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E778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13 Weeks" sheetId="3" state="visible" r:id="rId3"/>
    <sheet xmlns:r="http://schemas.openxmlformats.org/officeDocument/2006/relationships" name="12 Months" sheetId="4" state="visible" r:id="rId4"/>
    <sheet xmlns:r="http://schemas.openxmlformats.org/officeDocument/2006/relationships" name="Transactions" sheetId="5" state="visible" r:id="rId5"/>
    <sheet xmlns:r="http://schemas.openxmlformats.org/officeDocument/2006/relationships" name="Recurring" sheetId="6" state="visible" r:id="rId6"/>
    <sheet xmlns:r="http://schemas.openxmlformats.org/officeDocument/2006/relationships" name="Settings" sheetId="7" state="visible" r:id="rId7"/>
    <sheet xmlns:r="http://schemas.openxmlformats.org/officeDocument/2006/relationships" name="Lang" sheetId="8" state="hidden" r:id="rId8"/>
    <sheet xmlns:r="http://schemas.openxmlformats.org/officeDocument/2006/relationships" name="Calc" sheetId="9" state="hidden" r:id="rId9"/>
  </sheets>
  <definedNames>
    <definedName name="tDate">Transactions!$A$8:$A$10007</definedName>
    <definedName name="tCat">Transactions!$B$8:$B$10007</definedName>
    <definedName name="tAmt">Transactions!$D$8:$D$10007</definedName>
    <definedName name="_xlnm.Print_Area" localSheetId="0">'START'!$A$1:$T$41</definedName>
    <definedName name="_xlnm.Print_Area" localSheetId="1">'Dashboard'!$A$1:$T$57</definedName>
    <definedName name="_xlnm.Print_Area" localSheetId="2">'13 Weeks'!$A$1:$Q$33</definedName>
    <definedName name="_xlnm.Print_Area" localSheetId="3">'12 Months'!$A$1:$O$35</definedName>
    <definedName name="_xlnm._FilterDatabase" localSheetId="4" hidden="1">'Transactions'!$A$7:$E$190</definedName>
    <definedName name="_xlnm.Print_Titles" localSheetId="4">'Transactions'!$7:$7</definedName>
    <definedName name="_xlnm.Print_Titles" localSheetId="5">'Recurring'!$7:$7</definedName>
    <definedName name="_xlnm.Print_Area" localSheetId="6">'Settings'!$A$1:$T$37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,##0 &quot;€&quot;"/>
    <numFmt numFmtId="165" formatCode="yyyy-mm-dd"/>
    <numFmt numFmtId="166" formatCode="#,##0.00 &quot;€&quot;"/>
    <numFmt numFmtId="167" formatCode="#,##0 &quot;€&quot;;-#,##0 &quot;€&quot;;&quot;–&quot;"/>
    <numFmt numFmtId="168" formatCode="#,##0 &quot;€&quot;;[Color9]-#,##0 &quot;€&quot;;&quot;–&quot;"/>
    <numFmt numFmtId="169" formatCode="dd.mm.yyyy"/>
  </numFmts>
  <fonts count="35">
    <font>
      <name val="Calibri"/>
      <family val="2"/>
      <color theme="1"/>
      <sz val="11"/>
      <scheme val="minor"/>
    </font>
    <font>
      <name val="Calibri"/>
      <b val="1"/>
      <color rgb="00073B3C"/>
      <sz val="20"/>
    </font>
    <font>
      <name val="Calibri"/>
      <b val="1"/>
      <color rgb="00EAF5F7"/>
      <sz val="18"/>
    </font>
    <font>
      <name val="Calibri"/>
      <b val="1"/>
      <color rgb="00EAF5F7"/>
      <sz val="9"/>
    </font>
    <font>
      <name val="Calibri"/>
      <b val="1"/>
      <color rgb="00073B3C"/>
      <sz val="9"/>
    </font>
    <font>
      <name val="Calibri"/>
      <b val="1"/>
      <color rgb="00EAF5F7"/>
      <sz val="11"/>
    </font>
    <font>
      <name val="Calibri"/>
      <b val="1"/>
      <color rgb="00073B3C"/>
      <sz val="12"/>
    </font>
    <font>
      <name val="Calibri"/>
      <i val="1"/>
      <color rgb="009AB5C1"/>
      <sz val="9"/>
    </font>
    <font>
      <name val="Calibri"/>
      <color rgb="009AB5C1"/>
      <sz val="8"/>
    </font>
    <font>
      <name val="Calibri"/>
      <b val="1"/>
      <color rgb="00EAF5F7"/>
      <sz val="16"/>
    </font>
    <font>
      <name val="Calibri"/>
      <color rgb="009AB5C1"/>
      <sz val="9"/>
    </font>
    <font>
      <name val="Calibri"/>
      <b val="1"/>
      <color rgb="00073B3C"/>
      <sz val="10"/>
    </font>
    <font>
      <name val="Calibri"/>
      <b val="1"/>
      <color rgb="001B2B36"/>
      <sz val="10"/>
    </font>
    <font>
      <name val="Calibri"/>
      <color rgb="001B2B36"/>
      <sz val="10"/>
    </font>
    <font>
      <name val="Calibri"/>
      <color rgb="005B6B75"/>
      <sz val="8"/>
    </font>
    <font>
      <name val="Calibri"/>
      <b val="1"/>
      <color rgb="009AB5C1"/>
      <sz val="9"/>
    </font>
    <font>
      <name val="Calibri"/>
      <b val="1"/>
      <color rgb="0036DAC5"/>
      <sz val="10"/>
    </font>
    <font>
      <name val="Calibri"/>
      <b val="1"/>
      <color rgb="00073B3C"/>
      <sz val="8"/>
    </font>
    <font>
      <name val="Calibri"/>
      <color rgb="00EAF5F7"/>
      <sz val="9"/>
    </font>
    <font>
      <name val="Calibri"/>
      <b val="1"/>
      <color rgb="0036DAC5"/>
      <sz val="9"/>
    </font>
    <font>
      <name val="Calibri"/>
      <b val="1"/>
      <color rgb="00FFAD6A"/>
      <sz val="9"/>
    </font>
    <font>
      <name val="Calibri"/>
      <i val="1"/>
      <color rgb="009AB5C1"/>
      <sz val="8"/>
    </font>
    <font>
      <name val="Calibri"/>
      <b val="1"/>
      <color rgb="009AB5C1"/>
      <sz val="8"/>
    </font>
    <font>
      <name val="Calibri"/>
      <b val="1"/>
      <color rgb="00EAF5F7"/>
      <sz val="12"/>
    </font>
    <font>
      <name val="Calibri"/>
      <b val="1"/>
      <color rgb="00EAF5F7"/>
      <sz val="19"/>
    </font>
    <font>
      <name val="Calibri"/>
      <b val="1"/>
      <color rgb="0036DAC5"/>
      <sz val="8"/>
    </font>
    <font>
      <name val="Calibri"/>
      <b val="1"/>
      <color rgb="00EAF5F7"/>
      <sz val="17"/>
    </font>
    <font>
      <name val="Calibri"/>
      <b val="1"/>
      <color rgb="0036DAC5"/>
      <sz val="12"/>
    </font>
    <font>
      <name val="Calibri"/>
      <b val="1"/>
      <color rgb="00073B3C"/>
      <sz val="30"/>
    </font>
    <font>
      <name val="Calibri"/>
      <b val="1"/>
      <color rgb="00EAF5F7"/>
      <sz val="22"/>
    </font>
    <font>
      <name val="Calibri"/>
      <color rgb="009AB5C1"/>
      <sz val="10"/>
    </font>
    <font>
      <name val="Calibri"/>
      <color rgb="00EAF5F7"/>
      <sz val="11"/>
    </font>
    <font>
      <name val="Calibri"/>
      <b val="1"/>
      <color rgb="0036DAC5"/>
      <sz val="11"/>
    </font>
    <font>
      <name val="Calibri"/>
      <color rgb="00EAF5F7"/>
      <sz val="10"/>
    </font>
    <font>
      <name val="Calibri"/>
      <b val="1"/>
      <color rgb="00EAF5F7"/>
      <sz val="14"/>
    </font>
  </fonts>
  <fills count="8">
    <fill>
      <patternFill/>
    </fill>
    <fill>
      <patternFill patternType="gray125"/>
    </fill>
    <fill>
      <patternFill patternType="solid">
        <fgColor rgb="00091522"/>
      </patternFill>
    </fill>
    <fill>
      <patternFill patternType="solid">
        <fgColor rgb="0036DAC5"/>
      </patternFill>
    </fill>
    <fill>
      <patternFill patternType="solid">
        <fgColor rgb="0013283A"/>
      </patternFill>
    </fill>
    <fill>
      <patternFill patternType="solid">
        <fgColor rgb="00CBFFF2"/>
      </patternFill>
    </fill>
    <fill>
      <patternFill patternType="solid">
        <fgColor rgb="00E9FBF6"/>
      </patternFill>
    </fill>
    <fill>
      <patternFill patternType="solid">
        <fgColor rgb="000F2232"/>
      </patternFill>
    </fill>
  </fills>
  <borders count="2">
    <border>
      <left/>
      <right/>
      <top/>
      <bottom/>
      <diagonal/>
    </border>
    <border>
      <left style="thick">
        <color rgb="00091522"/>
      </left>
    </border>
  </borders>
  <cellStyleXfs count="1">
    <xf numFmtId="0" fontId="0" fillId="0" borderId="0"/>
  </cellStyleXfs>
  <cellXfs count="83">
    <xf numFmtId="0" fontId="0" fillId="0" borderId="0" pivotButton="0" quotePrefix="0" xfId="0"/>
    <xf numFmtId="0" fontId="0" fillId="2" borderId="0" pivotButton="0" quotePrefix="0" xfId="0"/>
    <xf numFmtId="0" fontId="28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9" fillId="2" borderId="0" applyAlignment="1" pivotButton="0" quotePrefix="0" xfId="0">
      <alignment horizontal="left" vertical="center"/>
    </xf>
    <xf numFmtId="0" fontId="30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31" fillId="4" borderId="0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center" vertical="center"/>
    </xf>
    <xf numFmtId="0" fontId="32" fillId="4" borderId="0" applyAlignment="1" pivotButton="0" quotePrefix="0" xfId="0">
      <alignment horizontal="left" vertical="center"/>
    </xf>
    <xf numFmtId="0" fontId="33" fillId="4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horizontal="left" vertical="center"/>
    </xf>
    <xf numFmtId="0" fontId="10" fillId="4" borderId="0" applyAlignment="1" pivotButton="0" quotePrefix="0" xfId="0">
      <alignment horizontal="left" vertical="center" wrapText="1"/>
    </xf>
    <xf numFmtId="0" fontId="22" fillId="4" borderId="0" applyAlignment="1" pivotButton="0" quotePrefix="0" xfId="0">
      <alignment horizontal="left" vertical="center"/>
    </xf>
    <xf numFmtId="0" fontId="34" fillId="4" borderId="0" applyAlignment="1" pivotButton="0" quotePrefix="0" xfId="0">
      <alignment horizontal="left" vertical="center"/>
    </xf>
    <xf numFmtId="0" fontId="10" fillId="4" borderId="0" applyAlignment="1" pivotButton="0" quotePrefix="0" xfId="0">
      <alignment horizontal="left" vertical="center"/>
    </xf>
    <xf numFmtId="0" fontId="16" fillId="4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15" fillId="2" borderId="0" applyAlignment="1" pivotButton="0" quotePrefix="0" xfId="0">
      <alignment horizontal="left" vertical="center"/>
    </xf>
    <xf numFmtId="0" fontId="22" fillId="2" borderId="0" applyAlignment="1" pivotButton="0" quotePrefix="0" xfId="0">
      <alignment horizontal="left" vertical="bottom"/>
    </xf>
    <xf numFmtId="0" fontId="23" fillId="4" borderId="0" applyAlignment="1" pivotButton="0" quotePrefix="0" xfId="0">
      <alignment horizontal="left" vertical="center"/>
    </xf>
    <xf numFmtId="165" fontId="23" fillId="4" borderId="0" applyAlignment="1" pivotButton="0" quotePrefix="0" xfId="0">
      <alignment horizontal="left" vertical="center"/>
    </xf>
    <xf numFmtId="0" fontId="21" fillId="2" borderId="0" applyAlignment="1" pivotButton="0" quotePrefix="0" xfId="0">
      <alignment horizontal="left" vertical="center"/>
    </xf>
    <xf numFmtId="0" fontId="22" fillId="4" borderId="0" applyAlignment="1" pivotButton="0" quotePrefix="0" xfId="0">
      <alignment horizontal="left" vertical="center" wrapText="1"/>
    </xf>
    <xf numFmtId="0" fontId="22" fillId="4" borderId="1" applyAlignment="1" pivotButton="0" quotePrefix="0" xfId="0">
      <alignment horizontal="left" vertical="center" wrapText="1"/>
    </xf>
    <xf numFmtId="167" fontId="24" fillId="4" borderId="0" applyAlignment="1" pivotButton="0" quotePrefix="0" xfId="0">
      <alignment horizontal="left" vertical="center" wrapText="1"/>
    </xf>
    <xf numFmtId="167" fontId="24" fillId="4" borderId="1" applyAlignment="1" pivotButton="0" quotePrefix="0" xfId="0">
      <alignment horizontal="left" vertical="center" wrapText="1"/>
    </xf>
    <xf numFmtId="49" fontId="26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8" fillId="4" borderId="0" applyAlignment="1" pivotButton="0" quotePrefix="0" xfId="0">
      <alignment horizontal="left" vertical="center"/>
    </xf>
    <xf numFmtId="169" fontId="25" fillId="4" borderId="0" applyAlignment="1" pivotButton="0" quotePrefix="0" xfId="0">
      <alignment horizontal="right" vertical="center"/>
    </xf>
    <xf numFmtId="0" fontId="8" fillId="4" borderId="1" applyAlignment="1" pivotButton="0" quotePrefix="0" xfId="0">
      <alignment horizontal="left" vertical="center"/>
    </xf>
    <xf numFmtId="49" fontId="25" fillId="4" borderId="0" applyAlignment="1" pivotButton="0" quotePrefix="0" xfId="0">
      <alignment horizontal="right" vertical="center"/>
    </xf>
    <xf numFmtId="168" fontId="25" fillId="4" borderId="0" applyAlignment="1" pivotButton="0" quotePrefix="0" xfId="0">
      <alignment horizontal="right" vertical="center"/>
    </xf>
    <xf numFmtId="167" fontId="2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wrapText="1"/>
    </xf>
    <xf numFmtId="167" fontId="27" fillId="4" borderId="0" applyAlignment="1" pivotButton="0" quotePrefix="0" xfId="0">
      <alignment horizontal="right" vertical="center"/>
    </xf>
    <xf numFmtId="0" fontId="21" fillId="2" borderId="0" applyAlignment="1" pivotButton="0" quotePrefix="0" xfId="0">
      <alignment horizontal="left" vertical="center" wrapText="1"/>
    </xf>
    <xf numFmtId="0" fontId="8" fillId="2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left" vertical="center"/>
    </xf>
    <xf numFmtId="0" fontId="15" fillId="4" borderId="0" applyAlignment="1" pivotButton="0" quotePrefix="0" xfId="0">
      <alignment horizontal="right" vertical="center"/>
    </xf>
    <xf numFmtId="167" fontId="16" fillId="4" borderId="0" applyAlignment="1" pivotButton="0" quotePrefix="0" xfId="0">
      <alignment horizontal="left" vertical="center"/>
    </xf>
    <xf numFmtId="0" fontId="17" fillId="3" borderId="0" applyAlignment="1" pivotButton="0" quotePrefix="0" xfId="0">
      <alignment horizontal="center" vertical="center" wrapText="1"/>
    </xf>
    <xf numFmtId="0" fontId="15" fillId="4" borderId="0" applyAlignment="1" pivotButton="0" quotePrefix="0" xfId="0">
      <alignment horizontal="left" vertical="center"/>
    </xf>
    <xf numFmtId="167" fontId="15" fillId="4" borderId="0" applyAlignment="1" pivotButton="0" quotePrefix="0" xfId="0">
      <alignment horizontal="right" vertical="center"/>
    </xf>
    <xf numFmtId="0" fontId="18" fillId="2" borderId="0" applyAlignment="1" pivotButton="0" quotePrefix="0" xfId="0">
      <alignment horizontal="left" vertical="center"/>
    </xf>
    <xf numFmtId="167" fontId="18" fillId="2" borderId="0" applyAlignment="1" pivotButton="0" quotePrefix="0" xfId="0">
      <alignment horizontal="right" vertical="center"/>
    </xf>
    <xf numFmtId="0" fontId="19" fillId="7" borderId="0" applyAlignment="1" pivotButton="0" quotePrefix="0" xfId="0">
      <alignment horizontal="left" vertical="center"/>
    </xf>
    <xf numFmtId="167" fontId="19" fillId="7" borderId="0" applyAlignment="1" pivotButton="0" quotePrefix="0" xfId="0">
      <alignment horizontal="right" vertical="center"/>
    </xf>
    <xf numFmtId="0" fontId="20" fillId="7" borderId="0" applyAlignment="1" pivotButton="0" quotePrefix="0" xfId="0">
      <alignment horizontal="left" vertical="center"/>
    </xf>
    <xf numFmtId="167" fontId="20" fillId="7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left" vertical="center"/>
    </xf>
    <xf numFmtId="168" fontId="3" fillId="4" borderId="0" applyAlignment="1" pivotButton="0" quotePrefix="0" xfId="0">
      <alignment horizontal="right" vertical="center"/>
    </xf>
    <xf numFmtId="0" fontId="16" fillId="7" borderId="0" applyAlignment="1" pivotButton="0" quotePrefix="0" xfId="0">
      <alignment horizontal="left" vertical="center"/>
    </xf>
    <xf numFmtId="167" fontId="16" fillId="7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/>
    </xf>
    <xf numFmtId="168" fontId="10" fillId="2" borderId="0" applyAlignment="1" pivotButton="0" quotePrefix="0" xfId="0">
      <alignment horizontal="right" vertical="center"/>
    </xf>
    <xf numFmtId="0" fontId="8" fillId="2" borderId="0" applyAlignment="1" pivotButton="0" quotePrefix="0" xfId="0">
      <alignment horizontal="left" vertical="center"/>
    </xf>
    <xf numFmtId="0" fontId="8" fillId="4" borderId="0" applyAlignment="1" pivotButton="0" quotePrefix="0" xfId="0">
      <alignment horizontal="center" vertical="center" wrapText="1"/>
    </xf>
    <xf numFmtId="167" fontId="19" fillId="2" borderId="0" applyAlignment="1" pivotButton="0" quotePrefix="0" xfId="0">
      <alignment horizontal="right" vertical="center"/>
    </xf>
    <xf numFmtId="167" fontId="20" fillId="4" borderId="0" applyAlignment="1" pivotButton="0" quotePrefix="0" xfId="0">
      <alignment horizontal="right" vertical="center"/>
    </xf>
    <xf numFmtId="168" fontId="3" fillId="2" borderId="0" applyAlignment="1" pivotButton="0" quotePrefix="0" xfId="0">
      <alignment horizontal="right" vertical="center"/>
    </xf>
    <xf numFmtId="167" fontId="16" fillId="4" borderId="0" applyAlignment="1" pivotButton="0" quotePrefix="0" xfId="0">
      <alignment horizontal="right" vertical="center"/>
    </xf>
    <xf numFmtId="0" fontId="0" fillId="0" borderId="0" applyProtection="1" pivotButton="0" quotePrefix="0" xfId="0">
      <protection locked="0" hidden="0"/>
    </xf>
    <xf numFmtId="0" fontId="9" fillId="2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left" vertical="center" wrapText="1"/>
    </xf>
    <xf numFmtId="0" fontId="11" fillId="3" borderId="0" applyAlignment="1" pivotButton="0" quotePrefix="0" xfId="0">
      <alignment horizontal="center" vertical="center" wrapText="1"/>
    </xf>
    <xf numFmtId="165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0" fontId="11" fillId="2" borderId="0" applyAlignment="1" pivotButton="0" quotePrefix="0" xfId="0">
      <alignment horizontal="center" vertical="center" wrapText="1"/>
    </xf>
    <xf numFmtId="0" fontId="12" fillId="6" borderId="0" applyProtection="1" pivotButton="0" quotePrefix="0" xfId="0">
      <protection locked="0" hidden="0"/>
    </xf>
    <xf numFmtId="0" fontId="13" fillId="6" borderId="0" applyProtection="1" pivotButton="0" quotePrefix="0" xfId="0">
      <protection locked="0" hidden="0"/>
    </xf>
    <xf numFmtId="166" fontId="13" fillId="6" borderId="0" applyProtection="1" pivotButton="0" quotePrefix="0" xfId="0">
      <protection locked="0" hidden="0"/>
    </xf>
    <xf numFmtId="165" fontId="13" fillId="6" borderId="0" applyProtection="1" pivotButton="0" quotePrefix="0" xfId="0">
      <protection locked="0" hidden="0"/>
    </xf>
    <xf numFmtId="0" fontId="14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/>
    </xf>
    <xf numFmtId="0" fontId="6" fillId="5" borderId="0" applyAlignment="1" applyProtection="1" pivotButton="0" quotePrefix="0" xfId="0">
      <alignment horizontal="center" vertical="center"/>
      <protection locked="0" hidden="0"/>
    </xf>
    <xf numFmtId="0" fontId="7" fillId="2" borderId="0" applyAlignment="1" pivotButton="0" quotePrefix="0" xfId="0">
      <alignment horizontal="left" vertical="top" wrapText="1"/>
    </xf>
    <xf numFmtId="164" fontId="6" fillId="5" borderId="0" applyAlignment="1" applyProtection="1" pivotButton="0" quotePrefix="0" xfId="0">
      <alignment horizontal="center" vertical="center"/>
      <protection locked="0" hidden="0"/>
    </xf>
    <xf numFmtId="165" fontId="6" fillId="5" borderId="0" applyAlignment="1" applyProtection="1" pivotButton="0" quotePrefix="0" xfId="0">
      <alignment horizontal="center" vertical="center"/>
      <protection locked="0" hidden="0"/>
    </xf>
    <xf numFmtId="0" fontId="5" fillId="2" borderId="0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FFAD6A"/>
      </font>
    </dxf>
    <dxf>
      <font>
        <b val="1"/>
        <color rgb="00FF7A7A"/>
      </font>
    </dxf>
    <dxf>
      <font>
        <b val="1"/>
        <color rgb="00FFAD6A"/>
      </font>
      <fill>
        <patternFill patternType="solid">
          <fgColor rgb="003A2618"/>
        </patternFill>
      </fill>
    </dxf>
    <dxf>
      <font>
        <color rgb="003C5466"/>
      </font>
    </dxf>
    <dxf>
      <font>
        <i val="1"/>
        <color rgb="001B92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Lang!$B$72</f>
            </strRef>
          </tx>
          <spPr>
            <a:solidFill xmlns:a="http://schemas.openxmlformats.org/drawingml/2006/main">
              <a:srgbClr val="2C6E7A"/>
            </a:solidFill>
            <a:ln xmlns:a="http://schemas.openxmlformats.org/drawingml/2006/main">
              <a:noFill/>
              <a:prstDash val="solid"/>
            </a:ln>
          </spPr>
          <invertIfNegative val="0"/>
          <cat>
            <numRef>
              <f>'Calc'!$M$17:$Y$17</f>
            </numRef>
          </cat>
          <val>
            <numRef>
              <f>'Calc'!$M$77:$Y$77</f>
            </numRef>
          </val>
        </ser>
        <gapWidth val="70"/>
        <axId val="10"/>
        <axId val="100"/>
      </barChart>
      <lineChart>
        <grouping val="standard"/>
        <ser>
          <idx val="1"/>
          <order val="1"/>
          <tx>
            <strRef>
              <f>Lang!$B$70</f>
            </strRef>
          </tx>
          <spPr>
            <a:ln xmlns:a="http://schemas.openxmlformats.org/drawingml/2006/main" w="31750">
              <a:solidFill>
                <a:srgbClr val="36DAC5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36DAC5"/>
              </a:solidFill>
              <a:ln xmlns:a="http://schemas.openxmlformats.org/drawingml/2006/main">
                <a:solidFill>
                  <a:srgbClr val="36DAC5"/>
                </a:solidFill>
                <a:prstDash val="solid"/>
              </a:ln>
            </spPr>
          </marker>
          <val>
            <numRef>
              <f>'Calc'!$M$78:$Y$78</f>
            </numRef>
          </val>
          <smooth val="0"/>
        </ser>
        <ser>
          <idx val="2"/>
          <order val="2"/>
          <tx>
            <strRef>
              <f>Lang!$B$71</f>
            </strRef>
          </tx>
          <spPr>
            <a:ln xmlns:a="http://schemas.openxmlformats.org/drawingml/2006/main" w="19050">
              <a:solidFill>
                <a:srgbClr val="FFAD6A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'Calc'!$M$81:$Y$81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Lang!$B$73</f>
            </strRef>
          </tx>
          <spPr>
            <a:solidFill xmlns:a="http://schemas.openxmlformats.org/drawingml/2006/main">
              <a:srgbClr val="1B9299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'Calc'!$Z$17:$AK$17</f>
            </numRef>
          </cat>
          <val>
            <numRef>
              <f>'Calc'!$Z$85:$AK$85</f>
            </numRef>
          </val>
        </ser>
        <ser>
          <idx val="1"/>
          <order val="1"/>
          <tx>
            <strRef>
              <f>Lang!$B$74</f>
            </strRef>
          </tx>
          <spPr>
            <a:solidFill xmlns:a="http://schemas.openxmlformats.org/drawingml/2006/main">
              <a:srgbClr val="FFAD6A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'Calc'!$Z$17:$AK$17</f>
            </numRef>
          </cat>
          <val>
            <numRef>
              <f>'Calc'!$Z$90:$AK$90</f>
            </numRef>
          </val>
        </ser>
        <gapWidth val="60"/>
        <overlap val="100"/>
        <axId val="10"/>
        <axId val="100"/>
      </barChart>
      <lineChart>
        <grouping val="standard"/>
        <ser>
          <idx val="2"/>
          <order val="2"/>
          <tx>
            <strRef>
              <f>Lang!$B$70</f>
            </strRef>
          </tx>
          <spPr>
            <a:ln xmlns:a="http://schemas.openxmlformats.org/drawingml/2006/main" w="28575">
              <a:solidFill>
                <a:srgbClr val="F5C451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F5C451"/>
              </a:solidFill>
              <a:ln xmlns:a="http://schemas.openxmlformats.org/drawingml/2006/main">
                <a:solidFill>
                  <a:srgbClr val="F5C451"/>
                </a:solidFill>
                <a:prstDash val="solid"/>
              </a:ln>
            </spPr>
          </marker>
          <val>
            <numRef>
              <f>'Calc'!$Z$88:$AK$88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FFAD6A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'Calc'!$A$95:$A$104</f>
            </numRef>
          </cat>
          <val>
            <numRef>
              <f>'Calc'!$B$95:$B$104</f>
            </numRef>
          </val>
        </ser>
        <gapWidth val="45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Lang!$B$73</f>
            </strRef>
          </tx>
          <spPr>
            <a:solidFill xmlns:a="http://schemas.openxmlformats.org/drawingml/2006/main">
              <a:srgbClr val="1B9299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'Calc'!$Z$17:$AK$17</f>
            </numRef>
          </cat>
          <val>
            <numRef>
              <f>'Calc'!$Z$85:$AK$85</f>
            </numRef>
          </val>
        </ser>
        <ser>
          <idx val="1"/>
          <order val="1"/>
          <tx>
            <strRef>
              <f>Lang!$B$74</f>
            </strRef>
          </tx>
          <spPr>
            <a:solidFill xmlns:a="http://schemas.openxmlformats.org/drawingml/2006/main">
              <a:srgbClr val="FFAD6A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'Calc'!$Z$17:$AK$17</f>
            </numRef>
          </cat>
          <val>
            <numRef>
              <f>'Calc'!$Z$90:$AK$90</f>
            </numRef>
          </val>
        </ser>
        <gapWidth val="60"/>
        <overlap val="100"/>
        <axId val="10"/>
        <axId val="100"/>
      </barChart>
      <lineChart>
        <grouping val="standard"/>
        <ser>
          <idx val="2"/>
          <order val="2"/>
          <tx>
            <strRef>
              <f>Lang!$B$70</f>
            </strRef>
          </tx>
          <spPr>
            <a:ln xmlns:a="http://schemas.openxmlformats.org/drawingml/2006/main" w="28575">
              <a:solidFill>
                <a:srgbClr val="F5C451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F5C451"/>
              </a:solidFill>
              <a:ln xmlns:a="http://schemas.openxmlformats.org/drawingml/2006/main">
                <a:solidFill>
                  <a:srgbClr val="F5C451"/>
                </a:solidFill>
                <a:prstDash val="solid"/>
              </a:ln>
            </spPr>
          </marker>
          <val>
            <numRef>
              <f>'Calc'!$Z$88:$AK$88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16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35</row>
      <rowOff>0</rowOff>
    </from>
    <ext cx="6480000" cy="338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35</row>
      <rowOff>0</rowOff>
    </from>
    <ext cx="4104000" cy="338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12</row>
      <rowOff>0</rowOff>
    </from>
    <ext cx="954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36DAC5"/>
    <outlinePr summaryBelow="1" summaryRight="1"/>
    <pageSetUpPr fitToPage="1"/>
  </sheetPr>
  <dimension ref="A1:U44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18" customHeight="1">
      <c r="A2" s="1" t="n"/>
      <c r="B2" s="2" t="inlineStr">
        <is>
          <t>K1</t>
        </is>
      </c>
      <c r="C2" s="3" t="n"/>
      <c r="D2" s="3" t="n"/>
      <c r="E2" s="1" t="n"/>
      <c r="F2" s="4">
        <f>"KEYONE  /  "&amp;Lang!$B$29</f>
        <v/>
      </c>
      <c r="T2" s="1" t="n"/>
      <c r="U2" s="1" t="n"/>
    </row>
    <row r="3" ht="18" customHeight="1">
      <c r="A3" s="1" t="n"/>
      <c r="B3" s="3" t="n"/>
      <c r="C3" s="3" t="n"/>
      <c r="D3" s="3" t="n"/>
      <c r="E3" s="1" t="n"/>
      <c r="T3" s="1" t="n"/>
      <c r="U3" s="1" t="n"/>
    </row>
    <row r="4" ht="18" customHeight="1">
      <c r="A4" s="1" t="n"/>
      <c r="B4" s="3" t="n"/>
      <c r="C4" s="3" t="n"/>
      <c r="D4" s="3" t="n"/>
      <c r="E4" s="1" t="n"/>
      <c r="F4" s="5">
        <f>Lang!$B$30</f>
        <v/>
      </c>
      <c r="T4" s="1" t="n"/>
      <c r="U4" s="1" t="n"/>
    </row>
    <row r="5" ht="18" customHeight="1">
      <c r="A5" s="1" t="n"/>
      <c r="B5" s="3" t="n"/>
      <c r="C5" s="3" t="n"/>
      <c r="D5" s="3" t="n"/>
      <c r="E5" s="1" t="n"/>
      <c r="T5" s="1" t="n"/>
      <c r="U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</row>
    <row r="7" ht="24" customHeight="1">
      <c r="A7" s="1" t="n"/>
      <c r="B7" s="6">
        <f>HYPERLINK("#'START'!A1",Lang!$B$2)</f>
        <v/>
      </c>
      <c r="C7" s="3" t="n"/>
      <c r="D7" s="7">
        <f>HYPERLINK("#'Dashboard'!A1",Lang!$B$3)</f>
        <v/>
      </c>
      <c r="E7" s="8" t="n"/>
      <c r="F7" s="7">
        <f>HYPERLINK("#'13 Weeks'!A1",Lang!$B$25)</f>
        <v/>
      </c>
      <c r="G7" s="8" t="n"/>
      <c r="H7" s="7">
        <f>HYPERLINK("#'12 Months'!A1",Lang!$B$26)</f>
        <v/>
      </c>
      <c r="I7" s="8" t="n"/>
      <c r="J7" s="7">
        <f>HYPERLINK("#'Transactions'!A1",Lang!$B$27)</f>
        <v/>
      </c>
      <c r="K7" s="8" t="n"/>
      <c r="L7" s="7">
        <f>HYPERLINK("#'Recurring'!A1",Lang!$B$28)</f>
        <v/>
      </c>
      <c r="M7" s="8" t="n"/>
      <c r="N7" s="7">
        <f>HYPERLINK("#'Settings'!A1",Lang!$B$4)</f>
        <v/>
      </c>
      <c r="O7" s="8" t="n"/>
      <c r="P7" s="1" t="n"/>
      <c r="Q7" s="1" t="n"/>
      <c r="R7" s="1" t="n"/>
      <c r="S7" s="1" t="n"/>
      <c r="T7" s="1" t="n"/>
      <c r="U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</row>
    <row r="9">
      <c r="A9" s="1" t="n"/>
      <c r="B9" s="9">
        <f>Lang!$B$31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1" t="n"/>
      <c r="U9" s="1" t="n"/>
    </row>
    <row r="10" ht="24" customHeight="1">
      <c r="A10" s="1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1" t="n"/>
      <c r="U10" s="1" t="n"/>
    </row>
    <row r="11">
      <c r="A11" s="1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1" t="n"/>
      <c r="U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0" t="inlineStr">
        <is>
          <t>01</t>
        </is>
      </c>
      <c r="C13" s="3" t="n"/>
      <c r="D13" s="1" t="n"/>
      <c r="E13" s="11">
        <f>Lang!$B$32</f>
        <v/>
      </c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1" t="n"/>
      <c r="U13" s="1" t="n"/>
    </row>
    <row r="14">
      <c r="A14" s="1" t="n"/>
      <c r="B14" s="3" t="n"/>
      <c r="C14" s="3" t="n"/>
      <c r="D14" s="1" t="n"/>
      <c r="E14" s="12">
        <f>Lang!$B$33</f>
        <v/>
      </c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1" t="n"/>
      <c r="U14" s="1" t="n"/>
    </row>
    <row r="15">
      <c r="A15" s="1" t="n"/>
      <c r="B15" s="3" t="n"/>
      <c r="C15" s="3" t="n"/>
      <c r="D15" s="1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1" t="n"/>
      <c r="U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10" t="inlineStr">
        <is>
          <t>02</t>
        </is>
      </c>
      <c r="C17" s="3" t="n"/>
      <c r="D17" s="1" t="n"/>
      <c r="E17" s="11">
        <f>Lang!$B$34</f>
        <v/>
      </c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1" t="n"/>
      <c r="U17" s="1" t="n"/>
    </row>
    <row r="18">
      <c r="A18" s="1" t="n"/>
      <c r="B18" s="3" t="n"/>
      <c r="C18" s="3" t="n"/>
      <c r="D18" s="1" t="n"/>
      <c r="E18" s="12">
        <f>Lang!$B$35</f>
        <v/>
      </c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1" t="n"/>
      <c r="U18" s="1" t="n"/>
    </row>
    <row r="19">
      <c r="A19" s="1" t="n"/>
      <c r="B19" s="3" t="n"/>
      <c r="C19" s="3" t="n"/>
      <c r="D19" s="1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0" t="inlineStr">
        <is>
          <t>03</t>
        </is>
      </c>
      <c r="C21" s="3" t="n"/>
      <c r="D21" s="1" t="n"/>
      <c r="E21" s="11">
        <f>Lang!$B$36</f>
        <v/>
      </c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1" t="n"/>
      <c r="U21" s="1" t="n"/>
    </row>
    <row r="22">
      <c r="A22" s="1" t="n"/>
      <c r="B22" s="3" t="n"/>
      <c r="C22" s="3" t="n"/>
      <c r="D22" s="1" t="n"/>
      <c r="E22" s="12">
        <f>Lang!$B$37</f>
        <v/>
      </c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1" t="n"/>
      <c r="U22" s="1" t="n"/>
    </row>
    <row r="23">
      <c r="A23" s="1" t="n"/>
      <c r="B23" s="3" t="n"/>
      <c r="C23" s="3" t="n"/>
      <c r="D23" s="1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0" t="inlineStr">
        <is>
          <t>04</t>
        </is>
      </c>
      <c r="C25" s="3" t="n"/>
      <c r="D25" s="1" t="n"/>
      <c r="E25" s="11">
        <f>Lang!$B$38</f>
        <v/>
      </c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1" t="n"/>
      <c r="U25" s="1" t="n"/>
    </row>
    <row r="26">
      <c r="A26" s="1" t="n"/>
      <c r="B26" s="3" t="n"/>
      <c r="C26" s="3" t="n"/>
      <c r="D26" s="1" t="n"/>
      <c r="E26" s="12">
        <f>Lang!$B$39</f>
        <v/>
      </c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1" t="n"/>
      <c r="U26" s="1" t="n"/>
    </row>
    <row r="27">
      <c r="A27" s="1" t="n"/>
      <c r="B27" s="3" t="n"/>
      <c r="C27" s="3" t="n"/>
      <c r="D27" s="1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3">
        <f>Lang!$B$40</f>
        <v/>
      </c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4">
        <f>Lang!$B$5</f>
        <v/>
      </c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1" t="n"/>
      <c r="U32" s="1" t="n"/>
    </row>
    <row r="33">
      <c r="A33" s="1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5">
        <f>Lang!$B$6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1" t="n"/>
      <c r="U35" s="1" t="n"/>
    </row>
    <row r="36">
      <c r="A36" s="1" t="n"/>
      <c r="B36" s="16" t="inlineStr">
        <is>
          <t>Keywan Fakhri</t>
        </is>
      </c>
      <c r="C36" s="8" t="n"/>
      <c r="D36" s="8" t="n"/>
      <c r="E36" s="8" t="n"/>
      <c r="F36" s="8" t="n"/>
      <c r="G36" s="8" t="n"/>
      <c r="H36" s="8" t="n"/>
      <c r="I36" s="14">
        <f>Lang!$B$7</f>
        <v/>
      </c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1" t="n"/>
      <c r="U36" s="1" t="n"/>
    </row>
    <row r="37">
      <c r="A37" s="1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1" t="n"/>
      <c r="U37" s="1" t="n"/>
    </row>
    <row r="38">
      <c r="A38" s="1" t="n"/>
      <c r="B38" s="17">
        <f>Lang!$B$8</f>
        <v/>
      </c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1" t="n"/>
      <c r="U38" s="1" t="n"/>
    </row>
    <row r="39">
      <c r="A39" s="1" t="n"/>
      <c r="B39" s="18">
        <f>HYPERLINK("https://keywanfakhri.com","keywanfakhri.com")</f>
        <v/>
      </c>
      <c r="C39" s="8" t="n"/>
      <c r="D39" s="8" t="n"/>
      <c r="E39" s="8" t="n"/>
      <c r="F39" s="18">
        <f>HYPERLINK("mailto:keywanfakhri1@gmail.com","keywanfakhri1@gmail.com")</f>
        <v/>
      </c>
      <c r="G39" s="8" t="n"/>
      <c r="H39" s="8" t="n"/>
      <c r="I39" s="8" t="n"/>
      <c r="J39" s="8" t="n"/>
      <c r="K39" s="8" t="n"/>
      <c r="L39" s="18">
        <f>HYPERLINK("https://www.linkedin.com/in/rahmatallah-keywan-fakhri/","LinkedIn: rahmatallah-keywan-fakhri")</f>
        <v/>
      </c>
      <c r="M39" s="8" t="n"/>
      <c r="N39" s="8" t="n"/>
      <c r="O39" s="8" t="n"/>
      <c r="P39" s="8" t="n"/>
      <c r="Q39" s="8" t="n"/>
      <c r="R39" s="8" t="n"/>
      <c r="S39" s="8" t="n"/>
      <c r="T39" s="1" t="n"/>
      <c r="U39" s="1" t="n"/>
    </row>
    <row r="40">
      <c r="A40" s="1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1" t="n"/>
      <c r="U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32">
    <mergeCell ref="L7:M7"/>
    <mergeCell ref="B7:C7"/>
    <mergeCell ref="N7:O7"/>
    <mergeCell ref="B25:C27"/>
    <mergeCell ref="E13:S13"/>
    <mergeCell ref="E26:S27"/>
    <mergeCell ref="B32:S33"/>
    <mergeCell ref="F7:G7"/>
    <mergeCell ref="E18:S19"/>
    <mergeCell ref="B21:C23"/>
    <mergeCell ref="B38:S38"/>
    <mergeCell ref="E22:S23"/>
    <mergeCell ref="B9:S11"/>
    <mergeCell ref="E14:S15"/>
    <mergeCell ref="B17:C19"/>
    <mergeCell ref="B13:C15"/>
    <mergeCell ref="F39:K39"/>
    <mergeCell ref="L39:S39"/>
    <mergeCell ref="B30:S30"/>
    <mergeCell ref="B2:D5"/>
    <mergeCell ref="D7:E7"/>
    <mergeCell ref="E25:S25"/>
    <mergeCell ref="H7:I7"/>
    <mergeCell ref="B36:H37"/>
    <mergeCell ref="F4:S5"/>
    <mergeCell ref="J7:K7"/>
    <mergeCell ref="B39:E39"/>
    <mergeCell ref="B35:S35"/>
    <mergeCell ref="E21:S21"/>
    <mergeCell ref="I36:S37"/>
    <mergeCell ref="F2:S3"/>
    <mergeCell ref="E17:S17"/>
  </mergeCells>
  <printOptions horizontalCentered="1"/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36DAC5"/>
    <outlinePr summaryBelow="1" summaryRight="1"/>
    <pageSetUpPr fitToPage="1"/>
  </sheetPr>
  <dimension ref="A1:U6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"&amp;Lang!$B$53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20">
        <f>Lang!$B$54</f>
        <v/>
      </c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6">
        <f>HYPERLINK("#'Dashboard'!A1",Lang!$B$3)</f>
        <v/>
      </c>
      <c r="E4" s="3" t="n"/>
      <c r="F4" s="7">
        <f>HYPERLINK("#'13 Weeks'!A1",Lang!$B$25)</f>
        <v/>
      </c>
      <c r="G4" s="8" t="n"/>
      <c r="H4" s="7">
        <f>HYPERLINK("#'12 Months'!A1",Lang!$B$26)</f>
        <v/>
      </c>
      <c r="I4" s="8" t="n"/>
      <c r="J4" s="7">
        <f>HYPERLINK("#'Transactions'!A1",Lang!$B$27)</f>
        <v/>
      </c>
      <c r="K4" s="8" t="n"/>
      <c r="L4" s="7">
        <f>HYPERLINK("#'Recurring'!A1",Lang!$B$28)</f>
        <v/>
      </c>
      <c r="M4" s="8" t="n"/>
      <c r="N4" s="7">
        <f>HYPERLINK("#'Settings'!A1",Lang!$B$4)</f>
        <v/>
      </c>
      <c r="O4" s="8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 ht="18" customHeight="1">
      <c r="A6" s="1" t="n"/>
      <c r="B6" s="21">
        <f>Lang!$B$82</f>
        <v/>
      </c>
      <c r="H6" s="21">
        <f>Lang!$B$61</f>
        <v/>
      </c>
      <c r="K6" s="21">
        <f>Lang!$B$43</f>
        <v/>
      </c>
      <c r="N6" s="1" t="n"/>
      <c r="O6" s="1" t="n"/>
      <c r="P6" s="1" t="n"/>
      <c r="Q6" s="1" t="n"/>
      <c r="R6" s="1" t="n"/>
      <c r="S6" s="1" t="n"/>
      <c r="T6" s="1" t="n"/>
      <c r="U6" s="1" t="n"/>
    </row>
    <row r="7" ht="26" customHeight="1">
      <c r="A7" s="1" t="n"/>
      <c r="B7" s="22">
        <f>Settings!$D$8</f>
        <v/>
      </c>
      <c r="C7" s="8" t="n"/>
      <c r="D7" s="8" t="n"/>
      <c r="E7" s="8" t="n"/>
      <c r="F7" s="8" t="n"/>
      <c r="G7" s="8" t="n"/>
      <c r="H7" s="23">
        <f>Calc!$B$2</f>
        <v/>
      </c>
      <c r="I7" s="8" t="n"/>
      <c r="J7" s="8" t="n"/>
      <c r="K7" s="23">
        <f>Calc!$B$4</f>
        <v/>
      </c>
      <c r="L7" s="8" t="n"/>
      <c r="M7" s="8" t="n"/>
      <c r="N7" s="1" t="n"/>
      <c r="O7" s="1" t="n"/>
      <c r="P7" s="1" t="n"/>
      <c r="Q7" s="1" t="n"/>
      <c r="R7" s="1" t="n"/>
      <c r="S7" s="1" t="n"/>
      <c r="T7" s="1" t="n"/>
      <c r="U7" s="1" t="n"/>
    </row>
    <row r="8">
      <c r="A8" s="1" t="n"/>
      <c r="B8" s="24">
        <f>Lang!$B$81</f>
        <v/>
      </c>
      <c r="T8" s="1" t="n"/>
      <c r="U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</row>
    <row r="10" ht="26" customHeight="1">
      <c r="A10" s="1" t="n"/>
      <c r="B10" s="25">
        <f>Lang!$B$55</f>
        <v/>
      </c>
      <c r="C10" s="8" t="n"/>
      <c r="D10" s="8" t="n"/>
      <c r="E10" s="26">
        <f>Lang!$B$56</f>
        <v/>
      </c>
      <c r="F10" s="8" t="n"/>
      <c r="G10" s="8" t="n"/>
      <c r="H10" s="26">
        <f>Lang!$B$57</f>
        <v/>
      </c>
      <c r="I10" s="8" t="n"/>
      <c r="J10" s="8" t="n"/>
      <c r="K10" s="26">
        <f>Lang!$B$58</f>
        <v/>
      </c>
      <c r="L10" s="8" t="n"/>
      <c r="M10" s="8" t="n"/>
      <c r="N10" s="26">
        <f>Lang!$B$59</f>
        <v/>
      </c>
      <c r="O10" s="8" t="n"/>
      <c r="P10" s="8" t="n"/>
      <c r="Q10" s="26">
        <f>Lang!$B$60</f>
        <v/>
      </c>
      <c r="R10" s="8" t="n"/>
      <c r="S10" s="8" t="n"/>
      <c r="T10" s="1" t="n"/>
      <c r="U10" s="1" t="n"/>
    </row>
    <row r="11">
      <c r="A11" s="1" t="n"/>
      <c r="B11" s="27">
        <f>Calc!$B$8</f>
        <v/>
      </c>
      <c r="C11" s="8" t="n"/>
      <c r="D11" s="8" t="n"/>
      <c r="E11" s="28">
        <f>MIN(Calc!$M$78:$Y$78)</f>
        <v/>
      </c>
      <c r="F11" s="8" t="n"/>
      <c r="G11" s="8" t="n"/>
      <c r="H11" s="28">
        <f>Calc!$B$5</f>
        <v/>
      </c>
      <c r="I11" s="8" t="n"/>
      <c r="J11" s="8" t="n"/>
      <c r="K11" s="29">
        <f>IF(MIN(Calc!$M$80:$Y$80)=99,Lang!$B$63,INDEX(Calc!$M$17:$Y$17,MIN(Calc!$M$80:$Y$80)))</f>
        <v/>
      </c>
      <c r="L11" s="8" t="n"/>
      <c r="M11" s="8" t="n"/>
      <c r="N11" s="28">
        <f>SUM(Calc!$M$75:$Y$75)</f>
        <v/>
      </c>
      <c r="O11" s="8" t="n"/>
      <c r="P11" s="8" t="n"/>
      <c r="Q11" s="28">
        <f>SUM(Calc!$M$76:$Y$76)</f>
        <v/>
      </c>
      <c r="R11" s="8" t="n"/>
      <c r="S11" s="8" t="n"/>
      <c r="T11" s="1" t="n"/>
      <c r="U11" s="1" t="n"/>
    </row>
    <row r="12">
      <c r="A12" s="1" t="n"/>
      <c r="B12" s="8" t="n"/>
      <c r="C12" s="8" t="n"/>
      <c r="D12" s="8" t="n"/>
      <c r="E12" s="30" t="n"/>
      <c r="F12" s="8" t="n"/>
      <c r="G12" s="8" t="n"/>
      <c r="H12" s="30" t="n"/>
      <c r="I12" s="8" t="n"/>
      <c r="J12" s="8" t="n"/>
      <c r="K12" s="30" t="n"/>
      <c r="L12" s="8" t="n"/>
      <c r="M12" s="8" t="n"/>
      <c r="N12" s="30" t="n"/>
      <c r="O12" s="8" t="n"/>
      <c r="P12" s="8" t="n"/>
      <c r="Q12" s="30" t="n"/>
      <c r="R12" s="8" t="n"/>
      <c r="S12" s="8" t="n"/>
      <c r="T12" s="1" t="n"/>
      <c r="U12" s="1" t="n"/>
    </row>
    <row r="13">
      <c r="A13" s="1" t="n"/>
      <c r="B13" s="31">
        <f>Lang!$B$61</f>
        <v/>
      </c>
      <c r="C13" s="8" t="n"/>
      <c r="D13" s="32">
        <f>Calc!$B$2</f>
        <v/>
      </c>
      <c r="E13" s="33">
        <f>Lang!$B$62</f>
        <v/>
      </c>
      <c r="F13" s="8" t="n"/>
      <c r="G13" s="34">
        <f>INDEX(Calc!$M$17:$Y$17,MATCH(MIN(Calc!$M$78:$Y$78),Calc!$M$78:$Y$78,0))</f>
        <v/>
      </c>
      <c r="H13" s="33">
        <f>Lang!$B$90</f>
        <v/>
      </c>
      <c r="I13" s="8" t="n"/>
      <c r="J13" s="35">
        <f>E11-H11</f>
        <v/>
      </c>
      <c r="K13" s="33">
        <f>Lang!$B$89</f>
        <v/>
      </c>
      <c r="L13" s="8" t="n"/>
      <c r="M13" s="36">
        <f>Calc!$Y$78</f>
        <v/>
      </c>
      <c r="N13" s="33">
        <f>Lang!$B$64</f>
        <v/>
      </c>
      <c r="O13" s="8" t="n"/>
      <c r="P13" s="35">
        <f>N11-Q11</f>
        <v/>
      </c>
      <c r="Q13" s="33">
        <f>Lang!$B$89</f>
        <v/>
      </c>
      <c r="R13" s="8" t="n"/>
      <c r="S13" s="36">
        <f>Calc!$Y$78</f>
        <v/>
      </c>
      <c r="T13" s="1" t="n"/>
      <c r="U13" s="1" t="n"/>
    </row>
    <row r="14">
      <c r="A14" s="1" t="n"/>
      <c r="B14" s="8" t="n"/>
      <c r="C14" s="8" t="n"/>
      <c r="D14" s="8" t="n"/>
      <c r="E14" s="30" t="n"/>
      <c r="F14" s="8" t="n"/>
      <c r="G14" s="8" t="n"/>
      <c r="H14" s="30" t="n"/>
      <c r="I14" s="8" t="n"/>
      <c r="J14" s="8" t="n"/>
      <c r="K14" s="30" t="n"/>
      <c r="L14" s="8" t="n"/>
      <c r="M14" s="8" t="n"/>
      <c r="N14" s="30" t="n"/>
      <c r="O14" s="8" t="n"/>
      <c r="P14" s="8" t="n"/>
      <c r="Q14" s="30" t="n"/>
      <c r="R14" s="8" t="n"/>
      <c r="S14" s="8" t="n"/>
      <c r="T14" s="1" t="n"/>
      <c r="U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18">
        <f>Lang!$B$66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18">
        <f>Lang!$B$69</f>
        <v/>
      </c>
      <c r="N16" s="8" t="n"/>
      <c r="O16" s="8" t="n"/>
      <c r="P16" s="8" t="n"/>
      <c r="Q16" s="8" t="n"/>
      <c r="R16" s="8" t="n"/>
      <c r="S16" s="8" t="n"/>
      <c r="T16" s="1" t="n"/>
      <c r="U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8" t="n"/>
      <c r="N17" s="8" t="n"/>
      <c r="O17" s="8" t="n"/>
      <c r="P17" s="8" t="n"/>
      <c r="Q17" s="8" t="n"/>
      <c r="R17" s="8" t="n"/>
      <c r="S17" s="8" t="n"/>
      <c r="T17" s="1" t="n"/>
      <c r="U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5">
        <f>Lang!$B$77</f>
        <v/>
      </c>
      <c r="N18" s="8" t="n"/>
      <c r="O18" s="8" t="n"/>
      <c r="P18" s="8" t="n"/>
      <c r="Q18" s="8" t="n"/>
      <c r="R18" s="8" t="n"/>
      <c r="S18" s="8" t="n"/>
      <c r="T18" s="1" t="n"/>
      <c r="U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37">
        <f>IF(MIN(Calc!$M$78:$Y$78)&lt;0,Lang!$B$80,IF(MIN(Calc!$M$78:$Y$78)&lt;Calc!$B$5,Lang!$B$79,Lang!$B$78))</f>
        <v/>
      </c>
      <c r="N19" s="8" t="n"/>
      <c r="O19" s="8" t="n"/>
      <c r="P19" s="8" t="n"/>
      <c r="Q19" s="38">
        <f>MIN(Calc!$M$78:$Y$78)</f>
        <v/>
      </c>
      <c r="R19" s="8" t="n"/>
      <c r="S19" s="8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8" t="n"/>
      <c r="N20" s="8" t="n"/>
      <c r="O20" s="8" t="n"/>
      <c r="P20" s="8" t="n"/>
      <c r="Q20" s="8" t="n"/>
      <c r="R20" s="8" t="n"/>
      <c r="S20" s="8" t="n"/>
      <c r="T20" s="1" t="n"/>
      <c r="U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8" t="n"/>
      <c r="N21" s="8" t="n"/>
      <c r="O21" s="8" t="n"/>
      <c r="P21" s="8" t="n"/>
      <c r="Q21" s="8" t="n"/>
      <c r="R21" s="8" t="n"/>
      <c r="S21" s="8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5">
        <f>Lang!$B$76</f>
        <v/>
      </c>
      <c r="N22" s="8" t="n"/>
      <c r="O22" s="8" t="n"/>
      <c r="P22" s="8" t="n"/>
      <c r="Q22" s="8" t="n"/>
      <c r="R22" s="8" t="n"/>
      <c r="S22" s="8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37">
        <f>Calc!$Y$17</f>
        <v/>
      </c>
      <c r="N23" s="8" t="n"/>
      <c r="O23" s="8" t="n"/>
      <c r="P23" s="8" t="n"/>
      <c r="Q23" s="38">
        <f>Calc!$Y$78</f>
        <v/>
      </c>
      <c r="R23" s="8" t="n"/>
      <c r="S23" s="8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8" t="n"/>
      <c r="N24" s="8" t="n"/>
      <c r="O24" s="8" t="n"/>
      <c r="P24" s="8" t="n"/>
      <c r="Q24" s="8" t="n"/>
      <c r="R24" s="8" t="n"/>
      <c r="S24" s="8" t="n"/>
      <c r="T24" s="1" t="n"/>
      <c r="U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8" t="n"/>
      <c r="N25" s="8" t="n"/>
      <c r="O25" s="8" t="n"/>
      <c r="P25" s="8" t="n"/>
      <c r="Q25" s="8" t="n"/>
      <c r="R25" s="8" t="n"/>
      <c r="S25" s="8" t="n"/>
      <c r="T25" s="1" t="n"/>
      <c r="U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5">
        <f>Lang!$B$75</f>
        <v/>
      </c>
      <c r="N26" s="8" t="n"/>
      <c r="O26" s="8" t="n"/>
      <c r="P26" s="8" t="n"/>
      <c r="Q26" s="8" t="n"/>
      <c r="R26" s="8" t="n"/>
      <c r="S26" s="8" t="n"/>
      <c r="T26" s="1" t="n"/>
      <c r="U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37">
        <f>IFERROR(INDEX(Calc!$C$64:$C$73,MATCH(MAX(Calc!$Z$64:$Z$73),Calc!$Z$64:$Z$73,0)),"–")</f>
        <v/>
      </c>
      <c r="N27" s="8" t="n"/>
      <c r="O27" s="8" t="n"/>
      <c r="P27" s="8" t="n"/>
      <c r="Q27" s="38">
        <f>MAX(Calc!$Z$64:$Z$73)</f>
        <v/>
      </c>
      <c r="R27" s="8" t="n"/>
      <c r="S27" s="8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8" t="n"/>
      <c r="N28" s="8" t="n"/>
      <c r="O28" s="8" t="n"/>
      <c r="P28" s="8" t="n"/>
      <c r="Q28" s="8" t="n"/>
      <c r="R28" s="8" t="n"/>
      <c r="S28" s="8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8" t="n"/>
      <c r="N29" s="8" t="n"/>
      <c r="O29" s="8" t="n"/>
      <c r="P29" s="8" t="n"/>
      <c r="Q29" s="8" t="n"/>
      <c r="R29" s="8" t="n"/>
      <c r="S29" s="8" t="n"/>
      <c r="T29" s="1" t="n"/>
      <c r="U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5">
        <f>Lang!$B$59</f>
        <v/>
      </c>
      <c r="N30" s="8" t="n"/>
      <c r="O30" s="8" t="n"/>
      <c r="P30" s="8" t="n"/>
      <c r="Q30" s="8" t="n"/>
      <c r="R30" s="8" t="n"/>
      <c r="S30" s="8" t="n"/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37">
        <f>Calc!$M$17&amp;" – "&amp;Calc!$Y$17</f>
        <v/>
      </c>
      <c r="N31" s="8" t="n"/>
      <c r="O31" s="8" t="n"/>
      <c r="P31" s="8" t="n"/>
      <c r="Q31" s="38">
        <f>SUM(Calc!$M$75:$Y$75)</f>
        <v/>
      </c>
      <c r="R31" s="8" t="n"/>
      <c r="S31" s="8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8" t="n"/>
      <c r="N32" s="8" t="n"/>
      <c r="O32" s="8" t="n"/>
      <c r="P32" s="8" t="n"/>
      <c r="Q32" s="8" t="n"/>
      <c r="R32" s="8" t="n"/>
      <c r="S32" s="8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8" t="n"/>
      <c r="N33" s="8" t="n"/>
      <c r="O33" s="8" t="n"/>
      <c r="P33" s="8" t="n"/>
      <c r="Q33" s="8" t="n"/>
      <c r="R33" s="8" t="n"/>
      <c r="S33" s="8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8">
        <f>Lang!$B$68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18">
        <f>Lang!$B$67</f>
        <v/>
      </c>
      <c r="N35" s="8" t="n"/>
      <c r="O35" s="8" t="n"/>
      <c r="P35" s="8" t="n"/>
      <c r="Q35" s="8" t="n"/>
      <c r="R35" s="8" t="n"/>
      <c r="S35" s="8" t="n"/>
      <c r="T35" s="1" t="n"/>
      <c r="U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</row>
    <row r="55">
      <c r="A55" s="1" t="n"/>
      <c r="B55" s="39">
        <f>Lang!$B$40</f>
        <v/>
      </c>
      <c r="T55" s="1" t="n"/>
      <c r="U55" s="1" t="n"/>
    </row>
    <row r="56">
      <c r="A56" s="1" t="n"/>
      <c r="B56" s="40">
        <f>Lang!$B$5</f>
        <v/>
      </c>
      <c r="T56" s="1" t="n"/>
      <c r="U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53">
    <mergeCell ref="B35:L35"/>
    <mergeCell ref="F4:G4"/>
    <mergeCell ref="E10:G10"/>
    <mergeCell ref="Q13:R13"/>
    <mergeCell ref="M18:S18"/>
    <mergeCell ref="B16:L16"/>
    <mergeCell ref="N11:P12"/>
    <mergeCell ref="Q10:S10"/>
    <mergeCell ref="M26:S26"/>
    <mergeCell ref="H4:I4"/>
    <mergeCell ref="B8:S8"/>
    <mergeCell ref="H7:J7"/>
    <mergeCell ref="B10:D10"/>
    <mergeCell ref="M31:P32"/>
    <mergeCell ref="N10:P10"/>
    <mergeCell ref="E2:S2"/>
    <mergeCell ref="E13:F13"/>
    <mergeCell ref="K7:M7"/>
    <mergeCell ref="B6:G6"/>
    <mergeCell ref="B13:C13"/>
    <mergeCell ref="M27:P28"/>
    <mergeCell ref="J4:K4"/>
    <mergeCell ref="B11:D12"/>
    <mergeCell ref="H11:J12"/>
    <mergeCell ref="L4:M4"/>
    <mergeCell ref="K10:M10"/>
    <mergeCell ref="Q23:S24"/>
    <mergeCell ref="B55:S55"/>
    <mergeCell ref="K6:M6"/>
    <mergeCell ref="Q11:S12"/>
    <mergeCell ref="K11:M12"/>
    <mergeCell ref="D4:E4"/>
    <mergeCell ref="M35:S35"/>
    <mergeCell ref="H13:I13"/>
    <mergeCell ref="N13:O13"/>
    <mergeCell ref="B7:G7"/>
    <mergeCell ref="E3:S3"/>
    <mergeCell ref="M23:P24"/>
    <mergeCell ref="Q19:S20"/>
    <mergeCell ref="H10:J10"/>
    <mergeCell ref="B2:C3"/>
    <mergeCell ref="E11:G12"/>
    <mergeCell ref="M22:S22"/>
    <mergeCell ref="Q31:S32"/>
    <mergeCell ref="M16:S16"/>
    <mergeCell ref="Q27:S28"/>
    <mergeCell ref="M30:S30"/>
    <mergeCell ref="M19:P20"/>
    <mergeCell ref="B56:S56"/>
    <mergeCell ref="K13:L13"/>
    <mergeCell ref="B4:C4"/>
    <mergeCell ref="N4:O4"/>
    <mergeCell ref="H6:J6"/>
  </mergeCells>
  <conditionalFormatting sqref="E11">
    <cfRule type="expression" priority="1" dxfId="0">
      <formula>E11&lt;Calc!$B$5</formula>
    </cfRule>
    <cfRule type="expression" priority="2" dxfId="1">
      <formula>E11&lt;0</formula>
    </cfRule>
  </conditionalFormatting>
  <conditionalFormatting sqref="K11">
    <cfRule type="expression" priority="3" dxfId="0">
      <formula>MIN(Calc!$M$80:$Y$80)&lt;99</formula>
    </cfRule>
  </conditionalFormatting>
  <conditionalFormatting sqref="M19">
    <cfRule type="expression" priority="4" dxfId="0">
      <formula>MIN(Calc!$M$78:$Y$78)&lt;Calc!$B$5</formula>
    </cfRule>
  </conditionalFormatting>
  <printOptions horizontalCentered="1"/>
  <pageMargins left="0.3" right="0.3" top="0.4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B9299"/>
    <outlinePr summaryBelow="1" summaryRight="1"/>
    <pageSetUpPr fitToPage="1"/>
  </sheetPr>
  <dimension ref="A1:R4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24" customWidth="1" min="2" max="2"/>
    <col width="8.4" customWidth="1" min="3" max="3"/>
    <col width="8.4" customWidth="1" min="4" max="4"/>
    <col width="8.4" customWidth="1" min="5" max="5"/>
    <col width="8.4" customWidth="1" min="6" max="6"/>
    <col width="8.4" customWidth="1" min="7" max="7"/>
    <col width="8.4" customWidth="1" min="8" max="8"/>
    <col width="8.4" customWidth="1" min="9" max="9"/>
    <col width="8.4" customWidth="1" min="10" max="10"/>
    <col width="8.4" customWidth="1" min="11" max="11"/>
    <col width="8.4" customWidth="1" min="12" max="12"/>
    <col width="8.4" customWidth="1" min="13" max="13"/>
    <col width="8.4" customWidth="1" min="14" max="14"/>
    <col width="8.4" customWidth="1" min="15" max="15"/>
    <col width="11" customWidth="1" min="16" max="16"/>
    <col width="8.6" customWidth="1" min="17" max="17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"&amp;Lang!$B$83</f>
        <v/>
      </c>
      <c r="Q2" s="1" t="n"/>
      <c r="R2" s="1" t="n"/>
    </row>
    <row r="3" ht="22" customHeight="1">
      <c r="A3" s="1" t="n"/>
      <c r="B3" s="3" t="n"/>
      <c r="C3" s="3" t="n"/>
      <c r="D3" s="1" t="n"/>
      <c r="E3" s="20">
        <f>Lang!$B$84</f>
        <v/>
      </c>
      <c r="Q3" s="1" t="n"/>
      <c r="R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6">
        <f>HYPERLINK("#'13 Weeks'!A1",Lang!$B$25)</f>
        <v/>
      </c>
      <c r="G4" s="3" t="n"/>
      <c r="H4" s="7">
        <f>HYPERLINK("#'12 Months'!A1",Lang!$B$26)</f>
        <v/>
      </c>
      <c r="I4" s="8" t="n"/>
      <c r="J4" s="7">
        <f>HYPERLINK("#'Transactions'!A1",Lang!$B$27)</f>
        <v/>
      </c>
      <c r="K4" s="8" t="n"/>
      <c r="L4" s="7">
        <f>HYPERLINK("#'Recurring'!A1",Lang!$B$28)</f>
        <v/>
      </c>
      <c r="M4" s="8" t="n"/>
      <c r="N4" s="7">
        <f>HYPERLINK("#'Settings'!A1",Lang!$B$4)</f>
        <v/>
      </c>
      <c r="O4" s="8" t="n"/>
      <c r="P4" s="1" t="n"/>
      <c r="Q4" s="1" t="n"/>
      <c r="R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</row>
    <row r="6">
      <c r="A6" s="1" t="n"/>
      <c r="B6" s="41">
        <f>Settings!$D$8</f>
        <v/>
      </c>
      <c r="C6" s="8" t="n"/>
      <c r="D6" s="8" t="n"/>
      <c r="E6" s="8" t="n"/>
      <c r="F6" s="18">
        <f>Lang!$B$61&amp;": "&amp;DAY(Calc!$B$2)&amp;"."&amp;MONTH(Calc!$B$2)&amp;"."&amp;YEAR(Calc!$B$2)</f>
        <v/>
      </c>
      <c r="G6" s="8" t="n"/>
      <c r="H6" s="8" t="n"/>
      <c r="I6" s="8" t="n"/>
      <c r="J6" s="8" t="n"/>
      <c r="K6" s="42">
        <f>Lang!$B$57&amp;": "</f>
        <v/>
      </c>
      <c r="L6" s="8" t="n"/>
      <c r="M6" s="8" t="n"/>
      <c r="N6" s="43">
        <f>Calc!$B$5</f>
        <v/>
      </c>
      <c r="O6" s="8" t="n"/>
      <c r="P6" s="8" t="n"/>
      <c r="Q6" s="1" t="n"/>
      <c r="R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</row>
    <row r="8" ht="30" customHeight="1">
      <c r="A8" s="1" t="n"/>
      <c r="B8" s="3" t="n"/>
      <c r="C8" s="44">
        <f>Calc!M17</f>
        <v/>
      </c>
      <c r="D8" s="44">
        <f>Calc!N17</f>
        <v/>
      </c>
      <c r="E8" s="44">
        <f>Calc!O17</f>
        <v/>
      </c>
      <c r="F8" s="44">
        <f>Calc!P17</f>
        <v/>
      </c>
      <c r="G8" s="44">
        <f>Calc!Q17</f>
        <v/>
      </c>
      <c r="H8" s="44">
        <f>Calc!R17</f>
        <v/>
      </c>
      <c r="I8" s="44">
        <f>Calc!S17</f>
        <v/>
      </c>
      <c r="J8" s="44">
        <f>Calc!T17</f>
        <v/>
      </c>
      <c r="K8" s="44">
        <f>Calc!U17</f>
        <v/>
      </c>
      <c r="L8" s="44">
        <f>Calc!V17</f>
        <v/>
      </c>
      <c r="M8" s="44">
        <f>Calc!W17</f>
        <v/>
      </c>
      <c r="N8" s="44">
        <f>Calc!X17</f>
        <v/>
      </c>
      <c r="O8" s="44">
        <f>Calc!Y17</f>
        <v/>
      </c>
      <c r="P8" s="6">
        <f>Lang!$B$12</f>
        <v/>
      </c>
      <c r="Q8" s="1" t="n"/>
      <c r="R8" s="1" t="n"/>
    </row>
    <row r="9">
      <c r="A9" s="1" t="n"/>
      <c r="B9" s="45">
        <f>Lang!$B$85</f>
        <v/>
      </c>
      <c r="C9" s="46">
        <f>Calc!M74</f>
        <v/>
      </c>
      <c r="D9" s="46">
        <f>Calc!N74</f>
        <v/>
      </c>
      <c r="E9" s="46">
        <f>Calc!O74</f>
        <v/>
      </c>
      <c r="F9" s="46">
        <f>Calc!P74</f>
        <v/>
      </c>
      <c r="G9" s="46">
        <f>Calc!Q74</f>
        <v/>
      </c>
      <c r="H9" s="46">
        <f>Calc!R74</f>
        <v/>
      </c>
      <c r="I9" s="46">
        <f>Calc!S74</f>
        <v/>
      </c>
      <c r="J9" s="46">
        <f>Calc!T74</f>
        <v/>
      </c>
      <c r="K9" s="46">
        <f>Calc!U74</f>
        <v/>
      </c>
      <c r="L9" s="46">
        <f>Calc!V74</f>
        <v/>
      </c>
      <c r="M9" s="46">
        <f>Calc!W74</f>
        <v/>
      </c>
      <c r="N9" s="46">
        <f>Calc!X74</f>
        <v/>
      </c>
      <c r="O9" s="46">
        <f>Calc!Y74</f>
        <v/>
      </c>
      <c r="P9" s="46" t="n"/>
      <c r="Q9" s="1" t="n"/>
      <c r="R9" s="1" t="n"/>
    </row>
    <row r="10" ht="15" customHeight="1">
      <c r="A10" s="1" t="n"/>
      <c r="B10" s="47">
        <f>Calc!C60</f>
        <v/>
      </c>
      <c r="C10" s="48">
        <f>Calc!M60</f>
        <v/>
      </c>
      <c r="D10" s="48">
        <f>Calc!N60</f>
        <v/>
      </c>
      <c r="E10" s="48">
        <f>Calc!O60</f>
        <v/>
      </c>
      <c r="F10" s="48">
        <f>Calc!P60</f>
        <v/>
      </c>
      <c r="G10" s="48">
        <f>Calc!Q60</f>
        <v/>
      </c>
      <c r="H10" s="48">
        <f>Calc!R60</f>
        <v/>
      </c>
      <c r="I10" s="48">
        <f>Calc!S60</f>
        <v/>
      </c>
      <c r="J10" s="48">
        <f>Calc!T60</f>
        <v/>
      </c>
      <c r="K10" s="48">
        <f>Calc!U60</f>
        <v/>
      </c>
      <c r="L10" s="48">
        <f>Calc!V60</f>
        <v/>
      </c>
      <c r="M10" s="48">
        <f>Calc!W60</f>
        <v/>
      </c>
      <c r="N10" s="48">
        <f>Calc!X60</f>
        <v/>
      </c>
      <c r="O10" s="48">
        <f>Calc!Y60</f>
        <v/>
      </c>
      <c r="P10" s="48">
        <f>IF(B10="","",SUM(C10:O10))</f>
        <v/>
      </c>
      <c r="Q10" s="1" t="n"/>
      <c r="R10" s="1" t="n"/>
    </row>
    <row r="11" ht="15" customHeight="1">
      <c r="A11" s="1" t="n"/>
      <c r="B11" s="47">
        <f>Calc!C61</f>
        <v/>
      </c>
      <c r="C11" s="48">
        <f>Calc!M61</f>
        <v/>
      </c>
      <c r="D11" s="48">
        <f>Calc!N61</f>
        <v/>
      </c>
      <c r="E11" s="48">
        <f>Calc!O61</f>
        <v/>
      </c>
      <c r="F11" s="48">
        <f>Calc!P61</f>
        <v/>
      </c>
      <c r="G11" s="48">
        <f>Calc!Q61</f>
        <v/>
      </c>
      <c r="H11" s="48">
        <f>Calc!R61</f>
        <v/>
      </c>
      <c r="I11" s="48">
        <f>Calc!S61</f>
        <v/>
      </c>
      <c r="J11" s="48">
        <f>Calc!T61</f>
        <v/>
      </c>
      <c r="K11" s="48">
        <f>Calc!U61</f>
        <v/>
      </c>
      <c r="L11" s="48">
        <f>Calc!V61</f>
        <v/>
      </c>
      <c r="M11" s="48">
        <f>Calc!W61</f>
        <v/>
      </c>
      <c r="N11" s="48">
        <f>Calc!X61</f>
        <v/>
      </c>
      <c r="O11" s="48">
        <f>Calc!Y61</f>
        <v/>
      </c>
      <c r="P11" s="48">
        <f>IF(B11="","",SUM(C11:O11))</f>
        <v/>
      </c>
      <c r="Q11" s="1" t="n"/>
      <c r="R11" s="1" t="n"/>
    </row>
    <row r="12" ht="15" customHeight="1">
      <c r="A12" s="1" t="n"/>
      <c r="B12" s="47">
        <f>Calc!C62</f>
        <v/>
      </c>
      <c r="C12" s="48">
        <f>Calc!M62</f>
        <v/>
      </c>
      <c r="D12" s="48">
        <f>Calc!N62</f>
        <v/>
      </c>
      <c r="E12" s="48">
        <f>Calc!O62</f>
        <v/>
      </c>
      <c r="F12" s="48">
        <f>Calc!P62</f>
        <v/>
      </c>
      <c r="G12" s="48">
        <f>Calc!Q62</f>
        <v/>
      </c>
      <c r="H12" s="48">
        <f>Calc!R62</f>
        <v/>
      </c>
      <c r="I12" s="48">
        <f>Calc!S62</f>
        <v/>
      </c>
      <c r="J12" s="48">
        <f>Calc!T62</f>
        <v/>
      </c>
      <c r="K12" s="48">
        <f>Calc!U62</f>
        <v/>
      </c>
      <c r="L12" s="48">
        <f>Calc!V62</f>
        <v/>
      </c>
      <c r="M12" s="48">
        <f>Calc!W62</f>
        <v/>
      </c>
      <c r="N12" s="48">
        <f>Calc!X62</f>
        <v/>
      </c>
      <c r="O12" s="48">
        <f>Calc!Y62</f>
        <v/>
      </c>
      <c r="P12" s="48">
        <f>IF(B12="","",SUM(C12:O12))</f>
        <v/>
      </c>
      <c r="Q12" s="1" t="n"/>
      <c r="R12" s="1" t="n"/>
    </row>
    <row r="13" ht="15" customHeight="1">
      <c r="A13" s="1" t="n"/>
      <c r="B13" s="47">
        <f>Calc!C63</f>
        <v/>
      </c>
      <c r="C13" s="48">
        <f>Calc!M63</f>
        <v/>
      </c>
      <c r="D13" s="48">
        <f>Calc!N63</f>
        <v/>
      </c>
      <c r="E13" s="48">
        <f>Calc!O63</f>
        <v/>
      </c>
      <c r="F13" s="48">
        <f>Calc!P63</f>
        <v/>
      </c>
      <c r="G13" s="48">
        <f>Calc!Q63</f>
        <v/>
      </c>
      <c r="H13" s="48">
        <f>Calc!R63</f>
        <v/>
      </c>
      <c r="I13" s="48">
        <f>Calc!S63</f>
        <v/>
      </c>
      <c r="J13" s="48">
        <f>Calc!T63</f>
        <v/>
      </c>
      <c r="K13" s="48">
        <f>Calc!U63</f>
        <v/>
      </c>
      <c r="L13" s="48">
        <f>Calc!V63</f>
        <v/>
      </c>
      <c r="M13" s="48">
        <f>Calc!W63</f>
        <v/>
      </c>
      <c r="N13" s="48">
        <f>Calc!X63</f>
        <v/>
      </c>
      <c r="O13" s="48">
        <f>Calc!Y63</f>
        <v/>
      </c>
      <c r="P13" s="48">
        <f>IF(B13="","",SUM(C13:O13))</f>
        <v/>
      </c>
      <c r="Q13" s="1" t="n"/>
      <c r="R13" s="1" t="n"/>
    </row>
    <row r="14">
      <c r="A14" s="1" t="n"/>
      <c r="B14" s="49">
        <f>Lang!$B$86</f>
        <v/>
      </c>
      <c r="C14" s="50">
        <f>Calc!M75</f>
        <v/>
      </c>
      <c r="D14" s="50">
        <f>Calc!N75</f>
        <v/>
      </c>
      <c r="E14" s="50">
        <f>Calc!O75</f>
        <v/>
      </c>
      <c r="F14" s="50">
        <f>Calc!P75</f>
        <v/>
      </c>
      <c r="G14" s="50">
        <f>Calc!Q75</f>
        <v/>
      </c>
      <c r="H14" s="50">
        <f>Calc!R75</f>
        <v/>
      </c>
      <c r="I14" s="50">
        <f>Calc!S75</f>
        <v/>
      </c>
      <c r="J14" s="50">
        <f>Calc!T75</f>
        <v/>
      </c>
      <c r="K14" s="50">
        <f>Calc!U75</f>
        <v/>
      </c>
      <c r="L14" s="50">
        <f>Calc!V75</f>
        <v/>
      </c>
      <c r="M14" s="50">
        <f>Calc!W75</f>
        <v/>
      </c>
      <c r="N14" s="50">
        <f>Calc!X75</f>
        <v/>
      </c>
      <c r="O14" s="50">
        <f>Calc!Y75</f>
        <v/>
      </c>
      <c r="P14" s="50">
        <f>SUM(C14:O14)</f>
        <v/>
      </c>
      <c r="Q14" s="1" t="n"/>
      <c r="R14" s="1" t="n"/>
    </row>
    <row r="15" ht="15" customHeight="1">
      <c r="A15" s="1" t="n"/>
      <c r="B15" s="47">
        <f>Calc!C64</f>
        <v/>
      </c>
      <c r="C15" s="48">
        <f>Calc!M64</f>
        <v/>
      </c>
      <c r="D15" s="48">
        <f>Calc!N64</f>
        <v/>
      </c>
      <c r="E15" s="48">
        <f>Calc!O64</f>
        <v/>
      </c>
      <c r="F15" s="48">
        <f>Calc!P64</f>
        <v/>
      </c>
      <c r="G15" s="48">
        <f>Calc!Q64</f>
        <v/>
      </c>
      <c r="H15" s="48">
        <f>Calc!R64</f>
        <v/>
      </c>
      <c r="I15" s="48">
        <f>Calc!S64</f>
        <v/>
      </c>
      <c r="J15" s="48">
        <f>Calc!T64</f>
        <v/>
      </c>
      <c r="K15" s="48">
        <f>Calc!U64</f>
        <v/>
      </c>
      <c r="L15" s="48">
        <f>Calc!V64</f>
        <v/>
      </c>
      <c r="M15" s="48">
        <f>Calc!W64</f>
        <v/>
      </c>
      <c r="N15" s="48">
        <f>Calc!X64</f>
        <v/>
      </c>
      <c r="O15" s="48">
        <f>Calc!Y64</f>
        <v/>
      </c>
      <c r="P15" s="48">
        <f>IF(B15="","",SUM(C15:O15))</f>
        <v/>
      </c>
      <c r="Q15" s="1" t="n"/>
      <c r="R15" s="1" t="n"/>
    </row>
    <row r="16" ht="15" customHeight="1">
      <c r="A16" s="1" t="n"/>
      <c r="B16" s="47">
        <f>Calc!C65</f>
        <v/>
      </c>
      <c r="C16" s="48">
        <f>Calc!M65</f>
        <v/>
      </c>
      <c r="D16" s="48">
        <f>Calc!N65</f>
        <v/>
      </c>
      <c r="E16" s="48">
        <f>Calc!O65</f>
        <v/>
      </c>
      <c r="F16" s="48">
        <f>Calc!P65</f>
        <v/>
      </c>
      <c r="G16" s="48">
        <f>Calc!Q65</f>
        <v/>
      </c>
      <c r="H16" s="48">
        <f>Calc!R65</f>
        <v/>
      </c>
      <c r="I16" s="48">
        <f>Calc!S65</f>
        <v/>
      </c>
      <c r="J16" s="48">
        <f>Calc!T65</f>
        <v/>
      </c>
      <c r="K16" s="48">
        <f>Calc!U65</f>
        <v/>
      </c>
      <c r="L16" s="48">
        <f>Calc!V65</f>
        <v/>
      </c>
      <c r="M16" s="48">
        <f>Calc!W65</f>
        <v/>
      </c>
      <c r="N16" s="48">
        <f>Calc!X65</f>
        <v/>
      </c>
      <c r="O16" s="48">
        <f>Calc!Y65</f>
        <v/>
      </c>
      <c r="P16" s="48">
        <f>IF(B16="","",SUM(C16:O16))</f>
        <v/>
      </c>
      <c r="Q16" s="1" t="n"/>
      <c r="R16" s="1" t="n"/>
    </row>
    <row r="17" ht="15" customHeight="1">
      <c r="A17" s="1" t="n"/>
      <c r="B17" s="47">
        <f>Calc!C66</f>
        <v/>
      </c>
      <c r="C17" s="48">
        <f>Calc!M66</f>
        <v/>
      </c>
      <c r="D17" s="48">
        <f>Calc!N66</f>
        <v/>
      </c>
      <c r="E17" s="48">
        <f>Calc!O66</f>
        <v/>
      </c>
      <c r="F17" s="48">
        <f>Calc!P66</f>
        <v/>
      </c>
      <c r="G17" s="48">
        <f>Calc!Q66</f>
        <v/>
      </c>
      <c r="H17" s="48">
        <f>Calc!R66</f>
        <v/>
      </c>
      <c r="I17" s="48">
        <f>Calc!S66</f>
        <v/>
      </c>
      <c r="J17" s="48">
        <f>Calc!T66</f>
        <v/>
      </c>
      <c r="K17" s="48">
        <f>Calc!U66</f>
        <v/>
      </c>
      <c r="L17" s="48">
        <f>Calc!V66</f>
        <v/>
      </c>
      <c r="M17" s="48">
        <f>Calc!W66</f>
        <v/>
      </c>
      <c r="N17" s="48">
        <f>Calc!X66</f>
        <v/>
      </c>
      <c r="O17" s="48">
        <f>Calc!Y66</f>
        <v/>
      </c>
      <c r="P17" s="48">
        <f>IF(B17="","",SUM(C17:O17))</f>
        <v/>
      </c>
      <c r="Q17" s="1" t="n"/>
      <c r="R17" s="1" t="n"/>
    </row>
    <row r="18" ht="15" customHeight="1">
      <c r="A18" s="1" t="n"/>
      <c r="B18" s="47">
        <f>Calc!C67</f>
        <v/>
      </c>
      <c r="C18" s="48">
        <f>Calc!M67</f>
        <v/>
      </c>
      <c r="D18" s="48">
        <f>Calc!N67</f>
        <v/>
      </c>
      <c r="E18" s="48">
        <f>Calc!O67</f>
        <v/>
      </c>
      <c r="F18" s="48">
        <f>Calc!P67</f>
        <v/>
      </c>
      <c r="G18" s="48">
        <f>Calc!Q67</f>
        <v/>
      </c>
      <c r="H18" s="48">
        <f>Calc!R67</f>
        <v/>
      </c>
      <c r="I18" s="48">
        <f>Calc!S67</f>
        <v/>
      </c>
      <c r="J18" s="48">
        <f>Calc!T67</f>
        <v/>
      </c>
      <c r="K18" s="48">
        <f>Calc!U67</f>
        <v/>
      </c>
      <c r="L18" s="48">
        <f>Calc!V67</f>
        <v/>
      </c>
      <c r="M18" s="48">
        <f>Calc!W67</f>
        <v/>
      </c>
      <c r="N18" s="48">
        <f>Calc!X67</f>
        <v/>
      </c>
      <c r="O18" s="48">
        <f>Calc!Y67</f>
        <v/>
      </c>
      <c r="P18" s="48">
        <f>IF(B18="","",SUM(C18:O18))</f>
        <v/>
      </c>
      <c r="Q18" s="1" t="n"/>
      <c r="R18" s="1" t="n"/>
    </row>
    <row r="19" ht="15" customHeight="1">
      <c r="A19" s="1" t="n"/>
      <c r="B19" s="47">
        <f>Calc!C68</f>
        <v/>
      </c>
      <c r="C19" s="48">
        <f>Calc!M68</f>
        <v/>
      </c>
      <c r="D19" s="48">
        <f>Calc!N68</f>
        <v/>
      </c>
      <c r="E19" s="48">
        <f>Calc!O68</f>
        <v/>
      </c>
      <c r="F19" s="48">
        <f>Calc!P68</f>
        <v/>
      </c>
      <c r="G19" s="48">
        <f>Calc!Q68</f>
        <v/>
      </c>
      <c r="H19" s="48">
        <f>Calc!R68</f>
        <v/>
      </c>
      <c r="I19" s="48">
        <f>Calc!S68</f>
        <v/>
      </c>
      <c r="J19" s="48">
        <f>Calc!T68</f>
        <v/>
      </c>
      <c r="K19" s="48">
        <f>Calc!U68</f>
        <v/>
      </c>
      <c r="L19" s="48">
        <f>Calc!V68</f>
        <v/>
      </c>
      <c r="M19" s="48">
        <f>Calc!W68</f>
        <v/>
      </c>
      <c r="N19" s="48">
        <f>Calc!X68</f>
        <v/>
      </c>
      <c r="O19" s="48">
        <f>Calc!Y68</f>
        <v/>
      </c>
      <c r="P19" s="48">
        <f>IF(B19="","",SUM(C19:O19))</f>
        <v/>
      </c>
      <c r="Q19" s="1" t="n"/>
      <c r="R19" s="1" t="n"/>
    </row>
    <row r="20" ht="15" customHeight="1">
      <c r="A20" s="1" t="n"/>
      <c r="B20" s="47">
        <f>Calc!C69</f>
        <v/>
      </c>
      <c r="C20" s="48">
        <f>Calc!M69</f>
        <v/>
      </c>
      <c r="D20" s="48">
        <f>Calc!N69</f>
        <v/>
      </c>
      <c r="E20" s="48">
        <f>Calc!O69</f>
        <v/>
      </c>
      <c r="F20" s="48">
        <f>Calc!P69</f>
        <v/>
      </c>
      <c r="G20" s="48">
        <f>Calc!Q69</f>
        <v/>
      </c>
      <c r="H20" s="48">
        <f>Calc!R69</f>
        <v/>
      </c>
      <c r="I20" s="48">
        <f>Calc!S69</f>
        <v/>
      </c>
      <c r="J20" s="48">
        <f>Calc!T69</f>
        <v/>
      </c>
      <c r="K20" s="48">
        <f>Calc!U69</f>
        <v/>
      </c>
      <c r="L20" s="48">
        <f>Calc!V69</f>
        <v/>
      </c>
      <c r="M20" s="48">
        <f>Calc!W69</f>
        <v/>
      </c>
      <c r="N20" s="48">
        <f>Calc!X69</f>
        <v/>
      </c>
      <c r="O20" s="48">
        <f>Calc!Y69</f>
        <v/>
      </c>
      <c r="P20" s="48">
        <f>IF(B20="","",SUM(C20:O20))</f>
        <v/>
      </c>
      <c r="Q20" s="1" t="n"/>
      <c r="R20" s="1" t="n"/>
    </row>
    <row r="21" ht="15" customHeight="1">
      <c r="A21" s="1" t="n"/>
      <c r="B21" s="47">
        <f>Calc!C70</f>
        <v/>
      </c>
      <c r="C21" s="48">
        <f>Calc!M70</f>
        <v/>
      </c>
      <c r="D21" s="48">
        <f>Calc!N70</f>
        <v/>
      </c>
      <c r="E21" s="48">
        <f>Calc!O70</f>
        <v/>
      </c>
      <c r="F21" s="48">
        <f>Calc!P70</f>
        <v/>
      </c>
      <c r="G21" s="48">
        <f>Calc!Q70</f>
        <v/>
      </c>
      <c r="H21" s="48">
        <f>Calc!R70</f>
        <v/>
      </c>
      <c r="I21" s="48">
        <f>Calc!S70</f>
        <v/>
      </c>
      <c r="J21" s="48">
        <f>Calc!T70</f>
        <v/>
      </c>
      <c r="K21" s="48">
        <f>Calc!U70</f>
        <v/>
      </c>
      <c r="L21" s="48">
        <f>Calc!V70</f>
        <v/>
      </c>
      <c r="M21" s="48">
        <f>Calc!W70</f>
        <v/>
      </c>
      <c r="N21" s="48">
        <f>Calc!X70</f>
        <v/>
      </c>
      <c r="O21" s="48">
        <f>Calc!Y70</f>
        <v/>
      </c>
      <c r="P21" s="48">
        <f>IF(B21="","",SUM(C21:O21))</f>
        <v/>
      </c>
      <c r="Q21" s="1" t="n"/>
      <c r="R21" s="1" t="n"/>
    </row>
    <row r="22" ht="15" customHeight="1">
      <c r="A22" s="1" t="n"/>
      <c r="B22" s="47">
        <f>Calc!C71</f>
        <v/>
      </c>
      <c r="C22" s="48">
        <f>Calc!M71</f>
        <v/>
      </c>
      <c r="D22" s="48">
        <f>Calc!N71</f>
        <v/>
      </c>
      <c r="E22" s="48">
        <f>Calc!O71</f>
        <v/>
      </c>
      <c r="F22" s="48">
        <f>Calc!P71</f>
        <v/>
      </c>
      <c r="G22" s="48">
        <f>Calc!Q71</f>
        <v/>
      </c>
      <c r="H22" s="48">
        <f>Calc!R71</f>
        <v/>
      </c>
      <c r="I22" s="48">
        <f>Calc!S71</f>
        <v/>
      </c>
      <c r="J22" s="48">
        <f>Calc!T71</f>
        <v/>
      </c>
      <c r="K22" s="48">
        <f>Calc!U71</f>
        <v/>
      </c>
      <c r="L22" s="48">
        <f>Calc!V71</f>
        <v/>
      </c>
      <c r="M22" s="48">
        <f>Calc!W71</f>
        <v/>
      </c>
      <c r="N22" s="48">
        <f>Calc!X71</f>
        <v/>
      </c>
      <c r="O22" s="48">
        <f>Calc!Y71</f>
        <v/>
      </c>
      <c r="P22" s="48">
        <f>IF(B22="","",SUM(C22:O22))</f>
        <v/>
      </c>
      <c r="Q22" s="1" t="n"/>
      <c r="R22" s="1" t="n"/>
    </row>
    <row r="23" ht="15" customHeight="1">
      <c r="A23" s="1" t="n"/>
      <c r="B23" s="47">
        <f>Calc!C72</f>
        <v/>
      </c>
      <c r="C23" s="48">
        <f>Calc!M72</f>
        <v/>
      </c>
      <c r="D23" s="48">
        <f>Calc!N72</f>
        <v/>
      </c>
      <c r="E23" s="48">
        <f>Calc!O72</f>
        <v/>
      </c>
      <c r="F23" s="48">
        <f>Calc!P72</f>
        <v/>
      </c>
      <c r="G23" s="48">
        <f>Calc!Q72</f>
        <v/>
      </c>
      <c r="H23" s="48">
        <f>Calc!R72</f>
        <v/>
      </c>
      <c r="I23" s="48">
        <f>Calc!S72</f>
        <v/>
      </c>
      <c r="J23" s="48">
        <f>Calc!T72</f>
        <v/>
      </c>
      <c r="K23" s="48">
        <f>Calc!U72</f>
        <v/>
      </c>
      <c r="L23" s="48">
        <f>Calc!V72</f>
        <v/>
      </c>
      <c r="M23" s="48">
        <f>Calc!W72</f>
        <v/>
      </c>
      <c r="N23" s="48">
        <f>Calc!X72</f>
        <v/>
      </c>
      <c r="O23" s="48">
        <f>Calc!Y72</f>
        <v/>
      </c>
      <c r="P23" s="48">
        <f>IF(B23="","",SUM(C23:O23))</f>
        <v/>
      </c>
      <c r="Q23" s="1" t="n"/>
      <c r="R23" s="1" t="n"/>
    </row>
    <row r="24" ht="15" customHeight="1">
      <c r="A24" s="1" t="n"/>
      <c r="B24" s="47">
        <f>Calc!C73</f>
        <v/>
      </c>
      <c r="C24" s="48">
        <f>Calc!M73</f>
        <v/>
      </c>
      <c r="D24" s="48">
        <f>Calc!N73</f>
        <v/>
      </c>
      <c r="E24" s="48">
        <f>Calc!O73</f>
        <v/>
      </c>
      <c r="F24" s="48">
        <f>Calc!P73</f>
        <v/>
      </c>
      <c r="G24" s="48">
        <f>Calc!Q73</f>
        <v/>
      </c>
      <c r="H24" s="48">
        <f>Calc!R73</f>
        <v/>
      </c>
      <c r="I24" s="48">
        <f>Calc!S73</f>
        <v/>
      </c>
      <c r="J24" s="48">
        <f>Calc!T73</f>
        <v/>
      </c>
      <c r="K24" s="48">
        <f>Calc!U73</f>
        <v/>
      </c>
      <c r="L24" s="48">
        <f>Calc!V73</f>
        <v/>
      </c>
      <c r="M24" s="48">
        <f>Calc!W73</f>
        <v/>
      </c>
      <c r="N24" s="48">
        <f>Calc!X73</f>
        <v/>
      </c>
      <c r="O24" s="48">
        <f>Calc!Y73</f>
        <v/>
      </c>
      <c r="P24" s="48">
        <f>IF(B24="","",SUM(C24:O24))</f>
        <v/>
      </c>
      <c r="Q24" s="1" t="n"/>
      <c r="R24" s="1" t="n"/>
    </row>
    <row r="25">
      <c r="A25" s="1" t="n"/>
      <c r="B25" s="51">
        <f>Lang!$B$87</f>
        <v/>
      </c>
      <c r="C25" s="52">
        <f>Calc!M76</f>
        <v/>
      </c>
      <c r="D25" s="52">
        <f>Calc!N76</f>
        <v/>
      </c>
      <c r="E25" s="52">
        <f>Calc!O76</f>
        <v/>
      </c>
      <c r="F25" s="52">
        <f>Calc!P76</f>
        <v/>
      </c>
      <c r="G25" s="52">
        <f>Calc!Q76</f>
        <v/>
      </c>
      <c r="H25" s="52">
        <f>Calc!R76</f>
        <v/>
      </c>
      <c r="I25" s="52">
        <f>Calc!S76</f>
        <v/>
      </c>
      <c r="J25" s="52">
        <f>Calc!T76</f>
        <v/>
      </c>
      <c r="K25" s="52">
        <f>Calc!U76</f>
        <v/>
      </c>
      <c r="L25" s="52">
        <f>Calc!V76</f>
        <v/>
      </c>
      <c r="M25" s="52">
        <f>Calc!W76</f>
        <v/>
      </c>
      <c r="N25" s="52">
        <f>Calc!X76</f>
        <v/>
      </c>
      <c r="O25" s="52">
        <f>Calc!Y76</f>
        <v/>
      </c>
      <c r="P25" s="52">
        <f>SUM(C25:O25)</f>
        <v/>
      </c>
      <c r="Q25" s="1" t="n"/>
      <c r="R25" s="1" t="n"/>
    </row>
    <row r="26">
      <c r="A26" s="1" t="n"/>
      <c r="B26" s="53">
        <f>Lang!$B$88</f>
        <v/>
      </c>
      <c r="C26" s="54">
        <f>Calc!M77</f>
        <v/>
      </c>
      <c r="D26" s="54">
        <f>Calc!N77</f>
        <v/>
      </c>
      <c r="E26" s="54">
        <f>Calc!O77</f>
        <v/>
      </c>
      <c r="F26" s="54">
        <f>Calc!P77</f>
        <v/>
      </c>
      <c r="G26" s="54">
        <f>Calc!Q77</f>
        <v/>
      </c>
      <c r="H26" s="54">
        <f>Calc!R77</f>
        <v/>
      </c>
      <c r="I26" s="54">
        <f>Calc!S77</f>
        <v/>
      </c>
      <c r="J26" s="54">
        <f>Calc!T77</f>
        <v/>
      </c>
      <c r="K26" s="54">
        <f>Calc!U77</f>
        <v/>
      </c>
      <c r="L26" s="54">
        <f>Calc!V77</f>
        <v/>
      </c>
      <c r="M26" s="54">
        <f>Calc!W77</f>
        <v/>
      </c>
      <c r="N26" s="54">
        <f>Calc!X77</f>
        <v/>
      </c>
      <c r="O26" s="54">
        <f>Calc!Y77</f>
        <v/>
      </c>
      <c r="P26" s="54">
        <f>SUM(C26:O26)</f>
        <v/>
      </c>
      <c r="Q26" s="1" t="n"/>
      <c r="R26" s="1" t="n"/>
    </row>
    <row r="27">
      <c r="A27" s="1" t="n"/>
      <c r="B27" s="55">
        <f>Lang!$B$89</f>
        <v/>
      </c>
      <c r="C27" s="56">
        <f>Calc!M78</f>
        <v/>
      </c>
      <c r="D27" s="56">
        <f>Calc!N78</f>
        <v/>
      </c>
      <c r="E27" s="56">
        <f>Calc!O78</f>
        <v/>
      </c>
      <c r="F27" s="56">
        <f>Calc!P78</f>
        <v/>
      </c>
      <c r="G27" s="56">
        <f>Calc!Q78</f>
        <v/>
      </c>
      <c r="H27" s="56">
        <f>Calc!R78</f>
        <v/>
      </c>
      <c r="I27" s="56">
        <f>Calc!S78</f>
        <v/>
      </c>
      <c r="J27" s="56">
        <f>Calc!T78</f>
        <v/>
      </c>
      <c r="K27" s="56">
        <f>Calc!U78</f>
        <v/>
      </c>
      <c r="L27" s="56">
        <f>Calc!V78</f>
        <v/>
      </c>
      <c r="M27" s="56">
        <f>Calc!W78</f>
        <v/>
      </c>
      <c r="N27" s="56">
        <f>Calc!X78</f>
        <v/>
      </c>
      <c r="O27" s="56">
        <f>Calc!Y78</f>
        <v/>
      </c>
      <c r="P27" s="56">
        <f>O27</f>
        <v/>
      </c>
      <c r="Q27" s="1" t="n"/>
      <c r="R27" s="1" t="n"/>
    </row>
    <row r="28">
      <c r="A28" s="1" t="n"/>
      <c r="B28" s="57">
        <f>Lang!$B$90</f>
        <v/>
      </c>
      <c r="C28" s="58">
        <f>Calc!M79</f>
        <v/>
      </c>
      <c r="D28" s="58">
        <f>Calc!N79</f>
        <v/>
      </c>
      <c r="E28" s="58">
        <f>Calc!O79</f>
        <v/>
      </c>
      <c r="F28" s="58">
        <f>Calc!P79</f>
        <v/>
      </c>
      <c r="G28" s="58">
        <f>Calc!Q79</f>
        <v/>
      </c>
      <c r="H28" s="58">
        <f>Calc!R79</f>
        <v/>
      </c>
      <c r="I28" s="58">
        <f>Calc!S79</f>
        <v/>
      </c>
      <c r="J28" s="58">
        <f>Calc!T79</f>
        <v/>
      </c>
      <c r="K28" s="58">
        <f>Calc!U79</f>
        <v/>
      </c>
      <c r="L28" s="58">
        <f>Calc!V79</f>
        <v/>
      </c>
      <c r="M28" s="58">
        <f>Calc!W79</f>
        <v/>
      </c>
      <c r="N28" s="58">
        <f>Calc!X79</f>
        <v/>
      </c>
      <c r="O28" s="58">
        <f>Calc!Y79</f>
        <v/>
      </c>
      <c r="P28" s="58" t="n"/>
      <c r="Q28" s="1" t="n"/>
      <c r="R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</row>
    <row r="30">
      <c r="A30" s="1" t="n"/>
      <c r="B30" s="39">
        <f>Lang!$B$91</f>
        <v/>
      </c>
      <c r="Q30" s="1" t="n"/>
      <c r="R30" s="1" t="n"/>
    </row>
    <row r="31">
      <c r="A31" s="1" t="n"/>
      <c r="Q31" s="1" t="n"/>
      <c r="R31" s="1" t="n"/>
    </row>
    <row r="32">
      <c r="A32" s="1" t="n"/>
      <c r="B32" s="59">
        <f>Lang!$B$5</f>
        <v/>
      </c>
      <c r="Q32" s="1" t="n"/>
      <c r="R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16">
    <mergeCell ref="F4:G4"/>
    <mergeCell ref="J4:K4"/>
    <mergeCell ref="L4:M4"/>
    <mergeCell ref="B2:C3"/>
    <mergeCell ref="E2:P2"/>
    <mergeCell ref="K6:M6"/>
    <mergeCell ref="B6:E6"/>
    <mergeCell ref="B30:P31"/>
    <mergeCell ref="D4:E4"/>
    <mergeCell ref="H4:I4"/>
    <mergeCell ref="F6:J6"/>
    <mergeCell ref="B32:P32"/>
    <mergeCell ref="E3:P3"/>
    <mergeCell ref="B4:C4"/>
    <mergeCell ref="N6:P6"/>
    <mergeCell ref="N4:O4"/>
  </mergeCells>
  <conditionalFormatting sqref="C27:O27">
    <cfRule type="expression" priority="1" dxfId="2">
      <formula>C27&lt;Calc!$B$5</formula>
    </cfRule>
    <cfRule type="expression" priority="2" dxfId="1">
      <formula>C27&lt;0</formula>
    </cfRule>
  </conditionalFormatting>
  <conditionalFormatting sqref="C28:O28">
    <cfRule type="expression" priority="3" dxfId="0">
      <formula>C28&lt;0</formula>
    </cfRule>
  </conditionalFormatting>
  <conditionalFormatting sqref="C10:P24">
    <cfRule type="expression" priority="4" dxfId="3">
      <formula>C10=0</formula>
    </cfRule>
  </conditionalFormatting>
  <printOptions horizontalCentered="1"/>
  <pageMargins left="0.3" right="0.3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1B9299"/>
    <outlinePr summaryBelow="1" summaryRight="1"/>
    <pageSetUpPr fitToPage="1"/>
  </sheetPr>
  <dimension ref="A1:P46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18" customWidth="1" min="2" max="2"/>
    <col width="9.6" customWidth="1" min="3" max="3"/>
    <col width="9.6" customWidth="1" min="4" max="4"/>
    <col width="9.6" customWidth="1" min="5" max="5"/>
    <col width="9.6" customWidth="1" min="6" max="6"/>
    <col width="9.6" customWidth="1" min="7" max="7"/>
    <col width="9.6" customWidth="1" min="8" max="8"/>
    <col width="9.6" customWidth="1" min="9" max="9"/>
    <col width="9.6" customWidth="1" min="10" max="10"/>
    <col width="9.6" customWidth="1" min="11" max="11"/>
    <col width="9.6" customWidth="1" min="12" max="12"/>
    <col width="9.6" customWidth="1" min="13" max="13"/>
    <col width="9.6" customWidth="1" min="14" max="14"/>
    <col width="8.6" customWidth="1" min="15" max="15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"&amp;Lang!$B$92</f>
        <v/>
      </c>
      <c r="O2" s="1" t="n"/>
      <c r="P2" s="1" t="n"/>
    </row>
    <row r="3" ht="22" customHeight="1">
      <c r="A3" s="1" t="n"/>
      <c r="B3" s="3" t="n"/>
      <c r="C3" s="3" t="n"/>
      <c r="D3" s="1" t="n"/>
      <c r="E3" s="20">
        <f>Lang!$B$93</f>
        <v/>
      </c>
      <c r="O3" s="1" t="n"/>
      <c r="P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7">
        <f>HYPERLINK("#'13 Weeks'!A1",Lang!$B$25)</f>
        <v/>
      </c>
      <c r="G4" s="8" t="n"/>
      <c r="H4" s="6">
        <f>HYPERLINK("#'12 Months'!A1",Lang!$B$26)</f>
        <v/>
      </c>
      <c r="I4" s="3" t="n"/>
      <c r="J4" s="7">
        <f>HYPERLINK("#'Transactions'!A1",Lang!$B$27)</f>
        <v/>
      </c>
      <c r="K4" s="8" t="n"/>
      <c r="L4" s="7">
        <f>HYPERLINK("#'Recurring'!A1",Lang!$B$28)</f>
        <v/>
      </c>
      <c r="M4" s="8" t="n"/>
      <c r="N4" s="7">
        <f>HYPERLINK("#'Settings'!A1",Lang!$B$4)</f>
        <v/>
      </c>
      <c r="O4" s="8" t="n"/>
      <c r="P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>
      <c r="A6" s="1" t="n"/>
      <c r="B6" s="3" t="n"/>
      <c r="C6" s="6">
        <f>Calc!Z17</f>
        <v/>
      </c>
      <c r="D6" s="6">
        <f>Calc!AA17</f>
        <v/>
      </c>
      <c r="E6" s="6">
        <f>Calc!AB17</f>
        <v/>
      </c>
      <c r="F6" s="6">
        <f>Calc!AC17</f>
        <v/>
      </c>
      <c r="G6" s="6">
        <f>Calc!AD17</f>
        <v/>
      </c>
      <c r="H6" s="6">
        <f>Calc!AE17</f>
        <v/>
      </c>
      <c r="I6" s="6">
        <f>Calc!AF17</f>
        <v/>
      </c>
      <c r="J6" s="6">
        <f>Calc!AG17</f>
        <v/>
      </c>
      <c r="K6" s="6">
        <f>Calc!AH17</f>
        <v/>
      </c>
      <c r="L6" s="6">
        <f>Calc!AI17</f>
        <v/>
      </c>
      <c r="M6" s="6">
        <f>Calc!AJ17</f>
        <v/>
      </c>
      <c r="N6" s="6">
        <f>Calc!AK17</f>
        <v/>
      </c>
      <c r="O6" s="1" t="n"/>
      <c r="P6" s="1" t="n"/>
    </row>
    <row r="7" ht="26" customHeight="1">
      <c r="A7" s="1" t="n"/>
      <c r="B7" s="45">
        <f>Lang!$B$95</f>
        <v/>
      </c>
      <c r="C7" s="60">
        <f>Calc!Z89</f>
        <v/>
      </c>
      <c r="D7" s="60">
        <f>Calc!AA89</f>
        <v/>
      </c>
      <c r="E7" s="60">
        <f>Calc!AB89</f>
        <v/>
      </c>
      <c r="F7" s="60">
        <f>Calc!AC89</f>
        <v/>
      </c>
      <c r="G7" s="60">
        <f>Calc!AD89</f>
        <v/>
      </c>
      <c r="H7" s="60">
        <f>Calc!AE89</f>
        <v/>
      </c>
      <c r="I7" s="60">
        <f>Calc!AF89</f>
        <v/>
      </c>
      <c r="J7" s="60">
        <f>Calc!AG89</f>
        <v/>
      </c>
      <c r="K7" s="60">
        <f>Calc!AH89</f>
        <v/>
      </c>
      <c r="L7" s="60">
        <f>Calc!AI89</f>
        <v/>
      </c>
      <c r="M7" s="60">
        <f>Calc!AJ89</f>
        <v/>
      </c>
      <c r="N7" s="60">
        <f>Calc!AK89</f>
        <v/>
      </c>
      <c r="O7" s="1" t="n"/>
      <c r="P7" s="1" t="n"/>
    </row>
    <row r="8">
      <c r="A8" s="1" t="n"/>
      <c r="B8" s="45">
        <f>Lang!$B$73</f>
        <v/>
      </c>
      <c r="C8" s="61">
        <f>Calc!Z85</f>
        <v/>
      </c>
      <c r="D8" s="61">
        <f>Calc!AA85</f>
        <v/>
      </c>
      <c r="E8" s="61">
        <f>Calc!AB85</f>
        <v/>
      </c>
      <c r="F8" s="61">
        <f>Calc!AC85</f>
        <v/>
      </c>
      <c r="G8" s="61">
        <f>Calc!AD85</f>
        <v/>
      </c>
      <c r="H8" s="61">
        <f>Calc!AE85</f>
        <v/>
      </c>
      <c r="I8" s="61">
        <f>Calc!AF85</f>
        <v/>
      </c>
      <c r="J8" s="61">
        <f>Calc!AG85</f>
        <v/>
      </c>
      <c r="K8" s="61">
        <f>Calc!AH85</f>
        <v/>
      </c>
      <c r="L8" s="61">
        <f>Calc!AI85</f>
        <v/>
      </c>
      <c r="M8" s="61">
        <f>Calc!AJ85</f>
        <v/>
      </c>
      <c r="N8" s="61">
        <f>Calc!AK85</f>
        <v/>
      </c>
      <c r="O8" s="1" t="n"/>
      <c r="P8" s="1" t="n"/>
    </row>
    <row r="9">
      <c r="A9" s="1" t="n"/>
      <c r="B9" s="45">
        <f>Lang!$B$74</f>
        <v/>
      </c>
      <c r="C9" s="62">
        <f>Calc!Z86</f>
        <v/>
      </c>
      <c r="D9" s="62">
        <f>Calc!AA86</f>
        <v/>
      </c>
      <c r="E9" s="62">
        <f>Calc!AB86</f>
        <v/>
      </c>
      <c r="F9" s="62">
        <f>Calc!AC86</f>
        <v/>
      </c>
      <c r="G9" s="62">
        <f>Calc!AD86</f>
        <v/>
      </c>
      <c r="H9" s="62">
        <f>Calc!AE86</f>
        <v/>
      </c>
      <c r="I9" s="62">
        <f>Calc!AF86</f>
        <v/>
      </c>
      <c r="J9" s="62">
        <f>Calc!AG86</f>
        <v/>
      </c>
      <c r="K9" s="62">
        <f>Calc!AH86</f>
        <v/>
      </c>
      <c r="L9" s="62">
        <f>Calc!AI86</f>
        <v/>
      </c>
      <c r="M9" s="62">
        <f>Calc!AJ86</f>
        <v/>
      </c>
      <c r="N9" s="62">
        <f>Calc!AK86</f>
        <v/>
      </c>
      <c r="O9" s="1" t="n"/>
      <c r="P9" s="1" t="n"/>
    </row>
    <row r="10">
      <c r="A10" s="1" t="n"/>
      <c r="B10" s="45">
        <f>Lang!$B$72</f>
        <v/>
      </c>
      <c r="C10" s="63">
        <f>Calc!Z87</f>
        <v/>
      </c>
      <c r="D10" s="63">
        <f>Calc!AA87</f>
        <v/>
      </c>
      <c r="E10" s="63">
        <f>Calc!AB87</f>
        <v/>
      </c>
      <c r="F10" s="63">
        <f>Calc!AC87</f>
        <v/>
      </c>
      <c r="G10" s="63">
        <f>Calc!AD87</f>
        <v/>
      </c>
      <c r="H10" s="63">
        <f>Calc!AE87</f>
        <v/>
      </c>
      <c r="I10" s="63">
        <f>Calc!AF87</f>
        <v/>
      </c>
      <c r="J10" s="63">
        <f>Calc!AG87</f>
        <v/>
      </c>
      <c r="K10" s="63">
        <f>Calc!AH87</f>
        <v/>
      </c>
      <c r="L10" s="63">
        <f>Calc!AI87</f>
        <v/>
      </c>
      <c r="M10" s="63">
        <f>Calc!AJ87</f>
        <v/>
      </c>
      <c r="N10" s="63">
        <f>Calc!AK87</f>
        <v/>
      </c>
      <c r="O10" s="1" t="n"/>
      <c r="P10" s="1" t="n"/>
    </row>
    <row r="11">
      <c r="A11" s="1" t="n"/>
      <c r="B11" s="45">
        <f>Lang!$B$89</f>
        <v/>
      </c>
      <c r="C11" s="64">
        <f>Calc!Z88</f>
        <v/>
      </c>
      <c r="D11" s="64">
        <f>Calc!AA88</f>
        <v/>
      </c>
      <c r="E11" s="64">
        <f>Calc!AB88</f>
        <v/>
      </c>
      <c r="F11" s="64">
        <f>Calc!AC88</f>
        <v/>
      </c>
      <c r="G11" s="64">
        <f>Calc!AD88</f>
        <v/>
      </c>
      <c r="H11" s="64">
        <f>Calc!AE88</f>
        <v/>
      </c>
      <c r="I11" s="64">
        <f>Calc!AF88</f>
        <v/>
      </c>
      <c r="J11" s="64">
        <f>Calc!AG88</f>
        <v/>
      </c>
      <c r="K11" s="64">
        <f>Calc!AH88</f>
        <v/>
      </c>
      <c r="L11" s="64">
        <f>Calc!AI88</f>
        <v/>
      </c>
      <c r="M11" s="64">
        <f>Calc!AJ88</f>
        <v/>
      </c>
      <c r="N11" s="64">
        <f>Calc!AK88</f>
        <v/>
      </c>
      <c r="O11" s="1" t="n"/>
      <c r="P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</row>
    <row r="33">
      <c r="A33" s="1" t="n"/>
      <c r="B33" s="39">
        <f>Lang!$B$81</f>
        <v/>
      </c>
      <c r="O33" s="1" t="n"/>
      <c r="P33" s="1" t="n"/>
    </row>
    <row r="34">
      <c r="A34" s="1" t="n"/>
      <c r="B34" s="59">
        <f>Lang!$B$5</f>
        <v/>
      </c>
      <c r="O34" s="1" t="n"/>
      <c r="P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12">
    <mergeCell ref="F4:G4"/>
    <mergeCell ref="J4:K4"/>
    <mergeCell ref="L4:M4"/>
    <mergeCell ref="B2:C3"/>
    <mergeCell ref="E3:N3"/>
    <mergeCell ref="D4:E4"/>
    <mergeCell ref="H4:I4"/>
    <mergeCell ref="B33:N33"/>
    <mergeCell ref="B34:N34"/>
    <mergeCell ref="B4:C4"/>
    <mergeCell ref="E2:N2"/>
    <mergeCell ref="N4:O4"/>
  </mergeCells>
  <conditionalFormatting sqref="C11:N11">
    <cfRule type="expression" priority="1" dxfId="0">
      <formula>C11&lt;Calc!$B$5</formula>
    </cfRule>
  </conditionalFormatting>
  <printOptions horizontalCentered="1"/>
  <pageMargins left="0.3" right="0.3" top="0.4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FFAD6A"/>
    <outlinePr summaryBelow="1" summaryRight="1"/>
    <pageSetUpPr fitToPage="1"/>
  </sheetPr>
  <dimension ref="A1:E190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style="65" min="1" max="1"/>
    <col width="18" customWidth="1" style="65" min="2" max="2"/>
    <col width="34" customWidth="1" style="65" min="3" max="3"/>
    <col width="13" customWidth="1" style="65" min="4" max="4"/>
    <col width="22" customWidth="1" style="65" min="5" max="5"/>
  </cols>
  <sheetData>
    <row r="1">
      <c r="A1" s="66">
        <f>"KEYONE  /  "&amp;Lang!$B$99</f>
        <v/>
      </c>
    </row>
    <row r="2"/>
    <row r="3" ht="18" customHeight="1">
      <c r="A3" s="67">
        <f>Lang!$B$100</f>
        <v/>
      </c>
    </row>
    <row r="4" ht="18" customHeight="1"/>
    <row r="5" ht="24" customHeight="1">
      <c r="A5" s="7">
        <f>HYPERLINK("#'START'!A1",Lang!$B$2)</f>
        <v/>
      </c>
      <c r="B5" s="7">
        <f>HYPERLINK("#'Dashboard'!A1",Lang!$B$3)</f>
        <v/>
      </c>
      <c r="C5" s="7">
        <f>HYPERLINK("#'13 Weeks'!A1",Lang!$B$25)</f>
        <v/>
      </c>
      <c r="D5" s="7">
        <f>HYPERLINK("#'Settings'!A1",Lang!$B$4)</f>
        <v/>
      </c>
      <c r="E5" s="1" t="n"/>
    </row>
    <row r="6">
      <c r="A6" s="1" t="n"/>
      <c r="B6" s="1" t="n"/>
      <c r="C6" s="1" t="n"/>
      <c r="D6" s="1" t="n"/>
      <c r="E6" s="1" t="n"/>
    </row>
    <row r="7" ht="30" customHeight="1">
      <c r="A7" s="68">
        <f>Lang!$B$101</f>
        <v/>
      </c>
      <c r="B7" s="68">
        <f>Lang!$B$102</f>
        <v/>
      </c>
      <c r="C7" s="68">
        <f>Lang!$B$103</f>
        <v/>
      </c>
      <c r="D7" s="68">
        <f>Lang!$B$104</f>
        <v/>
      </c>
      <c r="E7" s="68">
        <f>Lang!$B$105</f>
        <v/>
      </c>
    </row>
    <row r="8">
      <c r="A8" s="69" t="n">
        <v>46023</v>
      </c>
      <c r="B8" s="65" t="inlineStr">
        <is>
          <t>Rent</t>
        </is>
      </c>
      <c r="C8" s="65" t="inlineStr">
        <is>
          <t>Office rent</t>
        </is>
      </c>
      <c r="D8" s="70" t="n">
        <v>1450</v>
      </c>
      <c r="E8" s="65" t="inlineStr"/>
    </row>
    <row r="9">
      <c r="A9" s="69" t="n">
        <v>46023</v>
      </c>
      <c r="B9" s="65" t="inlineStr">
        <is>
          <t>Sales</t>
        </is>
      </c>
      <c r="C9" s="65" t="inlineStr">
        <is>
          <t>Invoice paid</t>
        </is>
      </c>
      <c r="D9" s="70" t="n">
        <v>2225.52</v>
      </c>
      <c r="E9" s="65" t="inlineStr">
        <is>
          <t>Alpen Foods</t>
        </is>
      </c>
    </row>
    <row r="10">
      <c r="A10" s="69" t="n">
        <v>46025</v>
      </c>
      <c r="B10" s="65" t="inlineStr">
        <is>
          <t>Sales</t>
        </is>
      </c>
      <c r="C10" s="65" t="inlineStr">
        <is>
          <t>Retainer client A</t>
        </is>
      </c>
      <c r="D10" s="70" t="n">
        <v>2800</v>
      </c>
      <c r="E10" s="65" t="inlineStr">
        <is>
          <t>Demo GmbH</t>
        </is>
      </c>
    </row>
    <row r="11">
      <c r="A11" s="69" t="n">
        <v>46027</v>
      </c>
      <c r="B11" s="65" t="inlineStr">
        <is>
          <t>Software &amp; IT</t>
        </is>
      </c>
      <c r="C11" s="65" t="inlineStr">
        <is>
          <t>Software subscriptions</t>
        </is>
      </c>
      <c r="D11" s="70" t="n">
        <v>129</v>
      </c>
      <c r="E11" s="65" t="inlineStr"/>
    </row>
    <row r="12">
      <c r="A12" s="69" t="n">
        <v>46027</v>
      </c>
      <c r="B12" s="65" t="inlineStr">
        <is>
          <t>Sales</t>
        </is>
      </c>
      <c r="C12" s="65" t="inlineStr">
        <is>
          <t>Invoice paid</t>
        </is>
      </c>
      <c r="D12" s="70" t="n">
        <v>2283.51</v>
      </c>
      <c r="E12" s="65" t="inlineStr">
        <is>
          <t>Seeblick Hotel</t>
        </is>
      </c>
    </row>
    <row r="13">
      <c r="A13" s="69" t="n">
        <v>46028</v>
      </c>
      <c r="B13" s="65" t="inlineStr">
        <is>
          <t>Materials</t>
        </is>
      </c>
      <c r="C13" s="65" t="inlineStr">
        <is>
          <t>Material order</t>
        </is>
      </c>
      <c r="D13" s="70" t="n">
        <v>643.52</v>
      </c>
      <c r="E13" s="65" t="inlineStr">
        <is>
          <t>Druckerei Hegau</t>
        </is>
      </c>
    </row>
    <row r="14">
      <c r="A14" s="69" t="n">
        <v>46034</v>
      </c>
      <c r="B14" s="65" t="inlineStr">
        <is>
          <t>Sales</t>
        </is>
      </c>
      <c r="C14" s="65" t="inlineStr">
        <is>
          <t>Invoice paid</t>
        </is>
      </c>
      <c r="D14" s="70" t="n">
        <v>1240.41</v>
      </c>
      <c r="E14" s="65" t="inlineStr">
        <is>
          <t>Alpen Foods</t>
        </is>
      </c>
    </row>
    <row r="15">
      <c r="A15" s="69" t="n">
        <v>46035</v>
      </c>
      <c r="B15" s="65" t="inlineStr">
        <is>
          <t>Materials</t>
        </is>
      </c>
      <c r="C15" s="65" t="inlineStr">
        <is>
          <t>Material order</t>
        </is>
      </c>
      <c r="D15" s="70" t="n">
        <v>677.25</v>
      </c>
      <c r="E15" s="65" t="inlineStr">
        <is>
          <t>Metro</t>
        </is>
      </c>
    </row>
    <row r="16">
      <c r="A16" s="69" t="n">
        <v>46037</v>
      </c>
      <c r="B16" s="65" t="inlineStr">
        <is>
          <t>Loan repayment</t>
        </is>
      </c>
      <c r="C16" s="65" t="inlineStr">
        <is>
          <t>Business loan</t>
        </is>
      </c>
      <c r="D16" s="70" t="n">
        <v>610</v>
      </c>
      <c r="E16" s="65" t="inlineStr"/>
    </row>
    <row r="17">
      <c r="A17" s="69" t="n">
        <v>46037</v>
      </c>
      <c r="B17" s="65" t="inlineStr">
        <is>
          <t>Insurance</t>
        </is>
      </c>
      <c r="C17" s="65" t="inlineStr">
        <is>
          <t>Business insurance</t>
        </is>
      </c>
      <c r="D17" s="70" t="n">
        <v>420</v>
      </c>
      <c r="E17" s="65" t="inlineStr"/>
    </row>
    <row r="18">
      <c r="A18" s="69" t="n">
        <v>46037</v>
      </c>
      <c r="B18" s="65" t="inlineStr">
        <is>
          <t>Sales</t>
        </is>
      </c>
      <c r="C18" s="65" t="inlineStr">
        <is>
          <t>Invoice paid</t>
        </is>
      </c>
      <c r="D18" s="70" t="n">
        <v>2001.29</v>
      </c>
      <c r="E18" s="65" t="inlineStr">
        <is>
          <t>Stadtwerke Demo</t>
        </is>
      </c>
    </row>
    <row r="19">
      <c r="A19" s="69" t="n">
        <v>46041</v>
      </c>
      <c r="B19" s="65" t="inlineStr">
        <is>
          <t>Sales</t>
        </is>
      </c>
      <c r="C19" s="65" t="inlineStr">
        <is>
          <t>Invoice paid</t>
        </is>
      </c>
      <c r="D19" s="70" t="n">
        <v>1081.5</v>
      </c>
      <c r="E19" s="65" t="inlineStr">
        <is>
          <t>Kraft Bau GmbH</t>
        </is>
      </c>
    </row>
    <row r="20">
      <c r="A20" s="69" t="n">
        <v>46042</v>
      </c>
      <c r="B20" s="65" t="inlineStr">
        <is>
          <t>Marketing</t>
        </is>
      </c>
      <c r="C20" s="65" t="inlineStr">
        <is>
          <t>Online ads</t>
        </is>
      </c>
      <c r="D20" s="70" t="n">
        <v>300</v>
      </c>
      <c r="E20" s="65" t="inlineStr"/>
    </row>
    <row r="21">
      <c r="A21" s="69" t="n">
        <v>46042</v>
      </c>
      <c r="B21" s="65" t="inlineStr">
        <is>
          <t>Materials</t>
        </is>
      </c>
      <c r="C21" s="65" t="inlineStr">
        <is>
          <t>Material order</t>
        </is>
      </c>
      <c r="D21" s="70" t="n">
        <v>354.63</v>
      </c>
      <c r="E21" s="65" t="inlineStr">
        <is>
          <t>Metro</t>
        </is>
      </c>
    </row>
    <row r="22">
      <c r="A22" s="69" t="n">
        <v>46044</v>
      </c>
      <c r="B22" s="65" t="inlineStr">
        <is>
          <t>Sales</t>
        </is>
      </c>
      <c r="C22" s="65" t="inlineStr">
        <is>
          <t>Invoice paid</t>
        </is>
      </c>
      <c r="D22" s="70" t="n">
        <v>1113.17</v>
      </c>
      <c r="E22" s="65" t="inlineStr">
        <is>
          <t>Café Rhein</t>
        </is>
      </c>
    </row>
    <row r="23">
      <c r="A23" s="69" t="n">
        <v>46047</v>
      </c>
      <c r="B23" s="65" t="inlineStr">
        <is>
          <t>Other</t>
        </is>
      </c>
      <c r="C23" s="65" t="inlineStr">
        <is>
          <t>Accounting service</t>
        </is>
      </c>
      <c r="D23" s="70" t="n">
        <v>180</v>
      </c>
      <c r="E23" s="65" t="inlineStr"/>
    </row>
    <row r="24">
      <c r="A24" s="69" t="n">
        <v>46048</v>
      </c>
      <c r="B24" s="65" t="inlineStr">
        <is>
          <t>Sales</t>
        </is>
      </c>
      <c r="C24" s="65" t="inlineStr">
        <is>
          <t>Invoice paid</t>
        </is>
      </c>
      <c r="D24" s="70" t="n">
        <v>1460.17</v>
      </c>
      <c r="E24" s="65" t="inlineStr">
        <is>
          <t>Seeblick Hotel</t>
        </is>
      </c>
    </row>
    <row r="25">
      <c r="A25" s="69" t="n">
        <v>46049</v>
      </c>
      <c r="B25" s="65" t="inlineStr">
        <is>
          <t>Materials</t>
        </is>
      </c>
      <c r="C25" s="65" t="inlineStr">
        <is>
          <t>Material order</t>
        </is>
      </c>
      <c r="D25" s="70" t="n">
        <v>579.71</v>
      </c>
      <c r="E25" s="65" t="inlineStr">
        <is>
          <t>Druckerei Hegau</t>
        </is>
      </c>
    </row>
    <row r="26">
      <c r="A26" s="69" t="n">
        <v>46050</v>
      </c>
      <c r="B26" s="65" t="inlineStr">
        <is>
          <t>Salaries</t>
        </is>
      </c>
      <c r="C26" s="65" t="inlineStr">
        <is>
          <t>Salaries</t>
        </is>
      </c>
      <c r="D26" s="70" t="n">
        <v>7200</v>
      </c>
      <c r="E26" s="65" t="inlineStr"/>
    </row>
    <row r="27">
      <c r="A27" s="69" t="n">
        <v>46050</v>
      </c>
      <c r="B27" s="65" t="inlineStr">
        <is>
          <t>Other income</t>
        </is>
      </c>
      <c r="C27" s="65" t="inlineStr">
        <is>
          <t>Refund</t>
        </is>
      </c>
      <c r="D27" s="70" t="n">
        <v>107.2</v>
      </c>
      <c r="E27" s="65" t="inlineStr"/>
    </row>
    <row r="28">
      <c r="A28" s="69" t="n">
        <v>46054</v>
      </c>
      <c r="B28" s="65" t="inlineStr">
        <is>
          <t>Rent</t>
        </is>
      </c>
      <c r="C28" s="65" t="inlineStr">
        <is>
          <t>Office rent</t>
        </is>
      </c>
      <c r="D28" s="70" t="n">
        <v>1450</v>
      </c>
      <c r="E28" s="65" t="inlineStr"/>
    </row>
    <row r="29">
      <c r="A29" s="69" t="n">
        <v>46055</v>
      </c>
      <c r="B29" s="65" t="inlineStr">
        <is>
          <t>Sales</t>
        </is>
      </c>
      <c r="C29" s="65" t="inlineStr">
        <is>
          <t>Invoice paid</t>
        </is>
      </c>
      <c r="D29" s="70" t="n">
        <v>3006.54</v>
      </c>
      <c r="E29" s="65" t="inlineStr">
        <is>
          <t>Müller AG</t>
        </is>
      </c>
    </row>
    <row r="30">
      <c r="A30" s="69" t="n">
        <v>46056</v>
      </c>
      <c r="B30" s="65" t="inlineStr">
        <is>
          <t>Sales</t>
        </is>
      </c>
      <c r="C30" s="65" t="inlineStr">
        <is>
          <t>Retainer client A</t>
        </is>
      </c>
      <c r="D30" s="70" t="n">
        <v>2800</v>
      </c>
      <c r="E30" s="65" t="inlineStr">
        <is>
          <t>Demo GmbH</t>
        </is>
      </c>
    </row>
    <row r="31">
      <c r="A31" s="69" t="n">
        <v>46056</v>
      </c>
      <c r="B31" s="65" t="inlineStr">
        <is>
          <t>Materials</t>
        </is>
      </c>
      <c r="C31" s="65" t="inlineStr">
        <is>
          <t>Material order</t>
        </is>
      </c>
      <c r="D31" s="70" t="n">
        <v>606.05</v>
      </c>
      <c r="E31" s="65" t="inlineStr">
        <is>
          <t>Office Partner</t>
        </is>
      </c>
    </row>
    <row r="32">
      <c r="A32" s="69" t="n">
        <v>46058</v>
      </c>
      <c r="B32" s="65" t="inlineStr">
        <is>
          <t>Software &amp; IT</t>
        </is>
      </c>
      <c r="C32" s="65" t="inlineStr">
        <is>
          <t>Software subscriptions</t>
        </is>
      </c>
      <c r="D32" s="70" t="n">
        <v>129</v>
      </c>
      <c r="E32" s="65" t="inlineStr"/>
    </row>
    <row r="33">
      <c r="A33" s="69" t="n">
        <v>46058</v>
      </c>
      <c r="B33" s="65" t="inlineStr">
        <is>
          <t>Sales</t>
        </is>
      </c>
      <c r="C33" s="65" t="inlineStr">
        <is>
          <t>Invoice paid</t>
        </is>
      </c>
      <c r="D33" s="70" t="n">
        <v>1112.48</v>
      </c>
      <c r="E33" s="65" t="inlineStr">
        <is>
          <t>Kraft Bau GmbH</t>
        </is>
      </c>
    </row>
    <row r="34">
      <c r="A34" s="69" t="n">
        <v>46062</v>
      </c>
      <c r="B34" s="65" t="inlineStr">
        <is>
          <t>Sales</t>
        </is>
      </c>
      <c r="C34" s="65" t="inlineStr">
        <is>
          <t>Invoice paid</t>
        </is>
      </c>
      <c r="D34" s="70" t="n">
        <v>2827.83</v>
      </c>
      <c r="E34" s="65" t="inlineStr">
        <is>
          <t>Café Rhein</t>
        </is>
      </c>
    </row>
    <row r="35">
      <c r="A35" s="69" t="n">
        <v>46063</v>
      </c>
      <c r="B35" s="65" t="inlineStr">
        <is>
          <t>Materials</t>
        </is>
      </c>
      <c r="C35" s="65" t="inlineStr">
        <is>
          <t>Material order</t>
        </is>
      </c>
      <c r="D35" s="70" t="n">
        <v>356.06</v>
      </c>
      <c r="E35" s="65" t="inlineStr">
        <is>
          <t>Metro</t>
        </is>
      </c>
    </row>
    <row r="36">
      <c r="A36" s="69" t="n">
        <v>46065</v>
      </c>
      <c r="B36" s="65" t="inlineStr">
        <is>
          <t>Sales</t>
        </is>
      </c>
      <c r="C36" s="65" t="inlineStr">
        <is>
          <t>Invoice paid</t>
        </is>
      </c>
      <c r="D36" s="70" t="n">
        <v>1490.41</v>
      </c>
      <c r="E36" s="65" t="inlineStr">
        <is>
          <t>Müller AG</t>
        </is>
      </c>
    </row>
    <row r="37">
      <c r="A37" s="69" t="n">
        <v>46068</v>
      </c>
      <c r="B37" s="65" t="inlineStr">
        <is>
          <t>Loan repayment</t>
        </is>
      </c>
      <c r="C37" s="65" t="inlineStr">
        <is>
          <t>Business loan</t>
        </is>
      </c>
      <c r="D37" s="70" t="n">
        <v>610</v>
      </c>
      <c r="E37" s="65" t="inlineStr"/>
    </row>
    <row r="38">
      <c r="A38" s="69" t="n">
        <v>46070</v>
      </c>
      <c r="B38" s="65" t="inlineStr">
        <is>
          <t>Materials</t>
        </is>
      </c>
      <c r="C38" s="65" t="inlineStr">
        <is>
          <t>Material order</t>
        </is>
      </c>
      <c r="D38" s="70" t="n">
        <v>485</v>
      </c>
      <c r="E38" s="65" t="inlineStr">
        <is>
          <t>Metro</t>
        </is>
      </c>
    </row>
    <row r="39">
      <c r="A39" s="69" t="n">
        <v>46072</v>
      </c>
      <c r="B39" s="65" t="inlineStr">
        <is>
          <t>Sales</t>
        </is>
      </c>
      <c r="C39" s="65" t="inlineStr">
        <is>
          <t>Invoice paid</t>
        </is>
      </c>
      <c r="D39" s="70" t="n">
        <v>2467.31</v>
      </c>
      <c r="E39" s="65" t="inlineStr">
        <is>
          <t>Bodensee Logistik</t>
        </is>
      </c>
    </row>
    <row r="40">
      <c r="A40" s="69" t="n">
        <v>46073</v>
      </c>
      <c r="B40" s="65" t="inlineStr">
        <is>
          <t>Marketing</t>
        </is>
      </c>
      <c r="C40" s="65" t="inlineStr">
        <is>
          <t>Online ads</t>
        </is>
      </c>
      <c r="D40" s="70" t="n">
        <v>300</v>
      </c>
      <c r="E40" s="65" t="inlineStr"/>
    </row>
    <row r="41">
      <c r="A41" s="69" t="n">
        <v>46076</v>
      </c>
      <c r="B41" s="65" t="inlineStr">
        <is>
          <t>Sales</t>
        </is>
      </c>
      <c r="C41" s="65" t="inlineStr">
        <is>
          <t>Invoice paid</t>
        </is>
      </c>
      <c r="D41" s="70" t="n">
        <v>3074.56</v>
      </c>
      <c r="E41" s="65" t="inlineStr">
        <is>
          <t>Alpen Foods</t>
        </is>
      </c>
    </row>
    <row r="42">
      <c r="A42" s="69" t="n">
        <v>46077</v>
      </c>
      <c r="B42" s="65" t="inlineStr">
        <is>
          <t>Materials</t>
        </is>
      </c>
      <c r="C42" s="65" t="inlineStr">
        <is>
          <t>Material order</t>
        </is>
      </c>
      <c r="D42" s="70" t="n">
        <v>689.91</v>
      </c>
      <c r="E42" s="65" t="inlineStr">
        <is>
          <t>Würth</t>
        </is>
      </c>
    </row>
    <row r="43">
      <c r="A43" s="69" t="n">
        <v>46078</v>
      </c>
      <c r="B43" s="65" t="inlineStr">
        <is>
          <t>Other</t>
        </is>
      </c>
      <c r="C43" s="65" t="inlineStr">
        <is>
          <t>Accounting service</t>
        </is>
      </c>
      <c r="D43" s="70" t="n">
        <v>180</v>
      </c>
      <c r="E43" s="65" t="inlineStr"/>
    </row>
    <row r="44">
      <c r="A44" s="69" t="n">
        <v>46079</v>
      </c>
      <c r="B44" s="65" t="inlineStr">
        <is>
          <t>Sales</t>
        </is>
      </c>
      <c r="C44" s="65" t="inlineStr">
        <is>
          <t>Invoice paid</t>
        </is>
      </c>
      <c r="D44" s="70" t="n">
        <v>1175.78</v>
      </c>
      <c r="E44" s="65" t="inlineStr">
        <is>
          <t>Alpen Foods</t>
        </is>
      </c>
    </row>
    <row r="45">
      <c r="A45" s="69" t="n">
        <v>46081</v>
      </c>
      <c r="B45" s="65" t="inlineStr">
        <is>
          <t>Salaries</t>
        </is>
      </c>
      <c r="C45" s="65" t="inlineStr">
        <is>
          <t>Salaries</t>
        </is>
      </c>
      <c r="D45" s="70" t="n">
        <v>7200</v>
      </c>
      <c r="E45" s="65" t="inlineStr"/>
    </row>
    <row r="46">
      <c r="A46" s="69" t="n">
        <v>46082</v>
      </c>
      <c r="B46" s="65" t="inlineStr">
        <is>
          <t>Rent</t>
        </is>
      </c>
      <c r="C46" s="65" t="inlineStr">
        <is>
          <t>Office rent</t>
        </is>
      </c>
      <c r="D46" s="70" t="n">
        <v>1450</v>
      </c>
      <c r="E46" s="65" t="inlineStr"/>
    </row>
    <row r="47">
      <c r="A47" s="69" t="n">
        <v>46083</v>
      </c>
      <c r="B47" s="65" t="inlineStr">
        <is>
          <t>Financing</t>
        </is>
      </c>
      <c r="C47" s="65" t="inlineStr">
        <is>
          <t>Micro-loan payout</t>
        </is>
      </c>
      <c r="D47" s="70" t="n">
        <v>5000</v>
      </c>
      <c r="E47" s="65" t="inlineStr">
        <is>
          <t>Sparkasse</t>
        </is>
      </c>
    </row>
    <row r="48">
      <c r="A48" s="69" t="n">
        <v>46084</v>
      </c>
      <c r="B48" s="65" t="inlineStr">
        <is>
          <t>Sales</t>
        </is>
      </c>
      <c r="C48" s="65" t="inlineStr">
        <is>
          <t>Retainer client A</t>
        </is>
      </c>
      <c r="D48" s="70" t="n">
        <v>2800</v>
      </c>
      <c r="E48" s="65" t="inlineStr">
        <is>
          <t>Demo GmbH</t>
        </is>
      </c>
    </row>
    <row r="49">
      <c r="A49" s="69" t="n">
        <v>46084</v>
      </c>
      <c r="B49" s="65" t="inlineStr">
        <is>
          <t>Materials</t>
        </is>
      </c>
      <c r="C49" s="65" t="inlineStr">
        <is>
          <t>Material order</t>
        </is>
      </c>
      <c r="D49" s="70" t="n">
        <v>403.47</v>
      </c>
      <c r="E49" s="65" t="inlineStr">
        <is>
          <t>Würth</t>
        </is>
      </c>
    </row>
    <row r="50">
      <c r="A50" s="69" t="n">
        <v>46086</v>
      </c>
      <c r="B50" s="65" t="inlineStr">
        <is>
          <t>Software &amp; IT</t>
        </is>
      </c>
      <c r="C50" s="65" t="inlineStr">
        <is>
          <t>Software subscriptions</t>
        </is>
      </c>
      <c r="D50" s="70" t="n">
        <v>129</v>
      </c>
      <c r="E50" s="65" t="inlineStr"/>
    </row>
    <row r="51">
      <c r="A51" s="69" t="n">
        <v>46090</v>
      </c>
      <c r="B51" s="65" t="inlineStr">
        <is>
          <t>Sales</t>
        </is>
      </c>
      <c r="C51" s="65" t="inlineStr">
        <is>
          <t>Invoice paid</t>
        </is>
      </c>
      <c r="D51" s="70" t="n">
        <v>1879.19</v>
      </c>
      <c r="E51" s="65" t="inlineStr">
        <is>
          <t>Seeblick Hotel</t>
        </is>
      </c>
    </row>
    <row r="52">
      <c r="A52" s="69" t="n">
        <v>46091</v>
      </c>
      <c r="B52" s="65" t="inlineStr">
        <is>
          <t>Taxes</t>
        </is>
      </c>
      <c r="C52" s="65" t="inlineStr">
        <is>
          <t>Tax prepayment</t>
        </is>
      </c>
      <c r="D52" s="70" t="n">
        <v>1350</v>
      </c>
      <c r="E52" s="65" t="inlineStr"/>
    </row>
    <row r="53">
      <c r="A53" s="69" t="n">
        <v>46091</v>
      </c>
      <c r="B53" s="65" t="inlineStr">
        <is>
          <t>Materials</t>
        </is>
      </c>
      <c r="C53" s="65" t="inlineStr">
        <is>
          <t>Material order</t>
        </is>
      </c>
      <c r="D53" s="70" t="n">
        <v>330.18</v>
      </c>
      <c r="E53" s="65" t="inlineStr">
        <is>
          <t>Office Partner</t>
        </is>
      </c>
    </row>
    <row r="54">
      <c r="A54" s="69" t="n">
        <v>46093</v>
      </c>
      <c r="B54" s="65" t="inlineStr">
        <is>
          <t>Sales</t>
        </is>
      </c>
      <c r="C54" s="65" t="inlineStr">
        <is>
          <t>Invoice paid</t>
        </is>
      </c>
      <c r="D54" s="70" t="n">
        <v>1443.35</v>
      </c>
      <c r="E54" s="65" t="inlineStr">
        <is>
          <t>Alpen Foods</t>
        </is>
      </c>
    </row>
    <row r="55">
      <c r="A55" s="69" t="n">
        <v>46096</v>
      </c>
      <c r="B55" s="65" t="inlineStr">
        <is>
          <t>Loan repayment</t>
        </is>
      </c>
      <c r="C55" s="65" t="inlineStr">
        <is>
          <t>Business loan</t>
        </is>
      </c>
      <c r="D55" s="70" t="n">
        <v>610</v>
      </c>
      <c r="E55" s="65" t="inlineStr"/>
    </row>
    <row r="56">
      <c r="A56" s="69" t="n">
        <v>46097</v>
      </c>
      <c r="B56" s="65" t="inlineStr">
        <is>
          <t>Sales</t>
        </is>
      </c>
      <c r="C56" s="65" t="inlineStr">
        <is>
          <t>Invoice paid</t>
        </is>
      </c>
      <c r="D56" s="70" t="n">
        <v>1138.43</v>
      </c>
      <c r="E56" s="65" t="inlineStr">
        <is>
          <t>Seeblick Hotel</t>
        </is>
      </c>
    </row>
    <row r="57">
      <c r="A57" s="69" t="n">
        <v>46098</v>
      </c>
      <c r="B57" s="65" t="inlineStr">
        <is>
          <t>Materials</t>
        </is>
      </c>
      <c r="C57" s="65" t="inlineStr">
        <is>
          <t>Material order</t>
        </is>
      </c>
      <c r="D57" s="70" t="n">
        <v>413.16</v>
      </c>
      <c r="E57" s="65" t="inlineStr">
        <is>
          <t>Office Partner</t>
        </is>
      </c>
    </row>
    <row r="58">
      <c r="A58" s="69" t="n">
        <v>46099</v>
      </c>
      <c r="B58" s="65" t="inlineStr">
        <is>
          <t>Other income</t>
        </is>
      </c>
      <c r="C58" s="65" t="inlineStr">
        <is>
          <t>Refund</t>
        </is>
      </c>
      <c r="D58" s="70" t="n">
        <v>275.31</v>
      </c>
      <c r="E58" s="65" t="inlineStr"/>
    </row>
    <row r="59">
      <c r="A59" s="69" t="n">
        <v>46101</v>
      </c>
      <c r="B59" s="65" t="inlineStr">
        <is>
          <t>Marketing</t>
        </is>
      </c>
      <c r="C59" s="65" t="inlineStr">
        <is>
          <t>Online ads</t>
        </is>
      </c>
      <c r="D59" s="70" t="n">
        <v>300</v>
      </c>
      <c r="E59" s="65" t="inlineStr"/>
    </row>
    <row r="60">
      <c r="A60" s="69" t="n">
        <v>46104</v>
      </c>
      <c r="B60" s="65" t="inlineStr">
        <is>
          <t>Sales</t>
        </is>
      </c>
      <c r="C60" s="65" t="inlineStr">
        <is>
          <t>Invoice paid</t>
        </is>
      </c>
      <c r="D60" s="70" t="n">
        <v>1488.34</v>
      </c>
      <c r="E60" s="65" t="inlineStr">
        <is>
          <t>Stadtwerke Demo</t>
        </is>
      </c>
    </row>
    <row r="61">
      <c r="A61" s="69" t="n">
        <v>46105</v>
      </c>
      <c r="B61" s="65" t="inlineStr">
        <is>
          <t>Materials</t>
        </is>
      </c>
      <c r="C61" s="65" t="inlineStr">
        <is>
          <t>Material order</t>
        </is>
      </c>
      <c r="D61" s="70" t="n">
        <v>424.78</v>
      </c>
      <c r="E61" s="65" t="inlineStr">
        <is>
          <t>Office Partner</t>
        </is>
      </c>
    </row>
    <row r="62">
      <c r="A62" s="69" t="n">
        <v>46106</v>
      </c>
      <c r="B62" s="65" t="inlineStr">
        <is>
          <t>Other</t>
        </is>
      </c>
      <c r="C62" s="65" t="inlineStr">
        <is>
          <t>Accounting service</t>
        </is>
      </c>
      <c r="D62" s="70" t="n">
        <v>180</v>
      </c>
      <c r="E62" s="65" t="inlineStr"/>
    </row>
    <row r="63">
      <c r="A63" s="69" t="n">
        <v>46107</v>
      </c>
      <c r="B63" s="65" t="inlineStr">
        <is>
          <t>Sales</t>
        </is>
      </c>
      <c r="C63" s="65" t="inlineStr">
        <is>
          <t>Invoice paid</t>
        </is>
      </c>
      <c r="D63" s="70" t="n">
        <v>3064.18</v>
      </c>
      <c r="E63" s="65" t="inlineStr">
        <is>
          <t>Café Rhein</t>
        </is>
      </c>
    </row>
    <row r="64">
      <c r="A64" s="69" t="n">
        <v>46109</v>
      </c>
      <c r="B64" s="65" t="inlineStr">
        <is>
          <t>Salaries</t>
        </is>
      </c>
      <c r="C64" s="65" t="inlineStr">
        <is>
          <t>Salaries</t>
        </is>
      </c>
      <c r="D64" s="70" t="n">
        <v>7200</v>
      </c>
      <c r="E64" s="65" t="inlineStr"/>
    </row>
    <row r="65">
      <c r="A65" s="69" t="n">
        <v>46111</v>
      </c>
      <c r="B65" s="65" t="inlineStr">
        <is>
          <t>Sales</t>
        </is>
      </c>
      <c r="C65" s="65" t="inlineStr">
        <is>
          <t>Invoice paid</t>
        </is>
      </c>
      <c r="D65" s="70" t="n">
        <v>1860.8</v>
      </c>
      <c r="E65" s="65" t="inlineStr">
        <is>
          <t>Stadtwerke Demo</t>
        </is>
      </c>
    </row>
    <row r="66">
      <c r="A66" s="69" t="n">
        <v>46112</v>
      </c>
      <c r="B66" s="65" t="inlineStr">
        <is>
          <t>Materials</t>
        </is>
      </c>
      <c r="C66" s="65" t="inlineStr">
        <is>
          <t>Material order</t>
        </is>
      </c>
      <c r="D66" s="70" t="n">
        <v>390.11</v>
      </c>
      <c r="E66" s="65" t="inlineStr">
        <is>
          <t>Würth</t>
        </is>
      </c>
    </row>
    <row r="67">
      <c r="A67" s="69" t="n">
        <v>46113</v>
      </c>
      <c r="B67" s="65" t="inlineStr">
        <is>
          <t>Rent</t>
        </is>
      </c>
      <c r="C67" s="65" t="inlineStr">
        <is>
          <t>Office rent</t>
        </is>
      </c>
      <c r="D67" s="70" t="n">
        <v>1450</v>
      </c>
      <c r="E67" s="65" t="inlineStr"/>
    </row>
    <row r="68">
      <c r="A68" s="69" t="n">
        <v>46114</v>
      </c>
      <c r="B68" s="65" t="inlineStr">
        <is>
          <t>Sales</t>
        </is>
      </c>
      <c r="C68" s="65" t="inlineStr">
        <is>
          <t>Invoice paid</t>
        </is>
      </c>
      <c r="D68" s="70" t="n">
        <v>1448.58</v>
      </c>
      <c r="E68" s="65" t="inlineStr">
        <is>
          <t>Stadtwerke Demo</t>
        </is>
      </c>
    </row>
    <row r="69">
      <c r="A69" s="69" t="n">
        <v>46115</v>
      </c>
      <c r="B69" s="65" t="inlineStr">
        <is>
          <t>Sales</t>
        </is>
      </c>
      <c r="C69" s="65" t="inlineStr">
        <is>
          <t>Retainer client A</t>
        </is>
      </c>
      <c r="D69" s="70" t="n">
        <v>2800</v>
      </c>
      <c r="E69" s="65" t="inlineStr">
        <is>
          <t>Demo GmbH</t>
        </is>
      </c>
    </row>
    <row r="70">
      <c r="A70" s="69" t="n">
        <v>46117</v>
      </c>
      <c r="B70" s="65" t="inlineStr">
        <is>
          <t>Software &amp; IT</t>
        </is>
      </c>
      <c r="C70" s="65" t="inlineStr">
        <is>
          <t>Software subscriptions</t>
        </is>
      </c>
      <c r="D70" s="70" t="n">
        <v>129</v>
      </c>
      <c r="E70" s="65" t="inlineStr"/>
    </row>
    <row r="71">
      <c r="A71" s="69" t="n">
        <v>46118</v>
      </c>
      <c r="B71" s="65" t="inlineStr">
        <is>
          <t>Sales</t>
        </is>
      </c>
      <c r="C71" s="65" t="inlineStr">
        <is>
          <t>Invoice paid</t>
        </is>
      </c>
      <c r="D71" s="70" t="n">
        <v>2492.65</v>
      </c>
      <c r="E71" s="65" t="inlineStr">
        <is>
          <t>Café Rhein</t>
        </is>
      </c>
    </row>
    <row r="72">
      <c r="A72" s="69" t="n">
        <v>46119</v>
      </c>
      <c r="B72" s="65" t="inlineStr">
        <is>
          <t>Materials</t>
        </is>
      </c>
      <c r="C72" s="65" t="inlineStr">
        <is>
          <t>Material order</t>
        </is>
      </c>
      <c r="D72" s="70" t="n">
        <v>674.05</v>
      </c>
      <c r="E72" s="65" t="inlineStr">
        <is>
          <t>Metro</t>
        </is>
      </c>
    </row>
    <row r="73">
      <c r="A73" s="69" t="n">
        <v>46121</v>
      </c>
      <c r="B73" s="65" t="inlineStr">
        <is>
          <t>Sales</t>
        </is>
      </c>
      <c r="C73" s="65" t="inlineStr">
        <is>
          <t>Invoice paid</t>
        </is>
      </c>
      <c r="D73" s="70" t="n">
        <v>1131.26</v>
      </c>
      <c r="E73" s="65" t="inlineStr">
        <is>
          <t>Bodensee Logistik</t>
        </is>
      </c>
    </row>
    <row r="74">
      <c r="A74" s="69" t="n">
        <v>46126</v>
      </c>
      <c r="B74" s="65" t="inlineStr">
        <is>
          <t>Materials</t>
        </is>
      </c>
      <c r="C74" s="65" t="inlineStr">
        <is>
          <t>Material order</t>
        </is>
      </c>
      <c r="D74" s="70" t="n">
        <v>430.22</v>
      </c>
      <c r="E74" s="65" t="inlineStr">
        <is>
          <t>Druckerei Hegau</t>
        </is>
      </c>
    </row>
    <row r="75">
      <c r="A75" s="69" t="n">
        <v>46126</v>
      </c>
      <c r="B75" s="65" t="inlineStr">
        <is>
          <t>Other</t>
        </is>
      </c>
      <c r="C75" s="65" t="inlineStr">
        <is>
          <t>Laptop</t>
        </is>
      </c>
      <c r="D75" s="70" t="n">
        <v>1350</v>
      </c>
      <c r="E75" s="65" t="inlineStr">
        <is>
          <t>Office Partner</t>
        </is>
      </c>
    </row>
    <row r="76">
      <c r="A76" s="69" t="n">
        <v>46127</v>
      </c>
      <c r="B76" s="65" t="inlineStr">
        <is>
          <t>Loan repayment</t>
        </is>
      </c>
      <c r="C76" s="65" t="inlineStr">
        <is>
          <t>Business loan</t>
        </is>
      </c>
      <c r="D76" s="70" t="n">
        <v>610</v>
      </c>
      <c r="E76" s="65" t="inlineStr"/>
    </row>
    <row r="77">
      <c r="A77" s="69" t="n">
        <v>46127</v>
      </c>
      <c r="B77" s="65" t="inlineStr">
        <is>
          <t>Insurance</t>
        </is>
      </c>
      <c r="C77" s="65" t="inlineStr">
        <is>
          <t>Business insurance</t>
        </is>
      </c>
      <c r="D77" s="70" t="n">
        <v>420</v>
      </c>
      <c r="E77" s="65" t="inlineStr"/>
    </row>
    <row r="78">
      <c r="A78" s="69" t="n">
        <v>46128</v>
      </c>
      <c r="B78" s="65" t="inlineStr">
        <is>
          <t>Sales</t>
        </is>
      </c>
      <c r="C78" s="65" t="inlineStr">
        <is>
          <t>Invoice paid</t>
        </is>
      </c>
      <c r="D78" s="70" t="n">
        <v>2562.74</v>
      </c>
      <c r="E78" s="65" t="inlineStr">
        <is>
          <t>Müller AG</t>
        </is>
      </c>
    </row>
    <row r="79">
      <c r="A79" s="69" t="n">
        <v>46132</v>
      </c>
      <c r="B79" s="65" t="inlineStr">
        <is>
          <t>Marketing</t>
        </is>
      </c>
      <c r="C79" s="65" t="inlineStr">
        <is>
          <t>Online ads</t>
        </is>
      </c>
      <c r="D79" s="70" t="n">
        <v>300</v>
      </c>
      <c r="E79" s="65" t="inlineStr"/>
    </row>
    <row r="80">
      <c r="A80" s="69" t="n">
        <v>46132</v>
      </c>
      <c r="B80" s="65" t="inlineStr">
        <is>
          <t>Sales</t>
        </is>
      </c>
      <c r="C80" s="65" t="inlineStr">
        <is>
          <t>Invoice paid</t>
        </is>
      </c>
      <c r="D80" s="70" t="n">
        <v>2422.37</v>
      </c>
      <c r="E80" s="65" t="inlineStr">
        <is>
          <t>Kraft Bau GmbH</t>
        </is>
      </c>
    </row>
    <row r="81">
      <c r="A81" s="69" t="n">
        <v>46133</v>
      </c>
      <c r="B81" s="65" t="inlineStr">
        <is>
          <t>Materials</t>
        </is>
      </c>
      <c r="C81" s="65" t="inlineStr">
        <is>
          <t>Material order</t>
        </is>
      </c>
      <c r="D81" s="70" t="n">
        <v>569.58</v>
      </c>
      <c r="E81" s="65" t="inlineStr">
        <is>
          <t>Office Partner</t>
        </is>
      </c>
    </row>
    <row r="82">
      <c r="A82" s="69" t="n">
        <v>46137</v>
      </c>
      <c r="B82" s="65" t="inlineStr">
        <is>
          <t>Other</t>
        </is>
      </c>
      <c r="C82" s="65" t="inlineStr">
        <is>
          <t>Accounting service</t>
        </is>
      </c>
      <c r="D82" s="70" t="n">
        <v>180</v>
      </c>
      <c r="E82" s="65" t="inlineStr"/>
    </row>
    <row r="83">
      <c r="A83" s="69" t="n">
        <v>46139</v>
      </c>
      <c r="B83" s="65" t="inlineStr">
        <is>
          <t>Sales</t>
        </is>
      </c>
      <c r="C83" s="65" t="inlineStr">
        <is>
          <t>Invoice paid</t>
        </is>
      </c>
      <c r="D83" s="70" t="n">
        <v>1914</v>
      </c>
      <c r="E83" s="65" t="inlineStr">
        <is>
          <t>Seeblick Hotel</t>
        </is>
      </c>
    </row>
    <row r="84">
      <c r="A84" s="69" t="n">
        <v>46140</v>
      </c>
      <c r="B84" s="65" t="inlineStr">
        <is>
          <t>Salaries</t>
        </is>
      </c>
      <c r="C84" s="65" t="inlineStr">
        <is>
          <t>Salaries</t>
        </is>
      </c>
      <c r="D84" s="70" t="n">
        <v>7200</v>
      </c>
      <c r="E84" s="65" t="inlineStr"/>
    </row>
    <row r="85">
      <c r="A85" s="69" t="n">
        <v>46140</v>
      </c>
      <c r="B85" s="65" t="inlineStr">
        <is>
          <t>Materials</t>
        </is>
      </c>
      <c r="C85" s="65" t="inlineStr">
        <is>
          <t>Material order</t>
        </is>
      </c>
      <c r="D85" s="70" t="n">
        <v>353.58</v>
      </c>
      <c r="E85" s="65" t="inlineStr">
        <is>
          <t>Würth</t>
        </is>
      </c>
    </row>
    <row r="86">
      <c r="A86" s="69" t="n">
        <v>46142</v>
      </c>
      <c r="B86" s="65" t="inlineStr">
        <is>
          <t>Sales</t>
        </is>
      </c>
      <c r="C86" s="65" t="inlineStr">
        <is>
          <t>Invoice paid</t>
        </is>
      </c>
      <c r="D86" s="70" t="n">
        <v>3093.44</v>
      </c>
      <c r="E86" s="65" t="inlineStr">
        <is>
          <t>Müller AG</t>
        </is>
      </c>
    </row>
    <row r="87">
      <c r="A87" s="69" t="n">
        <v>46143</v>
      </c>
      <c r="B87" s="65" t="inlineStr">
        <is>
          <t>Rent</t>
        </is>
      </c>
      <c r="C87" s="65" t="inlineStr">
        <is>
          <t>Office rent</t>
        </is>
      </c>
      <c r="D87" s="70" t="n">
        <v>1450</v>
      </c>
      <c r="E87" s="65" t="inlineStr"/>
    </row>
    <row r="88">
      <c r="A88" s="69" t="n">
        <v>46145</v>
      </c>
      <c r="B88" s="65" t="inlineStr">
        <is>
          <t>Sales</t>
        </is>
      </c>
      <c r="C88" s="65" t="inlineStr">
        <is>
          <t>Retainer client A</t>
        </is>
      </c>
      <c r="D88" s="70" t="n">
        <v>2800</v>
      </c>
      <c r="E88" s="65" t="inlineStr">
        <is>
          <t>Demo GmbH</t>
        </is>
      </c>
    </row>
    <row r="89">
      <c r="A89" s="69" t="n">
        <v>46147</v>
      </c>
      <c r="B89" s="65" t="inlineStr">
        <is>
          <t>Software &amp; IT</t>
        </is>
      </c>
      <c r="C89" s="65" t="inlineStr">
        <is>
          <t>Software subscriptions</t>
        </is>
      </c>
      <c r="D89" s="70" t="n">
        <v>129</v>
      </c>
      <c r="E89" s="65" t="inlineStr"/>
    </row>
    <row r="90">
      <c r="A90" s="69" t="n">
        <v>46147</v>
      </c>
      <c r="B90" s="65" t="inlineStr">
        <is>
          <t>Materials</t>
        </is>
      </c>
      <c r="C90" s="65" t="inlineStr">
        <is>
          <t>Material order</t>
        </is>
      </c>
      <c r="D90" s="70" t="n">
        <v>712.39</v>
      </c>
      <c r="E90" s="65" t="inlineStr">
        <is>
          <t>Würth</t>
        </is>
      </c>
    </row>
    <row r="91">
      <c r="A91" s="69" t="n">
        <v>46153</v>
      </c>
      <c r="B91" s="65" t="inlineStr">
        <is>
          <t>Sales</t>
        </is>
      </c>
      <c r="C91" s="65" t="inlineStr">
        <is>
          <t>Invoice paid</t>
        </is>
      </c>
      <c r="D91" s="70" t="n">
        <v>1704.79</v>
      </c>
      <c r="E91" s="65" t="inlineStr">
        <is>
          <t>Müller AG</t>
        </is>
      </c>
    </row>
    <row r="92">
      <c r="A92" s="69" t="n">
        <v>46154</v>
      </c>
      <c r="B92" s="65" t="inlineStr">
        <is>
          <t>Materials</t>
        </is>
      </c>
      <c r="C92" s="65" t="inlineStr">
        <is>
          <t>Material order</t>
        </is>
      </c>
      <c r="D92" s="70" t="n">
        <v>338.29</v>
      </c>
      <c r="E92" s="65" t="inlineStr">
        <is>
          <t>Metro</t>
        </is>
      </c>
    </row>
    <row r="93">
      <c r="A93" s="69" t="n">
        <v>46157</v>
      </c>
      <c r="B93" s="65" t="inlineStr">
        <is>
          <t>Loan repayment</t>
        </is>
      </c>
      <c r="C93" s="65" t="inlineStr">
        <is>
          <t>Business loan</t>
        </is>
      </c>
      <c r="D93" s="70" t="n">
        <v>610</v>
      </c>
      <c r="E93" s="65" t="inlineStr"/>
    </row>
    <row r="94">
      <c r="A94" s="69" t="n">
        <v>46161</v>
      </c>
      <c r="B94" s="65" t="inlineStr">
        <is>
          <t>Materials</t>
        </is>
      </c>
      <c r="C94" s="65" t="inlineStr">
        <is>
          <t>Material order</t>
        </is>
      </c>
      <c r="D94" s="70" t="n">
        <v>359.35</v>
      </c>
      <c r="E94" s="65" t="inlineStr">
        <is>
          <t>Office Partner</t>
        </is>
      </c>
    </row>
    <row r="95">
      <c r="A95" s="69" t="n">
        <v>46162</v>
      </c>
      <c r="B95" s="65" t="inlineStr">
        <is>
          <t>Marketing</t>
        </is>
      </c>
      <c r="C95" s="65" t="inlineStr">
        <is>
          <t>Online ads</t>
        </is>
      </c>
      <c r="D95" s="70" t="n">
        <v>300</v>
      </c>
      <c r="E95" s="65" t="inlineStr"/>
    </row>
    <row r="96">
      <c r="A96" s="69" t="n">
        <v>46167</v>
      </c>
      <c r="B96" s="65" t="inlineStr">
        <is>
          <t>Other</t>
        </is>
      </c>
      <c r="C96" s="65" t="inlineStr">
        <is>
          <t>Accounting service</t>
        </is>
      </c>
      <c r="D96" s="70" t="n">
        <v>180</v>
      </c>
      <c r="E96" s="65" t="inlineStr"/>
    </row>
    <row r="97">
      <c r="A97" s="69" t="n">
        <v>46168</v>
      </c>
      <c r="B97" s="65" t="inlineStr">
        <is>
          <t>Materials</t>
        </is>
      </c>
      <c r="C97" s="65" t="inlineStr">
        <is>
          <t>Material order</t>
        </is>
      </c>
      <c r="D97" s="70" t="n">
        <v>639.37</v>
      </c>
      <c r="E97" s="65" t="inlineStr">
        <is>
          <t>Office Partner</t>
        </is>
      </c>
    </row>
    <row r="98">
      <c r="A98" s="69" t="n">
        <v>46170</v>
      </c>
      <c r="B98" s="65" t="inlineStr">
        <is>
          <t>Salaries</t>
        </is>
      </c>
      <c r="C98" s="65" t="inlineStr">
        <is>
          <t>Salaries</t>
        </is>
      </c>
      <c r="D98" s="70" t="n">
        <v>7200</v>
      </c>
      <c r="E98" s="65" t="inlineStr"/>
    </row>
    <row r="99">
      <c r="A99" s="69" t="n">
        <v>46174</v>
      </c>
      <c r="B99" s="65" t="inlineStr">
        <is>
          <t>Rent</t>
        </is>
      </c>
      <c r="C99" s="65" t="inlineStr">
        <is>
          <t>Office rent</t>
        </is>
      </c>
      <c r="D99" s="70" t="n">
        <v>1450</v>
      </c>
      <c r="E99" s="65" t="inlineStr"/>
    </row>
    <row r="100">
      <c r="A100" s="69" t="n">
        <v>46175</v>
      </c>
      <c r="B100" s="65" t="inlineStr">
        <is>
          <t>Materials</t>
        </is>
      </c>
      <c r="C100" s="65" t="inlineStr">
        <is>
          <t>Material order</t>
        </is>
      </c>
      <c r="D100" s="70" t="n">
        <v>492.69</v>
      </c>
      <c r="E100" s="65" t="inlineStr">
        <is>
          <t>Metro</t>
        </is>
      </c>
    </row>
    <row r="101">
      <c r="A101" s="69" t="n">
        <v>46176</v>
      </c>
      <c r="B101" s="65" t="inlineStr">
        <is>
          <t>Sales</t>
        </is>
      </c>
      <c r="C101" s="65" t="inlineStr">
        <is>
          <t>Retainer client A</t>
        </is>
      </c>
      <c r="D101" s="70" t="n">
        <v>2800</v>
      </c>
      <c r="E101" s="65" t="inlineStr">
        <is>
          <t>Demo GmbH</t>
        </is>
      </c>
    </row>
    <row r="102">
      <c r="A102" s="69" t="n">
        <v>46177</v>
      </c>
      <c r="B102" s="65" t="inlineStr">
        <is>
          <t>Sales</t>
        </is>
      </c>
      <c r="C102" s="65" t="inlineStr">
        <is>
          <t>Invoice paid</t>
        </is>
      </c>
      <c r="D102" s="70" t="n">
        <v>2362.42</v>
      </c>
      <c r="E102" s="65" t="inlineStr">
        <is>
          <t>Café Rhein</t>
        </is>
      </c>
    </row>
    <row r="103">
      <c r="A103" s="69" t="n">
        <v>46178</v>
      </c>
      <c r="B103" s="65" t="inlineStr">
        <is>
          <t>Software &amp; IT</t>
        </is>
      </c>
      <c r="C103" s="65" t="inlineStr">
        <is>
          <t>Software subscriptions</t>
        </is>
      </c>
      <c r="D103" s="70" t="n">
        <v>129</v>
      </c>
      <c r="E103" s="65" t="inlineStr"/>
    </row>
    <row r="104">
      <c r="A104" s="69" t="n">
        <v>46181</v>
      </c>
      <c r="B104" s="65" t="inlineStr">
        <is>
          <t>Sales</t>
        </is>
      </c>
      <c r="C104" s="65" t="inlineStr">
        <is>
          <t>Invoice paid</t>
        </is>
      </c>
      <c r="D104" s="70" t="n">
        <v>1201.72</v>
      </c>
      <c r="E104" s="65" t="inlineStr">
        <is>
          <t>Müller AG</t>
        </is>
      </c>
    </row>
    <row r="105">
      <c r="A105" s="69" t="n">
        <v>46182</v>
      </c>
      <c r="B105" s="65" t="inlineStr">
        <is>
          <t>Materials</t>
        </is>
      </c>
      <c r="C105" s="65" t="inlineStr">
        <is>
          <t>Material order</t>
        </is>
      </c>
      <c r="D105" s="70" t="n">
        <v>579.37</v>
      </c>
      <c r="E105" s="65" t="inlineStr">
        <is>
          <t>Office Partner</t>
        </is>
      </c>
    </row>
    <row r="106">
      <c r="A106" s="69" t="n">
        <v>46183</v>
      </c>
      <c r="B106" s="65" t="inlineStr">
        <is>
          <t>Taxes</t>
        </is>
      </c>
      <c r="C106" s="65" t="inlineStr">
        <is>
          <t>Tax prepayment</t>
        </is>
      </c>
      <c r="D106" s="70" t="n">
        <v>1350</v>
      </c>
      <c r="E106" s="65" t="inlineStr"/>
    </row>
    <row r="107">
      <c r="A107" s="69" t="n">
        <v>46188</v>
      </c>
      <c r="B107" s="65" t="inlineStr">
        <is>
          <t>Loan repayment</t>
        </is>
      </c>
      <c r="C107" s="65" t="inlineStr">
        <is>
          <t>Business loan</t>
        </is>
      </c>
      <c r="D107" s="70" t="n">
        <v>610</v>
      </c>
      <c r="E107" s="65" t="inlineStr"/>
    </row>
    <row r="108">
      <c r="A108" s="69" t="n">
        <v>46189</v>
      </c>
      <c r="B108" s="65" t="inlineStr">
        <is>
          <t>Materials</t>
        </is>
      </c>
      <c r="C108" s="65" t="inlineStr">
        <is>
          <t>Material order</t>
        </is>
      </c>
      <c r="D108" s="70" t="n">
        <v>556.5700000000001</v>
      </c>
      <c r="E108" s="65" t="inlineStr">
        <is>
          <t>Druckerei Hegau</t>
        </is>
      </c>
    </row>
    <row r="109">
      <c r="A109" s="69" t="n">
        <v>46191</v>
      </c>
      <c r="B109" s="65" t="inlineStr">
        <is>
          <t>Sales</t>
        </is>
      </c>
      <c r="C109" s="65" t="inlineStr">
        <is>
          <t>Invoice paid</t>
        </is>
      </c>
      <c r="D109" s="70" t="n">
        <v>2139.26</v>
      </c>
      <c r="E109" s="65" t="inlineStr">
        <is>
          <t>Kraft Bau GmbH</t>
        </is>
      </c>
    </row>
    <row r="110">
      <c r="A110" s="69" t="n">
        <v>46192</v>
      </c>
      <c r="B110" s="65" t="inlineStr">
        <is>
          <t>Marketing</t>
        </is>
      </c>
      <c r="C110" s="65" t="inlineStr">
        <is>
          <t>Print / event</t>
        </is>
      </c>
      <c r="D110" s="70" t="n">
        <v>420.58</v>
      </c>
      <c r="E110" s="65" t="inlineStr">
        <is>
          <t>Druckerei Hegau</t>
        </is>
      </c>
    </row>
    <row r="111">
      <c r="A111" s="69" t="n">
        <v>46193</v>
      </c>
      <c r="B111" s="65" t="inlineStr">
        <is>
          <t>Marketing</t>
        </is>
      </c>
      <c r="C111" s="65" t="inlineStr">
        <is>
          <t>Online ads</t>
        </is>
      </c>
      <c r="D111" s="70" t="n">
        <v>300</v>
      </c>
      <c r="E111" s="65" t="inlineStr"/>
    </row>
    <row r="112">
      <c r="A112" s="69" t="n">
        <v>46195</v>
      </c>
      <c r="B112" s="65" t="inlineStr">
        <is>
          <t>Sales</t>
        </is>
      </c>
      <c r="C112" s="65" t="inlineStr">
        <is>
          <t>Invoice paid</t>
        </is>
      </c>
      <c r="D112" s="70" t="n">
        <v>1533.47</v>
      </c>
      <c r="E112" s="65" t="inlineStr">
        <is>
          <t>Stadtwerke Demo</t>
        </is>
      </c>
    </row>
    <row r="113">
      <c r="A113" s="69" t="n">
        <v>46196</v>
      </c>
      <c r="B113" s="65" t="inlineStr">
        <is>
          <t>Materials</t>
        </is>
      </c>
      <c r="C113" s="65" t="inlineStr">
        <is>
          <t>Material order</t>
        </is>
      </c>
      <c r="D113" s="70" t="n">
        <v>374.03</v>
      </c>
      <c r="E113" s="65" t="inlineStr">
        <is>
          <t>Druckerei Hegau</t>
        </is>
      </c>
    </row>
    <row r="114">
      <c r="A114" s="69" t="n">
        <v>46198</v>
      </c>
      <c r="B114" s="65" t="inlineStr">
        <is>
          <t>Other</t>
        </is>
      </c>
      <c r="C114" s="65" t="inlineStr">
        <is>
          <t>Accounting service</t>
        </is>
      </c>
      <c r="D114" s="70" t="n">
        <v>180</v>
      </c>
      <c r="E114" s="65" t="inlineStr"/>
    </row>
    <row r="115">
      <c r="A115" s="69" t="n">
        <v>46198</v>
      </c>
      <c r="B115" s="65" t="inlineStr">
        <is>
          <t>Sales</t>
        </is>
      </c>
      <c r="C115" s="65" t="inlineStr">
        <is>
          <t>Invoice paid</t>
        </is>
      </c>
      <c r="D115" s="70" t="n">
        <v>1682.17</v>
      </c>
      <c r="E115" s="65" t="inlineStr">
        <is>
          <t>Stadtwerke Demo</t>
        </is>
      </c>
    </row>
    <row r="116">
      <c r="A116" s="69" t="n">
        <v>46201</v>
      </c>
      <c r="B116" s="65" t="inlineStr">
        <is>
          <t>Salaries</t>
        </is>
      </c>
      <c r="C116" s="65" t="inlineStr">
        <is>
          <t>Salaries</t>
        </is>
      </c>
      <c r="D116" s="70" t="n">
        <v>7200</v>
      </c>
      <c r="E116" s="65" t="inlineStr"/>
    </row>
    <row r="117">
      <c r="A117" s="69" t="n">
        <v>46202</v>
      </c>
      <c r="B117" s="65" t="inlineStr">
        <is>
          <t>Sales</t>
        </is>
      </c>
      <c r="C117" s="65" t="inlineStr">
        <is>
          <t>Invoice paid</t>
        </is>
      </c>
      <c r="D117" s="70" t="n">
        <v>2632.92</v>
      </c>
      <c r="E117" s="65" t="inlineStr">
        <is>
          <t>Bodensee Logistik</t>
        </is>
      </c>
    </row>
    <row r="118">
      <c r="A118" s="69" t="n">
        <v>46203</v>
      </c>
      <c r="B118" s="65" t="inlineStr">
        <is>
          <t>Materials</t>
        </is>
      </c>
      <c r="C118" s="65" t="inlineStr">
        <is>
          <t>Material order</t>
        </is>
      </c>
      <c r="D118" s="70" t="n">
        <v>587.4</v>
      </c>
      <c r="E118" s="65" t="inlineStr">
        <is>
          <t>Druckerei Hegau</t>
        </is>
      </c>
    </row>
    <row r="119">
      <c r="A119" s="69" t="n">
        <v>46203</v>
      </c>
      <c r="B119" s="65" t="inlineStr">
        <is>
          <t>Salaries</t>
        </is>
      </c>
      <c r="C119" s="65" t="inlineStr">
        <is>
          <t>Summer bonus</t>
        </is>
      </c>
      <c r="D119" s="70" t="n">
        <v>2400</v>
      </c>
      <c r="E119" s="65" t="inlineStr"/>
    </row>
    <row r="120">
      <c r="A120" s="69" t="n">
        <v>46204</v>
      </c>
      <c r="B120" s="65" t="inlineStr">
        <is>
          <t>Rent</t>
        </is>
      </c>
      <c r="C120" s="65" t="inlineStr">
        <is>
          <t>Office rent</t>
        </is>
      </c>
      <c r="D120" s="70" t="n">
        <v>1450</v>
      </c>
      <c r="E120" s="65" t="inlineStr"/>
    </row>
    <row r="121">
      <c r="A121" s="69" t="n">
        <v>46205</v>
      </c>
      <c r="B121" s="65" t="inlineStr">
        <is>
          <t>Sales</t>
        </is>
      </c>
      <c r="C121" s="65" t="inlineStr">
        <is>
          <t>Invoice paid</t>
        </is>
      </c>
      <c r="D121" s="70" t="n">
        <v>1899.99</v>
      </c>
      <c r="E121" s="65" t="inlineStr">
        <is>
          <t>Bodensee Logistik</t>
        </is>
      </c>
    </row>
    <row r="122">
      <c r="A122" s="69" t="n">
        <v>46206</v>
      </c>
      <c r="B122" s="65" t="inlineStr">
        <is>
          <t>Sales</t>
        </is>
      </c>
      <c r="C122" s="65" t="inlineStr">
        <is>
          <t>Retainer client A</t>
        </is>
      </c>
      <c r="D122" s="70" t="n">
        <v>2800</v>
      </c>
      <c r="E122" s="65" t="inlineStr">
        <is>
          <t>Demo GmbH</t>
        </is>
      </c>
    </row>
    <row r="123">
      <c r="A123" s="69" t="n">
        <v>46208</v>
      </c>
      <c r="B123" s="65" t="inlineStr">
        <is>
          <t>Software &amp; IT</t>
        </is>
      </c>
      <c r="C123" s="65" t="inlineStr">
        <is>
          <t>Software subscriptions</t>
        </is>
      </c>
      <c r="D123" s="70" t="n">
        <v>129</v>
      </c>
      <c r="E123" s="65" t="inlineStr"/>
    </row>
    <row r="124">
      <c r="A124" s="69" t="n">
        <v>46209</v>
      </c>
      <c r="B124" s="65" t="inlineStr">
        <is>
          <t>Sales</t>
        </is>
      </c>
      <c r="C124" s="65" t="inlineStr">
        <is>
          <t>Invoice paid</t>
        </is>
      </c>
      <c r="D124" s="70" t="n">
        <v>2742.58</v>
      </c>
      <c r="E124" s="65" t="inlineStr">
        <is>
          <t>Seeblick Hotel</t>
        </is>
      </c>
    </row>
    <row r="125">
      <c r="A125" s="69" t="n">
        <v>46210</v>
      </c>
      <c r="B125" s="65" t="inlineStr">
        <is>
          <t>Materials</t>
        </is>
      </c>
      <c r="C125" s="65" t="inlineStr">
        <is>
          <t>Material order</t>
        </is>
      </c>
      <c r="D125" s="70" t="n">
        <v>673.3</v>
      </c>
      <c r="E125" s="65" t="inlineStr">
        <is>
          <t>Druckerei Hegau</t>
        </is>
      </c>
    </row>
    <row r="126">
      <c r="A126" s="69" t="n">
        <v>46216</v>
      </c>
      <c r="B126" s="65" t="inlineStr">
        <is>
          <t>Sales</t>
        </is>
      </c>
      <c r="C126" s="65" t="inlineStr">
        <is>
          <t>Invoice paid</t>
        </is>
      </c>
      <c r="D126" s="70" t="n">
        <v>1786.56</v>
      </c>
      <c r="E126" s="65" t="inlineStr">
        <is>
          <t>Alpen Foods</t>
        </is>
      </c>
    </row>
    <row r="127">
      <c r="A127" s="69" t="n">
        <v>46217</v>
      </c>
      <c r="B127" s="65" t="inlineStr">
        <is>
          <t>Materials</t>
        </is>
      </c>
      <c r="C127" s="65" t="inlineStr">
        <is>
          <t>Material order</t>
        </is>
      </c>
      <c r="D127" s="70" t="n">
        <v>345.82</v>
      </c>
      <c r="E127" s="65" t="inlineStr">
        <is>
          <t>Metro</t>
        </is>
      </c>
    </row>
    <row r="128">
      <c r="A128" s="69" t="n">
        <v>46218</v>
      </c>
      <c r="B128" s="65" t="inlineStr">
        <is>
          <t>Loan repayment</t>
        </is>
      </c>
      <c r="C128" s="65" t="inlineStr">
        <is>
          <t>Business loan</t>
        </is>
      </c>
      <c r="D128" s="70" t="n">
        <v>610</v>
      </c>
      <c r="E128" s="65" t="inlineStr"/>
    </row>
    <row r="129">
      <c r="A129" s="69" t="n">
        <v>46218</v>
      </c>
      <c r="B129" s="65" t="inlineStr">
        <is>
          <t>Insurance</t>
        </is>
      </c>
      <c r="C129" s="65" t="inlineStr">
        <is>
          <t>Business insurance</t>
        </is>
      </c>
      <c r="D129" s="70" t="n">
        <v>420</v>
      </c>
      <c r="E129" s="65" t="inlineStr"/>
    </row>
    <row r="130">
      <c r="A130" s="69" t="n">
        <v>46219</v>
      </c>
      <c r="B130" s="65" t="inlineStr">
        <is>
          <t>Sales</t>
        </is>
      </c>
      <c r="C130" s="65" t="inlineStr">
        <is>
          <t>Invoice paid</t>
        </is>
      </c>
      <c r="D130" s="70" t="n">
        <v>1405.17</v>
      </c>
      <c r="E130" s="65" t="inlineStr">
        <is>
          <t>Café Rhein</t>
        </is>
      </c>
    </row>
    <row r="131">
      <c r="A131" s="69" t="n">
        <v>46223</v>
      </c>
      <c r="B131" s="65" t="inlineStr">
        <is>
          <t>Marketing</t>
        </is>
      </c>
      <c r="C131" s="65" t="inlineStr">
        <is>
          <t>Online ads</t>
        </is>
      </c>
      <c r="D131" s="70" t="n">
        <v>300</v>
      </c>
      <c r="E131" s="65" t="inlineStr"/>
    </row>
    <row r="132">
      <c r="A132" s="69" t="n">
        <v>46224</v>
      </c>
      <c r="B132" s="65" t="inlineStr">
        <is>
          <t>Materials</t>
        </is>
      </c>
      <c r="C132" s="65" t="inlineStr">
        <is>
          <t>Material order</t>
        </is>
      </c>
      <c r="D132" s="70" t="n">
        <v>654.05</v>
      </c>
      <c r="E132" s="65" t="inlineStr">
        <is>
          <t>Druckerei Hegau</t>
        </is>
      </c>
    </row>
    <row r="133">
      <c r="A133" s="69" t="n">
        <v>46226</v>
      </c>
      <c r="B133" s="65" t="inlineStr">
        <is>
          <t>Sales</t>
        </is>
      </c>
      <c r="C133" s="65" t="inlineStr">
        <is>
          <t>Invoice paid</t>
        </is>
      </c>
      <c r="D133" s="70" t="n">
        <v>1712.28</v>
      </c>
      <c r="E133" s="65" t="inlineStr">
        <is>
          <t>Alpen Foods</t>
        </is>
      </c>
    </row>
    <row r="134">
      <c r="A134" s="69" t="n">
        <v>46228</v>
      </c>
      <c r="B134" s="65" t="inlineStr">
        <is>
          <t>Other</t>
        </is>
      </c>
      <c r="C134" s="65" t="inlineStr">
        <is>
          <t>Accounting service</t>
        </is>
      </c>
      <c r="D134" s="70" t="n">
        <v>180</v>
      </c>
      <c r="E134" s="65" t="inlineStr"/>
    </row>
    <row r="135">
      <c r="A135" s="69" t="n">
        <v>46231</v>
      </c>
      <c r="B135" s="65" t="inlineStr">
        <is>
          <t>Salaries</t>
        </is>
      </c>
      <c r="C135" s="65" t="inlineStr">
        <is>
          <t>Salaries</t>
        </is>
      </c>
      <c r="D135" s="70" t="n">
        <v>7200</v>
      </c>
      <c r="E135" s="65" t="inlineStr"/>
    </row>
    <row r="136">
      <c r="A136" s="69" t="n">
        <v>46231</v>
      </c>
      <c r="B136" s="65" t="inlineStr">
        <is>
          <t>Materials</t>
        </is>
      </c>
      <c r="C136" s="65" t="inlineStr">
        <is>
          <t>Material order</t>
        </is>
      </c>
      <c r="D136" s="70" t="n">
        <v>454.94</v>
      </c>
      <c r="E136" s="65" t="inlineStr">
        <is>
          <t>Metro</t>
        </is>
      </c>
    </row>
    <row r="137">
      <c r="A137" s="69" t="n">
        <v>46233</v>
      </c>
      <c r="B137" s="65" t="inlineStr">
        <is>
          <t>Sales</t>
        </is>
      </c>
      <c r="C137" s="65" t="inlineStr">
        <is>
          <t>Invoice paid</t>
        </is>
      </c>
      <c r="D137" s="70" t="n">
        <v>2474.33</v>
      </c>
      <c r="E137" s="65" t="inlineStr">
        <is>
          <t>Bodensee Logistik</t>
        </is>
      </c>
    </row>
    <row r="138">
      <c r="A138" s="69" t="n">
        <v>46235</v>
      </c>
      <c r="B138" s="65" t="inlineStr">
        <is>
          <t>Rent</t>
        </is>
      </c>
      <c r="C138" s="65" t="inlineStr">
        <is>
          <t>Office rent</t>
        </is>
      </c>
      <c r="D138" s="70" t="n">
        <v>1450</v>
      </c>
      <c r="E138" s="65" t="inlineStr"/>
    </row>
    <row r="139">
      <c r="A139" s="69" t="n">
        <v>46237</v>
      </c>
      <c r="B139" s="65" t="inlineStr">
        <is>
          <t>Sales</t>
        </is>
      </c>
      <c r="C139" s="65" t="inlineStr">
        <is>
          <t>Retainer client A</t>
        </is>
      </c>
      <c r="D139" s="70" t="n">
        <v>2800</v>
      </c>
      <c r="E139" s="65" t="inlineStr">
        <is>
          <t>Demo GmbH</t>
        </is>
      </c>
    </row>
    <row r="140">
      <c r="A140" s="69" t="n">
        <v>46237</v>
      </c>
      <c r="B140" s="65" t="inlineStr">
        <is>
          <t>Sales</t>
        </is>
      </c>
      <c r="C140" s="65" t="inlineStr">
        <is>
          <t>Invoice paid</t>
        </is>
      </c>
      <c r="D140" s="70" t="n">
        <v>1491.7</v>
      </c>
      <c r="E140" s="65" t="inlineStr">
        <is>
          <t>Müller AG</t>
        </is>
      </c>
    </row>
    <row r="141">
      <c r="A141" s="69" t="n">
        <v>46238</v>
      </c>
      <c r="B141" s="65" t="inlineStr">
        <is>
          <t>Materials</t>
        </is>
      </c>
      <c r="C141" s="65" t="inlineStr">
        <is>
          <t>Material order</t>
        </is>
      </c>
      <c r="D141" s="70" t="n">
        <v>579.98</v>
      </c>
      <c r="E141" s="65" t="inlineStr">
        <is>
          <t>Druckerei Hegau</t>
        </is>
      </c>
    </row>
    <row r="142">
      <c r="A142" s="69" t="n">
        <v>46239</v>
      </c>
      <c r="B142" s="65" t="inlineStr">
        <is>
          <t>Software &amp; IT</t>
        </is>
      </c>
      <c r="C142" s="65" t="inlineStr">
        <is>
          <t>Software subscriptions</t>
        </is>
      </c>
      <c r="D142" s="70" t="n">
        <v>129</v>
      </c>
      <c r="E142" s="65" t="inlineStr"/>
    </row>
    <row r="143">
      <c r="A143" s="69" t="n">
        <v>46240</v>
      </c>
      <c r="B143" s="65" t="inlineStr">
        <is>
          <t>Sales</t>
        </is>
      </c>
      <c r="C143" s="65" t="inlineStr">
        <is>
          <t>Invoice paid</t>
        </is>
      </c>
      <c r="D143" s="70" t="n">
        <v>1535.77</v>
      </c>
      <c r="E143" s="65" t="inlineStr">
        <is>
          <t>Seeblick Hotel</t>
        </is>
      </c>
    </row>
    <row r="144">
      <c r="A144" s="69" t="n">
        <v>46245</v>
      </c>
      <c r="B144" s="65" t="inlineStr">
        <is>
          <t>Materials</t>
        </is>
      </c>
      <c r="C144" s="65" t="inlineStr">
        <is>
          <t>Material order</t>
        </is>
      </c>
      <c r="D144" s="70" t="n">
        <v>713.76</v>
      </c>
      <c r="E144" s="65" t="inlineStr">
        <is>
          <t>Metro</t>
        </is>
      </c>
    </row>
    <row r="145">
      <c r="A145" s="69" t="n">
        <v>46249</v>
      </c>
      <c r="B145" s="65" t="inlineStr">
        <is>
          <t>Loan repayment</t>
        </is>
      </c>
      <c r="C145" s="65" t="inlineStr">
        <is>
          <t>Business loan</t>
        </is>
      </c>
      <c r="D145" s="70" t="n">
        <v>610</v>
      </c>
      <c r="E145" s="65" t="inlineStr"/>
    </row>
    <row r="146">
      <c r="A146" s="69" t="n">
        <v>46252</v>
      </c>
      <c r="B146" s="65" t="inlineStr">
        <is>
          <t>Materials</t>
        </is>
      </c>
      <c r="C146" s="65" t="inlineStr">
        <is>
          <t>Material order</t>
        </is>
      </c>
      <c r="D146" s="70" t="n">
        <v>703.8</v>
      </c>
      <c r="E146" s="65" t="inlineStr">
        <is>
          <t>Würth</t>
        </is>
      </c>
    </row>
    <row r="147">
      <c r="A147" s="69" t="n">
        <v>46254</v>
      </c>
      <c r="B147" s="65" t="inlineStr">
        <is>
          <t>Marketing</t>
        </is>
      </c>
      <c r="C147" s="65" t="inlineStr">
        <is>
          <t>Online ads</t>
        </is>
      </c>
      <c r="D147" s="70" t="n">
        <v>300</v>
      </c>
      <c r="E147" s="65" t="inlineStr"/>
    </row>
    <row r="148">
      <c r="A148" s="69" t="n">
        <v>46254</v>
      </c>
      <c r="B148" s="65" t="inlineStr">
        <is>
          <t>Sales</t>
        </is>
      </c>
      <c r="C148" s="65" t="inlineStr">
        <is>
          <t>Invoice paid</t>
        </is>
      </c>
      <c r="D148" s="70" t="n">
        <v>783.88</v>
      </c>
      <c r="E148" s="65" t="inlineStr">
        <is>
          <t>Müller AG</t>
        </is>
      </c>
    </row>
    <row r="149">
      <c r="A149" s="69" t="n">
        <v>46258</v>
      </c>
      <c r="B149" s="65" t="inlineStr">
        <is>
          <t>Sales</t>
        </is>
      </c>
      <c r="C149" s="65" t="inlineStr">
        <is>
          <t>Invoice paid</t>
        </is>
      </c>
      <c r="D149" s="70" t="n">
        <v>619.28</v>
      </c>
      <c r="E149" s="65" t="inlineStr">
        <is>
          <t>Seeblick Hotel</t>
        </is>
      </c>
    </row>
    <row r="150">
      <c r="A150" s="69" t="n">
        <v>46259</v>
      </c>
      <c r="B150" s="65" t="inlineStr">
        <is>
          <t>Other</t>
        </is>
      </c>
      <c r="C150" s="65" t="inlineStr">
        <is>
          <t>Accounting service</t>
        </is>
      </c>
      <c r="D150" s="70" t="n">
        <v>180</v>
      </c>
      <c r="E150" s="65" t="inlineStr"/>
    </row>
    <row r="151">
      <c r="A151" s="69" t="n">
        <v>46259</v>
      </c>
      <c r="B151" s="65" t="inlineStr">
        <is>
          <t>Materials</t>
        </is>
      </c>
      <c r="C151" s="65" t="inlineStr">
        <is>
          <t>Material order</t>
        </is>
      </c>
      <c r="D151" s="70" t="n">
        <v>436.22</v>
      </c>
      <c r="E151" s="65" t="inlineStr">
        <is>
          <t>Office Partner</t>
        </is>
      </c>
    </row>
    <row r="152">
      <c r="A152" s="69" t="n">
        <v>46262</v>
      </c>
      <c r="B152" s="65" t="inlineStr">
        <is>
          <t>Salaries</t>
        </is>
      </c>
      <c r="C152" s="65" t="inlineStr">
        <is>
          <t>Salaries</t>
        </is>
      </c>
      <c r="D152" s="70" t="n">
        <v>7200</v>
      </c>
      <c r="E152" s="65" t="inlineStr"/>
    </row>
    <row r="153">
      <c r="A153" s="69" t="n">
        <v>46266</v>
      </c>
      <c r="B153" s="65" t="inlineStr">
        <is>
          <t>Rent</t>
        </is>
      </c>
      <c r="C153" s="65" t="inlineStr">
        <is>
          <t>Office rent</t>
        </is>
      </c>
      <c r="D153" s="70" t="n">
        <v>1450</v>
      </c>
      <c r="E153" s="65" t="inlineStr"/>
    </row>
    <row r="154">
      <c r="A154" s="69" t="n">
        <v>46266</v>
      </c>
      <c r="B154" s="65" t="inlineStr">
        <is>
          <t>Materials</t>
        </is>
      </c>
      <c r="C154" s="65" t="inlineStr">
        <is>
          <t>Material order</t>
        </is>
      </c>
      <c r="D154" s="70" t="n">
        <v>392.09</v>
      </c>
      <c r="E154" s="65" t="inlineStr">
        <is>
          <t>Würth</t>
        </is>
      </c>
    </row>
    <row r="155">
      <c r="A155" s="69" t="n">
        <v>46268</v>
      </c>
      <c r="B155" s="65" t="inlineStr">
        <is>
          <t>Sales</t>
        </is>
      </c>
      <c r="C155" s="65" t="inlineStr">
        <is>
          <t>Retainer client A</t>
        </is>
      </c>
      <c r="D155" s="70" t="n">
        <v>2800</v>
      </c>
      <c r="E155" s="65" t="inlineStr">
        <is>
          <t>Demo GmbH</t>
        </is>
      </c>
    </row>
    <row r="156">
      <c r="A156" s="69" t="n">
        <v>46270</v>
      </c>
      <c r="B156" s="65" t="inlineStr">
        <is>
          <t>Software &amp; IT</t>
        </is>
      </c>
      <c r="C156" s="65" t="inlineStr">
        <is>
          <t>Software subscriptions</t>
        </is>
      </c>
      <c r="D156" s="70" t="n">
        <v>129</v>
      </c>
      <c r="E156" s="65" t="inlineStr"/>
    </row>
    <row r="157">
      <c r="A157" s="69" t="n">
        <v>46272</v>
      </c>
      <c r="B157" s="65" t="inlineStr">
        <is>
          <t>Sales</t>
        </is>
      </c>
      <c r="C157" s="65" t="inlineStr">
        <is>
          <t>Invoice paid</t>
        </is>
      </c>
      <c r="D157" s="70" t="n">
        <v>2002.43</v>
      </c>
      <c r="E157" s="65" t="inlineStr">
        <is>
          <t>Stadtwerke Demo</t>
        </is>
      </c>
    </row>
    <row r="158">
      <c r="A158" s="69" t="n">
        <v>46273</v>
      </c>
      <c r="B158" s="65" t="inlineStr">
        <is>
          <t>Materials</t>
        </is>
      </c>
      <c r="C158" s="65" t="inlineStr">
        <is>
          <t>Material order</t>
        </is>
      </c>
      <c r="D158" s="70" t="n">
        <v>676.0599999999999</v>
      </c>
      <c r="E158" s="65" t="inlineStr">
        <is>
          <t>Metro</t>
        </is>
      </c>
    </row>
    <row r="159">
      <c r="A159" s="69" t="n">
        <v>46275</v>
      </c>
      <c r="B159" s="65" t="inlineStr">
        <is>
          <t>Taxes</t>
        </is>
      </c>
      <c r="C159" s="65" t="inlineStr">
        <is>
          <t>Tax prepayment</t>
        </is>
      </c>
      <c r="D159" s="70" t="n">
        <v>1350</v>
      </c>
      <c r="E159" s="65" t="inlineStr"/>
    </row>
    <row r="160">
      <c r="A160" s="69" t="n">
        <v>46275</v>
      </c>
      <c r="B160" s="65" t="inlineStr">
        <is>
          <t>Sales</t>
        </is>
      </c>
      <c r="C160" s="65" t="inlineStr">
        <is>
          <t>Invoice paid</t>
        </is>
      </c>
      <c r="D160" s="70" t="n">
        <v>2896.57</v>
      </c>
      <c r="E160" s="65" t="inlineStr">
        <is>
          <t>Alpen Foods</t>
        </is>
      </c>
    </row>
    <row r="161">
      <c r="A161" s="69" t="n">
        <v>46279</v>
      </c>
      <c r="B161" s="65" t="inlineStr">
        <is>
          <t>Sales</t>
        </is>
      </c>
      <c r="C161" s="65" t="inlineStr">
        <is>
          <t>Invoice paid</t>
        </is>
      </c>
      <c r="D161" s="70" t="n">
        <v>1735.58</v>
      </c>
      <c r="E161" s="65" t="inlineStr">
        <is>
          <t>Seeblick Hotel</t>
        </is>
      </c>
    </row>
    <row r="162">
      <c r="A162" s="69" t="n">
        <v>46280</v>
      </c>
      <c r="B162" s="65" t="inlineStr">
        <is>
          <t>Loan repayment</t>
        </is>
      </c>
      <c r="C162" s="65" t="inlineStr">
        <is>
          <t>Business loan</t>
        </is>
      </c>
      <c r="D162" s="70" t="n">
        <v>610</v>
      </c>
      <c r="E162" s="65" t="inlineStr"/>
    </row>
    <row r="163">
      <c r="A163" s="69" t="n">
        <v>46280</v>
      </c>
      <c r="B163" s="65" t="inlineStr">
        <is>
          <t>Materials</t>
        </is>
      </c>
      <c r="C163" s="65" t="inlineStr">
        <is>
          <t>Material order</t>
        </is>
      </c>
      <c r="D163" s="70" t="n">
        <v>368.6</v>
      </c>
      <c r="E163" s="65" t="inlineStr">
        <is>
          <t>Metro</t>
        </is>
      </c>
    </row>
    <row r="164">
      <c r="A164" s="69" t="n">
        <v>46285</v>
      </c>
      <c r="B164" s="65" t="inlineStr">
        <is>
          <t>Marketing</t>
        </is>
      </c>
      <c r="C164" s="65" t="inlineStr">
        <is>
          <t>Online ads</t>
        </is>
      </c>
      <c r="D164" s="70" t="n">
        <v>300</v>
      </c>
      <c r="E164" s="65" t="inlineStr"/>
    </row>
    <row r="165">
      <c r="A165" s="69" t="n">
        <v>46287</v>
      </c>
      <c r="B165" s="65" t="inlineStr">
        <is>
          <t>Materials</t>
        </is>
      </c>
      <c r="C165" s="65" t="inlineStr">
        <is>
          <t>Material order</t>
        </is>
      </c>
      <c r="D165" s="70" t="n">
        <v>539.41</v>
      </c>
      <c r="E165" s="65" t="inlineStr">
        <is>
          <t>Office Partner</t>
        </is>
      </c>
    </row>
    <row r="166">
      <c r="A166" s="69" t="n">
        <v>46290</v>
      </c>
      <c r="B166" s="65" t="inlineStr">
        <is>
          <t>Other</t>
        </is>
      </c>
      <c r="C166" s="65" t="inlineStr">
        <is>
          <t>Accounting service</t>
        </is>
      </c>
      <c r="D166" s="70" t="n">
        <v>180</v>
      </c>
      <c r="E166" s="65" t="inlineStr"/>
    </row>
    <row r="167">
      <c r="A167" s="69" t="n">
        <v>46290</v>
      </c>
      <c r="B167" s="65" t="inlineStr">
        <is>
          <t>Marketing</t>
        </is>
      </c>
      <c r="C167" s="65" t="inlineStr">
        <is>
          <t>Print / event</t>
        </is>
      </c>
      <c r="D167" s="70" t="n">
        <v>377.12</v>
      </c>
      <c r="E167" s="65" t="inlineStr">
        <is>
          <t>Druckerei Hegau</t>
        </is>
      </c>
    </row>
    <row r="168">
      <c r="A168" s="69" t="n">
        <v>46293</v>
      </c>
      <c r="B168" s="65" t="inlineStr">
        <is>
          <t>Salaries</t>
        </is>
      </c>
      <c r="C168" s="65" t="inlineStr">
        <is>
          <t>Salaries</t>
        </is>
      </c>
      <c r="D168" s="70" t="n">
        <v>7200</v>
      </c>
      <c r="E168" s="65" t="inlineStr"/>
    </row>
    <row r="169">
      <c r="A169" s="69" t="n">
        <v>46293</v>
      </c>
      <c r="B169" s="65" t="inlineStr">
        <is>
          <t>Sales</t>
        </is>
      </c>
      <c r="C169" s="65" t="inlineStr">
        <is>
          <t>Invoice paid</t>
        </is>
      </c>
      <c r="D169" s="70" t="n">
        <v>1768.31</v>
      </c>
      <c r="E169" s="65" t="inlineStr">
        <is>
          <t>Café Rhein</t>
        </is>
      </c>
    </row>
    <row r="170">
      <c r="A170" s="69" t="n">
        <v>46294</v>
      </c>
      <c r="B170" s="65" t="inlineStr">
        <is>
          <t>Materials</t>
        </is>
      </c>
      <c r="C170" s="65" t="inlineStr">
        <is>
          <t>Material order</t>
        </is>
      </c>
      <c r="D170" s="70" t="n">
        <v>629.61</v>
      </c>
      <c r="E170" s="65" t="inlineStr">
        <is>
          <t>Druckerei Hegau</t>
        </is>
      </c>
    </row>
    <row r="171">
      <c r="A171" s="69" t="n">
        <v>46296</v>
      </c>
      <c r="B171" s="65" t="inlineStr">
        <is>
          <t>Rent</t>
        </is>
      </c>
      <c r="C171" s="65" t="inlineStr">
        <is>
          <t>Office rent</t>
        </is>
      </c>
      <c r="D171" s="70" t="n">
        <v>1450</v>
      </c>
      <c r="E171" s="65" t="inlineStr"/>
    </row>
    <row r="172">
      <c r="A172" s="69" t="n">
        <v>46296</v>
      </c>
      <c r="B172" s="65" t="inlineStr">
        <is>
          <t>Sales</t>
        </is>
      </c>
      <c r="C172" s="65" t="inlineStr">
        <is>
          <t>Invoice paid</t>
        </is>
      </c>
      <c r="D172" s="70" t="n">
        <v>2871.85</v>
      </c>
      <c r="E172" s="65" t="inlineStr">
        <is>
          <t>Café Rhein</t>
        </is>
      </c>
    </row>
    <row r="173">
      <c r="A173" s="69" t="n">
        <v>46298</v>
      </c>
      <c r="B173" s="65" t="inlineStr">
        <is>
          <t>Sales</t>
        </is>
      </c>
      <c r="C173" s="65" t="inlineStr">
        <is>
          <t>Retainer client A</t>
        </is>
      </c>
      <c r="D173" s="70" t="n">
        <v>2800</v>
      </c>
      <c r="E173" s="65" t="inlineStr">
        <is>
          <t>Demo GmbH</t>
        </is>
      </c>
    </row>
    <row r="174">
      <c r="A174" s="69" t="n">
        <v>46300</v>
      </c>
      <c r="B174" s="65" t="inlineStr">
        <is>
          <t>Software &amp; IT</t>
        </is>
      </c>
      <c r="C174" s="65" t="inlineStr">
        <is>
          <t>Software subscriptions</t>
        </is>
      </c>
      <c r="D174" s="70" t="n">
        <v>129</v>
      </c>
      <c r="E174" s="65" t="inlineStr"/>
    </row>
    <row r="175">
      <c r="A175" s="69" t="n">
        <v>46300</v>
      </c>
      <c r="B175" s="65" t="inlineStr">
        <is>
          <t>Sales</t>
        </is>
      </c>
      <c r="C175" s="65" t="inlineStr">
        <is>
          <t>Invoice paid</t>
        </is>
      </c>
      <c r="D175" s="70" t="n">
        <v>1753.51</v>
      </c>
      <c r="E175" s="65" t="inlineStr">
        <is>
          <t>Alpen Foods</t>
        </is>
      </c>
    </row>
    <row r="176">
      <c r="A176" s="69" t="n">
        <v>46301</v>
      </c>
      <c r="B176" s="65" t="inlineStr">
        <is>
          <t>Materials</t>
        </is>
      </c>
      <c r="C176" s="65" t="inlineStr">
        <is>
          <t>Material order</t>
        </is>
      </c>
      <c r="D176" s="70" t="n">
        <v>687.24</v>
      </c>
      <c r="E176" s="65" t="inlineStr">
        <is>
          <t>Druckerei Hegau</t>
        </is>
      </c>
    </row>
    <row r="177">
      <c r="A177" s="69" t="n">
        <v>46303</v>
      </c>
      <c r="B177" s="65" t="inlineStr">
        <is>
          <t>Sales</t>
        </is>
      </c>
      <c r="C177" s="65" t="inlineStr">
        <is>
          <t>Invoice paid</t>
        </is>
      </c>
      <c r="D177" s="70" t="n">
        <v>2569.49</v>
      </c>
      <c r="E177" s="65" t="inlineStr">
        <is>
          <t>Alpen Foods</t>
        </is>
      </c>
    </row>
    <row r="178">
      <c r="A178" s="69" t="n">
        <v>46307</v>
      </c>
      <c r="B178" s="65" t="inlineStr">
        <is>
          <t>Sales</t>
        </is>
      </c>
      <c r="C178" s="65" t="inlineStr">
        <is>
          <t>Invoice paid</t>
        </is>
      </c>
      <c r="D178" s="70" t="n">
        <v>2897.87</v>
      </c>
      <c r="E178" s="65" t="inlineStr">
        <is>
          <t>Kraft Bau GmbH</t>
        </is>
      </c>
    </row>
    <row r="179">
      <c r="A179" s="69" t="n">
        <v>46308</v>
      </c>
      <c r="B179" s="65" t="inlineStr">
        <is>
          <t>Materials</t>
        </is>
      </c>
      <c r="C179" s="65" t="inlineStr">
        <is>
          <t>Material order</t>
        </is>
      </c>
      <c r="D179" s="70" t="n">
        <v>700.17</v>
      </c>
      <c r="E179" s="65" t="inlineStr">
        <is>
          <t>Metro</t>
        </is>
      </c>
    </row>
    <row r="180">
      <c r="A180" s="69" t="n">
        <v>46310</v>
      </c>
      <c r="B180" s="65" t="inlineStr">
        <is>
          <t>Loan repayment</t>
        </is>
      </c>
      <c r="C180" s="65" t="inlineStr">
        <is>
          <t>Business loan</t>
        </is>
      </c>
      <c r="D180" s="70" t="n">
        <v>610</v>
      </c>
      <c r="E180" s="65" t="inlineStr"/>
    </row>
    <row r="181">
      <c r="A181" s="69" t="n">
        <v>46310</v>
      </c>
      <c r="B181" s="65" t="inlineStr">
        <is>
          <t>Insurance</t>
        </is>
      </c>
      <c r="C181" s="65" t="inlineStr">
        <is>
          <t>Business insurance</t>
        </is>
      </c>
      <c r="D181" s="70" t="n">
        <v>420</v>
      </c>
      <c r="E181" s="65" t="inlineStr"/>
    </row>
    <row r="182">
      <c r="A182" s="69" t="n">
        <v>46310</v>
      </c>
      <c r="B182" s="65" t="inlineStr">
        <is>
          <t>Sales</t>
        </is>
      </c>
      <c r="C182" s="65" t="inlineStr">
        <is>
          <t>Invoice paid</t>
        </is>
      </c>
      <c r="D182" s="70" t="n">
        <v>2223.43</v>
      </c>
      <c r="E182" s="65" t="inlineStr">
        <is>
          <t>Alpen Foods</t>
        </is>
      </c>
    </row>
    <row r="183">
      <c r="A183" s="69" t="n">
        <v>46318</v>
      </c>
      <c r="B183" s="65" t="inlineStr">
        <is>
          <t>Sales</t>
        </is>
      </c>
      <c r="C183" s="65" t="inlineStr">
        <is>
          <t>Invoice 2026-118 (expected)</t>
        </is>
      </c>
      <c r="D183" s="70" t="n">
        <v>3200</v>
      </c>
      <c r="E183" s="65" t="inlineStr">
        <is>
          <t>Müller AG</t>
        </is>
      </c>
    </row>
    <row r="184">
      <c r="A184" s="69" t="n">
        <v>46332</v>
      </c>
      <c r="B184" s="65" t="inlineStr">
        <is>
          <t>Sales</t>
        </is>
      </c>
      <c r="C184" s="65" t="inlineStr">
        <is>
          <t>Invoice 2026-121 (expected)</t>
        </is>
      </c>
      <c r="D184" s="70" t="n">
        <v>4800</v>
      </c>
      <c r="E184" s="65" t="inlineStr">
        <is>
          <t>Seeblick Hotel</t>
        </is>
      </c>
    </row>
    <row r="185">
      <c r="A185" s="69" t="n">
        <v>46346</v>
      </c>
      <c r="B185" s="65" t="inlineStr">
        <is>
          <t>Sales</t>
        </is>
      </c>
      <c r="C185" s="65" t="inlineStr">
        <is>
          <t>Invoice 2026-125 (expected)</t>
        </is>
      </c>
      <c r="D185" s="70" t="n">
        <v>2500</v>
      </c>
      <c r="E185" s="65" t="inlineStr">
        <is>
          <t>Café Rhein</t>
        </is>
      </c>
    </row>
    <row r="186">
      <c r="A186" s="69" t="n">
        <v>46367</v>
      </c>
      <c r="B186" s="65" t="inlineStr">
        <is>
          <t>Sales</t>
        </is>
      </c>
      <c r="C186" s="65" t="inlineStr">
        <is>
          <t>Invoice 2026-131 (expected)</t>
        </is>
      </c>
      <c r="D186" s="70" t="n">
        <v>3900</v>
      </c>
      <c r="E186" s="65" t="inlineStr">
        <is>
          <t>Kraft Bau GmbH</t>
        </is>
      </c>
    </row>
    <row r="187">
      <c r="A187" s="69" t="n">
        <v>46395</v>
      </c>
      <c r="B187" s="65" t="inlineStr">
        <is>
          <t>Sales</t>
        </is>
      </c>
      <c r="C187" s="65" t="inlineStr">
        <is>
          <t>Invoice 2026-136 (expected)</t>
        </is>
      </c>
      <c r="D187" s="70" t="n">
        <v>2200</v>
      </c>
      <c r="E187" s="65" t="inlineStr">
        <is>
          <t>Alpen Foods</t>
        </is>
      </c>
    </row>
    <row r="188">
      <c r="A188" s="69" t="n">
        <v>46338</v>
      </c>
      <c r="B188" s="65" t="inlineStr">
        <is>
          <t>Other</t>
        </is>
      </c>
      <c r="C188" s="65" t="inlineStr">
        <is>
          <t>New equipment (planned)</t>
        </is>
      </c>
      <c r="D188" s="70" t="n">
        <v>8500</v>
      </c>
      <c r="E188" s="65" t="inlineStr">
        <is>
          <t>Würth</t>
        </is>
      </c>
    </row>
    <row r="189">
      <c r="A189" s="69" t="n">
        <v>46353</v>
      </c>
      <c r="B189" s="65" t="inlineStr">
        <is>
          <t>Salaries</t>
        </is>
      </c>
      <c r="C189" s="65" t="inlineStr">
        <is>
          <t>Christmas bonus (planned)</t>
        </is>
      </c>
      <c r="D189" s="70" t="n">
        <v>3600</v>
      </c>
      <c r="E189" s="65" t="inlineStr"/>
    </row>
    <row r="190">
      <c r="A190" s="69" t="n">
        <v>46395</v>
      </c>
      <c r="B190" s="65" t="inlineStr">
        <is>
          <t>Software &amp; IT</t>
        </is>
      </c>
      <c r="C190" s="65" t="inlineStr">
        <is>
          <t>Annual licence (planned)</t>
        </is>
      </c>
      <c r="D190" s="70" t="n">
        <v>1800</v>
      </c>
      <c r="E190" s="65" t="inlineStr">
        <is>
          <t>Office Partner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1" formatRows="0" sort="0" password="E778"/>
  <autoFilter ref="A7:E190"/>
  <mergeCells count="2">
    <mergeCell ref="A3:E4"/>
    <mergeCell ref="A1:E2"/>
  </mergeCells>
  <conditionalFormatting sqref="A8:E10007">
    <cfRule type="expression" priority="1" dxfId="4">
      <formula>AND(ISNUMBER($A8),$A8&gt;=Calc!$B$2)</formula>
    </cfRule>
  </conditionalFormatting>
  <dataValidations count="3">
    <dataValidation sqref="B8:B10007" showDropDown="0" showInputMessage="0" showErrorMessage="0" allowBlank="1" type="list">
      <formula1>=Calc!$L$2:$L$15</formula1>
    </dataValidation>
    <dataValidation sqref="A8:A10007" showDropDown="0" showInputMessage="0" showErrorMessage="0" allowBlank="1" type="date" operator="between">
      <formula1>36526</formula1>
      <formula2>73051</formula2>
    </dataValidation>
    <dataValidation sqref="D8:D10007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F5C451"/>
    <outlinePr summaryBelow="1" summaryRight="1"/>
    <pageSetUpPr fitToPage="1"/>
  </sheetPr>
  <dimension ref="A1:G39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.5" customWidth="1" min="1" max="1"/>
    <col width="30" customWidth="1" min="2" max="2"/>
    <col width="18" customWidth="1" min="3" max="3"/>
    <col width="13" customWidth="1" min="4" max="4"/>
    <col width="16" customWidth="1" min="5" max="5"/>
    <col width="14" customWidth="1" min="6" max="6"/>
    <col width="18" customWidth="1" min="7" max="7"/>
  </cols>
  <sheetData>
    <row r="1">
      <c r="A1" s="66">
        <f>"KEYONE  /  "&amp;Lang!$B$106</f>
        <v/>
      </c>
    </row>
    <row r="2"/>
    <row r="3" ht="18" customHeight="1">
      <c r="A3" s="67">
        <f>Lang!$B$107</f>
        <v/>
      </c>
    </row>
    <row r="4" ht="18" customHeight="1"/>
    <row r="5" ht="24" customHeight="1">
      <c r="A5" s="7">
        <f>HYPERLINK("#'START'!A1",Lang!$B$2)</f>
        <v/>
      </c>
      <c r="B5" s="7">
        <f>HYPERLINK("#'Dashboard'!A1",Lang!$B$3)</f>
        <v/>
      </c>
      <c r="C5" s="7">
        <f>HYPERLINK("#'13 Weeks'!A1",Lang!$B$25)</f>
        <v/>
      </c>
      <c r="D5" s="7">
        <f>HYPERLINK("#'Settings'!A1",Lang!$B$4)</f>
        <v/>
      </c>
      <c r="E5" s="1" t="n"/>
      <c r="F5" s="1" t="n"/>
      <c r="G5" s="1" t="n"/>
    </row>
    <row r="6">
      <c r="A6" s="1" t="n"/>
      <c r="B6" s="1" t="n"/>
      <c r="C6" s="1" t="n"/>
      <c r="D6" s="1" t="n"/>
      <c r="E6" s="1" t="n"/>
      <c r="F6" s="1" t="n"/>
      <c r="G6" s="1" t="n"/>
    </row>
    <row r="7" ht="30" customHeight="1">
      <c r="A7" s="71" t="n"/>
      <c r="B7" s="68">
        <f>Lang!$B$108</f>
        <v/>
      </c>
      <c r="C7" s="68">
        <f>Lang!$B$102</f>
        <v/>
      </c>
      <c r="D7" s="68">
        <f>Lang!$B$104</f>
        <v/>
      </c>
      <c r="E7" s="68">
        <f>Lang!$B$109</f>
        <v/>
      </c>
      <c r="F7" s="68">
        <f>Lang!$B$110</f>
        <v/>
      </c>
      <c r="G7" s="68">
        <f>Lang!$B$111</f>
        <v/>
      </c>
    </row>
    <row r="8">
      <c r="B8" s="72" t="inlineStr">
        <is>
          <t>Retainer client A</t>
        </is>
      </c>
      <c r="C8" s="73" t="inlineStr">
        <is>
          <t>Sales</t>
        </is>
      </c>
      <c r="D8" s="74" t="n">
        <v>2800</v>
      </c>
      <c r="E8" s="73" t="inlineStr">
        <is>
          <t>Monthly</t>
        </is>
      </c>
      <c r="F8" s="75" t="n">
        <v>46025</v>
      </c>
      <c r="G8" s="75" t="n"/>
    </row>
    <row r="9">
      <c r="B9" s="72" t="inlineStr">
        <is>
          <t>Office rent</t>
        </is>
      </c>
      <c r="C9" s="73" t="inlineStr">
        <is>
          <t>Rent</t>
        </is>
      </c>
      <c r="D9" s="74" t="n">
        <v>1450</v>
      </c>
      <c r="E9" s="73" t="inlineStr">
        <is>
          <t>Monthly</t>
        </is>
      </c>
      <c r="F9" s="75" t="n">
        <v>46023</v>
      </c>
      <c r="G9" s="75" t="n"/>
    </row>
    <row r="10">
      <c r="B10" s="72" t="inlineStr">
        <is>
          <t>Salaries</t>
        </is>
      </c>
      <c r="C10" s="73" t="inlineStr">
        <is>
          <t>Salaries</t>
        </is>
      </c>
      <c r="D10" s="74" t="n">
        <v>7200</v>
      </c>
      <c r="E10" s="73" t="inlineStr">
        <is>
          <t>Monthly</t>
        </is>
      </c>
      <c r="F10" s="75" t="n">
        <v>46050</v>
      </c>
      <c r="G10" s="75" t="n"/>
    </row>
    <row r="11">
      <c r="B11" s="72" t="inlineStr">
        <is>
          <t>Software subscriptions</t>
        </is>
      </c>
      <c r="C11" s="73" t="inlineStr">
        <is>
          <t>Software &amp; IT</t>
        </is>
      </c>
      <c r="D11" s="74" t="n">
        <v>129</v>
      </c>
      <c r="E11" s="73" t="inlineStr">
        <is>
          <t>Monthly</t>
        </is>
      </c>
      <c r="F11" s="75" t="n">
        <v>46027</v>
      </c>
      <c r="G11" s="75" t="n"/>
    </row>
    <row r="12">
      <c r="B12" s="72" t="inlineStr">
        <is>
          <t>Business loan</t>
        </is>
      </c>
      <c r="C12" s="73" t="inlineStr">
        <is>
          <t>Loan repayment</t>
        </is>
      </c>
      <c r="D12" s="74" t="n">
        <v>610</v>
      </c>
      <c r="E12" s="73" t="inlineStr">
        <is>
          <t>Monthly</t>
        </is>
      </c>
      <c r="F12" s="75" t="n">
        <v>46037</v>
      </c>
      <c r="G12" s="75" t="n">
        <v>47102</v>
      </c>
    </row>
    <row r="13">
      <c r="B13" s="72" t="inlineStr">
        <is>
          <t>Business insurance</t>
        </is>
      </c>
      <c r="C13" s="73" t="inlineStr">
        <is>
          <t>Insurance</t>
        </is>
      </c>
      <c r="D13" s="74" t="n">
        <v>420</v>
      </c>
      <c r="E13" s="73" t="inlineStr">
        <is>
          <t>Quarterly</t>
        </is>
      </c>
      <c r="F13" s="75" t="n">
        <v>46037</v>
      </c>
      <c r="G13" s="75" t="n"/>
    </row>
    <row r="14">
      <c r="B14" s="72" t="inlineStr">
        <is>
          <t>Tax prepayment</t>
        </is>
      </c>
      <c r="C14" s="73" t="inlineStr">
        <is>
          <t>Taxes</t>
        </is>
      </c>
      <c r="D14" s="74" t="n">
        <v>1350</v>
      </c>
      <c r="E14" s="73" t="inlineStr">
        <is>
          <t>Quarterly</t>
        </is>
      </c>
      <c r="F14" s="75" t="n">
        <v>46091</v>
      </c>
      <c r="G14" s="75" t="n"/>
    </row>
    <row r="15">
      <c r="B15" s="72" t="inlineStr">
        <is>
          <t>Online ads</t>
        </is>
      </c>
      <c r="C15" s="73" t="inlineStr">
        <is>
          <t>Marketing</t>
        </is>
      </c>
      <c r="D15" s="74" t="n">
        <v>300</v>
      </c>
      <c r="E15" s="73" t="inlineStr">
        <is>
          <t>Monthly</t>
        </is>
      </c>
      <c r="F15" s="75" t="n">
        <v>46042</v>
      </c>
      <c r="G15" s="75" t="n"/>
    </row>
    <row r="16">
      <c r="B16" s="72" t="inlineStr">
        <is>
          <t>Accounting service</t>
        </is>
      </c>
      <c r="C16" s="73" t="inlineStr">
        <is>
          <t>Other</t>
        </is>
      </c>
      <c r="D16" s="74" t="n">
        <v>180</v>
      </c>
      <c r="E16" s="73" t="inlineStr">
        <is>
          <t>Monthly</t>
        </is>
      </c>
      <c r="F16" s="75" t="n">
        <v>46047</v>
      </c>
      <c r="G16" s="75" t="n"/>
    </row>
    <row r="17">
      <c r="B17" s="72" t="inlineStr">
        <is>
          <t>Materials (weekly order)</t>
        </is>
      </c>
      <c r="C17" s="73" t="inlineStr">
        <is>
          <t>Materials</t>
        </is>
      </c>
      <c r="D17" s="74" t="n">
        <v>450</v>
      </c>
      <c r="E17" s="73" t="inlineStr">
        <is>
          <t>Weekly</t>
        </is>
      </c>
      <c r="F17" s="75" t="n">
        <v>46314</v>
      </c>
      <c r="G17" s="75" t="n"/>
    </row>
    <row r="18">
      <c r="B18" s="72" t="inlineStr">
        <is>
          <t>Expected new sales (estimate)</t>
        </is>
      </c>
      <c r="C18" s="73" t="inlineStr">
        <is>
          <t>Sales</t>
        </is>
      </c>
      <c r="D18" s="74" t="n">
        <v>8000</v>
      </c>
      <c r="E18" s="73" t="inlineStr">
        <is>
          <t>Monthly</t>
        </is>
      </c>
      <c r="F18" s="75" t="n">
        <v>46357</v>
      </c>
      <c r="G18" s="75" t="n"/>
    </row>
    <row r="19">
      <c r="B19" s="72" t="n"/>
      <c r="C19" s="73" t="n"/>
      <c r="D19" s="74" t="n"/>
      <c r="E19" s="73" t="n"/>
      <c r="F19" s="75" t="n"/>
      <c r="G19" s="75" t="n"/>
    </row>
    <row r="20">
      <c r="B20" s="72" t="n"/>
      <c r="C20" s="73" t="n"/>
      <c r="D20" s="74" t="n"/>
      <c r="E20" s="73" t="n"/>
      <c r="F20" s="75" t="n"/>
      <c r="G20" s="75" t="n"/>
    </row>
    <row r="21">
      <c r="B21" s="72" t="n"/>
      <c r="C21" s="73" t="n"/>
      <c r="D21" s="74" t="n"/>
      <c r="E21" s="73" t="n"/>
      <c r="F21" s="75" t="n"/>
      <c r="G21" s="75" t="n"/>
    </row>
    <row r="22">
      <c r="B22" s="72" t="n"/>
      <c r="C22" s="73" t="n"/>
      <c r="D22" s="74" t="n"/>
      <c r="E22" s="73" t="n"/>
      <c r="F22" s="75" t="n"/>
      <c r="G22" s="75" t="n"/>
    </row>
    <row r="23">
      <c r="B23" s="72" t="n"/>
      <c r="C23" s="73" t="n"/>
      <c r="D23" s="74" t="n"/>
      <c r="E23" s="73" t="n"/>
      <c r="F23" s="75" t="n"/>
      <c r="G23" s="75" t="n"/>
    </row>
    <row r="24">
      <c r="B24" s="72" t="n"/>
      <c r="C24" s="73" t="n"/>
      <c r="D24" s="74" t="n"/>
      <c r="E24" s="73" t="n"/>
      <c r="F24" s="75" t="n"/>
      <c r="G24" s="75" t="n"/>
    </row>
    <row r="25">
      <c r="B25" s="72" t="n"/>
      <c r="C25" s="73" t="n"/>
      <c r="D25" s="74" t="n"/>
      <c r="E25" s="73" t="n"/>
      <c r="F25" s="75" t="n"/>
      <c r="G25" s="75" t="n"/>
    </row>
    <row r="26">
      <c r="B26" s="72" t="n"/>
      <c r="C26" s="73" t="n"/>
      <c r="D26" s="74" t="n"/>
      <c r="E26" s="73" t="n"/>
      <c r="F26" s="75" t="n"/>
      <c r="G26" s="75" t="n"/>
    </row>
    <row r="27">
      <c r="B27" s="72" t="n"/>
      <c r="C27" s="73" t="n"/>
      <c r="D27" s="74" t="n"/>
      <c r="E27" s="73" t="n"/>
      <c r="F27" s="75" t="n"/>
      <c r="G27" s="75" t="n"/>
    </row>
    <row r="28">
      <c r="B28" s="72" t="n"/>
      <c r="C28" s="73" t="n"/>
      <c r="D28" s="74" t="n"/>
      <c r="E28" s="73" t="n"/>
      <c r="F28" s="75" t="n"/>
      <c r="G28" s="75" t="n"/>
    </row>
    <row r="29">
      <c r="B29" s="72" t="n"/>
      <c r="C29" s="73" t="n"/>
      <c r="D29" s="74" t="n"/>
      <c r="E29" s="73" t="n"/>
      <c r="F29" s="75" t="n"/>
      <c r="G29" s="75" t="n"/>
    </row>
    <row r="30">
      <c r="B30" s="72" t="n"/>
      <c r="C30" s="73" t="n"/>
      <c r="D30" s="74" t="n"/>
      <c r="E30" s="73" t="n"/>
      <c r="F30" s="75" t="n"/>
      <c r="G30" s="75" t="n"/>
    </row>
    <row r="31">
      <c r="B31" s="72" t="n"/>
      <c r="C31" s="73" t="n"/>
      <c r="D31" s="74" t="n"/>
      <c r="E31" s="73" t="n"/>
      <c r="F31" s="75" t="n"/>
      <c r="G31" s="75" t="n"/>
    </row>
    <row r="32">
      <c r="B32" s="72" t="n"/>
      <c r="C32" s="73" t="n"/>
      <c r="D32" s="74" t="n"/>
      <c r="E32" s="73" t="n"/>
      <c r="F32" s="75" t="n"/>
      <c r="G32" s="75" t="n"/>
    </row>
    <row r="33">
      <c r="B33" s="72" t="n"/>
      <c r="C33" s="73" t="n"/>
      <c r="D33" s="74" t="n"/>
      <c r="E33" s="73" t="n"/>
      <c r="F33" s="75" t="n"/>
      <c r="G33" s="75" t="n"/>
    </row>
    <row r="34">
      <c r="B34" s="72" t="n"/>
      <c r="C34" s="73" t="n"/>
      <c r="D34" s="74" t="n"/>
      <c r="E34" s="73" t="n"/>
      <c r="F34" s="75" t="n"/>
      <c r="G34" s="75" t="n"/>
    </row>
    <row r="35">
      <c r="B35" s="72" t="n"/>
      <c r="C35" s="73" t="n"/>
      <c r="D35" s="74" t="n"/>
      <c r="E35" s="73" t="n"/>
      <c r="F35" s="75" t="n"/>
      <c r="G35" s="75" t="n"/>
    </row>
    <row r="36">
      <c r="B36" s="72" t="n"/>
      <c r="C36" s="73" t="n"/>
      <c r="D36" s="74" t="n"/>
      <c r="E36" s="73" t="n"/>
      <c r="F36" s="75" t="n"/>
      <c r="G36" s="75" t="n"/>
    </row>
    <row r="37">
      <c r="B37" s="72" t="n"/>
      <c r="C37" s="73" t="n"/>
      <c r="D37" s="74" t="n"/>
      <c r="E37" s="73" t="n"/>
      <c r="F37" s="75" t="n"/>
      <c r="G37" s="75" t="n"/>
    </row>
    <row r="39">
      <c r="B39" s="76">
        <f>Lang!$B$5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3">
    <mergeCell ref="B39:G39"/>
    <mergeCell ref="A3:G4"/>
    <mergeCell ref="A1:G2"/>
  </mergeCells>
  <dataValidations count="3">
    <dataValidation sqref="C8:C37" showDropDown="0" showInputMessage="0" showErrorMessage="0" allowBlank="1" type="list">
      <formula1>=Calc!$L$2:$L$15</formula1>
    </dataValidation>
    <dataValidation sqref="E8:E37" showDropDown="0" showInputMessage="0" showErrorMessage="0" allowBlank="1" type="list">
      <formula1>=Calc!$N$2:$N$5</formula1>
    </dataValidation>
    <dataValidation sqref="F8:G37" showDropDown="0" showInputMessage="0" showErrorMessage="0" allowBlank="1" type="date" operator="between">
      <formula1>36526</formula1>
      <formula2>73051</formula2>
    </dataValidation>
  </dataValidations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tabColor rgb="007F93A3"/>
    <outlinePr summaryBelow="1" summaryRight="1"/>
    <pageSetUpPr fitToPage="1"/>
  </sheetPr>
  <dimension ref="A1:U4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3" customWidth="1" min="3" max="3"/>
    <col width="24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"&amp;Lang!$B$10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7">
        <f>HYPERLINK("#'13 Weeks'!A1",Lang!$B$25)</f>
        <v/>
      </c>
      <c r="G4" s="8" t="n"/>
      <c r="H4" s="7">
        <f>HYPERLINK("#'12 Months'!A1",Lang!$B$26)</f>
        <v/>
      </c>
      <c r="I4" s="8" t="n"/>
      <c r="J4" s="7">
        <f>HYPERLINK("#'Transactions'!A1",Lang!$B$27)</f>
        <v/>
      </c>
      <c r="K4" s="8" t="n"/>
      <c r="L4" s="7">
        <f>HYPERLINK("#'Recurring'!A1",Lang!$B$28)</f>
        <v/>
      </c>
      <c r="M4" s="8" t="n"/>
      <c r="N4" s="6">
        <f>HYPERLINK("#'Settings'!A1",Lang!$B$4)</f>
        <v/>
      </c>
      <c r="O4" s="3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 ht="24" customHeight="1">
      <c r="A6" s="1" t="n"/>
      <c r="B6" s="77">
        <f>Lang!$B$9</f>
        <v/>
      </c>
      <c r="C6" s="1" t="n"/>
      <c r="D6" s="78" t="inlineStr">
        <is>
          <t>English</t>
        </is>
      </c>
      <c r="E6" s="1" t="n"/>
      <c r="F6" s="79">
        <f>Lang!$B$48</f>
        <v/>
      </c>
      <c r="T6" s="1" t="n"/>
      <c r="U6" s="1" t="n"/>
    </row>
    <row r="7">
      <c r="A7" s="1" t="n"/>
      <c r="B7" s="1" t="n"/>
      <c r="C7" s="1" t="n"/>
      <c r="D7" s="1" t="n"/>
      <c r="E7" s="1" t="n"/>
      <c r="T7" s="1" t="n"/>
      <c r="U7" s="1" t="n"/>
    </row>
    <row r="8" ht="24" customHeight="1">
      <c r="A8" s="1" t="n"/>
      <c r="B8" s="77">
        <f>Lang!$B$41</f>
        <v/>
      </c>
      <c r="C8" s="1" t="n"/>
      <c r="D8" s="78" t="inlineStr">
        <is>
          <t>Demo GmbH</t>
        </is>
      </c>
      <c r="E8" s="1" t="n"/>
      <c r="T8" s="1" t="n"/>
      <c r="U8" s="1" t="n"/>
    </row>
    <row r="9">
      <c r="A9" s="1" t="n"/>
      <c r="B9" s="1" t="n"/>
      <c r="C9" s="1" t="n"/>
      <c r="D9" s="1" t="n"/>
      <c r="E9" s="1" t="n"/>
      <c r="T9" s="1" t="n"/>
      <c r="U9" s="1" t="n"/>
    </row>
    <row r="10" ht="24" customHeight="1">
      <c r="A10" s="1" t="n"/>
      <c r="B10" s="77">
        <f>Lang!$B$42</f>
        <v/>
      </c>
      <c r="C10" s="1" t="n"/>
      <c r="D10" s="80" t="n">
        <v>18500</v>
      </c>
      <c r="E10" s="1" t="n"/>
      <c r="T10" s="1" t="n"/>
      <c r="U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</row>
    <row r="12" ht="24" customHeight="1">
      <c r="A12" s="1" t="n"/>
      <c r="B12" s="77">
        <f>Lang!$B$43</f>
        <v/>
      </c>
      <c r="C12" s="1" t="n"/>
      <c r="D12" s="81" t="n">
        <v>46023</v>
      </c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</row>
    <row r="14" ht="24" customHeight="1">
      <c r="A14" s="1" t="n"/>
      <c r="B14" s="77">
        <f>Lang!$B$44</f>
        <v/>
      </c>
      <c r="C14" s="1" t="n"/>
      <c r="D14" s="80" t="n">
        <v>15000</v>
      </c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 ht="24" customHeight="1">
      <c r="A16" s="1" t="n"/>
      <c r="B16" s="77">
        <f>Lang!$B$45</f>
        <v/>
      </c>
      <c r="C16" s="1" t="n"/>
      <c r="D16" s="8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>
      <c r="A18" s="1" t="n"/>
      <c r="B18" s="82">
        <f>Lang!$B$46</f>
        <v/>
      </c>
      <c r="C18" s="1" t="n"/>
      <c r="D18" s="78" t="inlineStr">
        <is>
          <t>Sales</t>
        </is>
      </c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>
      <c r="A19" s="1" t="n"/>
      <c r="B19" s="1" t="n"/>
      <c r="C19" s="1" t="n"/>
      <c r="D19" s="78" t="inlineStr">
        <is>
          <t>Other income</t>
        </is>
      </c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>
      <c r="A20" s="1" t="n"/>
      <c r="B20" s="1" t="n"/>
      <c r="C20" s="1" t="n"/>
      <c r="D20" s="78" t="inlineStr">
        <is>
          <t>Financing</t>
        </is>
      </c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" t="n"/>
      <c r="C21" s="1" t="n"/>
      <c r="D21" s="78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>
      <c r="A23" s="1" t="n"/>
      <c r="B23" s="82">
        <f>Lang!$B$47</f>
        <v/>
      </c>
      <c r="C23" s="1" t="n"/>
      <c r="D23" s="78" t="inlineStr">
        <is>
          <t>Salaries</t>
        </is>
      </c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>
      <c r="A24" s="1" t="n"/>
      <c r="B24" s="1" t="n"/>
      <c r="C24" s="1" t="n"/>
      <c r="D24" s="78" t="inlineStr">
        <is>
          <t>Rent</t>
        </is>
      </c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" t="n"/>
      <c r="C25" s="1" t="n"/>
      <c r="D25" s="78" t="inlineStr">
        <is>
          <t>Materials</t>
        </is>
      </c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</row>
    <row r="26">
      <c r="A26" s="1" t="n"/>
      <c r="B26" s="1" t="n"/>
      <c r="C26" s="1" t="n"/>
      <c r="D26" s="78" t="inlineStr">
        <is>
          <t>Marketing</t>
        </is>
      </c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>
      <c r="A27" s="1" t="n"/>
      <c r="B27" s="1" t="n"/>
      <c r="C27" s="1" t="n"/>
      <c r="D27" s="78" t="inlineStr">
        <is>
          <t>Software &amp; IT</t>
        </is>
      </c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>
      <c r="A28" s="1" t="n"/>
      <c r="B28" s="1" t="n"/>
      <c r="C28" s="1" t="n"/>
      <c r="D28" s="78" t="inlineStr">
        <is>
          <t>Insurance</t>
        </is>
      </c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78" t="inlineStr">
        <is>
          <t>Taxes</t>
        </is>
      </c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" t="n"/>
      <c r="C30" s="1" t="n"/>
      <c r="D30" s="78" t="inlineStr">
        <is>
          <t>Loan repayment</t>
        </is>
      </c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</row>
    <row r="31">
      <c r="A31" s="1" t="n"/>
      <c r="B31" s="1" t="n"/>
      <c r="C31" s="1" t="n"/>
      <c r="D31" s="78" t="inlineStr">
        <is>
          <t>Other</t>
        </is>
      </c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" t="n"/>
      <c r="C32" s="1" t="n"/>
      <c r="D32" s="78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40">
        <f>Lang!$B$5</f>
        <v/>
      </c>
      <c r="T35" s="1" t="n"/>
      <c r="U35" s="1" t="n"/>
    </row>
    <row r="36">
      <c r="A36" s="1" t="n"/>
      <c r="T36" s="1" t="n"/>
      <c r="U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11">
    <mergeCell ref="F4:G4"/>
    <mergeCell ref="J4:K4"/>
    <mergeCell ref="L4:M4"/>
    <mergeCell ref="B2:C3"/>
    <mergeCell ref="E2:S2"/>
    <mergeCell ref="B35:S36"/>
    <mergeCell ref="D4:E4"/>
    <mergeCell ref="H4:I4"/>
    <mergeCell ref="F6:S10"/>
    <mergeCell ref="B4:C4"/>
    <mergeCell ref="N4:O4"/>
  </mergeCells>
  <dataValidations count="2">
    <dataValidation sqref="D6" showDropDown="0" showInputMessage="0" showErrorMessage="0" allowBlank="0" type="list">
      <formula1>=Lang!$C$1:$N$1</formula1>
    </dataValidation>
    <dataValidation sqref="D12 D16" showDropDown="0" showInputMessage="0" showErrorMessage="0" allowBlank="1" type="date" operator="between">
      <formula1>36526</formula1>
      <formula2>73051</formula2>
    </dataValidation>
  </dataValidations>
  <printOptions horizontalCentered="1"/>
  <pageMargins left="0.3" right="0.3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>
        <f>IFERROR(MATCH(Settings!$D$6,$C$1:$N$1,0),1)</f>
        <v/>
      </c>
      <c r="C1" t="inlineStr">
        <is>
          <t>English</t>
        </is>
      </c>
      <c r="D1" t="inlineStr">
        <is>
          <t>Deutsch</t>
        </is>
      </c>
      <c r="E1" t="inlineStr">
        <is>
          <t>فارسی</t>
        </is>
      </c>
      <c r="F1" t="inlineStr">
        <is>
          <t>العربية</t>
        </is>
      </c>
      <c r="G1" t="inlineStr">
        <is>
          <t>Español</t>
        </is>
      </c>
      <c r="H1" t="inlineStr">
        <is>
          <t>Français</t>
        </is>
      </c>
      <c r="I1" t="inlineStr">
        <is>
          <t>Italiano</t>
        </is>
      </c>
      <c r="J1" t="inlineStr">
        <is>
          <t>日本語</t>
        </is>
      </c>
      <c r="K1" t="inlineStr">
        <is>
          <t>한국어</t>
        </is>
      </c>
      <c r="L1" t="inlineStr">
        <is>
          <t>Shqip</t>
        </is>
      </c>
      <c r="M1" t="inlineStr">
        <is>
          <t>Türkçe</t>
        </is>
      </c>
      <c r="N1" t="inlineStr">
        <is>
          <t>中文</t>
        </is>
      </c>
    </row>
    <row r="2">
      <c r="A2" t="inlineStr">
        <is>
          <t>nav_start</t>
        </is>
      </c>
      <c r="B2">
        <f>INDEX($C2:$N2,1,$B$1)</f>
        <v/>
      </c>
      <c r="C2" t="inlineStr">
        <is>
          <t>⌂ START</t>
        </is>
      </c>
      <c r="D2" t="inlineStr">
        <is>
          <t>⌂ START</t>
        </is>
      </c>
      <c r="E2" t="inlineStr">
        <is>
          <t>⌂ شروع</t>
        </is>
      </c>
      <c r="F2" t="inlineStr">
        <is>
          <t>⌂ البداية</t>
        </is>
      </c>
      <c r="G2" t="inlineStr">
        <is>
          <t>⌂ INICIO</t>
        </is>
      </c>
      <c r="H2" t="inlineStr">
        <is>
          <t>⌂ ACCUEIL</t>
        </is>
      </c>
      <c r="I2" t="inlineStr">
        <is>
          <t>⌂ INIZIO</t>
        </is>
      </c>
      <c r="J2" t="inlineStr">
        <is>
          <t>⌂ スタート</t>
        </is>
      </c>
      <c r="K2" t="inlineStr">
        <is>
          <t>⌂ 시작</t>
        </is>
      </c>
      <c r="L2" t="inlineStr">
        <is>
          <t>⌂ FILLIMI</t>
        </is>
      </c>
      <c r="M2" t="inlineStr">
        <is>
          <t>⌂ BAŞLANGIÇ</t>
        </is>
      </c>
      <c r="N2" t="inlineStr">
        <is>
          <t>⌂ 开始</t>
        </is>
      </c>
    </row>
    <row r="3">
      <c r="A3" t="inlineStr">
        <is>
          <t>nav_dash</t>
        </is>
      </c>
      <c r="B3">
        <f>INDEX($C3:$N3,1,$B$1)</f>
        <v/>
      </c>
      <c r="C3" t="inlineStr">
        <is>
          <t>▣ DASHBOARD</t>
        </is>
      </c>
      <c r="D3" t="inlineStr">
        <is>
          <t>▣ DASHBOARD</t>
        </is>
      </c>
      <c r="E3" t="inlineStr">
        <is>
          <t>▣ داشبورد</t>
        </is>
      </c>
      <c r="F3" t="inlineStr">
        <is>
          <t>▣ لوحة التحكم</t>
        </is>
      </c>
      <c r="G3" t="inlineStr">
        <is>
          <t>▣ PANEL</t>
        </is>
      </c>
      <c r="H3" t="inlineStr">
        <is>
          <t>▣ TABLEAU DE BORD</t>
        </is>
      </c>
      <c r="I3" t="inlineStr">
        <is>
          <t>▣ DASHBOARD</t>
        </is>
      </c>
      <c r="J3" t="inlineStr">
        <is>
          <t>▣ ダッシュボード</t>
        </is>
      </c>
      <c r="K3" t="inlineStr">
        <is>
          <t>▣ 대시보드</t>
        </is>
      </c>
      <c r="L3" t="inlineStr">
        <is>
          <t>▣ PANELI</t>
        </is>
      </c>
      <c r="M3" t="inlineStr">
        <is>
          <t>▣ PANO</t>
        </is>
      </c>
      <c r="N3" t="inlineStr">
        <is>
          <t>▣ 仪表板</t>
        </is>
      </c>
    </row>
    <row r="4">
      <c r="A4" t="inlineStr">
        <is>
          <t>nav_set</t>
        </is>
      </c>
      <c r="B4">
        <f>INDEX($C4:$N4,1,$B$1)</f>
        <v/>
      </c>
      <c r="C4" t="inlineStr">
        <is>
          <t>⚙ SETTINGS</t>
        </is>
      </c>
      <c r="D4" t="inlineStr">
        <is>
          <t>⚙ EINSTELLUNGEN</t>
        </is>
      </c>
      <c r="E4" t="inlineStr">
        <is>
          <t>⚙ تنظیمات</t>
        </is>
      </c>
      <c r="F4" t="inlineStr">
        <is>
          <t>⚙ الإعدادات</t>
        </is>
      </c>
      <c r="G4" t="inlineStr">
        <is>
          <t>⚙ AJUSTES</t>
        </is>
      </c>
      <c r="H4" t="inlineStr">
        <is>
          <t>⚙ PARAMÈTRES</t>
        </is>
      </c>
      <c r="I4" t="inlineStr">
        <is>
          <t>⚙ IMPOSTAZIONI</t>
        </is>
      </c>
      <c r="J4" t="inlineStr">
        <is>
          <t>⚙ 設定</t>
        </is>
      </c>
      <c r="K4" t="inlineStr">
        <is>
          <t>⚙ 설정</t>
        </is>
      </c>
      <c r="L4" t="inlineStr">
        <is>
          <t>⚙ CILËSIMET</t>
        </is>
      </c>
      <c r="M4" t="inlineStr">
        <is>
          <t>⚙ AYARLAR</t>
        </is>
      </c>
      <c r="N4" t="inlineStr">
        <is>
          <t>⚙ 设置</t>
        </is>
      </c>
    </row>
    <row r="5">
      <c r="A5" t="inlineStr">
        <is>
          <t>license</t>
        </is>
      </c>
      <c r="B5">
        <f>INDEX($C5:$N5,1,$B$1)</f>
        <v/>
      </c>
      <c r="C5" t="inlineStr">
        <is>
          <t>© 2026 KeyOne – Keywan Fakhri  •  keywanfakhri.com  •  Free for internal use. No resale, redistribution or removal of attribution.</t>
        </is>
      </c>
      <c r="D5" t="inlineStr">
        <is>
          <t>© 2026 KeyOne – Keywan Fakhri  •  keywanfakhri.com  •  Kostenlos für interne Nutzung. Kein Weiterverkauf, keine Weitergabe, Urhebervermerk nicht entfernen.</t>
        </is>
      </c>
      <c r="E5" t="inlineStr">
        <is>
          <t>© ۲۰۲۶ KeyOne – کیوان فخری  •  keywanfakhri.com  •  رایگان برای استفاده داخلی. فروش مجدد، توزیع یا حذف نام سازنده ممنوع است.</t>
        </is>
      </c>
      <c r="F5" t="inlineStr">
        <is>
          <t>© 2026 KeyOne – كيوان فخري  •  keywanfakhri.com  •  مجاني للاستخدام الداخلي. يُمنع إعادة البيع أو التوزيع أو حذف الإسناد.</t>
        </is>
      </c>
      <c r="G5" t="inlineStr">
        <is>
          <t>© 2026 KeyOne – Keywan Fakhri  •  keywanfakhri.com  •  Gratis para uso interno. Sin reventa, redistribución ni eliminar la atribución.</t>
        </is>
      </c>
      <c r="H5" t="inlineStr">
        <is>
          <t>© 2026 KeyOne – Keywan Fakhri  •  keywanfakhri.com  •  Gratuit pour un usage interne. Ni revente, ni redistribution, ni suppression de l’attribution.</t>
        </is>
      </c>
      <c r="I5" t="inlineStr">
        <is>
          <t>© 2026 KeyOne – Keywan Fakhri  •  keywanfakhri.com  •  Gratuito per uso interno. Vietati rivendita, ridistribuzione e rimozione dell’attribuzione.</t>
        </is>
      </c>
      <c r="J5" t="inlineStr">
        <is>
          <t>© 2026 KeyOne – Keywan Fakhri  •  keywanfakhri.com  •  社内利用は無料。再販売・再配布・クレジット削除は禁止。</t>
        </is>
      </c>
      <c r="K5" t="inlineStr">
        <is>
          <t>© 2026 KeyOne – Keywan Fakhri  •  keywanfakhri.com  •  내부 사용 무료. 재판매·재배포·저작자 표시 삭제 금지.</t>
        </is>
      </c>
      <c r="L5" t="inlineStr">
        <is>
          <t>© 2026 KeyOne – Keywan Fakhri  •  keywanfakhri.com  •  Falas për përdorim të brendshëm. Ndalohen rishitja, rishpërndarja dhe heqja e atribuimit.</t>
        </is>
      </c>
      <c r="M5" t="inlineStr">
        <is>
          <t>© 2026 KeyOne – Keywan Fakhri  •  keywanfakhri.com  •  Dahili kullanım ücretsiz. Yeniden satış, dağıtım ve atıfın kaldırılması yasaktır.</t>
        </is>
      </c>
      <c r="N5" t="inlineStr">
        <is>
          <t>© 2026 KeyOne – Keywan Fakhri  •  keywanfakhri.com  •  内部使用免费。禁止转售、再分发或删除署名。</t>
        </is>
      </c>
    </row>
    <row r="6">
      <c r="A6" t="inlineStr">
        <is>
          <t>created</t>
        </is>
      </c>
      <c r="B6">
        <f>INDEX($C6:$N6,1,$B$1)</f>
        <v/>
      </c>
      <c r="C6" t="inlineStr">
        <is>
          <t>CREATED BY</t>
        </is>
      </c>
      <c r="D6" t="inlineStr">
        <is>
          <t>ERSTELLT VON</t>
        </is>
      </c>
      <c r="E6" t="inlineStr">
        <is>
          <t>ساخته شده توسط</t>
        </is>
      </c>
      <c r="F6" t="inlineStr">
        <is>
          <t>من إعداد</t>
        </is>
      </c>
      <c r="G6" t="inlineStr">
        <is>
          <t>CREADO POR</t>
        </is>
      </c>
      <c r="H6" t="inlineStr">
        <is>
          <t>CRÉÉ PAR</t>
        </is>
      </c>
      <c r="I6" t="inlineStr">
        <is>
          <t>CREATO DA</t>
        </is>
      </c>
      <c r="J6" t="inlineStr">
        <is>
          <t>作成者</t>
        </is>
      </c>
      <c r="K6" t="inlineStr">
        <is>
          <t>제작자</t>
        </is>
      </c>
      <c r="L6" t="inlineStr">
        <is>
          <t>KRIJUAR NGA</t>
        </is>
      </c>
      <c r="M6" t="inlineStr">
        <is>
          <t>HAZIRLAYAN</t>
        </is>
      </c>
      <c r="N6" t="inlineStr">
        <is>
          <t>作者</t>
        </is>
      </c>
    </row>
    <row r="7">
      <c r="A7" t="inlineStr">
        <is>
          <t>role</t>
        </is>
      </c>
      <c r="B7">
        <f>INDEX($C7:$N7,1,$B$1)</f>
        <v/>
      </c>
      <c r="C7" t="inlineStr">
        <is>
          <t>Industrial Engineer (M.Sc.)  •  Logistics, Warehouse &amp; Data Analytics  •  Konstanz, Germany</t>
        </is>
      </c>
      <c r="D7" t="inlineStr">
        <is>
          <t>Wirtschaftsingenieur (M.Sc.)  •  Logistik, Lager &amp; Datenanalyse  •  Konstanz</t>
        </is>
      </c>
      <c r="E7" t="inlineStr">
        <is>
          <t>مهندس صنایع (کارشناسی ارشد)  •  لجستیک، انبار و تحلیل داده  •  کنستانس، آلمان</t>
        </is>
      </c>
      <c r="F7" t="inlineStr">
        <is>
          <t>مهندس صناعي (ماجستير)  •  اللوجستيات والمستودعات وتحليل البيانات  •  كونستانس، ألمانيا</t>
        </is>
      </c>
      <c r="G7" t="inlineStr">
        <is>
          <t>Ingeniero industrial (M.Sc.)  •  Logística, almacén y análisis de datos  •  Constanza, Alemania</t>
        </is>
      </c>
      <c r="H7" t="inlineStr">
        <is>
          <t>Ingénieur industriel (M.Sc.)  •  Logistique, entrepôt et analyse de données  •  Constance, Allemagne</t>
        </is>
      </c>
      <c r="I7" t="inlineStr">
        <is>
          <t>Ingegnere gestionale (M.Sc.)  •  Logistica, magazzino e analisi dati  •  Costanza, Germania</t>
        </is>
      </c>
      <c r="J7" t="inlineStr">
        <is>
          <t>インダストリアル・エンジニア（修士）  •  物流・倉庫・データ分析  •  ドイツ・コンスタンツ</t>
        </is>
      </c>
      <c r="K7" t="inlineStr">
        <is>
          <t>산업공학 석사  •  물류·창고·데이터 분석  •  독일 콘스탄츠</t>
        </is>
      </c>
      <c r="L7" t="inlineStr">
        <is>
          <t>Inxhinier industrial (M.Sc.)  •  Logjistikë, magazinë dhe analizë të dhënash  •  Konstanz, Gjermani</t>
        </is>
      </c>
      <c r="M7" t="inlineStr">
        <is>
          <t>Endüstri Mühendisi (Y.L.)  •  Lojistik, depo ve veri analitiği  •  Konstanz, Almanya</t>
        </is>
      </c>
      <c r="N7" t="inlineStr">
        <is>
          <t>工业工程硕士  •  物流、仓储与数据分析  •  德国康斯坦茨</t>
        </is>
      </c>
    </row>
    <row r="8">
      <c r="A8" t="inlineStr">
        <is>
          <t>custom_v</t>
        </is>
      </c>
      <c r="B8">
        <f>INDEX($C8:$N8,1,$B$1)</f>
        <v/>
      </c>
      <c r="C8" t="inlineStr">
        <is>
          <t>Need a version for your company? Get in touch:</t>
        </is>
      </c>
      <c r="D8" t="inlineStr">
        <is>
          <t>Eigene Version für Ihr Unternehmen? Kontakt:</t>
        </is>
      </c>
      <c r="E8" t="inlineStr">
        <is>
          <t>نسخه اختصاصی برای شرکت خود می‌خواهید؟ تماس:</t>
        </is>
      </c>
      <c r="F8" t="inlineStr">
        <is>
          <t>تحتاج نسخة لشركتك؟ تواصل معي:</t>
        </is>
      </c>
      <c r="G8" t="inlineStr">
        <is>
          <t>¿Necesitas una versión para tu empresa? Contacto:</t>
        </is>
      </c>
      <c r="H8" t="inlineStr">
        <is>
          <t>Besoin d’une version pour votre entreprise ? Contact :</t>
        </is>
      </c>
      <c r="I8" t="inlineStr">
        <is>
          <t>Ti serve una versione per la tua azienda? Contatti:</t>
        </is>
      </c>
      <c r="J8" t="inlineStr">
        <is>
          <t>自社向けバージョンのご相談：</t>
        </is>
      </c>
      <c r="K8" t="inlineStr">
        <is>
          <t>회사 맞춤 버전이 필요하신가요? 연락처:</t>
        </is>
      </c>
      <c r="L8" t="inlineStr">
        <is>
          <t>Ju duhet një version për kompaninë tuaj? Kontakt:</t>
        </is>
      </c>
      <c r="M8" t="inlineStr">
        <is>
          <t>Şirketinize özel sürüm mü lazım? İletişim:</t>
        </is>
      </c>
      <c r="N8" t="inlineStr">
        <is>
          <t>需要为贵公司定制？联系：</t>
        </is>
      </c>
    </row>
    <row r="9">
      <c r="A9" t="inlineStr">
        <is>
          <t>set_lang</t>
        </is>
      </c>
      <c r="B9">
        <f>INDEX($C9:$N9,1,$B$1)</f>
        <v/>
      </c>
      <c r="C9" t="inlineStr">
        <is>
          <t>Language</t>
        </is>
      </c>
      <c r="D9" t="inlineStr">
        <is>
          <t>Sprache</t>
        </is>
      </c>
      <c r="E9" t="inlineStr">
        <is>
          <t>زبان</t>
        </is>
      </c>
      <c r="F9" t="inlineStr">
        <is>
          <t>اللغة</t>
        </is>
      </c>
      <c r="G9" t="inlineStr">
        <is>
          <t>Idioma</t>
        </is>
      </c>
      <c r="H9" t="inlineStr">
        <is>
          <t>Langue</t>
        </is>
      </c>
      <c r="I9" t="inlineStr">
        <is>
          <t>Lingua</t>
        </is>
      </c>
      <c r="J9" t="inlineStr">
        <is>
          <t>言語</t>
        </is>
      </c>
      <c r="K9" t="inlineStr">
        <is>
          <t>언어</t>
        </is>
      </c>
      <c r="L9" t="inlineStr">
        <is>
          <t>Gjuha</t>
        </is>
      </c>
      <c r="M9" t="inlineStr">
        <is>
          <t>Dil</t>
        </is>
      </c>
      <c r="N9" t="inlineStr">
        <is>
          <t>语言</t>
        </is>
      </c>
    </row>
    <row r="10">
      <c r="A10" t="inlineStr">
        <is>
          <t>set_title</t>
        </is>
      </c>
      <c r="B10">
        <f>INDEX($C10:$N10,1,$B$1)</f>
        <v/>
      </c>
      <c r="C10" t="inlineStr">
        <is>
          <t>SETTINGS</t>
        </is>
      </c>
      <c r="D10" t="inlineStr">
        <is>
          <t>EINSTELLUNGEN</t>
        </is>
      </c>
      <c r="E10" t="inlineStr">
        <is>
          <t>تنظیمات</t>
        </is>
      </c>
      <c r="F10" t="inlineStr">
        <is>
          <t>الإعدادات</t>
        </is>
      </c>
      <c r="G10" t="inlineStr">
        <is>
          <t>AJUSTES</t>
        </is>
      </c>
      <c r="H10" t="inlineStr">
        <is>
          <t>PARAMÈTRES</t>
        </is>
      </c>
      <c r="I10" t="inlineStr">
        <is>
          <t>IMPOSTAZIONI</t>
        </is>
      </c>
      <c r="J10" t="inlineStr">
        <is>
          <t>設定</t>
        </is>
      </c>
      <c r="K10" t="inlineStr">
        <is>
          <t>설정</t>
        </is>
      </c>
      <c r="L10" t="inlineStr">
        <is>
          <t>CILËSIMET</t>
        </is>
      </c>
      <c r="M10" t="inlineStr">
        <is>
          <t>AYARLAR</t>
        </is>
      </c>
      <c r="N10" t="inlineStr">
        <is>
          <t>设置</t>
        </is>
      </c>
    </row>
    <row r="11">
      <c r="A11" t="inlineStr">
        <is>
          <t>c_year</t>
        </is>
      </c>
      <c r="B11">
        <f>INDEX($C11:$N11,1,$B$1)</f>
        <v/>
      </c>
      <c r="C11" t="inlineStr">
        <is>
          <t>YEAR</t>
        </is>
      </c>
      <c r="D11" t="inlineStr">
        <is>
          <t>JAHR</t>
        </is>
      </c>
      <c r="E11" t="inlineStr">
        <is>
          <t>سال</t>
        </is>
      </c>
      <c r="F11" t="inlineStr">
        <is>
          <t>السنة</t>
        </is>
      </c>
      <c r="G11" t="inlineStr">
        <is>
          <t>AÑO</t>
        </is>
      </c>
      <c r="H11" t="inlineStr">
        <is>
          <t>ANNÉE</t>
        </is>
      </c>
      <c r="I11" t="inlineStr">
        <is>
          <t>ANNO</t>
        </is>
      </c>
      <c r="J11" t="inlineStr">
        <is>
          <t>年</t>
        </is>
      </c>
      <c r="K11" t="inlineStr">
        <is>
          <t>연도</t>
        </is>
      </c>
      <c r="L11" t="inlineStr">
        <is>
          <t>VITI</t>
        </is>
      </c>
      <c r="M11" t="inlineStr">
        <is>
          <t>YIL</t>
        </is>
      </c>
      <c r="N11" t="inlineStr">
        <is>
          <t>年份</t>
        </is>
      </c>
    </row>
    <row r="12">
      <c r="A12" t="inlineStr">
        <is>
          <t>total</t>
        </is>
      </c>
      <c r="B12">
        <f>INDEX($C12:$N12,1,$B$1)</f>
        <v/>
      </c>
      <c r="C12" t="inlineStr">
        <is>
          <t>Total</t>
        </is>
      </c>
      <c r="D12" t="inlineStr">
        <is>
          <t>Summe</t>
        </is>
      </c>
      <c r="E12" t="inlineStr">
        <is>
          <t>جمع</t>
        </is>
      </c>
      <c r="F12" t="inlineStr">
        <is>
          <t>الإجمالي</t>
        </is>
      </c>
      <c r="G12" t="inlineStr">
        <is>
          <t>Total</t>
        </is>
      </c>
      <c r="H12" t="inlineStr">
        <is>
          <t>Total</t>
        </is>
      </c>
      <c r="I12" t="inlineStr">
        <is>
          <t>Totale</t>
        </is>
      </c>
      <c r="J12" t="inlineStr">
        <is>
          <t>合計</t>
        </is>
      </c>
      <c r="K12" t="inlineStr">
        <is>
          <t>합계</t>
        </is>
      </c>
      <c r="L12" t="inlineStr">
        <is>
          <t>Gjithsej</t>
        </is>
      </c>
      <c r="M12" t="inlineStr">
        <is>
          <t>Toplam</t>
        </is>
      </c>
      <c r="N12" t="inlineStr">
        <is>
          <t>合计</t>
        </is>
      </c>
    </row>
    <row r="13">
      <c r="A13" t="inlineStr">
        <is>
          <t>m1</t>
        </is>
      </c>
      <c r="B13">
        <f>INDEX($C13:$N13,1,$B$1)</f>
        <v/>
      </c>
      <c r="C13" t="inlineStr">
        <is>
          <t>Jan</t>
        </is>
      </c>
      <c r="D13" t="inlineStr">
        <is>
          <t>Jan</t>
        </is>
      </c>
      <c r="E13" t="inlineStr">
        <is>
          <t>ژانویه</t>
        </is>
      </c>
      <c r="F13" t="inlineStr">
        <is>
          <t>يناير</t>
        </is>
      </c>
      <c r="G13" t="inlineStr">
        <is>
          <t>Ene</t>
        </is>
      </c>
      <c r="H13" t="inlineStr">
        <is>
          <t>Janv</t>
        </is>
      </c>
      <c r="I13" t="inlineStr">
        <is>
          <t>Gen</t>
        </is>
      </c>
      <c r="J13" t="inlineStr">
        <is>
          <t>1月</t>
        </is>
      </c>
      <c r="K13" t="inlineStr">
        <is>
          <t>1월</t>
        </is>
      </c>
      <c r="L13" t="inlineStr">
        <is>
          <t>Jan</t>
        </is>
      </c>
      <c r="M13" t="inlineStr">
        <is>
          <t>Oca</t>
        </is>
      </c>
      <c r="N13" t="inlineStr">
        <is>
          <t>1月</t>
        </is>
      </c>
    </row>
    <row r="14">
      <c r="A14" t="inlineStr">
        <is>
          <t>m2</t>
        </is>
      </c>
      <c r="B14">
        <f>INDEX($C14:$N14,1,$B$1)</f>
        <v/>
      </c>
      <c r="C14" t="inlineStr">
        <is>
          <t>Feb</t>
        </is>
      </c>
      <c r="D14" t="inlineStr">
        <is>
          <t>Feb</t>
        </is>
      </c>
      <c r="E14" t="inlineStr">
        <is>
          <t>فوریه</t>
        </is>
      </c>
      <c r="F14" t="inlineStr">
        <is>
          <t>فبراير</t>
        </is>
      </c>
      <c r="G14" t="inlineStr">
        <is>
          <t>Feb</t>
        </is>
      </c>
      <c r="H14" t="inlineStr">
        <is>
          <t>Févr</t>
        </is>
      </c>
      <c r="I14" t="inlineStr">
        <is>
          <t>Feb</t>
        </is>
      </c>
      <c r="J14" t="inlineStr">
        <is>
          <t>2月</t>
        </is>
      </c>
      <c r="K14" t="inlineStr">
        <is>
          <t>2월</t>
        </is>
      </c>
      <c r="L14" t="inlineStr">
        <is>
          <t>Shk</t>
        </is>
      </c>
      <c r="M14" t="inlineStr">
        <is>
          <t>Şub</t>
        </is>
      </c>
      <c r="N14" t="inlineStr">
        <is>
          <t>2月</t>
        </is>
      </c>
    </row>
    <row r="15">
      <c r="A15" t="inlineStr">
        <is>
          <t>m3</t>
        </is>
      </c>
      <c r="B15">
        <f>INDEX($C15:$N15,1,$B$1)</f>
        <v/>
      </c>
      <c r="C15" t="inlineStr">
        <is>
          <t>Mar</t>
        </is>
      </c>
      <c r="D15" t="inlineStr">
        <is>
          <t>Mär</t>
        </is>
      </c>
      <c r="E15" t="inlineStr">
        <is>
          <t>مارس</t>
        </is>
      </c>
      <c r="F15" t="inlineStr">
        <is>
          <t>مارس</t>
        </is>
      </c>
      <c r="G15" t="inlineStr">
        <is>
          <t>Mar</t>
        </is>
      </c>
      <c r="H15" t="inlineStr">
        <is>
          <t>Mars</t>
        </is>
      </c>
      <c r="I15" t="inlineStr">
        <is>
          <t>Mar</t>
        </is>
      </c>
      <c r="J15" t="inlineStr">
        <is>
          <t>3月</t>
        </is>
      </c>
      <c r="K15" t="inlineStr">
        <is>
          <t>3월</t>
        </is>
      </c>
      <c r="L15" t="inlineStr">
        <is>
          <t>Mar</t>
        </is>
      </c>
      <c r="M15" t="inlineStr">
        <is>
          <t>Mar</t>
        </is>
      </c>
      <c r="N15" t="inlineStr">
        <is>
          <t>3月</t>
        </is>
      </c>
    </row>
    <row r="16">
      <c r="A16" t="inlineStr">
        <is>
          <t>m4</t>
        </is>
      </c>
      <c r="B16">
        <f>INDEX($C16:$N16,1,$B$1)</f>
        <v/>
      </c>
      <c r="C16" t="inlineStr">
        <is>
          <t>Apr</t>
        </is>
      </c>
      <c r="D16" t="inlineStr">
        <is>
          <t>Apr</t>
        </is>
      </c>
      <c r="E16" t="inlineStr">
        <is>
          <t>آوریل</t>
        </is>
      </c>
      <c r="F16" t="inlineStr">
        <is>
          <t>أبريل</t>
        </is>
      </c>
      <c r="G16" t="inlineStr">
        <is>
          <t>Abr</t>
        </is>
      </c>
      <c r="H16" t="inlineStr">
        <is>
          <t>Avr</t>
        </is>
      </c>
      <c r="I16" t="inlineStr">
        <is>
          <t>Apr</t>
        </is>
      </c>
      <c r="J16" t="inlineStr">
        <is>
          <t>4月</t>
        </is>
      </c>
      <c r="K16" t="inlineStr">
        <is>
          <t>4월</t>
        </is>
      </c>
      <c r="L16" t="inlineStr">
        <is>
          <t>Pri</t>
        </is>
      </c>
      <c r="M16" t="inlineStr">
        <is>
          <t>Nis</t>
        </is>
      </c>
      <c r="N16" t="inlineStr">
        <is>
          <t>4月</t>
        </is>
      </c>
    </row>
    <row r="17">
      <c r="A17" t="inlineStr">
        <is>
          <t>m5</t>
        </is>
      </c>
      <c r="B17">
        <f>INDEX($C17:$N17,1,$B$1)</f>
        <v/>
      </c>
      <c r="C17" t="inlineStr">
        <is>
          <t>May</t>
        </is>
      </c>
      <c r="D17" t="inlineStr">
        <is>
          <t>Mai</t>
        </is>
      </c>
      <c r="E17" t="inlineStr">
        <is>
          <t>مه</t>
        </is>
      </c>
      <c r="F17" t="inlineStr">
        <is>
          <t>مايو</t>
        </is>
      </c>
      <c r="G17" t="inlineStr">
        <is>
          <t>May</t>
        </is>
      </c>
      <c r="H17" t="inlineStr">
        <is>
          <t>Mai</t>
        </is>
      </c>
      <c r="I17" t="inlineStr">
        <is>
          <t>Mag</t>
        </is>
      </c>
      <c r="J17" t="inlineStr">
        <is>
          <t>5月</t>
        </is>
      </c>
      <c r="K17" t="inlineStr">
        <is>
          <t>5월</t>
        </is>
      </c>
      <c r="L17" t="inlineStr">
        <is>
          <t>Maj</t>
        </is>
      </c>
      <c r="M17" t="inlineStr">
        <is>
          <t>May</t>
        </is>
      </c>
      <c r="N17" t="inlineStr">
        <is>
          <t>5月</t>
        </is>
      </c>
    </row>
    <row r="18">
      <c r="A18" t="inlineStr">
        <is>
          <t>m6</t>
        </is>
      </c>
      <c r="B18">
        <f>INDEX($C18:$N18,1,$B$1)</f>
        <v/>
      </c>
      <c r="C18" t="inlineStr">
        <is>
          <t>Jun</t>
        </is>
      </c>
      <c r="D18" t="inlineStr">
        <is>
          <t>Jun</t>
        </is>
      </c>
      <c r="E18" t="inlineStr">
        <is>
          <t>ژوئن</t>
        </is>
      </c>
      <c r="F18" t="inlineStr">
        <is>
          <t>يونيو</t>
        </is>
      </c>
      <c r="G18" t="inlineStr">
        <is>
          <t>Jun</t>
        </is>
      </c>
      <c r="H18" t="inlineStr">
        <is>
          <t>Juin</t>
        </is>
      </c>
      <c r="I18" t="inlineStr">
        <is>
          <t>Giu</t>
        </is>
      </c>
      <c r="J18" t="inlineStr">
        <is>
          <t>6月</t>
        </is>
      </c>
      <c r="K18" t="inlineStr">
        <is>
          <t>6월</t>
        </is>
      </c>
      <c r="L18" t="inlineStr">
        <is>
          <t>Qer</t>
        </is>
      </c>
      <c r="M18" t="inlineStr">
        <is>
          <t>Haz</t>
        </is>
      </c>
      <c r="N18" t="inlineStr">
        <is>
          <t>6月</t>
        </is>
      </c>
    </row>
    <row r="19">
      <c r="A19" t="inlineStr">
        <is>
          <t>m7</t>
        </is>
      </c>
      <c r="B19">
        <f>INDEX($C19:$N19,1,$B$1)</f>
        <v/>
      </c>
      <c r="C19" t="inlineStr">
        <is>
          <t>Jul</t>
        </is>
      </c>
      <c r="D19" t="inlineStr">
        <is>
          <t>Jul</t>
        </is>
      </c>
      <c r="E19" t="inlineStr">
        <is>
          <t>ژوئیه</t>
        </is>
      </c>
      <c r="F19" t="inlineStr">
        <is>
          <t>يوليو</t>
        </is>
      </c>
      <c r="G19" t="inlineStr">
        <is>
          <t>Jul</t>
        </is>
      </c>
      <c r="H19" t="inlineStr">
        <is>
          <t>Juil</t>
        </is>
      </c>
      <c r="I19" t="inlineStr">
        <is>
          <t>Lug</t>
        </is>
      </c>
      <c r="J19" t="inlineStr">
        <is>
          <t>7月</t>
        </is>
      </c>
      <c r="K19" t="inlineStr">
        <is>
          <t>7월</t>
        </is>
      </c>
      <c r="L19" t="inlineStr">
        <is>
          <t>Kor</t>
        </is>
      </c>
      <c r="M19" t="inlineStr">
        <is>
          <t>Tem</t>
        </is>
      </c>
      <c r="N19" t="inlineStr">
        <is>
          <t>7月</t>
        </is>
      </c>
    </row>
    <row r="20">
      <c r="A20" t="inlineStr">
        <is>
          <t>m8</t>
        </is>
      </c>
      <c r="B20">
        <f>INDEX($C20:$N20,1,$B$1)</f>
        <v/>
      </c>
      <c r="C20" t="inlineStr">
        <is>
          <t>Aug</t>
        </is>
      </c>
      <c r="D20" t="inlineStr">
        <is>
          <t>Aug</t>
        </is>
      </c>
      <c r="E20" t="inlineStr">
        <is>
          <t>اوت</t>
        </is>
      </c>
      <c r="F20" t="inlineStr">
        <is>
          <t>أغسطس</t>
        </is>
      </c>
      <c r="G20" t="inlineStr">
        <is>
          <t>Ago</t>
        </is>
      </c>
      <c r="H20" t="inlineStr">
        <is>
          <t>Août</t>
        </is>
      </c>
      <c r="I20" t="inlineStr">
        <is>
          <t>Ago</t>
        </is>
      </c>
      <c r="J20" t="inlineStr">
        <is>
          <t>8月</t>
        </is>
      </c>
      <c r="K20" t="inlineStr">
        <is>
          <t>8월</t>
        </is>
      </c>
      <c r="L20" t="inlineStr">
        <is>
          <t>Gus</t>
        </is>
      </c>
      <c r="M20" t="inlineStr">
        <is>
          <t>Ağu</t>
        </is>
      </c>
      <c r="N20" t="inlineStr">
        <is>
          <t>8月</t>
        </is>
      </c>
    </row>
    <row r="21">
      <c r="A21" t="inlineStr">
        <is>
          <t>m9</t>
        </is>
      </c>
      <c r="B21">
        <f>INDEX($C21:$N21,1,$B$1)</f>
        <v/>
      </c>
      <c r="C21" t="inlineStr">
        <is>
          <t>Sep</t>
        </is>
      </c>
      <c r="D21" t="inlineStr">
        <is>
          <t>Sep</t>
        </is>
      </c>
      <c r="E21" t="inlineStr">
        <is>
          <t>سپتامبر</t>
        </is>
      </c>
      <c r="F21" t="inlineStr">
        <is>
          <t>سبتمبر</t>
        </is>
      </c>
      <c r="G21" t="inlineStr">
        <is>
          <t>Sep</t>
        </is>
      </c>
      <c r="H21" t="inlineStr">
        <is>
          <t>Sept</t>
        </is>
      </c>
      <c r="I21" t="inlineStr">
        <is>
          <t>Set</t>
        </is>
      </c>
      <c r="J21" t="inlineStr">
        <is>
          <t>9月</t>
        </is>
      </c>
      <c r="K21" t="inlineStr">
        <is>
          <t>9월</t>
        </is>
      </c>
      <c r="L21" t="inlineStr">
        <is>
          <t>Sht</t>
        </is>
      </c>
      <c r="M21" t="inlineStr">
        <is>
          <t>Eyl</t>
        </is>
      </c>
      <c r="N21" t="inlineStr">
        <is>
          <t>9月</t>
        </is>
      </c>
    </row>
    <row r="22">
      <c r="A22" t="inlineStr">
        <is>
          <t>m10</t>
        </is>
      </c>
      <c r="B22">
        <f>INDEX($C22:$N22,1,$B$1)</f>
        <v/>
      </c>
      <c r="C22" t="inlineStr">
        <is>
          <t>Oct</t>
        </is>
      </c>
      <c r="D22" t="inlineStr">
        <is>
          <t>Okt</t>
        </is>
      </c>
      <c r="E22" t="inlineStr">
        <is>
          <t>اکتبر</t>
        </is>
      </c>
      <c r="F22" t="inlineStr">
        <is>
          <t>أكتوبر</t>
        </is>
      </c>
      <c r="G22" t="inlineStr">
        <is>
          <t>Oct</t>
        </is>
      </c>
      <c r="H22" t="inlineStr">
        <is>
          <t>Oct</t>
        </is>
      </c>
      <c r="I22" t="inlineStr">
        <is>
          <t>Ott</t>
        </is>
      </c>
      <c r="J22" t="inlineStr">
        <is>
          <t>10月</t>
        </is>
      </c>
      <c r="K22" t="inlineStr">
        <is>
          <t>10월</t>
        </is>
      </c>
      <c r="L22" t="inlineStr">
        <is>
          <t>Tet</t>
        </is>
      </c>
      <c r="M22" t="inlineStr">
        <is>
          <t>Eki</t>
        </is>
      </c>
      <c r="N22" t="inlineStr">
        <is>
          <t>10月</t>
        </is>
      </c>
    </row>
    <row r="23">
      <c r="A23" t="inlineStr">
        <is>
          <t>m11</t>
        </is>
      </c>
      <c r="B23">
        <f>INDEX($C23:$N23,1,$B$1)</f>
        <v/>
      </c>
      <c r="C23" t="inlineStr">
        <is>
          <t>Nov</t>
        </is>
      </c>
      <c r="D23" t="inlineStr">
        <is>
          <t>Nov</t>
        </is>
      </c>
      <c r="E23" t="inlineStr">
        <is>
          <t>نوامبر</t>
        </is>
      </c>
      <c r="F23" t="inlineStr">
        <is>
          <t>نوفمبر</t>
        </is>
      </c>
      <c r="G23" t="inlineStr">
        <is>
          <t>Nov</t>
        </is>
      </c>
      <c r="H23" t="inlineStr">
        <is>
          <t>Nov</t>
        </is>
      </c>
      <c r="I23" t="inlineStr">
        <is>
          <t>Nov</t>
        </is>
      </c>
      <c r="J23" t="inlineStr">
        <is>
          <t>11月</t>
        </is>
      </c>
      <c r="K23" t="inlineStr">
        <is>
          <t>11월</t>
        </is>
      </c>
      <c r="L23" t="inlineStr">
        <is>
          <t>Nën</t>
        </is>
      </c>
      <c r="M23" t="inlineStr">
        <is>
          <t>Kas</t>
        </is>
      </c>
      <c r="N23" t="inlineStr">
        <is>
          <t>11月</t>
        </is>
      </c>
    </row>
    <row r="24">
      <c r="A24" t="inlineStr">
        <is>
          <t>m12</t>
        </is>
      </c>
      <c r="B24">
        <f>INDEX($C24:$N24,1,$B$1)</f>
        <v/>
      </c>
      <c r="C24" t="inlineStr">
        <is>
          <t>Dec</t>
        </is>
      </c>
      <c r="D24" t="inlineStr">
        <is>
          <t>Dez</t>
        </is>
      </c>
      <c r="E24" t="inlineStr">
        <is>
          <t>دسامبر</t>
        </is>
      </c>
      <c r="F24" t="inlineStr">
        <is>
          <t>ديسمبر</t>
        </is>
      </c>
      <c r="G24" t="inlineStr">
        <is>
          <t>Dic</t>
        </is>
      </c>
      <c r="H24" t="inlineStr">
        <is>
          <t>Déc</t>
        </is>
      </c>
      <c r="I24" t="inlineStr">
        <is>
          <t>Dic</t>
        </is>
      </c>
      <c r="J24" t="inlineStr">
        <is>
          <t>12月</t>
        </is>
      </c>
      <c r="K24" t="inlineStr">
        <is>
          <t>12월</t>
        </is>
      </c>
      <c r="L24" t="inlineStr">
        <is>
          <t>Dhj</t>
        </is>
      </c>
      <c r="M24" t="inlineStr">
        <is>
          <t>Ara</t>
        </is>
      </c>
      <c r="N24" t="inlineStr">
        <is>
          <t>12月</t>
        </is>
      </c>
    </row>
    <row r="25">
      <c r="A25" t="inlineStr">
        <is>
          <t>nav_13w</t>
        </is>
      </c>
      <c r="B25">
        <f>INDEX($C25:$N25,1,$B$1)</f>
        <v/>
      </c>
      <c r="C25" t="inlineStr">
        <is>
          <t>▦ 13 WEEKS</t>
        </is>
      </c>
      <c r="D25" t="inlineStr">
        <is>
          <t>▦ 13 WOCHEN</t>
        </is>
      </c>
      <c r="E25" t="inlineStr">
        <is>
          <t>▦ ۱۳ هفته</t>
        </is>
      </c>
      <c r="F25" t="inlineStr">
        <is>
          <t>▦ 13 أسبوعًا</t>
        </is>
      </c>
      <c r="G25" t="inlineStr">
        <is>
          <t>▦ 13 SEMANAS</t>
        </is>
      </c>
      <c r="H25" t="inlineStr">
        <is>
          <t>▦ 13 SEMAINES</t>
        </is>
      </c>
      <c r="I25" t="inlineStr">
        <is>
          <t>▦ 13 SETTIMANE</t>
        </is>
      </c>
      <c r="J25" t="inlineStr">
        <is>
          <t>▦ 13週</t>
        </is>
      </c>
      <c r="K25" t="inlineStr">
        <is>
          <t>▦ 13주</t>
        </is>
      </c>
      <c r="L25" t="inlineStr">
        <is>
          <t>▦ 13 JAVË</t>
        </is>
      </c>
      <c r="M25" t="inlineStr">
        <is>
          <t>▦ 13 HAFTA</t>
        </is>
      </c>
      <c r="N25" t="inlineStr">
        <is>
          <t>▦ 13 周</t>
        </is>
      </c>
    </row>
    <row r="26">
      <c r="A26" t="inlineStr">
        <is>
          <t>nav_12m</t>
        </is>
      </c>
      <c r="B26">
        <f>INDEX($C26:$N26,1,$B$1)</f>
        <v/>
      </c>
      <c r="C26" t="inlineStr">
        <is>
          <t>▤ 12 MONTHS</t>
        </is>
      </c>
      <c r="D26" t="inlineStr">
        <is>
          <t>▤ 12 MONATE</t>
        </is>
      </c>
      <c r="E26" t="inlineStr">
        <is>
          <t>▤ ۱۲ ماه</t>
        </is>
      </c>
      <c r="F26" t="inlineStr">
        <is>
          <t>▤ 12 شهرًا</t>
        </is>
      </c>
      <c r="G26" t="inlineStr">
        <is>
          <t>▤ 12 MESES</t>
        </is>
      </c>
      <c r="H26" t="inlineStr">
        <is>
          <t>▤ 12 MOIS</t>
        </is>
      </c>
      <c r="I26" t="inlineStr">
        <is>
          <t>▤ 12 MESI</t>
        </is>
      </c>
      <c r="J26" t="inlineStr">
        <is>
          <t>▤ 12か月</t>
        </is>
      </c>
      <c r="K26" t="inlineStr">
        <is>
          <t>▤ 12개월</t>
        </is>
      </c>
      <c r="L26" t="inlineStr">
        <is>
          <t>▤ 12 MUAJ</t>
        </is>
      </c>
      <c r="M26" t="inlineStr">
        <is>
          <t>▤ 12 AY</t>
        </is>
      </c>
      <c r="N26" t="inlineStr">
        <is>
          <t>▤ 12 个月</t>
        </is>
      </c>
    </row>
    <row r="27">
      <c r="A27" t="inlineStr">
        <is>
          <t>nav_tx</t>
        </is>
      </c>
      <c r="B27">
        <f>INDEX($C27:$N27,1,$B$1)</f>
        <v/>
      </c>
      <c r="C27" t="inlineStr">
        <is>
          <t>✎ TRANSACTIONS</t>
        </is>
      </c>
      <c r="D27" t="inlineStr">
        <is>
          <t>✎ BUCHUNGEN</t>
        </is>
      </c>
      <c r="E27" t="inlineStr">
        <is>
          <t>✎ تراکنش‌ها</t>
        </is>
      </c>
      <c r="F27" t="inlineStr">
        <is>
          <t>✎ المعاملات</t>
        </is>
      </c>
      <c r="G27" t="inlineStr">
        <is>
          <t>✎ MOVIMIENTOS</t>
        </is>
      </c>
      <c r="H27" t="inlineStr">
        <is>
          <t>✎ MOUVEMENTS</t>
        </is>
      </c>
      <c r="I27" t="inlineStr">
        <is>
          <t>✎ MOVIMENTI</t>
        </is>
      </c>
      <c r="J27" t="inlineStr">
        <is>
          <t>✎ 入出金</t>
        </is>
      </c>
      <c r="K27" t="inlineStr">
        <is>
          <t>✎ 거래</t>
        </is>
      </c>
      <c r="L27" t="inlineStr">
        <is>
          <t>✎ LËVIZJET</t>
        </is>
      </c>
      <c r="M27" t="inlineStr">
        <is>
          <t>✎ HAREKETLER</t>
        </is>
      </c>
      <c r="N27" t="inlineStr">
        <is>
          <t>✎ 收支记录</t>
        </is>
      </c>
    </row>
    <row r="28">
      <c r="A28" t="inlineStr">
        <is>
          <t>nav_rec</t>
        </is>
      </c>
      <c r="B28">
        <f>INDEX($C28:$N28,1,$B$1)</f>
        <v/>
      </c>
      <c r="C28" t="inlineStr">
        <is>
          <t>↻ RECURRING</t>
        </is>
      </c>
      <c r="D28" t="inlineStr">
        <is>
          <t>↻ WIEDERKEHREND</t>
        </is>
      </c>
      <c r="E28" t="inlineStr">
        <is>
          <t>↻ تکراری</t>
        </is>
      </c>
      <c r="F28" t="inlineStr">
        <is>
          <t>↻ المتكررة</t>
        </is>
      </c>
      <c r="G28" t="inlineStr">
        <is>
          <t>↻ RECURRENTES</t>
        </is>
      </c>
      <c r="H28" t="inlineStr">
        <is>
          <t>↻ RÉCURRENTS</t>
        </is>
      </c>
      <c r="I28" t="inlineStr">
        <is>
          <t>↻ RICORRENTI</t>
        </is>
      </c>
      <c r="J28" t="inlineStr">
        <is>
          <t>↻ 定期</t>
        </is>
      </c>
      <c r="K28" t="inlineStr">
        <is>
          <t>↻ 정기</t>
        </is>
      </c>
      <c r="L28" t="inlineStr">
        <is>
          <t>↻ PERIODIKE</t>
        </is>
      </c>
      <c r="M28" t="inlineStr">
        <is>
          <t>↻ DÜZENLİ</t>
        </is>
      </c>
      <c r="N28" t="inlineStr">
        <is>
          <t>↻ 定期</t>
        </is>
      </c>
    </row>
    <row r="29">
      <c r="A29" t="inlineStr">
        <is>
          <t>app</t>
        </is>
      </c>
      <c r="B29">
        <f>INDEX($C29:$N29,1,$B$1)</f>
        <v/>
      </c>
      <c r="C29" t="inlineStr">
        <is>
          <t>CASH FLOW PLANNER</t>
        </is>
      </c>
      <c r="D29" t="inlineStr">
        <is>
          <t>LIQUIDITÄTSPLANER</t>
        </is>
      </c>
      <c r="E29" t="inlineStr">
        <is>
          <t>برنامه‌ریز جریان نقدی</t>
        </is>
      </c>
      <c r="F29" t="inlineStr">
        <is>
          <t>مخطط التدفق النقدي</t>
        </is>
      </c>
      <c r="G29" t="inlineStr">
        <is>
          <t>PLANIFICADOR DE TESORERÍA</t>
        </is>
      </c>
      <c r="H29" t="inlineStr">
        <is>
          <t>PLAN DE TRÉSORERIE</t>
        </is>
      </c>
      <c r="I29" t="inlineStr">
        <is>
          <t>PIANIFICATORE DI CASSA</t>
        </is>
      </c>
      <c r="J29" t="inlineStr">
        <is>
          <t>資金繰りプランナー</t>
        </is>
      </c>
      <c r="K29" t="inlineStr">
        <is>
          <t>현금흐름 플래너</t>
        </is>
      </c>
      <c r="L29" t="inlineStr">
        <is>
          <t>PLANIFIKUESI I LIKUIDITETIT</t>
        </is>
      </c>
      <c r="M29" t="inlineStr">
        <is>
          <t>NAKİT AKIŞI PLANLAYICI</t>
        </is>
      </c>
      <c r="N29" t="inlineStr">
        <is>
          <t>现金流规划器</t>
        </is>
      </c>
    </row>
    <row r="30">
      <c r="A30" t="inlineStr">
        <is>
          <t>tagline</t>
        </is>
      </c>
      <c r="B30">
        <f>INDEX($C30:$N30,1,$B$1)</f>
        <v/>
      </c>
      <c r="C30" t="inlineStr">
        <is>
          <t>13-week cash forecast and 12-month cash plan in Excel  •  by Keywan Fakhri</t>
        </is>
      </c>
      <c r="D30" t="inlineStr">
        <is>
          <t>13-Wochen-Liquiditätsvorschau und 12-Monats-Plan in Excel  •  von Keywan Fakhri</t>
        </is>
      </c>
      <c r="E30" t="inlineStr">
        <is>
          <t>پیش‌بینی نقدینگی ۱۳ هفته و برنامه ۱۲ ماهه در اکسل  •  ساخته کیوان فخری</t>
        </is>
      </c>
      <c r="F30" t="inlineStr">
        <is>
          <t>توقع نقدي لـ 13 أسبوعًا وخطة 12 شهرًا في Excel  •  إعداد كيوان فخري</t>
        </is>
      </c>
      <c r="G30" t="inlineStr">
        <is>
          <t>Previsión de tesorería a 13 semanas y plan de 12 meses en Excel  •  por Keywan Fakhri</t>
        </is>
      </c>
      <c r="H30" t="inlineStr">
        <is>
          <t>Prévision de trésorerie sur 13 semaines et plan sur 12 mois dans Excel  •  par Keywan Fakhri</t>
        </is>
      </c>
      <c r="I30" t="inlineStr">
        <is>
          <t>Previsione di cassa a 13 settimane e piano a 12 mesi in Excel  •  di Keywan Fakhri</t>
        </is>
      </c>
      <c r="J30" t="inlineStr">
        <is>
          <t>13週間の資金予測と12か月の資金計画を Excel で  •  Keywan Fakhri</t>
        </is>
      </c>
      <c r="K30" t="inlineStr">
        <is>
          <t>Excel로 하는 13주 현금 예측과 12개월 현금 계획  •  Keywan Fakhri</t>
        </is>
      </c>
      <c r="L30" t="inlineStr">
        <is>
          <t>Parashikim likuiditeti 13-javor dhe plan 12-mujor në Excel  •  nga Keywan Fakhri</t>
        </is>
      </c>
      <c r="M30" t="inlineStr">
        <is>
          <t>Excel’de 13 haftalık nakit tahmini ve 12 aylık nakit planı  •  Keywan Fakhri</t>
        </is>
      </c>
      <c r="N30" t="inlineStr">
        <is>
          <t>在 Excel 中做 13 周现金预测和 12 个月现金计划  •  作者 Keywan Fakhri</t>
        </is>
      </c>
    </row>
    <row r="31">
      <c r="A31" t="inlineStr">
        <is>
          <t>intro</t>
        </is>
      </c>
      <c r="B31">
        <f>INDEX($C31:$N31,1,$B$1)</f>
        <v/>
      </c>
      <c r="C31" t="inlineStr">
        <is>
          <t>Know today whether your money will last. Record actual payments and planned ones, add recurring costs once – the file shows your bank balance for the next 13 weeks and 12 months and warns you before it falls below your safety buffer.</t>
        </is>
      </c>
      <c r="D31" t="inlineStr">
        <is>
          <t>Heute schon wissen, ob das Geld reicht. Ist-Zahlungen und geplante Zahlungen erfassen, wiederkehrende Kosten einmal eintragen – die Datei zeigt den Kontostand der nächsten 13 Wochen und 12 Monate und warnt, bevor er unter Ihren Sicherheitspuffer fällt.</t>
        </is>
      </c>
      <c r="E31" t="inlineStr">
        <is>
          <t>از همین امروز بدانید پولتان کافی است یا نه. پرداخت‌های انجام‌شده و برنامه‌ریزی‌شده را ثبت کنید و هزینه‌های تکراری را یک بار وارد کنید – فایل موجودی حساب ۱۳ هفته و ۱۲ ماه آینده را نشان می‌دهد و قبل از اینکه زیر حد اطمینان برود هشدار می‌دهد.</t>
        </is>
      </c>
      <c r="F31" t="inlineStr">
        <is>
          <t>اعرف اليوم إن كانت أموالك ستكفي. سجّل المدفوعات الفعلية والمخططة وأدخل التكاليف المتكررة مرة واحدة – يعرض الملف رصيدك للأسابيع الـ13 والأشهر الـ12 القادمة وينبهك قبل أن ينخفض تحت هامش الأمان.</t>
        </is>
      </c>
      <c r="G31" t="inlineStr">
        <is>
          <t>Sabe hoy si el dinero alcanzará. Registra pagos reales y previstos, introduce una vez los costes recurrentes: el archivo muestra el saldo de las próximas 13 semanas y 12 meses y avisa antes de bajar del colchón de seguridad.</t>
        </is>
      </c>
      <c r="H31" t="inlineStr">
        <is>
          <t>Sachez dès aujourd’hui si l’argent suffira. Saisissez les paiements réels et prévus, entrez une fois les coûts récurrents – le fichier montre le solde des 13 prochaines semaines et 12 mois et vous alerte avant qu’il passe sous votre réserve.</t>
        </is>
      </c>
      <c r="I31" t="inlineStr">
        <is>
          <t>Sapere oggi se i soldi basteranno. Registra pagamenti effettivi e previsti, inserisci una volta i costi ricorrenti: il file mostra il saldo delle prossime 13 settimane e 12 mesi e avvisa prima che scenda sotto la riserva di sicurezza.</t>
        </is>
      </c>
      <c r="J31" t="inlineStr">
        <is>
          <t>今日のうちに資金が足りるかを把握。実績と予定の入出金を記録し、定期費用を一度入力するだけで、今後13週間と12か月の口座残高を表示し、安全残高を下回る前に警告します。</t>
        </is>
      </c>
      <c r="K31" t="inlineStr">
        <is>
          <t>돈이 충분할지 오늘 바로 확인하세요. 실제·예정 입출금을 기록하고 정기 비용을 한 번 입력하면, 앞으로 13주와 12개월의 계좌 잔액을 보여 주고 안전 잔액 아래로 떨어지기 전에 경고합니다.</t>
        </is>
      </c>
      <c r="L31" t="inlineStr">
        <is>
          <t>Dijeni sot nëse paratë do të mjaftojnë. Regjistroni pagesat reale dhe të planifikuara, futni një herë kostot periodike – skedari tregon gjendjen e llogarisë për 13 javët dhe 12 muajt e ardhshëm dhe ju paralajmëron para se të bjerë nën rezervën e sigurisë.</t>
        </is>
      </c>
      <c r="M31" t="inlineStr">
        <is>
          <t>Paranın yetip yetmeyeceğini bugünden bilin. Gerçekleşen ve planlanan ödemeleri kaydedin, düzenli giderleri bir kez girin – dosya önümüzdeki 13 hafta ve 12 ayın bakiyesini gösterir ve güvenlik tamponunun altına düşmeden uyarır.</t>
        </is>
      </c>
      <c r="N31" t="inlineStr">
        <is>
          <t>今天就知道钱够不够用。记录实际和计划的收支，定期费用只需录入一次——文件显示未来 13 周和 12 个月的账户余额，并在低于安全储备前发出提醒。</t>
        </is>
      </c>
    </row>
    <row r="32">
      <c r="A32" t="inlineStr">
        <is>
          <t>s1t</t>
        </is>
      </c>
      <c r="B32">
        <f>INDEX($C32:$N32,1,$B$1)</f>
        <v/>
      </c>
      <c r="C32" t="inlineStr">
        <is>
          <t>SETTINGS</t>
        </is>
      </c>
      <c r="D32" t="inlineStr">
        <is>
          <t>EINSTELLUNGEN</t>
        </is>
      </c>
      <c r="E32" t="inlineStr">
        <is>
          <t>تنظیمات</t>
        </is>
      </c>
      <c r="F32" t="inlineStr">
        <is>
          <t>الإعدادات</t>
        </is>
      </c>
      <c r="G32" t="inlineStr">
        <is>
          <t>AJUSTES</t>
        </is>
      </c>
      <c r="H32" t="inlineStr">
        <is>
          <t>PARAMÈTRES</t>
        </is>
      </c>
      <c r="I32" t="inlineStr">
        <is>
          <t>IMPOSTAZIONI</t>
        </is>
      </c>
      <c r="J32" t="inlineStr">
        <is>
          <t>設定</t>
        </is>
      </c>
      <c r="K32" t="inlineStr">
        <is>
          <t>설정</t>
        </is>
      </c>
      <c r="L32" t="inlineStr">
        <is>
          <t>CILËSIMET</t>
        </is>
      </c>
      <c r="M32" t="inlineStr">
        <is>
          <t>AYARLAR</t>
        </is>
      </c>
      <c r="N32" t="inlineStr">
        <is>
          <t>设置</t>
        </is>
      </c>
    </row>
    <row r="33">
      <c r="A33" t="inlineStr">
        <is>
          <t>s1</t>
        </is>
      </c>
      <c r="B33">
        <f>INDEX($C33:$N33,1,$B$1)</f>
        <v/>
      </c>
      <c r="C33" t="inlineStr">
        <is>
          <t>Enter your opening bank balance, the date it applies to, your safety buffer and your categories.</t>
        </is>
      </c>
      <c r="D33" t="inlineStr">
        <is>
          <t>Anfangskontostand, Stichtag, Sicherheitspuffer und Ihre Kategorien eintragen.</t>
        </is>
      </c>
      <c r="E33" t="inlineStr">
        <is>
          <t>موجودی اول حساب، تاریخ آن، حد اطمینان و دسته‌های خود را وارد کنید.</t>
        </is>
      </c>
      <c r="F33" t="inlineStr">
        <is>
          <t>أدخل الرصيد الافتتاحي وتاريخه وهامش الأمان وفئاتك.</t>
        </is>
      </c>
      <c r="G33" t="inlineStr">
        <is>
          <t>Introduce el saldo inicial, su fecha, el colchón de seguridad y tus categorías.</t>
        </is>
      </c>
      <c r="H33" t="inlineStr">
        <is>
          <t>Saisissez le solde d’ouverture, sa date, la réserve de sécurité et vos catégories.</t>
        </is>
      </c>
      <c r="I33" t="inlineStr">
        <is>
          <t>Inserisci saldo iniziale, data, riserva di sicurezza e le tue categorie.</t>
        </is>
      </c>
      <c r="J33" t="inlineStr">
        <is>
          <t>期首残高、その日付、安全残高、カテゴリーを入力します。</t>
        </is>
      </c>
      <c r="K33" t="inlineStr">
        <is>
          <t>기초 잔액, 기준일, 안전 잔액, 카테고리를 입력합니다.</t>
        </is>
      </c>
      <c r="L33" t="inlineStr">
        <is>
          <t>Futni gjendjen fillestare, datën, rezervën e sigurisë dhe kategoritë.</t>
        </is>
      </c>
      <c r="M33" t="inlineStr">
        <is>
          <t>Açılış bakiyesini, tarihini, güvenlik tamponunu ve kategorilerinizi girin.</t>
        </is>
      </c>
      <c r="N33" t="inlineStr">
        <is>
          <t>输入期初余额、对应日期、安全储备和您的类别。</t>
        </is>
      </c>
    </row>
    <row r="34">
      <c r="A34" t="inlineStr">
        <is>
          <t>s2t</t>
        </is>
      </c>
      <c r="B34">
        <f>INDEX($C34:$N34,1,$B$1)</f>
        <v/>
      </c>
      <c r="C34" t="inlineStr">
        <is>
          <t>RECURRING</t>
        </is>
      </c>
      <c r="D34" t="inlineStr">
        <is>
          <t>WIEDERKEHREND</t>
        </is>
      </c>
      <c r="E34" t="inlineStr">
        <is>
          <t>تکراری</t>
        </is>
      </c>
      <c r="F34" t="inlineStr">
        <is>
          <t>المتكررة</t>
        </is>
      </c>
      <c r="G34" t="inlineStr">
        <is>
          <t>RECURRENTES</t>
        </is>
      </c>
      <c r="H34" t="inlineStr">
        <is>
          <t>RÉCURRENTS</t>
        </is>
      </c>
      <c r="I34" t="inlineStr">
        <is>
          <t>RICORRENTI</t>
        </is>
      </c>
      <c r="J34" t="inlineStr">
        <is>
          <t>定期</t>
        </is>
      </c>
      <c r="K34" t="inlineStr">
        <is>
          <t>정기</t>
        </is>
      </c>
      <c r="L34" t="inlineStr">
        <is>
          <t>PERIODIKE</t>
        </is>
      </c>
      <c r="M34" t="inlineStr">
        <is>
          <t>DÜZENLİ</t>
        </is>
      </c>
      <c r="N34" t="inlineStr">
        <is>
          <t>定期</t>
        </is>
      </c>
    </row>
    <row r="35">
      <c r="A35" t="inlineStr">
        <is>
          <t>s2</t>
        </is>
      </c>
      <c r="B35">
        <f>INDEX($C35:$N35,1,$B$1)</f>
        <v/>
      </c>
      <c r="C35" t="inlineStr">
        <is>
          <t>Rent, salaries, loans, subscriptions: amount, rhythm (weekly to yearly) and start date – once.</t>
        </is>
      </c>
      <c r="D35" t="inlineStr">
        <is>
          <t>Miete, Gehälter, Kredite, Abos: Betrag, Rhythmus (wöchentlich bis jährlich) und Startdatum – einmalig.</t>
        </is>
      </c>
      <c r="E35" t="inlineStr">
        <is>
          <t>اجاره، حقوق، وام، اشتراک‌ها: مبلغ، دوره (هفتگی تا سالانه) و تاریخ شروع – فقط یک بار.</t>
        </is>
      </c>
      <c r="F35" t="inlineStr">
        <is>
          <t>الإيجار والرواتب والقروض والاشتراكات: المبلغ والتكرار (أسبوعي إلى سنوي) وتاريخ البدء – مرة واحدة.</t>
        </is>
      </c>
      <c r="G35" t="inlineStr">
        <is>
          <t>Alquiler, sueldos, préstamos, suscripciones: importe, frecuencia (semanal a anual) y fecha de inicio, una sola vez.</t>
        </is>
      </c>
      <c r="H35" t="inlineStr">
        <is>
          <t>Loyer, salaires, crédits, abonnements : montant, rythme (hebdo à annuel) et date de début – une seule fois.</t>
        </is>
      </c>
      <c r="I35" t="inlineStr">
        <is>
          <t>Affitto, stipendi, prestiti, abbonamenti: importo, frequenza (settimanale-annuale) e data di inizio – una volta.</t>
        </is>
      </c>
      <c r="J35" t="inlineStr">
        <is>
          <t>家賃、給与、ローン、サブスク：金額、頻度（毎週〜毎年）、開始日を一度だけ。</t>
        </is>
      </c>
      <c r="K35" t="inlineStr">
        <is>
          <t>임대료, 급여, 대출, 구독: 금액, 주기(매주~매년), 시작일을 한 번만.</t>
        </is>
      </c>
      <c r="L35" t="inlineStr">
        <is>
          <t>Qiraja, pagat, kreditë, abonimet: shuma, ritmi (javor deri vjetor) dhe data e fillimit – një herë.</t>
        </is>
      </c>
      <c r="M35" t="inlineStr">
        <is>
          <t>Kira, maaş, kredi, abonelikler: tutar, sıklık (haftalıktan yıllığa) ve başlangıç tarihi – bir kez.</t>
        </is>
      </c>
      <c r="N35" t="inlineStr">
        <is>
          <t>房租、工资、贷款、订阅：金额、频率（每周到每年）和开始日期——只需一次。</t>
        </is>
      </c>
    </row>
    <row r="36">
      <c r="A36" t="inlineStr">
        <is>
          <t>s3t</t>
        </is>
      </c>
      <c r="B36">
        <f>INDEX($C36:$N36,1,$B$1)</f>
        <v/>
      </c>
      <c r="C36" t="inlineStr">
        <is>
          <t>TRANSACTIONS</t>
        </is>
      </c>
      <c r="D36" t="inlineStr">
        <is>
          <t>BUCHUNGEN</t>
        </is>
      </c>
      <c r="E36" t="inlineStr">
        <is>
          <t>تراکنش‌ها</t>
        </is>
      </c>
      <c r="F36" t="inlineStr">
        <is>
          <t>المعاملات</t>
        </is>
      </c>
      <c r="G36" t="inlineStr">
        <is>
          <t>MOVIMIENTOS</t>
        </is>
      </c>
      <c r="H36" t="inlineStr">
        <is>
          <t>MOUVEMENTS</t>
        </is>
      </c>
      <c r="I36" t="inlineStr">
        <is>
          <t>MOVIMENTI</t>
        </is>
      </c>
      <c r="J36" t="inlineStr">
        <is>
          <t>入出金</t>
        </is>
      </c>
      <c r="K36" t="inlineStr">
        <is>
          <t>거래</t>
        </is>
      </c>
      <c r="L36" t="inlineStr">
        <is>
          <t>LËVIZJET</t>
        </is>
      </c>
      <c r="M36" t="inlineStr">
        <is>
          <t>HAREKETLER</t>
        </is>
      </c>
      <c r="N36" t="inlineStr">
        <is>
          <t>收支记录</t>
        </is>
      </c>
    </row>
    <row r="37">
      <c r="A37" t="inlineStr">
        <is>
          <t>s3</t>
        </is>
      </c>
      <c r="B37">
        <f>INDEX($C37:$N37,1,$B$1)</f>
        <v/>
      </c>
      <c r="C37" t="inlineStr">
        <is>
          <t>One row per payment. Dates up to today count as actual, later dates as planned (e.g. an expected invoice).</t>
        </is>
      </c>
      <c r="D37" t="inlineStr">
        <is>
          <t>Eine Zeile pro Zahlung. Daten bis heute zählen als Ist, spätere als geplant (z. B. eine erwartete Rechnung).</t>
        </is>
      </c>
      <c r="E37" t="inlineStr">
        <is>
          <t>برای هر پرداخت یک ردیف. تاریخ‌های تا امروز واقعی و تاریخ‌های بعد برنامه‌ریزی‌شده حساب می‌شوند (مثلاً فاکتوری که منتظرش هستید).</t>
        </is>
      </c>
      <c r="F37" t="inlineStr">
        <is>
          <t>سطر لكل دفعة. التواريخ حتى اليوم فعلية والتالية مخططة (مثل فاتورة متوقعة).</t>
        </is>
      </c>
      <c r="G37" t="inlineStr">
        <is>
          <t>Una fila por pago. Las fechas hasta hoy cuentan como reales y las posteriores como previstas (p. ej., una factura esperada).</t>
        </is>
      </c>
      <c r="H37" t="inlineStr">
        <is>
          <t>Une ligne par paiement. Les dates jusqu’à aujourd’hui sont réelles, les suivantes prévues (p. ex. une facture attendue).</t>
        </is>
      </c>
      <c r="I37" t="inlineStr">
        <is>
          <t>Una riga per pagamento. Le date fino a oggi sono effettive, le successive previste (es. una fattura attesa).</t>
        </is>
      </c>
      <c r="J37" t="inlineStr">
        <is>
          <t>1件の支払いにつき1行。今日までの日付は実績、それ以降は予定（入金予定の請求書など）として扱います。</t>
        </is>
      </c>
      <c r="K37" t="inlineStr">
        <is>
          <t>지불 1건당 1행. 오늘까지는 실제, 이후 날짜는 예정(예: 받을 청구서)으로 계산합니다.</t>
        </is>
      </c>
      <c r="L37" t="inlineStr">
        <is>
          <t>Një rresht për pagesë. Datat deri sot janë reale, më vonë të planifikuara (p.sh. një faturë e pritur).</t>
        </is>
      </c>
      <c r="M37" t="inlineStr">
        <is>
          <t>Ödeme başına bir satır. Bugüne kadarki tarihler gerçekleşen, sonrakiler planlanan sayılır (ör. beklenen bir fatura).</t>
        </is>
      </c>
      <c r="N37" t="inlineStr">
        <is>
          <t>每笔付款一行。今天及之前的日期算实际，之后的算计划（如预计收款的发票）。</t>
        </is>
      </c>
    </row>
    <row r="38">
      <c r="A38" t="inlineStr">
        <is>
          <t>s4t</t>
        </is>
      </c>
      <c r="B38">
        <f>INDEX($C38:$N38,1,$B$1)</f>
        <v/>
      </c>
      <c r="C38" t="inlineStr">
        <is>
          <t>FORECAST</t>
        </is>
      </c>
      <c r="D38" t="inlineStr">
        <is>
          <t>VORSCHAU</t>
        </is>
      </c>
      <c r="E38" t="inlineStr">
        <is>
          <t>پیش‌بینی</t>
        </is>
      </c>
      <c r="F38" t="inlineStr">
        <is>
          <t>التوقع</t>
        </is>
      </c>
      <c r="G38" t="inlineStr">
        <is>
          <t>PREVISIÓN</t>
        </is>
      </c>
      <c r="H38" t="inlineStr">
        <is>
          <t>PRÉVISION</t>
        </is>
      </c>
      <c r="I38" t="inlineStr">
        <is>
          <t>PREVISIONE</t>
        </is>
      </c>
      <c r="J38" t="inlineStr">
        <is>
          <t>予測</t>
        </is>
      </c>
      <c r="K38" t="inlineStr">
        <is>
          <t>예측</t>
        </is>
      </c>
      <c r="L38" t="inlineStr">
        <is>
          <t>PARASHIKIMI</t>
        </is>
      </c>
      <c r="M38" t="inlineStr">
        <is>
          <t>TAHMİN</t>
        </is>
      </c>
      <c r="N38" t="inlineStr">
        <is>
          <t>预测</t>
        </is>
      </c>
    </row>
    <row r="39">
      <c r="A39" t="inlineStr">
        <is>
          <t>s4</t>
        </is>
      </c>
      <c r="B39">
        <f>INDEX($C39:$N39,1,$B$1)</f>
        <v/>
      </c>
      <c r="C39" t="inlineStr">
        <is>
          <t>Dashboard, 13-week and 12-month views update automatically. Weeks below the buffer turn orange.</t>
        </is>
      </c>
      <c r="D39" t="inlineStr">
        <is>
          <t>Dashboard, 13-Wochen- und 12-Monats-Ansicht aktualisieren sich automatisch. Wochen unter dem Puffer werden orange.</t>
        </is>
      </c>
      <c r="E39" t="inlineStr">
        <is>
          <t>داشبورد و نمای ۱۳ هفته و ۱۲ ماه خودکار به‌روز می‌شوند. هفته‌های زیر حد اطمینان نارنجی می‌شوند.</t>
        </is>
      </c>
      <c r="F39" t="inlineStr">
        <is>
          <t>تتحدث اللوحة وعرضا 13 أسبوعًا و12 شهرًا تلقائيًا. الأسابيع تحت الهامش تصبح برتقالية.</t>
        </is>
      </c>
      <c r="G39" t="inlineStr">
        <is>
          <t>El panel y las vistas de 13 semanas y 12 meses se actualizan solos. Las semanas por debajo del colchón se ponen naranjas.</t>
        </is>
      </c>
      <c r="H39" t="inlineStr">
        <is>
          <t>Tableau de bord, vues 13 semaines et 12 mois se mettent à jour. Les semaines sous la réserve passent en orange.</t>
        </is>
      </c>
      <c r="I39" t="inlineStr">
        <is>
          <t>Dashboard e viste a 13 settimane e 12 mesi si aggiornano da sole. Le settimane sotto la riserva diventano arancioni.</t>
        </is>
      </c>
      <c r="J39" t="inlineStr">
        <is>
          <t>ダッシュボード、13週・12か月ビューは自動更新。安全残高を下回る週はオレンジ表示。</t>
        </is>
      </c>
      <c r="K39" t="inlineStr">
        <is>
          <t>대시보드, 13주·12개월 화면이 자동 갱신됩니다. 안전 잔액 아래 주는 주황색으로 표시됩니다.</t>
        </is>
      </c>
      <c r="L39" t="inlineStr">
        <is>
          <t>Paneli dhe pamjet 13-javore dhe 12-mujore përditësohen vetë. Javët nën rezervë bëhen portokalli.</t>
        </is>
      </c>
      <c r="M39" t="inlineStr">
        <is>
          <t>Pano, 13 hafta ve 12 ay görünümleri otomatik güncellenir. Tamponun altındaki haftalar turuncu olur.</t>
        </is>
      </c>
      <c r="N39" t="inlineStr">
        <is>
          <t>仪表板、13 周和 12 个月视图自动更新。低于安全储备的周显示为橙色。</t>
        </is>
      </c>
    </row>
    <row r="40">
      <c r="A40" t="inlineStr">
        <is>
          <t>demo</t>
        </is>
      </c>
      <c r="B40">
        <f>INDEX($C40:$N40,1,$B$1)</f>
        <v/>
      </c>
      <c r="C40" t="inlineStr">
        <is>
          <t>Demo data are fictional (Jan – Oct 2026)  •  Excel 2016 or newer / Microsoft 365  •  Language: Settings</t>
        </is>
      </c>
      <c r="D40" t="inlineStr">
        <is>
          <t>Demodaten sind fiktiv (Jan – Okt 2026)  •  Excel 2016 oder neuer / Microsoft 365  •  Sprache: Einstellungen</t>
        </is>
      </c>
      <c r="E40" t="inlineStr">
        <is>
          <t>داده‌های نمونه ساختگی هستند (ژانویه تا اکتبر ۲۰۲۶)  •  اکسل ۲۰۱۶ یا جدیدتر / Microsoft 365  •  زبان: تنظیمات</t>
        </is>
      </c>
      <c r="F40" t="inlineStr">
        <is>
          <t>البيانات التجريبية وهمية (يناير – أكتوبر 2026)  •  Excel 2016 أو أحدث / Microsoft 365  •  اللغة: الإعدادات</t>
        </is>
      </c>
      <c r="G40" t="inlineStr">
        <is>
          <t>Datos de demostración ficticios (ene – oct 2026)  •  Excel 2016 o posterior / Microsoft 365  •  Idioma: Ajustes</t>
        </is>
      </c>
      <c r="H40" t="inlineStr">
        <is>
          <t>Données de démonstration fictives (janv. – oct. 2026)  •  Excel 2016 ou plus récent / Microsoft 365  •  Langue : Paramètres</t>
        </is>
      </c>
      <c r="I40" t="inlineStr">
        <is>
          <t>Dati demo fittizi (gen – ott 2026)  •  Excel 2016 o successivo / Microsoft 365  •  Lingua: Impostazioni</t>
        </is>
      </c>
      <c r="J40" t="inlineStr">
        <is>
          <t>デモデータは架空です（2026年1月〜10月）  •  Excel 2016 以降 / Microsoft 365  •  言語：設定</t>
        </is>
      </c>
      <c r="K40" t="inlineStr">
        <is>
          <t>데모 데이터는 가상입니다(2026년 1월~10월)  •  Excel 2016 이상 / Microsoft 365  •  언어: 설정</t>
        </is>
      </c>
      <c r="L40" t="inlineStr">
        <is>
          <t>Të dhënat demo janë fiktive (jan – tet 2026)  •  Excel 2016 ose më i ri / Microsoft 365  •  Gjuha: Cilësimet</t>
        </is>
      </c>
      <c r="M40" t="inlineStr">
        <is>
          <t>Demo veriler kurgusaldır (Oca – Eki 2026)  •  Excel 2016 veya üstü / Microsoft 365  •  Dil: Ayarlar</t>
        </is>
      </c>
      <c r="N40" t="inlineStr">
        <is>
          <t>演示数据为虚构（2026 年 1 月至 10 月）  •  Excel 2016 或更高版本 / Microsoft 365  •  语言：设置</t>
        </is>
      </c>
    </row>
    <row r="41">
      <c r="A41" t="inlineStr">
        <is>
          <t>set_name</t>
        </is>
      </c>
      <c r="B41">
        <f>INDEX($C41:$N41,1,$B$1)</f>
        <v/>
      </c>
      <c r="C41" t="inlineStr">
        <is>
          <t>Company name</t>
        </is>
      </c>
      <c r="D41" t="inlineStr">
        <is>
          <t>Firmenname</t>
        </is>
      </c>
      <c r="E41" t="inlineStr">
        <is>
          <t>نام شرکت</t>
        </is>
      </c>
      <c r="F41" t="inlineStr">
        <is>
          <t>اسم الشركة</t>
        </is>
      </c>
      <c r="G41" t="inlineStr">
        <is>
          <t>Nombre de la empresa</t>
        </is>
      </c>
      <c r="H41" t="inlineStr">
        <is>
          <t>Nom de l’entreprise</t>
        </is>
      </c>
      <c r="I41" t="inlineStr">
        <is>
          <t>Nome azienda</t>
        </is>
      </c>
      <c r="J41" t="inlineStr">
        <is>
          <t>会社名</t>
        </is>
      </c>
      <c r="K41" t="inlineStr">
        <is>
          <t>회사명</t>
        </is>
      </c>
      <c r="L41" t="inlineStr">
        <is>
          <t>Emri i firmës</t>
        </is>
      </c>
      <c r="M41" t="inlineStr">
        <is>
          <t>Firma adı</t>
        </is>
      </c>
      <c r="N41" t="inlineStr">
        <is>
          <t>公司名称</t>
        </is>
      </c>
    </row>
    <row r="42">
      <c r="A42" t="inlineStr">
        <is>
          <t>set_ob</t>
        </is>
      </c>
      <c r="B42">
        <f>INDEX($C42:$N42,1,$B$1)</f>
        <v/>
      </c>
      <c r="C42" t="inlineStr">
        <is>
          <t>Opening bank balance</t>
        </is>
      </c>
      <c r="D42" t="inlineStr">
        <is>
          <t>Anfangskontostand</t>
        </is>
      </c>
      <c r="E42" t="inlineStr">
        <is>
          <t>موجودی اول حساب</t>
        </is>
      </c>
      <c r="F42" t="inlineStr">
        <is>
          <t>الرصيد الافتتاحي</t>
        </is>
      </c>
      <c r="G42" t="inlineStr">
        <is>
          <t>Saldo bancario inicial</t>
        </is>
      </c>
      <c r="H42" t="inlineStr">
        <is>
          <t>Solde bancaire d’ouverture</t>
        </is>
      </c>
      <c r="I42" t="inlineStr">
        <is>
          <t>Saldo bancario iniziale</t>
        </is>
      </c>
      <c r="J42" t="inlineStr">
        <is>
          <t>期首の口座残高</t>
        </is>
      </c>
      <c r="K42" t="inlineStr">
        <is>
          <t>기초 계좌 잔액</t>
        </is>
      </c>
      <c r="L42" t="inlineStr">
        <is>
          <t>Gjendja fillestare e llogarisë</t>
        </is>
      </c>
      <c r="M42" t="inlineStr">
        <is>
          <t>Açılış banka bakiyesi</t>
        </is>
      </c>
      <c r="N42" t="inlineStr">
        <is>
          <t>期初银行余额</t>
        </is>
      </c>
    </row>
    <row r="43">
      <c r="A43" t="inlineStr">
        <is>
          <t>set_od</t>
        </is>
      </c>
      <c r="B43">
        <f>INDEX($C43:$N43,1,$B$1)</f>
        <v/>
      </c>
      <c r="C43" t="inlineStr">
        <is>
          <t>Balance date (opening)</t>
        </is>
      </c>
      <c r="D43" t="inlineStr">
        <is>
          <t>Stichtag Anfangsbestand</t>
        </is>
      </c>
      <c r="E43" t="inlineStr">
        <is>
          <t>تاریخ موجودی اول</t>
        </is>
      </c>
      <c r="F43" t="inlineStr">
        <is>
          <t>تاريخ الرصيد الافتتاحي</t>
        </is>
      </c>
      <c r="G43" t="inlineStr">
        <is>
          <t>Fecha del saldo inicial</t>
        </is>
      </c>
      <c r="H43" t="inlineStr">
        <is>
          <t>Date du solde d’ouverture</t>
        </is>
      </c>
      <c r="I43" t="inlineStr">
        <is>
          <t>Data del saldo iniziale</t>
        </is>
      </c>
      <c r="J43" t="inlineStr">
        <is>
          <t>期首残高の日付</t>
        </is>
      </c>
      <c r="K43" t="inlineStr">
        <is>
          <t>기초 잔액 기준일</t>
        </is>
      </c>
      <c r="L43" t="inlineStr">
        <is>
          <t>Data e gjendjes fillestare</t>
        </is>
      </c>
      <c r="M43" t="inlineStr">
        <is>
          <t>Açılış bakiyesi tarihi</t>
        </is>
      </c>
      <c r="N43" t="inlineStr">
        <is>
          <t>期初余额日期</t>
        </is>
      </c>
    </row>
    <row r="44">
      <c r="A44" t="inlineStr">
        <is>
          <t>set_buf</t>
        </is>
      </c>
      <c r="B44">
        <f>INDEX($C44:$N44,1,$B$1)</f>
        <v/>
      </c>
      <c r="C44" t="inlineStr">
        <is>
          <t>Safety buffer (minimum balance)</t>
        </is>
      </c>
      <c r="D44" t="inlineStr">
        <is>
          <t>Sicherheitspuffer (Mindestbestand)</t>
        </is>
      </c>
      <c r="E44" t="inlineStr">
        <is>
          <t>حد اطمینان (حداقل موجودی)</t>
        </is>
      </c>
      <c r="F44" t="inlineStr">
        <is>
          <t>هامش الأمان (الحد الأدنى للرصيد)</t>
        </is>
      </c>
      <c r="G44" t="inlineStr">
        <is>
          <t>Colchón de seguridad (saldo mínimo)</t>
        </is>
      </c>
      <c r="H44" t="inlineStr">
        <is>
          <t>Réserve de sécurité (solde minimum)</t>
        </is>
      </c>
      <c r="I44" t="inlineStr">
        <is>
          <t>Riserva di sicurezza (saldo minimo)</t>
        </is>
      </c>
      <c r="J44" t="inlineStr">
        <is>
          <t>安全残高（最低残高）</t>
        </is>
      </c>
      <c r="K44" t="inlineStr">
        <is>
          <t>안전 잔액(최소 잔액)</t>
        </is>
      </c>
      <c r="L44" t="inlineStr">
        <is>
          <t>Rezerva e sigurisë (gjendja minimale)</t>
        </is>
      </c>
      <c r="M44" t="inlineStr">
        <is>
          <t>Güvenlik tamponu (asgari bakiye)</t>
        </is>
      </c>
      <c r="N44" t="inlineStr">
        <is>
          <t>安全储备（最低余额）</t>
        </is>
      </c>
    </row>
    <row r="45">
      <c r="A45" t="inlineStr">
        <is>
          <t>set_asof</t>
        </is>
      </c>
      <c r="B45">
        <f>INDEX($C45:$N45,1,$B$1)</f>
        <v/>
      </c>
      <c r="C45" t="inlineStr">
        <is>
          <t>As-of date (empty = today)</t>
        </is>
      </c>
      <c r="D45" t="inlineStr">
        <is>
          <t>Stichtag Vorschau (leer = heute)</t>
        </is>
      </c>
      <c r="E45" t="inlineStr">
        <is>
          <t>تاریخ مبنا (خالی = امروز)</t>
        </is>
      </c>
      <c r="F45" t="inlineStr">
        <is>
          <t>تاريخ المرجع (فارغ = اليوم)</t>
        </is>
      </c>
      <c r="G45" t="inlineStr">
        <is>
          <t>Fecha de referencia (vacío = hoy)</t>
        </is>
      </c>
      <c r="H45" t="inlineStr">
        <is>
          <t>Date de référence (vide = aujourd’hui)</t>
        </is>
      </c>
      <c r="I45" t="inlineStr">
        <is>
          <t>Data di riferimento (vuoto = oggi)</t>
        </is>
      </c>
      <c r="J45" t="inlineStr">
        <is>
          <t>基準日（空欄＝今日）</t>
        </is>
      </c>
      <c r="K45" t="inlineStr">
        <is>
          <t>기준일(비우면 오늘)</t>
        </is>
      </c>
      <c r="L45" t="inlineStr">
        <is>
          <t>Data e referencës (bosh = sot)</t>
        </is>
      </c>
      <c r="M45" t="inlineStr">
        <is>
          <t>Referans tarihi (boş = bugün)</t>
        </is>
      </c>
      <c r="N45" t="inlineStr">
        <is>
          <t>基准日期（留空 = 今天）</t>
        </is>
      </c>
    </row>
    <row r="46">
      <c r="A46" t="inlineStr">
        <is>
          <t>set_cin</t>
        </is>
      </c>
      <c r="B46">
        <f>INDEX($C46:$N46,1,$B$1)</f>
        <v/>
      </c>
      <c r="C46" t="inlineStr">
        <is>
          <t>Inflow categories</t>
        </is>
      </c>
      <c r="D46" t="inlineStr">
        <is>
          <t>Kategorien Einnahmen</t>
        </is>
      </c>
      <c r="E46" t="inlineStr">
        <is>
          <t>دسته‌های ورودی</t>
        </is>
      </c>
      <c r="F46" t="inlineStr">
        <is>
          <t>فئات الإيرادات</t>
        </is>
      </c>
      <c r="G46" t="inlineStr">
        <is>
          <t>Categorías de cobros</t>
        </is>
      </c>
      <c r="H46" t="inlineStr">
        <is>
          <t>Catégories d’encaissements</t>
        </is>
      </c>
      <c r="I46" t="inlineStr">
        <is>
          <t>Categorie entrate</t>
        </is>
      </c>
      <c r="J46" t="inlineStr">
        <is>
          <t>入金カテゴリー</t>
        </is>
      </c>
      <c r="K46" t="inlineStr">
        <is>
          <t>입금 카테고리</t>
        </is>
      </c>
      <c r="L46" t="inlineStr">
        <is>
          <t>Kategoritë e hyrjeve</t>
        </is>
      </c>
      <c r="M46" t="inlineStr">
        <is>
          <t>Giriş kategorileri</t>
        </is>
      </c>
      <c r="N46" t="inlineStr">
        <is>
          <t>收入类别</t>
        </is>
      </c>
    </row>
    <row r="47">
      <c r="A47" t="inlineStr">
        <is>
          <t>set_cout</t>
        </is>
      </c>
      <c r="B47">
        <f>INDEX($C47:$N47,1,$B$1)</f>
        <v/>
      </c>
      <c r="C47" t="inlineStr">
        <is>
          <t>Outflow categories</t>
        </is>
      </c>
      <c r="D47" t="inlineStr">
        <is>
          <t>Kategorien Ausgaben</t>
        </is>
      </c>
      <c r="E47" t="inlineStr">
        <is>
          <t>دسته‌های خروجی</t>
        </is>
      </c>
      <c r="F47" t="inlineStr">
        <is>
          <t>فئات المصروفات</t>
        </is>
      </c>
      <c r="G47" t="inlineStr">
        <is>
          <t>Categorías de pagos</t>
        </is>
      </c>
      <c r="H47" t="inlineStr">
        <is>
          <t>Catégories de décaissements</t>
        </is>
      </c>
      <c r="I47" t="inlineStr">
        <is>
          <t>Categorie uscite</t>
        </is>
      </c>
      <c r="J47" t="inlineStr">
        <is>
          <t>出金カテゴリー</t>
        </is>
      </c>
      <c r="K47" t="inlineStr">
        <is>
          <t>출금 카테고리</t>
        </is>
      </c>
      <c r="L47" t="inlineStr">
        <is>
          <t>Kategoritë e daljeve</t>
        </is>
      </c>
      <c r="M47" t="inlineStr">
        <is>
          <t>Çıkış kategorileri</t>
        </is>
      </c>
      <c r="N47" t="inlineStr">
        <is>
          <t>支出类别</t>
        </is>
      </c>
    </row>
    <row r="48">
      <c r="A48" t="inlineStr">
        <is>
          <t>set_hint</t>
        </is>
      </c>
      <c r="B48">
        <f>INDEX($C48:$N48,1,$B$1)</f>
        <v/>
      </c>
      <c r="C48" t="inlineStr">
        <is>
          <t>Light green cells are inputs. Amounts are always positive – the category decides whether money comes in or goes out. Change the language here.</t>
        </is>
      </c>
      <c r="D48" t="inlineStr">
        <is>
          <t>Hellgrüne Zellen sind Eingaben. Beträge immer positiv eintragen – die Kategorie entscheidet, ob Geld hereinkommt oder hinausgeht. Sprache hier ändern.</t>
        </is>
      </c>
      <c r="E48" t="inlineStr">
        <is>
          <t>خانه‌های سبز روشن ورودی هستند. مبلغ‌ها همیشه مثبت وارد شوند – دسته تعیین می‌کند پول وارد می‌شود یا خارج. زبان را اینجا تغییر دهید.</t>
        </is>
      </c>
      <c r="F48" t="inlineStr">
        <is>
          <t>الخلايا الخضراء الفاتحة للإدخال. أدخل المبالغ دائمًا موجبة – الفئة تحدد إن كان المال داخلًا أو خارجًا. غيّر اللغة هنا.</t>
        </is>
      </c>
      <c r="G48" t="inlineStr">
        <is>
          <t>Las celdas verde claro son entradas. Los importes siempre en positivo: la categoría decide si el dinero entra o sale. Cambia aquí el idioma.</t>
        </is>
      </c>
      <c r="H48" t="inlineStr">
        <is>
          <t>Les cellules vert clair sont des saisies. Montants toujours positifs – la catégorie décide si l’argent entre ou sort. Changez la langue ici.</t>
        </is>
      </c>
      <c r="I48" t="inlineStr">
        <is>
          <t>Le celle verde chiaro sono input. Importi sempre positivi: la categoria decide se il denaro entra o esce. Cambia qui la lingua.</t>
        </is>
      </c>
      <c r="J48" t="inlineStr">
        <is>
          <t>薄い緑のセルが入力欄です。金額は常にプラスで入力し、入金か出金かはカテゴリーで決まります。言語はここで変更します。</t>
        </is>
      </c>
      <c r="K48" t="inlineStr">
        <is>
          <t>연한 초록 칸이 입력 칸입니다. 금액은 항상 양수로 입력하며, 입금인지 출금인지는 카테고리가 정합니다. 언어는 여기서 바꿉니다.</t>
        </is>
      </c>
      <c r="L48" t="inlineStr">
        <is>
          <t>Qelizat jeshile të çelura janë hyrje. Shumat gjithmonë pozitive – kategoria vendos nëse paraja hyn apo del. Ndryshoni gjuhën këtu.</t>
        </is>
      </c>
      <c r="M48" t="inlineStr">
        <is>
          <t>Açık yeşil hücreler giriş alanıdır. Tutarlar her zaman pozitif – paranın girip çıktığını kategori belirler. Dili buradan değiştirin.</t>
        </is>
      </c>
      <c r="N48" t="inlineStr">
        <is>
          <t>浅绿色单元格为输入项。金额一律填正数——收入还是支出由类别决定。在此切换语言。</t>
        </is>
      </c>
    </row>
    <row r="49">
      <c r="A49" t="inlineStr">
        <is>
          <t>fq1</t>
        </is>
      </c>
      <c r="B49">
        <f>INDEX($C49:$N49,1,$B$1)</f>
        <v/>
      </c>
      <c r="C49" t="inlineStr">
        <is>
          <t>Weekly</t>
        </is>
      </c>
      <c r="D49" t="inlineStr">
        <is>
          <t>Wöchentlich</t>
        </is>
      </c>
      <c r="E49" t="inlineStr">
        <is>
          <t>هفتگی</t>
        </is>
      </c>
      <c r="F49" t="inlineStr">
        <is>
          <t>أسبوعي</t>
        </is>
      </c>
      <c r="G49" t="inlineStr">
        <is>
          <t>Semanal</t>
        </is>
      </c>
      <c r="H49" t="inlineStr">
        <is>
          <t>Hebdomadaire</t>
        </is>
      </c>
      <c r="I49" t="inlineStr">
        <is>
          <t>Settimanale</t>
        </is>
      </c>
      <c r="J49" t="inlineStr">
        <is>
          <t>毎週</t>
        </is>
      </c>
      <c r="K49" t="inlineStr">
        <is>
          <t>매주</t>
        </is>
      </c>
      <c r="L49" t="inlineStr">
        <is>
          <t>Javore</t>
        </is>
      </c>
      <c r="M49" t="inlineStr">
        <is>
          <t>Haftalık</t>
        </is>
      </c>
      <c r="N49" t="inlineStr">
        <is>
          <t>每周</t>
        </is>
      </c>
    </row>
    <row r="50">
      <c r="A50" t="inlineStr">
        <is>
          <t>fq2</t>
        </is>
      </c>
      <c r="B50">
        <f>INDEX($C50:$N50,1,$B$1)</f>
        <v/>
      </c>
      <c r="C50" t="inlineStr">
        <is>
          <t>Monthly</t>
        </is>
      </c>
      <c r="D50" t="inlineStr">
        <is>
          <t>Monatlich</t>
        </is>
      </c>
      <c r="E50" t="inlineStr">
        <is>
          <t>ماهانه</t>
        </is>
      </c>
      <c r="F50" t="inlineStr">
        <is>
          <t>شهري</t>
        </is>
      </c>
      <c r="G50" t="inlineStr">
        <is>
          <t>Mensual</t>
        </is>
      </c>
      <c r="H50" t="inlineStr">
        <is>
          <t>Mensuel</t>
        </is>
      </c>
      <c r="I50" t="inlineStr">
        <is>
          <t>Mensile</t>
        </is>
      </c>
      <c r="J50" t="inlineStr">
        <is>
          <t>毎月</t>
        </is>
      </c>
      <c r="K50" t="inlineStr">
        <is>
          <t>매월</t>
        </is>
      </c>
      <c r="L50" t="inlineStr">
        <is>
          <t>Mujore</t>
        </is>
      </c>
      <c r="M50" t="inlineStr">
        <is>
          <t>Aylık</t>
        </is>
      </c>
      <c r="N50" t="inlineStr">
        <is>
          <t>每月</t>
        </is>
      </c>
    </row>
    <row r="51">
      <c r="A51" t="inlineStr">
        <is>
          <t>fq3</t>
        </is>
      </c>
      <c r="B51">
        <f>INDEX($C51:$N51,1,$B$1)</f>
        <v/>
      </c>
      <c r="C51" t="inlineStr">
        <is>
          <t>Quarterly</t>
        </is>
      </c>
      <c r="D51" t="inlineStr">
        <is>
          <t>Vierteljährlich</t>
        </is>
      </c>
      <c r="E51" t="inlineStr">
        <is>
          <t>فصلی</t>
        </is>
      </c>
      <c r="F51" t="inlineStr">
        <is>
          <t>ربع سنوي</t>
        </is>
      </c>
      <c r="G51" t="inlineStr">
        <is>
          <t>Trimestral</t>
        </is>
      </c>
      <c r="H51" t="inlineStr">
        <is>
          <t>Trimestriel</t>
        </is>
      </c>
      <c r="I51" t="inlineStr">
        <is>
          <t>Trimestrale</t>
        </is>
      </c>
      <c r="J51" t="inlineStr">
        <is>
          <t>四半期ごと</t>
        </is>
      </c>
      <c r="K51" t="inlineStr">
        <is>
          <t>분기별</t>
        </is>
      </c>
      <c r="L51" t="inlineStr">
        <is>
          <t>Tremujore</t>
        </is>
      </c>
      <c r="M51" t="inlineStr">
        <is>
          <t>Üç aylık</t>
        </is>
      </c>
      <c r="N51" t="inlineStr">
        <is>
          <t>每季度</t>
        </is>
      </c>
    </row>
    <row r="52">
      <c r="A52" t="inlineStr">
        <is>
          <t>fq4</t>
        </is>
      </c>
      <c r="B52">
        <f>INDEX($C52:$N52,1,$B$1)</f>
        <v/>
      </c>
      <c r="C52" t="inlineStr">
        <is>
          <t>Yearly</t>
        </is>
      </c>
      <c r="D52" t="inlineStr">
        <is>
          <t>Jährlich</t>
        </is>
      </c>
      <c r="E52" t="inlineStr">
        <is>
          <t>سالانه</t>
        </is>
      </c>
      <c r="F52" t="inlineStr">
        <is>
          <t>سنوي</t>
        </is>
      </c>
      <c r="G52" t="inlineStr">
        <is>
          <t>Anual</t>
        </is>
      </c>
      <c r="H52" t="inlineStr">
        <is>
          <t>Annuel</t>
        </is>
      </c>
      <c r="I52" t="inlineStr">
        <is>
          <t>Annuale</t>
        </is>
      </c>
      <c r="J52" t="inlineStr">
        <is>
          <t>毎年</t>
        </is>
      </c>
      <c r="K52" t="inlineStr">
        <is>
          <t>매년</t>
        </is>
      </c>
      <c r="L52" t="inlineStr">
        <is>
          <t>Vjetore</t>
        </is>
      </c>
      <c r="M52" t="inlineStr">
        <is>
          <t>Yıllık</t>
        </is>
      </c>
      <c r="N52" t="inlineStr">
        <is>
          <t>每年</t>
        </is>
      </c>
    </row>
    <row r="53">
      <c r="A53" t="inlineStr">
        <is>
          <t>dash_title</t>
        </is>
      </c>
      <c r="B53">
        <f>INDEX($C53:$N53,1,$B$1)</f>
        <v/>
      </c>
      <c r="C53" t="inlineStr">
        <is>
          <t>CASH FLOW DASHBOARD</t>
        </is>
      </c>
      <c r="D53" t="inlineStr">
        <is>
          <t>LIQUIDITÄTS-DASHBOARD</t>
        </is>
      </c>
      <c r="E53" t="inlineStr">
        <is>
          <t>داشبورد نقدینگی</t>
        </is>
      </c>
      <c r="F53" t="inlineStr">
        <is>
          <t>لوحة التدفق النقدي</t>
        </is>
      </c>
      <c r="G53" t="inlineStr">
        <is>
          <t>PANEL DE TESORERÍA</t>
        </is>
      </c>
      <c r="H53" t="inlineStr">
        <is>
          <t>TABLEAU DE BORD TRÉSORERIE</t>
        </is>
      </c>
      <c r="I53" t="inlineStr">
        <is>
          <t>DASHBOARD DI CASSA</t>
        </is>
      </c>
      <c r="J53" t="inlineStr">
        <is>
          <t>資金繰りダッシュボード</t>
        </is>
      </c>
      <c r="K53" t="inlineStr">
        <is>
          <t>현금흐름 대시보드</t>
        </is>
      </c>
      <c r="L53" t="inlineStr">
        <is>
          <t>PANELI I LIKUIDITETIT</t>
        </is>
      </c>
      <c r="M53" t="inlineStr">
        <is>
          <t>NAKİT AKIŞI PANOSU</t>
        </is>
      </c>
      <c r="N53" t="inlineStr">
        <is>
          <t>现金流仪表板</t>
        </is>
      </c>
    </row>
    <row r="54">
      <c r="A54" t="inlineStr">
        <is>
          <t>dash_sub</t>
        </is>
      </c>
      <c r="B54">
        <f>INDEX($C54:$N54,1,$B$1)</f>
        <v/>
      </c>
      <c r="C54" t="inlineStr">
        <is>
          <t>Bank balance today, next 13 weeks and 12 months</t>
        </is>
      </c>
      <c r="D54" t="inlineStr">
        <is>
          <t>Kontostand heute, nächste 13 Wochen und 12 Monate</t>
        </is>
      </c>
      <c r="E54" t="inlineStr">
        <is>
          <t>موجودی امروز، ۱۳ هفته و ۱۲ ماه آینده</t>
        </is>
      </c>
      <c r="F54" t="inlineStr">
        <is>
          <t>الرصيد اليوم والأسابيع الـ13 والأشهر الـ12 القادمة</t>
        </is>
      </c>
      <c r="G54" t="inlineStr">
        <is>
          <t>Saldo hoy, próximas 13 semanas y 12 meses</t>
        </is>
      </c>
      <c r="H54" t="inlineStr">
        <is>
          <t>Solde aujourd’hui, 13 prochaines semaines et 12 mois</t>
        </is>
      </c>
      <c r="I54" t="inlineStr">
        <is>
          <t>Saldo oggi, prossime 13 settimane e 12 mesi</t>
        </is>
      </c>
      <c r="J54" t="inlineStr">
        <is>
          <t>本日の残高、今後13週と12か月</t>
        </is>
      </c>
      <c r="K54" t="inlineStr">
        <is>
          <t>오늘 잔액, 향후 13주와 12개월</t>
        </is>
      </c>
      <c r="L54" t="inlineStr">
        <is>
          <t>Gjendja sot, 13 javët dhe 12 muajt e ardhshëm</t>
        </is>
      </c>
      <c r="M54" t="inlineStr">
        <is>
          <t>Bugünkü bakiye, gelecek 13 hafta ve 12 ay</t>
        </is>
      </c>
      <c r="N54" t="inlineStr">
        <is>
          <t>今日余额、未来 13 周和 12 个月</t>
        </is>
      </c>
    </row>
    <row r="55">
      <c r="A55" t="inlineStr">
        <is>
          <t>k_now</t>
        </is>
      </c>
      <c r="B55">
        <f>INDEX($C55:$N55,1,$B$1)</f>
        <v/>
      </c>
      <c r="C55" t="inlineStr">
        <is>
          <t>BANK BALANCE TODAY</t>
        </is>
      </c>
      <c r="D55" t="inlineStr">
        <is>
          <t>KONTOSTAND HEUTE</t>
        </is>
      </c>
      <c r="E55" t="inlineStr">
        <is>
          <t>موجودی امروز</t>
        </is>
      </c>
      <c r="F55" t="inlineStr">
        <is>
          <t>الرصيد اليوم</t>
        </is>
      </c>
      <c r="G55" t="inlineStr">
        <is>
          <t>SALDO HOY</t>
        </is>
      </c>
      <c r="H55" t="inlineStr">
        <is>
          <t>SOLDE AUJOURD’HUI</t>
        </is>
      </c>
      <c r="I55" t="inlineStr">
        <is>
          <t>SALDO OGGI</t>
        </is>
      </c>
      <c r="J55" t="inlineStr">
        <is>
          <t>本日の残高</t>
        </is>
      </c>
      <c r="K55" t="inlineStr">
        <is>
          <t>오늘 잔액</t>
        </is>
      </c>
      <c r="L55" t="inlineStr">
        <is>
          <t>GJENDJA SOT</t>
        </is>
      </c>
      <c r="M55" t="inlineStr">
        <is>
          <t>BUGÜNKÜ BAKİYE</t>
        </is>
      </c>
      <c r="N55" t="inlineStr">
        <is>
          <t>今日余额</t>
        </is>
      </c>
    </row>
    <row r="56">
      <c r="A56" t="inlineStr">
        <is>
          <t>k_low</t>
        </is>
      </c>
      <c r="B56">
        <f>INDEX($C56:$N56,1,$B$1)</f>
        <v/>
      </c>
      <c r="C56" t="inlineStr">
        <is>
          <t>LOWEST BALANCE (13 WEEKS)</t>
        </is>
      </c>
      <c r="D56" t="inlineStr">
        <is>
          <t>TIEFSTER STAND (13 WOCHEN)</t>
        </is>
      </c>
      <c r="E56" t="inlineStr">
        <is>
          <t>کمترین موجودی (۱۳ هفته)</t>
        </is>
      </c>
      <c r="F56" t="inlineStr">
        <is>
          <t>أدنى رصيد (13 أسبوعًا)</t>
        </is>
      </c>
      <c r="G56" t="inlineStr">
        <is>
          <t>SALDO MÍNIMO (13 SEMANAS)</t>
        </is>
      </c>
      <c r="H56" t="inlineStr">
        <is>
          <t>SOLDE LE PLUS BAS (13 SEM.)</t>
        </is>
      </c>
      <c r="I56" t="inlineStr">
        <is>
          <t>SALDO MINIMO (13 SETT.)</t>
        </is>
      </c>
      <c r="J56" t="inlineStr">
        <is>
          <t>最低残高（13週）</t>
        </is>
      </c>
      <c r="K56" t="inlineStr">
        <is>
          <t>최저 잔액(13주)</t>
        </is>
      </c>
      <c r="L56" t="inlineStr">
        <is>
          <t>GJENDJA MË E ULËT (13 JAVË)</t>
        </is>
      </c>
      <c r="M56" t="inlineStr">
        <is>
          <t>EN DÜŞÜK BAKİYE (13 HAFTA)</t>
        </is>
      </c>
      <c r="N56" t="inlineStr">
        <is>
          <t>最低余额（13 周）</t>
        </is>
      </c>
    </row>
    <row r="57">
      <c r="A57" t="inlineStr">
        <is>
          <t>k_buf</t>
        </is>
      </c>
      <c r="B57">
        <f>INDEX($C57:$N57,1,$B$1)</f>
        <v/>
      </c>
      <c r="C57" t="inlineStr">
        <is>
          <t>SAFETY BUFFER</t>
        </is>
      </c>
      <c r="D57" t="inlineStr">
        <is>
          <t>SICHERHEITSPUFFER</t>
        </is>
      </c>
      <c r="E57" t="inlineStr">
        <is>
          <t>حد اطمینان</t>
        </is>
      </c>
      <c r="F57" t="inlineStr">
        <is>
          <t>هامش الأمان</t>
        </is>
      </c>
      <c r="G57" t="inlineStr">
        <is>
          <t>COLCHÓN DE SEGURIDAD</t>
        </is>
      </c>
      <c r="H57" t="inlineStr">
        <is>
          <t>RÉSERVE DE SÉCURITÉ</t>
        </is>
      </c>
      <c r="I57" t="inlineStr">
        <is>
          <t>RISERVA DI SICUREZZA</t>
        </is>
      </c>
      <c r="J57" t="inlineStr">
        <is>
          <t>安全残高</t>
        </is>
      </c>
      <c r="K57" t="inlineStr">
        <is>
          <t>안전 잔액</t>
        </is>
      </c>
      <c r="L57" t="inlineStr">
        <is>
          <t>REZERVA E SIGURISË</t>
        </is>
      </c>
      <c r="M57" t="inlineStr">
        <is>
          <t>GÜVENLİK TAMPONU</t>
        </is>
      </c>
      <c r="N57" t="inlineStr">
        <is>
          <t>安全储备</t>
        </is>
      </c>
    </row>
    <row r="58">
      <c r="A58" t="inlineStr">
        <is>
          <t>k_brk</t>
        </is>
      </c>
      <c r="B58">
        <f>INDEX($C58:$N58,1,$B$1)</f>
        <v/>
      </c>
      <c r="C58" t="inlineStr">
        <is>
          <t>BELOW BUFFER FROM</t>
        </is>
      </c>
      <c r="D58" t="inlineStr">
        <is>
          <t>UNTER PUFFER AB</t>
        </is>
      </c>
      <c r="E58" t="inlineStr">
        <is>
          <t>زیر حد اطمینان از</t>
        </is>
      </c>
      <c r="F58" t="inlineStr">
        <is>
          <t>تحت الهامش من</t>
        </is>
      </c>
      <c r="G58" t="inlineStr">
        <is>
          <t>BAJO EL COLCHÓN DESDE</t>
        </is>
      </c>
      <c r="H58" t="inlineStr">
        <is>
          <t>SOUS LA RÉSERVE DÈS</t>
        </is>
      </c>
      <c r="I58" t="inlineStr">
        <is>
          <t>SOTTO LA RISERVA DA</t>
        </is>
      </c>
      <c r="J58" t="inlineStr">
        <is>
          <t>安全残高割れ</t>
        </is>
      </c>
      <c r="K58" t="inlineStr">
        <is>
          <t>안전 잔액 미달 시작</t>
        </is>
      </c>
      <c r="L58" t="inlineStr">
        <is>
          <t>NËN REZERVË NGA</t>
        </is>
      </c>
      <c r="M58" t="inlineStr">
        <is>
          <t>TAMPON ALTINA DÜŞÜŞ</t>
        </is>
      </c>
      <c r="N58" t="inlineStr">
        <is>
          <t>低于储备自</t>
        </is>
      </c>
    </row>
    <row r="59">
      <c r="A59" t="inlineStr">
        <is>
          <t>k_in</t>
        </is>
      </c>
      <c r="B59">
        <f>INDEX($C59:$N59,1,$B$1)</f>
        <v/>
      </c>
      <c r="C59" t="inlineStr">
        <is>
          <t>INFLOWS (13 WEEKS)</t>
        </is>
      </c>
      <c r="D59" t="inlineStr">
        <is>
          <t>EINNAHMEN (13 WOCHEN)</t>
        </is>
      </c>
      <c r="E59" t="inlineStr">
        <is>
          <t>ورودی (۱۳ هفته)</t>
        </is>
      </c>
      <c r="F59" t="inlineStr">
        <is>
          <t>الإيرادات (13 أسبوعًا)</t>
        </is>
      </c>
      <c r="G59" t="inlineStr">
        <is>
          <t>COBROS (13 SEMANAS)</t>
        </is>
      </c>
      <c r="H59" t="inlineStr">
        <is>
          <t>ENCAISSEMENTS (13 SEM.)</t>
        </is>
      </c>
      <c r="I59" t="inlineStr">
        <is>
          <t>ENTRATE (13 SETT.)</t>
        </is>
      </c>
      <c r="J59" t="inlineStr">
        <is>
          <t>入金（13週）</t>
        </is>
      </c>
      <c r="K59" t="inlineStr">
        <is>
          <t>입금(13주)</t>
        </is>
      </c>
      <c r="L59" t="inlineStr">
        <is>
          <t>HYRJET (13 JAVË)</t>
        </is>
      </c>
      <c r="M59" t="inlineStr">
        <is>
          <t>GİRİŞLER (13 HAFTA)</t>
        </is>
      </c>
      <c r="N59" t="inlineStr">
        <is>
          <t>收入（13 周）</t>
        </is>
      </c>
    </row>
    <row r="60">
      <c r="A60" t="inlineStr">
        <is>
          <t>k_out</t>
        </is>
      </c>
      <c r="B60">
        <f>INDEX($C60:$N60,1,$B$1)</f>
        <v/>
      </c>
      <c r="C60" t="inlineStr">
        <is>
          <t>OUTFLOWS (13 WEEKS)</t>
        </is>
      </c>
      <c r="D60" t="inlineStr">
        <is>
          <t>AUSGABEN (13 WOCHEN)</t>
        </is>
      </c>
      <c r="E60" t="inlineStr">
        <is>
          <t>خروجی (۱۳ هفته)</t>
        </is>
      </c>
      <c r="F60" t="inlineStr">
        <is>
          <t>المصروفات (13 أسبوعًا)</t>
        </is>
      </c>
      <c r="G60" t="inlineStr">
        <is>
          <t>PAGOS (13 SEMANAS)</t>
        </is>
      </c>
      <c r="H60" t="inlineStr">
        <is>
          <t>DÉCAISSEMENTS (13 SEM.)</t>
        </is>
      </c>
      <c r="I60" t="inlineStr">
        <is>
          <t>USCITE (13 SETT.)</t>
        </is>
      </c>
      <c r="J60" t="inlineStr">
        <is>
          <t>出金（13週）</t>
        </is>
      </c>
      <c r="K60" t="inlineStr">
        <is>
          <t>출금(13주)</t>
        </is>
      </c>
      <c r="L60" t="inlineStr">
        <is>
          <t>DALJET (13 JAVË)</t>
        </is>
      </c>
      <c r="M60" t="inlineStr">
        <is>
          <t>ÇIKIŞLAR (13 HAFTA)</t>
        </is>
      </c>
      <c r="N60" t="inlineStr">
        <is>
          <t>支出（13 周）</t>
        </is>
      </c>
    </row>
    <row r="61">
      <c r="A61" t="inlineStr">
        <is>
          <t>sub_asof</t>
        </is>
      </c>
      <c r="B61">
        <f>INDEX($C61:$N61,1,$B$1)</f>
        <v/>
      </c>
      <c r="C61" t="inlineStr">
        <is>
          <t>As of</t>
        </is>
      </c>
      <c r="D61" t="inlineStr">
        <is>
          <t>Stand</t>
        </is>
      </c>
      <c r="E61" t="inlineStr">
        <is>
          <t>تاریخ</t>
        </is>
      </c>
      <c r="F61" t="inlineStr">
        <is>
          <t>بتاريخ</t>
        </is>
      </c>
      <c r="G61" t="inlineStr">
        <is>
          <t>A fecha</t>
        </is>
      </c>
      <c r="H61" t="inlineStr">
        <is>
          <t>Au</t>
        </is>
      </c>
      <c r="I61" t="inlineStr">
        <is>
          <t>Al</t>
        </is>
      </c>
      <c r="J61" t="inlineStr">
        <is>
          <t>基準日</t>
        </is>
      </c>
      <c r="K61" t="inlineStr">
        <is>
          <t>기준일</t>
        </is>
      </c>
      <c r="L61" t="inlineStr">
        <is>
          <t>Më</t>
        </is>
      </c>
      <c r="M61" t="inlineStr">
        <is>
          <t>Tarih</t>
        </is>
      </c>
      <c r="N61" t="inlineStr">
        <is>
          <t>截至</t>
        </is>
      </c>
    </row>
    <row r="62">
      <c r="A62" t="inlineStr">
        <is>
          <t>sub_week</t>
        </is>
      </c>
      <c r="B62">
        <f>INDEX($C62:$N62,1,$B$1)</f>
        <v/>
      </c>
      <c r="C62" t="inlineStr">
        <is>
          <t>Week</t>
        </is>
      </c>
      <c r="D62" t="inlineStr">
        <is>
          <t>Woche</t>
        </is>
      </c>
      <c r="E62" t="inlineStr">
        <is>
          <t>هفته</t>
        </is>
      </c>
      <c r="F62" t="inlineStr">
        <is>
          <t>الأسبوع</t>
        </is>
      </c>
      <c r="G62" t="inlineStr">
        <is>
          <t>Semana</t>
        </is>
      </c>
      <c r="H62" t="inlineStr">
        <is>
          <t>Semaine</t>
        </is>
      </c>
      <c r="I62" t="inlineStr">
        <is>
          <t>Settimana</t>
        </is>
      </c>
      <c r="J62" t="inlineStr">
        <is>
          <t>週</t>
        </is>
      </c>
      <c r="K62" t="inlineStr">
        <is>
          <t>주</t>
        </is>
      </c>
      <c r="L62" t="inlineStr">
        <is>
          <t>Java</t>
        </is>
      </c>
      <c r="M62" t="inlineStr">
        <is>
          <t>Hafta</t>
        </is>
      </c>
      <c r="N62" t="inlineStr">
        <is>
          <t>周</t>
        </is>
      </c>
    </row>
    <row r="63">
      <c r="A63" t="inlineStr">
        <is>
          <t>sub_never</t>
        </is>
      </c>
      <c r="B63">
        <f>INDEX($C63:$N63,1,$B$1)</f>
        <v/>
      </c>
      <c r="C63" t="inlineStr">
        <is>
          <t>not within 13 weeks</t>
        </is>
      </c>
      <c r="D63" t="inlineStr">
        <is>
          <t>nicht in 13 Wochen</t>
        </is>
      </c>
      <c r="E63" t="inlineStr">
        <is>
          <t>نه در ۱۳ هفته</t>
        </is>
      </c>
      <c r="F63" t="inlineStr">
        <is>
          <t>ليس خلال 13 أسبوعًا</t>
        </is>
      </c>
      <c r="G63" t="inlineStr">
        <is>
          <t>no en 13 semanas</t>
        </is>
      </c>
      <c r="H63" t="inlineStr">
        <is>
          <t>pas sur 13 semaines</t>
        </is>
      </c>
      <c r="I63" t="inlineStr">
        <is>
          <t>non entro 13 settimane</t>
        </is>
      </c>
      <c r="J63" t="inlineStr">
        <is>
          <t>13週以内はなし</t>
        </is>
      </c>
      <c r="K63" t="inlineStr">
        <is>
          <t>13주 내 없음</t>
        </is>
      </c>
      <c r="L63" t="inlineStr">
        <is>
          <t>jo brenda 13 javëve</t>
        </is>
      </c>
      <c r="M63" t="inlineStr">
        <is>
          <t>13 hafta içinde yok</t>
        </is>
      </c>
      <c r="N63" t="inlineStr">
        <is>
          <t>13 周内不会</t>
        </is>
      </c>
    </row>
    <row r="64">
      <c r="A64" t="inlineStr">
        <is>
          <t>sub_net</t>
        </is>
      </c>
      <c r="B64">
        <f>INDEX($C64:$N64,1,$B$1)</f>
        <v/>
      </c>
      <c r="C64" t="inlineStr">
        <is>
          <t>Net</t>
        </is>
      </c>
      <c r="D64" t="inlineStr">
        <is>
          <t>Netto</t>
        </is>
      </c>
      <c r="E64" t="inlineStr">
        <is>
          <t>خالص</t>
        </is>
      </c>
      <c r="F64" t="inlineStr">
        <is>
          <t>الصافي</t>
        </is>
      </c>
      <c r="G64" t="inlineStr">
        <is>
          <t>Neto</t>
        </is>
      </c>
      <c r="H64" t="inlineStr">
        <is>
          <t>Net</t>
        </is>
      </c>
      <c r="I64" t="inlineStr">
        <is>
          <t>Netto</t>
        </is>
      </c>
      <c r="J64" t="inlineStr">
        <is>
          <t>純額</t>
        </is>
      </c>
      <c r="K64" t="inlineStr">
        <is>
          <t>순액</t>
        </is>
      </c>
      <c r="L64" t="inlineStr">
        <is>
          <t>Neto</t>
        </is>
      </c>
      <c r="M64" t="inlineStr">
        <is>
          <t>Net</t>
        </is>
      </c>
      <c r="N64" t="inlineStr">
        <is>
          <t>净额</t>
        </is>
      </c>
    </row>
    <row r="65">
      <c r="A65" t="inlineStr">
        <is>
          <t>wk</t>
        </is>
      </c>
      <c r="B65">
        <f>INDEX($C65:$N65,1,$B$1)</f>
        <v/>
      </c>
      <c r="C65" t="inlineStr">
        <is>
          <t>W</t>
        </is>
      </c>
      <c r="D65" t="inlineStr">
        <is>
          <t>KW</t>
        </is>
      </c>
      <c r="E65" t="inlineStr">
        <is>
          <t>ه</t>
        </is>
      </c>
      <c r="F65" t="inlineStr">
        <is>
          <t>أ</t>
        </is>
      </c>
      <c r="G65" t="inlineStr">
        <is>
          <t>S</t>
        </is>
      </c>
      <c r="H65" t="inlineStr">
        <is>
          <t>S</t>
        </is>
      </c>
      <c r="I65" t="inlineStr">
        <is>
          <t>S</t>
        </is>
      </c>
      <c r="J65" t="inlineStr"/>
      <c r="K65" t="inlineStr"/>
      <c r="L65" t="inlineStr">
        <is>
          <t>J</t>
        </is>
      </c>
      <c r="M65" t="inlineStr">
        <is>
          <t>H</t>
        </is>
      </c>
      <c r="N65" t="inlineStr"/>
    </row>
    <row r="66">
      <c r="A66" t="inlineStr">
        <is>
          <t>sec_13w</t>
        </is>
      </c>
      <c r="B66">
        <f>INDEX($C66:$N66,1,$B$1)</f>
        <v/>
      </c>
      <c r="C66" t="inlineStr">
        <is>
          <t>BANK BALANCE – NEXT 13 WEEKS</t>
        </is>
      </c>
      <c r="D66" t="inlineStr">
        <is>
          <t>KONTOSTAND – NÄCHSTE 13 WOCHEN</t>
        </is>
      </c>
      <c r="E66" t="inlineStr">
        <is>
          <t>موجودی حساب – ۱۳ هفته آینده</t>
        </is>
      </c>
      <c r="F66" t="inlineStr">
        <is>
          <t>الرصيد – الأسابيع الـ13 القادمة</t>
        </is>
      </c>
      <c r="G66" t="inlineStr">
        <is>
          <t>SALDO – PRÓXIMAS 13 SEMANAS</t>
        </is>
      </c>
      <c r="H66" t="inlineStr">
        <is>
          <t>SOLDE – 13 PROCHAINES SEMAINES</t>
        </is>
      </c>
      <c r="I66" t="inlineStr">
        <is>
          <t>SALDO – PROSSIME 13 SETTIMANE</t>
        </is>
      </c>
      <c r="J66" t="inlineStr">
        <is>
          <t>口座残高 – 今後13週</t>
        </is>
      </c>
      <c r="K66" t="inlineStr">
        <is>
          <t>계좌 잔액 – 향후 13주</t>
        </is>
      </c>
      <c r="L66" t="inlineStr">
        <is>
          <t>GJENDJA – 13 JAVËT E ARDHSHME</t>
        </is>
      </c>
      <c r="M66" t="inlineStr">
        <is>
          <t>BAKİYE – GELECEK 13 HAFTA</t>
        </is>
      </c>
      <c r="N66" t="inlineStr">
        <is>
          <t>账户余额 – 未来 13 周</t>
        </is>
      </c>
    </row>
    <row r="67">
      <c r="A67" t="inlineStr">
        <is>
          <t>sec_cat</t>
        </is>
      </c>
      <c r="B67">
        <f>INDEX($C67:$N67,1,$B$1)</f>
        <v/>
      </c>
      <c r="C67" t="inlineStr">
        <is>
          <t>OUTFLOWS BY CATEGORY (13 WEEKS)</t>
        </is>
      </c>
      <c r="D67" t="inlineStr">
        <is>
          <t>AUSGABEN NACH KATEGORIE (13 WOCHEN)</t>
        </is>
      </c>
      <c r="E67" t="inlineStr">
        <is>
          <t>خروجی بر اساس دسته (۱۳ هفته)</t>
        </is>
      </c>
      <c r="F67" t="inlineStr">
        <is>
          <t>المصروفات حسب الفئة (13 أسبوعًا)</t>
        </is>
      </c>
      <c r="G67" t="inlineStr">
        <is>
          <t>PAGOS POR CATEGORÍA (13 SEMANAS)</t>
        </is>
      </c>
      <c r="H67" t="inlineStr">
        <is>
          <t>DÉCAISSEMENTS PAR CATÉGORIE (13 SEM.)</t>
        </is>
      </c>
      <c r="I67" t="inlineStr">
        <is>
          <t>USCITE PER CATEGORIA (13 SETT.)</t>
        </is>
      </c>
      <c r="J67" t="inlineStr">
        <is>
          <t>カテゴリー別出金（13週）</t>
        </is>
      </c>
      <c r="K67" t="inlineStr">
        <is>
          <t>카테고리별 출금(13주)</t>
        </is>
      </c>
      <c r="L67" t="inlineStr">
        <is>
          <t>DALJET SIPAS KATEGORISË (13 JAVË)</t>
        </is>
      </c>
      <c r="M67" t="inlineStr">
        <is>
          <t>KATEGORİYE GÖRE ÇIKIŞLAR (13 HAFTA)</t>
        </is>
      </c>
      <c r="N67" t="inlineStr">
        <is>
          <t>按类别支出（13 周）</t>
        </is>
      </c>
    </row>
    <row r="68">
      <c r="A68" t="inlineStr">
        <is>
          <t>sec_12m</t>
        </is>
      </c>
      <c r="B68">
        <f>INDEX($C68:$N68,1,$B$1)</f>
        <v/>
      </c>
      <c r="C68" t="inlineStr">
        <is>
          <t>INFLOWS, OUTFLOWS AND BALANCE BY MONTH</t>
        </is>
      </c>
      <c r="D68" t="inlineStr">
        <is>
          <t>EINNAHMEN, AUSGABEN UND KONTOSTAND JE MONAT</t>
        </is>
      </c>
      <c r="E68" t="inlineStr">
        <is>
          <t>ورودی، خروجی و موجودی ماهانه</t>
        </is>
      </c>
      <c r="F68" t="inlineStr">
        <is>
          <t>الإيرادات والمصروفات والرصيد شهريًا</t>
        </is>
      </c>
      <c r="G68" t="inlineStr">
        <is>
          <t>COBROS, PAGOS Y SALDO POR MES</t>
        </is>
      </c>
      <c r="H68" t="inlineStr">
        <is>
          <t>ENCAISSEMENTS, DÉCAISSEMENTS ET SOLDE PAR MOIS</t>
        </is>
      </c>
      <c r="I68" t="inlineStr">
        <is>
          <t>ENTRATE, USCITE E SALDO PER MESE</t>
        </is>
      </c>
      <c r="J68" t="inlineStr">
        <is>
          <t>月別の入金・出金・残高</t>
        </is>
      </c>
      <c r="K68" t="inlineStr">
        <is>
          <t>월별 입금·출금·잔액</t>
        </is>
      </c>
      <c r="L68" t="inlineStr">
        <is>
          <t>HYRJET, DALJET DHE GJENDJA SIPAS MUAJIT</t>
        </is>
      </c>
      <c r="M68" t="inlineStr">
        <is>
          <t>AYLIK GİRİŞ, ÇIKIŞ VE BAKİYE</t>
        </is>
      </c>
      <c r="N68" t="inlineStr">
        <is>
          <t>按月收入、支出和余额</t>
        </is>
      </c>
    </row>
    <row r="69">
      <c r="A69" t="inlineStr">
        <is>
          <t>sec_ins</t>
        </is>
      </c>
      <c r="B69">
        <f>INDEX($C69:$N69,1,$B$1)</f>
        <v/>
      </c>
      <c r="C69" t="inlineStr">
        <is>
          <t>KEY INSIGHTS</t>
        </is>
      </c>
      <c r="D69" t="inlineStr">
        <is>
          <t>WICHTIGSTE ERKENNTNISSE</t>
        </is>
      </c>
      <c r="E69" t="inlineStr">
        <is>
          <t>نکات کلیدی</t>
        </is>
      </c>
      <c r="F69" t="inlineStr">
        <is>
          <t>أهم النتائج</t>
        </is>
      </c>
      <c r="G69" t="inlineStr">
        <is>
          <t>CONCLUSIONES CLAVE</t>
        </is>
      </c>
      <c r="H69" t="inlineStr">
        <is>
          <t>POINTS CLÉS</t>
        </is>
      </c>
      <c r="I69" t="inlineStr">
        <is>
          <t>PUNTI CHIAVE</t>
        </is>
      </c>
      <c r="J69" t="inlineStr">
        <is>
          <t>主なポイント</t>
        </is>
      </c>
      <c r="K69" t="inlineStr">
        <is>
          <t>핵심 인사이트</t>
        </is>
      </c>
      <c r="L69" t="inlineStr">
        <is>
          <t>PIKAT KRYESORE</t>
        </is>
      </c>
      <c r="M69" t="inlineStr">
        <is>
          <t>ÖNE ÇIKANLAR</t>
        </is>
      </c>
      <c r="N69" t="inlineStr">
        <is>
          <t>关键洞察</t>
        </is>
      </c>
    </row>
    <row r="70">
      <c r="A70" t="inlineStr">
        <is>
          <t>s_bal</t>
        </is>
      </c>
      <c r="B70">
        <f>INDEX($C70:$N70,1,$B$1)</f>
        <v/>
      </c>
      <c r="C70" t="inlineStr">
        <is>
          <t>Bank balance</t>
        </is>
      </c>
      <c r="D70" t="inlineStr">
        <is>
          <t>Kontostand</t>
        </is>
      </c>
      <c r="E70" t="inlineStr">
        <is>
          <t>موجودی</t>
        </is>
      </c>
      <c r="F70" t="inlineStr">
        <is>
          <t>الرصيد</t>
        </is>
      </c>
      <c r="G70" t="inlineStr">
        <is>
          <t>Saldo</t>
        </is>
      </c>
      <c r="H70" t="inlineStr">
        <is>
          <t>Solde</t>
        </is>
      </c>
      <c r="I70" t="inlineStr">
        <is>
          <t>Saldo</t>
        </is>
      </c>
      <c r="J70" t="inlineStr">
        <is>
          <t>残高</t>
        </is>
      </c>
      <c r="K70" t="inlineStr">
        <is>
          <t>잔액</t>
        </is>
      </c>
      <c r="L70" t="inlineStr">
        <is>
          <t>Gjendja</t>
        </is>
      </c>
      <c r="M70" t="inlineStr">
        <is>
          <t>Bakiye</t>
        </is>
      </c>
      <c r="N70" t="inlineStr">
        <is>
          <t>余额</t>
        </is>
      </c>
    </row>
    <row r="71">
      <c r="A71" t="inlineStr">
        <is>
          <t>s_buf</t>
        </is>
      </c>
      <c r="B71">
        <f>INDEX($C71:$N71,1,$B$1)</f>
        <v/>
      </c>
      <c r="C71" t="inlineStr">
        <is>
          <t>Safety buffer</t>
        </is>
      </c>
      <c r="D71" t="inlineStr">
        <is>
          <t>Sicherheitspuffer</t>
        </is>
      </c>
      <c r="E71" t="inlineStr">
        <is>
          <t>حد اطمینان</t>
        </is>
      </c>
      <c r="F71" t="inlineStr">
        <is>
          <t>هامش الأمان</t>
        </is>
      </c>
      <c r="G71" t="inlineStr">
        <is>
          <t>Colchón</t>
        </is>
      </c>
      <c r="H71" t="inlineStr">
        <is>
          <t>Réserve</t>
        </is>
      </c>
      <c r="I71" t="inlineStr">
        <is>
          <t>Riserva</t>
        </is>
      </c>
      <c r="J71" t="inlineStr">
        <is>
          <t>安全残高</t>
        </is>
      </c>
      <c r="K71" t="inlineStr">
        <is>
          <t>안전 잔액</t>
        </is>
      </c>
      <c r="L71" t="inlineStr">
        <is>
          <t>Rezerva</t>
        </is>
      </c>
      <c r="M71" t="inlineStr">
        <is>
          <t>Güvenlik tamponu</t>
        </is>
      </c>
      <c r="N71" t="inlineStr">
        <is>
          <t>安全储备</t>
        </is>
      </c>
    </row>
    <row r="72">
      <c r="A72" t="inlineStr">
        <is>
          <t>s_net</t>
        </is>
      </c>
      <c r="B72">
        <f>INDEX($C72:$N72,1,$B$1)</f>
        <v/>
      </c>
      <c r="C72" t="inlineStr">
        <is>
          <t>Net cash flow</t>
        </is>
      </c>
      <c r="D72" t="inlineStr">
        <is>
          <t>Netto-Cashflow</t>
        </is>
      </c>
      <c r="E72" t="inlineStr">
        <is>
          <t>جریان نقدی خالص</t>
        </is>
      </c>
      <c r="F72" t="inlineStr">
        <is>
          <t>صافي التدفق</t>
        </is>
      </c>
      <c r="G72" t="inlineStr">
        <is>
          <t>Flujo neto</t>
        </is>
      </c>
      <c r="H72" t="inlineStr">
        <is>
          <t>Flux net</t>
        </is>
      </c>
      <c r="I72" t="inlineStr">
        <is>
          <t>Flusso netto</t>
        </is>
      </c>
      <c r="J72" t="inlineStr">
        <is>
          <t>純キャッシュフロー</t>
        </is>
      </c>
      <c r="K72" t="inlineStr">
        <is>
          <t>순현금흐름</t>
        </is>
      </c>
      <c r="L72" t="inlineStr">
        <is>
          <t>Fluksi neto</t>
        </is>
      </c>
      <c r="M72" t="inlineStr">
        <is>
          <t>Net nakit akışı</t>
        </is>
      </c>
      <c r="N72" t="inlineStr">
        <is>
          <t>净现金流</t>
        </is>
      </c>
    </row>
    <row r="73">
      <c r="A73" t="inlineStr">
        <is>
          <t>s_in</t>
        </is>
      </c>
      <c r="B73">
        <f>INDEX($C73:$N73,1,$B$1)</f>
        <v/>
      </c>
      <c r="C73" t="inlineStr">
        <is>
          <t>Inflows</t>
        </is>
      </c>
      <c r="D73" t="inlineStr">
        <is>
          <t>Einnahmen</t>
        </is>
      </c>
      <c r="E73" t="inlineStr">
        <is>
          <t>ورودی</t>
        </is>
      </c>
      <c r="F73" t="inlineStr">
        <is>
          <t>الإيرادات</t>
        </is>
      </c>
      <c r="G73" t="inlineStr">
        <is>
          <t>Cobros</t>
        </is>
      </c>
      <c r="H73" t="inlineStr">
        <is>
          <t>Encaissements</t>
        </is>
      </c>
      <c r="I73" t="inlineStr">
        <is>
          <t>Entrate</t>
        </is>
      </c>
      <c r="J73" t="inlineStr">
        <is>
          <t>入金</t>
        </is>
      </c>
      <c r="K73" t="inlineStr">
        <is>
          <t>입금</t>
        </is>
      </c>
      <c r="L73" t="inlineStr">
        <is>
          <t>Hyrjet</t>
        </is>
      </c>
      <c r="M73" t="inlineStr">
        <is>
          <t>Girişler</t>
        </is>
      </c>
      <c r="N73" t="inlineStr">
        <is>
          <t>收入</t>
        </is>
      </c>
    </row>
    <row r="74">
      <c r="A74" t="inlineStr">
        <is>
          <t>s_out</t>
        </is>
      </c>
      <c r="B74">
        <f>INDEX($C74:$N74,1,$B$1)</f>
        <v/>
      </c>
      <c r="C74" t="inlineStr">
        <is>
          <t>Outflows</t>
        </is>
      </c>
      <c r="D74" t="inlineStr">
        <is>
          <t>Ausgaben</t>
        </is>
      </c>
      <c r="E74" t="inlineStr">
        <is>
          <t>خروجی</t>
        </is>
      </c>
      <c r="F74" t="inlineStr">
        <is>
          <t>المصروفات</t>
        </is>
      </c>
      <c r="G74" t="inlineStr">
        <is>
          <t>Pagos</t>
        </is>
      </c>
      <c r="H74" t="inlineStr">
        <is>
          <t>Décaissements</t>
        </is>
      </c>
      <c r="I74" t="inlineStr">
        <is>
          <t>Uscite</t>
        </is>
      </c>
      <c r="J74" t="inlineStr">
        <is>
          <t>出金</t>
        </is>
      </c>
      <c r="K74" t="inlineStr">
        <is>
          <t>출금</t>
        </is>
      </c>
      <c r="L74" t="inlineStr">
        <is>
          <t>Daljet</t>
        </is>
      </c>
      <c r="M74" t="inlineStr">
        <is>
          <t>Çıkışlar</t>
        </is>
      </c>
      <c r="N74" t="inlineStr">
        <is>
          <t>支出</t>
        </is>
      </c>
    </row>
    <row r="75">
      <c r="A75" t="inlineStr">
        <is>
          <t>i_big</t>
        </is>
      </c>
      <c r="B75">
        <f>INDEX($C75:$N75,1,$B$1)</f>
        <v/>
      </c>
      <c r="C75" t="inlineStr">
        <is>
          <t>Largest outflow (13 weeks)</t>
        </is>
      </c>
      <c r="D75" t="inlineStr">
        <is>
          <t>Größte Ausgabe (13 Wochen)</t>
        </is>
      </c>
      <c r="E75" t="inlineStr">
        <is>
          <t>بزرگ‌ترین خروجی (۱۳ هفته)</t>
        </is>
      </c>
      <c r="F75" t="inlineStr">
        <is>
          <t>أكبر مصروف (13 أسبوعًا)</t>
        </is>
      </c>
      <c r="G75" t="inlineStr">
        <is>
          <t>Mayor pago (13 semanas)</t>
        </is>
      </c>
      <c r="H75" t="inlineStr">
        <is>
          <t>Plus gros décaissement (13 sem.)</t>
        </is>
      </c>
      <c r="I75" t="inlineStr">
        <is>
          <t>Uscita maggiore (13 sett.)</t>
        </is>
      </c>
      <c r="J75" t="inlineStr">
        <is>
          <t>最大の出金（13週）</t>
        </is>
      </c>
      <c r="K75" t="inlineStr">
        <is>
          <t>최대 출금(13주)</t>
        </is>
      </c>
      <c r="L75" t="inlineStr">
        <is>
          <t>Dalja më e madhe (13 javë)</t>
        </is>
      </c>
      <c r="M75" t="inlineStr">
        <is>
          <t>En büyük çıkış (13 hafta)</t>
        </is>
      </c>
      <c r="N75" t="inlineStr">
        <is>
          <t>最大支出（13 周）</t>
        </is>
      </c>
    </row>
    <row r="76">
      <c r="A76" t="inlineStr">
        <is>
          <t>i_end</t>
        </is>
      </c>
      <c r="B76">
        <f>INDEX($C76:$N76,1,$B$1)</f>
        <v/>
      </c>
      <c r="C76" t="inlineStr">
        <is>
          <t>Balance after 13 weeks</t>
        </is>
      </c>
      <c r="D76" t="inlineStr">
        <is>
          <t>Kontostand nach 13 Wochen</t>
        </is>
      </c>
      <c r="E76" t="inlineStr">
        <is>
          <t>موجودی بعد از ۱۳ هفته</t>
        </is>
      </c>
      <c r="F76" t="inlineStr">
        <is>
          <t>الرصيد بعد 13 أسبوعًا</t>
        </is>
      </c>
      <c r="G76" t="inlineStr">
        <is>
          <t>Saldo tras 13 semanas</t>
        </is>
      </c>
      <c r="H76" t="inlineStr">
        <is>
          <t>Solde après 13 semaines</t>
        </is>
      </c>
      <c r="I76" t="inlineStr">
        <is>
          <t>Saldo dopo 13 settimane</t>
        </is>
      </c>
      <c r="J76" t="inlineStr">
        <is>
          <t>13週後の残高</t>
        </is>
      </c>
      <c r="K76" t="inlineStr">
        <is>
          <t>13주 후 잔액</t>
        </is>
      </c>
      <c r="L76" t="inlineStr">
        <is>
          <t>Gjendja pas 13 javësh</t>
        </is>
      </c>
      <c r="M76" t="inlineStr">
        <is>
          <t>13 hafta sonra bakiye</t>
        </is>
      </c>
      <c r="N76" t="inlineStr">
        <is>
          <t>13 周后余额</t>
        </is>
      </c>
    </row>
    <row r="77">
      <c r="A77" t="inlineStr">
        <is>
          <t>i_status</t>
        </is>
      </c>
      <c r="B77">
        <f>INDEX($C77:$N77,1,$B$1)</f>
        <v/>
      </c>
      <c r="C77" t="inlineStr">
        <is>
          <t>Liquidity status</t>
        </is>
      </c>
      <c r="D77" t="inlineStr">
        <is>
          <t>Liquiditätsstatus</t>
        </is>
      </c>
      <c r="E77" t="inlineStr">
        <is>
          <t>وضعیت نقدینگی</t>
        </is>
      </c>
      <c r="F77" t="inlineStr">
        <is>
          <t>حالة السيولة</t>
        </is>
      </c>
      <c r="G77" t="inlineStr">
        <is>
          <t>Estado de liquidez</t>
        </is>
      </c>
      <c r="H77" t="inlineStr">
        <is>
          <t>État de la trésorerie</t>
        </is>
      </c>
      <c r="I77" t="inlineStr">
        <is>
          <t>Stato della liquidità</t>
        </is>
      </c>
      <c r="J77" t="inlineStr">
        <is>
          <t>資金状況</t>
        </is>
      </c>
      <c r="K77" t="inlineStr">
        <is>
          <t>유동성 상태</t>
        </is>
      </c>
      <c r="L77" t="inlineStr">
        <is>
          <t>Gjendja e likuiditetit</t>
        </is>
      </c>
      <c r="M77" t="inlineStr">
        <is>
          <t>Likidite durumu</t>
        </is>
      </c>
      <c r="N77" t="inlineStr">
        <is>
          <t>流动性状态</t>
        </is>
      </c>
    </row>
    <row r="78">
      <c r="A78" t="inlineStr">
        <is>
          <t>i_ok</t>
        </is>
      </c>
      <c r="B78">
        <f>INDEX($C78:$N78,1,$B$1)</f>
        <v/>
      </c>
      <c r="C78" t="inlineStr">
        <is>
          <t>✓ above buffer</t>
        </is>
      </c>
      <c r="D78" t="inlineStr">
        <is>
          <t>✓ über Puffer</t>
        </is>
      </c>
      <c r="E78" t="inlineStr">
        <is>
          <t>✓ بالاتر از حد اطمینان</t>
        </is>
      </c>
      <c r="F78" t="inlineStr">
        <is>
          <t>✓ فوق الهامش</t>
        </is>
      </c>
      <c r="G78" t="inlineStr">
        <is>
          <t>✓ por encima del colchón</t>
        </is>
      </c>
      <c r="H78" t="inlineStr">
        <is>
          <t>✓ au-dessus de la réserve</t>
        </is>
      </c>
      <c r="I78" t="inlineStr">
        <is>
          <t>✓ sopra la riserva</t>
        </is>
      </c>
      <c r="J78" t="inlineStr">
        <is>
          <t>✓ 安全残高以上</t>
        </is>
      </c>
      <c r="K78" t="inlineStr">
        <is>
          <t>✓ 안전 잔액 이상</t>
        </is>
      </c>
      <c r="L78" t="inlineStr">
        <is>
          <t>✓ mbi rezervë</t>
        </is>
      </c>
      <c r="M78" t="inlineStr">
        <is>
          <t>✓ tamponun üstünde</t>
        </is>
      </c>
      <c r="N78" t="inlineStr">
        <is>
          <t>✓ 高于储备</t>
        </is>
      </c>
    </row>
    <row r="79">
      <c r="A79" t="inlineStr">
        <is>
          <t>i_warn</t>
        </is>
      </c>
      <c r="B79">
        <f>INDEX($C79:$N79,1,$B$1)</f>
        <v/>
      </c>
      <c r="C79" t="inlineStr">
        <is>
          <t>⚠ below buffer ahead</t>
        </is>
      </c>
      <c r="D79" t="inlineStr">
        <is>
          <t>⚠ Puffer wird unterschritten</t>
        </is>
      </c>
      <c r="E79" t="inlineStr">
        <is>
          <t>⚠ در آینده زیر حد اطمینان</t>
        </is>
      </c>
      <c r="F79" t="inlineStr">
        <is>
          <t>⚠ سينخفض تحت الهامش</t>
        </is>
      </c>
      <c r="G79" t="inlineStr">
        <is>
          <t>⚠ bajará del colchón</t>
        </is>
      </c>
      <c r="H79" t="inlineStr">
        <is>
          <t>⚠ passera sous la réserve</t>
        </is>
      </c>
      <c r="I79" t="inlineStr">
        <is>
          <t>⚠ scenderà sotto la riserva</t>
        </is>
      </c>
      <c r="J79" t="inlineStr">
        <is>
          <t>⚠ 安全残高を下回る見込み</t>
        </is>
      </c>
      <c r="K79" t="inlineStr">
        <is>
          <t>⚠ 안전 잔액 미달 예정</t>
        </is>
      </c>
      <c r="L79" t="inlineStr">
        <is>
          <t>⚠ do të bjerë nën rezervë</t>
        </is>
      </c>
      <c r="M79" t="inlineStr">
        <is>
          <t>⚠ tampon altına düşecek</t>
        </is>
      </c>
      <c r="N79" t="inlineStr">
        <is>
          <t>⚠ 将低于储备</t>
        </is>
      </c>
    </row>
    <row r="80">
      <c r="A80" t="inlineStr">
        <is>
          <t>i_neg</t>
        </is>
      </c>
      <c r="B80">
        <f>INDEX($C80:$N80,1,$B$1)</f>
        <v/>
      </c>
      <c r="C80" t="inlineStr">
        <is>
          <t>⛔ negative balance ahead</t>
        </is>
      </c>
      <c r="D80" t="inlineStr">
        <is>
          <t>⛔ Konto wird negativ</t>
        </is>
      </c>
      <c r="E80" t="inlineStr">
        <is>
          <t>⛔ موجودی منفی در پیش</t>
        </is>
      </c>
      <c r="F80" t="inlineStr">
        <is>
          <t>⛔ رصيد سالب قادم</t>
        </is>
      </c>
      <c r="G80" t="inlineStr">
        <is>
          <t>⛔ saldo negativo previsto</t>
        </is>
      </c>
      <c r="H80" t="inlineStr">
        <is>
          <t>⛔ solde négatif à venir</t>
        </is>
      </c>
      <c r="I80" t="inlineStr">
        <is>
          <t>⛔ saldo negativo in arrivo</t>
        </is>
      </c>
      <c r="J80" t="inlineStr">
        <is>
          <t>⛔ 残高マイナスの見込み</t>
        </is>
      </c>
      <c r="K80" t="inlineStr">
        <is>
          <t>⛔ 잔액 마이너스 예정</t>
        </is>
      </c>
      <c r="L80" t="inlineStr">
        <is>
          <t>⛔ gjendje negative përpara</t>
        </is>
      </c>
      <c r="M80" t="inlineStr">
        <is>
          <t>⛔ eksi bakiye geliyor</t>
        </is>
      </c>
      <c r="N80" t="inlineStr">
        <is>
          <t>⛔ 将出现负余额</t>
        </is>
      </c>
    </row>
    <row r="81">
      <c r="A81" t="inlineStr">
        <is>
          <t>c_hint</t>
        </is>
      </c>
      <c r="B81">
        <f>INDEX($C81:$N81,1,$B$1)</f>
        <v/>
      </c>
      <c r="C81" t="inlineStr">
        <is>
          <t>Year applies to the 12-month view. Dates up to the as-of date count as actual, later dates as forecast.</t>
        </is>
      </c>
      <c r="D81" t="inlineStr">
        <is>
          <t>Das Jahr gilt für die 12-Monats-Ansicht. Daten bis zum Stichtag zählen als Ist, spätere als Vorschau.</t>
        </is>
      </c>
      <c r="E81" t="inlineStr">
        <is>
          <t>سال برای نمای ۱۲ ماهه است. تاریخ‌ها تا تاریخ مبنا واقعی و بعد از آن پیش‌بینی حساب می‌شوند.</t>
        </is>
      </c>
      <c r="F81" t="inlineStr">
        <is>
          <t>السنة لعرض 12 شهرًا. التواريخ حتى تاريخ المرجع فعلية والتالية توقع.</t>
        </is>
      </c>
      <c r="G81" t="inlineStr">
        <is>
          <t>El año se aplica a la vista de 12 meses. Hasta la fecha de referencia es real, después previsión.</t>
        </is>
      </c>
      <c r="H81" t="inlineStr">
        <is>
          <t>L’année s’applique à la vue 12 mois. Jusqu’à la date de référence = réel, ensuite prévision.</t>
        </is>
      </c>
      <c r="I81" t="inlineStr">
        <is>
          <t>L’anno vale per la vista 12 mesi. Fino alla data di riferimento = effettivo, dopo = previsione.</t>
        </is>
      </c>
      <c r="J81" t="inlineStr">
        <is>
          <t>年は12か月ビューに適用。基準日までは実績、それ以降は予測です。</t>
        </is>
      </c>
      <c r="K81" t="inlineStr">
        <is>
          <t>연도는 12개월 화면에 적용됩니다. 기준일까지는 실제, 이후는 예측입니다.</t>
        </is>
      </c>
      <c r="L81" t="inlineStr">
        <is>
          <t>Viti vlen për pamjen 12-mujore. Deri në datën e referencës = real, më pas = parashikim.</t>
        </is>
      </c>
      <c r="M81" t="inlineStr">
        <is>
          <t>Yıl 12 aylık görünüm içindir. Referans tarihine kadar gerçekleşen, sonrası tahmin.</t>
        </is>
      </c>
      <c r="N81" t="inlineStr">
        <is>
          <t>年份用于 12 个月视图。基准日之前为实际，之后为预测。</t>
        </is>
      </c>
    </row>
    <row r="82">
      <c r="A82" t="inlineStr">
        <is>
          <t>r_name</t>
        </is>
      </c>
      <c r="B82">
        <f>INDEX($C82:$N82,1,$B$1)</f>
        <v/>
      </c>
      <c r="C82" t="inlineStr">
        <is>
          <t>COMPANY</t>
        </is>
      </c>
      <c r="D82" t="inlineStr">
        <is>
          <t>UNTERNEHMEN</t>
        </is>
      </c>
      <c r="E82" t="inlineStr">
        <is>
          <t>شرکت</t>
        </is>
      </c>
      <c r="F82" t="inlineStr">
        <is>
          <t>الشركة</t>
        </is>
      </c>
      <c r="G82" t="inlineStr">
        <is>
          <t>EMPRESA</t>
        </is>
      </c>
      <c r="H82" t="inlineStr">
        <is>
          <t>ENTREPRISE</t>
        </is>
      </c>
      <c r="I82" t="inlineStr">
        <is>
          <t>AZIENDA</t>
        </is>
      </c>
      <c r="J82" t="inlineStr">
        <is>
          <t>会社</t>
        </is>
      </c>
      <c r="K82" t="inlineStr">
        <is>
          <t>회사</t>
        </is>
      </c>
      <c r="L82" t="inlineStr">
        <is>
          <t>KOMPANIA</t>
        </is>
      </c>
      <c r="M82" t="inlineStr">
        <is>
          <t>FİRMA</t>
        </is>
      </c>
      <c r="N82" t="inlineStr">
        <is>
          <t>公司</t>
        </is>
      </c>
    </row>
    <row r="83">
      <c r="A83" t="inlineStr">
        <is>
          <t>w_title</t>
        </is>
      </c>
      <c r="B83">
        <f>INDEX($C83:$N83,1,$B$1)</f>
        <v/>
      </c>
      <c r="C83" t="inlineStr">
        <is>
          <t>13-WEEK CASH FORECAST</t>
        </is>
      </c>
      <c r="D83" t="inlineStr">
        <is>
          <t>13-WOCHEN-LIQUIDITÄTSVORSCHAU</t>
        </is>
      </c>
      <c r="E83" t="inlineStr">
        <is>
          <t>پیش‌بینی نقدینگی ۱۳ هفته</t>
        </is>
      </c>
      <c r="F83" t="inlineStr">
        <is>
          <t>توقع السيولة لـ 13 أسبوعًا</t>
        </is>
      </c>
      <c r="G83" t="inlineStr">
        <is>
          <t>PREVISIÓN DE TESORERÍA A 13 SEMANAS</t>
        </is>
      </c>
      <c r="H83" t="inlineStr">
        <is>
          <t>PRÉVISION DE TRÉSORERIE 13 SEMAINES</t>
        </is>
      </c>
      <c r="I83" t="inlineStr">
        <is>
          <t>PREVISIONE DI CASSA A 13 SETTIMANE</t>
        </is>
      </c>
      <c r="J83" t="inlineStr">
        <is>
          <t>13週間資金繰り予測</t>
        </is>
      </c>
      <c r="K83" t="inlineStr">
        <is>
          <t>13주 현금 예측</t>
        </is>
      </c>
      <c r="L83" t="inlineStr">
        <is>
          <t>PARASHIKIMI I LIKUIDITETIT 13 JAVË</t>
        </is>
      </c>
      <c r="M83" t="inlineStr">
        <is>
          <t>13 HAFTALIK NAKİT TAHMİNİ</t>
        </is>
      </c>
      <c r="N83" t="inlineStr">
        <is>
          <t>13 周现金预测</t>
        </is>
      </c>
    </row>
    <row r="84">
      <c r="A84" t="inlineStr">
        <is>
          <t>w_sub</t>
        </is>
      </c>
      <c r="B84">
        <f>INDEX($C84:$N84,1,$B$1)</f>
        <v/>
      </c>
      <c r="C84" t="inlineStr">
        <is>
          <t>Week 1 starts on the as-of date – one page, ready to print</t>
        </is>
      </c>
      <c r="D84" t="inlineStr">
        <is>
          <t>Woche 1 beginnt am Stichtag – eine Seite, druckfertig</t>
        </is>
      </c>
      <c r="E84" t="inlineStr">
        <is>
          <t>هفته ۱ از تاریخ مبنا شروع می‌شود – یک صفحه، آماده چاپ</t>
        </is>
      </c>
      <c r="F84" t="inlineStr">
        <is>
          <t>يبدأ الأسبوع 1 من تاريخ المرجع – صفحة واحدة جاهزة للطباعة</t>
        </is>
      </c>
      <c r="G84" t="inlineStr">
        <is>
          <t>La semana 1 empieza en la fecha de referencia – una página lista para imprimir</t>
        </is>
      </c>
      <c r="H84" t="inlineStr">
        <is>
          <t>La semaine 1 commence à la date de référence – une page prête à imprimer</t>
        </is>
      </c>
      <c r="I84" t="inlineStr">
        <is>
          <t>La settimana 1 inizia alla data di riferimento – una pagina pronta da stampare</t>
        </is>
      </c>
      <c r="J84" t="inlineStr">
        <is>
          <t>第1週は基準日から開始 – 1ページで印刷可能</t>
        </is>
      </c>
      <c r="K84" t="inlineStr">
        <is>
          <t>1주차는 기준일부터 시작 – 한 페이지 인쇄용</t>
        </is>
      </c>
      <c r="L84" t="inlineStr">
        <is>
          <t>Java 1 nis në datën e referencës – një faqe, gati për printim</t>
        </is>
      </c>
      <c r="M84" t="inlineStr">
        <is>
          <t>1. hafta referans tarihinde başlar – tek sayfa, yazdırmaya hazır</t>
        </is>
      </c>
      <c r="N84" t="inlineStr">
        <is>
          <t>第 1 周从基准日开始——一页，可直接打印</t>
        </is>
      </c>
    </row>
    <row r="85">
      <c r="A85" t="inlineStr">
        <is>
          <t>w_open</t>
        </is>
      </c>
      <c r="B85">
        <f>INDEX($C85:$N85,1,$B$1)</f>
        <v/>
      </c>
      <c r="C85" t="inlineStr">
        <is>
          <t>Opening balance</t>
        </is>
      </c>
      <c r="D85" t="inlineStr">
        <is>
          <t>Anfangsbestand</t>
        </is>
      </c>
      <c r="E85" t="inlineStr">
        <is>
          <t>موجودی ابتدای هفته</t>
        </is>
      </c>
      <c r="F85" t="inlineStr">
        <is>
          <t>الرصيد الافتتاحي</t>
        </is>
      </c>
      <c r="G85" t="inlineStr">
        <is>
          <t>Saldo inicial</t>
        </is>
      </c>
      <c r="H85" t="inlineStr">
        <is>
          <t>Solde d’ouverture</t>
        </is>
      </c>
      <c r="I85" t="inlineStr">
        <is>
          <t>Saldo iniziale</t>
        </is>
      </c>
      <c r="J85" t="inlineStr">
        <is>
          <t>期首残高</t>
        </is>
      </c>
      <c r="K85" t="inlineStr">
        <is>
          <t>기초 잔액</t>
        </is>
      </c>
      <c r="L85" t="inlineStr">
        <is>
          <t>Gjendja fillestare</t>
        </is>
      </c>
      <c r="M85" t="inlineStr">
        <is>
          <t>Açılış bakiyesi</t>
        </is>
      </c>
      <c r="N85" t="inlineStr">
        <is>
          <t>期初余额</t>
        </is>
      </c>
    </row>
    <row r="86">
      <c r="A86" t="inlineStr">
        <is>
          <t>w_tin</t>
        </is>
      </c>
      <c r="B86">
        <f>INDEX($C86:$N86,1,$B$1)</f>
        <v/>
      </c>
      <c r="C86" t="inlineStr">
        <is>
          <t>Total inflows</t>
        </is>
      </c>
      <c r="D86" t="inlineStr">
        <is>
          <t>Summe Einnahmen</t>
        </is>
      </c>
      <c r="E86" t="inlineStr">
        <is>
          <t>جمع ورودی</t>
        </is>
      </c>
      <c r="F86" t="inlineStr">
        <is>
          <t>إجمالي الإيرادات</t>
        </is>
      </c>
      <c r="G86" t="inlineStr">
        <is>
          <t>Total cobros</t>
        </is>
      </c>
      <c r="H86" t="inlineStr">
        <is>
          <t>Total encaissements</t>
        </is>
      </c>
      <c r="I86" t="inlineStr">
        <is>
          <t>Totale entrate</t>
        </is>
      </c>
      <c r="J86" t="inlineStr">
        <is>
          <t>入金合計</t>
        </is>
      </c>
      <c r="K86" t="inlineStr">
        <is>
          <t>입금 합계</t>
        </is>
      </c>
      <c r="L86" t="inlineStr">
        <is>
          <t>Totali i hyrjeve</t>
        </is>
      </c>
      <c r="M86" t="inlineStr">
        <is>
          <t>Toplam giriş</t>
        </is>
      </c>
      <c r="N86" t="inlineStr">
        <is>
          <t>收入合计</t>
        </is>
      </c>
    </row>
    <row r="87">
      <c r="A87" t="inlineStr">
        <is>
          <t>w_tout</t>
        </is>
      </c>
      <c r="B87">
        <f>INDEX($C87:$N87,1,$B$1)</f>
        <v/>
      </c>
      <c r="C87" t="inlineStr">
        <is>
          <t>Total outflows</t>
        </is>
      </c>
      <c r="D87" t="inlineStr">
        <is>
          <t>Summe Ausgaben</t>
        </is>
      </c>
      <c r="E87" t="inlineStr">
        <is>
          <t>جمع خروجی</t>
        </is>
      </c>
      <c r="F87" t="inlineStr">
        <is>
          <t>إجمالي المصروفات</t>
        </is>
      </c>
      <c r="G87" t="inlineStr">
        <is>
          <t>Total pagos</t>
        </is>
      </c>
      <c r="H87" t="inlineStr">
        <is>
          <t>Total décaissements</t>
        </is>
      </c>
      <c r="I87" t="inlineStr">
        <is>
          <t>Totale uscite</t>
        </is>
      </c>
      <c r="J87" t="inlineStr">
        <is>
          <t>出金合計</t>
        </is>
      </c>
      <c r="K87" t="inlineStr">
        <is>
          <t>출금 합계</t>
        </is>
      </c>
      <c r="L87" t="inlineStr">
        <is>
          <t>Totali i daljeve</t>
        </is>
      </c>
      <c r="M87" t="inlineStr">
        <is>
          <t>Toplam çıkış</t>
        </is>
      </c>
      <c r="N87" t="inlineStr">
        <is>
          <t>支出合计</t>
        </is>
      </c>
    </row>
    <row r="88">
      <c r="A88" t="inlineStr">
        <is>
          <t>w_net</t>
        </is>
      </c>
      <c r="B88">
        <f>INDEX($C88:$N88,1,$B$1)</f>
        <v/>
      </c>
      <c r="C88" t="inlineStr">
        <is>
          <t>Net cash flow</t>
        </is>
      </c>
      <c r="D88" t="inlineStr">
        <is>
          <t>Netto-Cashflow</t>
        </is>
      </c>
      <c r="E88" t="inlineStr">
        <is>
          <t>جریان نقدی خالص</t>
        </is>
      </c>
      <c r="F88" t="inlineStr">
        <is>
          <t>صافي التدفق النقدي</t>
        </is>
      </c>
      <c r="G88" t="inlineStr">
        <is>
          <t>Flujo de caja neto</t>
        </is>
      </c>
      <c r="H88" t="inlineStr">
        <is>
          <t>Flux de trésorerie net</t>
        </is>
      </c>
      <c r="I88" t="inlineStr">
        <is>
          <t>Flusso di cassa netto</t>
        </is>
      </c>
      <c r="J88" t="inlineStr">
        <is>
          <t>純キャッシュフロー</t>
        </is>
      </c>
      <c r="K88" t="inlineStr">
        <is>
          <t>순현금흐름</t>
        </is>
      </c>
      <c r="L88" t="inlineStr">
        <is>
          <t>Fluksi neto i parave</t>
        </is>
      </c>
      <c r="M88" t="inlineStr">
        <is>
          <t>Net nakit akışı</t>
        </is>
      </c>
      <c r="N88" t="inlineStr">
        <is>
          <t>净现金流</t>
        </is>
      </c>
    </row>
    <row r="89">
      <c r="A89" t="inlineStr">
        <is>
          <t>w_close</t>
        </is>
      </c>
      <c r="B89">
        <f>INDEX($C89:$N89,1,$B$1)</f>
        <v/>
      </c>
      <c r="C89" t="inlineStr">
        <is>
          <t>Closing balance</t>
        </is>
      </c>
      <c r="D89" t="inlineStr">
        <is>
          <t>Endbestand</t>
        </is>
      </c>
      <c r="E89" t="inlineStr">
        <is>
          <t>موجودی پایان هفته</t>
        </is>
      </c>
      <c r="F89" t="inlineStr">
        <is>
          <t>الرصيد الختامي</t>
        </is>
      </c>
      <c r="G89" t="inlineStr">
        <is>
          <t>Saldo final</t>
        </is>
      </c>
      <c r="H89" t="inlineStr">
        <is>
          <t>Solde de clôture</t>
        </is>
      </c>
      <c r="I89" t="inlineStr">
        <is>
          <t>Saldo finale</t>
        </is>
      </c>
      <c r="J89" t="inlineStr">
        <is>
          <t>期末残高</t>
        </is>
      </c>
      <c r="K89" t="inlineStr">
        <is>
          <t>기말 잔액</t>
        </is>
      </c>
      <c r="L89" t="inlineStr">
        <is>
          <t>Gjendja përfundimtare</t>
        </is>
      </c>
      <c r="M89" t="inlineStr">
        <is>
          <t>Kapanış bakiyesi</t>
        </is>
      </c>
      <c r="N89" t="inlineStr">
        <is>
          <t>期末余额</t>
        </is>
      </c>
    </row>
    <row r="90">
      <c r="A90" t="inlineStr">
        <is>
          <t>w_gap</t>
        </is>
      </c>
      <c r="B90">
        <f>INDEX($C90:$N90,1,$B$1)</f>
        <v/>
      </c>
      <c r="C90" t="inlineStr">
        <is>
          <t>Headroom vs buffer</t>
        </is>
      </c>
      <c r="D90" t="inlineStr">
        <is>
          <t>Abstand zum Puffer</t>
        </is>
      </c>
      <c r="E90" t="inlineStr">
        <is>
          <t>فاصله تا حد اطمینان</t>
        </is>
      </c>
      <c r="F90" t="inlineStr">
        <is>
          <t>الفارق عن الهامش</t>
        </is>
      </c>
      <c r="G90" t="inlineStr">
        <is>
          <t>Margen sobre el colchón</t>
        </is>
      </c>
      <c r="H90" t="inlineStr">
        <is>
          <t>Marge sur la réserve</t>
        </is>
      </c>
      <c r="I90" t="inlineStr">
        <is>
          <t>Margine sulla riserva</t>
        </is>
      </c>
      <c r="J90" t="inlineStr">
        <is>
          <t>安全残高との差</t>
        </is>
      </c>
      <c r="K90" t="inlineStr">
        <is>
          <t>안전 잔액 대비 여유</t>
        </is>
      </c>
      <c r="L90" t="inlineStr">
        <is>
          <t>Diferenca nga rezerva</t>
        </is>
      </c>
      <c r="M90" t="inlineStr">
        <is>
          <t>Tampona göre fark</t>
        </is>
      </c>
      <c r="N90" t="inlineStr">
        <is>
          <t>与储备差额</t>
        </is>
      </c>
    </row>
    <row r="91">
      <c r="A91" t="inlineStr">
        <is>
          <t>w_note</t>
        </is>
      </c>
      <c r="B91">
        <f>INDEX($C91:$N91,1,$B$1)</f>
        <v/>
      </c>
      <c r="C91" t="inlineStr">
        <is>
          <t>Inflows and outflows = planned transactions + recurring items from the as-of date. Actual payments before the as-of date are already in the opening balance.</t>
        </is>
      </c>
      <c r="D91" t="inlineStr">
        <is>
          <t>Einnahmen und Ausgaben = geplante Buchungen + wiederkehrende Posten ab Stichtag. Ist-Zahlungen vor dem Stichtag stecken bereits im Anfangsbestand.</t>
        </is>
      </c>
      <c r="E91" t="inlineStr">
        <is>
          <t>ورودی و خروجی = تراکنش‌های برنامه‌ریزی‌شده + موارد تکراری از تاریخ مبنا. پرداخت‌های واقعی قبل از تاریخ مبنا در موجودی ابتدایی آمده‌اند.</t>
        </is>
      </c>
      <c r="F91" t="inlineStr">
        <is>
          <t>الإيرادات والمصروفات = المعاملات المخططة + البنود المتكررة من تاريخ المرجع. المدفوعات الفعلية قبله ضمن الرصيد الافتتاحي.</t>
        </is>
      </c>
      <c r="G91" t="inlineStr">
        <is>
          <t>Cobros y pagos = movimientos previstos + recurrentes desde la fecha de referencia. Los pagos reales anteriores ya están en el saldo inicial.</t>
        </is>
      </c>
      <c r="H91" t="inlineStr">
        <is>
          <t>Encaissements et décaissements = mouvements prévus + récurrents à partir de la date de référence. Les paiements réels antérieurs sont déjà dans le solde d’ouverture.</t>
        </is>
      </c>
      <c r="I91" t="inlineStr">
        <is>
          <t>Entrate e uscite = movimenti previsti + ricorrenti dalla data di riferimento. I pagamenti effettivi precedenti sono già nel saldo iniziale.</t>
        </is>
      </c>
      <c r="J91" t="inlineStr">
        <is>
          <t>入金・出金＝基準日以降の予定入出金＋定期項目。基準日前の実績は期首残高に含まれます。</t>
        </is>
      </c>
      <c r="K91" t="inlineStr">
        <is>
          <t>입금·출금 = 기준일 이후 예정 거래 + 정기 항목. 기준일 이전 실제 지급은 기초 잔액에 이미 포함됩니다.</t>
        </is>
      </c>
      <c r="L91" t="inlineStr">
        <is>
          <t>Hyrjet dhe daljet = lëvizje të planifikuara + periodike nga data e referencës. Pagesat reale para saj janë në gjendjen fillestare.</t>
        </is>
      </c>
      <c r="M91" t="inlineStr">
        <is>
          <t>Giriş ve çıkışlar = referans tarihinden itibaren planlanan hareketler + düzenli kalemler. Önceki gerçekleşen ödemeler açılış bakiyesindedir.</t>
        </is>
      </c>
      <c r="N91" t="inlineStr">
        <is>
          <t>收入和支出 = 自基准日起的计划收支 + 定期项目。基准日前的实际付款已计入期初余额。</t>
        </is>
      </c>
    </row>
    <row r="92">
      <c r="A92" t="inlineStr">
        <is>
          <t>mo_title</t>
        </is>
      </c>
      <c r="B92">
        <f>INDEX($C92:$N92,1,$B$1)</f>
        <v/>
      </c>
      <c r="C92" t="inlineStr">
        <is>
          <t>12-MONTH CASH PLAN</t>
        </is>
      </c>
      <c r="D92" t="inlineStr">
        <is>
          <t>12-MONATS-LIQUIDITÄTSPLAN</t>
        </is>
      </c>
      <c r="E92" t="inlineStr">
        <is>
          <t>برنامه نقدینگی ۱۲ ماهه</t>
        </is>
      </c>
      <c r="F92" t="inlineStr">
        <is>
          <t>خطة السيولة لـ 12 شهرًا</t>
        </is>
      </c>
      <c r="G92" t="inlineStr">
        <is>
          <t>PLAN DE TESORERÍA DE 12 MESES</t>
        </is>
      </c>
      <c r="H92" t="inlineStr">
        <is>
          <t>PLAN DE TRÉSORERIE 12 MOIS</t>
        </is>
      </c>
      <c r="I92" t="inlineStr">
        <is>
          <t>PIANO DI CASSA A 12 MESI</t>
        </is>
      </c>
      <c r="J92" t="inlineStr">
        <is>
          <t>12か月資金計画</t>
        </is>
      </c>
      <c r="K92" t="inlineStr">
        <is>
          <t>12개월 현금 계획</t>
        </is>
      </c>
      <c r="L92" t="inlineStr">
        <is>
          <t>PLANI I LIKUIDITETIT 12 MUAJ</t>
        </is>
      </c>
      <c r="M92" t="inlineStr">
        <is>
          <t>12 AYLIK NAKİT PLANI</t>
        </is>
      </c>
      <c r="N92" t="inlineStr">
        <is>
          <t>12 个月现金计划</t>
        </is>
      </c>
    </row>
    <row r="93">
      <c r="A93" t="inlineStr">
        <is>
          <t>mo_sub</t>
        </is>
      </c>
      <c r="B93">
        <f>INDEX($C93:$N93,1,$B$1)</f>
        <v/>
      </c>
      <c r="C93" t="inlineStr">
        <is>
          <t>Actual months and forecast months in one view</t>
        </is>
      </c>
      <c r="D93" t="inlineStr">
        <is>
          <t>Ist-Monate und Vorschau-Monate in einer Ansicht</t>
        </is>
      </c>
      <c r="E93" t="inlineStr">
        <is>
          <t>ماه‌های واقعی و پیش‌بینی در یک نما</t>
        </is>
      </c>
      <c r="F93" t="inlineStr">
        <is>
          <t>الأشهر الفعلية والمتوقعة في عرض واحد</t>
        </is>
      </c>
      <c r="G93" t="inlineStr">
        <is>
          <t>Meses reales y previstos en una vista</t>
        </is>
      </c>
      <c r="H93" t="inlineStr">
        <is>
          <t>Mois réels et prévus dans une seule vue</t>
        </is>
      </c>
      <c r="I93" t="inlineStr">
        <is>
          <t>Mesi effettivi e previsti in un’unica vista</t>
        </is>
      </c>
      <c r="J93" t="inlineStr">
        <is>
          <t>実績月と予測月を1つの表で</t>
        </is>
      </c>
      <c r="K93" t="inlineStr">
        <is>
          <t>실제 월과 예측 월을 한 화면에</t>
        </is>
      </c>
      <c r="L93" t="inlineStr">
        <is>
          <t>Muajt realë dhe të parashikuar në një pamje</t>
        </is>
      </c>
      <c r="M93" t="inlineStr">
        <is>
          <t>Gerçekleşen ve tahmini aylar tek görünümde</t>
        </is>
      </c>
      <c r="N93" t="inlineStr">
        <is>
          <t>实际月份和预测月份同屏显示</t>
        </is>
      </c>
    </row>
    <row r="94">
      <c r="A94" t="inlineStr">
        <is>
          <t>h_month</t>
        </is>
      </c>
      <c r="B94">
        <f>INDEX($C94:$N94,1,$B$1)</f>
        <v/>
      </c>
      <c r="C94" t="inlineStr">
        <is>
          <t>Month</t>
        </is>
      </c>
      <c r="D94" t="inlineStr">
        <is>
          <t>Monat</t>
        </is>
      </c>
      <c r="E94" t="inlineStr">
        <is>
          <t>ماه</t>
        </is>
      </c>
      <c r="F94" t="inlineStr">
        <is>
          <t>الشهر</t>
        </is>
      </c>
      <c r="G94" t="inlineStr">
        <is>
          <t>Mes</t>
        </is>
      </c>
      <c r="H94" t="inlineStr">
        <is>
          <t>Mois</t>
        </is>
      </c>
      <c r="I94" t="inlineStr">
        <is>
          <t>Mese</t>
        </is>
      </c>
      <c r="J94" t="inlineStr">
        <is>
          <t>月</t>
        </is>
      </c>
      <c r="K94" t="inlineStr">
        <is>
          <t>월</t>
        </is>
      </c>
      <c r="L94" t="inlineStr">
        <is>
          <t>Muaji</t>
        </is>
      </c>
      <c r="M94" t="inlineStr">
        <is>
          <t>Ay</t>
        </is>
      </c>
      <c r="N94" t="inlineStr">
        <is>
          <t>月份</t>
        </is>
      </c>
    </row>
    <row r="95">
      <c r="A95" t="inlineStr">
        <is>
          <t>h_type</t>
        </is>
      </c>
      <c r="B95">
        <f>INDEX($C95:$N95,1,$B$1)</f>
        <v/>
      </c>
      <c r="C95" t="inlineStr">
        <is>
          <t>Basis</t>
        </is>
      </c>
      <c r="D95" t="inlineStr">
        <is>
          <t>Basis</t>
        </is>
      </c>
      <c r="E95" t="inlineStr">
        <is>
          <t>مبنا</t>
        </is>
      </c>
      <c r="F95" t="inlineStr">
        <is>
          <t>الأساس</t>
        </is>
      </c>
      <c r="G95" t="inlineStr">
        <is>
          <t>Base</t>
        </is>
      </c>
      <c r="H95" t="inlineStr">
        <is>
          <t>Base</t>
        </is>
      </c>
      <c r="I95" t="inlineStr">
        <is>
          <t>Base</t>
        </is>
      </c>
      <c r="J95" t="inlineStr">
        <is>
          <t>区分</t>
        </is>
      </c>
      <c r="K95" t="inlineStr">
        <is>
          <t>구분</t>
        </is>
      </c>
      <c r="L95" t="inlineStr">
        <is>
          <t>Baza</t>
        </is>
      </c>
      <c r="M95" t="inlineStr">
        <is>
          <t>Esas</t>
        </is>
      </c>
      <c r="N95" t="inlineStr">
        <is>
          <t>依据</t>
        </is>
      </c>
    </row>
    <row r="96">
      <c r="A96" t="inlineStr">
        <is>
          <t>t_act</t>
        </is>
      </c>
      <c r="B96">
        <f>INDEX($C96:$N96,1,$B$1)</f>
        <v/>
      </c>
      <c r="C96" t="inlineStr">
        <is>
          <t>Actual</t>
        </is>
      </c>
      <c r="D96" t="inlineStr">
        <is>
          <t>Ist</t>
        </is>
      </c>
      <c r="E96" t="inlineStr">
        <is>
          <t>واقعی</t>
        </is>
      </c>
      <c r="F96" t="inlineStr">
        <is>
          <t>فعلي</t>
        </is>
      </c>
      <c r="G96" t="inlineStr">
        <is>
          <t>Real</t>
        </is>
      </c>
      <c r="H96" t="inlineStr">
        <is>
          <t>Réel</t>
        </is>
      </c>
      <c r="I96" t="inlineStr">
        <is>
          <t>Effettivo</t>
        </is>
      </c>
      <c r="J96" t="inlineStr">
        <is>
          <t>実績</t>
        </is>
      </c>
      <c r="K96" t="inlineStr">
        <is>
          <t>실제</t>
        </is>
      </c>
      <c r="L96" t="inlineStr">
        <is>
          <t>Real</t>
        </is>
      </c>
      <c r="M96" t="inlineStr">
        <is>
          <t>Gerçekleşen</t>
        </is>
      </c>
      <c r="N96" t="inlineStr">
        <is>
          <t>实际</t>
        </is>
      </c>
    </row>
    <row r="97">
      <c r="A97" t="inlineStr">
        <is>
          <t>t_fc</t>
        </is>
      </c>
      <c r="B97">
        <f>INDEX($C97:$N97,1,$B$1)</f>
        <v/>
      </c>
      <c r="C97" t="inlineStr">
        <is>
          <t>Forecast</t>
        </is>
      </c>
      <c r="D97" t="inlineStr">
        <is>
          <t>Vorschau</t>
        </is>
      </c>
      <c r="E97" t="inlineStr">
        <is>
          <t>پیش‌بینی</t>
        </is>
      </c>
      <c r="F97" t="inlineStr">
        <is>
          <t>توقع</t>
        </is>
      </c>
      <c r="G97" t="inlineStr">
        <is>
          <t>Previsión</t>
        </is>
      </c>
      <c r="H97" t="inlineStr">
        <is>
          <t>Prévision</t>
        </is>
      </c>
      <c r="I97" t="inlineStr">
        <is>
          <t>Previsione</t>
        </is>
      </c>
      <c r="J97" t="inlineStr">
        <is>
          <t>予測</t>
        </is>
      </c>
      <c r="K97" t="inlineStr">
        <is>
          <t>예측</t>
        </is>
      </c>
      <c r="L97" t="inlineStr">
        <is>
          <t>Parashikim</t>
        </is>
      </c>
      <c r="M97" t="inlineStr">
        <is>
          <t>Tahmin</t>
        </is>
      </c>
      <c r="N97" t="inlineStr">
        <is>
          <t>预测</t>
        </is>
      </c>
    </row>
    <row r="98">
      <c r="A98" t="inlineStr">
        <is>
          <t>t_mix</t>
        </is>
      </c>
      <c r="B98">
        <f>INDEX($C98:$N98,1,$B$1)</f>
        <v/>
      </c>
      <c r="C98" t="inlineStr">
        <is>
          <t>Actual + forecast</t>
        </is>
      </c>
      <c r="D98" t="inlineStr">
        <is>
          <t>Ist + Vorschau</t>
        </is>
      </c>
      <c r="E98" t="inlineStr">
        <is>
          <t>واقعی + پیش‌بینی</t>
        </is>
      </c>
      <c r="F98" t="inlineStr">
        <is>
          <t>فعلي + توقع</t>
        </is>
      </c>
      <c r="G98" t="inlineStr">
        <is>
          <t>Real + previsión</t>
        </is>
      </c>
      <c r="H98" t="inlineStr">
        <is>
          <t>Réel + prévision</t>
        </is>
      </c>
      <c r="I98" t="inlineStr">
        <is>
          <t>Effettivo + previsione</t>
        </is>
      </c>
      <c r="J98" t="inlineStr">
        <is>
          <t>実績＋予測</t>
        </is>
      </c>
      <c r="K98" t="inlineStr">
        <is>
          <t>실제 + 예측</t>
        </is>
      </c>
      <c r="L98" t="inlineStr">
        <is>
          <t>Real + parashikim</t>
        </is>
      </c>
      <c r="M98" t="inlineStr">
        <is>
          <t>Gerçekleşen + tahmin</t>
        </is>
      </c>
      <c r="N98" t="inlineStr">
        <is>
          <t>实际 + 预测</t>
        </is>
      </c>
    </row>
    <row r="99">
      <c r="A99" t="inlineStr">
        <is>
          <t>tx_title</t>
        </is>
      </c>
      <c r="B99">
        <f>INDEX($C99:$N99,1,$B$1)</f>
        <v/>
      </c>
      <c r="C99" t="inlineStr">
        <is>
          <t>TRANSACTIONS (ACTUAL &amp; PLANNED)</t>
        </is>
      </c>
      <c r="D99" t="inlineStr">
        <is>
          <t>BUCHUNGEN (IST &amp; PLAN)</t>
        </is>
      </c>
      <c r="E99" t="inlineStr">
        <is>
          <t>تراکنش‌ها (واقعی و برنامه‌ریزی‌شده)</t>
        </is>
      </c>
      <c r="F99" t="inlineStr">
        <is>
          <t>المعاملات (الفعلية والمخططة)</t>
        </is>
      </c>
      <c r="G99" t="inlineStr">
        <is>
          <t>MOVIMIENTOS (REALES Y PREVISTOS)</t>
        </is>
      </c>
      <c r="H99" t="inlineStr">
        <is>
          <t>MOUVEMENTS (RÉELS ET PRÉVUS)</t>
        </is>
      </c>
      <c r="I99" t="inlineStr">
        <is>
          <t>MOVIMENTI (EFFETTIVI E PREVISTI)</t>
        </is>
      </c>
      <c r="J99" t="inlineStr">
        <is>
          <t>入出金（実績・予定）</t>
        </is>
      </c>
      <c r="K99" t="inlineStr">
        <is>
          <t>거래(실제·예정)</t>
        </is>
      </c>
      <c r="L99" t="inlineStr">
        <is>
          <t>LËVIZJET (REALE DHE TË PLANIFIKUARA)</t>
        </is>
      </c>
      <c r="M99" t="inlineStr">
        <is>
          <t>HAREKETLER (GERÇEKLEŞEN VE PLANLANAN)</t>
        </is>
      </c>
      <c r="N99" t="inlineStr">
        <is>
          <t>收支记录（实际与计划）</t>
        </is>
      </c>
    </row>
    <row r="100">
      <c r="A100" t="inlineStr">
        <is>
          <t>tx_hint</t>
        </is>
      </c>
      <c r="B100">
        <f>INDEX($C100:$N100,1,$B$1)</f>
        <v/>
      </c>
      <c r="C100" t="inlineStr">
        <is>
          <t>Replace the demo rows with your payments (bank export works). Amounts positive; the category decides in or out. Future dates = planned. Up to 10,000 rows.</t>
        </is>
      </c>
      <c r="D100" t="inlineStr">
        <is>
          <t>Demozeilen durch Ihre Zahlungen ersetzen (Bankexport möglich). Beträge positiv; die Kategorie entscheidet über Ein- oder Ausgang. Zukünftige Daten = geplant. Bis 10.000 Zeilen.</t>
        </is>
      </c>
      <c r="E100" t="inlineStr">
        <is>
          <t>ردیف‌های نمونه را با پرداخت‌های خودتان جایگزین کنید (خروجی بانک هم می‌شود). مبلغ مثبت؛ دسته ورودی یا خروجی را تعیین می‌کند. تاریخ آینده = برنامه‌ریزی‌شده. تا ۱۰٬۰۰۰ ردیف.</t>
        </is>
      </c>
      <c r="F100" t="inlineStr">
        <is>
          <t>استبدل الصفوف التجريبية بمدفوعاتك (يمكن تصدير البنك). المبالغ موجبة؛ الفئة تحدد الدخول أو الخروج. التواريخ المستقبلية = مخططة. حتى 10,000 سطر.</t>
        </is>
      </c>
      <c r="G100" t="inlineStr">
        <is>
          <t>Sustituye las filas demo por tus pagos (sirve la exportación del banco). Importes positivos; la categoría decide entrada o salida. Fechas futuras = previstas. Hasta 10.000 filas.</t>
        </is>
      </c>
      <c r="H100" t="inlineStr">
        <is>
          <t>Remplacez les lignes de démo par vos paiements (export bancaire possible). Montants positifs ; la catégorie décide entrée ou sortie. Dates futures = prévues. Jusqu’à 10 000 lignes.</t>
        </is>
      </c>
      <c r="I100" t="inlineStr">
        <is>
          <t>Sostituisci le righe demo con i tuoi pagamenti (anche export bancario). Importi positivi; la categoria decide entrata o uscita. Date future = previste. Fino a 10.000 righe.</t>
        </is>
      </c>
      <c r="J100" t="inlineStr">
        <is>
          <t>デモ行を自社の入出金に置き換えます（銀行明細のエクスポートも可）。金額はプラス、入出金はカテゴリーで判定。未来の日付＝予定。最大 10,000 行。</t>
        </is>
      </c>
      <c r="K100" t="inlineStr">
        <is>
          <t>데모 행을 실제 지급으로 바꾸세요(은행 내보내기 가능). 금액은 양수, 입출금은 카테고리로 구분. 미래 날짜 = 예정. 최대 10,000행.</t>
        </is>
      </c>
      <c r="L100" t="inlineStr">
        <is>
          <t>Zëvendësoni rreshtat demo me pagesat tuaja (edhe eksport banke). Shumat pozitive; kategoria vendos hyrje apo dalje. Data të ardhshme = të planifikuara. Deri në 10.000 rreshta.</t>
        </is>
      </c>
      <c r="M100" t="inlineStr">
        <is>
          <t>Demo satırları kendi ödemelerinizle değiştirin (banka dışa aktarımı olur). Tutarlar pozitif; giriş/çıkışı kategori belirler. Gelecek tarihler = planlanan. 10.000 satıra kadar.</t>
        </is>
      </c>
      <c r="N100" t="inlineStr">
        <is>
          <t>用你的收支替换演示行（可用银行导出）。金额填正数；收入或支出由类别决定。未来日期 = 计划。最多 10,000 行。</t>
        </is>
      </c>
    </row>
    <row r="101">
      <c r="A101" t="inlineStr">
        <is>
          <t>th_date</t>
        </is>
      </c>
      <c r="B101">
        <f>INDEX($C101:$N101,1,$B$1)</f>
        <v/>
      </c>
      <c r="C101" t="inlineStr">
        <is>
          <t>Date</t>
        </is>
      </c>
      <c r="D101" t="inlineStr">
        <is>
          <t>Datum</t>
        </is>
      </c>
      <c r="E101" t="inlineStr">
        <is>
          <t>تاریخ</t>
        </is>
      </c>
      <c r="F101" t="inlineStr">
        <is>
          <t>التاريخ</t>
        </is>
      </c>
      <c r="G101" t="inlineStr">
        <is>
          <t>Fecha</t>
        </is>
      </c>
      <c r="H101" t="inlineStr">
        <is>
          <t>Date</t>
        </is>
      </c>
      <c r="I101" t="inlineStr">
        <is>
          <t>Data</t>
        </is>
      </c>
      <c r="J101" t="inlineStr">
        <is>
          <t>日付</t>
        </is>
      </c>
      <c r="K101" t="inlineStr">
        <is>
          <t>날짜</t>
        </is>
      </c>
      <c r="L101" t="inlineStr">
        <is>
          <t>Data</t>
        </is>
      </c>
      <c r="M101" t="inlineStr">
        <is>
          <t>Tarih</t>
        </is>
      </c>
      <c r="N101" t="inlineStr">
        <is>
          <t>日期</t>
        </is>
      </c>
    </row>
    <row r="102">
      <c r="A102" t="inlineStr">
        <is>
          <t>th_cat</t>
        </is>
      </c>
      <c r="B102">
        <f>INDEX($C102:$N102,1,$B$1)</f>
        <v/>
      </c>
      <c r="C102" t="inlineStr">
        <is>
          <t>Category</t>
        </is>
      </c>
      <c r="D102" t="inlineStr">
        <is>
          <t>Kategorie</t>
        </is>
      </c>
      <c r="E102" t="inlineStr">
        <is>
          <t>دسته</t>
        </is>
      </c>
      <c r="F102" t="inlineStr">
        <is>
          <t>الفئة</t>
        </is>
      </c>
      <c r="G102" t="inlineStr">
        <is>
          <t>Categoría</t>
        </is>
      </c>
      <c r="H102" t="inlineStr">
        <is>
          <t>Catégorie</t>
        </is>
      </c>
      <c r="I102" t="inlineStr">
        <is>
          <t>Categoria</t>
        </is>
      </c>
      <c r="J102" t="inlineStr">
        <is>
          <t>カテゴリー</t>
        </is>
      </c>
      <c r="K102" t="inlineStr">
        <is>
          <t>카테고리</t>
        </is>
      </c>
      <c r="L102" t="inlineStr">
        <is>
          <t>Kategoria</t>
        </is>
      </c>
      <c r="M102" t="inlineStr">
        <is>
          <t>Kategori</t>
        </is>
      </c>
      <c r="N102" t="inlineStr">
        <is>
          <t>类别</t>
        </is>
      </c>
    </row>
    <row r="103">
      <c r="A103" t="inlineStr">
        <is>
          <t>th_desc</t>
        </is>
      </c>
      <c r="B103">
        <f>INDEX($C103:$N103,1,$B$1)</f>
        <v/>
      </c>
      <c r="C103" t="inlineStr">
        <is>
          <t>Description</t>
        </is>
      </c>
      <c r="D103" t="inlineStr">
        <is>
          <t>Beschreibung</t>
        </is>
      </c>
      <c r="E103" t="inlineStr">
        <is>
          <t>شرح</t>
        </is>
      </c>
      <c r="F103" t="inlineStr">
        <is>
          <t>الوصف</t>
        </is>
      </c>
      <c r="G103" t="inlineStr">
        <is>
          <t>Descripción</t>
        </is>
      </c>
      <c r="H103" t="inlineStr">
        <is>
          <t>Description</t>
        </is>
      </c>
      <c r="I103" t="inlineStr">
        <is>
          <t>Descrizione</t>
        </is>
      </c>
      <c r="J103" t="inlineStr">
        <is>
          <t>内容</t>
        </is>
      </c>
      <c r="K103" t="inlineStr">
        <is>
          <t>설명</t>
        </is>
      </c>
      <c r="L103" t="inlineStr">
        <is>
          <t>Përshkrimi</t>
        </is>
      </c>
      <c r="M103" t="inlineStr">
        <is>
          <t>Açıklama</t>
        </is>
      </c>
      <c r="N103" t="inlineStr">
        <is>
          <t>说明</t>
        </is>
      </c>
    </row>
    <row r="104">
      <c r="A104" t="inlineStr">
        <is>
          <t>th_amt</t>
        </is>
      </c>
      <c r="B104">
        <f>INDEX($C104:$N104,1,$B$1)</f>
        <v/>
      </c>
      <c r="C104" t="inlineStr">
        <is>
          <t>Amount</t>
        </is>
      </c>
      <c r="D104" t="inlineStr">
        <is>
          <t>Betrag</t>
        </is>
      </c>
      <c r="E104" t="inlineStr">
        <is>
          <t>مبلغ</t>
        </is>
      </c>
      <c r="F104" t="inlineStr">
        <is>
          <t>المبلغ</t>
        </is>
      </c>
      <c r="G104" t="inlineStr">
        <is>
          <t>Importe</t>
        </is>
      </c>
      <c r="H104" t="inlineStr">
        <is>
          <t>Montant</t>
        </is>
      </c>
      <c r="I104" t="inlineStr">
        <is>
          <t>Importo</t>
        </is>
      </c>
      <c r="J104" t="inlineStr">
        <is>
          <t>金額</t>
        </is>
      </c>
      <c r="K104" t="inlineStr">
        <is>
          <t>금액</t>
        </is>
      </c>
      <c r="L104" t="inlineStr">
        <is>
          <t>Shuma</t>
        </is>
      </c>
      <c r="M104" t="inlineStr">
        <is>
          <t>Tutar</t>
        </is>
      </c>
      <c r="N104" t="inlineStr">
        <is>
          <t>金额</t>
        </is>
      </c>
    </row>
    <row r="105">
      <c r="A105" t="inlineStr">
        <is>
          <t>th_party</t>
        </is>
      </c>
      <c r="B105">
        <f>INDEX($C105:$N105,1,$B$1)</f>
        <v/>
      </c>
      <c r="C105" t="inlineStr">
        <is>
          <t>Customer / supplier</t>
        </is>
      </c>
      <c r="D105" t="inlineStr">
        <is>
          <t>Kunde / Lieferant</t>
        </is>
      </c>
      <c r="E105" t="inlineStr">
        <is>
          <t>مشتری / تأمین‌کننده</t>
        </is>
      </c>
      <c r="F105" t="inlineStr">
        <is>
          <t>العميل / المورد</t>
        </is>
      </c>
      <c r="G105" t="inlineStr">
        <is>
          <t>Cliente / proveedor</t>
        </is>
      </c>
      <c r="H105" t="inlineStr">
        <is>
          <t>Client / fournisseur</t>
        </is>
      </c>
      <c r="I105" t="inlineStr">
        <is>
          <t>Cliente / fornitore</t>
        </is>
      </c>
      <c r="J105" t="inlineStr">
        <is>
          <t>取引先</t>
        </is>
      </c>
      <c r="K105" t="inlineStr">
        <is>
          <t>거래처</t>
        </is>
      </c>
      <c r="L105" t="inlineStr">
        <is>
          <t>Klienti / furnitori</t>
        </is>
      </c>
      <c r="M105" t="inlineStr">
        <is>
          <t>Müşteri / tedarikçi</t>
        </is>
      </c>
      <c r="N105" t="inlineStr">
        <is>
          <t>客户 / 供应商</t>
        </is>
      </c>
    </row>
    <row r="106">
      <c r="A106" t="inlineStr">
        <is>
          <t>rc_title</t>
        </is>
      </c>
      <c r="B106">
        <f>INDEX($C106:$N106,1,$B$1)</f>
        <v/>
      </c>
      <c r="C106" t="inlineStr">
        <is>
          <t>RECURRING PAYMENTS</t>
        </is>
      </c>
      <c r="D106" t="inlineStr">
        <is>
          <t>WIEDERKEHRENDE ZAHLUNGEN</t>
        </is>
      </c>
      <c r="E106" t="inlineStr">
        <is>
          <t>پرداخت‌های تکراری</t>
        </is>
      </c>
      <c r="F106" t="inlineStr">
        <is>
          <t>المدفوعات المتكررة</t>
        </is>
      </c>
      <c r="G106" t="inlineStr">
        <is>
          <t>PAGOS RECURRENTES</t>
        </is>
      </c>
      <c r="H106" t="inlineStr">
        <is>
          <t>PAIEMENTS RÉCURRENTS</t>
        </is>
      </c>
      <c r="I106" t="inlineStr">
        <is>
          <t>PAGAMENTI RICORRENTI</t>
        </is>
      </c>
      <c r="J106" t="inlineStr">
        <is>
          <t>定期的な入出金</t>
        </is>
      </c>
      <c r="K106" t="inlineStr">
        <is>
          <t>정기 지급</t>
        </is>
      </c>
      <c r="L106" t="inlineStr">
        <is>
          <t>PAGESAT PERIODIKE</t>
        </is>
      </c>
      <c r="M106" t="inlineStr">
        <is>
          <t>DÜZENLİ ÖDEMELER</t>
        </is>
      </c>
      <c r="N106" t="inlineStr">
        <is>
          <t>定期收付款</t>
        </is>
      </c>
    </row>
    <row r="107">
      <c r="A107" t="inlineStr">
        <is>
          <t>rc_hint</t>
        </is>
      </c>
      <c r="B107">
        <f>INDEX($C107:$N107,1,$B$1)</f>
        <v/>
      </c>
      <c r="C107" t="inlineStr">
        <is>
          <t>Used for the forecast only – from the as-of date onwards. Record what has actually been paid on the Transactions sheet.</t>
        </is>
      </c>
      <c r="D107" t="inlineStr">
        <is>
          <t>Nur für die Vorschau – ab dem Stichtag. Tatsächlich Gezahltes im Blatt Buchungen erfassen.</t>
        </is>
      </c>
      <c r="E107" t="inlineStr">
        <is>
          <t>فقط برای پیش‌بینی – از تاریخ مبنا به بعد. آنچه واقعاً پرداخت شده را در برگه تراکنش‌ها ثبت کنید.</t>
        </is>
      </c>
      <c r="F107" t="inlineStr">
        <is>
          <t>للتوقع فقط – من تاريخ المرجع فصاعدًا. سجّل ما دُفع فعلًا في ورقة المعاملات.</t>
        </is>
      </c>
      <c r="G107" t="inlineStr">
        <is>
          <t>Solo para la previsión, desde la fecha de referencia. Lo pagado de verdad va en Movimientos.</t>
        </is>
      </c>
      <c r="H107" t="inlineStr">
        <is>
          <t>Uniquement pour la prévision, à partir de la date de référence. Saisissez le réellement payé dans Mouvements.</t>
        </is>
      </c>
      <c r="I107" t="inlineStr">
        <is>
          <t>Solo per la previsione, dalla data di riferimento. Registra il pagato effettivo in Movimenti.</t>
        </is>
      </c>
      <c r="J107" t="inlineStr">
        <is>
          <t>予測専用（基準日以降）。実際に支払った分は入出金シートに記録します。</t>
        </is>
      </c>
      <c r="K107" t="inlineStr">
        <is>
          <t>예측 전용(기준일 이후). 실제로 지급한 내역은 거래 시트에 기록하세요.</t>
        </is>
      </c>
      <c r="L107" t="inlineStr">
        <is>
          <t>Vetëm për parashikimin – nga data e referencës. Pagesat reale regjistrohen te Lëvizjet.</t>
        </is>
      </c>
      <c r="M107" t="inlineStr">
        <is>
          <t>Yalnızca tahmin için – referans tarihinden itibaren. Gerçekten ödenenleri Hareketler sayfasına girin.</t>
        </is>
      </c>
      <c r="N107" t="inlineStr">
        <is>
          <t>仅用于预测——从基准日起。实际已付款请记在收支记录表。</t>
        </is>
      </c>
    </row>
    <row r="108">
      <c r="A108" t="inlineStr">
        <is>
          <t>rh_name</t>
        </is>
      </c>
      <c r="B108">
        <f>INDEX($C108:$N108,1,$B$1)</f>
        <v/>
      </c>
      <c r="C108" t="inlineStr">
        <is>
          <t>Name</t>
        </is>
      </c>
      <c r="D108" t="inlineStr">
        <is>
          <t>Bezeichnung</t>
        </is>
      </c>
      <c r="E108" t="inlineStr">
        <is>
          <t>عنوان</t>
        </is>
      </c>
      <c r="F108" t="inlineStr">
        <is>
          <t>الاسم</t>
        </is>
      </c>
      <c r="G108" t="inlineStr">
        <is>
          <t>Concepto</t>
        </is>
      </c>
      <c r="H108" t="inlineStr">
        <is>
          <t>Libellé</t>
        </is>
      </c>
      <c r="I108" t="inlineStr">
        <is>
          <t>Voce</t>
        </is>
      </c>
      <c r="J108" t="inlineStr">
        <is>
          <t>名称</t>
        </is>
      </c>
      <c r="K108" t="inlineStr">
        <is>
          <t>이름</t>
        </is>
      </c>
      <c r="L108" t="inlineStr">
        <is>
          <t>Emërtimi</t>
        </is>
      </c>
      <c r="M108" t="inlineStr">
        <is>
          <t>Ad</t>
        </is>
      </c>
      <c r="N108" t="inlineStr">
        <is>
          <t>名称</t>
        </is>
      </c>
    </row>
    <row r="109">
      <c r="A109" t="inlineStr">
        <is>
          <t>rh_freq</t>
        </is>
      </c>
      <c r="B109">
        <f>INDEX($C109:$N109,1,$B$1)</f>
        <v/>
      </c>
      <c r="C109" t="inlineStr">
        <is>
          <t>Rhythm</t>
        </is>
      </c>
      <c r="D109" t="inlineStr">
        <is>
          <t>Rhythmus</t>
        </is>
      </c>
      <c r="E109" t="inlineStr">
        <is>
          <t>دوره</t>
        </is>
      </c>
      <c r="F109" t="inlineStr">
        <is>
          <t>التكرار</t>
        </is>
      </c>
      <c r="G109" t="inlineStr">
        <is>
          <t>Frecuencia</t>
        </is>
      </c>
      <c r="H109" t="inlineStr">
        <is>
          <t>Rythme</t>
        </is>
      </c>
      <c r="I109" t="inlineStr">
        <is>
          <t>Frequenza</t>
        </is>
      </c>
      <c r="J109" t="inlineStr">
        <is>
          <t>頻度</t>
        </is>
      </c>
      <c r="K109" t="inlineStr">
        <is>
          <t>주기</t>
        </is>
      </c>
      <c r="L109" t="inlineStr">
        <is>
          <t>Ritmi</t>
        </is>
      </c>
      <c r="M109" t="inlineStr">
        <is>
          <t>Sıklık</t>
        </is>
      </c>
      <c r="N109" t="inlineStr">
        <is>
          <t>频率</t>
        </is>
      </c>
    </row>
    <row r="110">
      <c r="A110" t="inlineStr">
        <is>
          <t>rh_start</t>
        </is>
      </c>
      <c r="B110">
        <f>INDEX($C110:$N110,1,$B$1)</f>
        <v/>
      </c>
      <c r="C110" t="inlineStr">
        <is>
          <t>First date</t>
        </is>
      </c>
      <c r="D110" t="inlineStr">
        <is>
          <t>Erstes Datum</t>
        </is>
      </c>
      <c r="E110" t="inlineStr">
        <is>
          <t>اولین تاریخ</t>
        </is>
      </c>
      <c r="F110" t="inlineStr">
        <is>
          <t>أول تاريخ</t>
        </is>
      </c>
      <c r="G110" t="inlineStr">
        <is>
          <t>Primera fecha</t>
        </is>
      </c>
      <c r="H110" t="inlineStr">
        <is>
          <t>Première date</t>
        </is>
      </c>
      <c r="I110" t="inlineStr">
        <is>
          <t>Prima data</t>
        </is>
      </c>
      <c r="J110" t="inlineStr">
        <is>
          <t>初回日</t>
        </is>
      </c>
      <c r="K110" t="inlineStr">
        <is>
          <t>첫 날짜</t>
        </is>
      </c>
      <c r="L110" t="inlineStr">
        <is>
          <t>Data e parë</t>
        </is>
      </c>
      <c r="M110" t="inlineStr">
        <is>
          <t>İlk tarih</t>
        </is>
      </c>
      <c r="N110" t="inlineStr">
        <is>
          <t>首次日期</t>
        </is>
      </c>
    </row>
    <row r="111">
      <c r="A111" t="inlineStr">
        <is>
          <t>rh_end</t>
        </is>
      </c>
      <c r="B111">
        <f>INDEX($C111:$N111,1,$B$1)</f>
        <v/>
      </c>
      <c r="C111" t="inlineStr">
        <is>
          <t>End date (optional)</t>
        </is>
      </c>
      <c r="D111" t="inlineStr">
        <is>
          <t>Enddatum (optional)</t>
        </is>
      </c>
      <c r="E111" t="inlineStr">
        <is>
          <t>تاریخ پایان (اختیاری)</t>
        </is>
      </c>
      <c r="F111" t="inlineStr">
        <is>
          <t>تاريخ الانتهاء (اختياري)</t>
        </is>
      </c>
      <c r="G111" t="inlineStr">
        <is>
          <t>Fecha final (opcional)</t>
        </is>
      </c>
      <c r="H111" t="inlineStr">
        <is>
          <t>Date de fin (facultatif)</t>
        </is>
      </c>
      <c r="I111" t="inlineStr">
        <is>
          <t>Data fine (facoltativa)</t>
        </is>
      </c>
      <c r="J111" t="inlineStr">
        <is>
          <t>終了日（任意）</t>
        </is>
      </c>
      <c r="K111" t="inlineStr">
        <is>
          <t>종료일(선택)</t>
        </is>
      </c>
      <c r="L111" t="inlineStr">
        <is>
          <t>Data e mbarimit (opsionale)</t>
        </is>
      </c>
      <c r="M111" t="inlineStr">
        <is>
          <t>Bitiş tarihi (isteğe bağlı)</t>
        </is>
      </c>
      <c r="N111" t="inlineStr">
        <is>
          <t>结束日期（可选）</t>
        </is>
      </c>
    </row>
    <row r="112">
      <c r="A112" t="inlineStr">
        <is>
          <t>rh_next</t>
        </is>
      </c>
      <c r="B112">
        <f>INDEX($C112:$N112,1,$B$1)</f>
        <v/>
      </c>
      <c r="C112" t="inlineStr">
        <is>
          <t>Next date</t>
        </is>
      </c>
      <c r="D112" t="inlineStr">
        <is>
          <t>Nächstes Datum</t>
        </is>
      </c>
      <c r="E112" t="inlineStr">
        <is>
          <t>تاریخ بعدی</t>
        </is>
      </c>
      <c r="F112" t="inlineStr">
        <is>
          <t>التاريخ التالي</t>
        </is>
      </c>
      <c r="G112" t="inlineStr">
        <is>
          <t>Próxima fecha</t>
        </is>
      </c>
      <c r="H112" t="inlineStr">
        <is>
          <t>Prochaine date</t>
        </is>
      </c>
      <c r="I112" t="inlineStr">
        <is>
          <t>Prossima data</t>
        </is>
      </c>
      <c r="J112" t="inlineStr">
        <is>
          <t>次回日</t>
        </is>
      </c>
      <c r="K112" t="inlineStr">
        <is>
          <t>다음 날짜</t>
        </is>
      </c>
      <c r="L112" t="inlineStr">
        <is>
          <t>Data e radhës</t>
        </is>
      </c>
      <c r="M112" t="inlineStr">
        <is>
          <t>Sonraki tarih</t>
        </is>
      </c>
      <c r="N112" t="inlineStr">
        <is>
          <t>下次日期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K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CALCULATION ENGINE – DO NOT EDIT</t>
        </is>
      </c>
      <c r="J1" t="inlineStr">
        <is>
          <t>catIn/out (§ = empty)</t>
        </is>
      </c>
      <c r="L1" t="inlineStr">
        <is>
          <t>all categories</t>
        </is>
      </c>
      <c r="N1" t="inlineStr">
        <is>
          <t>freq</t>
        </is>
      </c>
    </row>
    <row r="2">
      <c r="A2" t="inlineStr">
        <is>
          <t>asof</t>
        </is>
      </c>
      <c r="B2">
        <f>IF(Settings!$D$16="",TODAY(),Settings!$D$16)</f>
        <v/>
      </c>
      <c r="J2">
        <f>IF(Settings!$D$18="","§",Settings!$D$18)</f>
        <v/>
      </c>
      <c r="L2">
        <f>IF(Settings!$D$18="","",Settings!$D$18)</f>
        <v/>
      </c>
      <c r="N2">
        <f>Lang!$B$49</f>
        <v/>
      </c>
    </row>
    <row r="3">
      <c r="A3" t="inlineStr">
        <is>
          <t>OB</t>
        </is>
      </c>
      <c r="B3">
        <f>N(Settings!$D$10)</f>
        <v/>
      </c>
      <c r="J3">
        <f>IF(Settings!$D$19="","§",Settings!$D$19)</f>
        <v/>
      </c>
      <c r="L3">
        <f>IF(Settings!$D$19="","",Settings!$D$19)</f>
        <v/>
      </c>
      <c r="N3">
        <f>Lang!$B$50</f>
        <v/>
      </c>
    </row>
    <row r="4">
      <c r="A4" t="inlineStr">
        <is>
          <t>OD</t>
        </is>
      </c>
      <c r="B4">
        <f>Settings!$D$12</f>
        <v/>
      </c>
      <c r="J4">
        <f>IF(Settings!$D$20="","§",Settings!$D$20)</f>
        <v/>
      </c>
      <c r="L4">
        <f>IF(Settings!$D$20="","",Settings!$D$20)</f>
        <v/>
      </c>
      <c r="N4">
        <f>Lang!$B$51</f>
        <v/>
      </c>
    </row>
    <row r="5">
      <c r="A5" t="inlineStr">
        <is>
          <t>buffer</t>
        </is>
      </c>
      <c r="B5">
        <f>N(Settings!$D$14)</f>
        <v/>
      </c>
      <c r="J5">
        <f>IF(Settings!$D$21="","§",Settings!$D$21)</f>
        <v/>
      </c>
      <c r="L5">
        <f>IF(Settings!$D$21="","",Settings!$D$21)</f>
        <v/>
      </c>
      <c r="N5">
        <f>Lang!$B$52</f>
        <v/>
      </c>
    </row>
    <row r="6">
      <c r="A6" t="inlineStr">
        <is>
          <t>w1</t>
        </is>
      </c>
      <c r="B6">
        <f>B2-WEEKDAY(B2,2)+1</f>
        <v/>
      </c>
      <c r="L6">
        <f>IF(Settings!$D$23="","",Settings!$D$23)</f>
        <v/>
      </c>
    </row>
    <row r="7">
      <c r="A7" t="inlineStr">
        <is>
          <t>m0</t>
        </is>
      </c>
      <c r="B7">
        <f>EDATE(DATE(YEAR(B2),MONTH(B2),1),-3)</f>
        <v/>
      </c>
      <c r="J7">
        <f>IF(Settings!$D$23="","§",Settings!$D$23)</f>
        <v/>
      </c>
      <c r="L7">
        <f>IF(Settings!$D$24="","",Settings!$D$24)</f>
        <v/>
      </c>
    </row>
    <row r="8">
      <c r="A8" t="inlineStr">
        <is>
          <t>openNow</t>
        </is>
      </c>
      <c r="B8">
        <f>B3+SUMPRODUCT(SUMIFS(tAmt,tCat,$J$2:$J$5,tDate,"&gt;="&amp;B4,tDate,"&lt;"&amp;B2))-SUMPRODUCT(SUMIFS(tAmt,tCat,$J$7:$J$16,tDate,"&gt;="&amp;B4,tDate,"&lt;"&amp;B2))</f>
        <v/>
      </c>
      <c r="J8">
        <f>IF(Settings!$D$24="","§",Settings!$D$24)</f>
        <v/>
      </c>
      <c r="L8">
        <f>IF(Settings!$D$25="","",Settings!$D$25)</f>
        <v/>
      </c>
    </row>
    <row r="9">
      <c r="A9" t="inlineStr">
        <is>
          <t>open12</t>
        </is>
      </c>
      <c r="B9">
        <f>B3+SUMPRODUCT(SUMIFS(tAmt,tCat,$J$2:$J$5,tDate,"&gt;="&amp;B4,tDate,"&lt;"&amp;MAX(B4,B7)))-SUMPRODUCT(SUMIFS(tAmt,tCat,$J$7:$J$16,tDate,"&gt;="&amp;B4,tDate,"&lt;"&amp;MAX(B4,B7)))</f>
        <v/>
      </c>
      <c r="J9">
        <f>IF(Settings!$D$25="","§",Settings!$D$25)</f>
        <v/>
      </c>
      <c r="L9">
        <f>IF(Settings!$D$26="","",Settings!$D$26)</f>
        <v/>
      </c>
    </row>
    <row r="10">
      <c r="J10">
        <f>IF(Settings!$D$26="","§",Settings!$D$26)</f>
        <v/>
      </c>
      <c r="L10">
        <f>IF(Settings!$D$27="","",Settings!$D$27)</f>
        <v/>
      </c>
    </row>
    <row r="11">
      <c r="J11">
        <f>IF(Settings!$D$27="","§",Settings!$D$27)</f>
        <v/>
      </c>
      <c r="L11">
        <f>IF(Settings!$D$28="","",Settings!$D$28)</f>
        <v/>
      </c>
    </row>
    <row r="12">
      <c r="J12">
        <f>IF(Settings!$D$28="","§",Settings!$D$28)</f>
        <v/>
      </c>
      <c r="L12">
        <f>IF(Settings!$D$29="","",Settings!$D$29)</f>
        <v/>
      </c>
    </row>
    <row r="13">
      <c r="J13">
        <f>IF(Settings!$D$29="","§",Settings!$D$29)</f>
        <v/>
      </c>
      <c r="L13">
        <f>IF(Settings!$D$30="","",Settings!$D$30)</f>
        <v/>
      </c>
    </row>
    <row r="14">
      <c r="J14">
        <f>IF(Settings!$D$30="","§",Settings!$D$30)</f>
        <v/>
      </c>
      <c r="L14">
        <f>IF(Settings!$D$31="","",Settings!$D$31)</f>
        <v/>
      </c>
    </row>
    <row r="15">
      <c r="J15">
        <f>IF(Settings!$D$31="","§",Settings!$D$31)</f>
        <v/>
      </c>
      <c r="L15">
        <f>IF(Settings!$D$32="","",Settings!$D$32)</f>
        <v/>
      </c>
    </row>
    <row r="16">
      <c r="J16">
        <f>IF(Settings!$D$32="","§",Settings!$D$32)</f>
        <v/>
      </c>
      <c r="L16" t="inlineStr">
        <is>
          <t>start</t>
        </is>
      </c>
      <c r="M16">
        <f>$B$6+0</f>
        <v/>
      </c>
      <c r="N16">
        <f>$B$6+7</f>
        <v/>
      </c>
      <c r="O16">
        <f>$B$6+14</f>
        <v/>
      </c>
      <c r="P16">
        <f>$B$6+21</f>
        <v/>
      </c>
      <c r="Q16">
        <f>$B$6+28</f>
        <v/>
      </c>
      <c r="R16">
        <f>$B$6+35</f>
        <v/>
      </c>
      <c r="S16">
        <f>$B$6+42</f>
        <v/>
      </c>
      <c r="T16">
        <f>$B$6+49</f>
        <v/>
      </c>
      <c r="U16">
        <f>$B$6+56</f>
        <v/>
      </c>
      <c r="V16">
        <f>$B$6+63</f>
        <v/>
      </c>
      <c r="W16">
        <f>$B$6+70</f>
        <v/>
      </c>
      <c r="X16">
        <f>$B$6+77</f>
        <v/>
      </c>
      <c r="Y16">
        <f>$B$6+84</f>
        <v/>
      </c>
      <c r="Z16">
        <f>EDATE($B$7,0)</f>
        <v/>
      </c>
      <c r="AA16">
        <f>EDATE($B$7,1)</f>
        <v/>
      </c>
      <c r="AB16">
        <f>EDATE($B$7,2)</f>
        <v/>
      </c>
      <c r="AC16">
        <f>EDATE($B$7,3)</f>
        <v/>
      </c>
      <c r="AD16">
        <f>EDATE($B$7,4)</f>
        <v/>
      </c>
      <c r="AE16">
        <f>EDATE($B$7,5)</f>
        <v/>
      </c>
      <c r="AF16">
        <f>EDATE($B$7,6)</f>
        <v/>
      </c>
      <c r="AG16">
        <f>EDATE($B$7,7)</f>
        <v/>
      </c>
      <c r="AH16">
        <f>EDATE($B$7,8)</f>
        <v/>
      </c>
      <c r="AI16">
        <f>EDATE($B$7,9)</f>
        <v/>
      </c>
      <c r="AJ16">
        <f>EDATE($B$7,10)</f>
        <v/>
      </c>
      <c r="AK16">
        <f>EDATE($B$7,11)</f>
        <v/>
      </c>
    </row>
    <row r="17">
      <c r="L17" t="inlineStr">
        <is>
          <t>label</t>
        </is>
      </c>
      <c r="M17">
        <f>Lang!$B$65&amp;WEEKNUM(M16,21)&amp;" · "&amp;DAY(M18)&amp;"."&amp;MONTH(M18)&amp;"."</f>
        <v/>
      </c>
      <c r="N17">
        <f>Lang!$B$65&amp;WEEKNUM(N16,21)&amp;" · "&amp;DAY(N18)&amp;"."&amp;MONTH(N18)&amp;"."</f>
        <v/>
      </c>
      <c r="O17">
        <f>Lang!$B$65&amp;WEEKNUM(O16,21)&amp;" · "&amp;DAY(O18)&amp;"."&amp;MONTH(O18)&amp;"."</f>
        <v/>
      </c>
      <c r="P17">
        <f>Lang!$B$65&amp;WEEKNUM(P16,21)&amp;" · "&amp;DAY(P18)&amp;"."&amp;MONTH(P18)&amp;"."</f>
        <v/>
      </c>
      <c r="Q17">
        <f>Lang!$B$65&amp;WEEKNUM(Q16,21)&amp;" · "&amp;DAY(Q18)&amp;"."&amp;MONTH(Q18)&amp;"."</f>
        <v/>
      </c>
      <c r="R17">
        <f>Lang!$B$65&amp;WEEKNUM(R16,21)&amp;" · "&amp;DAY(R18)&amp;"."&amp;MONTH(R18)&amp;"."</f>
        <v/>
      </c>
      <c r="S17">
        <f>Lang!$B$65&amp;WEEKNUM(S16,21)&amp;" · "&amp;DAY(S18)&amp;"."&amp;MONTH(S18)&amp;"."</f>
        <v/>
      </c>
      <c r="T17">
        <f>Lang!$B$65&amp;WEEKNUM(T16,21)&amp;" · "&amp;DAY(T18)&amp;"."&amp;MONTH(T18)&amp;"."</f>
        <v/>
      </c>
      <c r="U17">
        <f>Lang!$B$65&amp;WEEKNUM(U16,21)&amp;" · "&amp;DAY(U18)&amp;"."&amp;MONTH(U18)&amp;"."</f>
        <v/>
      </c>
      <c r="V17">
        <f>Lang!$B$65&amp;WEEKNUM(V16,21)&amp;" · "&amp;DAY(V18)&amp;"."&amp;MONTH(V18)&amp;"."</f>
        <v/>
      </c>
      <c r="W17">
        <f>Lang!$B$65&amp;WEEKNUM(W16,21)&amp;" · "&amp;DAY(W18)&amp;"."&amp;MONTH(W18)&amp;"."</f>
        <v/>
      </c>
      <c r="X17">
        <f>Lang!$B$65&amp;WEEKNUM(X16,21)&amp;" · "&amp;DAY(X18)&amp;"."&amp;MONTH(X18)&amp;"."</f>
        <v/>
      </c>
      <c r="Y17">
        <f>Lang!$B$65&amp;WEEKNUM(Y16,21)&amp;" · "&amp;DAY(Y18)&amp;"."&amp;MONTH(Y18)&amp;"."</f>
        <v/>
      </c>
      <c r="Z17">
        <f>INDEX(Lang!$B$13:$B$24,MONTH(Z16))&amp;" "&amp;RIGHT(YEAR(Z16),2)</f>
        <v/>
      </c>
      <c r="AA17">
        <f>INDEX(Lang!$B$13:$B$24,MONTH(AA16))&amp;" "&amp;RIGHT(YEAR(AA16),2)</f>
        <v/>
      </c>
      <c r="AB17">
        <f>INDEX(Lang!$B$13:$B$24,MONTH(AB16))&amp;" "&amp;RIGHT(YEAR(AB16),2)</f>
        <v/>
      </c>
      <c r="AC17">
        <f>INDEX(Lang!$B$13:$B$24,MONTH(AC16))&amp;" "&amp;RIGHT(YEAR(AC16),2)</f>
        <v/>
      </c>
      <c r="AD17">
        <f>INDEX(Lang!$B$13:$B$24,MONTH(AD16))&amp;" "&amp;RIGHT(YEAR(AD16),2)</f>
        <v/>
      </c>
      <c r="AE17">
        <f>INDEX(Lang!$B$13:$B$24,MONTH(AE16))&amp;" "&amp;RIGHT(YEAR(AE16),2)</f>
        <v/>
      </c>
      <c r="AF17">
        <f>INDEX(Lang!$B$13:$B$24,MONTH(AF16))&amp;" "&amp;RIGHT(YEAR(AF16),2)</f>
        <v/>
      </c>
      <c r="AG17">
        <f>INDEX(Lang!$B$13:$B$24,MONTH(AG16))&amp;" "&amp;RIGHT(YEAR(AG16),2)</f>
        <v/>
      </c>
      <c r="AH17">
        <f>INDEX(Lang!$B$13:$B$24,MONTH(AH16))&amp;" "&amp;RIGHT(YEAR(AH16),2)</f>
        <v/>
      </c>
      <c r="AI17">
        <f>INDEX(Lang!$B$13:$B$24,MONTH(AI16))&amp;" "&amp;RIGHT(YEAR(AI16),2)</f>
        <v/>
      </c>
      <c r="AJ17">
        <f>INDEX(Lang!$B$13:$B$24,MONTH(AJ16))&amp;" "&amp;RIGHT(YEAR(AJ16),2)</f>
        <v/>
      </c>
      <c r="AK17">
        <f>INDEX(Lang!$B$13:$B$24,MONTH(AK16))&amp;" "&amp;RIGHT(YEAR(AK16),2)</f>
        <v/>
      </c>
    </row>
    <row r="18">
      <c r="L18" t="inlineStr">
        <is>
          <t>a</t>
        </is>
      </c>
      <c r="M18">
        <f>MAX(M16,$B$2)</f>
        <v/>
      </c>
      <c r="N18">
        <f>MAX(N16,$B$2)</f>
        <v/>
      </c>
      <c r="O18">
        <f>MAX(O16,$B$2)</f>
        <v/>
      </c>
      <c r="P18">
        <f>MAX(P16,$B$2)</f>
        <v/>
      </c>
      <c r="Q18">
        <f>MAX(Q16,$B$2)</f>
        <v/>
      </c>
      <c r="R18">
        <f>MAX(R16,$B$2)</f>
        <v/>
      </c>
      <c r="S18">
        <f>MAX(S16,$B$2)</f>
        <v/>
      </c>
      <c r="T18">
        <f>MAX(T16,$B$2)</f>
        <v/>
      </c>
      <c r="U18">
        <f>MAX(U16,$B$2)</f>
        <v/>
      </c>
      <c r="V18">
        <f>MAX(V16,$B$2)</f>
        <v/>
      </c>
      <c r="W18">
        <f>MAX(W16,$B$2)</f>
        <v/>
      </c>
      <c r="X18">
        <f>MAX(X16,$B$2)</f>
        <v/>
      </c>
      <c r="Y18">
        <f>MAX(Y16,$B$2)</f>
        <v/>
      </c>
      <c r="Z18">
        <f>MAX(Z16,$B$2)</f>
        <v/>
      </c>
      <c r="AA18">
        <f>MAX(AA16,$B$2)</f>
        <v/>
      </c>
      <c r="AB18">
        <f>MAX(AB16,$B$2)</f>
        <v/>
      </c>
      <c r="AC18">
        <f>MAX(AC16,$B$2)</f>
        <v/>
      </c>
      <c r="AD18">
        <f>MAX(AD16,$B$2)</f>
        <v/>
      </c>
      <c r="AE18">
        <f>MAX(AE16,$B$2)</f>
        <v/>
      </c>
      <c r="AF18">
        <f>MAX(AF16,$B$2)</f>
        <v/>
      </c>
      <c r="AG18">
        <f>MAX(AG16,$B$2)</f>
        <v/>
      </c>
      <c r="AH18">
        <f>MAX(AH16,$B$2)</f>
        <v/>
      </c>
      <c r="AI18">
        <f>MAX(AI16,$B$2)</f>
        <v/>
      </c>
      <c r="AJ18">
        <f>MAX(AJ16,$B$2)</f>
        <v/>
      </c>
      <c r="AK18">
        <f>MAX(AK16,$B$2)</f>
        <v/>
      </c>
    </row>
    <row r="19">
      <c r="L19" t="inlineStr">
        <is>
          <t>b</t>
        </is>
      </c>
      <c r="M19">
        <f>M16+7</f>
        <v/>
      </c>
      <c r="N19">
        <f>N16+7</f>
        <v/>
      </c>
      <c r="O19">
        <f>O16+7</f>
        <v/>
      </c>
      <c r="P19">
        <f>P16+7</f>
        <v/>
      </c>
      <c r="Q19">
        <f>Q16+7</f>
        <v/>
      </c>
      <c r="R19">
        <f>R16+7</f>
        <v/>
      </c>
      <c r="S19">
        <f>S16+7</f>
        <v/>
      </c>
      <c r="T19">
        <f>T16+7</f>
        <v/>
      </c>
      <c r="U19">
        <f>U16+7</f>
        <v/>
      </c>
      <c r="V19">
        <f>V16+7</f>
        <v/>
      </c>
      <c r="W19">
        <f>W16+7</f>
        <v/>
      </c>
      <c r="X19">
        <f>X16+7</f>
        <v/>
      </c>
      <c r="Y19">
        <f>Y16+7</f>
        <v/>
      </c>
      <c r="Z19">
        <f>EDATE(Z16,1)</f>
        <v/>
      </c>
      <c r="AA19">
        <f>EDATE(AA16,1)</f>
        <v/>
      </c>
      <c r="AB19">
        <f>EDATE(AB16,1)</f>
        <v/>
      </c>
      <c r="AC19">
        <f>EDATE(AC16,1)</f>
        <v/>
      </c>
      <c r="AD19">
        <f>EDATE(AD16,1)</f>
        <v/>
      </c>
      <c r="AE19">
        <f>EDATE(AE16,1)</f>
        <v/>
      </c>
      <c r="AF19">
        <f>EDATE(AF16,1)</f>
        <v/>
      </c>
      <c r="AG19">
        <f>EDATE(AG16,1)</f>
        <v/>
      </c>
      <c r="AH19">
        <f>EDATE(AH16,1)</f>
        <v/>
      </c>
      <c r="AI19">
        <f>EDATE(AI16,1)</f>
        <v/>
      </c>
      <c r="AJ19">
        <f>EDATE(AJ16,1)</f>
        <v/>
      </c>
      <c r="AK19">
        <f>EDATE(AK16,1)</f>
        <v/>
      </c>
    </row>
    <row r="20">
      <c r="A20" t="inlineStr">
        <is>
          <t>k</t>
        </is>
      </c>
      <c r="B20" t="inlineStr">
        <is>
          <t>name</t>
        </is>
      </c>
      <c r="C20" t="inlineStr">
        <is>
          <t>cat</t>
        </is>
      </c>
      <c r="D20" t="inlineStr">
        <is>
          <t>amt</t>
        </is>
      </c>
      <c r="E20" t="inlineStr">
        <is>
          <t>dir</t>
        </is>
      </c>
      <c r="F20" t="inlineStr">
        <is>
          <t>freq</t>
        </is>
      </c>
      <c r="G20" t="inlineStr"/>
      <c r="H20" t="inlineStr">
        <is>
          <t>start</t>
        </is>
      </c>
      <c r="I20" t="inlineStr">
        <is>
          <t>end</t>
        </is>
      </c>
      <c r="J20" t="inlineStr">
        <is>
          <t>day</t>
        </is>
      </c>
      <c r="K20" t="inlineStr">
        <is>
          <t>valid</t>
        </is>
      </c>
    </row>
    <row r="21">
      <c r="A21" t="n">
        <v>1</v>
      </c>
      <c r="B21">
        <f>Recurring!B8&amp;""</f>
        <v/>
      </c>
      <c r="C21">
        <f>IF(Recurring!C8="","§§",Recurring!C8)</f>
        <v/>
      </c>
      <c r="D21">
        <f>N(Recurring!D8)</f>
        <v/>
      </c>
      <c r="E21">
        <f>IF(COUNTIF($J$2:$J$5,C21)&gt;0,1,IF(COUNTIF($J$7:$J$16,C21)&gt;0,-1,0))</f>
        <v/>
      </c>
      <c r="F21">
        <f>ROUND(SUMPRODUCT((Lang!$C$49:$N$52=Recurring!E8)*(ROW(Lang!$C$49:$N$52)-48))/MAX(1,COUNTIF(Lang!$C$49:$N$52,Recurring!E8)),0)</f>
        <v/>
      </c>
      <c r="H21">
        <f>N(Recurring!F8)</f>
        <v/>
      </c>
      <c r="I21">
        <f>IF(N(Recurring!G8)=0,73051,Recurring!G8)</f>
        <v/>
      </c>
      <c r="J21">
        <f>IF(H21&gt;0,DAY(H21),1)</f>
        <v/>
      </c>
      <c r="K21">
        <f>AND(D21&gt;0,E21&lt;&gt;0,F21&gt;0,H21&gt;0)</f>
        <v/>
      </c>
      <c r="M21">
        <f>IF(OR(NOT($K21),M$19&lt;=M$18),0,$D21*IF($F21=1,IF(MIN(M$19,$I21+1)&lt;=MAX(M$18,$H21),0,MAX(0,INT((MIN(M$19,$I21+1)-MAX(M$18,$H21)-1-MOD(WEEKDAY($H21,2)-WEEKDAY(MAX(M$18,$H21),2),7))/7)+1)),(AND(DATE(YEAR(M$18),MONTH(M$18),MIN($J21,DAY(EOMONTH(M$18,0))))&gt;=M$18,DATE(YEAR(M$18),MONTH(M$18),MIN($J21,DAY(EOMONTH(M$18,0))))&lt;M$19,DATE(YEAR(M$18),MONTH(M$18),MIN($J21,DAY(EOMONTH(M$18,0))))&gt;=$H21,DATE(YEAR(M$18),MONTH(M$18),MIN($J21,DAY(EOMONTH(M$18,0))))&lt;=$I21,MOD((YEAR(DATE(YEAR(M$18),MONTH(M$18),MIN($J21,DAY(EOMONTH(M$18,0)))))-YEAR($H21))*12+MONTH(DATE(YEAR(M$18),MONTH(M$18),MIN($J21,DAY(EOMONTH(M$18,0)))))-MONTH($H21),CHOOSE($F21,1,1,3,12))=0))*1+IF(MONTH(DATE(YEAR(M$19-1),MONTH(M$19-1),MIN($J21,DAY(EOMONTH(M$19-1,0)))))&lt;&gt;MONTH(DATE(YEAR(M$18),MONTH(M$18),MIN($J21,DAY(EOMONTH(M$18,0))))),(AND(DATE(YEAR(M$19-1),MONTH(M$19-1),MIN($J21,DAY(EOMONTH(M$19-1,0))))&gt;=M$18,DATE(YEAR(M$19-1),MONTH(M$19-1),MIN($J21,DAY(EOMONTH(M$19-1,0))))&lt;M$19,DATE(YEAR(M$19-1),MONTH(M$19-1),MIN($J21,DAY(EOMONTH(M$19-1,0))))&gt;=$H21,DATE(YEAR(M$19-1),MONTH(M$19-1),MIN($J21,DAY(EOMONTH(M$19-1,0))))&lt;=$I21,MOD((YEAR(DATE(YEAR(M$19-1),MONTH(M$19-1),MIN($J21,DAY(EOMONTH(M$19-1,0)))))-YEAR($H21))*12+MONTH(DATE(YEAR(M$19-1),MONTH(M$19-1),MIN($J21,DAY(EOMONTH(M$19-1,0)))))-MONTH($H21),CHOOSE($F21,1,1,3,12))=0))*1,0)))</f>
        <v/>
      </c>
      <c r="N21">
        <f>IF(OR(NOT($K21),N$19&lt;=N$18),0,$D21*IF($F21=1,IF(MIN(N$19,$I21+1)&lt;=MAX(N$18,$H21),0,MAX(0,INT((MIN(N$19,$I21+1)-MAX(N$18,$H21)-1-MOD(WEEKDAY($H21,2)-WEEKDAY(MAX(N$18,$H21),2),7))/7)+1)),(AND(DATE(YEAR(N$18),MONTH(N$18),MIN($J21,DAY(EOMONTH(N$18,0))))&gt;=N$18,DATE(YEAR(N$18),MONTH(N$18),MIN($J21,DAY(EOMONTH(N$18,0))))&lt;N$19,DATE(YEAR(N$18),MONTH(N$18),MIN($J21,DAY(EOMONTH(N$18,0))))&gt;=$H21,DATE(YEAR(N$18),MONTH(N$18),MIN($J21,DAY(EOMONTH(N$18,0))))&lt;=$I21,MOD((YEAR(DATE(YEAR(N$18),MONTH(N$18),MIN($J21,DAY(EOMONTH(N$18,0)))))-YEAR($H21))*12+MONTH(DATE(YEAR(N$18),MONTH(N$18),MIN($J21,DAY(EOMONTH(N$18,0)))))-MONTH($H21),CHOOSE($F21,1,1,3,12))=0))*1+IF(MONTH(DATE(YEAR(N$19-1),MONTH(N$19-1),MIN($J21,DAY(EOMONTH(N$19-1,0)))))&lt;&gt;MONTH(DATE(YEAR(N$18),MONTH(N$18),MIN($J21,DAY(EOMONTH(N$18,0))))),(AND(DATE(YEAR(N$19-1),MONTH(N$19-1),MIN($J21,DAY(EOMONTH(N$19-1,0))))&gt;=N$18,DATE(YEAR(N$19-1),MONTH(N$19-1),MIN($J21,DAY(EOMONTH(N$19-1,0))))&lt;N$19,DATE(YEAR(N$19-1),MONTH(N$19-1),MIN($J21,DAY(EOMONTH(N$19-1,0))))&gt;=$H21,DATE(YEAR(N$19-1),MONTH(N$19-1),MIN($J21,DAY(EOMONTH(N$19-1,0))))&lt;=$I21,MOD((YEAR(DATE(YEAR(N$19-1),MONTH(N$19-1),MIN($J21,DAY(EOMONTH(N$19-1,0)))))-YEAR($H21))*12+MONTH(DATE(YEAR(N$19-1),MONTH(N$19-1),MIN($J21,DAY(EOMONTH(N$19-1,0)))))-MONTH($H21),CHOOSE($F21,1,1,3,12))=0))*1,0)))</f>
        <v/>
      </c>
      <c r="O21">
        <f>IF(OR(NOT($K21),O$19&lt;=O$18),0,$D21*IF($F21=1,IF(MIN(O$19,$I21+1)&lt;=MAX(O$18,$H21),0,MAX(0,INT((MIN(O$19,$I21+1)-MAX(O$18,$H21)-1-MOD(WEEKDAY($H21,2)-WEEKDAY(MAX(O$18,$H21),2),7))/7)+1)),(AND(DATE(YEAR(O$18),MONTH(O$18),MIN($J21,DAY(EOMONTH(O$18,0))))&gt;=O$18,DATE(YEAR(O$18),MONTH(O$18),MIN($J21,DAY(EOMONTH(O$18,0))))&lt;O$19,DATE(YEAR(O$18),MONTH(O$18),MIN($J21,DAY(EOMONTH(O$18,0))))&gt;=$H21,DATE(YEAR(O$18),MONTH(O$18),MIN($J21,DAY(EOMONTH(O$18,0))))&lt;=$I21,MOD((YEAR(DATE(YEAR(O$18),MONTH(O$18),MIN($J21,DAY(EOMONTH(O$18,0)))))-YEAR($H21))*12+MONTH(DATE(YEAR(O$18),MONTH(O$18),MIN($J21,DAY(EOMONTH(O$18,0)))))-MONTH($H21),CHOOSE($F21,1,1,3,12))=0))*1+IF(MONTH(DATE(YEAR(O$19-1),MONTH(O$19-1),MIN($J21,DAY(EOMONTH(O$19-1,0)))))&lt;&gt;MONTH(DATE(YEAR(O$18),MONTH(O$18),MIN($J21,DAY(EOMONTH(O$18,0))))),(AND(DATE(YEAR(O$19-1),MONTH(O$19-1),MIN($J21,DAY(EOMONTH(O$19-1,0))))&gt;=O$18,DATE(YEAR(O$19-1),MONTH(O$19-1),MIN($J21,DAY(EOMONTH(O$19-1,0))))&lt;O$19,DATE(YEAR(O$19-1),MONTH(O$19-1),MIN($J21,DAY(EOMONTH(O$19-1,0))))&gt;=$H21,DATE(YEAR(O$19-1),MONTH(O$19-1),MIN($J21,DAY(EOMONTH(O$19-1,0))))&lt;=$I21,MOD((YEAR(DATE(YEAR(O$19-1),MONTH(O$19-1),MIN($J21,DAY(EOMONTH(O$19-1,0)))))-YEAR($H21))*12+MONTH(DATE(YEAR(O$19-1),MONTH(O$19-1),MIN($J21,DAY(EOMONTH(O$19-1,0)))))-MONTH($H21),CHOOSE($F21,1,1,3,12))=0))*1,0)))</f>
        <v/>
      </c>
      <c r="P21">
        <f>IF(OR(NOT($K21),P$19&lt;=P$18),0,$D21*IF($F21=1,IF(MIN(P$19,$I21+1)&lt;=MAX(P$18,$H21),0,MAX(0,INT((MIN(P$19,$I21+1)-MAX(P$18,$H21)-1-MOD(WEEKDAY($H21,2)-WEEKDAY(MAX(P$18,$H21),2),7))/7)+1)),(AND(DATE(YEAR(P$18),MONTH(P$18),MIN($J21,DAY(EOMONTH(P$18,0))))&gt;=P$18,DATE(YEAR(P$18),MONTH(P$18),MIN($J21,DAY(EOMONTH(P$18,0))))&lt;P$19,DATE(YEAR(P$18),MONTH(P$18),MIN($J21,DAY(EOMONTH(P$18,0))))&gt;=$H21,DATE(YEAR(P$18),MONTH(P$18),MIN($J21,DAY(EOMONTH(P$18,0))))&lt;=$I21,MOD((YEAR(DATE(YEAR(P$18),MONTH(P$18),MIN($J21,DAY(EOMONTH(P$18,0)))))-YEAR($H21))*12+MONTH(DATE(YEAR(P$18),MONTH(P$18),MIN($J21,DAY(EOMONTH(P$18,0)))))-MONTH($H21),CHOOSE($F21,1,1,3,12))=0))*1+IF(MONTH(DATE(YEAR(P$19-1),MONTH(P$19-1),MIN($J21,DAY(EOMONTH(P$19-1,0)))))&lt;&gt;MONTH(DATE(YEAR(P$18),MONTH(P$18),MIN($J21,DAY(EOMONTH(P$18,0))))),(AND(DATE(YEAR(P$19-1),MONTH(P$19-1),MIN($J21,DAY(EOMONTH(P$19-1,0))))&gt;=P$18,DATE(YEAR(P$19-1),MONTH(P$19-1),MIN($J21,DAY(EOMONTH(P$19-1,0))))&lt;P$19,DATE(YEAR(P$19-1),MONTH(P$19-1),MIN($J21,DAY(EOMONTH(P$19-1,0))))&gt;=$H21,DATE(YEAR(P$19-1),MONTH(P$19-1),MIN($J21,DAY(EOMONTH(P$19-1,0))))&lt;=$I21,MOD((YEAR(DATE(YEAR(P$19-1),MONTH(P$19-1),MIN($J21,DAY(EOMONTH(P$19-1,0)))))-YEAR($H21))*12+MONTH(DATE(YEAR(P$19-1),MONTH(P$19-1),MIN($J21,DAY(EOMONTH(P$19-1,0)))))-MONTH($H21),CHOOSE($F21,1,1,3,12))=0))*1,0)))</f>
        <v/>
      </c>
      <c r="Q21">
        <f>IF(OR(NOT($K21),Q$19&lt;=Q$18),0,$D21*IF($F21=1,IF(MIN(Q$19,$I21+1)&lt;=MAX(Q$18,$H21),0,MAX(0,INT((MIN(Q$19,$I21+1)-MAX(Q$18,$H21)-1-MOD(WEEKDAY($H21,2)-WEEKDAY(MAX(Q$18,$H21),2),7))/7)+1)),(AND(DATE(YEAR(Q$18),MONTH(Q$18),MIN($J21,DAY(EOMONTH(Q$18,0))))&gt;=Q$18,DATE(YEAR(Q$18),MONTH(Q$18),MIN($J21,DAY(EOMONTH(Q$18,0))))&lt;Q$19,DATE(YEAR(Q$18),MONTH(Q$18),MIN($J21,DAY(EOMONTH(Q$18,0))))&gt;=$H21,DATE(YEAR(Q$18),MONTH(Q$18),MIN($J21,DAY(EOMONTH(Q$18,0))))&lt;=$I21,MOD((YEAR(DATE(YEAR(Q$18),MONTH(Q$18),MIN($J21,DAY(EOMONTH(Q$18,0)))))-YEAR($H21))*12+MONTH(DATE(YEAR(Q$18),MONTH(Q$18),MIN($J21,DAY(EOMONTH(Q$18,0)))))-MONTH($H21),CHOOSE($F21,1,1,3,12))=0))*1+IF(MONTH(DATE(YEAR(Q$19-1),MONTH(Q$19-1),MIN($J21,DAY(EOMONTH(Q$19-1,0)))))&lt;&gt;MONTH(DATE(YEAR(Q$18),MONTH(Q$18),MIN($J21,DAY(EOMONTH(Q$18,0))))),(AND(DATE(YEAR(Q$19-1),MONTH(Q$19-1),MIN($J21,DAY(EOMONTH(Q$19-1,0))))&gt;=Q$18,DATE(YEAR(Q$19-1),MONTH(Q$19-1),MIN($J21,DAY(EOMONTH(Q$19-1,0))))&lt;Q$19,DATE(YEAR(Q$19-1),MONTH(Q$19-1),MIN($J21,DAY(EOMONTH(Q$19-1,0))))&gt;=$H21,DATE(YEAR(Q$19-1),MONTH(Q$19-1),MIN($J21,DAY(EOMONTH(Q$19-1,0))))&lt;=$I21,MOD((YEAR(DATE(YEAR(Q$19-1),MONTH(Q$19-1),MIN($J21,DAY(EOMONTH(Q$19-1,0)))))-YEAR($H21))*12+MONTH(DATE(YEAR(Q$19-1),MONTH(Q$19-1),MIN($J21,DAY(EOMONTH(Q$19-1,0)))))-MONTH($H21),CHOOSE($F21,1,1,3,12))=0))*1,0)))</f>
        <v/>
      </c>
      <c r="R21">
        <f>IF(OR(NOT($K21),R$19&lt;=R$18),0,$D21*IF($F21=1,IF(MIN(R$19,$I21+1)&lt;=MAX(R$18,$H21),0,MAX(0,INT((MIN(R$19,$I21+1)-MAX(R$18,$H21)-1-MOD(WEEKDAY($H21,2)-WEEKDAY(MAX(R$18,$H21),2),7))/7)+1)),(AND(DATE(YEAR(R$18),MONTH(R$18),MIN($J21,DAY(EOMONTH(R$18,0))))&gt;=R$18,DATE(YEAR(R$18),MONTH(R$18),MIN($J21,DAY(EOMONTH(R$18,0))))&lt;R$19,DATE(YEAR(R$18),MONTH(R$18),MIN($J21,DAY(EOMONTH(R$18,0))))&gt;=$H21,DATE(YEAR(R$18),MONTH(R$18),MIN($J21,DAY(EOMONTH(R$18,0))))&lt;=$I21,MOD((YEAR(DATE(YEAR(R$18),MONTH(R$18),MIN($J21,DAY(EOMONTH(R$18,0)))))-YEAR($H21))*12+MONTH(DATE(YEAR(R$18),MONTH(R$18),MIN($J21,DAY(EOMONTH(R$18,0)))))-MONTH($H21),CHOOSE($F21,1,1,3,12))=0))*1+IF(MONTH(DATE(YEAR(R$19-1),MONTH(R$19-1),MIN($J21,DAY(EOMONTH(R$19-1,0)))))&lt;&gt;MONTH(DATE(YEAR(R$18),MONTH(R$18),MIN($J21,DAY(EOMONTH(R$18,0))))),(AND(DATE(YEAR(R$19-1),MONTH(R$19-1),MIN($J21,DAY(EOMONTH(R$19-1,0))))&gt;=R$18,DATE(YEAR(R$19-1),MONTH(R$19-1),MIN($J21,DAY(EOMONTH(R$19-1,0))))&lt;R$19,DATE(YEAR(R$19-1),MONTH(R$19-1),MIN($J21,DAY(EOMONTH(R$19-1,0))))&gt;=$H21,DATE(YEAR(R$19-1),MONTH(R$19-1),MIN($J21,DAY(EOMONTH(R$19-1,0))))&lt;=$I21,MOD((YEAR(DATE(YEAR(R$19-1),MONTH(R$19-1),MIN($J21,DAY(EOMONTH(R$19-1,0)))))-YEAR($H21))*12+MONTH(DATE(YEAR(R$19-1),MONTH(R$19-1),MIN($J21,DAY(EOMONTH(R$19-1,0)))))-MONTH($H21),CHOOSE($F21,1,1,3,12))=0))*1,0)))</f>
        <v/>
      </c>
      <c r="S21">
        <f>IF(OR(NOT($K21),S$19&lt;=S$18),0,$D21*IF($F21=1,IF(MIN(S$19,$I21+1)&lt;=MAX(S$18,$H21),0,MAX(0,INT((MIN(S$19,$I21+1)-MAX(S$18,$H21)-1-MOD(WEEKDAY($H21,2)-WEEKDAY(MAX(S$18,$H21),2),7))/7)+1)),(AND(DATE(YEAR(S$18),MONTH(S$18),MIN($J21,DAY(EOMONTH(S$18,0))))&gt;=S$18,DATE(YEAR(S$18),MONTH(S$18),MIN($J21,DAY(EOMONTH(S$18,0))))&lt;S$19,DATE(YEAR(S$18),MONTH(S$18),MIN($J21,DAY(EOMONTH(S$18,0))))&gt;=$H21,DATE(YEAR(S$18),MONTH(S$18),MIN($J21,DAY(EOMONTH(S$18,0))))&lt;=$I21,MOD((YEAR(DATE(YEAR(S$18),MONTH(S$18),MIN($J21,DAY(EOMONTH(S$18,0)))))-YEAR($H21))*12+MONTH(DATE(YEAR(S$18),MONTH(S$18),MIN($J21,DAY(EOMONTH(S$18,0)))))-MONTH($H21),CHOOSE($F21,1,1,3,12))=0))*1+IF(MONTH(DATE(YEAR(S$19-1),MONTH(S$19-1),MIN($J21,DAY(EOMONTH(S$19-1,0)))))&lt;&gt;MONTH(DATE(YEAR(S$18),MONTH(S$18),MIN($J21,DAY(EOMONTH(S$18,0))))),(AND(DATE(YEAR(S$19-1),MONTH(S$19-1),MIN($J21,DAY(EOMONTH(S$19-1,0))))&gt;=S$18,DATE(YEAR(S$19-1),MONTH(S$19-1),MIN($J21,DAY(EOMONTH(S$19-1,0))))&lt;S$19,DATE(YEAR(S$19-1),MONTH(S$19-1),MIN($J21,DAY(EOMONTH(S$19-1,0))))&gt;=$H21,DATE(YEAR(S$19-1),MONTH(S$19-1),MIN($J21,DAY(EOMONTH(S$19-1,0))))&lt;=$I21,MOD((YEAR(DATE(YEAR(S$19-1),MONTH(S$19-1),MIN($J21,DAY(EOMONTH(S$19-1,0)))))-YEAR($H21))*12+MONTH(DATE(YEAR(S$19-1),MONTH(S$19-1),MIN($J21,DAY(EOMONTH(S$19-1,0)))))-MONTH($H21),CHOOSE($F21,1,1,3,12))=0))*1,0)))</f>
        <v/>
      </c>
      <c r="T21">
        <f>IF(OR(NOT($K21),T$19&lt;=T$18),0,$D21*IF($F21=1,IF(MIN(T$19,$I21+1)&lt;=MAX(T$18,$H21),0,MAX(0,INT((MIN(T$19,$I21+1)-MAX(T$18,$H21)-1-MOD(WEEKDAY($H21,2)-WEEKDAY(MAX(T$18,$H21),2),7))/7)+1)),(AND(DATE(YEAR(T$18),MONTH(T$18),MIN($J21,DAY(EOMONTH(T$18,0))))&gt;=T$18,DATE(YEAR(T$18),MONTH(T$18),MIN($J21,DAY(EOMONTH(T$18,0))))&lt;T$19,DATE(YEAR(T$18),MONTH(T$18),MIN($J21,DAY(EOMONTH(T$18,0))))&gt;=$H21,DATE(YEAR(T$18),MONTH(T$18),MIN($J21,DAY(EOMONTH(T$18,0))))&lt;=$I21,MOD((YEAR(DATE(YEAR(T$18),MONTH(T$18),MIN($J21,DAY(EOMONTH(T$18,0)))))-YEAR($H21))*12+MONTH(DATE(YEAR(T$18),MONTH(T$18),MIN($J21,DAY(EOMONTH(T$18,0)))))-MONTH($H21),CHOOSE($F21,1,1,3,12))=0))*1+IF(MONTH(DATE(YEAR(T$19-1),MONTH(T$19-1),MIN($J21,DAY(EOMONTH(T$19-1,0)))))&lt;&gt;MONTH(DATE(YEAR(T$18),MONTH(T$18),MIN($J21,DAY(EOMONTH(T$18,0))))),(AND(DATE(YEAR(T$19-1),MONTH(T$19-1),MIN($J21,DAY(EOMONTH(T$19-1,0))))&gt;=T$18,DATE(YEAR(T$19-1),MONTH(T$19-1),MIN($J21,DAY(EOMONTH(T$19-1,0))))&lt;T$19,DATE(YEAR(T$19-1),MONTH(T$19-1),MIN($J21,DAY(EOMONTH(T$19-1,0))))&gt;=$H21,DATE(YEAR(T$19-1),MONTH(T$19-1),MIN($J21,DAY(EOMONTH(T$19-1,0))))&lt;=$I21,MOD((YEAR(DATE(YEAR(T$19-1),MONTH(T$19-1),MIN($J21,DAY(EOMONTH(T$19-1,0)))))-YEAR($H21))*12+MONTH(DATE(YEAR(T$19-1),MONTH(T$19-1),MIN($J21,DAY(EOMONTH(T$19-1,0)))))-MONTH($H21),CHOOSE($F21,1,1,3,12))=0))*1,0)))</f>
        <v/>
      </c>
      <c r="U21">
        <f>IF(OR(NOT($K21),U$19&lt;=U$18),0,$D21*IF($F21=1,IF(MIN(U$19,$I21+1)&lt;=MAX(U$18,$H21),0,MAX(0,INT((MIN(U$19,$I21+1)-MAX(U$18,$H21)-1-MOD(WEEKDAY($H21,2)-WEEKDAY(MAX(U$18,$H21),2),7))/7)+1)),(AND(DATE(YEAR(U$18),MONTH(U$18),MIN($J21,DAY(EOMONTH(U$18,0))))&gt;=U$18,DATE(YEAR(U$18),MONTH(U$18),MIN($J21,DAY(EOMONTH(U$18,0))))&lt;U$19,DATE(YEAR(U$18),MONTH(U$18),MIN($J21,DAY(EOMONTH(U$18,0))))&gt;=$H21,DATE(YEAR(U$18),MONTH(U$18),MIN($J21,DAY(EOMONTH(U$18,0))))&lt;=$I21,MOD((YEAR(DATE(YEAR(U$18),MONTH(U$18),MIN($J21,DAY(EOMONTH(U$18,0)))))-YEAR($H21))*12+MONTH(DATE(YEAR(U$18),MONTH(U$18),MIN($J21,DAY(EOMONTH(U$18,0)))))-MONTH($H21),CHOOSE($F21,1,1,3,12))=0))*1+IF(MONTH(DATE(YEAR(U$19-1),MONTH(U$19-1),MIN($J21,DAY(EOMONTH(U$19-1,0)))))&lt;&gt;MONTH(DATE(YEAR(U$18),MONTH(U$18),MIN($J21,DAY(EOMONTH(U$18,0))))),(AND(DATE(YEAR(U$19-1),MONTH(U$19-1),MIN($J21,DAY(EOMONTH(U$19-1,0))))&gt;=U$18,DATE(YEAR(U$19-1),MONTH(U$19-1),MIN($J21,DAY(EOMONTH(U$19-1,0))))&lt;U$19,DATE(YEAR(U$19-1),MONTH(U$19-1),MIN($J21,DAY(EOMONTH(U$19-1,0))))&gt;=$H21,DATE(YEAR(U$19-1),MONTH(U$19-1),MIN($J21,DAY(EOMONTH(U$19-1,0))))&lt;=$I21,MOD((YEAR(DATE(YEAR(U$19-1),MONTH(U$19-1),MIN($J21,DAY(EOMONTH(U$19-1,0)))))-YEAR($H21))*12+MONTH(DATE(YEAR(U$19-1),MONTH(U$19-1),MIN($J21,DAY(EOMONTH(U$19-1,0)))))-MONTH($H21),CHOOSE($F21,1,1,3,12))=0))*1,0)))</f>
        <v/>
      </c>
      <c r="V21">
        <f>IF(OR(NOT($K21),V$19&lt;=V$18),0,$D21*IF($F21=1,IF(MIN(V$19,$I21+1)&lt;=MAX(V$18,$H21),0,MAX(0,INT((MIN(V$19,$I21+1)-MAX(V$18,$H21)-1-MOD(WEEKDAY($H21,2)-WEEKDAY(MAX(V$18,$H21),2),7))/7)+1)),(AND(DATE(YEAR(V$18),MONTH(V$18),MIN($J21,DAY(EOMONTH(V$18,0))))&gt;=V$18,DATE(YEAR(V$18),MONTH(V$18),MIN($J21,DAY(EOMONTH(V$18,0))))&lt;V$19,DATE(YEAR(V$18),MONTH(V$18),MIN($J21,DAY(EOMONTH(V$18,0))))&gt;=$H21,DATE(YEAR(V$18),MONTH(V$18),MIN($J21,DAY(EOMONTH(V$18,0))))&lt;=$I21,MOD((YEAR(DATE(YEAR(V$18),MONTH(V$18),MIN($J21,DAY(EOMONTH(V$18,0)))))-YEAR($H21))*12+MONTH(DATE(YEAR(V$18),MONTH(V$18),MIN($J21,DAY(EOMONTH(V$18,0)))))-MONTH($H21),CHOOSE($F21,1,1,3,12))=0))*1+IF(MONTH(DATE(YEAR(V$19-1),MONTH(V$19-1),MIN($J21,DAY(EOMONTH(V$19-1,0)))))&lt;&gt;MONTH(DATE(YEAR(V$18),MONTH(V$18),MIN($J21,DAY(EOMONTH(V$18,0))))),(AND(DATE(YEAR(V$19-1),MONTH(V$19-1),MIN($J21,DAY(EOMONTH(V$19-1,0))))&gt;=V$18,DATE(YEAR(V$19-1),MONTH(V$19-1),MIN($J21,DAY(EOMONTH(V$19-1,0))))&lt;V$19,DATE(YEAR(V$19-1),MONTH(V$19-1),MIN($J21,DAY(EOMONTH(V$19-1,0))))&gt;=$H21,DATE(YEAR(V$19-1),MONTH(V$19-1),MIN($J21,DAY(EOMONTH(V$19-1,0))))&lt;=$I21,MOD((YEAR(DATE(YEAR(V$19-1),MONTH(V$19-1),MIN($J21,DAY(EOMONTH(V$19-1,0)))))-YEAR($H21))*12+MONTH(DATE(YEAR(V$19-1),MONTH(V$19-1),MIN($J21,DAY(EOMONTH(V$19-1,0)))))-MONTH($H21),CHOOSE($F21,1,1,3,12))=0))*1,0)))</f>
        <v/>
      </c>
      <c r="W21">
        <f>IF(OR(NOT($K21),W$19&lt;=W$18),0,$D21*IF($F21=1,IF(MIN(W$19,$I21+1)&lt;=MAX(W$18,$H21),0,MAX(0,INT((MIN(W$19,$I21+1)-MAX(W$18,$H21)-1-MOD(WEEKDAY($H21,2)-WEEKDAY(MAX(W$18,$H21),2),7))/7)+1)),(AND(DATE(YEAR(W$18),MONTH(W$18),MIN($J21,DAY(EOMONTH(W$18,0))))&gt;=W$18,DATE(YEAR(W$18),MONTH(W$18),MIN($J21,DAY(EOMONTH(W$18,0))))&lt;W$19,DATE(YEAR(W$18),MONTH(W$18),MIN($J21,DAY(EOMONTH(W$18,0))))&gt;=$H21,DATE(YEAR(W$18),MONTH(W$18),MIN($J21,DAY(EOMONTH(W$18,0))))&lt;=$I21,MOD((YEAR(DATE(YEAR(W$18),MONTH(W$18),MIN($J21,DAY(EOMONTH(W$18,0)))))-YEAR($H21))*12+MONTH(DATE(YEAR(W$18),MONTH(W$18),MIN($J21,DAY(EOMONTH(W$18,0)))))-MONTH($H21),CHOOSE($F21,1,1,3,12))=0))*1+IF(MONTH(DATE(YEAR(W$19-1),MONTH(W$19-1),MIN($J21,DAY(EOMONTH(W$19-1,0)))))&lt;&gt;MONTH(DATE(YEAR(W$18),MONTH(W$18),MIN($J21,DAY(EOMONTH(W$18,0))))),(AND(DATE(YEAR(W$19-1),MONTH(W$19-1),MIN($J21,DAY(EOMONTH(W$19-1,0))))&gt;=W$18,DATE(YEAR(W$19-1),MONTH(W$19-1),MIN($J21,DAY(EOMONTH(W$19-1,0))))&lt;W$19,DATE(YEAR(W$19-1),MONTH(W$19-1),MIN($J21,DAY(EOMONTH(W$19-1,0))))&gt;=$H21,DATE(YEAR(W$19-1),MONTH(W$19-1),MIN($J21,DAY(EOMONTH(W$19-1,0))))&lt;=$I21,MOD((YEAR(DATE(YEAR(W$19-1),MONTH(W$19-1),MIN($J21,DAY(EOMONTH(W$19-1,0)))))-YEAR($H21))*12+MONTH(DATE(YEAR(W$19-1),MONTH(W$19-1),MIN($J21,DAY(EOMONTH(W$19-1,0)))))-MONTH($H21),CHOOSE($F21,1,1,3,12))=0))*1,0)))</f>
        <v/>
      </c>
      <c r="X21">
        <f>IF(OR(NOT($K21),X$19&lt;=X$18),0,$D21*IF($F21=1,IF(MIN(X$19,$I21+1)&lt;=MAX(X$18,$H21),0,MAX(0,INT((MIN(X$19,$I21+1)-MAX(X$18,$H21)-1-MOD(WEEKDAY($H21,2)-WEEKDAY(MAX(X$18,$H21),2),7))/7)+1)),(AND(DATE(YEAR(X$18),MONTH(X$18),MIN($J21,DAY(EOMONTH(X$18,0))))&gt;=X$18,DATE(YEAR(X$18),MONTH(X$18),MIN($J21,DAY(EOMONTH(X$18,0))))&lt;X$19,DATE(YEAR(X$18),MONTH(X$18),MIN($J21,DAY(EOMONTH(X$18,0))))&gt;=$H21,DATE(YEAR(X$18),MONTH(X$18),MIN($J21,DAY(EOMONTH(X$18,0))))&lt;=$I21,MOD((YEAR(DATE(YEAR(X$18),MONTH(X$18),MIN($J21,DAY(EOMONTH(X$18,0)))))-YEAR($H21))*12+MONTH(DATE(YEAR(X$18),MONTH(X$18),MIN($J21,DAY(EOMONTH(X$18,0)))))-MONTH($H21),CHOOSE($F21,1,1,3,12))=0))*1+IF(MONTH(DATE(YEAR(X$19-1),MONTH(X$19-1),MIN($J21,DAY(EOMONTH(X$19-1,0)))))&lt;&gt;MONTH(DATE(YEAR(X$18),MONTH(X$18),MIN($J21,DAY(EOMONTH(X$18,0))))),(AND(DATE(YEAR(X$19-1),MONTH(X$19-1),MIN($J21,DAY(EOMONTH(X$19-1,0))))&gt;=X$18,DATE(YEAR(X$19-1),MONTH(X$19-1),MIN($J21,DAY(EOMONTH(X$19-1,0))))&lt;X$19,DATE(YEAR(X$19-1),MONTH(X$19-1),MIN($J21,DAY(EOMONTH(X$19-1,0))))&gt;=$H21,DATE(YEAR(X$19-1),MONTH(X$19-1),MIN($J21,DAY(EOMONTH(X$19-1,0))))&lt;=$I21,MOD((YEAR(DATE(YEAR(X$19-1),MONTH(X$19-1),MIN($J21,DAY(EOMONTH(X$19-1,0)))))-YEAR($H21))*12+MONTH(DATE(YEAR(X$19-1),MONTH(X$19-1),MIN($J21,DAY(EOMONTH(X$19-1,0)))))-MONTH($H21),CHOOSE($F21,1,1,3,12))=0))*1,0)))</f>
        <v/>
      </c>
      <c r="Y21">
        <f>IF(OR(NOT($K21),Y$19&lt;=Y$18),0,$D21*IF($F21=1,IF(MIN(Y$19,$I21+1)&lt;=MAX(Y$18,$H21),0,MAX(0,INT((MIN(Y$19,$I21+1)-MAX(Y$18,$H21)-1-MOD(WEEKDAY($H21,2)-WEEKDAY(MAX(Y$18,$H21),2),7))/7)+1)),(AND(DATE(YEAR(Y$18),MONTH(Y$18),MIN($J21,DAY(EOMONTH(Y$18,0))))&gt;=Y$18,DATE(YEAR(Y$18),MONTH(Y$18),MIN($J21,DAY(EOMONTH(Y$18,0))))&lt;Y$19,DATE(YEAR(Y$18),MONTH(Y$18),MIN($J21,DAY(EOMONTH(Y$18,0))))&gt;=$H21,DATE(YEAR(Y$18),MONTH(Y$18),MIN($J21,DAY(EOMONTH(Y$18,0))))&lt;=$I21,MOD((YEAR(DATE(YEAR(Y$18),MONTH(Y$18),MIN($J21,DAY(EOMONTH(Y$18,0)))))-YEAR($H21))*12+MONTH(DATE(YEAR(Y$18),MONTH(Y$18),MIN($J21,DAY(EOMONTH(Y$18,0)))))-MONTH($H21),CHOOSE($F21,1,1,3,12))=0))*1+IF(MONTH(DATE(YEAR(Y$19-1),MONTH(Y$19-1),MIN($J21,DAY(EOMONTH(Y$19-1,0)))))&lt;&gt;MONTH(DATE(YEAR(Y$18),MONTH(Y$18),MIN($J21,DAY(EOMONTH(Y$18,0))))),(AND(DATE(YEAR(Y$19-1),MONTH(Y$19-1),MIN($J21,DAY(EOMONTH(Y$19-1,0))))&gt;=Y$18,DATE(YEAR(Y$19-1),MONTH(Y$19-1),MIN($J21,DAY(EOMONTH(Y$19-1,0))))&lt;Y$19,DATE(YEAR(Y$19-1),MONTH(Y$19-1),MIN($J21,DAY(EOMONTH(Y$19-1,0))))&gt;=$H21,DATE(YEAR(Y$19-1),MONTH(Y$19-1),MIN($J21,DAY(EOMONTH(Y$19-1,0))))&lt;=$I21,MOD((YEAR(DATE(YEAR(Y$19-1),MONTH(Y$19-1),MIN($J21,DAY(EOMONTH(Y$19-1,0)))))-YEAR($H21))*12+MONTH(DATE(YEAR(Y$19-1),MONTH(Y$19-1),MIN($J21,DAY(EOMONTH(Y$19-1,0)))))-MONTH($H21),CHOOSE($F21,1,1,3,12))=0))*1,0)))</f>
        <v/>
      </c>
      <c r="Z21">
        <f>IF(OR(NOT($K21),Z$19&lt;=Z$18),0,$D21*IF($F21=1,IF(MIN(Z$19,$I21+1)&lt;=MAX(Z$18,$H21),0,MAX(0,INT((MIN(Z$19,$I21+1)-MAX(Z$18,$H21)-1-MOD(WEEKDAY($H21,2)-WEEKDAY(MAX(Z$18,$H21),2),7))/7)+1)),(AND(DATE(YEAR(Z$18),MONTH(Z$18),MIN($J21,DAY(EOMONTH(Z$18,0))))&gt;=Z$18,DATE(YEAR(Z$18),MONTH(Z$18),MIN($J21,DAY(EOMONTH(Z$18,0))))&lt;Z$19,DATE(YEAR(Z$18),MONTH(Z$18),MIN($J21,DAY(EOMONTH(Z$18,0))))&gt;=$H21,DATE(YEAR(Z$18),MONTH(Z$18),MIN($J21,DAY(EOMONTH(Z$18,0))))&lt;=$I21,MOD((YEAR(DATE(YEAR(Z$18),MONTH(Z$18),MIN($J21,DAY(EOMONTH(Z$18,0)))))-YEAR($H21))*12+MONTH(DATE(YEAR(Z$18),MONTH(Z$18),MIN($J21,DAY(EOMONTH(Z$18,0)))))-MONTH($H21),CHOOSE($F21,1,1,3,12))=0))*1+IF(MONTH(DATE(YEAR(Z$19-1),MONTH(Z$19-1),MIN($J21,DAY(EOMONTH(Z$19-1,0)))))&lt;&gt;MONTH(DATE(YEAR(Z$18),MONTH(Z$18),MIN($J21,DAY(EOMONTH(Z$18,0))))),(AND(DATE(YEAR(Z$19-1),MONTH(Z$19-1),MIN($J21,DAY(EOMONTH(Z$19-1,0))))&gt;=Z$18,DATE(YEAR(Z$19-1),MONTH(Z$19-1),MIN($J21,DAY(EOMONTH(Z$19-1,0))))&lt;Z$19,DATE(YEAR(Z$19-1),MONTH(Z$19-1),MIN($J21,DAY(EOMONTH(Z$19-1,0))))&gt;=$H21,DATE(YEAR(Z$19-1),MONTH(Z$19-1),MIN($J21,DAY(EOMONTH(Z$19-1,0))))&lt;=$I21,MOD((YEAR(DATE(YEAR(Z$19-1),MONTH(Z$19-1),MIN($J21,DAY(EOMONTH(Z$19-1,0)))))-YEAR($H21))*12+MONTH(DATE(YEAR(Z$19-1),MONTH(Z$19-1),MIN($J21,DAY(EOMONTH(Z$19-1,0)))))-MONTH($H21),CHOOSE($F21,1,1,3,12))=0))*1,0)))</f>
        <v/>
      </c>
      <c r="AA21">
        <f>IF(OR(NOT($K21),AA$19&lt;=AA$18),0,$D21*IF($F21=1,IF(MIN(AA$19,$I21+1)&lt;=MAX(AA$18,$H21),0,MAX(0,INT((MIN(AA$19,$I21+1)-MAX(AA$18,$H21)-1-MOD(WEEKDAY($H21,2)-WEEKDAY(MAX(AA$18,$H21),2),7))/7)+1)),(AND(DATE(YEAR(AA$18),MONTH(AA$18),MIN($J21,DAY(EOMONTH(AA$18,0))))&gt;=AA$18,DATE(YEAR(AA$18),MONTH(AA$18),MIN($J21,DAY(EOMONTH(AA$18,0))))&lt;AA$19,DATE(YEAR(AA$18),MONTH(AA$18),MIN($J21,DAY(EOMONTH(AA$18,0))))&gt;=$H21,DATE(YEAR(AA$18),MONTH(AA$18),MIN($J21,DAY(EOMONTH(AA$18,0))))&lt;=$I21,MOD((YEAR(DATE(YEAR(AA$18),MONTH(AA$18),MIN($J21,DAY(EOMONTH(AA$18,0)))))-YEAR($H21))*12+MONTH(DATE(YEAR(AA$18),MONTH(AA$18),MIN($J21,DAY(EOMONTH(AA$18,0)))))-MONTH($H21),CHOOSE($F21,1,1,3,12))=0))*1+IF(MONTH(DATE(YEAR(AA$19-1),MONTH(AA$19-1),MIN($J21,DAY(EOMONTH(AA$19-1,0)))))&lt;&gt;MONTH(DATE(YEAR(AA$18),MONTH(AA$18),MIN($J21,DAY(EOMONTH(AA$18,0))))),(AND(DATE(YEAR(AA$19-1),MONTH(AA$19-1),MIN($J21,DAY(EOMONTH(AA$19-1,0))))&gt;=AA$18,DATE(YEAR(AA$19-1),MONTH(AA$19-1),MIN($J21,DAY(EOMONTH(AA$19-1,0))))&lt;AA$19,DATE(YEAR(AA$19-1),MONTH(AA$19-1),MIN($J21,DAY(EOMONTH(AA$19-1,0))))&gt;=$H21,DATE(YEAR(AA$19-1),MONTH(AA$19-1),MIN($J21,DAY(EOMONTH(AA$19-1,0))))&lt;=$I21,MOD((YEAR(DATE(YEAR(AA$19-1),MONTH(AA$19-1),MIN($J21,DAY(EOMONTH(AA$19-1,0)))))-YEAR($H21))*12+MONTH(DATE(YEAR(AA$19-1),MONTH(AA$19-1),MIN($J21,DAY(EOMONTH(AA$19-1,0)))))-MONTH($H21),CHOOSE($F21,1,1,3,12))=0))*1,0)))</f>
        <v/>
      </c>
      <c r="AB21">
        <f>IF(OR(NOT($K21),AB$19&lt;=AB$18),0,$D21*IF($F21=1,IF(MIN(AB$19,$I21+1)&lt;=MAX(AB$18,$H21),0,MAX(0,INT((MIN(AB$19,$I21+1)-MAX(AB$18,$H21)-1-MOD(WEEKDAY($H21,2)-WEEKDAY(MAX(AB$18,$H21),2),7))/7)+1)),(AND(DATE(YEAR(AB$18),MONTH(AB$18),MIN($J21,DAY(EOMONTH(AB$18,0))))&gt;=AB$18,DATE(YEAR(AB$18),MONTH(AB$18),MIN($J21,DAY(EOMONTH(AB$18,0))))&lt;AB$19,DATE(YEAR(AB$18),MONTH(AB$18),MIN($J21,DAY(EOMONTH(AB$18,0))))&gt;=$H21,DATE(YEAR(AB$18),MONTH(AB$18),MIN($J21,DAY(EOMONTH(AB$18,0))))&lt;=$I21,MOD((YEAR(DATE(YEAR(AB$18),MONTH(AB$18),MIN($J21,DAY(EOMONTH(AB$18,0)))))-YEAR($H21))*12+MONTH(DATE(YEAR(AB$18),MONTH(AB$18),MIN($J21,DAY(EOMONTH(AB$18,0)))))-MONTH($H21),CHOOSE($F21,1,1,3,12))=0))*1+IF(MONTH(DATE(YEAR(AB$19-1),MONTH(AB$19-1),MIN($J21,DAY(EOMONTH(AB$19-1,0)))))&lt;&gt;MONTH(DATE(YEAR(AB$18),MONTH(AB$18),MIN($J21,DAY(EOMONTH(AB$18,0))))),(AND(DATE(YEAR(AB$19-1),MONTH(AB$19-1),MIN($J21,DAY(EOMONTH(AB$19-1,0))))&gt;=AB$18,DATE(YEAR(AB$19-1),MONTH(AB$19-1),MIN($J21,DAY(EOMONTH(AB$19-1,0))))&lt;AB$19,DATE(YEAR(AB$19-1),MONTH(AB$19-1),MIN($J21,DAY(EOMONTH(AB$19-1,0))))&gt;=$H21,DATE(YEAR(AB$19-1),MONTH(AB$19-1),MIN($J21,DAY(EOMONTH(AB$19-1,0))))&lt;=$I21,MOD((YEAR(DATE(YEAR(AB$19-1),MONTH(AB$19-1),MIN($J21,DAY(EOMONTH(AB$19-1,0)))))-YEAR($H21))*12+MONTH(DATE(YEAR(AB$19-1),MONTH(AB$19-1),MIN($J21,DAY(EOMONTH(AB$19-1,0)))))-MONTH($H21),CHOOSE($F21,1,1,3,12))=0))*1,0)))</f>
        <v/>
      </c>
      <c r="AC21">
        <f>IF(OR(NOT($K21),AC$19&lt;=AC$18),0,$D21*IF($F21=1,IF(MIN(AC$19,$I21+1)&lt;=MAX(AC$18,$H21),0,MAX(0,INT((MIN(AC$19,$I21+1)-MAX(AC$18,$H21)-1-MOD(WEEKDAY($H21,2)-WEEKDAY(MAX(AC$18,$H21),2),7))/7)+1)),(AND(DATE(YEAR(AC$18),MONTH(AC$18),MIN($J21,DAY(EOMONTH(AC$18,0))))&gt;=AC$18,DATE(YEAR(AC$18),MONTH(AC$18),MIN($J21,DAY(EOMONTH(AC$18,0))))&lt;AC$19,DATE(YEAR(AC$18),MONTH(AC$18),MIN($J21,DAY(EOMONTH(AC$18,0))))&gt;=$H21,DATE(YEAR(AC$18),MONTH(AC$18),MIN($J21,DAY(EOMONTH(AC$18,0))))&lt;=$I21,MOD((YEAR(DATE(YEAR(AC$18),MONTH(AC$18),MIN($J21,DAY(EOMONTH(AC$18,0)))))-YEAR($H21))*12+MONTH(DATE(YEAR(AC$18),MONTH(AC$18),MIN($J21,DAY(EOMONTH(AC$18,0)))))-MONTH($H21),CHOOSE($F21,1,1,3,12))=0))*1+IF(MONTH(DATE(YEAR(AC$19-1),MONTH(AC$19-1),MIN($J21,DAY(EOMONTH(AC$19-1,0)))))&lt;&gt;MONTH(DATE(YEAR(AC$18),MONTH(AC$18),MIN($J21,DAY(EOMONTH(AC$18,0))))),(AND(DATE(YEAR(AC$19-1),MONTH(AC$19-1),MIN($J21,DAY(EOMONTH(AC$19-1,0))))&gt;=AC$18,DATE(YEAR(AC$19-1),MONTH(AC$19-1),MIN($J21,DAY(EOMONTH(AC$19-1,0))))&lt;AC$19,DATE(YEAR(AC$19-1),MONTH(AC$19-1),MIN($J21,DAY(EOMONTH(AC$19-1,0))))&gt;=$H21,DATE(YEAR(AC$19-1),MONTH(AC$19-1),MIN($J21,DAY(EOMONTH(AC$19-1,0))))&lt;=$I21,MOD((YEAR(DATE(YEAR(AC$19-1),MONTH(AC$19-1),MIN($J21,DAY(EOMONTH(AC$19-1,0)))))-YEAR($H21))*12+MONTH(DATE(YEAR(AC$19-1),MONTH(AC$19-1),MIN($J21,DAY(EOMONTH(AC$19-1,0)))))-MONTH($H21),CHOOSE($F21,1,1,3,12))=0))*1,0)))</f>
        <v/>
      </c>
      <c r="AD21">
        <f>IF(OR(NOT($K21),AD$19&lt;=AD$18),0,$D21*IF($F21=1,IF(MIN(AD$19,$I21+1)&lt;=MAX(AD$18,$H21),0,MAX(0,INT((MIN(AD$19,$I21+1)-MAX(AD$18,$H21)-1-MOD(WEEKDAY($H21,2)-WEEKDAY(MAX(AD$18,$H21),2),7))/7)+1)),(AND(DATE(YEAR(AD$18),MONTH(AD$18),MIN($J21,DAY(EOMONTH(AD$18,0))))&gt;=AD$18,DATE(YEAR(AD$18),MONTH(AD$18),MIN($J21,DAY(EOMONTH(AD$18,0))))&lt;AD$19,DATE(YEAR(AD$18),MONTH(AD$18),MIN($J21,DAY(EOMONTH(AD$18,0))))&gt;=$H21,DATE(YEAR(AD$18),MONTH(AD$18),MIN($J21,DAY(EOMONTH(AD$18,0))))&lt;=$I21,MOD((YEAR(DATE(YEAR(AD$18),MONTH(AD$18),MIN($J21,DAY(EOMONTH(AD$18,0)))))-YEAR($H21))*12+MONTH(DATE(YEAR(AD$18),MONTH(AD$18),MIN($J21,DAY(EOMONTH(AD$18,0)))))-MONTH($H21),CHOOSE($F21,1,1,3,12))=0))*1+IF(MONTH(DATE(YEAR(AD$19-1),MONTH(AD$19-1),MIN($J21,DAY(EOMONTH(AD$19-1,0)))))&lt;&gt;MONTH(DATE(YEAR(AD$18),MONTH(AD$18),MIN($J21,DAY(EOMONTH(AD$18,0))))),(AND(DATE(YEAR(AD$19-1),MONTH(AD$19-1),MIN($J21,DAY(EOMONTH(AD$19-1,0))))&gt;=AD$18,DATE(YEAR(AD$19-1),MONTH(AD$19-1),MIN($J21,DAY(EOMONTH(AD$19-1,0))))&lt;AD$19,DATE(YEAR(AD$19-1),MONTH(AD$19-1),MIN($J21,DAY(EOMONTH(AD$19-1,0))))&gt;=$H21,DATE(YEAR(AD$19-1),MONTH(AD$19-1),MIN($J21,DAY(EOMONTH(AD$19-1,0))))&lt;=$I21,MOD((YEAR(DATE(YEAR(AD$19-1),MONTH(AD$19-1),MIN($J21,DAY(EOMONTH(AD$19-1,0)))))-YEAR($H21))*12+MONTH(DATE(YEAR(AD$19-1),MONTH(AD$19-1),MIN($J21,DAY(EOMONTH(AD$19-1,0)))))-MONTH($H21),CHOOSE($F21,1,1,3,12))=0))*1,0)))</f>
        <v/>
      </c>
      <c r="AE21">
        <f>IF(OR(NOT($K21),AE$19&lt;=AE$18),0,$D21*IF($F21=1,IF(MIN(AE$19,$I21+1)&lt;=MAX(AE$18,$H21),0,MAX(0,INT((MIN(AE$19,$I21+1)-MAX(AE$18,$H21)-1-MOD(WEEKDAY($H21,2)-WEEKDAY(MAX(AE$18,$H21),2),7))/7)+1)),(AND(DATE(YEAR(AE$18),MONTH(AE$18),MIN($J21,DAY(EOMONTH(AE$18,0))))&gt;=AE$18,DATE(YEAR(AE$18),MONTH(AE$18),MIN($J21,DAY(EOMONTH(AE$18,0))))&lt;AE$19,DATE(YEAR(AE$18),MONTH(AE$18),MIN($J21,DAY(EOMONTH(AE$18,0))))&gt;=$H21,DATE(YEAR(AE$18),MONTH(AE$18),MIN($J21,DAY(EOMONTH(AE$18,0))))&lt;=$I21,MOD((YEAR(DATE(YEAR(AE$18),MONTH(AE$18),MIN($J21,DAY(EOMONTH(AE$18,0)))))-YEAR($H21))*12+MONTH(DATE(YEAR(AE$18),MONTH(AE$18),MIN($J21,DAY(EOMONTH(AE$18,0)))))-MONTH($H21),CHOOSE($F21,1,1,3,12))=0))*1+IF(MONTH(DATE(YEAR(AE$19-1),MONTH(AE$19-1),MIN($J21,DAY(EOMONTH(AE$19-1,0)))))&lt;&gt;MONTH(DATE(YEAR(AE$18),MONTH(AE$18),MIN($J21,DAY(EOMONTH(AE$18,0))))),(AND(DATE(YEAR(AE$19-1),MONTH(AE$19-1),MIN($J21,DAY(EOMONTH(AE$19-1,0))))&gt;=AE$18,DATE(YEAR(AE$19-1),MONTH(AE$19-1),MIN($J21,DAY(EOMONTH(AE$19-1,0))))&lt;AE$19,DATE(YEAR(AE$19-1),MONTH(AE$19-1),MIN($J21,DAY(EOMONTH(AE$19-1,0))))&gt;=$H21,DATE(YEAR(AE$19-1),MONTH(AE$19-1),MIN($J21,DAY(EOMONTH(AE$19-1,0))))&lt;=$I21,MOD((YEAR(DATE(YEAR(AE$19-1),MONTH(AE$19-1),MIN($J21,DAY(EOMONTH(AE$19-1,0)))))-YEAR($H21))*12+MONTH(DATE(YEAR(AE$19-1),MONTH(AE$19-1),MIN($J21,DAY(EOMONTH(AE$19-1,0)))))-MONTH($H21),CHOOSE($F21,1,1,3,12))=0))*1,0)))</f>
        <v/>
      </c>
      <c r="AF21">
        <f>IF(OR(NOT($K21),AF$19&lt;=AF$18),0,$D21*IF($F21=1,IF(MIN(AF$19,$I21+1)&lt;=MAX(AF$18,$H21),0,MAX(0,INT((MIN(AF$19,$I21+1)-MAX(AF$18,$H21)-1-MOD(WEEKDAY($H21,2)-WEEKDAY(MAX(AF$18,$H21),2),7))/7)+1)),(AND(DATE(YEAR(AF$18),MONTH(AF$18),MIN($J21,DAY(EOMONTH(AF$18,0))))&gt;=AF$18,DATE(YEAR(AF$18),MONTH(AF$18),MIN($J21,DAY(EOMONTH(AF$18,0))))&lt;AF$19,DATE(YEAR(AF$18),MONTH(AF$18),MIN($J21,DAY(EOMONTH(AF$18,0))))&gt;=$H21,DATE(YEAR(AF$18),MONTH(AF$18),MIN($J21,DAY(EOMONTH(AF$18,0))))&lt;=$I21,MOD((YEAR(DATE(YEAR(AF$18),MONTH(AF$18),MIN($J21,DAY(EOMONTH(AF$18,0)))))-YEAR($H21))*12+MONTH(DATE(YEAR(AF$18),MONTH(AF$18),MIN($J21,DAY(EOMONTH(AF$18,0)))))-MONTH($H21),CHOOSE($F21,1,1,3,12))=0))*1+IF(MONTH(DATE(YEAR(AF$19-1),MONTH(AF$19-1),MIN($J21,DAY(EOMONTH(AF$19-1,0)))))&lt;&gt;MONTH(DATE(YEAR(AF$18),MONTH(AF$18),MIN($J21,DAY(EOMONTH(AF$18,0))))),(AND(DATE(YEAR(AF$19-1),MONTH(AF$19-1),MIN($J21,DAY(EOMONTH(AF$19-1,0))))&gt;=AF$18,DATE(YEAR(AF$19-1),MONTH(AF$19-1),MIN($J21,DAY(EOMONTH(AF$19-1,0))))&lt;AF$19,DATE(YEAR(AF$19-1),MONTH(AF$19-1),MIN($J21,DAY(EOMONTH(AF$19-1,0))))&gt;=$H21,DATE(YEAR(AF$19-1),MONTH(AF$19-1),MIN($J21,DAY(EOMONTH(AF$19-1,0))))&lt;=$I21,MOD((YEAR(DATE(YEAR(AF$19-1),MONTH(AF$19-1),MIN($J21,DAY(EOMONTH(AF$19-1,0)))))-YEAR($H21))*12+MONTH(DATE(YEAR(AF$19-1),MONTH(AF$19-1),MIN($J21,DAY(EOMONTH(AF$19-1,0)))))-MONTH($H21),CHOOSE($F21,1,1,3,12))=0))*1,0)))</f>
        <v/>
      </c>
      <c r="AG21">
        <f>IF(OR(NOT($K21),AG$19&lt;=AG$18),0,$D21*IF($F21=1,IF(MIN(AG$19,$I21+1)&lt;=MAX(AG$18,$H21),0,MAX(0,INT((MIN(AG$19,$I21+1)-MAX(AG$18,$H21)-1-MOD(WEEKDAY($H21,2)-WEEKDAY(MAX(AG$18,$H21),2),7))/7)+1)),(AND(DATE(YEAR(AG$18),MONTH(AG$18),MIN($J21,DAY(EOMONTH(AG$18,0))))&gt;=AG$18,DATE(YEAR(AG$18),MONTH(AG$18),MIN($J21,DAY(EOMONTH(AG$18,0))))&lt;AG$19,DATE(YEAR(AG$18),MONTH(AG$18),MIN($J21,DAY(EOMONTH(AG$18,0))))&gt;=$H21,DATE(YEAR(AG$18),MONTH(AG$18),MIN($J21,DAY(EOMONTH(AG$18,0))))&lt;=$I21,MOD((YEAR(DATE(YEAR(AG$18),MONTH(AG$18),MIN($J21,DAY(EOMONTH(AG$18,0)))))-YEAR($H21))*12+MONTH(DATE(YEAR(AG$18),MONTH(AG$18),MIN($J21,DAY(EOMONTH(AG$18,0)))))-MONTH($H21),CHOOSE($F21,1,1,3,12))=0))*1+IF(MONTH(DATE(YEAR(AG$19-1),MONTH(AG$19-1),MIN($J21,DAY(EOMONTH(AG$19-1,0)))))&lt;&gt;MONTH(DATE(YEAR(AG$18),MONTH(AG$18),MIN($J21,DAY(EOMONTH(AG$18,0))))),(AND(DATE(YEAR(AG$19-1),MONTH(AG$19-1),MIN($J21,DAY(EOMONTH(AG$19-1,0))))&gt;=AG$18,DATE(YEAR(AG$19-1),MONTH(AG$19-1),MIN($J21,DAY(EOMONTH(AG$19-1,0))))&lt;AG$19,DATE(YEAR(AG$19-1),MONTH(AG$19-1),MIN($J21,DAY(EOMONTH(AG$19-1,0))))&gt;=$H21,DATE(YEAR(AG$19-1),MONTH(AG$19-1),MIN($J21,DAY(EOMONTH(AG$19-1,0))))&lt;=$I21,MOD((YEAR(DATE(YEAR(AG$19-1),MONTH(AG$19-1),MIN($J21,DAY(EOMONTH(AG$19-1,0)))))-YEAR($H21))*12+MONTH(DATE(YEAR(AG$19-1),MONTH(AG$19-1),MIN($J21,DAY(EOMONTH(AG$19-1,0)))))-MONTH($H21),CHOOSE($F21,1,1,3,12))=0))*1,0)))</f>
        <v/>
      </c>
      <c r="AH21">
        <f>IF(OR(NOT($K21),AH$19&lt;=AH$18),0,$D21*IF($F21=1,IF(MIN(AH$19,$I21+1)&lt;=MAX(AH$18,$H21),0,MAX(0,INT((MIN(AH$19,$I21+1)-MAX(AH$18,$H21)-1-MOD(WEEKDAY($H21,2)-WEEKDAY(MAX(AH$18,$H21),2),7))/7)+1)),(AND(DATE(YEAR(AH$18),MONTH(AH$18),MIN($J21,DAY(EOMONTH(AH$18,0))))&gt;=AH$18,DATE(YEAR(AH$18),MONTH(AH$18),MIN($J21,DAY(EOMONTH(AH$18,0))))&lt;AH$19,DATE(YEAR(AH$18),MONTH(AH$18),MIN($J21,DAY(EOMONTH(AH$18,0))))&gt;=$H21,DATE(YEAR(AH$18),MONTH(AH$18),MIN($J21,DAY(EOMONTH(AH$18,0))))&lt;=$I21,MOD((YEAR(DATE(YEAR(AH$18),MONTH(AH$18),MIN($J21,DAY(EOMONTH(AH$18,0)))))-YEAR($H21))*12+MONTH(DATE(YEAR(AH$18),MONTH(AH$18),MIN($J21,DAY(EOMONTH(AH$18,0)))))-MONTH($H21),CHOOSE($F21,1,1,3,12))=0))*1+IF(MONTH(DATE(YEAR(AH$19-1),MONTH(AH$19-1),MIN($J21,DAY(EOMONTH(AH$19-1,0)))))&lt;&gt;MONTH(DATE(YEAR(AH$18),MONTH(AH$18),MIN($J21,DAY(EOMONTH(AH$18,0))))),(AND(DATE(YEAR(AH$19-1),MONTH(AH$19-1),MIN($J21,DAY(EOMONTH(AH$19-1,0))))&gt;=AH$18,DATE(YEAR(AH$19-1),MONTH(AH$19-1),MIN($J21,DAY(EOMONTH(AH$19-1,0))))&lt;AH$19,DATE(YEAR(AH$19-1),MONTH(AH$19-1),MIN($J21,DAY(EOMONTH(AH$19-1,0))))&gt;=$H21,DATE(YEAR(AH$19-1),MONTH(AH$19-1),MIN($J21,DAY(EOMONTH(AH$19-1,0))))&lt;=$I21,MOD((YEAR(DATE(YEAR(AH$19-1),MONTH(AH$19-1),MIN($J21,DAY(EOMONTH(AH$19-1,0)))))-YEAR($H21))*12+MONTH(DATE(YEAR(AH$19-1),MONTH(AH$19-1),MIN($J21,DAY(EOMONTH(AH$19-1,0)))))-MONTH($H21),CHOOSE($F21,1,1,3,12))=0))*1,0)))</f>
        <v/>
      </c>
      <c r="AI21">
        <f>IF(OR(NOT($K21),AI$19&lt;=AI$18),0,$D21*IF($F21=1,IF(MIN(AI$19,$I21+1)&lt;=MAX(AI$18,$H21),0,MAX(0,INT((MIN(AI$19,$I21+1)-MAX(AI$18,$H21)-1-MOD(WEEKDAY($H21,2)-WEEKDAY(MAX(AI$18,$H21),2),7))/7)+1)),(AND(DATE(YEAR(AI$18),MONTH(AI$18),MIN($J21,DAY(EOMONTH(AI$18,0))))&gt;=AI$18,DATE(YEAR(AI$18),MONTH(AI$18),MIN($J21,DAY(EOMONTH(AI$18,0))))&lt;AI$19,DATE(YEAR(AI$18),MONTH(AI$18),MIN($J21,DAY(EOMONTH(AI$18,0))))&gt;=$H21,DATE(YEAR(AI$18),MONTH(AI$18),MIN($J21,DAY(EOMONTH(AI$18,0))))&lt;=$I21,MOD((YEAR(DATE(YEAR(AI$18),MONTH(AI$18),MIN($J21,DAY(EOMONTH(AI$18,0)))))-YEAR($H21))*12+MONTH(DATE(YEAR(AI$18),MONTH(AI$18),MIN($J21,DAY(EOMONTH(AI$18,0)))))-MONTH($H21),CHOOSE($F21,1,1,3,12))=0))*1+IF(MONTH(DATE(YEAR(AI$19-1),MONTH(AI$19-1),MIN($J21,DAY(EOMONTH(AI$19-1,0)))))&lt;&gt;MONTH(DATE(YEAR(AI$18),MONTH(AI$18),MIN($J21,DAY(EOMONTH(AI$18,0))))),(AND(DATE(YEAR(AI$19-1),MONTH(AI$19-1),MIN($J21,DAY(EOMONTH(AI$19-1,0))))&gt;=AI$18,DATE(YEAR(AI$19-1),MONTH(AI$19-1),MIN($J21,DAY(EOMONTH(AI$19-1,0))))&lt;AI$19,DATE(YEAR(AI$19-1),MONTH(AI$19-1),MIN($J21,DAY(EOMONTH(AI$19-1,0))))&gt;=$H21,DATE(YEAR(AI$19-1),MONTH(AI$19-1),MIN($J21,DAY(EOMONTH(AI$19-1,0))))&lt;=$I21,MOD((YEAR(DATE(YEAR(AI$19-1),MONTH(AI$19-1),MIN($J21,DAY(EOMONTH(AI$19-1,0)))))-YEAR($H21))*12+MONTH(DATE(YEAR(AI$19-1),MONTH(AI$19-1),MIN($J21,DAY(EOMONTH(AI$19-1,0)))))-MONTH($H21),CHOOSE($F21,1,1,3,12))=0))*1,0)))</f>
        <v/>
      </c>
      <c r="AJ21">
        <f>IF(OR(NOT($K21),AJ$19&lt;=AJ$18),0,$D21*IF($F21=1,IF(MIN(AJ$19,$I21+1)&lt;=MAX(AJ$18,$H21),0,MAX(0,INT((MIN(AJ$19,$I21+1)-MAX(AJ$18,$H21)-1-MOD(WEEKDAY($H21,2)-WEEKDAY(MAX(AJ$18,$H21),2),7))/7)+1)),(AND(DATE(YEAR(AJ$18),MONTH(AJ$18),MIN($J21,DAY(EOMONTH(AJ$18,0))))&gt;=AJ$18,DATE(YEAR(AJ$18),MONTH(AJ$18),MIN($J21,DAY(EOMONTH(AJ$18,0))))&lt;AJ$19,DATE(YEAR(AJ$18),MONTH(AJ$18),MIN($J21,DAY(EOMONTH(AJ$18,0))))&gt;=$H21,DATE(YEAR(AJ$18),MONTH(AJ$18),MIN($J21,DAY(EOMONTH(AJ$18,0))))&lt;=$I21,MOD((YEAR(DATE(YEAR(AJ$18),MONTH(AJ$18),MIN($J21,DAY(EOMONTH(AJ$18,0)))))-YEAR($H21))*12+MONTH(DATE(YEAR(AJ$18),MONTH(AJ$18),MIN($J21,DAY(EOMONTH(AJ$18,0)))))-MONTH($H21),CHOOSE($F21,1,1,3,12))=0))*1+IF(MONTH(DATE(YEAR(AJ$19-1),MONTH(AJ$19-1),MIN($J21,DAY(EOMONTH(AJ$19-1,0)))))&lt;&gt;MONTH(DATE(YEAR(AJ$18),MONTH(AJ$18),MIN($J21,DAY(EOMONTH(AJ$18,0))))),(AND(DATE(YEAR(AJ$19-1),MONTH(AJ$19-1),MIN($J21,DAY(EOMONTH(AJ$19-1,0))))&gt;=AJ$18,DATE(YEAR(AJ$19-1),MONTH(AJ$19-1),MIN($J21,DAY(EOMONTH(AJ$19-1,0))))&lt;AJ$19,DATE(YEAR(AJ$19-1),MONTH(AJ$19-1),MIN($J21,DAY(EOMONTH(AJ$19-1,0))))&gt;=$H21,DATE(YEAR(AJ$19-1),MONTH(AJ$19-1),MIN($J21,DAY(EOMONTH(AJ$19-1,0))))&lt;=$I21,MOD((YEAR(DATE(YEAR(AJ$19-1),MONTH(AJ$19-1),MIN($J21,DAY(EOMONTH(AJ$19-1,0)))))-YEAR($H21))*12+MONTH(DATE(YEAR(AJ$19-1),MONTH(AJ$19-1),MIN($J21,DAY(EOMONTH(AJ$19-1,0)))))-MONTH($H21),CHOOSE($F21,1,1,3,12))=0))*1,0)))</f>
        <v/>
      </c>
      <c r="AK21">
        <f>IF(OR(NOT($K21),AK$19&lt;=AK$18),0,$D21*IF($F21=1,IF(MIN(AK$19,$I21+1)&lt;=MAX(AK$18,$H21),0,MAX(0,INT((MIN(AK$19,$I21+1)-MAX(AK$18,$H21)-1-MOD(WEEKDAY($H21,2)-WEEKDAY(MAX(AK$18,$H21),2),7))/7)+1)),(AND(DATE(YEAR(AK$18),MONTH(AK$18),MIN($J21,DAY(EOMONTH(AK$18,0))))&gt;=AK$18,DATE(YEAR(AK$18),MONTH(AK$18),MIN($J21,DAY(EOMONTH(AK$18,0))))&lt;AK$19,DATE(YEAR(AK$18),MONTH(AK$18),MIN($J21,DAY(EOMONTH(AK$18,0))))&gt;=$H21,DATE(YEAR(AK$18),MONTH(AK$18),MIN($J21,DAY(EOMONTH(AK$18,0))))&lt;=$I21,MOD((YEAR(DATE(YEAR(AK$18),MONTH(AK$18),MIN($J21,DAY(EOMONTH(AK$18,0)))))-YEAR($H21))*12+MONTH(DATE(YEAR(AK$18),MONTH(AK$18),MIN($J21,DAY(EOMONTH(AK$18,0)))))-MONTH($H21),CHOOSE($F21,1,1,3,12))=0))*1+IF(MONTH(DATE(YEAR(AK$19-1),MONTH(AK$19-1),MIN($J21,DAY(EOMONTH(AK$19-1,0)))))&lt;&gt;MONTH(DATE(YEAR(AK$18),MONTH(AK$18),MIN($J21,DAY(EOMONTH(AK$18,0))))),(AND(DATE(YEAR(AK$19-1),MONTH(AK$19-1),MIN($J21,DAY(EOMONTH(AK$19-1,0))))&gt;=AK$18,DATE(YEAR(AK$19-1),MONTH(AK$19-1),MIN($J21,DAY(EOMONTH(AK$19-1,0))))&lt;AK$19,DATE(YEAR(AK$19-1),MONTH(AK$19-1),MIN($J21,DAY(EOMONTH(AK$19-1,0))))&gt;=$H21,DATE(YEAR(AK$19-1),MONTH(AK$19-1),MIN($J21,DAY(EOMONTH(AK$19-1,0))))&lt;=$I21,MOD((YEAR(DATE(YEAR(AK$19-1),MONTH(AK$19-1),MIN($J21,DAY(EOMONTH(AK$19-1,0)))))-YEAR($H21))*12+MONTH(DATE(YEAR(AK$19-1),MONTH(AK$19-1),MIN($J21,DAY(EOMONTH(AK$19-1,0)))))-MONTH($H21),CHOOSE($F21,1,1,3,12))=0))*1,0)))</f>
        <v/>
      </c>
    </row>
    <row r="22">
      <c r="A22" t="n">
        <v>2</v>
      </c>
      <c r="B22">
        <f>Recurring!B9&amp;""</f>
        <v/>
      </c>
      <c r="C22">
        <f>IF(Recurring!C9="","§§",Recurring!C9)</f>
        <v/>
      </c>
      <c r="D22">
        <f>N(Recurring!D9)</f>
        <v/>
      </c>
      <c r="E22">
        <f>IF(COUNTIF($J$2:$J$5,C22)&gt;0,1,IF(COUNTIF($J$7:$J$16,C22)&gt;0,-1,0))</f>
        <v/>
      </c>
      <c r="F22">
        <f>ROUND(SUMPRODUCT((Lang!$C$49:$N$52=Recurring!E9)*(ROW(Lang!$C$49:$N$52)-48))/MAX(1,COUNTIF(Lang!$C$49:$N$52,Recurring!E9)),0)</f>
        <v/>
      </c>
      <c r="H22">
        <f>N(Recurring!F9)</f>
        <v/>
      </c>
      <c r="I22">
        <f>IF(N(Recurring!G9)=0,73051,Recurring!G9)</f>
        <v/>
      </c>
      <c r="J22">
        <f>IF(H22&gt;0,DAY(H22),1)</f>
        <v/>
      </c>
      <c r="K22">
        <f>AND(D22&gt;0,E22&lt;&gt;0,F22&gt;0,H22&gt;0)</f>
        <v/>
      </c>
      <c r="M22">
        <f>IF(OR(NOT($K22),M$19&lt;=M$18),0,$D22*IF($F22=1,IF(MIN(M$19,$I22+1)&lt;=MAX(M$18,$H22),0,MAX(0,INT((MIN(M$19,$I22+1)-MAX(M$18,$H22)-1-MOD(WEEKDAY($H22,2)-WEEKDAY(MAX(M$18,$H22),2),7))/7)+1)),(AND(DATE(YEAR(M$18),MONTH(M$18),MIN($J22,DAY(EOMONTH(M$18,0))))&gt;=M$18,DATE(YEAR(M$18),MONTH(M$18),MIN($J22,DAY(EOMONTH(M$18,0))))&lt;M$19,DATE(YEAR(M$18),MONTH(M$18),MIN($J22,DAY(EOMONTH(M$18,0))))&gt;=$H22,DATE(YEAR(M$18),MONTH(M$18),MIN($J22,DAY(EOMONTH(M$18,0))))&lt;=$I22,MOD((YEAR(DATE(YEAR(M$18),MONTH(M$18),MIN($J22,DAY(EOMONTH(M$18,0)))))-YEAR($H22))*12+MONTH(DATE(YEAR(M$18),MONTH(M$18),MIN($J22,DAY(EOMONTH(M$18,0)))))-MONTH($H22),CHOOSE($F22,1,1,3,12))=0))*1+IF(MONTH(DATE(YEAR(M$19-1),MONTH(M$19-1),MIN($J22,DAY(EOMONTH(M$19-1,0)))))&lt;&gt;MONTH(DATE(YEAR(M$18),MONTH(M$18),MIN($J22,DAY(EOMONTH(M$18,0))))),(AND(DATE(YEAR(M$19-1),MONTH(M$19-1),MIN($J22,DAY(EOMONTH(M$19-1,0))))&gt;=M$18,DATE(YEAR(M$19-1),MONTH(M$19-1),MIN($J22,DAY(EOMONTH(M$19-1,0))))&lt;M$19,DATE(YEAR(M$19-1),MONTH(M$19-1),MIN($J22,DAY(EOMONTH(M$19-1,0))))&gt;=$H22,DATE(YEAR(M$19-1),MONTH(M$19-1),MIN($J22,DAY(EOMONTH(M$19-1,0))))&lt;=$I22,MOD((YEAR(DATE(YEAR(M$19-1),MONTH(M$19-1),MIN($J22,DAY(EOMONTH(M$19-1,0)))))-YEAR($H22))*12+MONTH(DATE(YEAR(M$19-1),MONTH(M$19-1),MIN($J22,DAY(EOMONTH(M$19-1,0)))))-MONTH($H22),CHOOSE($F22,1,1,3,12))=0))*1,0)))</f>
        <v/>
      </c>
      <c r="N22">
        <f>IF(OR(NOT($K22),N$19&lt;=N$18),0,$D22*IF($F22=1,IF(MIN(N$19,$I22+1)&lt;=MAX(N$18,$H22),0,MAX(0,INT((MIN(N$19,$I22+1)-MAX(N$18,$H22)-1-MOD(WEEKDAY($H22,2)-WEEKDAY(MAX(N$18,$H22),2),7))/7)+1)),(AND(DATE(YEAR(N$18),MONTH(N$18),MIN($J22,DAY(EOMONTH(N$18,0))))&gt;=N$18,DATE(YEAR(N$18),MONTH(N$18),MIN($J22,DAY(EOMONTH(N$18,0))))&lt;N$19,DATE(YEAR(N$18),MONTH(N$18),MIN($J22,DAY(EOMONTH(N$18,0))))&gt;=$H22,DATE(YEAR(N$18),MONTH(N$18),MIN($J22,DAY(EOMONTH(N$18,0))))&lt;=$I22,MOD((YEAR(DATE(YEAR(N$18),MONTH(N$18),MIN($J22,DAY(EOMONTH(N$18,0)))))-YEAR($H22))*12+MONTH(DATE(YEAR(N$18),MONTH(N$18),MIN($J22,DAY(EOMONTH(N$18,0)))))-MONTH($H22),CHOOSE($F22,1,1,3,12))=0))*1+IF(MONTH(DATE(YEAR(N$19-1),MONTH(N$19-1),MIN($J22,DAY(EOMONTH(N$19-1,0)))))&lt;&gt;MONTH(DATE(YEAR(N$18),MONTH(N$18),MIN($J22,DAY(EOMONTH(N$18,0))))),(AND(DATE(YEAR(N$19-1),MONTH(N$19-1),MIN($J22,DAY(EOMONTH(N$19-1,0))))&gt;=N$18,DATE(YEAR(N$19-1),MONTH(N$19-1),MIN($J22,DAY(EOMONTH(N$19-1,0))))&lt;N$19,DATE(YEAR(N$19-1),MONTH(N$19-1),MIN($J22,DAY(EOMONTH(N$19-1,0))))&gt;=$H22,DATE(YEAR(N$19-1),MONTH(N$19-1),MIN($J22,DAY(EOMONTH(N$19-1,0))))&lt;=$I22,MOD((YEAR(DATE(YEAR(N$19-1),MONTH(N$19-1),MIN($J22,DAY(EOMONTH(N$19-1,0)))))-YEAR($H22))*12+MONTH(DATE(YEAR(N$19-1),MONTH(N$19-1),MIN($J22,DAY(EOMONTH(N$19-1,0)))))-MONTH($H22),CHOOSE($F22,1,1,3,12))=0))*1,0)))</f>
        <v/>
      </c>
      <c r="O22">
        <f>IF(OR(NOT($K22),O$19&lt;=O$18),0,$D22*IF($F22=1,IF(MIN(O$19,$I22+1)&lt;=MAX(O$18,$H22),0,MAX(0,INT((MIN(O$19,$I22+1)-MAX(O$18,$H22)-1-MOD(WEEKDAY($H22,2)-WEEKDAY(MAX(O$18,$H22),2),7))/7)+1)),(AND(DATE(YEAR(O$18),MONTH(O$18),MIN($J22,DAY(EOMONTH(O$18,0))))&gt;=O$18,DATE(YEAR(O$18),MONTH(O$18),MIN($J22,DAY(EOMONTH(O$18,0))))&lt;O$19,DATE(YEAR(O$18),MONTH(O$18),MIN($J22,DAY(EOMONTH(O$18,0))))&gt;=$H22,DATE(YEAR(O$18),MONTH(O$18),MIN($J22,DAY(EOMONTH(O$18,0))))&lt;=$I22,MOD((YEAR(DATE(YEAR(O$18),MONTH(O$18),MIN($J22,DAY(EOMONTH(O$18,0)))))-YEAR($H22))*12+MONTH(DATE(YEAR(O$18),MONTH(O$18),MIN($J22,DAY(EOMONTH(O$18,0)))))-MONTH($H22),CHOOSE($F22,1,1,3,12))=0))*1+IF(MONTH(DATE(YEAR(O$19-1),MONTH(O$19-1),MIN($J22,DAY(EOMONTH(O$19-1,0)))))&lt;&gt;MONTH(DATE(YEAR(O$18),MONTH(O$18),MIN($J22,DAY(EOMONTH(O$18,0))))),(AND(DATE(YEAR(O$19-1),MONTH(O$19-1),MIN($J22,DAY(EOMONTH(O$19-1,0))))&gt;=O$18,DATE(YEAR(O$19-1),MONTH(O$19-1),MIN($J22,DAY(EOMONTH(O$19-1,0))))&lt;O$19,DATE(YEAR(O$19-1),MONTH(O$19-1),MIN($J22,DAY(EOMONTH(O$19-1,0))))&gt;=$H22,DATE(YEAR(O$19-1),MONTH(O$19-1),MIN($J22,DAY(EOMONTH(O$19-1,0))))&lt;=$I22,MOD((YEAR(DATE(YEAR(O$19-1),MONTH(O$19-1),MIN($J22,DAY(EOMONTH(O$19-1,0)))))-YEAR($H22))*12+MONTH(DATE(YEAR(O$19-1),MONTH(O$19-1),MIN($J22,DAY(EOMONTH(O$19-1,0)))))-MONTH($H22),CHOOSE($F22,1,1,3,12))=0))*1,0)))</f>
        <v/>
      </c>
      <c r="P22">
        <f>IF(OR(NOT($K22),P$19&lt;=P$18),0,$D22*IF($F22=1,IF(MIN(P$19,$I22+1)&lt;=MAX(P$18,$H22),0,MAX(0,INT((MIN(P$19,$I22+1)-MAX(P$18,$H22)-1-MOD(WEEKDAY($H22,2)-WEEKDAY(MAX(P$18,$H22),2),7))/7)+1)),(AND(DATE(YEAR(P$18),MONTH(P$18),MIN($J22,DAY(EOMONTH(P$18,0))))&gt;=P$18,DATE(YEAR(P$18),MONTH(P$18),MIN($J22,DAY(EOMONTH(P$18,0))))&lt;P$19,DATE(YEAR(P$18),MONTH(P$18),MIN($J22,DAY(EOMONTH(P$18,0))))&gt;=$H22,DATE(YEAR(P$18),MONTH(P$18),MIN($J22,DAY(EOMONTH(P$18,0))))&lt;=$I22,MOD((YEAR(DATE(YEAR(P$18),MONTH(P$18),MIN($J22,DAY(EOMONTH(P$18,0)))))-YEAR($H22))*12+MONTH(DATE(YEAR(P$18),MONTH(P$18),MIN($J22,DAY(EOMONTH(P$18,0)))))-MONTH($H22),CHOOSE($F22,1,1,3,12))=0))*1+IF(MONTH(DATE(YEAR(P$19-1),MONTH(P$19-1),MIN($J22,DAY(EOMONTH(P$19-1,0)))))&lt;&gt;MONTH(DATE(YEAR(P$18),MONTH(P$18),MIN($J22,DAY(EOMONTH(P$18,0))))),(AND(DATE(YEAR(P$19-1),MONTH(P$19-1),MIN($J22,DAY(EOMONTH(P$19-1,0))))&gt;=P$18,DATE(YEAR(P$19-1),MONTH(P$19-1),MIN($J22,DAY(EOMONTH(P$19-1,0))))&lt;P$19,DATE(YEAR(P$19-1),MONTH(P$19-1),MIN($J22,DAY(EOMONTH(P$19-1,0))))&gt;=$H22,DATE(YEAR(P$19-1),MONTH(P$19-1),MIN($J22,DAY(EOMONTH(P$19-1,0))))&lt;=$I22,MOD((YEAR(DATE(YEAR(P$19-1),MONTH(P$19-1),MIN($J22,DAY(EOMONTH(P$19-1,0)))))-YEAR($H22))*12+MONTH(DATE(YEAR(P$19-1),MONTH(P$19-1),MIN($J22,DAY(EOMONTH(P$19-1,0)))))-MONTH($H22),CHOOSE($F22,1,1,3,12))=0))*1,0)))</f>
        <v/>
      </c>
      <c r="Q22">
        <f>IF(OR(NOT($K22),Q$19&lt;=Q$18),0,$D22*IF($F22=1,IF(MIN(Q$19,$I22+1)&lt;=MAX(Q$18,$H22),0,MAX(0,INT((MIN(Q$19,$I22+1)-MAX(Q$18,$H22)-1-MOD(WEEKDAY($H22,2)-WEEKDAY(MAX(Q$18,$H22),2),7))/7)+1)),(AND(DATE(YEAR(Q$18),MONTH(Q$18),MIN($J22,DAY(EOMONTH(Q$18,0))))&gt;=Q$18,DATE(YEAR(Q$18),MONTH(Q$18),MIN($J22,DAY(EOMONTH(Q$18,0))))&lt;Q$19,DATE(YEAR(Q$18),MONTH(Q$18),MIN($J22,DAY(EOMONTH(Q$18,0))))&gt;=$H22,DATE(YEAR(Q$18),MONTH(Q$18),MIN($J22,DAY(EOMONTH(Q$18,0))))&lt;=$I22,MOD((YEAR(DATE(YEAR(Q$18),MONTH(Q$18),MIN($J22,DAY(EOMONTH(Q$18,0)))))-YEAR($H22))*12+MONTH(DATE(YEAR(Q$18),MONTH(Q$18),MIN($J22,DAY(EOMONTH(Q$18,0)))))-MONTH($H22),CHOOSE($F22,1,1,3,12))=0))*1+IF(MONTH(DATE(YEAR(Q$19-1),MONTH(Q$19-1),MIN($J22,DAY(EOMONTH(Q$19-1,0)))))&lt;&gt;MONTH(DATE(YEAR(Q$18),MONTH(Q$18),MIN($J22,DAY(EOMONTH(Q$18,0))))),(AND(DATE(YEAR(Q$19-1),MONTH(Q$19-1),MIN($J22,DAY(EOMONTH(Q$19-1,0))))&gt;=Q$18,DATE(YEAR(Q$19-1),MONTH(Q$19-1),MIN($J22,DAY(EOMONTH(Q$19-1,0))))&lt;Q$19,DATE(YEAR(Q$19-1),MONTH(Q$19-1),MIN($J22,DAY(EOMONTH(Q$19-1,0))))&gt;=$H22,DATE(YEAR(Q$19-1),MONTH(Q$19-1),MIN($J22,DAY(EOMONTH(Q$19-1,0))))&lt;=$I22,MOD((YEAR(DATE(YEAR(Q$19-1),MONTH(Q$19-1),MIN($J22,DAY(EOMONTH(Q$19-1,0)))))-YEAR($H22))*12+MONTH(DATE(YEAR(Q$19-1),MONTH(Q$19-1),MIN($J22,DAY(EOMONTH(Q$19-1,0)))))-MONTH($H22),CHOOSE($F22,1,1,3,12))=0))*1,0)))</f>
        <v/>
      </c>
      <c r="R22">
        <f>IF(OR(NOT($K22),R$19&lt;=R$18),0,$D22*IF($F22=1,IF(MIN(R$19,$I22+1)&lt;=MAX(R$18,$H22),0,MAX(0,INT((MIN(R$19,$I22+1)-MAX(R$18,$H22)-1-MOD(WEEKDAY($H22,2)-WEEKDAY(MAX(R$18,$H22),2),7))/7)+1)),(AND(DATE(YEAR(R$18),MONTH(R$18),MIN($J22,DAY(EOMONTH(R$18,0))))&gt;=R$18,DATE(YEAR(R$18),MONTH(R$18),MIN($J22,DAY(EOMONTH(R$18,0))))&lt;R$19,DATE(YEAR(R$18),MONTH(R$18),MIN($J22,DAY(EOMONTH(R$18,0))))&gt;=$H22,DATE(YEAR(R$18),MONTH(R$18),MIN($J22,DAY(EOMONTH(R$18,0))))&lt;=$I22,MOD((YEAR(DATE(YEAR(R$18),MONTH(R$18),MIN($J22,DAY(EOMONTH(R$18,0)))))-YEAR($H22))*12+MONTH(DATE(YEAR(R$18),MONTH(R$18),MIN($J22,DAY(EOMONTH(R$18,0)))))-MONTH($H22),CHOOSE($F22,1,1,3,12))=0))*1+IF(MONTH(DATE(YEAR(R$19-1),MONTH(R$19-1),MIN($J22,DAY(EOMONTH(R$19-1,0)))))&lt;&gt;MONTH(DATE(YEAR(R$18),MONTH(R$18),MIN($J22,DAY(EOMONTH(R$18,0))))),(AND(DATE(YEAR(R$19-1),MONTH(R$19-1),MIN($J22,DAY(EOMONTH(R$19-1,0))))&gt;=R$18,DATE(YEAR(R$19-1),MONTH(R$19-1),MIN($J22,DAY(EOMONTH(R$19-1,0))))&lt;R$19,DATE(YEAR(R$19-1),MONTH(R$19-1),MIN($J22,DAY(EOMONTH(R$19-1,0))))&gt;=$H22,DATE(YEAR(R$19-1),MONTH(R$19-1),MIN($J22,DAY(EOMONTH(R$19-1,0))))&lt;=$I22,MOD((YEAR(DATE(YEAR(R$19-1),MONTH(R$19-1),MIN($J22,DAY(EOMONTH(R$19-1,0)))))-YEAR($H22))*12+MONTH(DATE(YEAR(R$19-1),MONTH(R$19-1),MIN($J22,DAY(EOMONTH(R$19-1,0)))))-MONTH($H22),CHOOSE($F22,1,1,3,12))=0))*1,0)))</f>
        <v/>
      </c>
      <c r="S22">
        <f>IF(OR(NOT($K22),S$19&lt;=S$18),0,$D22*IF($F22=1,IF(MIN(S$19,$I22+1)&lt;=MAX(S$18,$H22),0,MAX(0,INT((MIN(S$19,$I22+1)-MAX(S$18,$H22)-1-MOD(WEEKDAY($H22,2)-WEEKDAY(MAX(S$18,$H22),2),7))/7)+1)),(AND(DATE(YEAR(S$18),MONTH(S$18),MIN($J22,DAY(EOMONTH(S$18,0))))&gt;=S$18,DATE(YEAR(S$18),MONTH(S$18),MIN($J22,DAY(EOMONTH(S$18,0))))&lt;S$19,DATE(YEAR(S$18),MONTH(S$18),MIN($J22,DAY(EOMONTH(S$18,0))))&gt;=$H22,DATE(YEAR(S$18),MONTH(S$18),MIN($J22,DAY(EOMONTH(S$18,0))))&lt;=$I22,MOD((YEAR(DATE(YEAR(S$18),MONTH(S$18),MIN($J22,DAY(EOMONTH(S$18,0)))))-YEAR($H22))*12+MONTH(DATE(YEAR(S$18),MONTH(S$18),MIN($J22,DAY(EOMONTH(S$18,0)))))-MONTH($H22),CHOOSE($F22,1,1,3,12))=0))*1+IF(MONTH(DATE(YEAR(S$19-1),MONTH(S$19-1),MIN($J22,DAY(EOMONTH(S$19-1,0)))))&lt;&gt;MONTH(DATE(YEAR(S$18),MONTH(S$18),MIN($J22,DAY(EOMONTH(S$18,0))))),(AND(DATE(YEAR(S$19-1),MONTH(S$19-1),MIN($J22,DAY(EOMONTH(S$19-1,0))))&gt;=S$18,DATE(YEAR(S$19-1),MONTH(S$19-1),MIN($J22,DAY(EOMONTH(S$19-1,0))))&lt;S$19,DATE(YEAR(S$19-1),MONTH(S$19-1),MIN($J22,DAY(EOMONTH(S$19-1,0))))&gt;=$H22,DATE(YEAR(S$19-1),MONTH(S$19-1),MIN($J22,DAY(EOMONTH(S$19-1,0))))&lt;=$I22,MOD((YEAR(DATE(YEAR(S$19-1),MONTH(S$19-1),MIN($J22,DAY(EOMONTH(S$19-1,0)))))-YEAR($H22))*12+MONTH(DATE(YEAR(S$19-1),MONTH(S$19-1),MIN($J22,DAY(EOMONTH(S$19-1,0)))))-MONTH($H22),CHOOSE($F22,1,1,3,12))=0))*1,0)))</f>
        <v/>
      </c>
      <c r="T22">
        <f>IF(OR(NOT($K22),T$19&lt;=T$18),0,$D22*IF($F22=1,IF(MIN(T$19,$I22+1)&lt;=MAX(T$18,$H22),0,MAX(0,INT((MIN(T$19,$I22+1)-MAX(T$18,$H22)-1-MOD(WEEKDAY($H22,2)-WEEKDAY(MAX(T$18,$H22),2),7))/7)+1)),(AND(DATE(YEAR(T$18),MONTH(T$18),MIN($J22,DAY(EOMONTH(T$18,0))))&gt;=T$18,DATE(YEAR(T$18),MONTH(T$18),MIN($J22,DAY(EOMONTH(T$18,0))))&lt;T$19,DATE(YEAR(T$18),MONTH(T$18),MIN($J22,DAY(EOMONTH(T$18,0))))&gt;=$H22,DATE(YEAR(T$18),MONTH(T$18),MIN($J22,DAY(EOMONTH(T$18,0))))&lt;=$I22,MOD((YEAR(DATE(YEAR(T$18),MONTH(T$18),MIN($J22,DAY(EOMONTH(T$18,0)))))-YEAR($H22))*12+MONTH(DATE(YEAR(T$18),MONTH(T$18),MIN($J22,DAY(EOMONTH(T$18,0)))))-MONTH($H22),CHOOSE($F22,1,1,3,12))=0))*1+IF(MONTH(DATE(YEAR(T$19-1),MONTH(T$19-1),MIN($J22,DAY(EOMONTH(T$19-1,0)))))&lt;&gt;MONTH(DATE(YEAR(T$18),MONTH(T$18),MIN($J22,DAY(EOMONTH(T$18,0))))),(AND(DATE(YEAR(T$19-1),MONTH(T$19-1),MIN($J22,DAY(EOMONTH(T$19-1,0))))&gt;=T$18,DATE(YEAR(T$19-1),MONTH(T$19-1),MIN($J22,DAY(EOMONTH(T$19-1,0))))&lt;T$19,DATE(YEAR(T$19-1),MONTH(T$19-1),MIN($J22,DAY(EOMONTH(T$19-1,0))))&gt;=$H22,DATE(YEAR(T$19-1),MONTH(T$19-1),MIN($J22,DAY(EOMONTH(T$19-1,0))))&lt;=$I22,MOD((YEAR(DATE(YEAR(T$19-1),MONTH(T$19-1),MIN($J22,DAY(EOMONTH(T$19-1,0)))))-YEAR($H22))*12+MONTH(DATE(YEAR(T$19-1),MONTH(T$19-1),MIN($J22,DAY(EOMONTH(T$19-1,0)))))-MONTH($H22),CHOOSE($F22,1,1,3,12))=0))*1,0)))</f>
        <v/>
      </c>
      <c r="U22">
        <f>IF(OR(NOT($K22),U$19&lt;=U$18),0,$D22*IF($F22=1,IF(MIN(U$19,$I22+1)&lt;=MAX(U$18,$H22),0,MAX(0,INT((MIN(U$19,$I22+1)-MAX(U$18,$H22)-1-MOD(WEEKDAY($H22,2)-WEEKDAY(MAX(U$18,$H22),2),7))/7)+1)),(AND(DATE(YEAR(U$18),MONTH(U$18),MIN($J22,DAY(EOMONTH(U$18,0))))&gt;=U$18,DATE(YEAR(U$18),MONTH(U$18),MIN($J22,DAY(EOMONTH(U$18,0))))&lt;U$19,DATE(YEAR(U$18),MONTH(U$18),MIN($J22,DAY(EOMONTH(U$18,0))))&gt;=$H22,DATE(YEAR(U$18),MONTH(U$18),MIN($J22,DAY(EOMONTH(U$18,0))))&lt;=$I22,MOD((YEAR(DATE(YEAR(U$18),MONTH(U$18),MIN($J22,DAY(EOMONTH(U$18,0)))))-YEAR($H22))*12+MONTH(DATE(YEAR(U$18),MONTH(U$18),MIN($J22,DAY(EOMONTH(U$18,0)))))-MONTH($H22),CHOOSE($F22,1,1,3,12))=0))*1+IF(MONTH(DATE(YEAR(U$19-1),MONTH(U$19-1),MIN($J22,DAY(EOMONTH(U$19-1,0)))))&lt;&gt;MONTH(DATE(YEAR(U$18),MONTH(U$18),MIN($J22,DAY(EOMONTH(U$18,0))))),(AND(DATE(YEAR(U$19-1),MONTH(U$19-1),MIN($J22,DAY(EOMONTH(U$19-1,0))))&gt;=U$18,DATE(YEAR(U$19-1),MONTH(U$19-1),MIN($J22,DAY(EOMONTH(U$19-1,0))))&lt;U$19,DATE(YEAR(U$19-1),MONTH(U$19-1),MIN($J22,DAY(EOMONTH(U$19-1,0))))&gt;=$H22,DATE(YEAR(U$19-1),MONTH(U$19-1),MIN($J22,DAY(EOMONTH(U$19-1,0))))&lt;=$I22,MOD((YEAR(DATE(YEAR(U$19-1),MONTH(U$19-1),MIN($J22,DAY(EOMONTH(U$19-1,0)))))-YEAR($H22))*12+MONTH(DATE(YEAR(U$19-1),MONTH(U$19-1),MIN($J22,DAY(EOMONTH(U$19-1,0)))))-MONTH($H22),CHOOSE($F22,1,1,3,12))=0))*1,0)))</f>
        <v/>
      </c>
      <c r="V22">
        <f>IF(OR(NOT($K22),V$19&lt;=V$18),0,$D22*IF($F22=1,IF(MIN(V$19,$I22+1)&lt;=MAX(V$18,$H22),0,MAX(0,INT((MIN(V$19,$I22+1)-MAX(V$18,$H22)-1-MOD(WEEKDAY($H22,2)-WEEKDAY(MAX(V$18,$H22),2),7))/7)+1)),(AND(DATE(YEAR(V$18),MONTH(V$18),MIN($J22,DAY(EOMONTH(V$18,0))))&gt;=V$18,DATE(YEAR(V$18),MONTH(V$18),MIN($J22,DAY(EOMONTH(V$18,0))))&lt;V$19,DATE(YEAR(V$18),MONTH(V$18),MIN($J22,DAY(EOMONTH(V$18,0))))&gt;=$H22,DATE(YEAR(V$18),MONTH(V$18),MIN($J22,DAY(EOMONTH(V$18,0))))&lt;=$I22,MOD((YEAR(DATE(YEAR(V$18),MONTH(V$18),MIN($J22,DAY(EOMONTH(V$18,0)))))-YEAR($H22))*12+MONTH(DATE(YEAR(V$18),MONTH(V$18),MIN($J22,DAY(EOMONTH(V$18,0)))))-MONTH($H22),CHOOSE($F22,1,1,3,12))=0))*1+IF(MONTH(DATE(YEAR(V$19-1),MONTH(V$19-1),MIN($J22,DAY(EOMONTH(V$19-1,0)))))&lt;&gt;MONTH(DATE(YEAR(V$18),MONTH(V$18),MIN($J22,DAY(EOMONTH(V$18,0))))),(AND(DATE(YEAR(V$19-1),MONTH(V$19-1),MIN($J22,DAY(EOMONTH(V$19-1,0))))&gt;=V$18,DATE(YEAR(V$19-1),MONTH(V$19-1),MIN($J22,DAY(EOMONTH(V$19-1,0))))&lt;V$19,DATE(YEAR(V$19-1),MONTH(V$19-1),MIN($J22,DAY(EOMONTH(V$19-1,0))))&gt;=$H22,DATE(YEAR(V$19-1),MONTH(V$19-1),MIN($J22,DAY(EOMONTH(V$19-1,0))))&lt;=$I22,MOD((YEAR(DATE(YEAR(V$19-1),MONTH(V$19-1),MIN($J22,DAY(EOMONTH(V$19-1,0)))))-YEAR($H22))*12+MONTH(DATE(YEAR(V$19-1),MONTH(V$19-1),MIN($J22,DAY(EOMONTH(V$19-1,0)))))-MONTH($H22),CHOOSE($F22,1,1,3,12))=0))*1,0)))</f>
        <v/>
      </c>
      <c r="W22">
        <f>IF(OR(NOT($K22),W$19&lt;=W$18),0,$D22*IF($F22=1,IF(MIN(W$19,$I22+1)&lt;=MAX(W$18,$H22),0,MAX(0,INT((MIN(W$19,$I22+1)-MAX(W$18,$H22)-1-MOD(WEEKDAY($H22,2)-WEEKDAY(MAX(W$18,$H22),2),7))/7)+1)),(AND(DATE(YEAR(W$18),MONTH(W$18),MIN($J22,DAY(EOMONTH(W$18,0))))&gt;=W$18,DATE(YEAR(W$18),MONTH(W$18),MIN($J22,DAY(EOMONTH(W$18,0))))&lt;W$19,DATE(YEAR(W$18),MONTH(W$18),MIN($J22,DAY(EOMONTH(W$18,0))))&gt;=$H22,DATE(YEAR(W$18),MONTH(W$18),MIN($J22,DAY(EOMONTH(W$18,0))))&lt;=$I22,MOD((YEAR(DATE(YEAR(W$18),MONTH(W$18),MIN($J22,DAY(EOMONTH(W$18,0)))))-YEAR($H22))*12+MONTH(DATE(YEAR(W$18),MONTH(W$18),MIN($J22,DAY(EOMONTH(W$18,0)))))-MONTH($H22),CHOOSE($F22,1,1,3,12))=0))*1+IF(MONTH(DATE(YEAR(W$19-1),MONTH(W$19-1),MIN($J22,DAY(EOMONTH(W$19-1,0)))))&lt;&gt;MONTH(DATE(YEAR(W$18),MONTH(W$18),MIN($J22,DAY(EOMONTH(W$18,0))))),(AND(DATE(YEAR(W$19-1),MONTH(W$19-1),MIN($J22,DAY(EOMONTH(W$19-1,0))))&gt;=W$18,DATE(YEAR(W$19-1),MONTH(W$19-1),MIN($J22,DAY(EOMONTH(W$19-1,0))))&lt;W$19,DATE(YEAR(W$19-1),MONTH(W$19-1),MIN($J22,DAY(EOMONTH(W$19-1,0))))&gt;=$H22,DATE(YEAR(W$19-1),MONTH(W$19-1),MIN($J22,DAY(EOMONTH(W$19-1,0))))&lt;=$I22,MOD((YEAR(DATE(YEAR(W$19-1),MONTH(W$19-1),MIN($J22,DAY(EOMONTH(W$19-1,0)))))-YEAR($H22))*12+MONTH(DATE(YEAR(W$19-1),MONTH(W$19-1),MIN($J22,DAY(EOMONTH(W$19-1,0)))))-MONTH($H22),CHOOSE($F22,1,1,3,12))=0))*1,0)))</f>
        <v/>
      </c>
      <c r="X22">
        <f>IF(OR(NOT($K22),X$19&lt;=X$18),0,$D22*IF($F22=1,IF(MIN(X$19,$I22+1)&lt;=MAX(X$18,$H22),0,MAX(0,INT((MIN(X$19,$I22+1)-MAX(X$18,$H22)-1-MOD(WEEKDAY($H22,2)-WEEKDAY(MAX(X$18,$H22),2),7))/7)+1)),(AND(DATE(YEAR(X$18),MONTH(X$18),MIN($J22,DAY(EOMONTH(X$18,0))))&gt;=X$18,DATE(YEAR(X$18),MONTH(X$18),MIN($J22,DAY(EOMONTH(X$18,0))))&lt;X$19,DATE(YEAR(X$18),MONTH(X$18),MIN($J22,DAY(EOMONTH(X$18,0))))&gt;=$H22,DATE(YEAR(X$18),MONTH(X$18),MIN($J22,DAY(EOMONTH(X$18,0))))&lt;=$I22,MOD((YEAR(DATE(YEAR(X$18),MONTH(X$18),MIN($J22,DAY(EOMONTH(X$18,0)))))-YEAR($H22))*12+MONTH(DATE(YEAR(X$18),MONTH(X$18),MIN($J22,DAY(EOMONTH(X$18,0)))))-MONTH($H22),CHOOSE($F22,1,1,3,12))=0))*1+IF(MONTH(DATE(YEAR(X$19-1),MONTH(X$19-1),MIN($J22,DAY(EOMONTH(X$19-1,0)))))&lt;&gt;MONTH(DATE(YEAR(X$18),MONTH(X$18),MIN($J22,DAY(EOMONTH(X$18,0))))),(AND(DATE(YEAR(X$19-1),MONTH(X$19-1),MIN($J22,DAY(EOMONTH(X$19-1,0))))&gt;=X$18,DATE(YEAR(X$19-1),MONTH(X$19-1),MIN($J22,DAY(EOMONTH(X$19-1,0))))&lt;X$19,DATE(YEAR(X$19-1),MONTH(X$19-1),MIN($J22,DAY(EOMONTH(X$19-1,0))))&gt;=$H22,DATE(YEAR(X$19-1),MONTH(X$19-1),MIN($J22,DAY(EOMONTH(X$19-1,0))))&lt;=$I22,MOD((YEAR(DATE(YEAR(X$19-1),MONTH(X$19-1),MIN($J22,DAY(EOMONTH(X$19-1,0)))))-YEAR($H22))*12+MONTH(DATE(YEAR(X$19-1),MONTH(X$19-1),MIN($J22,DAY(EOMONTH(X$19-1,0)))))-MONTH($H22),CHOOSE($F22,1,1,3,12))=0))*1,0)))</f>
        <v/>
      </c>
      <c r="Y22">
        <f>IF(OR(NOT($K22),Y$19&lt;=Y$18),0,$D22*IF($F22=1,IF(MIN(Y$19,$I22+1)&lt;=MAX(Y$18,$H22),0,MAX(0,INT((MIN(Y$19,$I22+1)-MAX(Y$18,$H22)-1-MOD(WEEKDAY($H22,2)-WEEKDAY(MAX(Y$18,$H22),2),7))/7)+1)),(AND(DATE(YEAR(Y$18),MONTH(Y$18),MIN($J22,DAY(EOMONTH(Y$18,0))))&gt;=Y$18,DATE(YEAR(Y$18),MONTH(Y$18),MIN($J22,DAY(EOMONTH(Y$18,0))))&lt;Y$19,DATE(YEAR(Y$18),MONTH(Y$18),MIN($J22,DAY(EOMONTH(Y$18,0))))&gt;=$H22,DATE(YEAR(Y$18),MONTH(Y$18),MIN($J22,DAY(EOMONTH(Y$18,0))))&lt;=$I22,MOD((YEAR(DATE(YEAR(Y$18),MONTH(Y$18),MIN($J22,DAY(EOMONTH(Y$18,0)))))-YEAR($H22))*12+MONTH(DATE(YEAR(Y$18),MONTH(Y$18),MIN($J22,DAY(EOMONTH(Y$18,0)))))-MONTH($H22),CHOOSE($F22,1,1,3,12))=0))*1+IF(MONTH(DATE(YEAR(Y$19-1),MONTH(Y$19-1),MIN($J22,DAY(EOMONTH(Y$19-1,0)))))&lt;&gt;MONTH(DATE(YEAR(Y$18),MONTH(Y$18),MIN($J22,DAY(EOMONTH(Y$18,0))))),(AND(DATE(YEAR(Y$19-1),MONTH(Y$19-1),MIN($J22,DAY(EOMONTH(Y$19-1,0))))&gt;=Y$18,DATE(YEAR(Y$19-1),MONTH(Y$19-1),MIN($J22,DAY(EOMONTH(Y$19-1,0))))&lt;Y$19,DATE(YEAR(Y$19-1),MONTH(Y$19-1),MIN($J22,DAY(EOMONTH(Y$19-1,0))))&gt;=$H22,DATE(YEAR(Y$19-1),MONTH(Y$19-1),MIN($J22,DAY(EOMONTH(Y$19-1,0))))&lt;=$I22,MOD((YEAR(DATE(YEAR(Y$19-1),MONTH(Y$19-1),MIN($J22,DAY(EOMONTH(Y$19-1,0)))))-YEAR($H22))*12+MONTH(DATE(YEAR(Y$19-1),MONTH(Y$19-1),MIN($J22,DAY(EOMONTH(Y$19-1,0)))))-MONTH($H22),CHOOSE($F22,1,1,3,12))=0))*1,0)))</f>
        <v/>
      </c>
      <c r="Z22">
        <f>IF(OR(NOT($K22),Z$19&lt;=Z$18),0,$D22*IF($F22=1,IF(MIN(Z$19,$I22+1)&lt;=MAX(Z$18,$H22),0,MAX(0,INT((MIN(Z$19,$I22+1)-MAX(Z$18,$H22)-1-MOD(WEEKDAY($H22,2)-WEEKDAY(MAX(Z$18,$H22),2),7))/7)+1)),(AND(DATE(YEAR(Z$18),MONTH(Z$18),MIN($J22,DAY(EOMONTH(Z$18,0))))&gt;=Z$18,DATE(YEAR(Z$18),MONTH(Z$18),MIN($J22,DAY(EOMONTH(Z$18,0))))&lt;Z$19,DATE(YEAR(Z$18),MONTH(Z$18),MIN($J22,DAY(EOMONTH(Z$18,0))))&gt;=$H22,DATE(YEAR(Z$18),MONTH(Z$18),MIN($J22,DAY(EOMONTH(Z$18,0))))&lt;=$I22,MOD((YEAR(DATE(YEAR(Z$18),MONTH(Z$18),MIN($J22,DAY(EOMONTH(Z$18,0)))))-YEAR($H22))*12+MONTH(DATE(YEAR(Z$18),MONTH(Z$18),MIN($J22,DAY(EOMONTH(Z$18,0)))))-MONTH($H22),CHOOSE($F22,1,1,3,12))=0))*1+IF(MONTH(DATE(YEAR(Z$19-1),MONTH(Z$19-1),MIN($J22,DAY(EOMONTH(Z$19-1,0)))))&lt;&gt;MONTH(DATE(YEAR(Z$18),MONTH(Z$18),MIN($J22,DAY(EOMONTH(Z$18,0))))),(AND(DATE(YEAR(Z$19-1),MONTH(Z$19-1),MIN($J22,DAY(EOMONTH(Z$19-1,0))))&gt;=Z$18,DATE(YEAR(Z$19-1),MONTH(Z$19-1),MIN($J22,DAY(EOMONTH(Z$19-1,0))))&lt;Z$19,DATE(YEAR(Z$19-1),MONTH(Z$19-1),MIN($J22,DAY(EOMONTH(Z$19-1,0))))&gt;=$H22,DATE(YEAR(Z$19-1),MONTH(Z$19-1),MIN($J22,DAY(EOMONTH(Z$19-1,0))))&lt;=$I22,MOD((YEAR(DATE(YEAR(Z$19-1),MONTH(Z$19-1),MIN($J22,DAY(EOMONTH(Z$19-1,0)))))-YEAR($H22))*12+MONTH(DATE(YEAR(Z$19-1),MONTH(Z$19-1),MIN($J22,DAY(EOMONTH(Z$19-1,0)))))-MONTH($H22),CHOOSE($F22,1,1,3,12))=0))*1,0)))</f>
        <v/>
      </c>
      <c r="AA22">
        <f>IF(OR(NOT($K22),AA$19&lt;=AA$18),0,$D22*IF($F22=1,IF(MIN(AA$19,$I22+1)&lt;=MAX(AA$18,$H22),0,MAX(0,INT((MIN(AA$19,$I22+1)-MAX(AA$18,$H22)-1-MOD(WEEKDAY($H22,2)-WEEKDAY(MAX(AA$18,$H22),2),7))/7)+1)),(AND(DATE(YEAR(AA$18),MONTH(AA$18),MIN($J22,DAY(EOMONTH(AA$18,0))))&gt;=AA$18,DATE(YEAR(AA$18),MONTH(AA$18),MIN($J22,DAY(EOMONTH(AA$18,0))))&lt;AA$19,DATE(YEAR(AA$18),MONTH(AA$18),MIN($J22,DAY(EOMONTH(AA$18,0))))&gt;=$H22,DATE(YEAR(AA$18),MONTH(AA$18),MIN($J22,DAY(EOMONTH(AA$18,0))))&lt;=$I22,MOD((YEAR(DATE(YEAR(AA$18),MONTH(AA$18),MIN($J22,DAY(EOMONTH(AA$18,0)))))-YEAR($H22))*12+MONTH(DATE(YEAR(AA$18),MONTH(AA$18),MIN($J22,DAY(EOMONTH(AA$18,0)))))-MONTH($H22),CHOOSE($F22,1,1,3,12))=0))*1+IF(MONTH(DATE(YEAR(AA$19-1),MONTH(AA$19-1),MIN($J22,DAY(EOMONTH(AA$19-1,0)))))&lt;&gt;MONTH(DATE(YEAR(AA$18),MONTH(AA$18),MIN($J22,DAY(EOMONTH(AA$18,0))))),(AND(DATE(YEAR(AA$19-1),MONTH(AA$19-1),MIN($J22,DAY(EOMONTH(AA$19-1,0))))&gt;=AA$18,DATE(YEAR(AA$19-1),MONTH(AA$19-1),MIN($J22,DAY(EOMONTH(AA$19-1,0))))&lt;AA$19,DATE(YEAR(AA$19-1),MONTH(AA$19-1),MIN($J22,DAY(EOMONTH(AA$19-1,0))))&gt;=$H22,DATE(YEAR(AA$19-1),MONTH(AA$19-1),MIN($J22,DAY(EOMONTH(AA$19-1,0))))&lt;=$I22,MOD((YEAR(DATE(YEAR(AA$19-1),MONTH(AA$19-1),MIN($J22,DAY(EOMONTH(AA$19-1,0)))))-YEAR($H22))*12+MONTH(DATE(YEAR(AA$19-1),MONTH(AA$19-1),MIN($J22,DAY(EOMONTH(AA$19-1,0)))))-MONTH($H22),CHOOSE($F22,1,1,3,12))=0))*1,0)))</f>
        <v/>
      </c>
      <c r="AB22">
        <f>IF(OR(NOT($K22),AB$19&lt;=AB$18),0,$D22*IF($F22=1,IF(MIN(AB$19,$I22+1)&lt;=MAX(AB$18,$H22),0,MAX(0,INT((MIN(AB$19,$I22+1)-MAX(AB$18,$H22)-1-MOD(WEEKDAY($H22,2)-WEEKDAY(MAX(AB$18,$H22),2),7))/7)+1)),(AND(DATE(YEAR(AB$18),MONTH(AB$18),MIN($J22,DAY(EOMONTH(AB$18,0))))&gt;=AB$18,DATE(YEAR(AB$18),MONTH(AB$18),MIN($J22,DAY(EOMONTH(AB$18,0))))&lt;AB$19,DATE(YEAR(AB$18),MONTH(AB$18),MIN($J22,DAY(EOMONTH(AB$18,0))))&gt;=$H22,DATE(YEAR(AB$18),MONTH(AB$18),MIN($J22,DAY(EOMONTH(AB$18,0))))&lt;=$I22,MOD((YEAR(DATE(YEAR(AB$18),MONTH(AB$18),MIN($J22,DAY(EOMONTH(AB$18,0)))))-YEAR($H22))*12+MONTH(DATE(YEAR(AB$18),MONTH(AB$18),MIN($J22,DAY(EOMONTH(AB$18,0)))))-MONTH($H22),CHOOSE($F22,1,1,3,12))=0))*1+IF(MONTH(DATE(YEAR(AB$19-1),MONTH(AB$19-1),MIN($J22,DAY(EOMONTH(AB$19-1,0)))))&lt;&gt;MONTH(DATE(YEAR(AB$18),MONTH(AB$18),MIN($J22,DAY(EOMONTH(AB$18,0))))),(AND(DATE(YEAR(AB$19-1),MONTH(AB$19-1),MIN($J22,DAY(EOMONTH(AB$19-1,0))))&gt;=AB$18,DATE(YEAR(AB$19-1),MONTH(AB$19-1),MIN($J22,DAY(EOMONTH(AB$19-1,0))))&lt;AB$19,DATE(YEAR(AB$19-1),MONTH(AB$19-1),MIN($J22,DAY(EOMONTH(AB$19-1,0))))&gt;=$H22,DATE(YEAR(AB$19-1),MONTH(AB$19-1),MIN($J22,DAY(EOMONTH(AB$19-1,0))))&lt;=$I22,MOD((YEAR(DATE(YEAR(AB$19-1),MONTH(AB$19-1),MIN($J22,DAY(EOMONTH(AB$19-1,0)))))-YEAR($H22))*12+MONTH(DATE(YEAR(AB$19-1),MONTH(AB$19-1),MIN($J22,DAY(EOMONTH(AB$19-1,0)))))-MONTH($H22),CHOOSE($F22,1,1,3,12))=0))*1,0)))</f>
        <v/>
      </c>
      <c r="AC22">
        <f>IF(OR(NOT($K22),AC$19&lt;=AC$18),0,$D22*IF($F22=1,IF(MIN(AC$19,$I22+1)&lt;=MAX(AC$18,$H22),0,MAX(0,INT((MIN(AC$19,$I22+1)-MAX(AC$18,$H22)-1-MOD(WEEKDAY($H22,2)-WEEKDAY(MAX(AC$18,$H22),2),7))/7)+1)),(AND(DATE(YEAR(AC$18),MONTH(AC$18),MIN($J22,DAY(EOMONTH(AC$18,0))))&gt;=AC$18,DATE(YEAR(AC$18),MONTH(AC$18),MIN($J22,DAY(EOMONTH(AC$18,0))))&lt;AC$19,DATE(YEAR(AC$18),MONTH(AC$18),MIN($J22,DAY(EOMONTH(AC$18,0))))&gt;=$H22,DATE(YEAR(AC$18),MONTH(AC$18),MIN($J22,DAY(EOMONTH(AC$18,0))))&lt;=$I22,MOD((YEAR(DATE(YEAR(AC$18),MONTH(AC$18),MIN($J22,DAY(EOMONTH(AC$18,0)))))-YEAR($H22))*12+MONTH(DATE(YEAR(AC$18),MONTH(AC$18),MIN($J22,DAY(EOMONTH(AC$18,0)))))-MONTH($H22),CHOOSE($F22,1,1,3,12))=0))*1+IF(MONTH(DATE(YEAR(AC$19-1),MONTH(AC$19-1),MIN($J22,DAY(EOMONTH(AC$19-1,0)))))&lt;&gt;MONTH(DATE(YEAR(AC$18),MONTH(AC$18),MIN($J22,DAY(EOMONTH(AC$18,0))))),(AND(DATE(YEAR(AC$19-1),MONTH(AC$19-1),MIN($J22,DAY(EOMONTH(AC$19-1,0))))&gt;=AC$18,DATE(YEAR(AC$19-1),MONTH(AC$19-1),MIN($J22,DAY(EOMONTH(AC$19-1,0))))&lt;AC$19,DATE(YEAR(AC$19-1),MONTH(AC$19-1),MIN($J22,DAY(EOMONTH(AC$19-1,0))))&gt;=$H22,DATE(YEAR(AC$19-1),MONTH(AC$19-1),MIN($J22,DAY(EOMONTH(AC$19-1,0))))&lt;=$I22,MOD((YEAR(DATE(YEAR(AC$19-1),MONTH(AC$19-1),MIN($J22,DAY(EOMONTH(AC$19-1,0)))))-YEAR($H22))*12+MONTH(DATE(YEAR(AC$19-1),MONTH(AC$19-1),MIN($J22,DAY(EOMONTH(AC$19-1,0)))))-MONTH($H22),CHOOSE($F22,1,1,3,12))=0))*1,0)))</f>
        <v/>
      </c>
      <c r="AD22">
        <f>IF(OR(NOT($K22),AD$19&lt;=AD$18),0,$D22*IF($F22=1,IF(MIN(AD$19,$I22+1)&lt;=MAX(AD$18,$H22),0,MAX(0,INT((MIN(AD$19,$I22+1)-MAX(AD$18,$H22)-1-MOD(WEEKDAY($H22,2)-WEEKDAY(MAX(AD$18,$H22),2),7))/7)+1)),(AND(DATE(YEAR(AD$18),MONTH(AD$18),MIN($J22,DAY(EOMONTH(AD$18,0))))&gt;=AD$18,DATE(YEAR(AD$18),MONTH(AD$18),MIN($J22,DAY(EOMONTH(AD$18,0))))&lt;AD$19,DATE(YEAR(AD$18),MONTH(AD$18),MIN($J22,DAY(EOMONTH(AD$18,0))))&gt;=$H22,DATE(YEAR(AD$18),MONTH(AD$18),MIN($J22,DAY(EOMONTH(AD$18,0))))&lt;=$I22,MOD((YEAR(DATE(YEAR(AD$18),MONTH(AD$18),MIN($J22,DAY(EOMONTH(AD$18,0)))))-YEAR($H22))*12+MONTH(DATE(YEAR(AD$18),MONTH(AD$18),MIN($J22,DAY(EOMONTH(AD$18,0)))))-MONTH($H22),CHOOSE($F22,1,1,3,12))=0))*1+IF(MONTH(DATE(YEAR(AD$19-1),MONTH(AD$19-1),MIN($J22,DAY(EOMONTH(AD$19-1,0)))))&lt;&gt;MONTH(DATE(YEAR(AD$18),MONTH(AD$18),MIN($J22,DAY(EOMONTH(AD$18,0))))),(AND(DATE(YEAR(AD$19-1),MONTH(AD$19-1),MIN($J22,DAY(EOMONTH(AD$19-1,0))))&gt;=AD$18,DATE(YEAR(AD$19-1),MONTH(AD$19-1),MIN($J22,DAY(EOMONTH(AD$19-1,0))))&lt;AD$19,DATE(YEAR(AD$19-1),MONTH(AD$19-1),MIN($J22,DAY(EOMONTH(AD$19-1,0))))&gt;=$H22,DATE(YEAR(AD$19-1),MONTH(AD$19-1),MIN($J22,DAY(EOMONTH(AD$19-1,0))))&lt;=$I22,MOD((YEAR(DATE(YEAR(AD$19-1),MONTH(AD$19-1),MIN($J22,DAY(EOMONTH(AD$19-1,0)))))-YEAR($H22))*12+MONTH(DATE(YEAR(AD$19-1),MONTH(AD$19-1),MIN($J22,DAY(EOMONTH(AD$19-1,0)))))-MONTH($H22),CHOOSE($F22,1,1,3,12))=0))*1,0)))</f>
        <v/>
      </c>
      <c r="AE22">
        <f>IF(OR(NOT($K22),AE$19&lt;=AE$18),0,$D22*IF($F22=1,IF(MIN(AE$19,$I22+1)&lt;=MAX(AE$18,$H22),0,MAX(0,INT((MIN(AE$19,$I22+1)-MAX(AE$18,$H22)-1-MOD(WEEKDAY($H22,2)-WEEKDAY(MAX(AE$18,$H22),2),7))/7)+1)),(AND(DATE(YEAR(AE$18),MONTH(AE$18),MIN($J22,DAY(EOMONTH(AE$18,0))))&gt;=AE$18,DATE(YEAR(AE$18),MONTH(AE$18),MIN($J22,DAY(EOMONTH(AE$18,0))))&lt;AE$19,DATE(YEAR(AE$18),MONTH(AE$18),MIN($J22,DAY(EOMONTH(AE$18,0))))&gt;=$H22,DATE(YEAR(AE$18),MONTH(AE$18),MIN($J22,DAY(EOMONTH(AE$18,0))))&lt;=$I22,MOD((YEAR(DATE(YEAR(AE$18),MONTH(AE$18),MIN($J22,DAY(EOMONTH(AE$18,0)))))-YEAR($H22))*12+MONTH(DATE(YEAR(AE$18),MONTH(AE$18),MIN($J22,DAY(EOMONTH(AE$18,0)))))-MONTH($H22),CHOOSE($F22,1,1,3,12))=0))*1+IF(MONTH(DATE(YEAR(AE$19-1),MONTH(AE$19-1),MIN($J22,DAY(EOMONTH(AE$19-1,0)))))&lt;&gt;MONTH(DATE(YEAR(AE$18),MONTH(AE$18),MIN($J22,DAY(EOMONTH(AE$18,0))))),(AND(DATE(YEAR(AE$19-1),MONTH(AE$19-1),MIN($J22,DAY(EOMONTH(AE$19-1,0))))&gt;=AE$18,DATE(YEAR(AE$19-1),MONTH(AE$19-1),MIN($J22,DAY(EOMONTH(AE$19-1,0))))&lt;AE$19,DATE(YEAR(AE$19-1),MONTH(AE$19-1),MIN($J22,DAY(EOMONTH(AE$19-1,0))))&gt;=$H22,DATE(YEAR(AE$19-1),MONTH(AE$19-1),MIN($J22,DAY(EOMONTH(AE$19-1,0))))&lt;=$I22,MOD((YEAR(DATE(YEAR(AE$19-1),MONTH(AE$19-1),MIN($J22,DAY(EOMONTH(AE$19-1,0)))))-YEAR($H22))*12+MONTH(DATE(YEAR(AE$19-1),MONTH(AE$19-1),MIN($J22,DAY(EOMONTH(AE$19-1,0)))))-MONTH($H22),CHOOSE($F22,1,1,3,12))=0))*1,0)))</f>
        <v/>
      </c>
      <c r="AF22">
        <f>IF(OR(NOT($K22),AF$19&lt;=AF$18),0,$D22*IF($F22=1,IF(MIN(AF$19,$I22+1)&lt;=MAX(AF$18,$H22),0,MAX(0,INT((MIN(AF$19,$I22+1)-MAX(AF$18,$H22)-1-MOD(WEEKDAY($H22,2)-WEEKDAY(MAX(AF$18,$H22),2),7))/7)+1)),(AND(DATE(YEAR(AF$18),MONTH(AF$18),MIN($J22,DAY(EOMONTH(AF$18,0))))&gt;=AF$18,DATE(YEAR(AF$18),MONTH(AF$18),MIN($J22,DAY(EOMONTH(AF$18,0))))&lt;AF$19,DATE(YEAR(AF$18),MONTH(AF$18),MIN($J22,DAY(EOMONTH(AF$18,0))))&gt;=$H22,DATE(YEAR(AF$18),MONTH(AF$18),MIN($J22,DAY(EOMONTH(AF$18,0))))&lt;=$I22,MOD((YEAR(DATE(YEAR(AF$18),MONTH(AF$18),MIN($J22,DAY(EOMONTH(AF$18,0)))))-YEAR($H22))*12+MONTH(DATE(YEAR(AF$18),MONTH(AF$18),MIN($J22,DAY(EOMONTH(AF$18,0)))))-MONTH($H22),CHOOSE($F22,1,1,3,12))=0))*1+IF(MONTH(DATE(YEAR(AF$19-1),MONTH(AF$19-1),MIN($J22,DAY(EOMONTH(AF$19-1,0)))))&lt;&gt;MONTH(DATE(YEAR(AF$18),MONTH(AF$18),MIN($J22,DAY(EOMONTH(AF$18,0))))),(AND(DATE(YEAR(AF$19-1),MONTH(AF$19-1),MIN($J22,DAY(EOMONTH(AF$19-1,0))))&gt;=AF$18,DATE(YEAR(AF$19-1),MONTH(AF$19-1),MIN($J22,DAY(EOMONTH(AF$19-1,0))))&lt;AF$19,DATE(YEAR(AF$19-1),MONTH(AF$19-1),MIN($J22,DAY(EOMONTH(AF$19-1,0))))&gt;=$H22,DATE(YEAR(AF$19-1),MONTH(AF$19-1),MIN($J22,DAY(EOMONTH(AF$19-1,0))))&lt;=$I22,MOD((YEAR(DATE(YEAR(AF$19-1),MONTH(AF$19-1),MIN($J22,DAY(EOMONTH(AF$19-1,0)))))-YEAR($H22))*12+MONTH(DATE(YEAR(AF$19-1),MONTH(AF$19-1),MIN($J22,DAY(EOMONTH(AF$19-1,0)))))-MONTH($H22),CHOOSE($F22,1,1,3,12))=0))*1,0)))</f>
        <v/>
      </c>
      <c r="AG22">
        <f>IF(OR(NOT($K22),AG$19&lt;=AG$18),0,$D22*IF($F22=1,IF(MIN(AG$19,$I22+1)&lt;=MAX(AG$18,$H22),0,MAX(0,INT((MIN(AG$19,$I22+1)-MAX(AG$18,$H22)-1-MOD(WEEKDAY($H22,2)-WEEKDAY(MAX(AG$18,$H22),2),7))/7)+1)),(AND(DATE(YEAR(AG$18),MONTH(AG$18),MIN($J22,DAY(EOMONTH(AG$18,0))))&gt;=AG$18,DATE(YEAR(AG$18),MONTH(AG$18),MIN($J22,DAY(EOMONTH(AG$18,0))))&lt;AG$19,DATE(YEAR(AG$18),MONTH(AG$18),MIN($J22,DAY(EOMONTH(AG$18,0))))&gt;=$H22,DATE(YEAR(AG$18),MONTH(AG$18),MIN($J22,DAY(EOMONTH(AG$18,0))))&lt;=$I22,MOD((YEAR(DATE(YEAR(AG$18),MONTH(AG$18),MIN($J22,DAY(EOMONTH(AG$18,0)))))-YEAR($H22))*12+MONTH(DATE(YEAR(AG$18),MONTH(AG$18),MIN($J22,DAY(EOMONTH(AG$18,0)))))-MONTH($H22),CHOOSE($F22,1,1,3,12))=0))*1+IF(MONTH(DATE(YEAR(AG$19-1),MONTH(AG$19-1),MIN($J22,DAY(EOMONTH(AG$19-1,0)))))&lt;&gt;MONTH(DATE(YEAR(AG$18),MONTH(AG$18),MIN($J22,DAY(EOMONTH(AG$18,0))))),(AND(DATE(YEAR(AG$19-1),MONTH(AG$19-1),MIN($J22,DAY(EOMONTH(AG$19-1,0))))&gt;=AG$18,DATE(YEAR(AG$19-1),MONTH(AG$19-1),MIN($J22,DAY(EOMONTH(AG$19-1,0))))&lt;AG$19,DATE(YEAR(AG$19-1),MONTH(AG$19-1),MIN($J22,DAY(EOMONTH(AG$19-1,0))))&gt;=$H22,DATE(YEAR(AG$19-1),MONTH(AG$19-1),MIN($J22,DAY(EOMONTH(AG$19-1,0))))&lt;=$I22,MOD((YEAR(DATE(YEAR(AG$19-1),MONTH(AG$19-1),MIN($J22,DAY(EOMONTH(AG$19-1,0)))))-YEAR($H22))*12+MONTH(DATE(YEAR(AG$19-1),MONTH(AG$19-1),MIN($J22,DAY(EOMONTH(AG$19-1,0)))))-MONTH($H22),CHOOSE($F22,1,1,3,12))=0))*1,0)))</f>
        <v/>
      </c>
      <c r="AH22">
        <f>IF(OR(NOT($K22),AH$19&lt;=AH$18),0,$D22*IF($F22=1,IF(MIN(AH$19,$I22+1)&lt;=MAX(AH$18,$H22),0,MAX(0,INT((MIN(AH$19,$I22+1)-MAX(AH$18,$H22)-1-MOD(WEEKDAY($H22,2)-WEEKDAY(MAX(AH$18,$H22),2),7))/7)+1)),(AND(DATE(YEAR(AH$18),MONTH(AH$18),MIN($J22,DAY(EOMONTH(AH$18,0))))&gt;=AH$18,DATE(YEAR(AH$18),MONTH(AH$18),MIN($J22,DAY(EOMONTH(AH$18,0))))&lt;AH$19,DATE(YEAR(AH$18),MONTH(AH$18),MIN($J22,DAY(EOMONTH(AH$18,0))))&gt;=$H22,DATE(YEAR(AH$18),MONTH(AH$18),MIN($J22,DAY(EOMONTH(AH$18,0))))&lt;=$I22,MOD((YEAR(DATE(YEAR(AH$18),MONTH(AH$18),MIN($J22,DAY(EOMONTH(AH$18,0)))))-YEAR($H22))*12+MONTH(DATE(YEAR(AH$18),MONTH(AH$18),MIN($J22,DAY(EOMONTH(AH$18,0)))))-MONTH($H22),CHOOSE($F22,1,1,3,12))=0))*1+IF(MONTH(DATE(YEAR(AH$19-1),MONTH(AH$19-1),MIN($J22,DAY(EOMONTH(AH$19-1,0)))))&lt;&gt;MONTH(DATE(YEAR(AH$18),MONTH(AH$18),MIN($J22,DAY(EOMONTH(AH$18,0))))),(AND(DATE(YEAR(AH$19-1),MONTH(AH$19-1),MIN($J22,DAY(EOMONTH(AH$19-1,0))))&gt;=AH$18,DATE(YEAR(AH$19-1),MONTH(AH$19-1),MIN($J22,DAY(EOMONTH(AH$19-1,0))))&lt;AH$19,DATE(YEAR(AH$19-1),MONTH(AH$19-1),MIN($J22,DAY(EOMONTH(AH$19-1,0))))&gt;=$H22,DATE(YEAR(AH$19-1),MONTH(AH$19-1),MIN($J22,DAY(EOMONTH(AH$19-1,0))))&lt;=$I22,MOD((YEAR(DATE(YEAR(AH$19-1),MONTH(AH$19-1),MIN($J22,DAY(EOMONTH(AH$19-1,0)))))-YEAR($H22))*12+MONTH(DATE(YEAR(AH$19-1),MONTH(AH$19-1),MIN($J22,DAY(EOMONTH(AH$19-1,0)))))-MONTH($H22),CHOOSE($F22,1,1,3,12))=0))*1,0)))</f>
        <v/>
      </c>
      <c r="AI22">
        <f>IF(OR(NOT($K22),AI$19&lt;=AI$18),0,$D22*IF($F22=1,IF(MIN(AI$19,$I22+1)&lt;=MAX(AI$18,$H22),0,MAX(0,INT((MIN(AI$19,$I22+1)-MAX(AI$18,$H22)-1-MOD(WEEKDAY($H22,2)-WEEKDAY(MAX(AI$18,$H22),2),7))/7)+1)),(AND(DATE(YEAR(AI$18),MONTH(AI$18),MIN($J22,DAY(EOMONTH(AI$18,0))))&gt;=AI$18,DATE(YEAR(AI$18),MONTH(AI$18),MIN($J22,DAY(EOMONTH(AI$18,0))))&lt;AI$19,DATE(YEAR(AI$18),MONTH(AI$18),MIN($J22,DAY(EOMONTH(AI$18,0))))&gt;=$H22,DATE(YEAR(AI$18),MONTH(AI$18),MIN($J22,DAY(EOMONTH(AI$18,0))))&lt;=$I22,MOD((YEAR(DATE(YEAR(AI$18),MONTH(AI$18),MIN($J22,DAY(EOMONTH(AI$18,0)))))-YEAR($H22))*12+MONTH(DATE(YEAR(AI$18),MONTH(AI$18),MIN($J22,DAY(EOMONTH(AI$18,0)))))-MONTH($H22),CHOOSE($F22,1,1,3,12))=0))*1+IF(MONTH(DATE(YEAR(AI$19-1),MONTH(AI$19-1),MIN($J22,DAY(EOMONTH(AI$19-1,0)))))&lt;&gt;MONTH(DATE(YEAR(AI$18),MONTH(AI$18),MIN($J22,DAY(EOMONTH(AI$18,0))))),(AND(DATE(YEAR(AI$19-1),MONTH(AI$19-1),MIN($J22,DAY(EOMONTH(AI$19-1,0))))&gt;=AI$18,DATE(YEAR(AI$19-1),MONTH(AI$19-1),MIN($J22,DAY(EOMONTH(AI$19-1,0))))&lt;AI$19,DATE(YEAR(AI$19-1),MONTH(AI$19-1),MIN($J22,DAY(EOMONTH(AI$19-1,0))))&gt;=$H22,DATE(YEAR(AI$19-1),MONTH(AI$19-1),MIN($J22,DAY(EOMONTH(AI$19-1,0))))&lt;=$I22,MOD((YEAR(DATE(YEAR(AI$19-1),MONTH(AI$19-1),MIN($J22,DAY(EOMONTH(AI$19-1,0)))))-YEAR($H22))*12+MONTH(DATE(YEAR(AI$19-1),MONTH(AI$19-1),MIN($J22,DAY(EOMONTH(AI$19-1,0)))))-MONTH($H22),CHOOSE($F22,1,1,3,12))=0))*1,0)))</f>
        <v/>
      </c>
      <c r="AJ22">
        <f>IF(OR(NOT($K22),AJ$19&lt;=AJ$18),0,$D22*IF($F22=1,IF(MIN(AJ$19,$I22+1)&lt;=MAX(AJ$18,$H22),0,MAX(0,INT((MIN(AJ$19,$I22+1)-MAX(AJ$18,$H22)-1-MOD(WEEKDAY($H22,2)-WEEKDAY(MAX(AJ$18,$H22),2),7))/7)+1)),(AND(DATE(YEAR(AJ$18),MONTH(AJ$18),MIN($J22,DAY(EOMONTH(AJ$18,0))))&gt;=AJ$18,DATE(YEAR(AJ$18),MONTH(AJ$18),MIN($J22,DAY(EOMONTH(AJ$18,0))))&lt;AJ$19,DATE(YEAR(AJ$18),MONTH(AJ$18),MIN($J22,DAY(EOMONTH(AJ$18,0))))&gt;=$H22,DATE(YEAR(AJ$18),MONTH(AJ$18),MIN($J22,DAY(EOMONTH(AJ$18,0))))&lt;=$I22,MOD((YEAR(DATE(YEAR(AJ$18),MONTH(AJ$18),MIN($J22,DAY(EOMONTH(AJ$18,0)))))-YEAR($H22))*12+MONTH(DATE(YEAR(AJ$18),MONTH(AJ$18),MIN($J22,DAY(EOMONTH(AJ$18,0)))))-MONTH($H22),CHOOSE($F22,1,1,3,12))=0))*1+IF(MONTH(DATE(YEAR(AJ$19-1),MONTH(AJ$19-1),MIN($J22,DAY(EOMONTH(AJ$19-1,0)))))&lt;&gt;MONTH(DATE(YEAR(AJ$18),MONTH(AJ$18),MIN($J22,DAY(EOMONTH(AJ$18,0))))),(AND(DATE(YEAR(AJ$19-1),MONTH(AJ$19-1),MIN($J22,DAY(EOMONTH(AJ$19-1,0))))&gt;=AJ$18,DATE(YEAR(AJ$19-1),MONTH(AJ$19-1),MIN($J22,DAY(EOMONTH(AJ$19-1,0))))&lt;AJ$19,DATE(YEAR(AJ$19-1),MONTH(AJ$19-1),MIN($J22,DAY(EOMONTH(AJ$19-1,0))))&gt;=$H22,DATE(YEAR(AJ$19-1),MONTH(AJ$19-1),MIN($J22,DAY(EOMONTH(AJ$19-1,0))))&lt;=$I22,MOD((YEAR(DATE(YEAR(AJ$19-1),MONTH(AJ$19-1),MIN($J22,DAY(EOMONTH(AJ$19-1,0)))))-YEAR($H22))*12+MONTH(DATE(YEAR(AJ$19-1),MONTH(AJ$19-1),MIN($J22,DAY(EOMONTH(AJ$19-1,0)))))-MONTH($H22),CHOOSE($F22,1,1,3,12))=0))*1,0)))</f>
        <v/>
      </c>
      <c r="AK22">
        <f>IF(OR(NOT($K22),AK$19&lt;=AK$18),0,$D22*IF($F22=1,IF(MIN(AK$19,$I22+1)&lt;=MAX(AK$18,$H22),0,MAX(0,INT((MIN(AK$19,$I22+1)-MAX(AK$18,$H22)-1-MOD(WEEKDAY($H22,2)-WEEKDAY(MAX(AK$18,$H22),2),7))/7)+1)),(AND(DATE(YEAR(AK$18),MONTH(AK$18),MIN($J22,DAY(EOMONTH(AK$18,0))))&gt;=AK$18,DATE(YEAR(AK$18),MONTH(AK$18),MIN($J22,DAY(EOMONTH(AK$18,0))))&lt;AK$19,DATE(YEAR(AK$18),MONTH(AK$18),MIN($J22,DAY(EOMONTH(AK$18,0))))&gt;=$H22,DATE(YEAR(AK$18),MONTH(AK$18),MIN($J22,DAY(EOMONTH(AK$18,0))))&lt;=$I22,MOD((YEAR(DATE(YEAR(AK$18),MONTH(AK$18),MIN($J22,DAY(EOMONTH(AK$18,0)))))-YEAR($H22))*12+MONTH(DATE(YEAR(AK$18),MONTH(AK$18),MIN($J22,DAY(EOMONTH(AK$18,0)))))-MONTH($H22),CHOOSE($F22,1,1,3,12))=0))*1+IF(MONTH(DATE(YEAR(AK$19-1),MONTH(AK$19-1),MIN($J22,DAY(EOMONTH(AK$19-1,0)))))&lt;&gt;MONTH(DATE(YEAR(AK$18),MONTH(AK$18),MIN($J22,DAY(EOMONTH(AK$18,0))))),(AND(DATE(YEAR(AK$19-1),MONTH(AK$19-1),MIN($J22,DAY(EOMONTH(AK$19-1,0))))&gt;=AK$18,DATE(YEAR(AK$19-1),MONTH(AK$19-1),MIN($J22,DAY(EOMONTH(AK$19-1,0))))&lt;AK$19,DATE(YEAR(AK$19-1),MONTH(AK$19-1),MIN($J22,DAY(EOMONTH(AK$19-1,0))))&gt;=$H22,DATE(YEAR(AK$19-1),MONTH(AK$19-1),MIN($J22,DAY(EOMONTH(AK$19-1,0))))&lt;=$I22,MOD((YEAR(DATE(YEAR(AK$19-1),MONTH(AK$19-1),MIN($J22,DAY(EOMONTH(AK$19-1,0)))))-YEAR($H22))*12+MONTH(DATE(YEAR(AK$19-1),MONTH(AK$19-1),MIN($J22,DAY(EOMONTH(AK$19-1,0)))))-MONTH($H22),CHOOSE($F22,1,1,3,12))=0))*1,0)))</f>
        <v/>
      </c>
    </row>
    <row r="23">
      <c r="A23" t="n">
        <v>3</v>
      </c>
      <c r="B23">
        <f>Recurring!B10&amp;""</f>
        <v/>
      </c>
      <c r="C23">
        <f>IF(Recurring!C10="","§§",Recurring!C10)</f>
        <v/>
      </c>
      <c r="D23">
        <f>N(Recurring!D10)</f>
        <v/>
      </c>
      <c r="E23">
        <f>IF(COUNTIF($J$2:$J$5,C23)&gt;0,1,IF(COUNTIF($J$7:$J$16,C23)&gt;0,-1,0))</f>
        <v/>
      </c>
      <c r="F23">
        <f>ROUND(SUMPRODUCT((Lang!$C$49:$N$52=Recurring!E10)*(ROW(Lang!$C$49:$N$52)-48))/MAX(1,COUNTIF(Lang!$C$49:$N$52,Recurring!E10)),0)</f>
        <v/>
      </c>
      <c r="H23">
        <f>N(Recurring!F10)</f>
        <v/>
      </c>
      <c r="I23">
        <f>IF(N(Recurring!G10)=0,73051,Recurring!G10)</f>
        <v/>
      </c>
      <c r="J23">
        <f>IF(H23&gt;0,DAY(H23),1)</f>
        <v/>
      </c>
      <c r="K23">
        <f>AND(D23&gt;0,E23&lt;&gt;0,F23&gt;0,H23&gt;0)</f>
        <v/>
      </c>
      <c r="M23">
        <f>IF(OR(NOT($K23),M$19&lt;=M$18),0,$D23*IF($F23=1,IF(MIN(M$19,$I23+1)&lt;=MAX(M$18,$H23),0,MAX(0,INT((MIN(M$19,$I23+1)-MAX(M$18,$H23)-1-MOD(WEEKDAY($H23,2)-WEEKDAY(MAX(M$18,$H23),2),7))/7)+1)),(AND(DATE(YEAR(M$18),MONTH(M$18),MIN($J23,DAY(EOMONTH(M$18,0))))&gt;=M$18,DATE(YEAR(M$18),MONTH(M$18),MIN($J23,DAY(EOMONTH(M$18,0))))&lt;M$19,DATE(YEAR(M$18),MONTH(M$18),MIN($J23,DAY(EOMONTH(M$18,0))))&gt;=$H23,DATE(YEAR(M$18),MONTH(M$18),MIN($J23,DAY(EOMONTH(M$18,0))))&lt;=$I23,MOD((YEAR(DATE(YEAR(M$18),MONTH(M$18),MIN($J23,DAY(EOMONTH(M$18,0)))))-YEAR($H23))*12+MONTH(DATE(YEAR(M$18),MONTH(M$18),MIN($J23,DAY(EOMONTH(M$18,0)))))-MONTH($H23),CHOOSE($F23,1,1,3,12))=0))*1+IF(MONTH(DATE(YEAR(M$19-1),MONTH(M$19-1),MIN($J23,DAY(EOMONTH(M$19-1,0)))))&lt;&gt;MONTH(DATE(YEAR(M$18),MONTH(M$18),MIN($J23,DAY(EOMONTH(M$18,0))))),(AND(DATE(YEAR(M$19-1),MONTH(M$19-1),MIN($J23,DAY(EOMONTH(M$19-1,0))))&gt;=M$18,DATE(YEAR(M$19-1),MONTH(M$19-1),MIN($J23,DAY(EOMONTH(M$19-1,0))))&lt;M$19,DATE(YEAR(M$19-1),MONTH(M$19-1),MIN($J23,DAY(EOMONTH(M$19-1,0))))&gt;=$H23,DATE(YEAR(M$19-1),MONTH(M$19-1),MIN($J23,DAY(EOMONTH(M$19-1,0))))&lt;=$I23,MOD((YEAR(DATE(YEAR(M$19-1),MONTH(M$19-1),MIN($J23,DAY(EOMONTH(M$19-1,0)))))-YEAR($H23))*12+MONTH(DATE(YEAR(M$19-1),MONTH(M$19-1),MIN($J23,DAY(EOMONTH(M$19-1,0)))))-MONTH($H23),CHOOSE($F23,1,1,3,12))=0))*1,0)))</f>
        <v/>
      </c>
      <c r="N23">
        <f>IF(OR(NOT($K23),N$19&lt;=N$18),0,$D23*IF($F23=1,IF(MIN(N$19,$I23+1)&lt;=MAX(N$18,$H23),0,MAX(0,INT((MIN(N$19,$I23+1)-MAX(N$18,$H23)-1-MOD(WEEKDAY($H23,2)-WEEKDAY(MAX(N$18,$H23),2),7))/7)+1)),(AND(DATE(YEAR(N$18),MONTH(N$18),MIN($J23,DAY(EOMONTH(N$18,0))))&gt;=N$18,DATE(YEAR(N$18),MONTH(N$18),MIN($J23,DAY(EOMONTH(N$18,0))))&lt;N$19,DATE(YEAR(N$18),MONTH(N$18),MIN($J23,DAY(EOMONTH(N$18,0))))&gt;=$H23,DATE(YEAR(N$18),MONTH(N$18),MIN($J23,DAY(EOMONTH(N$18,0))))&lt;=$I23,MOD((YEAR(DATE(YEAR(N$18),MONTH(N$18),MIN($J23,DAY(EOMONTH(N$18,0)))))-YEAR($H23))*12+MONTH(DATE(YEAR(N$18),MONTH(N$18),MIN($J23,DAY(EOMONTH(N$18,0)))))-MONTH($H23),CHOOSE($F23,1,1,3,12))=0))*1+IF(MONTH(DATE(YEAR(N$19-1),MONTH(N$19-1),MIN($J23,DAY(EOMONTH(N$19-1,0)))))&lt;&gt;MONTH(DATE(YEAR(N$18),MONTH(N$18),MIN($J23,DAY(EOMONTH(N$18,0))))),(AND(DATE(YEAR(N$19-1),MONTH(N$19-1),MIN($J23,DAY(EOMONTH(N$19-1,0))))&gt;=N$18,DATE(YEAR(N$19-1),MONTH(N$19-1),MIN($J23,DAY(EOMONTH(N$19-1,0))))&lt;N$19,DATE(YEAR(N$19-1),MONTH(N$19-1),MIN($J23,DAY(EOMONTH(N$19-1,0))))&gt;=$H23,DATE(YEAR(N$19-1),MONTH(N$19-1),MIN($J23,DAY(EOMONTH(N$19-1,0))))&lt;=$I23,MOD((YEAR(DATE(YEAR(N$19-1),MONTH(N$19-1),MIN($J23,DAY(EOMONTH(N$19-1,0)))))-YEAR($H23))*12+MONTH(DATE(YEAR(N$19-1),MONTH(N$19-1),MIN($J23,DAY(EOMONTH(N$19-1,0)))))-MONTH($H23),CHOOSE($F23,1,1,3,12))=0))*1,0)))</f>
        <v/>
      </c>
      <c r="O23">
        <f>IF(OR(NOT($K23),O$19&lt;=O$18),0,$D23*IF($F23=1,IF(MIN(O$19,$I23+1)&lt;=MAX(O$18,$H23),0,MAX(0,INT((MIN(O$19,$I23+1)-MAX(O$18,$H23)-1-MOD(WEEKDAY($H23,2)-WEEKDAY(MAX(O$18,$H23),2),7))/7)+1)),(AND(DATE(YEAR(O$18),MONTH(O$18),MIN($J23,DAY(EOMONTH(O$18,0))))&gt;=O$18,DATE(YEAR(O$18),MONTH(O$18),MIN($J23,DAY(EOMONTH(O$18,0))))&lt;O$19,DATE(YEAR(O$18),MONTH(O$18),MIN($J23,DAY(EOMONTH(O$18,0))))&gt;=$H23,DATE(YEAR(O$18),MONTH(O$18),MIN($J23,DAY(EOMONTH(O$18,0))))&lt;=$I23,MOD((YEAR(DATE(YEAR(O$18),MONTH(O$18),MIN($J23,DAY(EOMONTH(O$18,0)))))-YEAR($H23))*12+MONTH(DATE(YEAR(O$18),MONTH(O$18),MIN($J23,DAY(EOMONTH(O$18,0)))))-MONTH($H23),CHOOSE($F23,1,1,3,12))=0))*1+IF(MONTH(DATE(YEAR(O$19-1),MONTH(O$19-1),MIN($J23,DAY(EOMONTH(O$19-1,0)))))&lt;&gt;MONTH(DATE(YEAR(O$18),MONTH(O$18),MIN($J23,DAY(EOMONTH(O$18,0))))),(AND(DATE(YEAR(O$19-1),MONTH(O$19-1),MIN($J23,DAY(EOMONTH(O$19-1,0))))&gt;=O$18,DATE(YEAR(O$19-1),MONTH(O$19-1),MIN($J23,DAY(EOMONTH(O$19-1,0))))&lt;O$19,DATE(YEAR(O$19-1),MONTH(O$19-1),MIN($J23,DAY(EOMONTH(O$19-1,0))))&gt;=$H23,DATE(YEAR(O$19-1),MONTH(O$19-1),MIN($J23,DAY(EOMONTH(O$19-1,0))))&lt;=$I23,MOD((YEAR(DATE(YEAR(O$19-1),MONTH(O$19-1),MIN($J23,DAY(EOMONTH(O$19-1,0)))))-YEAR($H23))*12+MONTH(DATE(YEAR(O$19-1),MONTH(O$19-1),MIN($J23,DAY(EOMONTH(O$19-1,0)))))-MONTH($H23),CHOOSE($F23,1,1,3,12))=0))*1,0)))</f>
        <v/>
      </c>
      <c r="P23">
        <f>IF(OR(NOT($K23),P$19&lt;=P$18),0,$D23*IF($F23=1,IF(MIN(P$19,$I23+1)&lt;=MAX(P$18,$H23),0,MAX(0,INT((MIN(P$19,$I23+1)-MAX(P$18,$H23)-1-MOD(WEEKDAY($H23,2)-WEEKDAY(MAX(P$18,$H23),2),7))/7)+1)),(AND(DATE(YEAR(P$18),MONTH(P$18),MIN($J23,DAY(EOMONTH(P$18,0))))&gt;=P$18,DATE(YEAR(P$18),MONTH(P$18),MIN($J23,DAY(EOMONTH(P$18,0))))&lt;P$19,DATE(YEAR(P$18),MONTH(P$18),MIN($J23,DAY(EOMONTH(P$18,0))))&gt;=$H23,DATE(YEAR(P$18),MONTH(P$18),MIN($J23,DAY(EOMONTH(P$18,0))))&lt;=$I23,MOD((YEAR(DATE(YEAR(P$18),MONTH(P$18),MIN($J23,DAY(EOMONTH(P$18,0)))))-YEAR($H23))*12+MONTH(DATE(YEAR(P$18),MONTH(P$18),MIN($J23,DAY(EOMONTH(P$18,0)))))-MONTH($H23),CHOOSE($F23,1,1,3,12))=0))*1+IF(MONTH(DATE(YEAR(P$19-1),MONTH(P$19-1),MIN($J23,DAY(EOMONTH(P$19-1,0)))))&lt;&gt;MONTH(DATE(YEAR(P$18),MONTH(P$18),MIN($J23,DAY(EOMONTH(P$18,0))))),(AND(DATE(YEAR(P$19-1),MONTH(P$19-1),MIN($J23,DAY(EOMONTH(P$19-1,0))))&gt;=P$18,DATE(YEAR(P$19-1),MONTH(P$19-1),MIN($J23,DAY(EOMONTH(P$19-1,0))))&lt;P$19,DATE(YEAR(P$19-1),MONTH(P$19-1),MIN($J23,DAY(EOMONTH(P$19-1,0))))&gt;=$H23,DATE(YEAR(P$19-1),MONTH(P$19-1),MIN($J23,DAY(EOMONTH(P$19-1,0))))&lt;=$I23,MOD((YEAR(DATE(YEAR(P$19-1),MONTH(P$19-1),MIN($J23,DAY(EOMONTH(P$19-1,0)))))-YEAR($H23))*12+MONTH(DATE(YEAR(P$19-1),MONTH(P$19-1),MIN($J23,DAY(EOMONTH(P$19-1,0)))))-MONTH($H23),CHOOSE($F23,1,1,3,12))=0))*1,0)))</f>
        <v/>
      </c>
      <c r="Q23">
        <f>IF(OR(NOT($K23),Q$19&lt;=Q$18),0,$D23*IF($F23=1,IF(MIN(Q$19,$I23+1)&lt;=MAX(Q$18,$H23),0,MAX(0,INT((MIN(Q$19,$I23+1)-MAX(Q$18,$H23)-1-MOD(WEEKDAY($H23,2)-WEEKDAY(MAX(Q$18,$H23),2),7))/7)+1)),(AND(DATE(YEAR(Q$18),MONTH(Q$18),MIN($J23,DAY(EOMONTH(Q$18,0))))&gt;=Q$18,DATE(YEAR(Q$18),MONTH(Q$18),MIN($J23,DAY(EOMONTH(Q$18,0))))&lt;Q$19,DATE(YEAR(Q$18),MONTH(Q$18),MIN($J23,DAY(EOMONTH(Q$18,0))))&gt;=$H23,DATE(YEAR(Q$18),MONTH(Q$18),MIN($J23,DAY(EOMONTH(Q$18,0))))&lt;=$I23,MOD((YEAR(DATE(YEAR(Q$18),MONTH(Q$18),MIN($J23,DAY(EOMONTH(Q$18,0)))))-YEAR($H23))*12+MONTH(DATE(YEAR(Q$18),MONTH(Q$18),MIN($J23,DAY(EOMONTH(Q$18,0)))))-MONTH($H23),CHOOSE($F23,1,1,3,12))=0))*1+IF(MONTH(DATE(YEAR(Q$19-1),MONTH(Q$19-1),MIN($J23,DAY(EOMONTH(Q$19-1,0)))))&lt;&gt;MONTH(DATE(YEAR(Q$18),MONTH(Q$18),MIN($J23,DAY(EOMONTH(Q$18,0))))),(AND(DATE(YEAR(Q$19-1),MONTH(Q$19-1),MIN($J23,DAY(EOMONTH(Q$19-1,0))))&gt;=Q$18,DATE(YEAR(Q$19-1),MONTH(Q$19-1),MIN($J23,DAY(EOMONTH(Q$19-1,0))))&lt;Q$19,DATE(YEAR(Q$19-1),MONTH(Q$19-1),MIN($J23,DAY(EOMONTH(Q$19-1,0))))&gt;=$H23,DATE(YEAR(Q$19-1),MONTH(Q$19-1),MIN($J23,DAY(EOMONTH(Q$19-1,0))))&lt;=$I23,MOD((YEAR(DATE(YEAR(Q$19-1),MONTH(Q$19-1),MIN($J23,DAY(EOMONTH(Q$19-1,0)))))-YEAR($H23))*12+MONTH(DATE(YEAR(Q$19-1),MONTH(Q$19-1),MIN($J23,DAY(EOMONTH(Q$19-1,0)))))-MONTH($H23),CHOOSE($F23,1,1,3,12))=0))*1,0)))</f>
        <v/>
      </c>
      <c r="R23">
        <f>IF(OR(NOT($K23),R$19&lt;=R$18),0,$D23*IF($F23=1,IF(MIN(R$19,$I23+1)&lt;=MAX(R$18,$H23),0,MAX(0,INT((MIN(R$19,$I23+1)-MAX(R$18,$H23)-1-MOD(WEEKDAY($H23,2)-WEEKDAY(MAX(R$18,$H23),2),7))/7)+1)),(AND(DATE(YEAR(R$18),MONTH(R$18),MIN($J23,DAY(EOMONTH(R$18,0))))&gt;=R$18,DATE(YEAR(R$18),MONTH(R$18),MIN($J23,DAY(EOMONTH(R$18,0))))&lt;R$19,DATE(YEAR(R$18),MONTH(R$18),MIN($J23,DAY(EOMONTH(R$18,0))))&gt;=$H23,DATE(YEAR(R$18),MONTH(R$18),MIN($J23,DAY(EOMONTH(R$18,0))))&lt;=$I23,MOD((YEAR(DATE(YEAR(R$18),MONTH(R$18),MIN($J23,DAY(EOMONTH(R$18,0)))))-YEAR($H23))*12+MONTH(DATE(YEAR(R$18),MONTH(R$18),MIN($J23,DAY(EOMONTH(R$18,0)))))-MONTH($H23),CHOOSE($F23,1,1,3,12))=0))*1+IF(MONTH(DATE(YEAR(R$19-1),MONTH(R$19-1),MIN($J23,DAY(EOMONTH(R$19-1,0)))))&lt;&gt;MONTH(DATE(YEAR(R$18),MONTH(R$18),MIN($J23,DAY(EOMONTH(R$18,0))))),(AND(DATE(YEAR(R$19-1),MONTH(R$19-1),MIN($J23,DAY(EOMONTH(R$19-1,0))))&gt;=R$18,DATE(YEAR(R$19-1),MONTH(R$19-1),MIN($J23,DAY(EOMONTH(R$19-1,0))))&lt;R$19,DATE(YEAR(R$19-1),MONTH(R$19-1),MIN($J23,DAY(EOMONTH(R$19-1,0))))&gt;=$H23,DATE(YEAR(R$19-1),MONTH(R$19-1),MIN($J23,DAY(EOMONTH(R$19-1,0))))&lt;=$I23,MOD((YEAR(DATE(YEAR(R$19-1),MONTH(R$19-1),MIN($J23,DAY(EOMONTH(R$19-1,0)))))-YEAR($H23))*12+MONTH(DATE(YEAR(R$19-1),MONTH(R$19-1),MIN($J23,DAY(EOMONTH(R$19-1,0)))))-MONTH($H23),CHOOSE($F23,1,1,3,12))=0))*1,0)))</f>
        <v/>
      </c>
      <c r="S23">
        <f>IF(OR(NOT($K23),S$19&lt;=S$18),0,$D23*IF($F23=1,IF(MIN(S$19,$I23+1)&lt;=MAX(S$18,$H23),0,MAX(0,INT((MIN(S$19,$I23+1)-MAX(S$18,$H23)-1-MOD(WEEKDAY($H23,2)-WEEKDAY(MAX(S$18,$H23),2),7))/7)+1)),(AND(DATE(YEAR(S$18),MONTH(S$18),MIN($J23,DAY(EOMONTH(S$18,0))))&gt;=S$18,DATE(YEAR(S$18),MONTH(S$18),MIN($J23,DAY(EOMONTH(S$18,0))))&lt;S$19,DATE(YEAR(S$18),MONTH(S$18),MIN($J23,DAY(EOMONTH(S$18,0))))&gt;=$H23,DATE(YEAR(S$18),MONTH(S$18),MIN($J23,DAY(EOMONTH(S$18,0))))&lt;=$I23,MOD((YEAR(DATE(YEAR(S$18),MONTH(S$18),MIN($J23,DAY(EOMONTH(S$18,0)))))-YEAR($H23))*12+MONTH(DATE(YEAR(S$18),MONTH(S$18),MIN($J23,DAY(EOMONTH(S$18,0)))))-MONTH($H23),CHOOSE($F23,1,1,3,12))=0))*1+IF(MONTH(DATE(YEAR(S$19-1),MONTH(S$19-1),MIN($J23,DAY(EOMONTH(S$19-1,0)))))&lt;&gt;MONTH(DATE(YEAR(S$18),MONTH(S$18),MIN($J23,DAY(EOMONTH(S$18,0))))),(AND(DATE(YEAR(S$19-1),MONTH(S$19-1),MIN($J23,DAY(EOMONTH(S$19-1,0))))&gt;=S$18,DATE(YEAR(S$19-1),MONTH(S$19-1),MIN($J23,DAY(EOMONTH(S$19-1,0))))&lt;S$19,DATE(YEAR(S$19-1),MONTH(S$19-1),MIN($J23,DAY(EOMONTH(S$19-1,0))))&gt;=$H23,DATE(YEAR(S$19-1),MONTH(S$19-1),MIN($J23,DAY(EOMONTH(S$19-1,0))))&lt;=$I23,MOD((YEAR(DATE(YEAR(S$19-1),MONTH(S$19-1),MIN($J23,DAY(EOMONTH(S$19-1,0)))))-YEAR($H23))*12+MONTH(DATE(YEAR(S$19-1),MONTH(S$19-1),MIN($J23,DAY(EOMONTH(S$19-1,0)))))-MONTH($H23),CHOOSE($F23,1,1,3,12))=0))*1,0)))</f>
        <v/>
      </c>
      <c r="T23">
        <f>IF(OR(NOT($K23),T$19&lt;=T$18),0,$D23*IF($F23=1,IF(MIN(T$19,$I23+1)&lt;=MAX(T$18,$H23),0,MAX(0,INT((MIN(T$19,$I23+1)-MAX(T$18,$H23)-1-MOD(WEEKDAY($H23,2)-WEEKDAY(MAX(T$18,$H23),2),7))/7)+1)),(AND(DATE(YEAR(T$18),MONTH(T$18),MIN($J23,DAY(EOMONTH(T$18,0))))&gt;=T$18,DATE(YEAR(T$18),MONTH(T$18),MIN($J23,DAY(EOMONTH(T$18,0))))&lt;T$19,DATE(YEAR(T$18),MONTH(T$18),MIN($J23,DAY(EOMONTH(T$18,0))))&gt;=$H23,DATE(YEAR(T$18),MONTH(T$18),MIN($J23,DAY(EOMONTH(T$18,0))))&lt;=$I23,MOD((YEAR(DATE(YEAR(T$18),MONTH(T$18),MIN($J23,DAY(EOMONTH(T$18,0)))))-YEAR($H23))*12+MONTH(DATE(YEAR(T$18),MONTH(T$18),MIN($J23,DAY(EOMONTH(T$18,0)))))-MONTH($H23),CHOOSE($F23,1,1,3,12))=0))*1+IF(MONTH(DATE(YEAR(T$19-1),MONTH(T$19-1),MIN($J23,DAY(EOMONTH(T$19-1,0)))))&lt;&gt;MONTH(DATE(YEAR(T$18),MONTH(T$18),MIN($J23,DAY(EOMONTH(T$18,0))))),(AND(DATE(YEAR(T$19-1),MONTH(T$19-1),MIN($J23,DAY(EOMONTH(T$19-1,0))))&gt;=T$18,DATE(YEAR(T$19-1),MONTH(T$19-1),MIN($J23,DAY(EOMONTH(T$19-1,0))))&lt;T$19,DATE(YEAR(T$19-1),MONTH(T$19-1),MIN($J23,DAY(EOMONTH(T$19-1,0))))&gt;=$H23,DATE(YEAR(T$19-1),MONTH(T$19-1),MIN($J23,DAY(EOMONTH(T$19-1,0))))&lt;=$I23,MOD((YEAR(DATE(YEAR(T$19-1),MONTH(T$19-1),MIN($J23,DAY(EOMONTH(T$19-1,0)))))-YEAR($H23))*12+MONTH(DATE(YEAR(T$19-1),MONTH(T$19-1),MIN($J23,DAY(EOMONTH(T$19-1,0)))))-MONTH($H23),CHOOSE($F23,1,1,3,12))=0))*1,0)))</f>
        <v/>
      </c>
      <c r="U23">
        <f>IF(OR(NOT($K23),U$19&lt;=U$18),0,$D23*IF($F23=1,IF(MIN(U$19,$I23+1)&lt;=MAX(U$18,$H23),0,MAX(0,INT((MIN(U$19,$I23+1)-MAX(U$18,$H23)-1-MOD(WEEKDAY($H23,2)-WEEKDAY(MAX(U$18,$H23),2),7))/7)+1)),(AND(DATE(YEAR(U$18),MONTH(U$18),MIN($J23,DAY(EOMONTH(U$18,0))))&gt;=U$18,DATE(YEAR(U$18),MONTH(U$18),MIN($J23,DAY(EOMONTH(U$18,0))))&lt;U$19,DATE(YEAR(U$18),MONTH(U$18),MIN($J23,DAY(EOMONTH(U$18,0))))&gt;=$H23,DATE(YEAR(U$18),MONTH(U$18),MIN($J23,DAY(EOMONTH(U$18,0))))&lt;=$I23,MOD((YEAR(DATE(YEAR(U$18),MONTH(U$18),MIN($J23,DAY(EOMONTH(U$18,0)))))-YEAR($H23))*12+MONTH(DATE(YEAR(U$18),MONTH(U$18),MIN($J23,DAY(EOMONTH(U$18,0)))))-MONTH($H23),CHOOSE($F23,1,1,3,12))=0))*1+IF(MONTH(DATE(YEAR(U$19-1),MONTH(U$19-1),MIN($J23,DAY(EOMONTH(U$19-1,0)))))&lt;&gt;MONTH(DATE(YEAR(U$18),MONTH(U$18),MIN($J23,DAY(EOMONTH(U$18,0))))),(AND(DATE(YEAR(U$19-1),MONTH(U$19-1),MIN($J23,DAY(EOMONTH(U$19-1,0))))&gt;=U$18,DATE(YEAR(U$19-1),MONTH(U$19-1),MIN($J23,DAY(EOMONTH(U$19-1,0))))&lt;U$19,DATE(YEAR(U$19-1),MONTH(U$19-1),MIN($J23,DAY(EOMONTH(U$19-1,0))))&gt;=$H23,DATE(YEAR(U$19-1),MONTH(U$19-1),MIN($J23,DAY(EOMONTH(U$19-1,0))))&lt;=$I23,MOD((YEAR(DATE(YEAR(U$19-1),MONTH(U$19-1),MIN($J23,DAY(EOMONTH(U$19-1,0)))))-YEAR($H23))*12+MONTH(DATE(YEAR(U$19-1),MONTH(U$19-1),MIN($J23,DAY(EOMONTH(U$19-1,0)))))-MONTH($H23),CHOOSE($F23,1,1,3,12))=0))*1,0)))</f>
        <v/>
      </c>
      <c r="V23">
        <f>IF(OR(NOT($K23),V$19&lt;=V$18),0,$D23*IF($F23=1,IF(MIN(V$19,$I23+1)&lt;=MAX(V$18,$H23),0,MAX(0,INT((MIN(V$19,$I23+1)-MAX(V$18,$H23)-1-MOD(WEEKDAY($H23,2)-WEEKDAY(MAX(V$18,$H23),2),7))/7)+1)),(AND(DATE(YEAR(V$18),MONTH(V$18),MIN($J23,DAY(EOMONTH(V$18,0))))&gt;=V$18,DATE(YEAR(V$18),MONTH(V$18),MIN($J23,DAY(EOMONTH(V$18,0))))&lt;V$19,DATE(YEAR(V$18),MONTH(V$18),MIN($J23,DAY(EOMONTH(V$18,0))))&gt;=$H23,DATE(YEAR(V$18),MONTH(V$18),MIN($J23,DAY(EOMONTH(V$18,0))))&lt;=$I23,MOD((YEAR(DATE(YEAR(V$18),MONTH(V$18),MIN($J23,DAY(EOMONTH(V$18,0)))))-YEAR($H23))*12+MONTH(DATE(YEAR(V$18),MONTH(V$18),MIN($J23,DAY(EOMONTH(V$18,0)))))-MONTH($H23),CHOOSE($F23,1,1,3,12))=0))*1+IF(MONTH(DATE(YEAR(V$19-1),MONTH(V$19-1),MIN($J23,DAY(EOMONTH(V$19-1,0)))))&lt;&gt;MONTH(DATE(YEAR(V$18),MONTH(V$18),MIN($J23,DAY(EOMONTH(V$18,0))))),(AND(DATE(YEAR(V$19-1),MONTH(V$19-1),MIN($J23,DAY(EOMONTH(V$19-1,0))))&gt;=V$18,DATE(YEAR(V$19-1),MONTH(V$19-1),MIN($J23,DAY(EOMONTH(V$19-1,0))))&lt;V$19,DATE(YEAR(V$19-1),MONTH(V$19-1),MIN($J23,DAY(EOMONTH(V$19-1,0))))&gt;=$H23,DATE(YEAR(V$19-1),MONTH(V$19-1),MIN($J23,DAY(EOMONTH(V$19-1,0))))&lt;=$I23,MOD((YEAR(DATE(YEAR(V$19-1),MONTH(V$19-1),MIN($J23,DAY(EOMONTH(V$19-1,0)))))-YEAR($H23))*12+MONTH(DATE(YEAR(V$19-1),MONTH(V$19-1),MIN($J23,DAY(EOMONTH(V$19-1,0)))))-MONTH($H23),CHOOSE($F23,1,1,3,12))=0))*1,0)))</f>
        <v/>
      </c>
      <c r="W23">
        <f>IF(OR(NOT($K23),W$19&lt;=W$18),0,$D23*IF($F23=1,IF(MIN(W$19,$I23+1)&lt;=MAX(W$18,$H23),0,MAX(0,INT((MIN(W$19,$I23+1)-MAX(W$18,$H23)-1-MOD(WEEKDAY($H23,2)-WEEKDAY(MAX(W$18,$H23),2),7))/7)+1)),(AND(DATE(YEAR(W$18),MONTH(W$18),MIN($J23,DAY(EOMONTH(W$18,0))))&gt;=W$18,DATE(YEAR(W$18),MONTH(W$18),MIN($J23,DAY(EOMONTH(W$18,0))))&lt;W$19,DATE(YEAR(W$18),MONTH(W$18),MIN($J23,DAY(EOMONTH(W$18,0))))&gt;=$H23,DATE(YEAR(W$18),MONTH(W$18),MIN($J23,DAY(EOMONTH(W$18,0))))&lt;=$I23,MOD((YEAR(DATE(YEAR(W$18),MONTH(W$18),MIN($J23,DAY(EOMONTH(W$18,0)))))-YEAR($H23))*12+MONTH(DATE(YEAR(W$18),MONTH(W$18),MIN($J23,DAY(EOMONTH(W$18,0)))))-MONTH($H23),CHOOSE($F23,1,1,3,12))=0))*1+IF(MONTH(DATE(YEAR(W$19-1),MONTH(W$19-1),MIN($J23,DAY(EOMONTH(W$19-1,0)))))&lt;&gt;MONTH(DATE(YEAR(W$18),MONTH(W$18),MIN($J23,DAY(EOMONTH(W$18,0))))),(AND(DATE(YEAR(W$19-1),MONTH(W$19-1),MIN($J23,DAY(EOMONTH(W$19-1,0))))&gt;=W$18,DATE(YEAR(W$19-1),MONTH(W$19-1),MIN($J23,DAY(EOMONTH(W$19-1,0))))&lt;W$19,DATE(YEAR(W$19-1),MONTH(W$19-1),MIN($J23,DAY(EOMONTH(W$19-1,0))))&gt;=$H23,DATE(YEAR(W$19-1),MONTH(W$19-1),MIN($J23,DAY(EOMONTH(W$19-1,0))))&lt;=$I23,MOD((YEAR(DATE(YEAR(W$19-1),MONTH(W$19-1),MIN($J23,DAY(EOMONTH(W$19-1,0)))))-YEAR($H23))*12+MONTH(DATE(YEAR(W$19-1),MONTH(W$19-1),MIN($J23,DAY(EOMONTH(W$19-1,0)))))-MONTH($H23),CHOOSE($F23,1,1,3,12))=0))*1,0)))</f>
        <v/>
      </c>
      <c r="X23">
        <f>IF(OR(NOT($K23),X$19&lt;=X$18),0,$D23*IF($F23=1,IF(MIN(X$19,$I23+1)&lt;=MAX(X$18,$H23),0,MAX(0,INT((MIN(X$19,$I23+1)-MAX(X$18,$H23)-1-MOD(WEEKDAY($H23,2)-WEEKDAY(MAX(X$18,$H23),2),7))/7)+1)),(AND(DATE(YEAR(X$18),MONTH(X$18),MIN($J23,DAY(EOMONTH(X$18,0))))&gt;=X$18,DATE(YEAR(X$18),MONTH(X$18),MIN($J23,DAY(EOMONTH(X$18,0))))&lt;X$19,DATE(YEAR(X$18),MONTH(X$18),MIN($J23,DAY(EOMONTH(X$18,0))))&gt;=$H23,DATE(YEAR(X$18),MONTH(X$18),MIN($J23,DAY(EOMONTH(X$18,0))))&lt;=$I23,MOD((YEAR(DATE(YEAR(X$18),MONTH(X$18),MIN($J23,DAY(EOMONTH(X$18,0)))))-YEAR($H23))*12+MONTH(DATE(YEAR(X$18),MONTH(X$18),MIN($J23,DAY(EOMONTH(X$18,0)))))-MONTH($H23),CHOOSE($F23,1,1,3,12))=0))*1+IF(MONTH(DATE(YEAR(X$19-1),MONTH(X$19-1),MIN($J23,DAY(EOMONTH(X$19-1,0)))))&lt;&gt;MONTH(DATE(YEAR(X$18),MONTH(X$18),MIN($J23,DAY(EOMONTH(X$18,0))))),(AND(DATE(YEAR(X$19-1),MONTH(X$19-1),MIN($J23,DAY(EOMONTH(X$19-1,0))))&gt;=X$18,DATE(YEAR(X$19-1),MONTH(X$19-1),MIN($J23,DAY(EOMONTH(X$19-1,0))))&lt;X$19,DATE(YEAR(X$19-1),MONTH(X$19-1),MIN($J23,DAY(EOMONTH(X$19-1,0))))&gt;=$H23,DATE(YEAR(X$19-1),MONTH(X$19-1),MIN($J23,DAY(EOMONTH(X$19-1,0))))&lt;=$I23,MOD((YEAR(DATE(YEAR(X$19-1),MONTH(X$19-1),MIN($J23,DAY(EOMONTH(X$19-1,0)))))-YEAR($H23))*12+MONTH(DATE(YEAR(X$19-1),MONTH(X$19-1),MIN($J23,DAY(EOMONTH(X$19-1,0)))))-MONTH($H23),CHOOSE($F23,1,1,3,12))=0))*1,0)))</f>
        <v/>
      </c>
      <c r="Y23">
        <f>IF(OR(NOT($K23),Y$19&lt;=Y$18),0,$D23*IF($F23=1,IF(MIN(Y$19,$I23+1)&lt;=MAX(Y$18,$H23),0,MAX(0,INT((MIN(Y$19,$I23+1)-MAX(Y$18,$H23)-1-MOD(WEEKDAY($H23,2)-WEEKDAY(MAX(Y$18,$H23),2),7))/7)+1)),(AND(DATE(YEAR(Y$18),MONTH(Y$18),MIN($J23,DAY(EOMONTH(Y$18,0))))&gt;=Y$18,DATE(YEAR(Y$18),MONTH(Y$18),MIN($J23,DAY(EOMONTH(Y$18,0))))&lt;Y$19,DATE(YEAR(Y$18),MONTH(Y$18),MIN($J23,DAY(EOMONTH(Y$18,0))))&gt;=$H23,DATE(YEAR(Y$18),MONTH(Y$18),MIN($J23,DAY(EOMONTH(Y$18,0))))&lt;=$I23,MOD((YEAR(DATE(YEAR(Y$18),MONTH(Y$18),MIN($J23,DAY(EOMONTH(Y$18,0)))))-YEAR($H23))*12+MONTH(DATE(YEAR(Y$18),MONTH(Y$18),MIN($J23,DAY(EOMONTH(Y$18,0)))))-MONTH($H23),CHOOSE($F23,1,1,3,12))=0))*1+IF(MONTH(DATE(YEAR(Y$19-1),MONTH(Y$19-1),MIN($J23,DAY(EOMONTH(Y$19-1,0)))))&lt;&gt;MONTH(DATE(YEAR(Y$18),MONTH(Y$18),MIN($J23,DAY(EOMONTH(Y$18,0))))),(AND(DATE(YEAR(Y$19-1),MONTH(Y$19-1),MIN($J23,DAY(EOMONTH(Y$19-1,0))))&gt;=Y$18,DATE(YEAR(Y$19-1),MONTH(Y$19-1),MIN($J23,DAY(EOMONTH(Y$19-1,0))))&lt;Y$19,DATE(YEAR(Y$19-1),MONTH(Y$19-1),MIN($J23,DAY(EOMONTH(Y$19-1,0))))&gt;=$H23,DATE(YEAR(Y$19-1),MONTH(Y$19-1),MIN($J23,DAY(EOMONTH(Y$19-1,0))))&lt;=$I23,MOD((YEAR(DATE(YEAR(Y$19-1),MONTH(Y$19-1),MIN($J23,DAY(EOMONTH(Y$19-1,0)))))-YEAR($H23))*12+MONTH(DATE(YEAR(Y$19-1),MONTH(Y$19-1),MIN($J23,DAY(EOMONTH(Y$19-1,0)))))-MONTH($H23),CHOOSE($F23,1,1,3,12))=0))*1,0)))</f>
        <v/>
      </c>
      <c r="Z23">
        <f>IF(OR(NOT($K23),Z$19&lt;=Z$18),0,$D23*IF($F23=1,IF(MIN(Z$19,$I23+1)&lt;=MAX(Z$18,$H23),0,MAX(0,INT((MIN(Z$19,$I23+1)-MAX(Z$18,$H23)-1-MOD(WEEKDAY($H23,2)-WEEKDAY(MAX(Z$18,$H23),2),7))/7)+1)),(AND(DATE(YEAR(Z$18),MONTH(Z$18),MIN($J23,DAY(EOMONTH(Z$18,0))))&gt;=Z$18,DATE(YEAR(Z$18),MONTH(Z$18),MIN($J23,DAY(EOMONTH(Z$18,0))))&lt;Z$19,DATE(YEAR(Z$18),MONTH(Z$18),MIN($J23,DAY(EOMONTH(Z$18,0))))&gt;=$H23,DATE(YEAR(Z$18),MONTH(Z$18),MIN($J23,DAY(EOMONTH(Z$18,0))))&lt;=$I23,MOD((YEAR(DATE(YEAR(Z$18),MONTH(Z$18),MIN($J23,DAY(EOMONTH(Z$18,0)))))-YEAR($H23))*12+MONTH(DATE(YEAR(Z$18),MONTH(Z$18),MIN($J23,DAY(EOMONTH(Z$18,0)))))-MONTH($H23),CHOOSE($F23,1,1,3,12))=0))*1+IF(MONTH(DATE(YEAR(Z$19-1),MONTH(Z$19-1),MIN($J23,DAY(EOMONTH(Z$19-1,0)))))&lt;&gt;MONTH(DATE(YEAR(Z$18),MONTH(Z$18),MIN($J23,DAY(EOMONTH(Z$18,0))))),(AND(DATE(YEAR(Z$19-1),MONTH(Z$19-1),MIN($J23,DAY(EOMONTH(Z$19-1,0))))&gt;=Z$18,DATE(YEAR(Z$19-1),MONTH(Z$19-1),MIN($J23,DAY(EOMONTH(Z$19-1,0))))&lt;Z$19,DATE(YEAR(Z$19-1),MONTH(Z$19-1),MIN($J23,DAY(EOMONTH(Z$19-1,0))))&gt;=$H23,DATE(YEAR(Z$19-1),MONTH(Z$19-1),MIN($J23,DAY(EOMONTH(Z$19-1,0))))&lt;=$I23,MOD((YEAR(DATE(YEAR(Z$19-1),MONTH(Z$19-1),MIN($J23,DAY(EOMONTH(Z$19-1,0)))))-YEAR($H23))*12+MONTH(DATE(YEAR(Z$19-1),MONTH(Z$19-1),MIN($J23,DAY(EOMONTH(Z$19-1,0)))))-MONTH($H23),CHOOSE($F23,1,1,3,12))=0))*1,0)))</f>
        <v/>
      </c>
      <c r="AA23">
        <f>IF(OR(NOT($K23),AA$19&lt;=AA$18),0,$D23*IF($F23=1,IF(MIN(AA$19,$I23+1)&lt;=MAX(AA$18,$H23),0,MAX(0,INT((MIN(AA$19,$I23+1)-MAX(AA$18,$H23)-1-MOD(WEEKDAY($H23,2)-WEEKDAY(MAX(AA$18,$H23),2),7))/7)+1)),(AND(DATE(YEAR(AA$18),MONTH(AA$18),MIN($J23,DAY(EOMONTH(AA$18,0))))&gt;=AA$18,DATE(YEAR(AA$18),MONTH(AA$18),MIN($J23,DAY(EOMONTH(AA$18,0))))&lt;AA$19,DATE(YEAR(AA$18),MONTH(AA$18),MIN($J23,DAY(EOMONTH(AA$18,0))))&gt;=$H23,DATE(YEAR(AA$18),MONTH(AA$18),MIN($J23,DAY(EOMONTH(AA$18,0))))&lt;=$I23,MOD((YEAR(DATE(YEAR(AA$18),MONTH(AA$18),MIN($J23,DAY(EOMONTH(AA$18,0)))))-YEAR($H23))*12+MONTH(DATE(YEAR(AA$18),MONTH(AA$18),MIN($J23,DAY(EOMONTH(AA$18,0)))))-MONTH($H23),CHOOSE($F23,1,1,3,12))=0))*1+IF(MONTH(DATE(YEAR(AA$19-1),MONTH(AA$19-1),MIN($J23,DAY(EOMONTH(AA$19-1,0)))))&lt;&gt;MONTH(DATE(YEAR(AA$18),MONTH(AA$18),MIN($J23,DAY(EOMONTH(AA$18,0))))),(AND(DATE(YEAR(AA$19-1),MONTH(AA$19-1),MIN($J23,DAY(EOMONTH(AA$19-1,0))))&gt;=AA$18,DATE(YEAR(AA$19-1),MONTH(AA$19-1),MIN($J23,DAY(EOMONTH(AA$19-1,0))))&lt;AA$19,DATE(YEAR(AA$19-1),MONTH(AA$19-1),MIN($J23,DAY(EOMONTH(AA$19-1,0))))&gt;=$H23,DATE(YEAR(AA$19-1),MONTH(AA$19-1),MIN($J23,DAY(EOMONTH(AA$19-1,0))))&lt;=$I23,MOD((YEAR(DATE(YEAR(AA$19-1),MONTH(AA$19-1),MIN($J23,DAY(EOMONTH(AA$19-1,0)))))-YEAR($H23))*12+MONTH(DATE(YEAR(AA$19-1),MONTH(AA$19-1),MIN($J23,DAY(EOMONTH(AA$19-1,0)))))-MONTH($H23),CHOOSE($F23,1,1,3,12))=0))*1,0)))</f>
        <v/>
      </c>
      <c r="AB23">
        <f>IF(OR(NOT($K23),AB$19&lt;=AB$18),0,$D23*IF($F23=1,IF(MIN(AB$19,$I23+1)&lt;=MAX(AB$18,$H23),0,MAX(0,INT((MIN(AB$19,$I23+1)-MAX(AB$18,$H23)-1-MOD(WEEKDAY($H23,2)-WEEKDAY(MAX(AB$18,$H23),2),7))/7)+1)),(AND(DATE(YEAR(AB$18),MONTH(AB$18),MIN($J23,DAY(EOMONTH(AB$18,0))))&gt;=AB$18,DATE(YEAR(AB$18),MONTH(AB$18),MIN($J23,DAY(EOMONTH(AB$18,0))))&lt;AB$19,DATE(YEAR(AB$18),MONTH(AB$18),MIN($J23,DAY(EOMONTH(AB$18,0))))&gt;=$H23,DATE(YEAR(AB$18),MONTH(AB$18),MIN($J23,DAY(EOMONTH(AB$18,0))))&lt;=$I23,MOD((YEAR(DATE(YEAR(AB$18),MONTH(AB$18),MIN($J23,DAY(EOMONTH(AB$18,0)))))-YEAR($H23))*12+MONTH(DATE(YEAR(AB$18),MONTH(AB$18),MIN($J23,DAY(EOMONTH(AB$18,0)))))-MONTH($H23),CHOOSE($F23,1,1,3,12))=0))*1+IF(MONTH(DATE(YEAR(AB$19-1),MONTH(AB$19-1),MIN($J23,DAY(EOMONTH(AB$19-1,0)))))&lt;&gt;MONTH(DATE(YEAR(AB$18),MONTH(AB$18),MIN($J23,DAY(EOMONTH(AB$18,0))))),(AND(DATE(YEAR(AB$19-1),MONTH(AB$19-1),MIN($J23,DAY(EOMONTH(AB$19-1,0))))&gt;=AB$18,DATE(YEAR(AB$19-1),MONTH(AB$19-1),MIN($J23,DAY(EOMONTH(AB$19-1,0))))&lt;AB$19,DATE(YEAR(AB$19-1),MONTH(AB$19-1),MIN($J23,DAY(EOMONTH(AB$19-1,0))))&gt;=$H23,DATE(YEAR(AB$19-1),MONTH(AB$19-1),MIN($J23,DAY(EOMONTH(AB$19-1,0))))&lt;=$I23,MOD((YEAR(DATE(YEAR(AB$19-1),MONTH(AB$19-1),MIN($J23,DAY(EOMONTH(AB$19-1,0)))))-YEAR($H23))*12+MONTH(DATE(YEAR(AB$19-1),MONTH(AB$19-1),MIN($J23,DAY(EOMONTH(AB$19-1,0)))))-MONTH($H23),CHOOSE($F23,1,1,3,12))=0))*1,0)))</f>
        <v/>
      </c>
      <c r="AC23">
        <f>IF(OR(NOT($K23),AC$19&lt;=AC$18),0,$D23*IF($F23=1,IF(MIN(AC$19,$I23+1)&lt;=MAX(AC$18,$H23),0,MAX(0,INT((MIN(AC$19,$I23+1)-MAX(AC$18,$H23)-1-MOD(WEEKDAY($H23,2)-WEEKDAY(MAX(AC$18,$H23),2),7))/7)+1)),(AND(DATE(YEAR(AC$18),MONTH(AC$18),MIN($J23,DAY(EOMONTH(AC$18,0))))&gt;=AC$18,DATE(YEAR(AC$18),MONTH(AC$18),MIN($J23,DAY(EOMONTH(AC$18,0))))&lt;AC$19,DATE(YEAR(AC$18),MONTH(AC$18),MIN($J23,DAY(EOMONTH(AC$18,0))))&gt;=$H23,DATE(YEAR(AC$18),MONTH(AC$18),MIN($J23,DAY(EOMONTH(AC$18,0))))&lt;=$I23,MOD((YEAR(DATE(YEAR(AC$18),MONTH(AC$18),MIN($J23,DAY(EOMONTH(AC$18,0)))))-YEAR($H23))*12+MONTH(DATE(YEAR(AC$18),MONTH(AC$18),MIN($J23,DAY(EOMONTH(AC$18,0)))))-MONTH($H23),CHOOSE($F23,1,1,3,12))=0))*1+IF(MONTH(DATE(YEAR(AC$19-1),MONTH(AC$19-1),MIN($J23,DAY(EOMONTH(AC$19-1,0)))))&lt;&gt;MONTH(DATE(YEAR(AC$18),MONTH(AC$18),MIN($J23,DAY(EOMONTH(AC$18,0))))),(AND(DATE(YEAR(AC$19-1),MONTH(AC$19-1),MIN($J23,DAY(EOMONTH(AC$19-1,0))))&gt;=AC$18,DATE(YEAR(AC$19-1),MONTH(AC$19-1),MIN($J23,DAY(EOMONTH(AC$19-1,0))))&lt;AC$19,DATE(YEAR(AC$19-1),MONTH(AC$19-1),MIN($J23,DAY(EOMONTH(AC$19-1,0))))&gt;=$H23,DATE(YEAR(AC$19-1),MONTH(AC$19-1),MIN($J23,DAY(EOMONTH(AC$19-1,0))))&lt;=$I23,MOD((YEAR(DATE(YEAR(AC$19-1),MONTH(AC$19-1),MIN($J23,DAY(EOMONTH(AC$19-1,0)))))-YEAR($H23))*12+MONTH(DATE(YEAR(AC$19-1),MONTH(AC$19-1),MIN($J23,DAY(EOMONTH(AC$19-1,0)))))-MONTH($H23),CHOOSE($F23,1,1,3,12))=0))*1,0)))</f>
        <v/>
      </c>
      <c r="AD23">
        <f>IF(OR(NOT($K23),AD$19&lt;=AD$18),0,$D23*IF($F23=1,IF(MIN(AD$19,$I23+1)&lt;=MAX(AD$18,$H23),0,MAX(0,INT((MIN(AD$19,$I23+1)-MAX(AD$18,$H23)-1-MOD(WEEKDAY($H23,2)-WEEKDAY(MAX(AD$18,$H23),2),7))/7)+1)),(AND(DATE(YEAR(AD$18),MONTH(AD$18),MIN($J23,DAY(EOMONTH(AD$18,0))))&gt;=AD$18,DATE(YEAR(AD$18),MONTH(AD$18),MIN($J23,DAY(EOMONTH(AD$18,0))))&lt;AD$19,DATE(YEAR(AD$18),MONTH(AD$18),MIN($J23,DAY(EOMONTH(AD$18,0))))&gt;=$H23,DATE(YEAR(AD$18),MONTH(AD$18),MIN($J23,DAY(EOMONTH(AD$18,0))))&lt;=$I23,MOD((YEAR(DATE(YEAR(AD$18),MONTH(AD$18),MIN($J23,DAY(EOMONTH(AD$18,0)))))-YEAR($H23))*12+MONTH(DATE(YEAR(AD$18),MONTH(AD$18),MIN($J23,DAY(EOMONTH(AD$18,0)))))-MONTH($H23),CHOOSE($F23,1,1,3,12))=0))*1+IF(MONTH(DATE(YEAR(AD$19-1),MONTH(AD$19-1),MIN($J23,DAY(EOMONTH(AD$19-1,0)))))&lt;&gt;MONTH(DATE(YEAR(AD$18),MONTH(AD$18),MIN($J23,DAY(EOMONTH(AD$18,0))))),(AND(DATE(YEAR(AD$19-1),MONTH(AD$19-1),MIN($J23,DAY(EOMONTH(AD$19-1,0))))&gt;=AD$18,DATE(YEAR(AD$19-1),MONTH(AD$19-1),MIN($J23,DAY(EOMONTH(AD$19-1,0))))&lt;AD$19,DATE(YEAR(AD$19-1),MONTH(AD$19-1),MIN($J23,DAY(EOMONTH(AD$19-1,0))))&gt;=$H23,DATE(YEAR(AD$19-1),MONTH(AD$19-1),MIN($J23,DAY(EOMONTH(AD$19-1,0))))&lt;=$I23,MOD((YEAR(DATE(YEAR(AD$19-1),MONTH(AD$19-1),MIN($J23,DAY(EOMONTH(AD$19-1,0)))))-YEAR($H23))*12+MONTH(DATE(YEAR(AD$19-1),MONTH(AD$19-1),MIN($J23,DAY(EOMONTH(AD$19-1,0)))))-MONTH($H23),CHOOSE($F23,1,1,3,12))=0))*1,0)))</f>
        <v/>
      </c>
      <c r="AE23">
        <f>IF(OR(NOT($K23),AE$19&lt;=AE$18),0,$D23*IF($F23=1,IF(MIN(AE$19,$I23+1)&lt;=MAX(AE$18,$H23),0,MAX(0,INT((MIN(AE$19,$I23+1)-MAX(AE$18,$H23)-1-MOD(WEEKDAY($H23,2)-WEEKDAY(MAX(AE$18,$H23),2),7))/7)+1)),(AND(DATE(YEAR(AE$18),MONTH(AE$18),MIN($J23,DAY(EOMONTH(AE$18,0))))&gt;=AE$18,DATE(YEAR(AE$18),MONTH(AE$18),MIN($J23,DAY(EOMONTH(AE$18,0))))&lt;AE$19,DATE(YEAR(AE$18),MONTH(AE$18),MIN($J23,DAY(EOMONTH(AE$18,0))))&gt;=$H23,DATE(YEAR(AE$18),MONTH(AE$18),MIN($J23,DAY(EOMONTH(AE$18,0))))&lt;=$I23,MOD((YEAR(DATE(YEAR(AE$18),MONTH(AE$18),MIN($J23,DAY(EOMONTH(AE$18,0)))))-YEAR($H23))*12+MONTH(DATE(YEAR(AE$18),MONTH(AE$18),MIN($J23,DAY(EOMONTH(AE$18,0)))))-MONTH($H23),CHOOSE($F23,1,1,3,12))=0))*1+IF(MONTH(DATE(YEAR(AE$19-1),MONTH(AE$19-1),MIN($J23,DAY(EOMONTH(AE$19-1,0)))))&lt;&gt;MONTH(DATE(YEAR(AE$18),MONTH(AE$18),MIN($J23,DAY(EOMONTH(AE$18,0))))),(AND(DATE(YEAR(AE$19-1),MONTH(AE$19-1),MIN($J23,DAY(EOMONTH(AE$19-1,0))))&gt;=AE$18,DATE(YEAR(AE$19-1),MONTH(AE$19-1),MIN($J23,DAY(EOMONTH(AE$19-1,0))))&lt;AE$19,DATE(YEAR(AE$19-1),MONTH(AE$19-1),MIN($J23,DAY(EOMONTH(AE$19-1,0))))&gt;=$H23,DATE(YEAR(AE$19-1),MONTH(AE$19-1),MIN($J23,DAY(EOMONTH(AE$19-1,0))))&lt;=$I23,MOD((YEAR(DATE(YEAR(AE$19-1),MONTH(AE$19-1),MIN($J23,DAY(EOMONTH(AE$19-1,0)))))-YEAR($H23))*12+MONTH(DATE(YEAR(AE$19-1),MONTH(AE$19-1),MIN($J23,DAY(EOMONTH(AE$19-1,0)))))-MONTH($H23),CHOOSE($F23,1,1,3,12))=0))*1,0)))</f>
        <v/>
      </c>
      <c r="AF23">
        <f>IF(OR(NOT($K23),AF$19&lt;=AF$18),0,$D23*IF($F23=1,IF(MIN(AF$19,$I23+1)&lt;=MAX(AF$18,$H23),0,MAX(0,INT((MIN(AF$19,$I23+1)-MAX(AF$18,$H23)-1-MOD(WEEKDAY($H23,2)-WEEKDAY(MAX(AF$18,$H23),2),7))/7)+1)),(AND(DATE(YEAR(AF$18),MONTH(AF$18),MIN($J23,DAY(EOMONTH(AF$18,0))))&gt;=AF$18,DATE(YEAR(AF$18),MONTH(AF$18),MIN($J23,DAY(EOMONTH(AF$18,0))))&lt;AF$19,DATE(YEAR(AF$18),MONTH(AF$18),MIN($J23,DAY(EOMONTH(AF$18,0))))&gt;=$H23,DATE(YEAR(AF$18),MONTH(AF$18),MIN($J23,DAY(EOMONTH(AF$18,0))))&lt;=$I23,MOD((YEAR(DATE(YEAR(AF$18),MONTH(AF$18),MIN($J23,DAY(EOMONTH(AF$18,0)))))-YEAR($H23))*12+MONTH(DATE(YEAR(AF$18),MONTH(AF$18),MIN($J23,DAY(EOMONTH(AF$18,0)))))-MONTH($H23),CHOOSE($F23,1,1,3,12))=0))*1+IF(MONTH(DATE(YEAR(AF$19-1),MONTH(AF$19-1),MIN($J23,DAY(EOMONTH(AF$19-1,0)))))&lt;&gt;MONTH(DATE(YEAR(AF$18),MONTH(AF$18),MIN($J23,DAY(EOMONTH(AF$18,0))))),(AND(DATE(YEAR(AF$19-1),MONTH(AF$19-1),MIN($J23,DAY(EOMONTH(AF$19-1,0))))&gt;=AF$18,DATE(YEAR(AF$19-1),MONTH(AF$19-1),MIN($J23,DAY(EOMONTH(AF$19-1,0))))&lt;AF$19,DATE(YEAR(AF$19-1),MONTH(AF$19-1),MIN($J23,DAY(EOMONTH(AF$19-1,0))))&gt;=$H23,DATE(YEAR(AF$19-1),MONTH(AF$19-1),MIN($J23,DAY(EOMONTH(AF$19-1,0))))&lt;=$I23,MOD((YEAR(DATE(YEAR(AF$19-1),MONTH(AF$19-1),MIN($J23,DAY(EOMONTH(AF$19-1,0)))))-YEAR($H23))*12+MONTH(DATE(YEAR(AF$19-1),MONTH(AF$19-1),MIN($J23,DAY(EOMONTH(AF$19-1,0)))))-MONTH($H23),CHOOSE($F23,1,1,3,12))=0))*1,0)))</f>
        <v/>
      </c>
      <c r="AG23">
        <f>IF(OR(NOT($K23),AG$19&lt;=AG$18),0,$D23*IF($F23=1,IF(MIN(AG$19,$I23+1)&lt;=MAX(AG$18,$H23),0,MAX(0,INT((MIN(AG$19,$I23+1)-MAX(AG$18,$H23)-1-MOD(WEEKDAY($H23,2)-WEEKDAY(MAX(AG$18,$H23),2),7))/7)+1)),(AND(DATE(YEAR(AG$18),MONTH(AG$18),MIN($J23,DAY(EOMONTH(AG$18,0))))&gt;=AG$18,DATE(YEAR(AG$18),MONTH(AG$18),MIN($J23,DAY(EOMONTH(AG$18,0))))&lt;AG$19,DATE(YEAR(AG$18),MONTH(AG$18),MIN($J23,DAY(EOMONTH(AG$18,0))))&gt;=$H23,DATE(YEAR(AG$18),MONTH(AG$18),MIN($J23,DAY(EOMONTH(AG$18,0))))&lt;=$I23,MOD((YEAR(DATE(YEAR(AG$18),MONTH(AG$18),MIN($J23,DAY(EOMONTH(AG$18,0)))))-YEAR($H23))*12+MONTH(DATE(YEAR(AG$18),MONTH(AG$18),MIN($J23,DAY(EOMONTH(AG$18,0)))))-MONTH($H23),CHOOSE($F23,1,1,3,12))=0))*1+IF(MONTH(DATE(YEAR(AG$19-1),MONTH(AG$19-1),MIN($J23,DAY(EOMONTH(AG$19-1,0)))))&lt;&gt;MONTH(DATE(YEAR(AG$18),MONTH(AG$18),MIN($J23,DAY(EOMONTH(AG$18,0))))),(AND(DATE(YEAR(AG$19-1),MONTH(AG$19-1),MIN($J23,DAY(EOMONTH(AG$19-1,0))))&gt;=AG$18,DATE(YEAR(AG$19-1),MONTH(AG$19-1),MIN($J23,DAY(EOMONTH(AG$19-1,0))))&lt;AG$19,DATE(YEAR(AG$19-1),MONTH(AG$19-1),MIN($J23,DAY(EOMONTH(AG$19-1,0))))&gt;=$H23,DATE(YEAR(AG$19-1),MONTH(AG$19-1),MIN($J23,DAY(EOMONTH(AG$19-1,0))))&lt;=$I23,MOD((YEAR(DATE(YEAR(AG$19-1),MONTH(AG$19-1),MIN($J23,DAY(EOMONTH(AG$19-1,0)))))-YEAR($H23))*12+MONTH(DATE(YEAR(AG$19-1),MONTH(AG$19-1),MIN($J23,DAY(EOMONTH(AG$19-1,0)))))-MONTH($H23),CHOOSE($F23,1,1,3,12))=0))*1,0)))</f>
        <v/>
      </c>
      <c r="AH23">
        <f>IF(OR(NOT($K23),AH$19&lt;=AH$18),0,$D23*IF($F23=1,IF(MIN(AH$19,$I23+1)&lt;=MAX(AH$18,$H23),0,MAX(0,INT((MIN(AH$19,$I23+1)-MAX(AH$18,$H23)-1-MOD(WEEKDAY($H23,2)-WEEKDAY(MAX(AH$18,$H23),2),7))/7)+1)),(AND(DATE(YEAR(AH$18),MONTH(AH$18),MIN($J23,DAY(EOMONTH(AH$18,0))))&gt;=AH$18,DATE(YEAR(AH$18),MONTH(AH$18),MIN($J23,DAY(EOMONTH(AH$18,0))))&lt;AH$19,DATE(YEAR(AH$18),MONTH(AH$18),MIN($J23,DAY(EOMONTH(AH$18,0))))&gt;=$H23,DATE(YEAR(AH$18),MONTH(AH$18),MIN($J23,DAY(EOMONTH(AH$18,0))))&lt;=$I23,MOD((YEAR(DATE(YEAR(AH$18),MONTH(AH$18),MIN($J23,DAY(EOMONTH(AH$18,0)))))-YEAR($H23))*12+MONTH(DATE(YEAR(AH$18),MONTH(AH$18),MIN($J23,DAY(EOMONTH(AH$18,0)))))-MONTH($H23),CHOOSE($F23,1,1,3,12))=0))*1+IF(MONTH(DATE(YEAR(AH$19-1),MONTH(AH$19-1),MIN($J23,DAY(EOMONTH(AH$19-1,0)))))&lt;&gt;MONTH(DATE(YEAR(AH$18),MONTH(AH$18),MIN($J23,DAY(EOMONTH(AH$18,0))))),(AND(DATE(YEAR(AH$19-1),MONTH(AH$19-1),MIN($J23,DAY(EOMONTH(AH$19-1,0))))&gt;=AH$18,DATE(YEAR(AH$19-1),MONTH(AH$19-1),MIN($J23,DAY(EOMONTH(AH$19-1,0))))&lt;AH$19,DATE(YEAR(AH$19-1),MONTH(AH$19-1),MIN($J23,DAY(EOMONTH(AH$19-1,0))))&gt;=$H23,DATE(YEAR(AH$19-1),MONTH(AH$19-1),MIN($J23,DAY(EOMONTH(AH$19-1,0))))&lt;=$I23,MOD((YEAR(DATE(YEAR(AH$19-1),MONTH(AH$19-1),MIN($J23,DAY(EOMONTH(AH$19-1,0)))))-YEAR($H23))*12+MONTH(DATE(YEAR(AH$19-1),MONTH(AH$19-1),MIN($J23,DAY(EOMONTH(AH$19-1,0)))))-MONTH($H23),CHOOSE($F23,1,1,3,12))=0))*1,0)))</f>
        <v/>
      </c>
      <c r="AI23">
        <f>IF(OR(NOT($K23),AI$19&lt;=AI$18),0,$D23*IF($F23=1,IF(MIN(AI$19,$I23+1)&lt;=MAX(AI$18,$H23),0,MAX(0,INT((MIN(AI$19,$I23+1)-MAX(AI$18,$H23)-1-MOD(WEEKDAY($H23,2)-WEEKDAY(MAX(AI$18,$H23),2),7))/7)+1)),(AND(DATE(YEAR(AI$18),MONTH(AI$18),MIN($J23,DAY(EOMONTH(AI$18,0))))&gt;=AI$18,DATE(YEAR(AI$18),MONTH(AI$18),MIN($J23,DAY(EOMONTH(AI$18,0))))&lt;AI$19,DATE(YEAR(AI$18),MONTH(AI$18),MIN($J23,DAY(EOMONTH(AI$18,0))))&gt;=$H23,DATE(YEAR(AI$18),MONTH(AI$18),MIN($J23,DAY(EOMONTH(AI$18,0))))&lt;=$I23,MOD((YEAR(DATE(YEAR(AI$18),MONTH(AI$18),MIN($J23,DAY(EOMONTH(AI$18,0)))))-YEAR($H23))*12+MONTH(DATE(YEAR(AI$18),MONTH(AI$18),MIN($J23,DAY(EOMONTH(AI$18,0)))))-MONTH($H23),CHOOSE($F23,1,1,3,12))=0))*1+IF(MONTH(DATE(YEAR(AI$19-1),MONTH(AI$19-1),MIN($J23,DAY(EOMONTH(AI$19-1,0)))))&lt;&gt;MONTH(DATE(YEAR(AI$18),MONTH(AI$18),MIN($J23,DAY(EOMONTH(AI$18,0))))),(AND(DATE(YEAR(AI$19-1),MONTH(AI$19-1),MIN($J23,DAY(EOMONTH(AI$19-1,0))))&gt;=AI$18,DATE(YEAR(AI$19-1),MONTH(AI$19-1),MIN($J23,DAY(EOMONTH(AI$19-1,0))))&lt;AI$19,DATE(YEAR(AI$19-1),MONTH(AI$19-1),MIN($J23,DAY(EOMONTH(AI$19-1,0))))&gt;=$H23,DATE(YEAR(AI$19-1),MONTH(AI$19-1),MIN($J23,DAY(EOMONTH(AI$19-1,0))))&lt;=$I23,MOD((YEAR(DATE(YEAR(AI$19-1),MONTH(AI$19-1),MIN($J23,DAY(EOMONTH(AI$19-1,0)))))-YEAR($H23))*12+MONTH(DATE(YEAR(AI$19-1),MONTH(AI$19-1),MIN($J23,DAY(EOMONTH(AI$19-1,0)))))-MONTH($H23),CHOOSE($F23,1,1,3,12))=0))*1,0)))</f>
        <v/>
      </c>
      <c r="AJ23">
        <f>IF(OR(NOT($K23),AJ$19&lt;=AJ$18),0,$D23*IF($F23=1,IF(MIN(AJ$19,$I23+1)&lt;=MAX(AJ$18,$H23),0,MAX(0,INT((MIN(AJ$19,$I23+1)-MAX(AJ$18,$H23)-1-MOD(WEEKDAY($H23,2)-WEEKDAY(MAX(AJ$18,$H23),2),7))/7)+1)),(AND(DATE(YEAR(AJ$18),MONTH(AJ$18),MIN($J23,DAY(EOMONTH(AJ$18,0))))&gt;=AJ$18,DATE(YEAR(AJ$18),MONTH(AJ$18),MIN($J23,DAY(EOMONTH(AJ$18,0))))&lt;AJ$19,DATE(YEAR(AJ$18),MONTH(AJ$18),MIN($J23,DAY(EOMONTH(AJ$18,0))))&gt;=$H23,DATE(YEAR(AJ$18),MONTH(AJ$18),MIN($J23,DAY(EOMONTH(AJ$18,0))))&lt;=$I23,MOD((YEAR(DATE(YEAR(AJ$18),MONTH(AJ$18),MIN($J23,DAY(EOMONTH(AJ$18,0)))))-YEAR($H23))*12+MONTH(DATE(YEAR(AJ$18),MONTH(AJ$18),MIN($J23,DAY(EOMONTH(AJ$18,0)))))-MONTH($H23),CHOOSE($F23,1,1,3,12))=0))*1+IF(MONTH(DATE(YEAR(AJ$19-1),MONTH(AJ$19-1),MIN($J23,DAY(EOMONTH(AJ$19-1,0)))))&lt;&gt;MONTH(DATE(YEAR(AJ$18),MONTH(AJ$18),MIN($J23,DAY(EOMONTH(AJ$18,0))))),(AND(DATE(YEAR(AJ$19-1),MONTH(AJ$19-1),MIN($J23,DAY(EOMONTH(AJ$19-1,0))))&gt;=AJ$18,DATE(YEAR(AJ$19-1),MONTH(AJ$19-1),MIN($J23,DAY(EOMONTH(AJ$19-1,0))))&lt;AJ$19,DATE(YEAR(AJ$19-1),MONTH(AJ$19-1),MIN($J23,DAY(EOMONTH(AJ$19-1,0))))&gt;=$H23,DATE(YEAR(AJ$19-1),MONTH(AJ$19-1),MIN($J23,DAY(EOMONTH(AJ$19-1,0))))&lt;=$I23,MOD((YEAR(DATE(YEAR(AJ$19-1),MONTH(AJ$19-1),MIN($J23,DAY(EOMONTH(AJ$19-1,0)))))-YEAR($H23))*12+MONTH(DATE(YEAR(AJ$19-1),MONTH(AJ$19-1),MIN($J23,DAY(EOMONTH(AJ$19-1,0)))))-MONTH($H23),CHOOSE($F23,1,1,3,12))=0))*1,0)))</f>
        <v/>
      </c>
      <c r="AK23">
        <f>IF(OR(NOT($K23),AK$19&lt;=AK$18),0,$D23*IF($F23=1,IF(MIN(AK$19,$I23+1)&lt;=MAX(AK$18,$H23),0,MAX(0,INT((MIN(AK$19,$I23+1)-MAX(AK$18,$H23)-1-MOD(WEEKDAY($H23,2)-WEEKDAY(MAX(AK$18,$H23),2),7))/7)+1)),(AND(DATE(YEAR(AK$18),MONTH(AK$18),MIN($J23,DAY(EOMONTH(AK$18,0))))&gt;=AK$18,DATE(YEAR(AK$18),MONTH(AK$18),MIN($J23,DAY(EOMONTH(AK$18,0))))&lt;AK$19,DATE(YEAR(AK$18),MONTH(AK$18),MIN($J23,DAY(EOMONTH(AK$18,0))))&gt;=$H23,DATE(YEAR(AK$18),MONTH(AK$18),MIN($J23,DAY(EOMONTH(AK$18,0))))&lt;=$I23,MOD((YEAR(DATE(YEAR(AK$18),MONTH(AK$18),MIN($J23,DAY(EOMONTH(AK$18,0)))))-YEAR($H23))*12+MONTH(DATE(YEAR(AK$18),MONTH(AK$18),MIN($J23,DAY(EOMONTH(AK$18,0)))))-MONTH($H23),CHOOSE($F23,1,1,3,12))=0))*1+IF(MONTH(DATE(YEAR(AK$19-1),MONTH(AK$19-1),MIN($J23,DAY(EOMONTH(AK$19-1,0)))))&lt;&gt;MONTH(DATE(YEAR(AK$18),MONTH(AK$18),MIN($J23,DAY(EOMONTH(AK$18,0))))),(AND(DATE(YEAR(AK$19-1),MONTH(AK$19-1),MIN($J23,DAY(EOMONTH(AK$19-1,0))))&gt;=AK$18,DATE(YEAR(AK$19-1),MONTH(AK$19-1),MIN($J23,DAY(EOMONTH(AK$19-1,0))))&lt;AK$19,DATE(YEAR(AK$19-1),MONTH(AK$19-1),MIN($J23,DAY(EOMONTH(AK$19-1,0))))&gt;=$H23,DATE(YEAR(AK$19-1),MONTH(AK$19-1),MIN($J23,DAY(EOMONTH(AK$19-1,0))))&lt;=$I23,MOD((YEAR(DATE(YEAR(AK$19-1),MONTH(AK$19-1),MIN($J23,DAY(EOMONTH(AK$19-1,0)))))-YEAR($H23))*12+MONTH(DATE(YEAR(AK$19-1),MONTH(AK$19-1),MIN($J23,DAY(EOMONTH(AK$19-1,0)))))-MONTH($H23),CHOOSE($F23,1,1,3,12))=0))*1,0)))</f>
        <v/>
      </c>
    </row>
    <row r="24">
      <c r="A24" t="n">
        <v>4</v>
      </c>
      <c r="B24">
        <f>Recurring!B11&amp;""</f>
        <v/>
      </c>
      <c r="C24">
        <f>IF(Recurring!C11="","§§",Recurring!C11)</f>
        <v/>
      </c>
      <c r="D24">
        <f>N(Recurring!D11)</f>
        <v/>
      </c>
      <c r="E24">
        <f>IF(COUNTIF($J$2:$J$5,C24)&gt;0,1,IF(COUNTIF($J$7:$J$16,C24)&gt;0,-1,0))</f>
        <v/>
      </c>
      <c r="F24">
        <f>ROUND(SUMPRODUCT((Lang!$C$49:$N$52=Recurring!E11)*(ROW(Lang!$C$49:$N$52)-48))/MAX(1,COUNTIF(Lang!$C$49:$N$52,Recurring!E11)),0)</f>
        <v/>
      </c>
      <c r="H24">
        <f>N(Recurring!F11)</f>
        <v/>
      </c>
      <c r="I24">
        <f>IF(N(Recurring!G11)=0,73051,Recurring!G11)</f>
        <v/>
      </c>
      <c r="J24">
        <f>IF(H24&gt;0,DAY(H24),1)</f>
        <v/>
      </c>
      <c r="K24">
        <f>AND(D24&gt;0,E24&lt;&gt;0,F24&gt;0,H24&gt;0)</f>
        <v/>
      </c>
      <c r="M24">
        <f>IF(OR(NOT($K24),M$19&lt;=M$18),0,$D24*IF($F24=1,IF(MIN(M$19,$I24+1)&lt;=MAX(M$18,$H24),0,MAX(0,INT((MIN(M$19,$I24+1)-MAX(M$18,$H24)-1-MOD(WEEKDAY($H24,2)-WEEKDAY(MAX(M$18,$H24),2),7))/7)+1)),(AND(DATE(YEAR(M$18),MONTH(M$18),MIN($J24,DAY(EOMONTH(M$18,0))))&gt;=M$18,DATE(YEAR(M$18),MONTH(M$18),MIN($J24,DAY(EOMONTH(M$18,0))))&lt;M$19,DATE(YEAR(M$18),MONTH(M$18),MIN($J24,DAY(EOMONTH(M$18,0))))&gt;=$H24,DATE(YEAR(M$18),MONTH(M$18),MIN($J24,DAY(EOMONTH(M$18,0))))&lt;=$I24,MOD((YEAR(DATE(YEAR(M$18),MONTH(M$18),MIN($J24,DAY(EOMONTH(M$18,0)))))-YEAR($H24))*12+MONTH(DATE(YEAR(M$18),MONTH(M$18),MIN($J24,DAY(EOMONTH(M$18,0)))))-MONTH($H24),CHOOSE($F24,1,1,3,12))=0))*1+IF(MONTH(DATE(YEAR(M$19-1),MONTH(M$19-1),MIN($J24,DAY(EOMONTH(M$19-1,0)))))&lt;&gt;MONTH(DATE(YEAR(M$18),MONTH(M$18),MIN($J24,DAY(EOMONTH(M$18,0))))),(AND(DATE(YEAR(M$19-1),MONTH(M$19-1),MIN($J24,DAY(EOMONTH(M$19-1,0))))&gt;=M$18,DATE(YEAR(M$19-1),MONTH(M$19-1),MIN($J24,DAY(EOMONTH(M$19-1,0))))&lt;M$19,DATE(YEAR(M$19-1),MONTH(M$19-1),MIN($J24,DAY(EOMONTH(M$19-1,0))))&gt;=$H24,DATE(YEAR(M$19-1),MONTH(M$19-1),MIN($J24,DAY(EOMONTH(M$19-1,0))))&lt;=$I24,MOD((YEAR(DATE(YEAR(M$19-1),MONTH(M$19-1),MIN($J24,DAY(EOMONTH(M$19-1,0)))))-YEAR($H24))*12+MONTH(DATE(YEAR(M$19-1),MONTH(M$19-1),MIN($J24,DAY(EOMONTH(M$19-1,0)))))-MONTH($H24),CHOOSE($F24,1,1,3,12))=0))*1,0)))</f>
        <v/>
      </c>
      <c r="N24">
        <f>IF(OR(NOT($K24),N$19&lt;=N$18),0,$D24*IF($F24=1,IF(MIN(N$19,$I24+1)&lt;=MAX(N$18,$H24),0,MAX(0,INT((MIN(N$19,$I24+1)-MAX(N$18,$H24)-1-MOD(WEEKDAY($H24,2)-WEEKDAY(MAX(N$18,$H24),2),7))/7)+1)),(AND(DATE(YEAR(N$18),MONTH(N$18),MIN($J24,DAY(EOMONTH(N$18,0))))&gt;=N$18,DATE(YEAR(N$18),MONTH(N$18),MIN($J24,DAY(EOMONTH(N$18,0))))&lt;N$19,DATE(YEAR(N$18),MONTH(N$18),MIN($J24,DAY(EOMONTH(N$18,0))))&gt;=$H24,DATE(YEAR(N$18),MONTH(N$18),MIN($J24,DAY(EOMONTH(N$18,0))))&lt;=$I24,MOD((YEAR(DATE(YEAR(N$18),MONTH(N$18),MIN($J24,DAY(EOMONTH(N$18,0)))))-YEAR($H24))*12+MONTH(DATE(YEAR(N$18),MONTH(N$18),MIN($J24,DAY(EOMONTH(N$18,0)))))-MONTH($H24),CHOOSE($F24,1,1,3,12))=0))*1+IF(MONTH(DATE(YEAR(N$19-1),MONTH(N$19-1),MIN($J24,DAY(EOMONTH(N$19-1,0)))))&lt;&gt;MONTH(DATE(YEAR(N$18),MONTH(N$18),MIN($J24,DAY(EOMONTH(N$18,0))))),(AND(DATE(YEAR(N$19-1),MONTH(N$19-1),MIN($J24,DAY(EOMONTH(N$19-1,0))))&gt;=N$18,DATE(YEAR(N$19-1),MONTH(N$19-1),MIN($J24,DAY(EOMONTH(N$19-1,0))))&lt;N$19,DATE(YEAR(N$19-1),MONTH(N$19-1),MIN($J24,DAY(EOMONTH(N$19-1,0))))&gt;=$H24,DATE(YEAR(N$19-1),MONTH(N$19-1),MIN($J24,DAY(EOMONTH(N$19-1,0))))&lt;=$I24,MOD((YEAR(DATE(YEAR(N$19-1),MONTH(N$19-1),MIN($J24,DAY(EOMONTH(N$19-1,0)))))-YEAR($H24))*12+MONTH(DATE(YEAR(N$19-1),MONTH(N$19-1),MIN($J24,DAY(EOMONTH(N$19-1,0)))))-MONTH($H24),CHOOSE($F24,1,1,3,12))=0))*1,0)))</f>
        <v/>
      </c>
      <c r="O24">
        <f>IF(OR(NOT($K24),O$19&lt;=O$18),0,$D24*IF($F24=1,IF(MIN(O$19,$I24+1)&lt;=MAX(O$18,$H24),0,MAX(0,INT((MIN(O$19,$I24+1)-MAX(O$18,$H24)-1-MOD(WEEKDAY($H24,2)-WEEKDAY(MAX(O$18,$H24),2),7))/7)+1)),(AND(DATE(YEAR(O$18),MONTH(O$18),MIN($J24,DAY(EOMONTH(O$18,0))))&gt;=O$18,DATE(YEAR(O$18),MONTH(O$18),MIN($J24,DAY(EOMONTH(O$18,0))))&lt;O$19,DATE(YEAR(O$18),MONTH(O$18),MIN($J24,DAY(EOMONTH(O$18,0))))&gt;=$H24,DATE(YEAR(O$18),MONTH(O$18),MIN($J24,DAY(EOMONTH(O$18,0))))&lt;=$I24,MOD((YEAR(DATE(YEAR(O$18),MONTH(O$18),MIN($J24,DAY(EOMONTH(O$18,0)))))-YEAR($H24))*12+MONTH(DATE(YEAR(O$18),MONTH(O$18),MIN($J24,DAY(EOMONTH(O$18,0)))))-MONTH($H24),CHOOSE($F24,1,1,3,12))=0))*1+IF(MONTH(DATE(YEAR(O$19-1),MONTH(O$19-1),MIN($J24,DAY(EOMONTH(O$19-1,0)))))&lt;&gt;MONTH(DATE(YEAR(O$18),MONTH(O$18),MIN($J24,DAY(EOMONTH(O$18,0))))),(AND(DATE(YEAR(O$19-1),MONTH(O$19-1),MIN($J24,DAY(EOMONTH(O$19-1,0))))&gt;=O$18,DATE(YEAR(O$19-1),MONTH(O$19-1),MIN($J24,DAY(EOMONTH(O$19-1,0))))&lt;O$19,DATE(YEAR(O$19-1),MONTH(O$19-1),MIN($J24,DAY(EOMONTH(O$19-1,0))))&gt;=$H24,DATE(YEAR(O$19-1),MONTH(O$19-1),MIN($J24,DAY(EOMONTH(O$19-1,0))))&lt;=$I24,MOD((YEAR(DATE(YEAR(O$19-1),MONTH(O$19-1),MIN($J24,DAY(EOMONTH(O$19-1,0)))))-YEAR($H24))*12+MONTH(DATE(YEAR(O$19-1),MONTH(O$19-1),MIN($J24,DAY(EOMONTH(O$19-1,0)))))-MONTH($H24),CHOOSE($F24,1,1,3,12))=0))*1,0)))</f>
        <v/>
      </c>
      <c r="P24">
        <f>IF(OR(NOT($K24),P$19&lt;=P$18),0,$D24*IF($F24=1,IF(MIN(P$19,$I24+1)&lt;=MAX(P$18,$H24),0,MAX(0,INT((MIN(P$19,$I24+1)-MAX(P$18,$H24)-1-MOD(WEEKDAY($H24,2)-WEEKDAY(MAX(P$18,$H24),2),7))/7)+1)),(AND(DATE(YEAR(P$18),MONTH(P$18),MIN($J24,DAY(EOMONTH(P$18,0))))&gt;=P$18,DATE(YEAR(P$18),MONTH(P$18),MIN($J24,DAY(EOMONTH(P$18,0))))&lt;P$19,DATE(YEAR(P$18),MONTH(P$18),MIN($J24,DAY(EOMONTH(P$18,0))))&gt;=$H24,DATE(YEAR(P$18),MONTH(P$18),MIN($J24,DAY(EOMONTH(P$18,0))))&lt;=$I24,MOD((YEAR(DATE(YEAR(P$18),MONTH(P$18),MIN($J24,DAY(EOMONTH(P$18,0)))))-YEAR($H24))*12+MONTH(DATE(YEAR(P$18),MONTH(P$18),MIN($J24,DAY(EOMONTH(P$18,0)))))-MONTH($H24),CHOOSE($F24,1,1,3,12))=0))*1+IF(MONTH(DATE(YEAR(P$19-1),MONTH(P$19-1),MIN($J24,DAY(EOMONTH(P$19-1,0)))))&lt;&gt;MONTH(DATE(YEAR(P$18),MONTH(P$18),MIN($J24,DAY(EOMONTH(P$18,0))))),(AND(DATE(YEAR(P$19-1),MONTH(P$19-1),MIN($J24,DAY(EOMONTH(P$19-1,0))))&gt;=P$18,DATE(YEAR(P$19-1),MONTH(P$19-1),MIN($J24,DAY(EOMONTH(P$19-1,0))))&lt;P$19,DATE(YEAR(P$19-1),MONTH(P$19-1),MIN($J24,DAY(EOMONTH(P$19-1,0))))&gt;=$H24,DATE(YEAR(P$19-1),MONTH(P$19-1),MIN($J24,DAY(EOMONTH(P$19-1,0))))&lt;=$I24,MOD((YEAR(DATE(YEAR(P$19-1),MONTH(P$19-1),MIN($J24,DAY(EOMONTH(P$19-1,0)))))-YEAR($H24))*12+MONTH(DATE(YEAR(P$19-1),MONTH(P$19-1),MIN($J24,DAY(EOMONTH(P$19-1,0)))))-MONTH($H24),CHOOSE($F24,1,1,3,12))=0))*1,0)))</f>
        <v/>
      </c>
      <c r="Q24">
        <f>IF(OR(NOT($K24),Q$19&lt;=Q$18),0,$D24*IF($F24=1,IF(MIN(Q$19,$I24+1)&lt;=MAX(Q$18,$H24),0,MAX(0,INT((MIN(Q$19,$I24+1)-MAX(Q$18,$H24)-1-MOD(WEEKDAY($H24,2)-WEEKDAY(MAX(Q$18,$H24),2),7))/7)+1)),(AND(DATE(YEAR(Q$18),MONTH(Q$18),MIN($J24,DAY(EOMONTH(Q$18,0))))&gt;=Q$18,DATE(YEAR(Q$18),MONTH(Q$18),MIN($J24,DAY(EOMONTH(Q$18,0))))&lt;Q$19,DATE(YEAR(Q$18),MONTH(Q$18),MIN($J24,DAY(EOMONTH(Q$18,0))))&gt;=$H24,DATE(YEAR(Q$18),MONTH(Q$18),MIN($J24,DAY(EOMONTH(Q$18,0))))&lt;=$I24,MOD((YEAR(DATE(YEAR(Q$18),MONTH(Q$18),MIN($J24,DAY(EOMONTH(Q$18,0)))))-YEAR($H24))*12+MONTH(DATE(YEAR(Q$18),MONTH(Q$18),MIN($J24,DAY(EOMONTH(Q$18,0)))))-MONTH($H24),CHOOSE($F24,1,1,3,12))=0))*1+IF(MONTH(DATE(YEAR(Q$19-1),MONTH(Q$19-1),MIN($J24,DAY(EOMONTH(Q$19-1,0)))))&lt;&gt;MONTH(DATE(YEAR(Q$18),MONTH(Q$18),MIN($J24,DAY(EOMONTH(Q$18,0))))),(AND(DATE(YEAR(Q$19-1),MONTH(Q$19-1),MIN($J24,DAY(EOMONTH(Q$19-1,0))))&gt;=Q$18,DATE(YEAR(Q$19-1),MONTH(Q$19-1),MIN($J24,DAY(EOMONTH(Q$19-1,0))))&lt;Q$19,DATE(YEAR(Q$19-1),MONTH(Q$19-1),MIN($J24,DAY(EOMONTH(Q$19-1,0))))&gt;=$H24,DATE(YEAR(Q$19-1),MONTH(Q$19-1),MIN($J24,DAY(EOMONTH(Q$19-1,0))))&lt;=$I24,MOD((YEAR(DATE(YEAR(Q$19-1),MONTH(Q$19-1),MIN($J24,DAY(EOMONTH(Q$19-1,0)))))-YEAR($H24))*12+MONTH(DATE(YEAR(Q$19-1),MONTH(Q$19-1),MIN($J24,DAY(EOMONTH(Q$19-1,0)))))-MONTH($H24),CHOOSE($F24,1,1,3,12))=0))*1,0)))</f>
        <v/>
      </c>
      <c r="R24">
        <f>IF(OR(NOT($K24),R$19&lt;=R$18),0,$D24*IF($F24=1,IF(MIN(R$19,$I24+1)&lt;=MAX(R$18,$H24),0,MAX(0,INT((MIN(R$19,$I24+1)-MAX(R$18,$H24)-1-MOD(WEEKDAY($H24,2)-WEEKDAY(MAX(R$18,$H24),2),7))/7)+1)),(AND(DATE(YEAR(R$18),MONTH(R$18),MIN($J24,DAY(EOMONTH(R$18,0))))&gt;=R$18,DATE(YEAR(R$18),MONTH(R$18),MIN($J24,DAY(EOMONTH(R$18,0))))&lt;R$19,DATE(YEAR(R$18),MONTH(R$18),MIN($J24,DAY(EOMONTH(R$18,0))))&gt;=$H24,DATE(YEAR(R$18),MONTH(R$18),MIN($J24,DAY(EOMONTH(R$18,0))))&lt;=$I24,MOD((YEAR(DATE(YEAR(R$18),MONTH(R$18),MIN($J24,DAY(EOMONTH(R$18,0)))))-YEAR($H24))*12+MONTH(DATE(YEAR(R$18),MONTH(R$18),MIN($J24,DAY(EOMONTH(R$18,0)))))-MONTH($H24),CHOOSE($F24,1,1,3,12))=0))*1+IF(MONTH(DATE(YEAR(R$19-1),MONTH(R$19-1),MIN($J24,DAY(EOMONTH(R$19-1,0)))))&lt;&gt;MONTH(DATE(YEAR(R$18),MONTH(R$18),MIN($J24,DAY(EOMONTH(R$18,0))))),(AND(DATE(YEAR(R$19-1),MONTH(R$19-1),MIN($J24,DAY(EOMONTH(R$19-1,0))))&gt;=R$18,DATE(YEAR(R$19-1),MONTH(R$19-1),MIN($J24,DAY(EOMONTH(R$19-1,0))))&lt;R$19,DATE(YEAR(R$19-1),MONTH(R$19-1),MIN($J24,DAY(EOMONTH(R$19-1,0))))&gt;=$H24,DATE(YEAR(R$19-1),MONTH(R$19-1),MIN($J24,DAY(EOMONTH(R$19-1,0))))&lt;=$I24,MOD((YEAR(DATE(YEAR(R$19-1),MONTH(R$19-1),MIN($J24,DAY(EOMONTH(R$19-1,0)))))-YEAR($H24))*12+MONTH(DATE(YEAR(R$19-1),MONTH(R$19-1),MIN($J24,DAY(EOMONTH(R$19-1,0)))))-MONTH($H24),CHOOSE($F24,1,1,3,12))=0))*1,0)))</f>
        <v/>
      </c>
      <c r="S24">
        <f>IF(OR(NOT($K24),S$19&lt;=S$18),0,$D24*IF($F24=1,IF(MIN(S$19,$I24+1)&lt;=MAX(S$18,$H24),0,MAX(0,INT((MIN(S$19,$I24+1)-MAX(S$18,$H24)-1-MOD(WEEKDAY($H24,2)-WEEKDAY(MAX(S$18,$H24),2),7))/7)+1)),(AND(DATE(YEAR(S$18),MONTH(S$18),MIN($J24,DAY(EOMONTH(S$18,0))))&gt;=S$18,DATE(YEAR(S$18),MONTH(S$18),MIN($J24,DAY(EOMONTH(S$18,0))))&lt;S$19,DATE(YEAR(S$18),MONTH(S$18),MIN($J24,DAY(EOMONTH(S$18,0))))&gt;=$H24,DATE(YEAR(S$18),MONTH(S$18),MIN($J24,DAY(EOMONTH(S$18,0))))&lt;=$I24,MOD((YEAR(DATE(YEAR(S$18),MONTH(S$18),MIN($J24,DAY(EOMONTH(S$18,0)))))-YEAR($H24))*12+MONTH(DATE(YEAR(S$18),MONTH(S$18),MIN($J24,DAY(EOMONTH(S$18,0)))))-MONTH($H24),CHOOSE($F24,1,1,3,12))=0))*1+IF(MONTH(DATE(YEAR(S$19-1),MONTH(S$19-1),MIN($J24,DAY(EOMONTH(S$19-1,0)))))&lt;&gt;MONTH(DATE(YEAR(S$18),MONTH(S$18),MIN($J24,DAY(EOMONTH(S$18,0))))),(AND(DATE(YEAR(S$19-1),MONTH(S$19-1),MIN($J24,DAY(EOMONTH(S$19-1,0))))&gt;=S$18,DATE(YEAR(S$19-1),MONTH(S$19-1),MIN($J24,DAY(EOMONTH(S$19-1,0))))&lt;S$19,DATE(YEAR(S$19-1),MONTH(S$19-1),MIN($J24,DAY(EOMONTH(S$19-1,0))))&gt;=$H24,DATE(YEAR(S$19-1),MONTH(S$19-1),MIN($J24,DAY(EOMONTH(S$19-1,0))))&lt;=$I24,MOD((YEAR(DATE(YEAR(S$19-1),MONTH(S$19-1),MIN($J24,DAY(EOMONTH(S$19-1,0)))))-YEAR($H24))*12+MONTH(DATE(YEAR(S$19-1),MONTH(S$19-1),MIN($J24,DAY(EOMONTH(S$19-1,0)))))-MONTH($H24),CHOOSE($F24,1,1,3,12))=0))*1,0)))</f>
        <v/>
      </c>
      <c r="T24">
        <f>IF(OR(NOT($K24),T$19&lt;=T$18),0,$D24*IF($F24=1,IF(MIN(T$19,$I24+1)&lt;=MAX(T$18,$H24),0,MAX(0,INT((MIN(T$19,$I24+1)-MAX(T$18,$H24)-1-MOD(WEEKDAY($H24,2)-WEEKDAY(MAX(T$18,$H24),2),7))/7)+1)),(AND(DATE(YEAR(T$18),MONTH(T$18),MIN($J24,DAY(EOMONTH(T$18,0))))&gt;=T$18,DATE(YEAR(T$18),MONTH(T$18),MIN($J24,DAY(EOMONTH(T$18,0))))&lt;T$19,DATE(YEAR(T$18),MONTH(T$18),MIN($J24,DAY(EOMONTH(T$18,0))))&gt;=$H24,DATE(YEAR(T$18),MONTH(T$18),MIN($J24,DAY(EOMONTH(T$18,0))))&lt;=$I24,MOD((YEAR(DATE(YEAR(T$18),MONTH(T$18),MIN($J24,DAY(EOMONTH(T$18,0)))))-YEAR($H24))*12+MONTH(DATE(YEAR(T$18),MONTH(T$18),MIN($J24,DAY(EOMONTH(T$18,0)))))-MONTH($H24),CHOOSE($F24,1,1,3,12))=0))*1+IF(MONTH(DATE(YEAR(T$19-1),MONTH(T$19-1),MIN($J24,DAY(EOMONTH(T$19-1,0)))))&lt;&gt;MONTH(DATE(YEAR(T$18),MONTH(T$18),MIN($J24,DAY(EOMONTH(T$18,0))))),(AND(DATE(YEAR(T$19-1),MONTH(T$19-1),MIN($J24,DAY(EOMONTH(T$19-1,0))))&gt;=T$18,DATE(YEAR(T$19-1),MONTH(T$19-1),MIN($J24,DAY(EOMONTH(T$19-1,0))))&lt;T$19,DATE(YEAR(T$19-1),MONTH(T$19-1),MIN($J24,DAY(EOMONTH(T$19-1,0))))&gt;=$H24,DATE(YEAR(T$19-1),MONTH(T$19-1),MIN($J24,DAY(EOMONTH(T$19-1,0))))&lt;=$I24,MOD((YEAR(DATE(YEAR(T$19-1),MONTH(T$19-1),MIN($J24,DAY(EOMONTH(T$19-1,0)))))-YEAR($H24))*12+MONTH(DATE(YEAR(T$19-1),MONTH(T$19-1),MIN($J24,DAY(EOMONTH(T$19-1,0)))))-MONTH($H24),CHOOSE($F24,1,1,3,12))=0))*1,0)))</f>
        <v/>
      </c>
      <c r="U24">
        <f>IF(OR(NOT($K24),U$19&lt;=U$18),0,$D24*IF($F24=1,IF(MIN(U$19,$I24+1)&lt;=MAX(U$18,$H24),0,MAX(0,INT((MIN(U$19,$I24+1)-MAX(U$18,$H24)-1-MOD(WEEKDAY($H24,2)-WEEKDAY(MAX(U$18,$H24),2),7))/7)+1)),(AND(DATE(YEAR(U$18),MONTH(U$18),MIN($J24,DAY(EOMONTH(U$18,0))))&gt;=U$18,DATE(YEAR(U$18),MONTH(U$18),MIN($J24,DAY(EOMONTH(U$18,0))))&lt;U$19,DATE(YEAR(U$18),MONTH(U$18),MIN($J24,DAY(EOMONTH(U$18,0))))&gt;=$H24,DATE(YEAR(U$18),MONTH(U$18),MIN($J24,DAY(EOMONTH(U$18,0))))&lt;=$I24,MOD((YEAR(DATE(YEAR(U$18),MONTH(U$18),MIN($J24,DAY(EOMONTH(U$18,0)))))-YEAR($H24))*12+MONTH(DATE(YEAR(U$18),MONTH(U$18),MIN($J24,DAY(EOMONTH(U$18,0)))))-MONTH($H24),CHOOSE($F24,1,1,3,12))=0))*1+IF(MONTH(DATE(YEAR(U$19-1),MONTH(U$19-1),MIN($J24,DAY(EOMONTH(U$19-1,0)))))&lt;&gt;MONTH(DATE(YEAR(U$18),MONTH(U$18),MIN($J24,DAY(EOMONTH(U$18,0))))),(AND(DATE(YEAR(U$19-1),MONTH(U$19-1),MIN($J24,DAY(EOMONTH(U$19-1,0))))&gt;=U$18,DATE(YEAR(U$19-1),MONTH(U$19-1),MIN($J24,DAY(EOMONTH(U$19-1,0))))&lt;U$19,DATE(YEAR(U$19-1),MONTH(U$19-1),MIN($J24,DAY(EOMONTH(U$19-1,0))))&gt;=$H24,DATE(YEAR(U$19-1),MONTH(U$19-1),MIN($J24,DAY(EOMONTH(U$19-1,0))))&lt;=$I24,MOD((YEAR(DATE(YEAR(U$19-1),MONTH(U$19-1),MIN($J24,DAY(EOMONTH(U$19-1,0)))))-YEAR($H24))*12+MONTH(DATE(YEAR(U$19-1),MONTH(U$19-1),MIN($J24,DAY(EOMONTH(U$19-1,0)))))-MONTH($H24),CHOOSE($F24,1,1,3,12))=0))*1,0)))</f>
        <v/>
      </c>
      <c r="V24">
        <f>IF(OR(NOT($K24),V$19&lt;=V$18),0,$D24*IF($F24=1,IF(MIN(V$19,$I24+1)&lt;=MAX(V$18,$H24),0,MAX(0,INT((MIN(V$19,$I24+1)-MAX(V$18,$H24)-1-MOD(WEEKDAY($H24,2)-WEEKDAY(MAX(V$18,$H24),2),7))/7)+1)),(AND(DATE(YEAR(V$18),MONTH(V$18),MIN($J24,DAY(EOMONTH(V$18,0))))&gt;=V$18,DATE(YEAR(V$18),MONTH(V$18),MIN($J24,DAY(EOMONTH(V$18,0))))&lt;V$19,DATE(YEAR(V$18),MONTH(V$18),MIN($J24,DAY(EOMONTH(V$18,0))))&gt;=$H24,DATE(YEAR(V$18),MONTH(V$18),MIN($J24,DAY(EOMONTH(V$18,0))))&lt;=$I24,MOD((YEAR(DATE(YEAR(V$18),MONTH(V$18),MIN($J24,DAY(EOMONTH(V$18,0)))))-YEAR($H24))*12+MONTH(DATE(YEAR(V$18),MONTH(V$18),MIN($J24,DAY(EOMONTH(V$18,0)))))-MONTH($H24),CHOOSE($F24,1,1,3,12))=0))*1+IF(MONTH(DATE(YEAR(V$19-1),MONTH(V$19-1),MIN($J24,DAY(EOMONTH(V$19-1,0)))))&lt;&gt;MONTH(DATE(YEAR(V$18),MONTH(V$18),MIN($J24,DAY(EOMONTH(V$18,0))))),(AND(DATE(YEAR(V$19-1),MONTH(V$19-1),MIN($J24,DAY(EOMONTH(V$19-1,0))))&gt;=V$18,DATE(YEAR(V$19-1),MONTH(V$19-1),MIN($J24,DAY(EOMONTH(V$19-1,0))))&lt;V$19,DATE(YEAR(V$19-1),MONTH(V$19-1),MIN($J24,DAY(EOMONTH(V$19-1,0))))&gt;=$H24,DATE(YEAR(V$19-1),MONTH(V$19-1),MIN($J24,DAY(EOMONTH(V$19-1,0))))&lt;=$I24,MOD((YEAR(DATE(YEAR(V$19-1),MONTH(V$19-1),MIN($J24,DAY(EOMONTH(V$19-1,0)))))-YEAR($H24))*12+MONTH(DATE(YEAR(V$19-1),MONTH(V$19-1),MIN($J24,DAY(EOMONTH(V$19-1,0)))))-MONTH($H24),CHOOSE($F24,1,1,3,12))=0))*1,0)))</f>
        <v/>
      </c>
      <c r="W24">
        <f>IF(OR(NOT($K24),W$19&lt;=W$18),0,$D24*IF($F24=1,IF(MIN(W$19,$I24+1)&lt;=MAX(W$18,$H24),0,MAX(0,INT((MIN(W$19,$I24+1)-MAX(W$18,$H24)-1-MOD(WEEKDAY($H24,2)-WEEKDAY(MAX(W$18,$H24),2),7))/7)+1)),(AND(DATE(YEAR(W$18),MONTH(W$18),MIN($J24,DAY(EOMONTH(W$18,0))))&gt;=W$18,DATE(YEAR(W$18),MONTH(W$18),MIN($J24,DAY(EOMONTH(W$18,0))))&lt;W$19,DATE(YEAR(W$18),MONTH(W$18),MIN($J24,DAY(EOMONTH(W$18,0))))&gt;=$H24,DATE(YEAR(W$18),MONTH(W$18),MIN($J24,DAY(EOMONTH(W$18,0))))&lt;=$I24,MOD((YEAR(DATE(YEAR(W$18),MONTH(W$18),MIN($J24,DAY(EOMONTH(W$18,0)))))-YEAR($H24))*12+MONTH(DATE(YEAR(W$18),MONTH(W$18),MIN($J24,DAY(EOMONTH(W$18,0)))))-MONTH($H24),CHOOSE($F24,1,1,3,12))=0))*1+IF(MONTH(DATE(YEAR(W$19-1),MONTH(W$19-1),MIN($J24,DAY(EOMONTH(W$19-1,0)))))&lt;&gt;MONTH(DATE(YEAR(W$18),MONTH(W$18),MIN($J24,DAY(EOMONTH(W$18,0))))),(AND(DATE(YEAR(W$19-1),MONTH(W$19-1),MIN($J24,DAY(EOMONTH(W$19-1,0))))&gt;=W$18,DATE(YEAR(W$19-1),MONTH(W$19-1),MIN($J24,DAY(EOMONTH(W$19-1,0))))&lt;W$19,DATE(YEAR(W$19-1),MONTH(W$19-1),MIN($J24,DAY(EOMONTH(W$19-1,0))))&gt;=$H24,DATE(YEAR(W$19-1),MONTH(W$19-1),MIN($J24,DAY(EOMONTH(W$19-1,0))))&lt;=$I24,MOD((YEAR(DATE(YEAR(W$19-1),MONTH(W$19-1),MIN($J24,DAY(EOMONTH(W$19-1,0)))))-YEAR($H24))*12+MONTH(DATE(YEAR(W$19-1),MONTH(W$19-1),MIN($J24,DAY(EOMONTH(W$19-1,0)))))-MONTH($H24),CHOOSE($F24,1,1,3,12))=0))*1,0)))</f>
        <v/>
      </c>
      <c r="X24">
        <f>IF(OR(NOT($K24),X$19&lt;=X$18),0,$D24*IF($F24=1,IF(MIN(X$19,$I24+1)&lt;=MAX(X$18,$H24),0,MAX(0,INT((MIN(X$19,$I24+1)-MAX(X$18,$H24)-1-MOD(WEEKDAY($H24,2)-WEEKDAY(MAX(X$18,$H24),2),7))/7)+1)),(AND(DATE(YEAR(X$18),MONTH(X$18),MIN($J24,DAY(EOMONTH(X$18,0))))&gt;=X$18,DATE(YEAR(X$18),MONTH(X$18),MIN($J24,DAY(EOMONTH(X$18,0))))&lt;X$19,DATE(YEAR(X$18),MONTH(X$18),MIN($J24,DAY(EOMONTH(X$18,0))))&gt;=$H24,DATE(YEAR(X$18),MONTH(X$18),MIN($J24,DAY(EOMONTH(X$18,0))))&lt;=$I24,MOD((YEAR(DATE(YEAR(X$18),MONTH(X$18),MIN($J24,DAY(EOMONTH(X$18,0)))))-YEAR($H24))*12+MONTH(DATE(YEAR(X$18),MONTH(X$18),MIN($J24,DAY(EOMONTH(X$18,0)))))-MONTH($H24),CHOOSE($F24,1,1,3,12))=0))*1+IF(MONTH(DATE(YEAR(X$19-1),MONTH(X$19-1),MIN($J24,DAY(EOMONTH(X$19-1,0)))))&lt;&gt;MONTH(DATE(YEAR(X$18),MONTH(X$18),MIN($J24,DAY(EOMONTH(X$18,0))))),(AND(DATE(YEAR(X$19-1),MONTH(X$19-1),MIN($J24,DAY(EOMONTH(X$19-1,0))))&gt;=X$18,DATE(YEAR(X$19-1),MONTH(X$19-1),MIN($J24,DAY(EOMONTH(X$19-1,0))))&lt;X$19,DATE(YEAR(X$19-1),MONTH(X$19-1),MIN($J24,DAY(EOMONTH(X$19-1,0))))&gt;=$H24,DATE(YEAR(X$19-1),MONTH(X$19-1),MIN($J24,DAY(EOMONTH(X$19-1,0))))&lt;=$I24,MOD((YEAR(DATE(YEAR(X$19-1),MONTH(X$19-1),MIN($J24,DAY(EOMONTH(X$19-1,0)))))-YEAR($H24))*12+MONTH(DATE(YEAR(X$19-1),MONTH(X$19-1),MIN($J24,DAY(EOMONTH(X$19-1,0)))))-MONTH($H24),CHOOSE($F24,1,1,3,12))=0))*1,0)))</f>
        <v/>
      </c>
      <c r="Y24">
        <f>IF(OR(NOT($K24),Y$19&lt;=Y$18),0,$D24*IF($F24=1,IF(MIN(Y$19,$I24+1)&lt;=MAX(Y$18,$H24),0,MAX(0,INT((MIN(Y$19,$I24+1)-MAX(Y$18,$H24)-1-MOD(WEEKDAY($H24,2)-WEEKDAY(MAX(Y$18,$H24),2),7))/7)+1)),(AND(DATE(YEAR(Y$18),MONTH(Y$18),MIN($J24,DAY(EOMONTH(Y$18,0))))&gt;=Y$18,DATE(YEAR(Y$18),MONTH(Y$18),MIN($J24,DAY(EOMONTH(Y$18,0))))&lt;Y$19,DATE(YEAR(Y$18),MONTH(Y$18),MIN($J24,DAY(EOMONTH(Y$18,0))))&gt;=$H24,DATE(YEAR(Y$18),MONTH(Y$18),MIN($J24,DAY(EOMONTH(Y$18,0))))&lt;=$I24,MOD((YEAR(DATE(YEAR(Y$18),MONTH(Y$18),MIN($J24,DAY(EOMONTH(Y$18,0)))))-YEAR($H24))*12+MONTH(DATE(YEAR(Y$18),MONTH(Y$18),MIN($J24,DAY(EOMONTH(Y$18,0)))))-MONTH($H24),CHOOSE($F24,1,1,3,12))=0))*1+IF(MONTH(DATE(YEAR(Y$19-1),MONTH(Y$19-1),MIN($J24,DAY(EOMONTH(Y$19-1,0)))))&lt;&gt;MONTH(DATE(YEAR(Y$18),MONTH(Y$18),MIN($J24,DAY(EOMONTH(Y$18,0))))),(AND(DATE(YEAR(Y$19-1),MONTH(Y$19-1),MIN($J24,DAY(EOMONTH(Y$19-1,0))))&gt;=Y$18,DATE(YEAR(Y$19-1),MONTH(Y$19-1),MIN($J24,DAY(EOMONTH(Y$19-1,0))))&lt;Y$19,DATE(YEAR(Y$19-1),MONTH(Y$19-1),MIN($J24,DAY(EOMONTH(Y$19-1,0))))&gt;=$H24,DATE(YEAR(Y$19-1),MONTH(Y$19-1),MIN($J24,DAY(EOMONTH(Y$19-1,0))))&lt;=$I24,MOD((YEAR(DATE(YEAR(Y$19-1),MONTH(Y$19-1),MIN($J24,DAY(EOMONTH(Y$19-1,0)))))-YEAR($H24))*12+MONTH(DATE(YEAR(Y$19-1),MONTH(Y$19-1),MIN($J24,DAY(EOMONTH(Y$19-1,0)))))-MONTH($H24),CHOOSE($F24,1,1,3,12))=0))*1,0)))</f>
        <v/>
      </c>
      <c r="Z24">
        <f>IF(OR(NOT($K24),Z$19&lt;=Z$18),0,$D24*IF($F24=1,IF(MIN(Z$19,$I24+1)&lt;=MAX(Z$18,$H24),0,MAX(0,INT((MIN(Z$19,$I24+1)-MAX(Z$18,$H24)-1-MOD(WEEKDAY($H24,2)-WEEKDAY(MAX(Z$18,$H24),2),7))/7)+1)),(AND(DATE(YEAR(Z$18),MONTH(Z$18),MIN($J24,DAY(EOMONTH(Z$18,0))))&gt;=Z$18,DATE(YEAR(Z$18),MONTH(Z$18),MIN($J24,DAY(EOMONTH(Z$18,0))))&lt;Z$19,DATE(YEAR(Z$18),MONTH(Z$18),MIN($J24,DAY(EOMONTH(Z$18,0))))&gt;=$H24,DATE(YEAR(Z$18),MONTH(Z$18),MIN($J24,DAY(EOMONTH(Z$18,0))))&lt;=$I24,MOD((YEAR(DATE(YEAR(Z$18),MONTH(Z$18),MIN($J24,DAY(EOMONTH(Z$18,0)))))-YEAR($H24))*12+MONTH(DATE(YEAR(Z$18),MONTH(Z$18),MIN($J24,DAY(EOMONTH(Z$18,0)))))-MONTH($H24),CHOOSE($F24,1,1,3,12))=0))*1+IF(MONTH(DATE(YEAR(Z$19-1),MONTH(Z$19-1),MIN($J24,DAY(EOMONTH(Z$19-1,0)))))&lt;&gt;MONTH(DATE(YEAR(Z$18),MONTH(Z$18),MIN($J24,DAY(EOMONTH(Z$18,0))))),(AND(DATE(YEAR(Z$19-1),MONTH(Z$19-1),MIN($J24,DAY(EOMONTH(Z$19-1,0))))&gt;=Z$18,DATE(YEAR(Z$19-1),MONTH(Z$19-1),MIN($J24,DAY(EOMONTH(Z$19-1,0))))&lt;Z$19,DATE(YEAR(Z$19-1),MONTH(Z$19-1),MIN($J24,DAY(EOMONTH(Z$19-1,0))))&gt;=$H24,DATE(YEAR(Z$19-1),MONTH(Z$19-1),MIN($J24,DAY(EOMONTH(Z$19-1,0))))&lt;=$I24,MOD((YEAR(DATE(YEAR(Z$19-1),MONTH(Z$19-1),MIN($J24,DAY(EOMONTH(Z$19-1,0)))))-YEAR($H24))*12+MONTH(DATE(YEAR(Z$19-1),MONTH(Z$19-1),MIN($J24,DAY(EOMONTH(Z$19-1,0)))))-MONTH($H24),CHOOSE($F24,1,1,3,12))=0))*1,0)))</f>
        <v/>
      </c>
      <c r="AA24">
        <f>IF(OR(NOT($K24),AA$19&lt;=AA$18),0,$D24*IF($F24=1,IF(MIN(AA$19,$I24+1)&lt;=MAX(AA$18,$H24),0,MAX(0,INT((MIN(AA$19,$I24+1)-MAX(AA$18,$H24)-1-MOD(WEEKDAY($H24,2)-WEEKDAY(MAX(AA$18,$H24),2),7))/7)+1)),(AND(DATE(YEAR(AA$18),MONTH(AA$18),MIN($J24,DAY(EOMONTH(AA$18,0))))&gt;=AA$18,DATE(YEAR(AA$18),MONTH(AA$18),MIN($J24,DAY(EOMONTH(AA$18,0))))&lt;AA$19,DATE(YEAR(AA$18),MONTH(AA$18),MIN($J24,DAY(EOMONTH(AA$18,0))))&gt;=$H24,DATE(YEAR(AA$18),MONTH(AA$18),MIN($J24,DAY(EOMONTH(AA$18,0))))&lt;=$I24,MOD((YEAR(DATE(YEAR(AA$18),MONTH(AA$18),MIN($J24,DAY(EOMONTH(AA$18,0)))))-YEAR($H24))*12+MONTH(DATE(YEAR(AA$18),MONTH(AA$18),MIN($J24,DAY(EOMONTH(AA$18,0)))))-MONTH($H24),CHOOSE($F24,1,1,3,12))=0))*1+IF(MONTH(DATE(YEAR(AA$19-1),MONTH(AA$19-1),MIN($J24,DAY(EOMONTH(AA$19-1,0)))))&lt;&gt;MONTH(DATE(YEAR(AA$18),MONTH(AA$18),MIN($J24,DAY(EOMONTH(AA$18,0))))),(AND(DATE(YEAR(AA$19-1),MONTH(AA$19-1),MIN($J24,DAY(EOMONTH(AA$19-1,0))))&gt;=AA$18,DATE(YEAR(AA$19-1),MONTH(AA$19-1),MIN($J24,DAY(EOMONTH(AA$19-1,0))))&lt;AA$19,DATE(YEAR(AA$19-1),MONTH(AA$19-1),MIN($J24,DAY(EOMONTH(AA$19-1,0))))&gt;=$H24,DATE(YEAR(AA$19-1),MONTH(AA$19-1),MIN($J24,DAY(EOMONTH(AA$19-1,0))))&lt;=$I24,MOD((YEAR(DATE(YEAR(AA$19-1),MONTH(AA$19-1),MIN($J24,DAY(EOMONTH(AA$19-1,0)))))-YEAR($H24))*12+MONTH(DATE(YEAR(AA$19-1),MONTH(AA$19-1),MIN($J24,DAY(EOMONTH(AA$19-1,0)))))-MONTH($H24),CHOOSE($F24,1,1,3,12))=0))*1,0)))</f>
        <v/>
      </c>
      <c r="AB24">
        <f>IF(OR(NOT($K24),AB$19&lt;=AB$18),0,$D24*IF($F24=1,IF(MIN(AB$19,$I24+1)&lt;=MAX(AB$18,$H24),0,MAX(0,INT((MIN(AB$19,$I24+1)-MAX(AB$18,$H24)-1-MOD(WEEKDAY($H24,2)-WEEKDAY(MAX(AB$18,$H24),2),7))/7)+1)),(AND(DATE(YEAR(AB$18),MONTH(AB$18),MIN($J24,DAY(EOMONTH(AB$18,0))))&gt;=AB$18,DATE(YEAR(AB$18),MONTH(AB$18),MIN($J24,DAY(EOMONTH(AB$18,0))))&lt;AB$19,DATE(YEAR(AB$18),MONTH(AB$18),MIN($J24,DAY(EOMONTH(AB$18,0))))&gt;=$H24,DATE(YEAR(AB$18),MONTH(AB$18),MIN($J24,DAY(EOMONTH(AB$18,0))))&lt;=$I24,MOD((YEAR(DATE(YEAR(AB$18),MONTH(AB$18),MIN($J24,DAY(EOMONTH(AB$18,0)))))-YEAR($H24))*12+MONTH(DATE(YEAR(AB$18),MONTH(AB$18),MIN($J24,DAY(EOMONTH(AB$18,0)))))-MONTH($H24),CHOOSE($F24,1,1,3,12))=0))*1+IF(MONTH(DATE(YEAR(AB$19-1),MONTH(AB$19-1),MIN($J24,DAY(EOMONTH(AB$19-1,0)))))&lt;&gt;MONTH(DATE(YEAR(AB$18),MONTH(AB$18),MIN($J24,DAY(EOMONTH(AB$18,0))))),(AND(DATE(YEAR(AB$19-1),MONTH(AB$19-1),MIN($J24,DAY(EOMONTH(AB$19-1,0))))&gt;=AB$18,DATE(YEAR(AB$19-1),MONTH(AB$19-1),MIN($J24,DAY(EOMONTH(AB$19-1,0))))&lt;AB$19,DATE(YEAR(AB$19-1),MONTH(AB$19-1),MIN($J24,DAY(EOMONTH(AB$19-1,0))))&gt;=$H24,DATE(YEAR(AB$19-1),MONTH(AB$19-1),MIN($J24,DAY(EOMONTH(AB$19-1,0))))&lt;=$I24,MOD((YEAR(DATE(YEAR(AB$19-1),MONTH(AB$19-1),MIN($J24,DAY(EOMONTH(AB$19-1,0)))))-YEAR($H24))*12+MONTH(DATE(YEAR(AB$19-1),MONTH(AB$19-1),MIN($J24,DAY(EOMONTH(AB$19-1,0)))))-MONTH($H24),CHOOSE($F24,1,1,3,12))=0))*1,0)))</f>
        <v/>
      </c>
      <c r="AC24">
        <f>IF(OR(NOT($K24),AC$19&lt;=AC$18),0,$D24*IF($F24=1,IF(MIN(AC$19,$I24+1)&lt;=MAX(AC$18,$H24),0,MAX(0,INT((MIN(AC$19,$I24+1)-MAX(AC$18,$H24)-1-MOD(WEEKDAY($H24,2)-WEEKDAY(MAX(AC$18,$H24),2),7))/7)+1)),(AND(DATE(YEAR(AC$18),MONTH(AC$18),MIN($J24,DAY(EOMONTH(AC$18,0))))&gt;=AC$18,DATE(YEAR(AC$18),MONTH(AC$18),MIN($J24,DAY(EOMONTH(AC$18,0))))&lt;AC$19,DATE(YEAR(AC$18),MONTH(AC$18),MIN($J24,DAY(EOMONTH(AC$18,0))))&gt;=$H24,DATE(YEAR(AC$18),MONTH(AC$18),MIN($J24,DAY(EOMONTH(AC$18,0))))&lt;=$I24,MOD((YEAR(DATE(YEAR(AC$18),MONTH(AC$18),MIN($J24,DAY(EOMONTH(AC$18,0)))))-YEAR($H24))*12+MONTH(DATE(YEAR(AC$18),MONTH(AC$18),MIN($J24,DAY(EOMONTH(AC$18,0)))))-MONTH($H24),CHOOSE($F24,1,1,3,12))=0))*1+IF(MONTH(DATE(YEAR(AC$19-1),MONTH(AC$19-1),MIN($J24,DAY(EOMONTH(AC$19-1,0)))))&lt;&gt;MONTH(DATE(YEAR(AC$18),MONTH(AC$18),MIN($J24,DAY(EOMONTH(AC$18,0))))),(AND(DATE(YEAR(AC$19-1),MONTH(AC$19-1),MIN($J24,DAY(EOMONTH(AC$19-1,0))))&gt;=AC$18,DATE(YEAR(AC$19-1),MONTH(AC$19-1),MIN($J24,DAY(EOMONTH(AC$19-1,0))))&lt;AC$19,DATE(YEAR(AC$19-1),MONTH(AC$19-1),MIN($J24,DAY(EOMONTH(AC$19-1,0))))&gt;=$H24,DATE(YEAR(AC$19-1),MONTH(AC$19-1),MIN($J24,DAY(EOMONTH(AC$19-1,0))))&lt;=$I24,MOD((YEAR(DATE(YEAR(AC$19-1),MONTH(AC$19-1),MIN($J24,DAY(EOMONTH(AC$19-1,0)))))-YEAR($H24))*12+MONTH(DATE(YEAR(AC$19-1),MONTH(AC$19-1),MIN($J24,DAY(EOMONTH(AC$19-1,0)))))-MONTH($H24),CHOOSE($F24,1,1,3,12))=0))*1,0)))</f>
        <v/>
      </c>
      <c r="AD24">
        <f>IF(OR(NOT($K24),AD$19&lt;=AD$18),0,$D24*IF($F24=1,IF(MIN(AD$19,$I24+1)&lt;=MAX(AD$18,$H24),0,MAX(0,INT((MIN(AD$19,$I24+1)-MAX(AD$18,$H24)-1-MOD(WEEKDAY($H24,2)-WEEKDAY(MAX(AD$18,$H24),2),7))/7)+1)),(AND(DATE(YEAR(AD$18),MONTH(AD$18),MIN($J24,DAY(EOMONTH(AD$18,0))))&gt;=AD$18,DATE(YEAR(AD$18),MONTH(AD$18),MIN($J24,DAY(EOMONTH(AD$18,0))))&lt;AD$19,DATE(YEAR(AD$18),MONTH(AD$18),MIN($J24,DAY(EOMONTH(AD$18,0))))&gt;=$H24,DATE(YEAR(AD$18),MONTH(AD$18),MIN($J24,DAY(EOMONTH(AD$18,0))))&lt;=$I24,MOD((YEAR(DATE(YEAR(AD$18),MONTH(AD$18),MIN($J24,DAY(EOMONTH(AD$18,0)))))-YEAR($H24))*12+MONTH(DATE(YEAR(AD$18),MONTH(AD$18),MIN($J24,DAY(EOMONTH(AD$18,0)))))-MONTH($H24),CHOOSE($F24,1,1,3,12))=0))*1+IF(MONTH(DATE(YEAR(AD$19-1),MONTH(AD$19-1),MIN($J24,DAY(EOMONTH(AD$19-1,0)))))&lt;&gt;MONTH(DATE(YEAR(AD$18),MONTH(AD$18),MIN($J24,DAY(EOMONTH(AD$18,0))))),(AND(DATE(YEAR(AD$19-1),MONTH(AD$19-1),MIN($J24,DAY(EOMONTH(AD$19-1,0))))&gt;=AD$18,DATE(YEAR(AD$19-1),MONTH(AD$19-1),MIN($J24,DAY(EOMONTH(AD$19-1,0))))&lt;AD$19,DATE(YEAR(AD$19-1),MONTH(AD$19-1),MIN($J24,DAY(EOMONTH(AD$19-1,0))))&gt;=$H24,DATE(YEAR(AD$19-1),MONTH(AD$19-1),MIN($J24,DAY(EOMONTH(AD$19-1,0))))&lt;=$I24,MOD((YEAR(DATE(YEAR(AD$19-1),MONTH(AD$19-1),MIN($J24,DAY(EOMONTH(AD$19-1,0)))))-YEAR($H24))*12+MONTH(DATE(YEAR(AD$19-1),MONTH(AD$19-1),MIN($J24,DAY(EOMONTH(AD$19-1,0)))))-MONTH($H24),CHOOSE($F24,1,1,3,12))=0))*1,0)))</f>
        <v/>
      </c>
      <c r="AE24">
        <f>IF(OR(NOT($K24),AE$19&lt;=AE$18),0,$D24*IF($F24=1,IF(MIN(AE$19,$I24+1)&lt;=MAX(AE$18,$H24),0,MAX(0,INT((MIN(AE$19,$I24+1)-MAX(AE$18,$H24)-1-MOD(WEEKDAY($H24,2)-WEEKDAY(MAX(AE$18,$H24),2),7))/7)+1)),(AND(DATE(YEAR(AE$18),MONTH(AE$18),MIN($J24,DAY(EOMONTH(AE$18,0))))&gt;=AE$18,DATE(YEAR(AE$18),MONTH(AE$18),MIN($J24,DAY(EOMONTH(AE$18,0))))&lt;AE$19,DATE(YEAR(AE$18),MONTH(AE$18),MIN($J24,DAY(EOMONTH(AE$18,0))))&gt;=$H24,DATE(YEAR(AE$18),MONTH(AE$18),MIN($J24,DAY(EOMONTH(AE$18,0))))&lt;=$I24,MOD((YEAR(DATE(YEAR(AE$18),MONTH(AE$18),MIN($J24,DAY(EOMONTH(AE$18,0)))))-YEAR($H24))*12+MONTH(DATE(YEAR(AE$18),MONTH(AE$18),MIN($J24,DAY(EOMONTH(AE$18,0)))))-MONTH($H24),CHOOSE($F24,1,1,3,12))=0))*1+IF(MONTH(DATE(YEAR(AE$19-1),MONTH(AE$19-1),MIN($J24,DAY(EOMONTH(AE$19-1,0)))))&lt;&gt;MONTH(DATE(YEAR(AE$18),MONTH(AE$18),MIN($J24,DAY(EOMONTH(AE$18,0))))),(AND(DATE(YEAR(AE$19-1),MONTH(AE$19-1),MIN($J24,DAY(EOMONTH(AE$19-1,0))))&gt;=AE$18,DATE(YEAR(AE$19-1),MONTH(AE$19-1),MIN($J24,DAY(EOMONTH(AE$19-1,0))))&lt;AE$19,DATE(YEAR(AE$19-1),MONTH(AE$19-1),MIN($J24,DAY(EOMONTH(AE$19-1,0))))&gt;=$H24,DATE(YEAR(AE$19-1),MONTH(AE$19-1),MIN($J24,DAY(EOMONTH(AE$19-1,0))))&lt;=$I24,MOD((YEAR(DATE(YEAR(AE$19-1),MONTH(AE$19-1),MIN($J24,DAY(EOMONTH(AE$19-1,0)))))-YEAR($H24))*12+MONTH(DATE(YEAR(AE$19-1),MONTH(AE$19-1),MIN($J24,DAY(EOMONTH(AE$19-1,0)))))-MONTH($H24),CHOOSE($F24,1,1,3,12))=0))*1,0)))</f>
        <v/>
      </c>
      <c r="AF24">
        <f>IF(OR(NOT($K24),AF$19&lt;=AF$18),0,$D24*IF($F24=1,IF(MIN(AF$19,$I24+1)&lt;=MAX(AF$18,$H24),0,MAX(0,INT((MIN(AF$19,$I24+1)-MAX(AF$18,$H24)-1-MOD(WEEKDAY($H24,2)-WEEKDAY(MAX(AF$18,$H24),2),7))/7)+1)),(AND(DATE(YEAR(AF$18),MONTH(AF$18),MIN($J24,DAY(EOMONTH(AF$18,0))))&gt;=AF$18,DATE(YEAR(AF$18),MONTH(AF$18),MIN($J24,DAY(EOMONTH(AF$18,0))))&lt;AF$19,DATE(YEAR(AF$18),MONTH(AF$18),MIN($J24,DAY(EOMONTH(AF$18,0))))&gt;=$H24,DATE(YEAR(AF$18),MONTH(AF$18),MIN($J24,DAY(EOMONTH(AF$18,0))))&lt;=$I24,MOD((YEAR(DATE(YEAR(AF$18),MONTH(AF$18),MIN($J24,DAY(EOMONTH(AF$18,0)))))-YEAR($H24))*12+MONTH(DATE(YEAR(AF$18),MONTH(AF$18),MIN($J24,DAY(EOMONTH(AF$18,0)))))-MONTH($H24),CHOOSE($F24,1,1,3,12))=0))*1+IF(MONTH(DATE(YEAR(AF$19-1),MONTH(AF$19-1),MIN($J24,DAY(EOMONTH(AF$19-1,0)))))&lt;&gt;MONTH(DATE(YEAR(AF$18),MONTH(AF$18),MIN($J24,DAY(EOMONTH(AF$18,0))))),(AND(DATE(YEAR(AF$19-1),MONTH(AF$19-1),MIN($J24,DAY(EOMONTH(AF$19-1,0))))&gt;=AF$18,DATE(YEAR(AF$19-1),MONTH(AF$19-1),MIN($J24,DAY(EOMONTH(AF$19-1,0))))&lt;AF$19,DATE(YEAR(AF$19-1),MONTH(AF$19-1),MIN($J24,DAY(EOMONTH(AF$19-1,0))))&gt;=$H24,DATE(YEAR(AF$19-1),MONTH(AF$19-1),MIN($J24,DAY(EOMONTH(AF$19-1,0))))&lt;=$I24,MOD((YEAR(DATE(YEAR(AF$19-1),MONTH(AF$19-1),MIN($J24,DAY(EOMONTH(AF$19-1,0)))))-YEAR($H24))*12+MONTH(DATE(YEAR(AF$19-1),MONTH(AF$19-1),MIN($J24,DAY(EOMONTH(AF$19-1,0)))))-MONTH($H24),CHOOSE($F24,1,1,3,12))=0))*1,0)))</f>
        <v/>
      </c>
      <c r="AG24">
        <f>IF(OR(NOT($K24),AG$19&lt;=AG$18),0,$D24*IF($F24=1,IF(MIN(AG$19,$I24+1)&lt;=MAX(AG$18,$H24),0,MAX(0,INT((MIN(AG$19,$I24+1)-MAX(AG$18,$H24)-1-MOD(WEEKDAY($H24,2)-WEEKDAY(MAX(AG$18,$H24),2),7))/7)+1)),(AND(DATE(YEAR(AG$18),MONTH(AG$18),MIN($J24,DAY(EOMONTH(AG$18,0))))&gt;=AG$18,DATE(YEAR(AG$18),MONTH(AG$18),MIN($J24,DAY(EOMONTH(AG$18,0))))&lt;AG$19,DATE(YEAR(AG$18),MONTH(AG$18),MIN($J24,DAY(EOMONTH(AG$18,0))))&gt;=$H24,DATE(YEAR(AG$18),MONTH(AG$18),MIN($J24,DAY(EOMONTH(AG$18,0))))&lt;=$I24,MOD((YEAR(DATE(YEAR(AG$18),MONTH(AG$18),MIN($J24,DAY(EOMONTH(AG$18,0)))))-YEAR($H24))*12+MONTH(DATE(YEAR(AG$18),MONTH(AG$18),MIN($J24,DAY(EOMONTH(AG$18,0)))))-MONTH($H24),CHOOSE($F24,1,1,3,12))=0))*1+IF(MONTH(DATE(YEAR(AG$19-1),MONTH(AG$19-1),MIN($J24,DAY(EOMONTH(AG$19-1,0)))))&lt;&gt;MONTH(DATE(YEAR(AG$18),MONTH(AG$18),MIN($J24,DAY(EOMONTH(AG$18,0))))),(AND(DATE(YEAR(AG$19-1),MONTH(AG$19-1),MIN($J24,DAY(EOMONTH(AG$19-1,0))))&gt;=AG$18,DATE(YEAR(AG$19-1),MONTH(AG$19-1),MIN($J24,DAY(EOMONTH(AG$19-1,0))))&lt;AG$19,DATE(YEAR(AG$19-1),MONTH(AG$19-1),MIN($J24,DAY(EOMONTH(AG$19-1,0))))&gt;=$H24,DATE(YEAR(AG$19-1),MONTH(AG$19-1),MIN($J24,DAY(EOMONTH(AG$19-1,0))))&lt;=$I24,MOD((YEAR(DATE(YEAR(AG$19-1),MONTH(AG$19-1),MIN($J24,DAY(EOMONTH(AG$19-1,0)))))-YEAR($H24))*12+MONTH(DATE(YEAR(AG$19-1),MONTH(AG$19-1),MIN($J24,DAY(EOMONTH(AG$19-1,0)))))-MONTH($H24),CHOOSE($F24,1,1,3,12))=0))*1,0)))</f>
        <v/>
      </c>
      <c r="AH24">
        <f>IF(OR(NOT($K24),AH$19&lt;=AH$18),0,$D24*IF($F24=1,IF(MIN(AH$19,$I24+1)&lt;=MAX(AH$18,$H24),0,MAX(0,INT((MIN(AH$19,$I24+1)-MAX(AH$18,$H24)-1-MOD(WEEKDAY($H24,2)-WEEKDAY(MAX(AH$18,$H24),2),7))/7)+1)),(AND(DATE(YEAR(AH$18),MONTH(AH$18),MIN($J24,DAY(EOMONTH(AH$18,0))))&gt;=AH$18,DATE(YEAR(AH$18),MONTH(AH$18),MIN($J24,DAY(EOMONTH(AH$18,0))))&lt;AH$19,DATE(YEAR(AH$18),MONTH(AH$18),MIN($J24,DAY(EOMONTH(AH$18,0))))&gt;=$H24,DATE(YEAR(AH$18),MONTH(AH$18),MIN($J24,DAY(EOMONTH(AH$18,0))))&lt;=$I24,MOD((YEAR(DATE(YEAR(AH$18),MONTH(AH$18),MIN($J24,DAY(EOMONTH(AH$18,0)))))-YEAR($H24))*12+MONTH(DATE(YEAR(AH$18),MONTH(AH$18),MIN($J24,DAY(EOMONTH(AH$18,0)))))-MONTH($H24),CHOOSE($F24,1,1,3,12))=0))*1+IF(MONTH(DATE(YEAR(AH$19-1),MONTH(AH$19-1),MIN($J24,DAY(EOMONTH(AH$19-1,0)))))&lt;&gt;MONTH(DATE(YEAR(AH$18),MONTH(AH$18),MIN($J24,DAY(EOMONTH(AH$18,0))))),(AND(DATE(YEAR(AH$19-1),MONTH(AH$19-1),MIN($J24,DAY(EOMONTH(AH$19-1,0))))&gt;=AH$18,DATE(YEAR(AH$19-1),MONTH(AH$19-1),MIN($J24,DAY(EOMONTH(AH$19-1,0))))&lt;AH$19,DATE(YEAR(AH$19-1),MONTH(AH$19-1),MIN($J24,DAY(EOMONTH(AH$19-1,0))))&gt;=$H24,DATE(YEAR(AH$19-1),MONTH(AH$19-1),MIN($J24,DAY(EOMONTH(AH$19-1,0))))&lt;=$I24,MOD((YEAR(DATE(YEAR(AH$19-1),MONTH(AH$19-1),MIN($J24,DAY(EOMONTH(AH$19-1,0)))))-YEAR($H24))*12+MONTH(DATE(YEAR(AH$19-1),MONTH(AH$19-1),MIN($J24,DAY(EOMONTH(AH$19-1,0)))))-MONTH($H24),CHOOSE($F24,1,1,3,12))=0))*1,0)))</f>
        <v/>
      </c>
      <c r="AI24">
        <f>IF(OR(NOT($K24),AI$19&lt;=AI$18),0,$D24*IF($F24=1,IF(MIN(AI$19,$I24+1)&lt;=MAX(AI$18,$H24),0,MAX(0,INT((MIN(AI$19,$I24+1)-MAX(AI$18,$H24)-1-MOD(WEEKDAY($H24,2)-WEEKDAY(MAX(AI$18,$H24),2),7))/7)+1)),(AND(DATE(YEAR(AI$18),MONTH(AI$18),MIN($J24,DAY(EOMONTH(AI$18,0))))&gt;=AI$18,DATE(YEAR(AI$18),MONTH(AI$18),MIN($J24,DAY(EOMONTH(AI$18,0))))&lt;AI$19,DATE(YEAR(AI$18),MONTH(AI$18),MIN($J24,DAY(EOMONTH(AI$18,0))))&gt;=$H24,DATE(YEAR(AI$18),MONTH(AI$18),MIN($J24,DAY(EOMONTH(AI$18,0))))&lt;=$I24,MOD((YEAR(DATE(YEAR(AI$18),MONTH(AI$18),MIN($J24,DAY(EOMONTH(AI$18,0)))))-YEAR($H24))*12+MONTH(DATE(YEAR(AI$18),MONTH(AI$18),MIN($J24,DAY(EOMONTH(AI$18,0)))))-MONTH($H24),CHOOSE($F24,1,1,3,12))=0))*1+IF(MONTH(DATE(YEAR(AI$19-1),MONTH(AI$19-1),MIN($J24,DAY(EOMONTH(AI$19-1,0)))))&lt;&gt;MONTH(DATE(YEAR(AI$18),MONTH(AI$18),MIN($J24,DAY(EOMONTH(AI$18,0))))),(AND(DATE(YEAR(AI$19-1),MONTH(AI$19-1),MIN($J24,DAY(EOMONTH(AI$19-1,0))))&gt;=AI$18,DATE(YEAR(AI$19-1),MONTH(AI$19-1),MIN($J24,DAY(EOMONTH(AI$19-1,0))))&lt;AI$19,DATE(YEAR(AI$19-1),MONTH(AI$19-1),MIN($J24,DAY(EOMONTH(AI$19-1,0))))&gt;=$H24,DATE(YEAR(AI$19-1),MONTH(AI$19-1),MIN($J24,DAY(EOMONTH(AI$19-1,0))))&lt;=$I24,MOD((YEAR(DATE(YEAR(AI$19-1),MONTH(AI$19-1),MIN($J24,DAY(EOMONTH(AI$19-1,0)))))-YEAR($H24))*12+MONTH(DATE(YEAR(AI$19-1),MONTH(AI$19-1),MIN($J24,DAY(EOMONTH(AI$19-1,0)))))-MONTH($H24),CHOOSE($F24,1,1,3,12))=0))*1,0)))</f>
        <v/>
      </c>
      <c r="AJ24">
        <f>IF(OR(NOT($K24),AJ$19&lt;=AJ$18),0,$D24*IF($F24=1,IF(MIN(AJ$19,$I24+1)&lt;=MAX(AJ$18,$H24),0,MAX(0,INT((MIN(AJ$19,$I24+1)-MAX(AJ$18,$H24)-1-MOD(WEEKDAY($H24,2)-WEEKDAY(MAX(AJ$18,$H24),2),7))/7)+1)),(AND(DATE(YEAR(AJ$18),MONTH(AJ$18),MIN($J24,DAY(EOMONTH(AJ$18,0))))&gt;=AJ$18,DATE(YEAR(AJ$18),MONTH(AJ$18),MIN($J24,DAY(EOMONTH(AJ$18,0))))&lt;AJ$19,DATE(YEAR(AJ$18),MONTH(AJ$18),MIN($J24,DAY(EOMONTH(AJ$18,0))))&gt;=$H24,DATE(YEAR(AJ$18),MONTH(AJ$18),MIN($J24,DAY(EOMONTH(AJ$18,0))))&lt;=$I24,MOD((YEAR(DATE(YEAR(AJ$18),MONTH(AJ$18),MIN($J24,DAY(EOMONTH(AJ$18,0)))))-YEAR($H24))*12+MONTH(DATE(YEAR(AJ$18),MONTH(AJ$18),MIN($J24,DAY(EOMONTH(AJ$18,0)))))-MONTH($H24),CHOOSE($F24,1,1,3,12))=0))*1+IF(MONTH(DATE(YEAR(AJ$19-1),MONTH(AJ$19-1),MIN($J24,DAY(EOMONTH(AJ$19-1,0)))))&lt;&gt;MONTH(DATE(YEAR(AJ$18),MONTH(AJ$18),MIN($J24,DAY(EOMONTH(AJ$18,0))))),(AND(DATE(YEAR(AJ$19-1),MONTH(AJ$19-1),MIN($J24,DAY(EOMONTH(AJ$19-1,0))))&gt;=AJ$18,DATE(YEAR(AJ$19-1),MONTH(AJ$19-1),MIN($J24,DAY(EOMONTH(AJ$19-1,0))))&lt;AJ$19,DATE(YEAR(AJ$19-1),MONTH(AJ$19-1),MIN($J24,DAY(EOMONTH(AJ$19-1,0))))&gt;=$H24,DATE(YEAR(AJ$19-1),MONTH(AJ$19-1),MIN($J24,DAY(EOMONTH(AJ$19-1,0))))&lt;=$I24,MOD((YEAR(DATE(YEAR(AJ$19-1),MONTH(AJ$19-1),MIN($J24,DAY(EOMONTH(AJ$19-1,0)))))-YEAR($H24))*12+MONTH(DATE(YEAR(AJ$19-1),MONTH(AJ$19-1),MIN($J24,DAY(EOMONTH(AJ$19-1,0)))))-MONTH($H24),CHOOSE($F24,1,1,3,12))=0))*1,0)))</f>
        <v/>
      </c>
      <c r="AK24">
        <f>IF(OR(NOT($K24),AK$19&lt;=AK$18),0,$D24*IF($F24=1,IF(MIN(AK$19,$I24+1)&lt;=MAX(AK$18,$H24),0,MAX(0,INT((MIN(AK$19,$I24+1)-MAX(AK$18,$H24)-1-MOD(WEEKDAY($H24,2)-WEEKDAY(MAX(AK$18,$H24),2),7))/7)+1)),(AND(DATE(YEAR(AK$18),MONTH(AK$18),MIN($J24,DAY(EOMONTH(AK$18,0))))&gt;=AK$18,DATE(YEAR(AK$18),MONTH(AK$18),MIN($J24,DAY(EOMONTH(AK$18,0))))&lt;AK$19,DATE(YEAR(AK$18),MONTH(AK$18),MIN($J24,DAY(EOMONTH(AK$18,0))))&gt;=$H24,DATE(YEAR(AK$18),MONTH(AK$18),MIN($J24,DAY(EOMONTH(AK$18,0))))&lt;=$I24,MOD((YEAR(DATE(YEAR(AK$18),MONTH(AK$18),MIN($J24,DAY(EOMONTH(AK$18,0)))))-YEAR($H24))*12+MONTH(DATE(YEAR(AK$18),MONTH(AK$18),MIN($J24,DAY(EOMONTH(AK$18,0)))))-MONTH($H24),CHOOSE($F24,1,1,3,12))=0))*1+IF(MONTH(DATE(YEAR(AK$19-1),MONTH(AK$19-1),MIN($J24,DAY(EOMONTH(AK$19-1,0)))))&lt;&gt;MONTH(DATE(YEAR(AK$18),MONTH(AK$18),MIN($J24,DAY(EOMONTH(AK$18,0))))),(AND(DATE(YEAR(AK$19-1),MONTH(AK$19-1),MIN($J24,DAY(EOMONTH(AK$19-1,0))))&gt;=AK$18,DATE(YEAR(AK$19-1),MONTH(AK$19-1),MIN($J24,DAY(EOMONTH(AK$19-1,0))))&lt;AK$19,DATE(YEAR(AK$19-1),MONTH(AK$19-1),MIN($J24,DAY(EOMONTH(AK$19-1,0))))&gt;=$H24,DATE(YEAR(AK$19-1),MONTH(AK$19-1),MIN($J24,DAY(EOMONTH(AK$19-1,0))))&lt;=$I24,MOD((YEAR(DATE(YEAR(AK$19-1),MONTH(AK$19-1),MIN($J24,DAY(EOMONTH(AK$19-1,0)))))-YEAR($H24))*12+MONTH(DATE(YEAR(AK$19-1),MONTH(AK$19-1),MIN($J24,DAY(EOMONTH(AK$19-1,0)))))-MONTH($H24),CHOOSE($F24,1,1,3,12))=0))*1,0)))</f>
        <v/>
      </c>
    </row>
    <row r="25">
      <c r="A25" t="n">
        <v>5</v>
      </c>
      <c r="B25">
        <f>Recurring!B12&amp;""</f>
        <v/>
      </c>
      <c r="C25">
        <f>IF(Recurring!C12="","§§",Recurring!C12)</f>
        <v/>
      </c>
      <c r="D25">
        <f>N(Recurring!D12)</f>
        <v/>
      </c>
      <c r="E25">
        <f>IF(COUNTIF($J$2:$J$5,C25)&gt;0,1,IF(COUNTIF($J$7:$J$16,C25)&gt;0,-1,0))</f>
        <v/>
      </c>
      <c r="F25">
        <f>ROUND(SUMPRODUCT((Lang!$C$49:$N$52=Recurring!E12)*(ROW(Lang!$C$49:$N$52)-48))/MAX(1,COUNTIF(Lang!$C$49:$N$52,Recurring!E12)),0)</f>
        <v/>
      </c>
      <c r="H25">
        <f>N(Recurring!F12)</f>
        <v/>
      </c>
      <c r="I25">
        <f>IF(N(Recurring!G12)=0,73051,Recurring!G12)</f>
        <v/>
      </c>
      <c r="J25">
        <f>IF(H25&gt;0,DAY(H25),1)</f>
        <v/>
      </c>
      <c r="K25">
        <f>AND(D25&gt;0,E25&lt;&gt;0,F25&gt;0,H25&gt;0)</f>
        <v/>
      </c>
      <c r="M25">
        <f>IF(OR(NOT($K25),M$19&lt;=M$18),0,$D25*IF($F25=1,IF(MIN(M$19,$I25+1)&lt;=MAX(M$18,$H25),0,MAX(0,INT((MIN(M$19,$I25+1)-MAX(M$18,$H25)-1-MOD(WEEKDAY($H25,2)-WEEKDAY(MAX(M$18,$H25),2),7))/7)+1)),(AND(DATE(YEAR(M$18),MONTH(M$18),MIN($J25,DAY(EOMONTH(M$18,0))))&gt;=M$18,DATE(YEAR(M$18),MONTH(M$18),MIN($J25,DAY(EOMONTH(M$18,0))))&lt;M$19,DATE(YEAR(M$18),MONTH(M$18),MIN($J25,DAY(EOMONTH(M$18,0))))&gt;=$H25,DATE(YEAR(M$18),MONTH(M$18),MIN($J25,DAY(EOMONTH(M$18,0))))&lt;=$I25,MOD((YEAR(DATE(YEAR(M$18),MONTH(M$18),MIN($J25,DAY(EOMONTH(M$18,0)))))-YEAR($H25))*12+MONTH(DATE(YEAR(M$18),MONTH(M$18),MIN($J25,DAY(EOMONTH(M$18,0)))))-MONTH($H25),CHOOSE($F25,1,1,3,12))=0))*1+IF(MONTH(DATE(YEAR(M$19-1),MONTH(M$19-1),MIN($J25,DAY(EOMONTH(M$19-1,0)))))&lt;&gt;MONTH(DATE(YEAR(M$18),MONTH(M$18),MIN($J25,DAY(EOMONTH(M$18,0))))),(AND(DATE(YEAR(M$19-1),MONTH(M$19-1),MIN($J25,DAY(EOMONTH(M$19-1,0))))&gt;=M$18,DATE(YEAR(M$19-1),MONTH(M$19-1),MIN($J25,DAY(EOMONTH(M$19-1,0))))&lt;M$19,DATE(YEAR(M$19-1),MONTH(M$19-1),MIN($J25,DAY(EOMONTH(M$19-1,0))))&gt;=$H25,DATE(YEAR(M$19-1),MONTH(M$19-1),MIN($J25,DAY(EOMONTH(M$19-1,0))))&lt;=$I25,MOD((YEAR(DATE(YEAR(M$19-1),MONTH(M$19-1),MIN($J25,DAY(EOMONTH(M$19-1,0)))))-YEAR($H25))*12+MONTH(DATE(YEAR(M$19-1),MONTH(M$19-1),MIN($J25,DAY(EOMONTH(M$19-1,0)))))-MONTH($H25),CHOOSE($F25,1,1,3,12))=0))*1,0)))</f>
        <v/>
      </c>
      <c r="N25">
        <f>IF(OR(NOT($K25),N$19&lt;=N$18),0,$D25*IF($F25=1,IF(MIN(N$19,$I25+1)&lt;=MAX(N$18,$H25),0,MAX(0,INT((MIN(N$19,$I25+1)-MAX(N$18,$H25)-1-MOD(WEEKDAY($H25,2)-WEEKDAY(MAX(N$18,$H25),2),7))/7)+1)),(AND(DATE(YEAR(N$18),MONTH(N$18),MIN($J25,DAY(EOMONTH(N$18,0))))&gt;=N$18,DATE(YEAR(N$18),MONTH(N$18),MIN($J25,DAY(EOMONTH(N$18,0))))&lt;N$19,DATE(YEAR(N$18),MONTH(N$18),MIN($J25,DAY(EOMONTH(N$18,0))))&gt;=$H25,DATE(YEAR(N$18),MONTH(N$18),MIN($J25,DAY(EOMONTH(N$18,0))))&lt;=$I25,MOD((YEAR(DATE(YEAR(N$18),MONTH(N$18),MIN($J25,DAY(EOMONTH(N$18,0)))))-YEAR($H25))*12+MONTH(DATE(YEAR(N$18),MONTH(N$18),MIN($J25,DAY(EOMONTH(N$18,0)))))-MONTH($H25),CHOOSE($F25,1,1,3,12))=0))*1+IF(MONTH(DATE(YEAR(N$19-1),MONTH(N$19-1),MIN($J25,DAY(EOMONTH(N$19-1,0)))))&lt;&gt;MONTH(DATE(YEAR(N$18),MONTH(N$18),MIN($J25,DAY(EOMONTH(N$18,0))))),(AND(DATE(YEAR(N$19-1),MONTH(N$19-1),MIN($J25,DAY(EOMONTH(N$19-1,0))))&gt;=N$18,DATE(YEAR(N$19-1),MONTH(N$19-1),MIN($J25,DAY(EOMONTH(N$19-1,0))))&lt;N$19,DATE(YEAR(N$19-1),MONTH(N$19-1),MIN($J25,DAY(EOMONTH(N$19-1,0))))&gt;=$H25,DATE(YEAR(N$19-1),MONTH(N$19-1),MIN($J25,DAY(EOMONTH(N$19-1,0))))&lt;=$I25,MOD((YEAR(DATE(YEAR(N$19-1),MONTH(N$19-1),MIN($J25,DAY(EOMONTH(N$19-1,0)))))-YEAR($H25))*12+MONTH(DATE(YEAR(N$19-1),MONTH(N$19-1),MIN($J25,DAY(EOMONTH(N$19-1,0)))))-MONTH($H25),CHOOSE($F25,1,1,3,12))=0))*1,0)))</f>
        <v/>
      </c>
      <c r="O25">
        <f>IF(OR(NOT($K25),O$19&lt;=O$18),0,$D25*IF($F25=1,IF(MIN(O$19,$I25+1)&lt;=MAX(O$18,$H25),0,MAX(0,INT((MIN(O$19,$I25+1)-MAX(O$18,$H25)-1-MOD(WEEKDAY($H25,2)-WEEKDAY(MAX(O$18,$H25),2),7))/7)+1)),(AND(DATE(YEAR(O$18),MONTH(O$18),MIN($J25,DAY(EOMONTH(O$18,0))))&gt;=O$18,DATE(YEAR(O$18),MONTH(O$18),MIN($J25,DAY(EOMONTH(O$18,0))))&lt;O$19,DATE(YEAR(O$18),MONTH(O$18),MIN($J25,DAY(EOMONTH(O$18,0))))&gt;=$H25,DATE(YEAR(O$18),MONTH(O$18),MIN($J25,DAY(EOMONTH(O$18,0))))&lt;=$I25,MOD((YEAR(DATE(YEAR(O$18),MONTH(O$18),MIN($J25,DAY(EOMONTH(O$18,0)))))-YEAR($H25))*12+MONTH(DATE(YEAR(O$18),MONTH(O$18),MIN($J25,DAY(EOMONTH(O$18,0)))))-MONTH($H25),CHOOSE($F25,1,1,3,12))=0))*1+IF(MONTH(DATE(YEAR(O$19-1),MONTH(O$19-1),MIN($J25,DAY(EOMONTH(O$19-1,0)))))&lt;&gt;MONTH(DATE(YEAR(O$18),MONTH(O$18),MIN($J25,DAY(EOMONTH(O$18,0))))),(AND(DATE(YEAR(O$19-1),MONTH(O$19-1),MIN($J25,DAY(EOMONTH(O$19-1,0))))&gt;=O$18,DATE(YEAR(O$19-1),MONTH(O$19-1),MIN($J25,DAY(EOMONTH(O$19-1,0))))&lt;O$19,DATE(YEAR(O$19-1),MONTH(O$19-1),MIN($J25,DAY(EOMONTH(O$19-1,0))))&gt;=$H25,DATE(YEAR(O$19-1),MONTH(O$19-1),MIN($J25,DAY(EOMONTH(O$19-1,0))))&lt;=$I25,MOD((YEAR(DATE(YEAR(O$19-1),MONTH(O$19-1),MIN($J25,DAY(EOMONTH(O$19-1,0)))))-YEAR($H25))*12+MONTH(DATE(YEAR(O$19-1),MONTH(O$19-1),MIN($J25,DAY(EOMONTH(O$19-1,0)))))-MONTH($H25),CHOOSE($F25,1,1,3,12))=0))*1,0)))</f>
        <v/>
      </c>
      <c r="P25">
        <f>IF(OR(NOT($K25),P$19&lt;=P$18),0,$D25*IF($F25=1,IF(MIN(P$19,$I25+1)&lt;=MAX(P$18,$H25),0,MAX(0,INT((MIN(P$19,$I25+1)-MAX(P$18,$H25)-1-MOD(WEEKDAY($H25,2)-WEEKDAY(MAX(P$18,$H25),2),7))/7)+1)),(AND(DATE(YEAR(P$18),MONTH(P$18),MIN($J25,DAY(EOMONTH(P$18,0))))&gt;=P$18,DATE(YEAR(P$18),MONTH(P$18),MIN($J25,DAY(EOMONTH(P$18,0))))&lt;P$19,DATE(YEAR(P$18),MONTH(P$18),MIN($J25,DAY(EOMONTH(P$18,0))))&gt;=$H25,DATE(YEAR(P$18),MONTH(P$18),MIN($J25,DAY(EOMONTH(P$18,0))))&lt;=$I25,MOD((YEAR(DATE(YEAR(P$18),MONTH(P$18),MIN($J25,DAY(EOMONTH(P$18,0)))))-YEAR($H25))*12+MONTH(DATE(YEAR(P$18),MONTH(P$18),MIN($J25,DAY(EOMONTH(P$18,0)))))-MONTH($H25),CHOOSE($F25,1,1,3,12))=0))*1+IF(MONTH(DATE(YEAR(P$19-1),MONTH(P$19-1),MIN($J25,DAY(EOMONTH(P$19-1,0)))))&lt;&gt;MONTH(DATE(YEAR(P$18),MONTH(P$18),MIN($J25,DAY(EOMONTH(P$18,0))))),(AND(DATE(YEAR(P$19-1),MONTH(P$19-1),MIN($J25,DAY(EOMONTH(P$19-1,0))))&gt;=P$18,DATE(YEAR(P$19-1),MONTH(P$19-1),MIN($J25,DAY(EOMONTH(P$19-1,0))))&lt;P$19,DATE(YEAR(P$19-1),MONTH(P$19-1),MIN($J25,DAY(EOMONTH(P$19-1,0))))&gt;=$H25,DATE(YEAR(P$19-1),MONTH(P$19-1),MIN($J25,DAY(EOMONTH(P$19-1,0))))&lt;=$I25,MOD((YEAR(DATE(YEAR(P$19-1),MONTH(P$19-1),MIN($J25,DAY(EOMONTH(P$19-1,0)))))-YEAR($H25))*12+MONTH(DATE(YEAR(P$19-1),MONTH(P$19-1),MIN($J25,DAY(EOMONTH(P$19-1,0)))))-MONTH($H25),CHOOSE($F25,1,1,3,12))=0))*1,0)))</f>
        <v/>
      </c>
      <c r="Q25">
        <f>IF(OR(NOT($K25),Q$19&lt;=Q$18),0,$D25*IF($F25=1,IF(MIN(Q$19,$I25+1)&lt;=MAX(Q$18,$H25),0,MAX(0,INT((MIN(Q$19,$I25+1)-MAX(Q$18,$H25)-1-MOD(WEEKDAY($H25,2)-WEEKDAY(MAX(Q$18,$H25),2),7))/7)+1)),(AND(DATE(YEAR(Q$18),MONTH(Q$18),MIN($J25,DAY(EOMONTH(Q$18,0))))&gt;=Q$18,DATE(YEAR(Q$18),MONTH(Q$18),MIN($J25,DAY(EOMONTH(Q$18,0))))&lt;Q$19,DATE(YEAR(Q$18),MONTH(Q$18),MIN($J25,DAY(EOMONTH(Q$18,0))))&gt;=$H25,DATE(YEAR(Q$18),MONTH(Q$18),MIN($J25,DAY(EOMONTH(Q$18,0))))&lt;=$I25,MOD((YEAR(DATE(YEAR(Q$18),MONTH(Q$18),MIN($J25,DAY(EOMONTH(Q$18,0)))))-YEAR($H25))*12+MONTH(DATE(YEAR(Q$18),MONTH(Q$18),MIN($J25,DAY(EOMONTH(Q$18,0)))))-MONTH($H25),CHOOSE($F25,1,1,3,12))=0))*1+IF(MONTH(DATE(YEAR(Q$19-1),MONTH(Q$19-1),MIN($J25,DAY(EOMONTH(Q$19-1,0)))))&lt;&gt;MONTH(DATE(YEAR(Q$18),MONTH(Q$18),MIN($J25,DAY(EOMONTH(Q$18,0))))),(AND(DATE(YEAR(Q$19-1),MONTH(Q$19-1),MIN($J25,DAY(EOMONTH(Q$19-1,0))))&gt;=Q$18,DATE(YEAR(Q$19-1),MONTH(Q$19-1),MIN($J25,DAY(EOMONTH(Q$19-1,0))))&lt;Q$19,DATE(YEAR(Q$19-1),MONTH(Q$19-1),MIN($J25,DAY(EOMONTH(Q$19-1,0))))&gt;=$H25,DATE(YEAR(Q$19-1),MONTH(Q$19-1),MIN($J25,DAY(EOMONTH(Q$19-1,0))))&lt;=$I25,MOD((YEAR(DATE(YEAR(Q$19-1),MONTH(Q$19-1),MIN($J25,DAY(EOMONTH(Q$19-1,0)))))-YEAR($H25))*12+MONTH(DATE(YEAR(Q$19-1),MONTH(Q$19-1),MIN($J25,DAY(EOMONTH(Q$19-1,0)))))-MONTH($H25),CHOOSE($F25,1,1,3,12))=0))*1,0)))</f>
        <v/>
      </c>
      <c r="R25">
        <f>IF(OR(NOT($K25),R$19&lt;=R$18),0,$D25*IF($F25=1,IF(MIN(R$19,$I25+1)&lt;=MAX(R$18,$H25),0,MAX(0,INT((MIN(R$19,$I25+1)-MAX(R$18,$H25)-1-MOD(WEEKDAY($H25,2)-WEEKDAY(MAX(R$18,$H25),2),7))/7)+1)),(AND(DATE(YEAR(R$18),MONTH(R$18),MIN($J25,DAY(EOMONTH(R$18,0))))&gt;=R$18,DATE(YEAR(R$18),MONTH(R$18),MIN($J25,DAY(EOMONTH(R$18,0))))&lt;R$19,DATE(YEAR(R$18),MONTH(R$18),MIN($J25,DAY(EOMONTH(R$18,0))))&gt;=$H25,DATE(YEAR(R$18),MONTH(R$18),MIN($J25,DAY(EOMONTH(R$18,0))))&lt;=$I25,MOD((YEAR(DATE(YEAR(R$18),MONTH(R$18),MIN($J25,DAY(EOMONTH(R$18,0)))))-YEAR($H25))*12+MONTH(DATE(YEAR(R$18),MONTH(R$18),MIN($J25,DAY(EOMONTH(R$18,0)))))-MONTH($H25),CHOOSE($F25,1,1,3,12))=0))*1+IF(MONTH(DATE(YEAR(R$19-1),MONTH(R$19-1),MIN($J25,DAY(EOMONTH(R$19-1,0)))))&lt;&gt;MONTH(DATE(YEAR(R$18),MONTH(R$18),MIN($J25,DAY(EOMONTH(R$18,0))))),(AND(DATE(YEAR(R$19-1),MONTH(R$19-1),MIN($J25,DAY(EOMONTH(R$19-1,0))))&gt;=R$18,DATE(YEAR(R$19-1),MONTH(R$19-1),MIN($J25,DAY(EOMONTH(R$19-1,0))))&lt;R$19,DATE(YEAR(R$19-1),MONTH(R$19-1),MIN($J25,DAY(EOMONTH(R$19-1,0))))&gt;=$H25,DATE(YEAR(R$19-1),MONTH(R$19-1),MIN($J25,DAY(EOMONTH(R$19-1,0))))&lt;=$I25,MOD((YEAR(DATE(YEAR(R$19-1),MONTH(R$19-1),MIN($J25,DAY(EOMONTH(R$19-1,0)))))-YEAR($H25))*12+MONTH(DATE(YEAR(R$19-1),MONTH(R$19-1),MIN($J25,DAY(EOMONTH(R$19-1,0)))))-MONTH($H25),CHOOSE($F25,1,1,3,12))=0))*1,0)))</f>
        <v/>
      </c>
      <c r="S25">
        <f>IF(OR(NOT($K25),S$19&lt;=S$18),0,$D25*IF($F25=1,IF(MIN(S$19,$I25+1)&lt;=MAX(S$18,$H25),0,MAX(0,INT((MIN(S$19,$I25+1)-MAX(S$18,$H25)-1-MOD(WEEKDAY($H25,2)-WEEKDAY(MAX(S$18,$H25),2),7))/7)+1)),(AND(DATE(YEAR(S$18),MONTH(S$18),MIN($J25,DAY(EOMONTH(S$18,0))))&gt;=S$18,DATE(YEAR(S$18),MONTH(S$18),MIN($J25,DAY(EOMONTH(S$18,0))))&lt;S$19,DATE(YEAR(S$18),MONTH(S$18),MIN($J25,DAY(EOMONTH(S$18,0))))&gt;=$H25,DATE(YEAR(S$18),MONTH(S$18),MIN($J25,DAY(EOMONTH(S$18,0))))&lt;=$I25,MOD((YEAR(DATE(YEAR(S$18),MONTH(S$18),MIN($J25,DAY(EOMONTH(S$18,0)))))-YEAR($H25))*12+MONTH(DATE(YEAR(S$18),MONTH(S$18),MIN($J25,DAY(EOMONTH(S$18,0)))))-MONTH($H25),CHOOSE($F25,1,1,3,12))=0))*1+IF(MONTH(DATE(YEAR(S$19-1),MONTH(S$19-1),MIN($J25,DAY(EOMONTH(S$19-1,0)))))&lt;&gt;MONTH(DATE(YEAR(S$18),MONTH(S$18),MIN($J25,DAY(EOMONTH(S$18,0))))),(AND(DATE(YEAR(S$19-1),MONTH(S$19-1),MIN($J25,DAY(EOMONTH(S$19-1,0))))&gt;=S$18,DATE(YEAR(S$19-1),MONTH(S$19-1),MIN($J25,DAY(EOMONTH(S$19-1,0))))&lt;S$19,DATE(YEAR(S$19-1),MONTH(S$19-1),MIN($J25,DAY(EOMONTH(S$19-1,0))))&gt;=$H25,DATE(YEAR(S$19-1),MONTH(S$19-1),MIN($J25,DAY(EOMONTH(S$19-1,0))))&lt;=$I25,MOD((YEAR(DATE(YEAR(S$19-1),MONTH(S$19-1),MIN($J25,DAY(EOMONTH(S$19-1,0)))))-YEAR($H25))*12+MONTH(DATE(YEAR(S$19-1),MONTH(S$19-1),MIN($J25,DAY(EOMONTH(S$19-1,0)))))-MONTH($H25),CHOOSE($F25,1,1,3,12))=0))*1,0)))</f>
        <v/>
      </c>
      <c r="T25">
        <f>IF(OR(NOT($K25),T$19&lt;=T$18),0,$D25*IF($F25=1,IF(MIN(T$19,$I25+1)&lt;=MAX(T$18,$H25),0,MAX(0,INT((MIN(T$19,$I25+1)-MAX(T$18,$H25)-1-MOD(WEEKDAY($H25,2)-WEEKDAY(MAX(T$18,$H25),2),7))/7)+1)),(AND(DATE(YEAR(T$18),MONTH(T$18),MIN($J25,DAY(EOMONTH(T$18,0))))&gt;=T$18,DATE(YEAR(T$18),MONTH(T$18),MIN($J25,DAY(EOMONTH(T$18,0))))&lt;T$19,DATE(YEAR(T$18),MONTH(T$18),MIN($J25,DAY(EOMONTH(T$18,0))))&gt;=$H25,DATE(YEAR(T$18),MONTH(T$18),MIN($J25,DAY(EOMONTH(T$18,0))))&lt;=$I25,MOD((YEAR(DATE(YEAR(T$18),MONTH(T$18),MIN($J25,DAY(EOMONTH(T$18,0)))))-YEAR($H25))*12+MONTH(DATE(YEAR(T$18),MONTH(T$18),MIN($J25,DAY(EOMONTH(T$18,0)))))-MONTH($H25),CHOOSE($F25,1,1,3,12))=0))*1+IF(MONTH(DATE(YEAR(T$19-1),MONTH(T$19-1),MIN($J25,DAY(EOMONTH(T$19-1,0)))))&lt;&gt;MONTH(DATE(YEAR(T$18),MONTH(T$18),MIN($J25,DAY(EOMONTH(T$18,0))))),(AND(DATE(YEAR(T$19-1),MONTH(T$19-1),MIN($J25,DAY(EOMONTH(T$19-1,0))))&gt;=T$18,DATE(YEAR(T$19-1),MONTH(T$19-1),MIN($J25,DAY(EOMONTH(T$19-1,0))))&lt;T$19,DATE(YEAR(T$19-1),MONTH(T$19-1),MIN($J25,DAY(EOMONTH(T$19-1,0))))&gt;=$H25,DATE(YEAR(T$19-1),MONTH(T$19-1),MIN($J25,DAY(EOMONTH(T$19-1,0))))&lt;=$I25,MOD((YEAR(DATE(YEAR(T$19-1),MONTH(T$19-1),MIN($J25,DAY(EOMONTH(T$19-1,0)))))-YEAR($H25))*12+MONTH(DATE(YEAR(T$19-1),MONTH(T$19-1),MIN($J25,DAY(EOMONTH(T$19-1,0)))))-MONTH($H25),CHOOSE($F25,1,1,3,12))=0))*1,0)))</f>
        <v/>
      </c>
      <c r="U25">
        <f>IF(OR(NOT($K25),U$19&lt;=U$18),0,$D25*IF($F25=1,IF(MIN(U$19,$I25+1)&lt;=MAX(U$18,$H25),0,MAX(0,INT((MIN(U$19,$I25+1)-MAX(U$18,$H25)-1-MOD(WEEKDAY($H25,2)-WEEKDAY(MAX(U$18,$H25),2),7))/7)+1)),(AND(DATE(YEAR(U$18),MONTH(U$18),MIN($J25,DAY(EOMONTH(U$18,0))))&gt;=U$18,DATE(YEAR(U$18),MONTH(U$18),MIN($J25,DAY(EOMONTH(U$18,0))))&lt;U$19,DATE(YEAR(U$18),MONTH(U$18),MIN($J25,DAY(EOMONTH(U$18,0))))&gt;=$H25,DATE(YEAR(U$18),MONTH(U$18),MIN($J25,DAY(EOMONTH(U$18,0))))&lt;=$I25,MOD((YEAR(DATE(YEAR(U$18),MONTH(U$18),MIN($J25,DAY(EOMONTH(U$18,0)))))-YEAR($H25))*12+MONTH(DATE(YEAR(U$18),MONTH(U$18),MIN($J25,DAY(EOMONTH(U$18,0)))))-MONTH($H25),CHOOSE($F25,1,1,3,12))=0))*1+IF(MONTH(DATE(YEAR(U$19-1),MONTH(U$19-1),MIN($J25,DAY(EOMONTH(U$19-1,0)))))&lt;&gt;MONTH(DATE(YEAR(U$18),MONTH(U$18),MIN($J25,DAY(EOMONTH(U$18,0))))),(AND(DATE(YEAR(U$19-1),MONTH(U$19-1),MIN($J25,DAY(EOMONTH(U$19-1,0))))&gt;=U$18,DATE(YEAR(U$19-1),MONTH(U$19-1),MIN($J25,DAY(EOMONTH(U$19-1,0))))&lt;U$19,DATE(YEAR(U$19-1),MONTH(U$19-1),MIN($J25,DAY(EOMONTH(U$19-1,0))))&gt;=$H25,DATE(YEAR(U$19-1),MONTH(U$19-1),MIN($J25,DAY(EOMONTH(U$19-1,0))))&lt;=$I25,MOD((YEAR(DATE(YEAR(U$19-1),MONTH(U$19-1),MIN($J25,DAY(EOMONTH(U$19-1,0)))))-YEAR($H25))*12+MONTH(DATE(YEAR(U$19-1),MONTH(U$19-1),MIN($J25,DAY(EOMONTH(U$19-1,0)))))-MONTH($H25),CHOOSE($F25,1,1,3,12))=0))*1,0)))</f>
        <v/>
      </c>
      <c r="V25">
        <f>IF(OR(NOT($K25),V$19&lt;=V$18),0,$D25*IF($F25=1,IF(MIN(V$19,$I25+1)&lt;=MAX(V$18,$H25),0,MAX(0,INT((MIN(V$19,$I25+1)-MAX(V$18,$H25)-1-MOD(WEEKDAY($H25,2)-WEEKDAY(MAX(V$18,$H25),2),7))/7)+1)),(AND(DATE(YEAR(V$18),MONTH(V$18),MIN($J25,DAY(EOMONTH(V$18,0))))&gt;=V$18,DATE(YEAR(V$18),MONTH(V$18),MIN($J25,DAY(EOMONTH(V$18,0))))&lt;V$19,DATE(YEAR(V$18),MONTH(V$18),MIN($J25,DAY(EOMONTH(V$18,0))))&gt;=$H25,DATE(YEAR(V$18),MONTH(V$18),MIN($J25,DAY(EOMONTH(V$18,0))))&lt;=$I25,MOD((YEAR(DATE(YEAR(V$18),MONTH(V$18),MIN($J25,DAY(EOMONTH(V$18,0)))))-YEAR($H25))*12+MONTH(DATE(YEAR(V$18),MONTH(V$18),MIN($J25,DAY(EOMONTH(V$18,0)))))-MONTH($H25),CHOOSE($F25,1,1,3,12))=0))*1+IF(MONTH(DATE(YEAR(V$19-1),MONTH(V$19-1),MIN($J25,DAY(EOMONTH(V$19-1,0)))))&lt;&gt;MONTH(DATE(YEAR(V$18),MONTH(V$18),MIN($J25,DAY(EOMONTH(V$18,0))))),(AND(DATE(YEAR(V$19-1),MONTH(V$19-1),MIN($J25,DAY(EOMONTH(V$19-1,0))))&gt;=V$18,DATE(YEAR(V$19-1),MONTH(V$19-1),MIN($J25,DAY(EOMONTH(V$19-1,0))))&lt;V$19,DATE(YEAR(V$19-1),MONTH(V$19-1),MIN($J25,DAY(EOMONTH(V$19-1,0))))&gt;=$H25,DATE(YEAR(V$19-1),MONTH(V$19-1),MIN($J25,DAY(EOMONTH(V$19-1,0))))&lt;=$I25,MOD((YEAR(DATE(YEAR(V$19-1),MONTH(V$19-1),MIN($J25,DAY(EOMONTH(V$19-1,0)))))-YEAR($H25))*12+MONTH(DATE(YEAR(V$19-1),MONTH(V$19-1),MIN($J25,DAY(EOMONTH(V$19-1,0)))))-MONTH($H25),CHOOSE($F25,1,1,3,12))=0))*1,0)))</f>
        <v/>
      </c>
      <c r="W25">
        <f>IF(OR(NOT($K25),W$19&lt;=W$18),0,$D25*IF($F25=1,IF(MIN(W$19,$I25+1)&lt;=MAX(W$18,$H25),0,MAX(0,INT((MIN(W$19,$I25+1)-MAX(W$18,$H25)-1-MOD(WEEKDAY($H25,2)-WEEKDAY(MAX(W$18,$H25),2),7))/7)+1)),(AND(DATE(YEAR(W$18),MONTH(W$18),MIN($J25,DAY(EOMONTH(W$18,0))))&gt;=W$18,DATE(YEAR(W$18),MONTH(W$18),MIN($J25,DAY(EOMONTH(W$18,0))))&lt;W$19,DATE(YEAR(W$18),MONTH(W$18),MIN($J25,DAY(EOMONTH(W$18,0))))&gt;=$H25,DATE(YEAR(W$18),MONTH(W$18),MIN($J25,DAY(EOMONTH(W$18,0))))&lt;=$I25,MOD((YEAR(DATE(YEAR(W$18),MONTH(W$18),MIN($J25,DAY(EOMONTH(W$18,0)))))-YEAR($H25))*12+MONTH(DATE(YEAR(W$18),MONTH(W$18),MIN($J25,DAY(EOMONTH(W$18,0)))))-MONTH($H25),CHOOSE($F25,1,1,3,12))=0))*1+IF(MONTH(DATE(YEAR(W$19-1),MONTH(W$19-1),MIN($J25,DAY(EOMONTH(W$19-1,0)))))&lt;&gt;MONTH(DATE(YEAR(W$18),MONTH(W$18),MIN($J25,DAY(EOMONTH(W$18,0))))),(AND(DATE(YEAR(W$19-1),MONTH(W$19-1),MIN($J25,DAY(EOMONTH(W$19-1,0))))&gt;=W$18,DATE(YEAR(W$19-1),MONTH(W$19-1),MIN($J25,DAY(EOMONTH(W$19-1,0))))&lt;W$19,DATE(YEAR(W$19-1),MONTH(W$19-1),MIN($J25,DAY(EOMONTH(W$19-1,0))))&gt;=$H25,DATE(YEAR(W$19-1),MONTH(W$19-1),MIN($J25,DAY(EOMONTH(W$19-1,0))))&lt;=$I25,MOD((YEAR(DATE(YEAR(W$19-1),MONTH(W$19-1),MIN($J25,DAY(EOMONTH(W$19-1,0)))))-YEAR($H25))*12+MONTH(DATE(YEAR(W$19-1),MONTH(W$19-1),MIN($J25,DAY(EOMONTH(W$19-1,0)))))-MONTH($H25),CHOOSE($F25,1,1,3,12))=0))*1,0)))</f>
        <v/>
      </c>
      <c r="X25">
        <f>IF(OR(NOT($K25),X$19&lt;=X$18),0,$D25*IF($F25=1,IF(MIN(X$19,$I25+1)&lt;=MAX(X$18,$H25),0,MAX(0,INT((MIN(X$19,$I25+1)-MAX(X$18,$H25)-1-MOD(WEEKDAY($H25,2)-WEEKDAY(MAX(X$18,$H25),2),7))/7)+1)),(AND(DATE(YEAR(X$18),MONTH(X$18),MIN($J25,DAY(EOMONTH(X$18,0))))&gt;=X$18,DATE(YEAR(X$18),MONTH(X$18),MIN($J25,DAY(EOMONTH(X$18,0))))&lt;X$19,DATE(YEAR(X$18),MONTH(X$18),MIN($J25,DAY(EOMONTH(X$18,0))))&gt;=$H25,DATE(YEAR(X$18),MONTH(X$18),MIN($J25,DAY(EOMONTH(X$18,0))))&lt;=$I25,MOD((YEAR(DATE(YEAR(X$18),MONTH(X$18),MIN($J25,DAY(EOMONTH(X$18,0)))))-YEAR($H25))*12+MONTH(DATE(YEAR(X$18),MONTH(X$18),MIN($J25,DAY(EOMONTH(X$18,0)))))-MONTH($H25),CHOOSE($F25,1,1,3,12))=0))*1+IF(MONTH(DATE(YEAR(X$19-1),MONTH(X$19-1),MIN($J25,DAY(EOMONTH(X$19-1,0)))))&lt;&gt;MONTH(DATE(YEAR(X$18),MONTH(X$18),MIN($J25,DAY(EOMONTH(X$18,0))))),(AND(DATE(YEAR(X$19-1),MONTH(X$19-1),MIN($J25,DAY(EOMONTH(X$19-1,0))))&gt;=X$18,DATE(YEAR(X$19-1),MONTH(X$19-1),MIN($J25,DAY(EOMONTH(X$19-1,0))))&lt;X$19,DATE(YEAR(X$19-1),MONTH(X$19-1),MIN($J25,DAY(EOMONTH(X$19-1,0))))&gt;=$H25,DATE(YEAR(X$19-1),MONTH(X$19-1),MIN($J25,DAY(EOMONTH(X$19-1,0))))&lt;=$I25,MOD((YEAR(DATE(YEAR(X$19-1),MONTH(X$19-1),MIN($J25,DAY(EOMONTH(X$19-1,0)))))-YEAR($H25))*12+MONTH(DATE(YEAR(X$19-1),MONTH(X$19-1),MIN($J25,DAY(EOMONTH(X$19-1,0)))))-MONTH($H25),CHOOSE($F25,1,1,3,12))=0))*1,0)))</f>
        <v/>
      </c>
      <c r="Y25">
        <f>IF(OR(NOT($K25),Y$19&lt;=Y$18),0,$D25*IF($F25=1,IF(MIN(Y$19,$I25+1)&lt;=MAX(Y$18,$H25),0,MAX(0,INT((MIN(Y$19,$I25+1)-MAX(Y$18,$H25)-1-MOD(WEEKDAY($H25,2)-WEEKDAY(MAX(Y$18,$H25),2),7))/7)+1)),(AND(DATE(YEAR(Y$18),MONTH(Y$18),MIN($J25,DAY(EOMONTH(Y$18,0))))&gt;=Y$18,DATE(YEAR(Y$18),MONTH(Y$18),MIN($J25,DAY(EOMONTH(Y$18,0))))&lt;Y$19,DATE(YEAR(Y$18),MONTH(Y$18),MIN($J25,DAY(EOMONTH(Y$18,0))))&gt;=$H25,DATE(YEAR(Y$18),MONTH(Y$18),MIN($J25,DAY(EOMONTH(Y$18,0))))&lt;=$I25,MOD((YEAR(DATE(YEAR(Y$18),MONTH(Y$18),MIN($J25,DAY(EOMONTH(Y$18,0)))))-YEAR($H25))*12+MONTH(DATE(YEAR(Y$18),MONTH(Y$18),MIN($J25,DAY(EOMONTH(Y$18,0)))))-MONTH($H25),CHOOSE($F25,1,1,3,12))=0))*1+IF(MONTH(DATE(YEAR(Y$19-1),MONTH(Y$19-1),MIN($J25,DAY(EOMONTH(Y$19-1,0)))))&lt;&gt;MONTH(DATE(YEAR(Y$18),MONTH(Y$18),MIN($J25,DAY(EOMONTH(Y$18,0))))),(AND(DATE(YEAR(Y$19-1),MONTH(Y$19-1),MIN($J25,DAY(EOMONTH(Y$19-1,0))))&gt;=Y$18,DATE(YEAR(Y$19-1),MONTH(Y$19-1),MIN($J25,DAY(EOMONTH(Y$19-1,0))))&lt;Y$19,DATE(YEAR(Y$19-1),MONTH(Y$19-1),MIN($J25,DAY(EOMONTH(Y$19-1,0))))&gt;=$H25,DATE(YEAR(Y$19-1),MONTH(Y$19-1),MIN($J25,DAY(EOMONTH(Y$19-1,0))))&lt;=$I25,MOD((YEAR(DATE(YEAR(Y$19-1),MONTH(Y$19-1),MIN($J25,DAY(EOMONTH(Y$19-1,0)))))-YEAR($H25))*12+MONTH(DATE(YEAR(Y$19-1),MONTH(Y$19-1),MIN($J25,DAY(EOMONTH(Y$19-1,0)))))-MONTH($H25),CHOOSE($F25,1,1,3,12))=0))*1,0)))</f>
        <v/>
      </c>
      <c r="Z25">
        <f>IF(OR(NOT($K25),Z$19&lt;=Z$18),0,$D25*IF($F25=1,IF(MIN(Z$19,$I25+1)&lt;=MAX(Z$18,$H25),0,MAX(0,INT((MIN(Z$19,$I25+1)-MAX(Z$18,$H25)-1-MOD(WEEKDAY($H25,2)-WEEKDAY(MAX(Z$18,$H25),2),7))/7)+1)),(AND(DATE(YEAR(Z$18),MONTH(Z$18),MIN($J25,DAY(EOMONTH(Z$18,0))))&gt;=Z$18,DATE(YEAR(Z$18),MONTH(Z$18),MIN($J25,DAY(EOMONTH(Z$18,0))))&lt;Z$19,DATE(YEAR(Z$18),MONTH(Z$18),MIN($J25,DAY(EOMONTH(Z$18,0))))&gt;=$H25,DATE(YEAR(Z$18),MONTH(Z$18),MIN($J25,DAY(EOMONTH(Z$18,0))))&lt;=$I25,MOD((YEAR(DATE(YEAR(Z$18),MONTH(Z$18),MIN($J25,DAY(EOMONTH(Z$18,0)))))-YEAR($H25))*12+MONTH(DATE(YEAR(Z$18),MONTH(Z$18),MIN($J25,DAY(EOMONTH(Z$18,0)))))-MONTH($H25),CHOOSE($F25,1,1,3,12))=0))*1+IF(MONTH(DATE(YEAR(Z$19-1),MONTH(Z$19-1),MIN($J25,DAY(EOMONTH(Z$19-1,0)))))&lt;&gt;MONTH(DATE(YEAR(Z$18),MONTH(Z$18),MIN($J25,DAY(EOMONTH(Z$18,0))))),(AND(DATE(YEAR(Z$19-1),MONTH(Z$19-1),MIN($J25,DAY(EOMONTH(Z$19-1,0))))&gt;=Z$18,DATE(YEAR(Z$19-1),MONTH(Z$19-1),MIN($J25,DAY(EOMONTH(Z$19-1,0))))&lt;Z$19,DATE(YEAR(Z$19-1),MONTH(Z$19-1),MIN($J25,DAY(EOMONTH(Z$19-1,0))))&gt;=$H25,DATE(YEAR(Z$19-1),MONTH(Z$19-1),MIN($J25,DAY(EOMONTH(Z$19-1,0))))&lt;=$I25,MOD((YEAR(DATE(YEAR(Z$19-1),MONTH(Z$19-1),MIN($J25,DAY(EOMONTH(Z$19-1,0)))))-YEAR($H25))*12+MONTH(DATE(YEAR(Z$19-1),MONTH(Z$19-1),MIN($J25,DAY(EOMONTH(Z$19-1,0)))))-MONTH($H25),CHOOSE($F25,1,1,3,12))=0))*1,0)))</f>
        <v/>
      </c>
      <c r="AA25">
        <f>IF(OR(NOT($K25),AA$19&lt;=AA$18),0,$D25*IF($F25=1,IF(MIN(AA$19,$I25+1)&lt;=MAX(AA$18,$H25),0,MAX(0,INT((MIN(AA$19,$I25+1)-MAX(AA$18,$H25)-1-MOD(WEEKDAY($H25,2)-WEEKDAY(MAX(AA$18,$H25),2),7))/7)+1)),(AND(DATE(YEAR(AA$18),MONTH(AA$18),MIN($J25,DAY(EOMONTH(AA$18,0))))&gt;=AA$18,DATE(YEAR(AA$18),MONTH(AA$18),MIN($J25,DAY(EOMONTH(AA$18,0))))&lt;AA$19,DATE(YEAR(AA$18),MONTH(AA$18),MIN($J25,DAY(EOMONTH(AA$18,0))))&gt;=$H25,DATE(YEAR(AA$18),MONTH(AA$18),MIN($J25,DAY(EOMONTH(AA$18,0))))&lt;=$I25,MOD((YEAR(DATE(YEAR(AA$18),MONTH(AA$18),MIN($J25,DAY(EOMONTH(AA$18,0)))))-YEAR($H25))*12+MONTH(DATE(YEAR(AA$18),MONTH(AA$18),MIN($J25,DAY(EOMONTH(AA$18,0)))))-MONTH($H25),CHOOSE($F25,1,1,3,12))=0))*1+IF(MONTH(DATE(YEAR(AA$19-1),MONTH(AA$19-1),MIN($J25,DAY(EOMONTH(AA$19-1,0)))))&lt;&gt;MONTH(DATE(YEAR(AA$18),MONTH(AA$18),MIN($J25,DAY(EOMONTH(AA$18,0))))),(AND(DATE(YEAR(AA$19-1),MONTH(AA$19-1),MIN($J25,DAY(EOMONTH(AA$19-1,0))))&gt;=AA$18,DATE(YEAR(AA$19-1),MONTH(AA$19-1),MIN($J25,DAY(EOMONTH(AA$19-1,0))))&lt;AA$19,DATE(YEAR(AA$19-1),MONTH(AA$19-1),MIN($J25,DAY(EOMONTH(AA$19-1,0))))&gt;=$H25,DATE(YEAR(AA$19-1),MONTH(AA$19-1),MIN($J25,DAY(EOMONTH(AA$19-1,0))))&lt;=$I25,MOD((YEAR(DATE(YEAR(AA$19-1),MONTH(AA$19-1),MIN($J25,DAY(EOMONTH(AA$19-1,0)))))-YEAR($H25))*12+MONTH(DATE(YEAR(AA$19-1),MONTH(AA$19-1),MIN($J25,DAY(EOMONTH(AA$19-1,0)))))-MONTH($H25),CHOOSE($F25,1,1,3,12))=0))*1,0)))</f>
        <v/>
      </c>
      <c r="AB25">
        <f>IF(OR(NOT($K25),AB$19&lt;=AB$18),0,$D25*IF($F25=1,IF(MIN(AB$19,$I25+1)&lt;=MAX(AB$18,$H25),0,MAX(0,INT((MIN(AB$19,$I25+1)-MAX(AB$18,$H25)-1-MOD(WEEKDAY($H25,2)-WEEKDAY(MAX(AB$18,$H25),2),7))/7)+1)),(AND(DATE(YEAR(AB$18),MONTH(AB$18),MIN($J25,DAY(EOMONTH(AB$18,0))))&gt;=AB$18,DATE(YEAR(AB$18),MONTH(AB$18),MIN($J25,DAY(EOMONTH(AB$18,0))))&lt;AB$19,DATE(YEAR(AB$18),MONTH(AB$18),MIN($J25,DAY(EOMONTH(AB$18,0))))&gt;=$H25,DATE(YEAR(AB$18),MONTH(AB$18),MIN($J25,DAY(EOMONTH(AB$18,0))))&lt;=$I25,MOD((YEAR(DATE(YEAR(AB$18),MONTH(AB$18),MIN($J25,DAY(EOMONTH(AB$18,0)))))-YEAR($H25))*12+MONTH(DATE(YEAR(AB$18),MONTH(AB$18),MIN($J25,DAY(EOMONTH(AB$18,0)))))-MONTH($H25),CHOOSE($F25,1,1,3,12))=0))*1+IF(MONTH(DATE(YEAR(AB$19-1),MONTH(AB$19-1),MIN($J25,DAY(EOMONTH(AB$19-1,0)))))&lt;&gt;MONTH(DATE(YEAR(AB$18),MONTH(AB$18),MIN($J25,DAY(EOMONTH(AB$18,0))))),(AND(DATE(YEAR(AB$19-1),MONTH(AB$19-1),MIN($J25,DAY(EOMONTH(AB$19-1,0))))&gt;=AB$18,DATE(YEAR(AB$19-1),MONTH(AB$19-1),MIN($J25,DAY(EOMONTH(AB$19-1,0))))&lt;AB$19,DATE(YEAR(AB$19-1),MONTH(AB$19-1),MIN($J25,DAY(EOMONTH(AB$19-1,0))))&gt;=$H25,DATE(YEAR(AB$19-1),MONTH(AB$19-1),MIN($J25,DAY(EOMONTH(AB$19-1,0))))&lt;=$I25,MOD((YEAR(DATE(YEAR(AB$19-1),MONTH(AB$19-1),MIN($J25,DAY(EOMONTH(AB$19-1,0)))))-YEAR($H25))*12+MONTH(DATE(YEAR(AB$19-1),MONTH(AB$19-1),MIN($J25,DAY(EOMONTH(AB$19-1,0)))))-MONTH($H25),CHOOSE($F25,1,1,3,12))=0))*1,0)))</f>
        <v/>
      </c>
      <c r="AC25">
        <f>IF(OR(NOT($K25),AC$19&lt;=AC$18),0,$D25*IF($F25=1,IF(MIN(AC$19,$I25+1)&lt;=MAX(AC$18,$H25),0,MAX(0,INT((MIN(AC$19,$I25+1)-MAX(AC$18,$H25)-1-MOD(WEEKDAY($H25,2)-WEEKDAY(MAX(AC$18,$H25),2),7))/7)+1)),(AND(DATE(YEAR(AC$18),MONTH(AC$18),MIN($J25,DAY(EOMONTH(AC$18,0))))&gt;=AC$18,DATE(YEAR(AC$18),MONTH(AC$18),MIN($J25,DAY(EOMONTH(AC$18,0))))&lt;AC$19,DATE(YEAR(AC$18),MONTH(AC$18),MIN($J25,DAY(EOMONTH(AC$18,0))))&gt;=$H25,DATE(YEAR(AC$18),MONTH(AC$18),MIN($J25,DAY(EOMONTH(AC$18,0))))&lt;=$I25,MOD((YEAR(DATE(YEAR(AC$18),MONTH(AC$18),MIN($J25,DAY(EOMONTH(AC$18,0)))))-YEAR($H25))*12+MONTH(DATE(YEAR(AC$18),MONTH(AC$18),MIN($J25,DAY(EOMONTH(AC$18,0)))))-MONTH($H25),CHOOSE($F25,1,1,3,12))=0))*1+IF(MONTH(DATE(YEAR(AC$19-1),MONTH(AC$19-1),MIN($J25,DAY(EOMONTH(AC$19-1,0)))))&lt;&gt;MONTH(DATE(YEAR(AC$18),MONTH(AC$18),MIN($J25,DAY(EOMONTH(AC$18,0))))),(AND(DATE(YEAR(AC$19-1),MONTH(AC$19-1),MIN($J25,DAY(EOMONTH(AC$19-1,0))))&gt;=AC$18,DATE(YEAR(AC$19-1),MONTH(AC$19-1),MIN($J25,DAY(EOMONTH(AC$19-1,0))))&lt;AC$19,DATE(YEAR(AC$19-1),MONTH(AC$19-1),MIN($J25,DAY(EOMONTH(AC$19-1,0))))&gt;=$H25,DATE(YEAR(AC$19-1),MONTH(AC$19-1),MIN($J25,DAY(EOMONTH(AC$19-1,0))))&lt;=$I25,MOD((YEAR(DATE(YEAR(AC$19-1),MONTH(AC$19-1),MIN($J25,DAY(EOMONTH(AC$19-1,0)))))-YEAR($H25))*12+MONTH(DATE(YEAR(AC$19-1),MONTH(AC$19-1),MIN($J25,DAY(EOMONTH(AC$19-1,0)))))-MONTH($H25),CHOOSE($F25,1,1,3,12))=0))*1,0)))</f>
        <v/>
      </c>
      <c r="AD25">
        <f>IF(OR(NOT($K25),AD$19&lt;=AD$18),0,$D25*IF($F25=1,IF(MIN(AD$19,$I25+1)&lt;=MAX(AD$18,$H25),0,MAX(0,INT((MIN(AD$19,$I25+1)-MAX(AD$18,$H25)-1-MOD(WEEKDAY($H25,2)-WEEKDAY(MAX(AD$18,$H25),2),7))/7)+1)),(AND(DATE(YEAR(AD$18),MONTH(AD$18),MIN($J25,DAY(EOMONTH(AD$18,0))))&gt;=AD$18,DATE(YEAR(AD$18),MONTH(AD$18),MIN($J25,DAY(EOMONTH(AD$18,0))))&lt;AD$19,DATE(YEAR(AD$18),MONTH(AD$18),MIN($J25,DAY(EOMONTH(AD$18,0))))&gt;=$H25,DATE(YEAR(AD$18),MONTH(AD$18),MIN($J25,DAY(EOMONTH(AD$18,0))))&lt;=$I25,MOD((YEAR(DATE(YEAR(AD$18),MONTH(AD$18),MIN($J25,DAY(EOMONTH(AD$18,0)))))-YEAR($H25))*12+MONTH(DATE(YEAR(AD$18),MONTH(AD$18),MIN($J25,DAY(EOMONTH(AD$18,0)))))-MONTH($H25),CHOOSE($F25,1,1,3,12))=0))*1+IF(MONTH(DATE(YEAR(AD$19-1),MONTH(AD$19-1),MIN($J25,DAY(EOMONTH(AD$19-1,0)))))&lt;&gt;MONTH(DATE(YEAR(AD$18),MONTH(AD$18),MIN($J25,DAY(EOMONTH(AD$18,0))))),(AND(DATE(YEAR(AD$19-1),MONTH(AD$19-1),MIN($J25,DAY(EOMONTH(AD$19-1,0))))&gt;=AD$18,DATE(YEAR(AD$19-1),MONTH(AD$19-1),MIN($J25,DAY(EOMONTH(AD$19-1,0))))&lt;AD$19,DATE(YEAR(AD$19-1),MONTH(AD$19-1),MIN($J25,DAY(EOMONTH(AD$19-1,0))))&gt;=$H25,DATE(YEAR(AD$19-1),MONTH(AD$19-1),MIN($J25,DAY(EOMONTH(AD$19-1,0))))&lt;=$I25,MOD((YEAR(DATE(YEAR(AD$19-1),MONTH(AD$19-1),MIN($J25,DAY(EOMONTH(AD$19-1,0)))))-YEAR($H25))*12+MONTH(DATE(YEAR(AD$19-1),MONTH(AD$19-1),MIN($J25,DAY(EOMONTH(AD$19-1,0)))))-MONTH($H25),CHOOSE($F25,1,1,3,12))=0))*1,0)))</f>
        <v/>
      </c>
      <c r="AE25">
        <f>IF(OR(NOT($K25),AE$19&lt;=AE$18),0,$D25*IF($F25=1,IF(MIN(AE$19,$I25+1)&lt;=MAX(AE$18,$H25),0,MAX(0,INT((MIN(AE$19,$I25+1)-MAX(AE$18,$H25)-1-MOD(WEEKDAY($H25,2)-WEEKDAY(MAX(AE$18,$H25),2),7))/7)+1)),(AND(DATE(YEAR(AE$18),MONTH(AE$18),MIN($J25,DAY(EOMONTH(AE$18,0))))&gt;=AE$18,DATE(YEAR(AE$18),MONTH(AE$18),MIN($J25,DAY(EOMONTH(AE$18,0))))&lt;AE$19,DATE(YEAR(AE$18),MONTH(AE$18),MIN($J25,DAY(EOMONTH(AE$18,0))))&gt;=$H25,DATE(YEAR(AE$18),MONTH(AE$18),MIN($J25,DAY(EOMONTH(AE$18,0))))&lt;=$I25,MOD((YEAR(DATE(YEAR(AE$18),MONTH(AE$18),MIN($J25,DAY(EOMONTH(AE$18,0)))))-YEAR($H25))*12+MONTH(DATE(YEAR(AE$18),MONTH(AE$18),MIN($J25,DAY(EOMONTH(AE$18,0)))))-MONTH($H25),CHOOSE($F25,1,1,3,12))=0))*1+IF(MONTH(DATE(YEAR(AE$19-1),MONTH(AE$19-1),MIN($J25,DAY(EOMONTH(AE$19-1,0)))))&lt;&gt;MONTH(DATE(YEAR(AE$18),MONTH(AE$18),MIN($J25,DAY(EOMONTH(AE$18,0))))),(AND(DATE(YEAR(AE$19-1),MONTH(AE$19-1),MIN($J25,DAY(EOMONTH(AE$19-1,0))))&gt;=AE$18,DATE(YEAR(AE$19-1),MONTH(AE$19-1),MIN($J25,DAY(EOMONTH(AE$19-1,0))))&lt;AE$19,DATE(YEAR(AE$19-1),MONTH(AE$19-1),MIN($J25,DAY(EOMONTH(AE$19-1,0))))&gt;=$H25,DATE(YEAR(AE$19-1),MONTH(AE$19-1),MIN($J25,DAY(EOMONTH(AE$19-1,0))))&lt;=$I25,MOD((YEAR(DATE(YEAR(AE$19-1),MONTH(AE$19-1),MIN($J25,DAY(EOMONTH(AE$19-1,0)))))-YEAR($H25))*12+MONTH(DATE(YEAR(AE$19-1),MONTH(AE$19-1),MIN($J25,DAY(EOMONTH(AE$19-1,0)))))-MONTH($H25),CHOOSE($F25,1,1,3,12))=0))*1,0)))</f>
        <v/>
      </c>
      <c r="AF25">
        <f>IF(OR(NOT($K25),AF$19&lt;=AF$18),0,$D25*IF($F25=1,IF(MIN(AF$19,$I25+1)&lt;=MAX(AF$18,$H25),0,MAX(0,INT((MIN(AF$19,$I25+1)-MAX(AF$18,$H25)-1-MOD(WEEKDAY($H25,2)-WEEKDAY(MAX(AF$18,$H25),2),7))/7)+1)),(AND(DATE(YEAR(AF$18),MONTH(AF$18),MIN($J25,DAY(EOMONTH(AF$18,0))))&gt;=AF$18,DATE(YEAR(AF$18),MONTH(AF$18),MIN($J25,DAY(EOMONTH(AF$18,0))))&lt;AF$19,DATE(YEAR(AF$18),MONTH(AF$18),MIN($J25,DAY(EOMONTH(AF$18,0))))&gt;=$H25,DATE(YEAR(AF$18),MONTH(AF$18),MIN($J25,DAY(EOMONTH(AF$18,0))))&lt;=$I25,MOD((YEAR(DATE(YEAR(AF$18),MONTH(AF$18),MIN($J25,DAY(EOMONTH(AF$18,0)))))-YEAR($H25))*12+MONTH(DATE(YEAR(AF$18),MONTH(AF$18),MIN($J25,DAY(EOMONTH(AF$18,0)))))-MONTH($H25),CHOOSE($F25,1,1,3,12))=0))*1+IF(MONTH(DATE(YEAR(AF$19-1),MONTH(AF$19-1),MIN($J25,DAY(EOMONTH(AF$19-1,0)))))&lt;&gt;MONTH(DATE(YEAR(AF$18),MONTH(AF$18),MIN($J25,DAY(EOMONTH(AF$18,0))))),(AND(DATE(YEAR(AF$19-1),MONTH(AF$19-1),MIN($J25,DAY(EOMONTH(AF$19-1,0))))&gt;=AF$18,DATE(YEAR(AF$19-1),MONTH(AF$19-1),MIN($J25,DAY(EOMONTH(AF$19-1,0))))&lt;AF$19,DATE(YEAR(AF$19-1),MONTH(AF$19-1),MIN($J25,DAY(EOMONTH(AF$19-1,0))))&gt;=$H25,DATE(YEAR(AF$19-1),MONTH(AF$19-1),MIN($J25,DAY(EOMONTH(AF$19-1,0))))&lt;=$I25,MOD((YEAR(DATE(YEAR(AF$19-1),MONTH(AF$19-1),MIN($J25,DAY(EOMONTH(AF$19-1,0)))))-YEAR($H25))*12+MONTH(DATE(YEAR(AF$19-1),MONTH(AF$19-1),MIN($J25,DAY(EOMONTH(AF$19-1,0)))))-MONTH($H25),CHOOSE($F25,1,1,3,12))=0))*1,0)))</f>
        <v/>
      </c>
      <c r="AG25">
        <f>IF(OR(NOT($K25),AG$19&lt;=AG$18),0,$D25*IF($F25=1,IF(MIN(AG$19,$I25+1)&lt;=MAX(AG$18,$H25),0,MAX(0,INT((MIN(AG$19,$I25+1)-MAX(AG$18,$H25)-1-MOD(WEEKDAY($H25,2)-WEEKDAY(MAX(AG$18,$H25),2),7))/7)+1)),(AND(DATE(YEAR(AG$18),MONTH(AG$18),MIN($J25,DAY(EOMONTH(AG$18,0))))&gt;=AG$18,DATE(YEAR(AG$18),MONTH(AG$18),MIN($J25,DAY(EOMONTH(AG$18,0))))&lt;AG$19,DATE(YEAR(AG$18),MONTH(AG$18),MIN($J25,DAY(EOMONTH(AG$18,0))))&gt;=$H25,DATE(YEAR(AG$18),MONTH(AG$18),MIN($J25,DAY(EOMONTH(AG$18,0))))&lt;=$I25,MOD((YEAR(DATE(YEAR(AG$18),MONTH(AG$18),MIN($J25,DAY(EOMONTH(AG$18,0)))))-YEAR($H25))*12+MONTH(DATE(YEAR(AG$18),MONTH(AG$18),MIN($J25,DAY(EOMONTH(AG$18,0)))))-MONTH($H25),CHOOSE($F25,1,1,3,12))=0))*1+IF(MONTH(DATE(YEAR(AG$19-1),MONTH(AG$19-1),MIN($J25,DAY(EOMONTH(AG$19-1,0)))))&lt;&gt;MONTH(DATE(YEAR(AG$18),MONTH(AG$18),MIN($J25,DAY(EOMONTH(AG$18,0))))),(AND(DATE(YEAR(AG$19-1),MONTH(AG$19-1),MIN($J25,DAY(EOMONTH(AG$19-1,0))))&gt;=AG$18,DATE(YEAR(AG$19-1),MONTH(AG$19-1),MIN($J25,DAY(EOMONTH(AG$19-1,0))))&lt;AG$19,DATE(YEAR(AG$19-1),MONTH(AG$19-1),MIN($J25,DAY(EOMONTH(AG$19-1,0))))&gt;=$H25,DATE(YEAR(AG$19-1),MONTH(AG$19-1),MIN($J25,DAY(EOMONTH(AG$19-1,0))))&lt;=$I25,MOD((YEAR(DATE(YEAR(AG$19-1),MONTH(AG$19-1),MIN($J25,DAY(EOMONTH(AG$19-1,0)))))-YEAR($H25))*12+MONTH(DATE(YEAR(AG$19-1),MONTH(AG$19-1),MIN($J25,DAY(EOMONTH(AG$19-1,0)))))-MONTH($H25),CHOOSE($F25,1,1,3,12))=0))*1,0)))</f>
        <v/>
      </c>
      <c r="AH25">
        <f>IF(OR(NOT($K25),AH$19&lt;=AH$18),0,$D25*IF($F25=1,IF(MIN(AH$19,$I25+1)&lt;=MAX(AH$18,$H25),0,MAX(0,INT((MIN(AH$19,$I25+1)-MAX(AH$18,$H25)-1-MOD(WEEKDAY($H25,2)-WEEKDAY(MAX(AH$18,$H25),2),7))/7)+1)),(AND(DATE(YEAR(AH$18),MONTH(AH$18),MIN($J25,DAY(EOMONTH(AH$18,0))))&gt;=AH$18,DATE(YEAR(AH$18),MONTH(AH$18),MIN($J25,DAY(EOMONTH(AH$18,0))))&lt;AH$19,DATE(YEAR(AH$18),MONTH(AH$18),MIN($J25,DAY(EOMONTH(AH$18,0))))&gt;=$H25,DATE(YEAR(AH$18),MONTH(AH$18),MIN($J25,DAY(EOMONTH(AH$18,0))))&lt;=$I25,MOD((YEAR(DATE(YEAR(AH$18),MONTH(AH$18),MIN($J25,DAY(EOMONTH(AH$18,0)))))-YEAR($H25))*12+MONTH(DATE(YEAR(AH$18),MONTH(AH$18),MIN($J25,DAY(EOMONTH(AH$18,0)))))-MONTH($H25),CHOOSE($F25,1,1,3,12))=0))*1+IF(MONTH(DATE(YEAR(AH$19-1),MONTH(AH$19-1),MIN($J25,DAY(EOMONTH(AH$19-1,0)))))&lt;&gt;MONTH(DATE(YEAR(AH$18),MONTH(AH$18),MIN($J25,DAY(EOMONTH(AH$18,0))))),(AND(DATE(YEAR(AH$19-1),MONTH(AH$19-1),MIN($J25,DAY(EOMONTH(AH$19-1,0))))&gt;=AH$18,DATE(YEAR(AH$19-1),MONTH(AH$19-1),MIN($J25,DAY(EOMONTH(AH$19-1,0))))&lt;AH$19,DATE(YEAR(AH$19-1),MONTH(AH$19-1),MIN($J25,DAY(EOMONTH(AH$19-1,0))))&gt;=$H25,DATE(YEAR(AH$19-1),MONTH(AH$19-1),MIN($J25,DAY(EOMONTH(AH$19-1,0))))&lt;=$I25,MOD((YEAR(DATE(YEAR(AH$19-1),MONTH(AH$19-1),MIN($J25,DAY(EOMONTH(AH$19-1,0)))))-YEAR($H25))*12+MONTH(DATE(YEAR(AH$19-1),MONTH(AH$19-1),MIN($J25,DAY(EOMONTH(AH$19-1,0)))))-MONTH($H25),CHOOSE($F25,1,1,3,12))=0))*1,0)))</f>
        <v/>
      </c>
      <c r="AI25">
        <f>IF(OR(NOT($K25),AI$19&lt;=AI$18),0,$D25*IF($F25=1,IF(MIN(AI$19,$I25+1)&lt;=MAX(AI$18,$H25),0,MAX(0,INT((MIN(AI$19,$I25+1)-MAX(AI$18,$H25)-1-MOD(WEEKDAY($H25,2)-WEEKDAY(MAX(AI$18,$H25),2),7))/7)+1)),(AND(DATE(YEAR(AI$18),MONTH(AI$18),MIN($J25,DAY(EOMONTH(AI$18,0))))&gt;=AI$18,DATE(YEAR(AI$18),MONTH(AI$18),MIN($J25,DAY(EOMONTH(AI$18,0))))&lt;AI$19,DATE(YEAR(AI$18),MONTH(AI$18),MIN($J25,DAY(EOMONTH(AI$18,0))))&gt;=$H25,DATE(YEAR(AI$18),MONTH(AI$18),MIN($J25,DAY(EOMONTH(AI$18,0))))&lt;=$I25,MOD((YEAR(DATE(YEAR(AI$18),MONTH(AI$18),MIN($J25,DAY(EOMONTH(AI$18,0)))))-YEAR($H25))*12+MONTH(DATE(YEAR(AI$18),MONTH(AI$18),MIN($J25,DAY(EOMONTH(AI$18,0)))))-MONTH($H25),CHOOSE($F25,1,1,3,12))=0))*1+IF(MONTH(DATE(YEAR(AI$19-1),MONTH(AI$19-1),MIN($J25,DAY(EOMONTH(AI$19-1,0)))))&lt;&gt;MONTH(DATE(YEAR(AI$18),MONTH(AI$18),MIN($J25,DAY(EOMONTH(AI$18,0))))),(AND(DATE(YEAR(AI$19-1),MONTH(AI$19-1),MIN($J25,DAY(EOMONTH(AI$19-1,0))))&gt;=AI$18,DATE(YEAR(AI$19-1),MONTH(AI$19-1),MIN($J25,DAY(EOMONTH(AI$19-1,0))))&lt;AI$19,DATE(YEAR(AI$19-1),MONTH(AI$19-1),MIN($J25,DAY(EOMONTH(AI$19-1,0))))&gt;=$H25,DATE(YEAR(AI$19-1),MONTH(AI$19-1),MIN($J25,DAY(EOMONTH(AI$19-1,0))))&lt;=$I25,MOD((YEAR(DATE(YEAR(AI$19-1),MONTH(AI$19-1),MIN($J25,DAY(EOMONTH(AI$19-1,0)))))-YEAR($H25))*12+MONTH(DATE(YEAR(AI$19-1),MONTH(AI$19-1),MIN($J25,DAY(EOMONTH(AI$19-1,0)))))-MONTH($H25),CHOOSE($F25,1,1,3,12))=0))*1,0)))</f>
        <v/>
      </c>
      <c r="AJ25">
        <f>IF(OR(NOT($K25),AJ$19&lt;=AJ$18),0,$D25*IF($F25=1,IF(MIN(AJ$19,$I25+1)&lt;=MAX(AJ$18,$H25),0,MAX(0,INT((MIN(AJ$19,$I25+1)-MAX(AJ$18,$H25)-1-MOD(WEEKDAY($H25,2)-WEEKDAY(MAX(AJ$18,$H25),2),7))/7)+1)),(AND(DATE(YEAR(AJ$18),MONTH(AJ$18),MIN($J25,DAY(EOMONTH(AJ$18,0))))&gt;=AJ$18,DATE(YEAR(AJ$18),MONTH(AJ$18),MIN($J25,DAY(EOMONTH(AJ$18,0))))&lt;AJ$19,DATE(YEAR(AJ$18),MONTH(AJ$18),MIN($J25,DAY(EOMONTH(AJ$18,0))))&gt;=$H25,DATE(YEAR(AJ$18),MONTH(AJ$18),MIN($J25,DAY(EOMONTH(AJ$18,0))))&lt;=$I25,MOD((YEAR(DATE(YEAR(AJ$18),MONTH(AJ$18),MIN($J25,DAY(EOMONTH(AJ$18,0)))))-YEAR($H25))*12+MONTH(DATE(YEAR(AJ$18),MONTH(AJ$18),MIN($J25,DAY(EOMONTH(AJ$18,0)))))-MONTH($H25),CHOOSE($F25,1,1,3,12))=0))*1+IF(MONTH(DATE(YEAR(AJ$19-1),MONTH(AJ$19-1),MIN($J25,DAY(EOMONTH(AJ$19-1,0)))))&lt;&gt;MONTH(DATE(YEAR(AJ$18),MONTH(AJ$18),MIN($J25,DAY(EOMONTH(AJ$18,0))))),(AND(DATE(YEAR(AJ$19-1),MONTH(AJ$19-1),MIN($J25,DAY(EOMONTH(AJ$19-1,0))))&gt;=AJ$18,DATE(YEAR(AJ$19-1),MONTH(AJ$19-1),MIN($J25,DAY(EOMONTH(AJ$19-1,0))))&lt;AJ$19,DATE(YEAR(AJ$19-1),MONTH(AJ$19-1),MIN($J25,DAY(EOMONTH(AJ$19-1,0))))&gt;=$H25,DATE(YEAR(AJ$19-1),MONTH(AJ$19-1),MIN($J25,DAY(EOMONTH(AJ$19-1,0))))&lt;=$I25,MOD((YEAR(DATE(YEAR(AJ$19-1),MONTH(AJ$19-1),MIN($J25,DAY(EOMONTH(AJ$19-1,0)))))-YEAR($H25))*12+MONTH(DATE(YEAR(AJ$19-1),MONTH(AJ$19-1),MIN($J25,DAY(EOMONTH(AJ$19-1,0)))))-MONTH($H25),CHOOSE($F25,1,1,3,12))=0))*1,0)))</f>
        <v/>
      </c>
      <c r="AK25">
        <f>IF(OR(NOT($K25),AK$19&lt;=AK$18),0,$D25*IF($F25=1,IF(MIN(AK$19,$I25+1)&lt;=MAX(AK$18,$H25),0,MAX(0,INT((MIN(AK$19,$I25+1)-MAX(AK$18,$H25)-1-MOD(WEEKDAY($H25,2)-WEEKDAY(MAX(AK$18,$H25),2),7))/7)+1)),(AND(DATE(YEAR(AK$18),MONTH(AK$18),MIN($J25,DAY(EOMONTH(AK$18,0))))&gt;=AK$18,DATE(YEAR(AK$18),MONTH(AK$18),MIN($J25,DAY(EOMONTH(AK$18,0))))&lt;AK$19,DATE(YEAR(AK$18),MONTH(AK$18),MIN($J25,DAY(EOMONTH(AK$18,0))))&gt;=$H25,DATE(YEAR(AK$18),MONTH(AK$18),MIN($J25,DAY(EOMONTH(AK$18,0))))&lt;=$I25,MOD((YEAR(DATE(YEAR(AK$18),MONTH(AK$18),MIN($J25,DAY(EOMONTH(AK$18,0)))))-YEAR($H25))*12+MONTH(DATE(YEAR(AK$18),MONTH(AK$18),MIN($J25,DAY(EOMONTH(AK$18,0)))))-MONTH($H25),CHOOSE($F25,1,1,3,12))=0))*1+IF(MONTH(DATE(YEAR(AK$19-1),MONTH(AK$19-1),MIN($J25,DAY(EOMONTH(AK$19-1,0)))))&lt;&gt;MONTH(DATE(YEAR(AK$18),MONTH(AK$18),MIN($J25,DAY(EOMONTH(AK$18,0))))),(AND(DATE(YEAR(AK$19-1),MONTH(AK$19-1),MIN($J25,DAY(EOMONTH(AK$19-1,0))))&gt;=AK$18,DATE(YEAR(AK$19-1),MONTH(AK$19-1),MIN($J25,DAY(EOMONTH(AK$19-1,0))))&lt;AK$19,DATE(YEAR(AK$19-1),MONTH(AK$19-1),MIN($J25,DAY(EOMONTH(AK$19-1,0))))&gt;=$H25,DATE(YEAR(AK$19-1),MONTH(AK$19-1),MIN($J25,DAY(EOMONTH(AK$19-1,0))))&lt;=$I25,MOD((YEAR(DATE(YEAR(AK$19-1),MONTH(AK$19-1),MIN($J25,DAY(EOMONTH(AK$19-1,0)))))-YEAR($H25))*12+MONTH(DATE(YEAR(AK$19-1),MONTH(AK$19-1),MIN($J25,DAY(EOMONTH(AK$19-1,0)))))-MONTH($H25),CHOOSE($F25,1,1,3,12))=0))*1,0)))</f>
        <v/>
      </c>
    </row>
    <row r="26">
      <c r="A26" t="n">
        <v>6</v>
      </c>
      <c r="B26">
        <f>Recurring!B13&amp;""</f>
        <v/>
      </c>
      <c r="C26">
        <f>IF(Recurring!C13="","§§",Recurring!C13)</f>
        <v/>
      </c>
      <c r="D26">
        <f>N(Recurring!D13)</f>
        <v/>
      </c>
      <c r="E26">
        <f>IF(COUNTIF($J$2:$J$5,C26)&gt;0,1,IF(COUNTIF($J$7:$J$16,C26)&gt;0,-1,0))</f>
        <v/>
      </c>
      <c r="F26">
        <f>ROUND(SUMPRODUCT((Lang!$C$49:$N$52=Recurring!E13)*(ROW(Lang!$C$49:$N$52)-48))/MAX(1,COUNTIF(Lang!$C$49:$N$52,Recurring!E13)),0)</f>
        <v/>
      </c>
      <c r="H26">
        <f>N(Recurring!F13)</f>
        <v/>
      </c>
      <c r="I26">
        <f>IF(N(Recurring!G13)=0,73051,Recurring!G13)</f>
        <v/>
      </c>
      <c r="J26">
        <f>IF(H26&gt;0,DAY(H26),1)</f>
        <v/>
      </c>
      <c r="K26">
        <f>AND(D26&gt;0,E26&lt;&gt;0,F26&gt;0,H26&gt;0)</f>
        <v/>
      </c>
      <c r="M26">
        <f>IF(OR(NOT($K26),M$19&lt;=M$18),0,$D26*IF($F26=1,IF(MIN(M$19,$I26+1)&lt;=MAX(M$18,$H26),0,MAX(0,INT((MIN(M$19,$I26+1)-MAX(M$18,$H26)-1-MOD(WEEKDAY($H26,2)-WEEKDAY(MAX(M$18,$H26),2),7))/7)+1)),(AND(DATE(YEAR(M$18),MONTH(M$18),MIN($J26,DAY(EOMONTH(M$18,0))))&gt;=M$18,DATE(YEAR(M$18),MONTH(M$18),MIN($J26,DAY(EOMONTH(M$18,0))))&lt;M$19,DATE(YEAR(M$18),MONTH(M$18),MIN($J26,DAY(EOMONTH(M$18,0))))&gt;=$H26,DATE(YEAR(M$18),MONTH(M$18),MIN($J26,DAY(EOMONTH(M$18,0))))&lt;=$I26,MOD((YEAR(DATE(YEAR(M$18),MONTH(M$18),MIN($J26,DAY(EOMONTH(M$18,0)))))-YEAR($H26))*12+MONTH(DATE(YEAR(M$18),MONTH(M$18),MIN($J26,DAY(EOMONTH(M$18,0)))))-MONTH($H26),CHOOSE($F26,1,1,3,12))=0))*1+IF(MONTH(DATE(YEAR(M$19-1),MONTH(M$19-1),MIN($J26,DAY(EOMONTH(M$19-1,0)))))&lt;&gt;MONTH(DATE(YEAR(M$18),MONTH(M$18),MIN($J26,DAY(EOMONTH(M$18,0))))),(AND(DATE(YEAR(M$19-1),MONTH(M$19-1),MIN($J26,DAY(EOMONTH(M$19-1,0))))&gt;=M$18,DATE(YEAR(M$19-1),MONTH(M$19-1),MIN($J26,DAY(EOMONTH(M$19-1,0))))&lt;M$19,DATE(YEAR(M$19-1),MONTH(M$19-1),MIN($J26,DAY(EOMONTH(M$19-1,0))))&gt;=$H26,DATE(YEAR(M$19-1),MONTH(M$19-1),MIN($J26,DAY(EOMONTH(M$19-1,0))))&lt;=$I26,MOD((YEAR(DATE(YEAR(M$19-1),MONTH(M$19-1),MIN($J26,DAY(EOMONTH(M$19-1,0)))))-YEAR($H26))*12+MONTH(DATE(YEAR(M$19-1),MONTH(M$19-1),MIN($J26,DAY(EOMONTH(M$19-1,0)))))-MONTH($H26),CHOOSE($F26,1,1,3,12))=0))*1,0)))</f>
        <v/>
      </c>
      <c r="N26">
        <f>IF(OR(NOT($K26),N$19&lt;=N$18),0,$D26*IF($F26=1,IF(MIN(N$19,$I26+1)&lt;=MAX(N$18,$H26),0,MAX(0,INT((MIN(N$19,$I26+1)-MAX(N$18,$H26)-1-MOD(WEEKDAY($H26,2)-WEEKDAY(MAX(N$18,$H26),2),7))/7)+1)),(AND(DATE(YEAR(N$18),MONTH(N$18),MIN($J26,DAY(EOMONTH(N$18,0))))&gt;=N$18,DATE(YEAR(N$18),MONTH(N$18),MIN($J26,DAY(EOMONTH(N$18,0))))&lt;N$19,DATE(YEAR(N$18),MONTH(N$18),MIN($J26,DAY(EOMONTH(N$18,0))))&gt;=$H26,DATE(YEAR(N$18),MONTH(N$18),MIN($J26,DAY(EOMONTH(N$18,0))))&lt;=$I26,MOD((YEAR(DATE(YEAR(N$18),MONTH(N$18),MIN($J26,DAY(EOMONTH(N$18,0)))))-YEAR($H26))*12+MONTH(DATE(YEAR(N$18),MONTH(N$18),MIN($J26,DAY(EOMONTH(N$18,0)))))-MONTH($H26),CHOOSE($F26,1,1,3,12))=0))*1+IF(MONTH(DATE(YEAR(N$19-1),MONTH(N$19-1),MIN($J26,DAY(EOMONTH(N$19-1,0)))))&lt;&gt;MONTH(DATE(YEAR(N$18),MONTH(N$18),MIN($J26,DAY(EOMONTH(N$18,0))))),(AND(DATE(YEAR(N$19-1),MONTH(N$19-1),MIN($J26,DAY(EOMONTH(N$19-1,0))))&gt;=N$18,DATE(YEAR(N$19-1),MONTH(N$19-1),MIN($J26,DAY(EOMONTH(N$19-1,0))))&lt;N$19,DATE(YEAR(N$19-1),MONTH(N$19-1),MIN($J26,DAY(EOMONTH(N$19-1,0))))&gt;=$H26,DATE(YEAR(N$19-1),MONTH(N$19-1),MIN($J26,DAY(EOMONTH(N$19-1,0))))&lt;=$I26,MOD((YEAR(DATE(YEAR(N$19-1),MONTH(N$19-1),MIN($J26,DAY(EOMONTH(N$19-1,0)))))-YEAR($H26))*12+MONTH(DATE(YEAR(N$19-1),MONTH(N$19-1),MIN($J26,DAY(EOMONTH(N$19-1,0)))))-MONTH($H26),CHOOSE($F26,1,1,3,12))=0))*1,0)))</f>
        <v/>
      </c>
      <c r="O26">
        <f>IF(OR(NOT($K26),O$19&lt;=O$18),0,$D26*IF($F26=1,IF(MIN(O$19,$I26+1)&lt;=MAX(O$18,$H26),0,MAX(0,INT((MIN(O$19,$I26+1)-MAX(O$18,$H26)-1-MOD(WEEKDAY($H26,2)-WEEKDAY(MAX(O$18,$H26),2),7))/7)+1)),(AND(DATE(YEAR(O$18),MONTH(O$18),MIN($J26,DAY(EOMONTH(O$18,0))))&gt;=O$18,DATE(YEAR(O$18),MONTH(O$18),MIN($J26,DAY(EOMONTH(O$18,0))))&lt;O$19,DATE(YEAR(O$18),MONTH(O$18),MIN($J26,DAY(EOMONTH(O$18,0))))&gt;=$H26,DATE(YEAR(O$18),MONTH(O$18),MIN($J26,DAY(EOMONTH(O$18,0))))&lt;=$I26,MOD((YEAR(DATE(YEAR(O$18),MONTH(O$18),MIN($J26,DAY(EOMONTH(O$18,0)))))-YEAR($H26))*12+MONTH(DATE(YEAR(O$18),MONTH(O$18),MIN($J26,DAY(EOMONTH(O$18,0)))))-MONTH($H26),CHOOSE($F26,1,1,3,12))=0))*1+IF(MONTH(DATE(YEAR(O$19-1),MONTH(O$19-1),MIN($J26,DAY(EOMONTH(O$19-1,0)))))&lt;&gt;MONTH(DATE(YEAR(O$18),MONTH(O$18),MIN($J26,DAY(EOMONTH(O$18,0))))),(AND(DATE(YEAR(O$19-1),MONTH(O$19-1),MIN($J26,DAY(EOMONTH(O$19-1,0))))&gt;=O$18,DATE(YEAR(O$19-1),MONTH(O$19-1),MIN($J26,DAY(EOMONTH(O$19-1,0))))&lt;O$19,DATE(YEAR(O$19-1),MONTH(O$19-1),MIN($J26,DAY(EOMONTH(O$19-1,0))))&gt;=$H26,DATE(YEAR(O$19-1),MONTH(O$19-1),MIN($J26,DAY(EOMONTH(O$19-1,0))))&lt;=$I26,MOD((YEAR(DATE(YEAR(O$19-1),MONTH(O$19-1),MIN($J26,DAY(EOMONTH(O$19-1,0)))))-YEAR($H26))*12+MONTH(DATE(YEAR(O$19-1),MONTH(O$19-1),MIN($J26,DAY(EOMONTH(O$19-1,0)))))-MONTH($H26),CHOOSE($F26,1,1,3,12))=0))*1,0)))</f>
        <v/>
      </c>
      <c r="P26">
        <f>IF(OR(NOT($K26),P$19&lt;=P$18),0,$D26*IF($F26=1,IF(MIN(P$19,$I26+1)&lt;=MAX(P$18,$H26),0,MAX(0,INT((MIN(P$19,$I26+1)-MAX(P$18,$H26)-1-MOD(WEEKDAY($H26,2)-WEEKDAY(MAX(P$18,$H26),2),7))/7)+1)),(AND(DATE(YEAR(P$18),MONTH(P$18),MIN($J26,DAY(EOMONTH(P$18,0))))&gt;=P$18,DATE(YEAR(P$18),MONTH(P$18),MIN($J26,DAY(EOMONTH(P$18,0))))&lt;P$19,DATE(YEAR(P$18),MONTH(P$18),MIN($J26,DAY(EOMONTH(P$18,0))))&gt;=$H26,DATE(YEAR(P$18),MONTH(P$18),MIN($J26,DAY(EOMONTH(P$18,0))))&lt;=$I26,MOD((YEAR(DATE(YEAR(P$18),MONTH(P$18),MIN($J26,DAY(EOMONTH(P$18,0)))))-YEAR($H26))*12+MONTH(DATE(YEAR(P$18),MONTH(P$18),MIN($J26,DAY(EOMONTH(P$18,0)))))-MONTH($H26),CHOOSE($F26,1,1,3,12))=0))*1+IF(MONTH(DATE(YEAR(P$19-1),MONTH(P$19-1),MIN($J26,DAY(EOMONTH(P$19-1,0)))))&lt;&gt;MONTH(DATE(YEAR(P$18),MONTH(P$18),MIN($J26,DAY(EOMONTH(P$18,0))))),(AND(DATE(YEAR(P$19-1),MONTH(P$19-1),MIN($J26,DAY(EOMONTH(P$19-1,0))))&gt;=P$18,DATE(YEAR(P$19-1),MONTH(P$19-1),MIN($J26,DAY(EOMONTH(P$19-1,0))))&lt;P$19,DATE(YEAR(P$19-1),MONTH(P$19-1),MIN($J26,DAY(EOMONTH(P$19-1,0))))&gt;=$H26,DATE(YEAR(P$19-1),MONTH(P$19-1),MIN($J26,DAY(EOMONTH(P$19-1,0))))&lt;=$I26,MOD((YEAR(DATE(YEAR(P$19-1),MONTH(P$19-1),MIN($J26,DAY(EOMONTH(P$19-1,0)))))-YEAR($H26))*12+MONTH(DATE(YEAR(P$19-1),MONTH(P$19-1),MIN($J26,DAY(EOMONTH(P$19-1,0)))))-MONTH($H26),CHOOSE($F26,1,1,3,12))=0))*1,0)))</f>
        <v/>
      </c>
      <c r="Q26">
        <f>IF(OR(NOT($K26),Q$19&lt;=Q$18),0,$D26*IF($F26=1,IF(MIN(Q$19,$I26+1)&lt;=MAX(Q$18,$H26),0,MAX(0,INT((MIN(Q$19,$I26+1)-MAX(Q$18,$H26)-1-MOD(WEEKDAY($H26,2)-WEEKDAY(MAX(Q$18,$H26),2),7))/7)+1)),(AND(DATE(YEAR(Q$18),MONTH(Q$18),MIN($J26,DAY(EOMONTH(Q$18,0))))&gt;=Q$18,DATE(YEAR(Q$18),MONTH(Q$18),MIN($J26,DAY(EOMONTH(Q$18,0))))&lt;Q$19,DATE(YEAR(Q$18),MONTH(Q$18),MIN($J26,DAY(EOMONTH(Q$18,0))))&gt;=$H26,DATE(YEAR(Q$18),MONTH(Q$18),MIN($J26,DAY(EOMONTH(Q$18,0))))&lt;=$I26,MOD((YEAR(DATE(YEAR(Q$18),MONTH(Q$18),MIN($J26,DAY(EOMONTH(Q$18,0)))))-YEAR($H26))*12+MONTH(DATE(YEAR(Q$18),MONTH(Q$18),MIN($J26,DAY(EOMONTH(Q$18,0)))))-MONTH($H26),CHOOSE($F26,1,1,3,12))=0))*1+IF(MONTH(DATE(YEAR(Q$19-1),MONTH(Q$19-1),MIN($J26,DAY(EOMONTH(Q$19-1,0)))))&lt;&gt;MONTH(DATE(YEAR(Q$18),MONTH(Q$18),MIN($J26,DAY(EOMONTH(Q$18,0))))),(AND(DATE(YEAR(Q$19-1),MONTH(Q$19-1),MIN($J26,DAY(EOMONTH(Q$19-1,0))))&gt;=Q$18,DATE(YEAR(Q$19-1),MONTH(Q$19-1),MIN($J26,DAY(EOMONTH(Q$19-1,0))))&lt;Q$19,DATE(YEAR(Q$19-1),MONTH(Q$19-1),MIN($J26,DAY(EOMONTH(Q$19-1,0))))&gt;=$H26,DATE(YEAR(Q$19-1),MONTH(Q$19-1),MIN($J26,DAY(EOMONTH(Q$19-1,0))))&lt;=$I26,MOD((YEAR(DATE(YEAR(Q$19-1),MONTH(Q$19-1),MIN($J26,DAY(EOMONTH(Q$19-1,0)))))-YEAR($H26))*12+MONTH(DATE(YEAR(Q$19-1),MONTH(Q$19-1),MIN($J26,DAY(EOMONTH(Q$19-1,0)))))-MONTH($H26),CHOOSE($F26,1,1,3,12))=0))*1,0)))</f>
        <v/>
      </c>
      <c r="R26">
        <f>IF(OR(NOT($K26),R$19&lt;=R$18),0,$D26*IF($F26=1,IF(MIN(R$19,$I26+1)&lt;=MAX(R$18,$H26),0,MAX(0,INT((MIN(R$19,$I26+1)-MAX(R$18,$H26)-1-MOD(WEEKDAY($H26,2)-WEEKDAY(MAX(R$18,$H26),2),7))/7)+1)),(AND(DATE(YEAR(R$18),MONTH(R$18),MIN($J26,DAY(EOMONTH(R$18,0))))&gt;=R$18,DATE(YEAR(R$18),MONTH(R$18),MIN($J26,DAY(EOMONTH(R$18,0))))&lt;R$19,DATE(YEAR(R$18),MONTH(R$18),MIN($J26,DAY(EOMONTH(R$18,0))))&gt;=$H26,DATE(YEAR(R$18),MONTH(R$18),MIN($J26,DAY(EOMONTH(R$18,0))))&lt;=$I26,MOD((YEAR(DATE(YEAR(R$18),MONTH(R$18),MIN($J26,DAY(EOMONTH(R$18,0)))))-YEAR($H26))*12+MONTH(DATE(YEAR(R$18),MONTH(R$18),MIN($J26,DAY(EOMONTH(R$18,0)))))-MONTH($H26),CHOOSE($F26,1,1,3,12))=0))*1+IF(MONTH(DATE(YEAR(R$19-1),MONTH(R$19-1),MIN($J26,DAY(EOMONTH(R$19-1,0)))))&lt;&gt;MONTH(DATE(YEAR(R$18),MONTH(R$18),MIN($J26,DAY(EOMONTH(R$18,0))))),(AND(DATE(YEAR(R$19-1),MONTH(R$19-1),MIN($J26,DAY(EOMONTH(R$19-1,0))))&gt;=R$18,DATE(YEAR(R$19-1),MONTH(R$19-1),MIN($J26,DAY(EOMONTH(R$19-1,0))))&lt;R$19,DATE(YEAR(R$19-1),MONTH(R$19-1),MIN($J26,DAY(EOMONTH(R$19-1,0))))&gt;=$H26,DATE(YEAR(R$19-1),MONTH(R$19-1),MIN($J26,DAY(EOMONTH(R$19-1,0))))&lt;=$I26,MOD((YEAR(DATE(YEAR(R$19-1),MONTH(R$19-1),MIN($J26,DAY(EOMONTH(R$19-1,0)))))-YEAR($H26))*12+MONTH(DATE(YEAR(R$19-1),MONTH(R$19-1),MIN($J26,DAY(EOMONTH(R$19-1,0)))))-MONTH($H26),CHOOSE($F26,1,1,3,12))=0))*1,0)))</f>
        <v/>
      </c>
      <c r="S26">
        <f>IF(OR(NOT($K26),S$19&lt;=S$18),0,$D26*IF($F26=1,IF(MIN(S$19,$I26+1)&lt;=MAX(S$18,$H26),0,MAX(0,INT((MIN(S$19,$I26+1)-MAX(S$18,$H26)-1-MOD(WEEKDAY($H26,2)-WEEKDAY(MAX(S$18,$H26),2),7))/7)+1)),(AND(DATE(YEAR(S$18),MONTH(S$18),MIN($J26,DAY(EOMONTH(S$18,0))))&gt;=S$18,DATE(YEAR(S$18),MONTH(S$18),MIN($J26,DAY(EOMONTH(S$18,0))))&lt;S$19,DATE(YEAR(S$18),MONTH(S$18),MIN($J26,DAY(EOMONTH(S$18,0))))&gt;=$H26,DATE(YEAR(S$18),MONTH(S$18),MIN($J26,DAY(EOMONTH(S$18,0))))&lt;=$I26,MOD((YEAR(DATE(YEAR(S$18),MONTH(S$18),MIN($J26,DAY(EOMONTH(S$18,0)))))-YEAR($H26))*12+MONTH(DATE(YEAR(S$18),MONTH(S$18),MIN($J26,DAY(EOMONTH(S$18,0)))))-MONTH($H26),CHOOSE($F26,1,1,3,12))=0))*1+IF(MONTH(DATE(YEAR(S$19-1),MONTH(S$19-1),MIN($J26,DAY(EOMONTH(S$19-1,0)))))&lt;&gt;MONTH(DATE(YEAR(S$18),MONTH(S$18),MIN($J26,DAY(EOMONTH(S$18,0))))),(AND(DATE(YEAR(S$19-1),MONTH(S$19-1),MIN($J26,DAY(EOMONTH(S$19-1,0))))&gt;=S$18,DATE(YEAR(S$19-1),MONTH(S$19-1),MIN($J26,DAY(EOMONTH(S$19-1,0))))&lt;S$19,DATE(YEAR(S$19-1),MONTH(S$19-1),MIN($J26,DAY(EOMONTH(S$19-1,0))))&gt;=$H26,DATE(YEAR(S$19-1),MONTH(S$19-1),MIN($J26,DAY(EOMONTH(S$19-1,0))))&lt;=$I26,MOD((YEAR(DATE(YEAR(S$19-1),MONTH(S$19-1),MIN($J26,DAY(EOMONTH(S$19-1,0)))))-YEAR($H26))*12+MONTH(DATE(YEAR(S$19-1),MONTH(S$19-1),MIN($J26,DAY(EOMONTH(S$19-1,0)))))-MONTH($H26),CHOOSE($F26,1,1,3,12))=0))*1,0)))</f>
        <v/>
      </c>
      <c r="T26">
        <f>IF(OR(NOT($K26),T$19&lt;=T$18),0,$D26*IF($F26=1,IF(MIN(T$19,$I26+1)&lt;=MAX(T$18,$H26),0,MAX(0,INT((MIN(T$19,$I26+1)-MAX(T$18,$H26)-1-MOD(WEEKDAY($H26,2)-WEEKDAY(MAX(T$18,$H26),2),7))/7)+1)),(AND(DATE(YEAR(T$18),MONTH(T$18),MIN($J26,DAY(EOMONTH(T$18,0))))&gt;=T$18,DATE(YEAR(T$18),MONTH(T$18),MIN($J26,DAY(EOMONTH(T$18,0))))&lt;T$19,DATE(YEAR(T$18),MONTH(T$18),MIN($J26,DAY(EOMONTH(T$18,0))))&gt;=$H26,DATE(YEAR(T$18),MONTH(T$18),MIN($J26,DAY(EOMONTH(T$18,0))))&lt;=$I26,MOD((YEAR(DATE(YEAR(T$18),MONTH(T$18),MIN($J26,DAY(EOMONTH(T$18,0)))))-YEAR($H26))*12+MONTH(DATE(YEAR(T$18),MONTH(T$18),MIN($J26,DAY(EOMONTH(T$18,0)))))-MONTH($H26),CHOOSE($F26,1,1,3,12))=0))*1+IF(MONTH(DATE(YEAR(T$19-1),MONTH(T$19-1),MIN($J26,DAY(EOMONTH(T$19-1,0)))))&lt;&gt;MONTH(DATE(YEAR(T$18),MONTH(T$18),MIN($J26,DAY(EOMONTH(T$18,0))))),(AND(DATE(YEAR(T$19-1),MONTH(T$19-1),MIN($J26,DAY(EOMONTH(T$19-1,0))))&gt;=T$18,DATE(YEAR(T$19-1),MONTH(T$19-1),MIN($J26,DAY(EOMONTH(T$19-1,0))))&lt;T$19,DATE(YEAR(T$19-1),MONTH(T$19-1),MIN($J26,DAY(EOMONTH(T$19-1,0))))&gt;=$H26,DATE(YEAR(T$19-1),MONTH(T$19-1),MIN($J26,DAY(EOMONTH(T$19-1,0))))&lt;=$I26,MOD((YEAR(DATE(YEAR(T$19-1),MONTH(T$19-1),MIN($J26,DAY(EOMONTH(T$19-1,0)))))-YEAR($H26))*12+MONTH(DATE(YEAR(T$19-1),MONTH(T$19-1),MIN($J26,DAY(EOMONTH(T$19-1,0)))))-MONTH($H26),CHOOSE($F26,1,1,3,12))=0))*1,0)))</f>
        <v/>
      </c>
      <c r="U26">
        <f>IF(OR(NOT($K26),U$19&lt;=U$18),0,$D26*IF($F26=1,IF(MIN(U$19,$I26+1)&lt;=MAX(U$18,$H26),0,MAX(0,INT((MIN(U$19,$I26+1)-MAX(U$18,$H26)-1-MOD(WEEKDAY($H26,2)-WEEKDAY(MAX(U$18,$H26),2),7))/7)+1)),(AND(DATE(YEAR(U$18),MONTH(U$18),MIN($J26,DAY(EOMONTH(U$18,0))))&gt;=U$18,DATE(YEAR(U$18),MONTH(U$18),MIN($J26,DAY(EOMONTH(U$18,0))))&lt;U$19,DATE(YEAR(U$18),MONTH(U$18),MIN($J26,DAY(EOMONTH(U$18,0))))&gt;=$H26,DATE(YEAR(U$18),MONTH(U$18),MIN($J26,DAY(EOMONTH(U$18,0))))&lt;=$I26,MOD((YEAR(DATE(YEAR(U$18),MONTH(U$18),MIN($J26,DAY(EOMONTH(U$18,0)))))-YEAR($H26))*12+MONTH(DATE(YEAR(U$18),MONTH(U$18),MIN($J26,DAY(EOMONTH(U$18,0)))))-MONTH($H26),CHOOSE($F26,1,1,3,12))=0))*1+IF(MONTH(DATE(YEAR(U$19-1),MONTH(U$19-1),MIN($J26,DAY(EOMONTH(U$19-1,0)))))&lt;&gt;MONTH(DATE(YEAR(U$18),MONTH(U$18),MIN($J26,DAY(EOMONTH(U$18,0))))),(AND(DATE(YEAR(U$19-1),MONTH(U$19-1),MIN($J26,DAY(EOMONTH(U$19-1,0))))&gt;=U$18,DATE(YEAR(U$19-1),MONTH(U$19-1),MIN($J26,DAY(EOMONTH(U$19-1,0))))&lt;U$19,DATE(YEAR(U$19-1),MONTH(U$19-1),MIN($J26,DAY(EOMONTH(U$19-1,0))))&gt;=$H26,DATE(YEAR(U$19-1),MONTH(U$19-1),MIN($J26,DAY(EOMONTH(U$19-1,0))))&lt;=$I26,MOD((YEAR(DATE(YEAR(U$19-1),MONTH(U$19-1),MIN($J26,DAY(EOMONTH(U$19-1,0)))))-YEAR($H26))*12+MONTH(DATE(YEAR(U$19-1),MONTH(U$19-1),MIN($J26,DAY(EOMONTH(U$19-1,0)))))-MONTH($H26),CHOOSE($F26,1,1,3,12))=0))*1,0)))</f>
        <v/>
      </c>
      <c r="V26">
        <f>IF(OR(NOT($K26),V$19&lt;=V$18),0,$D26*IF($F26=1,IF(MIN(V$19,$I26+1)&lt;=MAX(V$18,$H26),0,MAX(0,INT((MIN(V$19,$I26+1)-MAX(V$18,$H26)-1-MOD(WEEKDAY($H26,2)-WEEKDAY(MAX(V$18,$H26),2),7))/7)+1)),(AND(DATE(YEAR(V$18),MONTH(V$18),MIN($J26,DAY(EOMONTH(V$18,0))))&gt;=V$18,DATE(YEAR(V$18),MONTH(V$18),MIN($J26,DAY(EOMONTH(V$18,0))))&lt;V$19,DATE(YEAR(V$18),MONTH(V$18),MIN($J26,DAY(EOMONTH(V$18,0))))&gt;=$H26,DATE(YEAR(V$18),MONTH(V$18),MIN($J26,DAY(EOMONTH(V$18,0))))&lt;=$I26,MOD((YEAR(DATE(YEAR(V$18),MONTH(V$18),MIN($J26,DAY(EOMONTH(V$18,0)))))-YEAR($H26))*12+MONTH(DATE(YEAR(V$18),MONTH(V$18),MIN($J26,DAY(EOMONTH(V$18,0)))))-MONTH($H26),CHOOSE($F26,1,1,3,12))=0))*1+IF(MONTH(DATE(YEAR(V$19-1),MONTH(V$19-1),MIN($J26,DAY(EOMONTH(V$19-1,0)))))&lt;&gt;MONTH(DATE(YEAR(V$18),MONTH(V$18),MIN($J26,DAY(EOMONTH(V$18,0))))),(AND(DATE(YEAR(V$19-1),MONTH(V$19-1),MIN($J26,DAY(EOMONTH(V$19-1,0))))&gt;=V$18,DATE(YEAR(V$19-1),MONTH(V$19-1),MIN($J26,DAY(EOMONTH(V$19-1,0))))&lt;V$19,DATE(YEAR(V$19-1),MONTH(V$19-1),MIN($J26,DAY(EOMONTH(V$19-1,0))))&gt;=$H26,DATE(YEAR(V$19-1),MONTH(V$19-1),MIN($J26,DAY(EOMONTH(V$19-1,0))))&lt;=$I26,MOD((YEAR(DATE(YEAR(V$19-1),MONTH(V$19-1),MIN($J26,DAY(EOMONTH(V$19-1,0)))))-YEAR($H26))*12+MONTH(DATE(YEAR(V$19-1),MONTH(V$19-1),MIN($J26,DAY(EOMONTH(V$19-1,0)))))-MONTH($H26),CHOOSE($F26,1,1,3,12))=0))*1,0)))</f>
        <v/>
      </c>
      <c r="W26">
        <f>IF(OR(NOT($K26),W$19&lt;=W$18),0,$D26*IF($F26=1,IF(MIN(W$19,$I26+1)&lt;=MAX(W$18,$H26),0,MAX(0,INT((MIN(W$19,$I26+1)-MAX(W$18,$H26)-1-MOD(WEEKDAY($H26,2)-WEEKDAY(MAX(W$18,$H26),2),7))/7)+1)),(AND(DATE(YEAR(W$18),MONTH(W$18),MIN($J26,DAY(EOMONTH(W$18,0))))&gt;=W$18,DATE(YEAR(W$18),MONTH(W$18),MIN($J26,DAY(EOMONTH(W$18,0))))&lt;W$19,DATE(YEAR(W$18),MONTH(W$18),MIN($J26,DAY(EOMONTH(W$18,0))))&gt;=$H26,DATE(YEAR(W$18),MONTH(W$18),MIN($J26,DAY(EOMONTH(W$18,0))))&lt;=$I26,MOD((YEAR(DATE(YEAR(W$18),MONTH(W$18),MIN($J26,DAY(EOMONTH(W$18,0)))))-YEAR($H26))*12+MONTH(DATE(YEAR(W$18),MONTH(W$18),MIN($J26,DAY(EOMONTH(W$18,0)))))-MONTH($H26),CHOOSE($F26,1,1,3,12))=0))*1+IF(MONTH(DATE(YEAR(W$19-1),MONTH(W$19-1),MIN($J26,DAY(EOMONTH(W$19-1,0)))))&lt;&gt;MONTH(DATE(YEAR(W$18),MONTH(W$18),MIN($J26,DAY(EOMONTH(W$18,0))))),(AND(DATE(YEAR(W$19-1),MONTH(W$19-1),MIN($J26,DAY(EOMONTH(W$19-1,0))))&gt;=W$18,DATE(YEAR(W$19-1),MONTH(W$19-1),MIN($J26,DAY(EOMONTH(W$19-1,0))))&lt;W$19,DATE(YEAR(W$19-1),MONTH(W$19-1),MIN($J26,DAY(EOMONTH(W$19-1,0))))&gt;=$H26,DATE(YEAR(W$19-1),MONTH(W$19-1),MIN($J26,DAY(EOMONTH(W$19-1,0))))&lt;=$I26,MOD((YEAR(DATE(YEAR(W$19-1),MONTH(W$19-1),MIN($J26,DAY(EOMONTH(W$19-1,0)))))-YEAR($H26))*12+MONTH(DATE(YEAR(W$19-1),MONTH(W$19-1),MIN($J26,DAY(EOMONTH(W$19-1,0)))))-MONTH($H26),CHOOSE($F26,1,1,3,12))=0))*1,0)))</f>
        <v/>
      </c>
      <c r="X26">
        <f>IF(OR(NOT($K26),X$19&lt;=X$18),0,$D26*IF($F26=1,IF(MIN(X$19,$I26+1)&lt;=MAX(X$18,$H26),0,MAX(0,INT((MIN(X$19,$I26+1)-MAX(X$18,$H26)-1-MOD(WEEKDAY($H26,2)-WEEKDAY(MAX(X$18,$H26),2),7))/7)+1)),(AND(DATE(YEAR(X$18),MONTH(X$18),MIN($J26,DAY(EOMONTH(X$18,0))))&gt;=X$18,DATE(YEAR(X$18),MONTH(X$18),MIN($J26,DAY(EOMONTH(X$18,0))))&lt;X$19,DATE(YEAR(X$18),MONTH(X$18),MIN($J26,DAY(EOMONTH(X$18,0))))&gt;=$H26,DATE(YEAR(X$18),MONTH(X$18),MIN($J26,DAY(EOMONTH(X$18,0))))&lt;=$I26,MOD((YEAR(DATE(YEAR(X$18),MONTH(X$18),MIN($J26,DAY(EOMONTH(X$18,0)))))-YEAR($H26))*12+MONTH(DATE(YEAR(X$18),MONTH(X$18),MIN($J26,DAY(EOMONTH(X$18,0)))))-MONTH($H26),CHOOSE($F26,1,1,3,12))=0))*1+IF(MONTH(DATE(YEAR(X$19-1),MONTH(X$19-1),MIN($J26,DAY(EOMONTH(X$19-1,0)))))&lt;&gt;MONTH(DATE(YEAR(X$18),MONTH(X$18),MIN($J26,DAY(EOMONTH(X$18,0))))),(AND(DATE(YEAR(X$19-1),MONTH(X$19-1),MIN($J26,DAY(EOMONTH(X$19-1,0))))&gt;=X$18,DATE(YEAR(X$19-1),MONTH(X$19-1),MIN($J26,DAY(EOMONTH(X$19-1,0))))&lt;X$19,DATE(YEAR(X$19-1),MONTH(X$19-1),MIN($J26,DAY(EOMONTH(X$19-1,0))))&gt;=$H26,DATE(YEAR(X$19-1),MONTH(X$19-1),MIN($J26,DAY(EOMONTH(X$19-1,0))))&lt;=$I26,MOD((YEAR(DATE(YEAR(X$19-1),MONTH(X$19-1),MIN($J26,DAY(EOMONTH(X$19-1,0)))))-YEAR($H26))*12+MONTH(DATE(YEAR(X$19-1),MONTH(X$19-1),MIN($J26,DAY(EOMONTH(X$19-1,0)))))-MONTH($H26),CHOOSE($F26,1,1,3,12))=0))*1,0)))</f>
        <v/>
      </c>
      <c r="Y26">
        <f>IF(OR(NOT($K26),Y$19&lt;=Y$18),0,$D26*IF($F26=1,IF(MIN(Y$19,$I26+1)&lt;=MAX(Y$18,$H26),0,MAX(0,INT((MIN(Y$19,$I26+1)-MAX(Y$18,$H26)-1-MOD(WEEKDAY($H26,2)-WEEKDAY(MAX(Y$18,$H26),2),7))/7)+1)),(AND(DATE(YEAR(Y$18),MONTH(Y$18),MIN($J26,DAY(EOMONTH(Y$18,0))))&gt;=Y$18,DATE(YEAR(Y$18),MONTH(Y$18),MIN($J26,DAY(EOMONTH(Y$18,0))))&lt;Y$19,DATE(YEAR(Y$18),MONTH(Y$18),MIN($J26,DAY(EOMONTH(Y$18,0))))&gt;=$H26,DATE(YEAR(Y$18),MONTH(Y$18),MIN($J26,DAY(EOMONTH(Y$18,0))))&lt;=$I26,MOD((YEAR(DATE(YEAR(Y$18),MONTH(Y$18),MIN($J26,DAY(EOMONTH(Y$18,0)))))-YEAR($H26))*12+MONTH(DATE(YEAR(Y$18),MONTH(Y$18),MIN($J26,DAY(EOMONTH(Y$18,0)))))-MONTH($H26),CHOOSE($F26,1,1,3,12))=0))*1+IF(MONTH(DATE(YEAR(Y$19-1),MONTH(Y$19-1),MIN($J26,DAY(EOMONTH(Y$19-1,0)))))&lt;&gt;MONTH(DATE(YEAR(Y$18),MONTH(Y$18),MIN($J26,DAY(EOMONTH(Y$18,0))))),(AND(DATE(YEAR(Y$19-1),MONTH(Y$19-1),MIN($J26,DAY(EOMONTH(Y$19-1,0))))&gt;=Y$18,DATE(YEAR(Y$19-1),MONTH(Y$19-1),MIN($J26,DAY(EOMONTH(Y$19-1,0))))&lt;Y$19,DATE(YEAR(Y$19-1),MONTH(Y$19-1),MIN($J26,DAY(EOMONTH(Y$19-1,0))))&gt;=$H26,DATE(YEAR(Y$19-1),MONTH(Y$19-1),MIN($J26,DAY(EOMONTH(Y$19-1,0))))&lt;=$I26,MOD((YEAR(DATE(YEAR(Y$19-1),MONTH(Y$19-1),MIN($J26,DAY(EOMONTH(Y$19-1,0)))))-YEAR($H26))*12+MONTH(DATE(YEAR(Y$19-1),MONTH(Y$19-1),MIN($J26,DAY(EOMONTH(Y$19-1,0)))))-MONTH($H26),CHOOSE($F26,1,1,3,12))=0))*1,0)))</f>
        <v/>
      </c>
      <c r="Z26">
        <f>IF(OR(NOT($K26),Z$19&lt;=Z$18),0,$D26*IF($F26=1,IF(MIN(Z$19,$I26+1)&lt;=MAX(Z$18,$H26),0,MAX(0,INT((MIN(Z$19,$I26+1)-MAX(Z$18,$H26)-1-MOD(WEEKDAY($H26,2)-WEEKDAY(MAX(Z$18,$H26),2),7))/7)+1)),(AND(DATE(YEAR(Z$18),MONTH(Z$18),MIN($J26,DAY(EOMONTH(Z$18,0))))&gt;=Z$18,DATE(YEAR(Z$18),MONTH(Z$18),MIN($J26,DAY(EOMONTH(Z$18,0))))&lt;Z$19,DATE(YEAR(Z$18),MONTH(Z$18),MIN($J26,DAY(EOMONTH(Z$18,0))))&gt;=$H26,DATE(YEAR(Z$18),MONTH(Z$18),MIN($J26,DAY(EOMONTH(Z$18,0))))&lt;=$I26,MOD((YEAR(DATE(YEAR(Z$18),MONTH(Z$18),MIN($J26,DAY(EOMONTH(Z$18,0)))))-YEAR($H26))*12+MONTH(DATE(YEAR(Z$18),MONTH(Z$18),MIN($J26,DAY(EOMONTH(Z$18,0)))))-MONTH($H26),CHOOSE($F26,1,1,3,12))=0))*1+IF(MONTH(DATE(YEAR(Z$19-1),MONTH(Z$19-1),MIN($J26,DAY(EOMONTH(Z$19-1,0)))))&lt;&gt;MONTH(DATE(YEAR(Z$18),MONTH(Z$18),MIN($J26,DAY(EOMONTH(Z$18,0))))),(AND(DATE(YEAR(Z$19-1),MONTH(Z$19-1),MIN($J26,DAY(EOMONTH(Z$19-1,0))))&gt;=Z$18,DATE(YEAR(Z$19-1),MONTH(Z$19-1),MIN($J26,DAY(EOMONTH(Z$19-1,0))))&lt;Z$19,DATE(YEAR(Z$19-1),MONTH(Z$19-1),MIN($J26,DAY(EOMONTH(Z$19-1,0))))&gt;=$H26,DATE(YEAR(Z$19-1),MONTH(Z$19-1),MIN($J26,DAY(EOMONTH(Z$19-1,0))))&lt;=$I26,MOD((YEAR(DATE(YEAR(Z$19-1),MONTH(Z$19-1),MIN($J26,DAY(EOMONTH(Z$19-1,0)))))-YEAR($H26))*12+MONTH(DATE(YEAR(Z$19-1),MONTH(Z$19-1),MIN($J26,DAY(EOMONTH(Z$19-1,0)))))-MONTH($H26),CHOOSE($F26,1,1,3,12))=0))*1,0)))</f>
        <v/>
      </c>
      <c r="AA26">
        <f>IF(OR(NOT($K26),AA$19&lt;=AA$18),0,$D26*IF($F26=1,IF(MIN(AA$19,$I26+1)&lt;=MAX(AA$18,$H26),0,MAX(0,INT((MIN(AA$19,$I26+1)-MAX(AA$18,$H26)-1-MOD(WEEKDAY($H26,2)-WEEKDAY(MAX(AA$18,$H26),2),7))/7)+1)),(AND(DATE(YEAR(AA$18),MONTH(AA$18),MIN($J26,DAY(EOMONTH(AA$18,0))))&gt;=AA$18,DATE(YEAR(AA$18),MONTH(AA$18),MIN($J26,DAY(EOMONTH(AA$18,0))))&lt;AA$19,DATE(YEAR(AA$18),MONTH(AA$18),MIN($J26,DAY(EOMONTH(AA$18,0))))&gt;=$H26,DATE(YEAR(AA$18),MONTH(AA$18),MIN($J26,DAY(EOMONTH(AA$18,0))))&lt;=$I26,MOD((YEAR(DATE(YEAR(AA$18),MONTH(AA$18),MIN($J26,DAY(EOMONTH(AA$18,0)))))-YEAR($H26))*12+MONTH(DATE(YEAR(AA$18),MONTH(AA$18),MIN($J26,DAY(EOMONTH(AA$18,0)))))-MONTH($H26),CHOOSE($F26,1,1,3,12))=0))*1+IF(MONTH(DATE(YEAR(AA$19-1),MONTH(AA$19-1),MIN($J26,DAY(EOMONTH(AA$19-1,0)))))&lt;&gt;MONTH(DATE(YEAR(AA$18),MONTH(AA$18),MIN($J26,DAY(EOMONTH(AA$18,0))))),(AND(DATE(YEAR(AA$19-1),MONTH(AA$19-1),MIN($J26,DAY(EOMONTH(AA$19-1,0))))&gt;=AA$18,DATE(YEAR(AA$19-1),MONTH(AA$19-1),MIN($J26,DAY(EOMONTH(AA$19-1,0))))&lt;AA$19,DATE(YEAR(AA$19-1),MONTH(AA$19-1),MIN($J26,DAY(EOMONTH(AA$19-1,0))))&gt;=$H26,DATE(YEAR(AA$19-1),MONTH(AA$19-1),MIN($J26,DAY(EOMONTH(AA$19-1,0))))&lt;=$I26,MOD((YEAR(DATE(YEAR(AA$19-1),MONTH(AA$19-1),MIN($J26,DAY(EOMONTH(AA$19-1,0)))))-YEAR($H26))*12+MONTH(DATE(YEAR(AA$19-1),MONTH(AA$19-1),MIN($J26,DAY(EOMONTH(AA$19-1,0)))))-MONTH($H26),CHOOSE($F26,1,1,3,12))=0))*1,0)))</f>
        <v/>
      </c>
      <c r="AB26">
        <f>IF(OR(NOT($K26),AB$19&lt;=AB$18),0,$D26*IF($F26=1,IF(MIN(AB$19,$I26+1)&lt;=MAX(AB$18,$H26),0,MAX(0,INT((MIN(AB$19,$I26+1)-MAX(AB$18,$H26)-1-MOD(WEEKDAY($H26,2)-WEEKDAY(MAX(AB$18,$H26),2),7))/7)+1)),(AND(DATE(YEAR(AB$18),MONTH(AB$18),MIN($J26,DAY(EOMONTH(AB$18,0))))&gt;=AB$18,DATE(YEAR(AB$18),MONTH(AB$18),MIN($J26,DAY(EOMONTH(AB$18,0))))&lt;AB$19,DATE(YEAR(AB$18),MONTH(AB$18),MIN($J26,DAY(EOMONTH(AB$18,0))))&gt;=$H26,DATE(YEAR(AB$18),MONTH(AB$18),MIN($J26,DAY(EOMONTH(AB$18,0))))&lt;=$I26,MOD((YEAR(DATE(YEAR(AB$18),MONTH(AB$18),MIN($J26,DAY(EOMONTH(AB$18,0)))))-YEAR($H26))*12+MONTH(DATE(YEAR(AB$18),MONTH(AB$18),MIN($J26,DAY(EOMONTH(AB$18,0)))))-MONTH($H26),CHOOSE($F26,1,1,3,12))=0))*1+IF(MONTH(DATE(YEAR(AB$19-1),MONTH(AB$19-1),MIN($J26,DAY(EOMONTH(AB$19-1,0)))))&lt;&gt;MONTH(DATE(YEAR(AB$18),MONTH(AB$18),MIN($J26,DAY(EOMONTH(AB$18,0))))),(AND(DATE(YEAR(AB$19-1),MONTH(AB$19-1),MIN($J26,DAY(EOMONTH(AB$19-1,0))))&gt;=AB$18,DATE(YEAR(AB$19-1),MONTH(AB$19-1),MIN($J26,DAY(EOMONTH(AB$19-1,0))))&lt;AB$19,DATE(YEAR(AB$19-1),MONTH(AB$19-1),MIN($J26,DAY(EOMONTH(AB$19-1,0))))&gt;=$H26,DATE(YEAR(AB$19-1),MONTH(AB$19-1),MIN($J26,DAY(EOMONTH(AB$19-1,0))))&lt;=$I26,MOD((YEAR(DATE(YEAR(AB$19-1),MONTH(AB$19-1),MIN($J26,DAY(EOMONTH(AB$19-1,0)))))-YEAR($H26))*12+MONTH(DATE(YEAR(AB$19-1),MONTH(AB$19-1),MIN($J26,DAY(EOMONTH(AB$19-1,0)))))-MONTH($H26),CHOOSE($F26,1,1,3,12))=0))*1,0)))</f>
        <v/>
      </c>
      <c r="AC26">
        <f>IF(OR(NOT($K26),AC$19&lt;=AC$18),0,$D26*IF($F26=1,IF(MIN(AC$19,$I26+1)&lt;=MAX(AC$18,$H26),0,MAX(0,INT((MIN(AC$19,$I26+1)-MAX(AC$18,$H26)-1-MOD(WEEKDAY($H26,2)-WEEKDAY(MAX(AC$18,$H26),2),7))/7)+1)),(AND(DATE(YEAR(AC$18),MONTH(AC$18),MIN($J26,DAY(EOMONTH(AC$18,0))))&gt;=AC$18,DATE(YEAR(AC$18),MONTH(AC$18),MIN($J26,DAY(EOMONTH(AC$18,0))))&lt;AC$19,DATE(YEAR(AC$18),MONTH(AC$18),MIN($J26,DAY(EOMONTH(AC$18,0))))&gt;=$H26,DATE(YEAR(AC$18),MONTH(AC$18),MIN($J26,DAY(EOMONTH(AC$18,0))))&lt;=$I26,MOD((YEAR(DATE(YEAR(AC$18),MONTH(AC$18),MIN($J26,DAY(EOMONTH(AC$18,0)))))-YEAR($H26))*12+MONTH(DATE(YEAR(AC$18),MONTH(AC$18),MIN($J26,DAY(EOMONTH(AC$18,0)))))-MONTH($H26),CHOOSE($F26,1,1,3,12))=0))*1+IF(MONTH(DATE(YEAR(AC$19-1),MONTH(AC$19-1),MIN($J26,DAY(EOMONTH(AC$19-1,0)))))&lt;&gt;MONTH(DATE(YEAR(AC$18),MONTH(AC$18),MIN($J26,DAY(EOMONTH(AC$18,0))))),(AND(DATE(YEAR(AC$19-1),MONTH(AC$19-1),MIN($J26,DAY(EOMONTH(AC$19-1,0))))&gt;=AC$18,DATE(YEAR(AC$19-1),MONTH(AC$19-1),MIN($J26,DAY(EOMONTH(AC$19-1,0))))&lt;AC$19,DATE(YEAR(AC$19-1),MONTH(AC$19-1),MIN($J26,DAY(EOMONTH(AC$19-1,0))))&gt;=$H26,DATE(YEAR(AC$19-1),MONTH(AC$19-1),MIN($J26,DAY(EOMONTH(AC$19-1,0))))&lt;=$I26,MOD((YEAR(DATE(YEAR(AC$19-1),MONTH(AC$19-1),MIN($J26,DAY(EOMONTH(AC$19-1,0)))))-YEAR($H26))*12+MONTH(DATE(YEAR(AC$19-1),MONTH(AC$19-1),MIN($J26,DAY(EOMONTH(AC$19-1,0)))))-MONTH($H26),CHOOSE($F26,1,1,3,12))=0))*1,0)))</f>
        <v/>
      </c>
      <c r="AD26">
        <f>IF(OR(NOT($K26),AD$19&lt;=AD$18),0,$D26*IF($F26=1,IF(MIN(AD$19,$I26+1)&lt;=MAX(AD$18,$H26),0,MAX(0,INT((MIN(AD$19,$I26+1)-MAX(AD$18,$H26)-1-MOD(WEEKDAY($H26,2)-WEEKDAY(MAX(AD$18,$H26),2),7))/7)+1)),(AND(DATE(YEAR(AD$18),MONTH(AD$18),MIN($J26,DAY(EOMONTH(AD$18,0))))&gt;=AD$18,DATE(YEAR(AD$18),MONTH(AD$18),MIN($J26,DAY(EOMONTH(AD$18,0))))&lt;AD$19,DATE(YEAR(AD$18),MONTH(AD$18),MIN($J26,DAY(EOMONTH(AD$18,0))))&gt;=$H26,DATE(YEAR(AD$18),MONTH(AD$18),MIN($J26,DAY(EOMONTH(AD$18,0))))&lt;=$I26,MOD((YEAR(DATE(YEAR(AD$18),MONTH(AD$18),MIN($J26,DAY(EOMONTH(AD$18,0)))))-YEAR($H26))*12+MONTH(DATE(YEAR(AD$18),MONTH(AD$18),MIN($J26,DAY(EOMONTH(AD$18,0)))))-MONTH($H26),CHOOSE($F26,1,1,3,12))=0))*1+IF(MONTH(DATE(YEAR(AD$19-1),MONTH(AD$19-1),MIN($J26,DAY(EOMONTH(AD$19-1,0)))))&lt;&gt;MONTH(DATE(YEAR(AD$18),MONTH(AD$18),MIN($J26,DAY(EOMONTH(AD$18,0))))),(AND(DATE(YEAR(AD$19-1),MONTH(AD$19-1),MIN($J26,DAY(EOMONTH(AD$19-1,0))))&gt;=AD$18,DATE(YEAR(AD$19-1),MONTH(AD$19-1),MIN($J26,DAY(EOMONTH(AD$19-1,0))))&lt;AD$19,DATE(YEAR(AD$19-1),MONTH(AD$19-1),MIN($J26,DAY(EOMONTH(AD$19-1,0))))&gt;=$H26,DATE(YEAR(AD$19-1),MONTH(AD$19-1),MIN($J26,DAY(EOMONTH(AD$19-1,0))))&lt;=$I26,MOD((YEAR(DATE(YEAR(AD$19-1),MONTH(AD$19-1),MIN($J26,DAY(EOMONTH(AD$19-1,0)))))-YEAR($H26))*12+MONTH(DATE(YEAR(AD$19-1),MONTH(AD$19-1),MIN($J26,DAY(EOMONTH(AD$19-1,0)))))-MONTH($H26),CHOOSE($F26,1,1,3,12))=0))*1,0)))</f>
        <v/>
      </c>
      <c r="AE26">
        <f>IF(OR(NOT($K26),AE$19&lt;=AE$18),0,$D26*IF($F26=1,IF(MIN(AE$19,$I26+1)&lt;=MAX(AE$18,$H26),0,MAX(0,INT((MIN(AE$19,$I26+1)-MAX(AE$18,$H26)-1-MOD(WEEKDAY($H26,2)-WEEKDAY(MAX(AE$18,$H26),2),7))/7)+1)),(AND(DATE(YEAR(AE$18),MONTH(AE$18),MIN($J26,DAY(EOMONTH(AE$18,0))))&gt;=AE$18,DATE(YEAR(AE$18),MONTH(AE$18),MIN($J26,DAY(EOMONTH(AE$18,0))))&lt;AE$19,DATE(YEAR(AE$18),MONTH(AE$18),MIN($J26,DAY(EOMONTH(AE$18,0))))&gt;=$H26,DATE(YEAR(AE$18),MONTH(AE$18),MIN($J26,DAY(EOMONTH(AE$18,0))))&lt;=$I26,MOD((YEAR(DATE(YEAR(AE$18),MONTH(AE$18),MIN($J26,DAY(EOMONTH(AE$18,0)))))-YEAR($H26))*12+MONTH(DATE(YEAR(AE$18),MONTH(AE$18),MIN($J26,DAY(EOMONTH(AE$18,0)))))-MONTH($H26),CHOOSE($F26,1,1,3,12))=0))*1+IF(MONTH(DATE(YEAR(AE$19-1),MONTH(AE$19-1),MIN($J26,DAY(EOMONTH(AE$19-1,0)))))&lt;&gt;MONTH(DATE(YEAR(AE$18),MONTH(AE$18),MIN($J26,DAY(EOMONTH(AE$18,0))))),(AND(DATE(YEAR(AE$19-1),MONTH(AE$19-1),MIN($J26,DAY(EOMONTH(AE$19-1,0))))&gt;=AE$18,DATE(YEAR(AE$19-1),MONTH(AE$19-1),MIN($J26,DAY(EOMONTH(AE$19-1,0))))&lt;AE$19,DATE(YEAR(AE$19-1),MONTH(AE$19-1),MIN($J26,DAY(EOMONTH(AE$19-1,0))))&gt;=$H26,DATE(YEAR(AE$19-1),MONTH(AE$19-1),MIN($J26,DAY(EOMONTH(AE$19-1,0))))&lt;=$I26,MOD((YEAR(DATE(YEAR(AE$19-1),MONTH(AE$19-1),MIN($J26,DAY(EOMONTH(AE$19-1,0)))))-YEAR($H26))*12+MONTH(DATE(YEAR(AE$19-1),MONTH(AE$19-1),MIN($J26,DAY(EOMONTH(AE$19-1,0)))))-MONTH($H26),CHOOSE($F26,1,1,3,12))=0))*1,0)))</f>
        <v/>
      </c>
      <c r="AF26">
        <f>IF(OR(NOT($K26),AF$19&lt;=AF$18),0,$D26*IF($F26=1,IF(MIN(AF$19,$I26+1)&lt;=MAX(AF$18,$H26),0,MAX(0,INT((MIN(AF$19,$I26+1)-MAX(AF$18,$H26)-1-MOD(WEEKDAY($H26,2)-WEEKDAY(MAX(AF$18,$H26),2),7))/7)+1)),(AND(DATE(YEAR(AF$18),MONTH(AF$18),MIN($J26,DAY(EOMONTH(AF$18,0))))&gt;=AF$18,DATE(YEAR(AF$18),MONTH(AF$18),MIN($J26,DAY(EOMONTH(AF$18,0))))&lt;AF$19,DATE(YEAR(AF$18),MONTH(AF$18),MIN($J26,DAY(EOMONTH(AF$18,0))))&gt;=$H26,DATE(YEAR(AF$18),MONTH(AF$18),MIN($J26,DAY(EOMONTH(AF$18,0))))&lt;=$I26,MOD((YEAR(DATE(YEAR(AF$18),MONTH(AF$18),MIN($J26,DAY(EOMONTH(AF$18,0)))))-YEAR($H26))*12+MONTH(DATE(YEAR(AF$18),MONTH(AF$18),MIN($J26,DAY(EOMONTH(AF$18,0)))))-MONTH($H26),CHOOSE($F26,1,1,3,12))=0))*1+IF(MONTH(DATE(YEAR(AF$19-1),MONTH(AF$19-1),MIN($J26,DAY(EOMONTH(AF$19-1,0)))))&lt;&gt;MONTH(DATE(YEAR(AF$18),MONTH(AF$18),MIN($J26,DAY(EOMONTH(AF$18,0))))),(AND(DATE(YEAR(AF$19-1),MONTH(AF$19-1),MIN($J26,DAY(EOMONTH(AF$19-1,0))))&gt;=AF$18,DATE(YEAR(AF$19-1),MONTH(AF$19-1),MIN($J26,DAY(EOMONTH(AF$19-1,0))))&lt;AF$19,DATE(YEAR(AF$19-1),MONTH(AF$19-1),MIN($J26,DAY(EOMONTH(AF$19-1,0))))&gt;=$H26,DATE(YEAR(AF$19-1),MONTH(AF$19-1),MIN($J26,DAY(EOMONTH(AF$19-1,0))))&lt;=$I26,MOD((YEAR(DATE(YEAR(AF$19-1),MONTH(AF$19-1),MIN($J26,DAY(EOMONTH(AF$19-1,0)))))-YEAR($H26))*12+MONTH(DATE(YEAR(AF$19-1),MONTH(AF$19-1),MIN($J26,DAY(EOMONTH(AF$19-1,0)))))-MONTH($H26),CHOOSE($F26,1,1,3,12))=0))*1,0)))</f>
        <v/>
      </c>
      <c r="AG26">
        <f>IF(OR(NOT($K26),AG$19&lt;=AG$18),0,$D26*IF($F26=1,IF(MIN(AG$19,$I26+1)&lt;=MAX(AG$18,$H26),0,MAX(0,INT((MIN(AG$19,$I26+1)-MAX(AG$18,$H26)-1-MOD(WEEKDAY($H26,2)-WEEKDAY(MAX(AG$18,$H26),2),7))/7)+1)),(AND(DATE(YEAR(AG$18),MONTH(AG$18),MIN($J26,DAY(EOMONTH(AG$18,0))))&gt;=AG$18,DATE(YEAR(AG$18),MONTH(AG$18),MIN($J26,DAY(EOMONTH(AG$18,0))))&lt;AG$19,DATE(YEAR(AG$18),MONTH(AG$18),MIN($J26,DAY(EOMONTH(AG$18,0))))&gt;=$H26,DATE(YEAR(AG$18),MONTH(AG$18),MIN($J26,DAY(EOMONTH(AG$18,0))))&lt;=$I26,MOD((YEAR(DATE(YEAR(AG$18),MONTH(AG$18),MIN($J26,DAY(EOMONTH(AG$18,0)))))-YEAR($H26))*12+MONTH(DATE(YEAR(AG$18),MONTH(AG$18),MIN($J26,DAY(EOMONTH(AG$18,0)))))-MONTH($H26),CHOOSE($F26,1,1,3,12))=0))*1+IF(MONTH(DATE(YEAR(AG$19-1),MONTH(AG$19-1),MIN($J26,DAY(EOMONTH(AG$19-1,0)))))&lt;&gt;MONTH(DATE(YEAR(AG$18),MONTH(AG$18),MIN($J26,DAY(EOMONTH(AG$18,0))))),(AND(DATE(YEAR(AG$19-1),MONTH(AG$19-1),MIN($J26,DAY(EOMONTH(AG$19-1,0))))&gt;=AG$18,DATE(YEAR(AG$19-1),MONTH(AG$19-1),MIN($J26,DAY(EOMONTH(AG$19-1,0))))&lt;AG$19,DATE(YEAR(AG$19-1),MONTH(AG$19-1),MIN($J26,DAY(EOMONTH(AG$19-1,0))))&gt;=$H26,DATE(YEAR(AG$19-1),MONTH(AG$19-1),MIN($J26,DAY(EOMONTH(AG$19-1,0))))&lt;=$I26,MOD((YEAR(DATE(YEAR(AG$19-1),MONTH(AG$19-1),MIN($J26,DAY(EOMONTH(AG$19-1,0)))))-YEAR($H26))*12+MONTH(DATE(YEAR(AG$19-1),MONTH(AG$19-1),MIN($J26,DAY(EOMONTH(AG$19-1,0)))))-MONTH($H26),CHOOSE($F26,1,1,3,12))=0))*1,0)))</f>
        <v/>
      </c>
      <c r="AH26">
        <f>IF(OR(NOT($K26),AH$19&lt;=AH$18),0,$D26*IF($F26=1,IF(MIN(AH$19,$I26+1)&lt;=MAX(AH$18,$H26),0,MAX(0,INT((MIN(AH$19,$I26+1)-MAX(AH$18,$H26)-1-MOD(WEEKDAY($H26,2)-WEEKDAY(MAX(AH$18,$H26),2),7))/7)+1)),(AND(DATE(YEAR(AH$18),MONTH(AH$18),MIN($J26,DAY(EOMONTH(AH$18,0))))&gt;=AH$18,DATE(YEAR(AH$18),MONTH(AH$18),MIN($J26,DAY(EOMONTH(AH$18,0))))&lt;AH$19,DATE(YEAR(AH$18),MONTH(AH$18),MIN($J26,DAY(EOMONTH(AH$18,0))))&gt;=$H26,DATE(YEAR(AH$18),MONTH(AH$18),MIN($J26,DAY(EOMONTH(AH$18,0))))&lt;=$I26,MOD((YEAR(DATE(YEAR(AH$18),MONTH(AH$18),MIN($J26,DAY(EOMONTH(AH$18,0)))))-YEAR($H26))*12+MONTH(DATE(YEAR(AH$18),MONTH(AH$18),MIN($J26,DAY(EOMONTH(AH$18,0)))))-MONTH($H26),CHOOSE($F26,1,1,3,12))=0))*1+IF(MONTH(DATE(YEAR(AH$19-1),MONTH(AH$19-1),MIN($J26,DAY(EOMONTH(AH$19-1,0)))))&lt;&gt;MONTH(DATE(YEAR(AH$18),MONTH(AH$18),MIN($J26,DAY(EOMONTH(AH$18,0))))),(AND(DATE(YEAR(AH$19-1),MONTH(AH$19-1),MIN($J26,DAY(EOMONTH(AH$19-1,0))))&gt;=AH$18,DATE(YEAR(AH$19-1),MONTH(AH$19-1),MIN($J26,DAY(EOMONTH(AH$19-1,0))))&lt;AH$19,DATE(YEAR(AH$19-1),MONTH(AH$19-1),MIN($J26,DAY(EOMONTH(AH$19-1,0))))&gt;=$H26,DATE(YEAR(AH$19-1),MONTH(AH$19-1),MIN($J26,DAY(EOMONTH(AH$19-1,0))))&lt;=$I26,MOD((YEAR(DATE(YEAR(AH$19-1),MONTH(AH$19-1),MIN($J26,DAY(EOMONTH(AH$19-1,0)))))-YEAR($H26))*12+MONTH(DATE(YEAR(AH$19-1),MONTH(AH$19-1),MIN($J26,DAY(EOMONTH(AH$19-1,0)))))-MONTH($H26),CHOOSE($F26,1,1,3,12))=0))*1,0)))</f>
        <v/>
      </c>
      <c r="AI26">
        <f>IF(OR(NOT($K26),AI$19&lt;=AI$18),0,$D26*IF($F26=1,IF(MIN(AI$19,$I26+1)&lt;=MAX(AI$18,$H26),0,MAX(0,INT((MIN(AI$19,$I26+1)-MAX(AI$18,$H26)-1-MOD(WEEKDAY($H26,2)-WEEKDAY(MAX(AI$18,$H26),2),7))/7)+1)),(AND(DATE(YEAR(AI$18),MONTH(AI$18),MIN($J26,DAY(EOMONTH(AI$18,0))))&gt;=AI$18,DATE(YEAR(AI$18),MONTH(AI$18),MIN($J26,DAY(EOMONTH(AI$18,0))))&lt;AI$19,DATE(YEAR(AI$18),MONTH(AI$18),MIN($J26,DAY(EOMONTH(AI$18,0))))&gt;=$H26,DATE(YEAR(AI$18),MONTH(AI$18),MIN($J26,DAY(EOMONTH(AI$18,0))))&lt;=$I26,MOD((YEAR(DATE(YEAR(AI$18),MONTH(AI$18),MIN($J26,DAY(EOMONTH(AI$18,0)))))-YEAR($H26))*12+MONTH(DATE(YEAR(AI$18),MONTH(AI$18),MIN($J26,DAY(EOMONTH(AI$18,0)))))-MONTH($H26),CHOOSE($F26,1,1,3,12))=0))*1+IF(MONTH(DATE(YEAR(AI$19-1),MONTH(AI$19-1),MIN($J26,DAY(EOMONTH(AI$19-1,0)))))&lt;&gt;MONTH(DATE(YEAR(AI$18),MONTH(AI$18),MIN($J26,DAY(EOMONTH(AI$18,0))))),(AND(DATE(YEAR(AI$19-1),MONTH(AI$19-1),MIN($J26,DAY(EOMONTH(AI$19-1,0))))&gt;=AI$18,DATE(YEAR(AI$19-1),MONTH(AI$19-1),MIN($J26,DAY(EOMONTH(AI$19-1,0))))&lt;AI$19,DATE(YEAR(AI$19-1),MONTH(AI$19-1),MIN($J26,DAY(EOMONTH(AI$19-1,0))))&gt;=$H26,DATE(YEAR(AI$19-1),MONTH(AI$19-1),MIN($J26,DAY(EOMONTH(AI$19-1,0))))&lt;=$I26,MOD((YEAR(DATE(YEAR(AI$19-1),MONTH(AI$19-1),MIN($J26,DAY(EOMONTH(AI$19-1,0)))))-YEAR($H26))*12+MONTH(DATE(YEAR(AI$19-1),MONTH(AI$19-1),MIN($J26,DAY(EOMONTH(AI$19-1,0)))))-MONTH($H26),CHOOSE($F26,1,1,3,12))=0))*1,0)))</f>
        <v/>
      </c>
      <c r="AJ26">
        <f>IF(OR(NOT($K26),AJ$19&lt;=AJ$18),0,$D26*IF($F26=1,IF(MIN(AJ$19,$I26+1)&lt;=MAX(AJ$18,$H26),0,MAX(0,INT((MIN(AJ$19,$I26+1)-MAX(AJ$18,$H26)-1-MOD(WEEKDAY($H26,2)-WEEKDAY(MAX(AJ$18,$H26),2),7))/7)+1)),(AND(DATE(YEAR(AJ$18),MONTH(AJ$18),MIN($J26,DAY(EOMONTH(AJ$18,0))))&gt;=AJ$18,DATE(YEAR(AJ$18),MONTH(AJ$18),MIN($J26,DAY(EOMONTH(AJ$18,0))))&lt;AJ$19,DATE(YEAR(AJ$18),MONTH(AJ$18),MIN($J26,DAY(EOMONTH(AJ$18,0))))&gt;=$H26,DATE(YEAR(AJ$18),MONTH(AJ$18),MIN($J26,DAY(EOMONTH(AJ$18,0))))&lt;=$I26,MOD((YEAR(DATE(YEAR(AJ$18),MONTH(AJ$18),MIN($J26,DAY(EOMONTH(AJ$18,0)))))-YEAR($H26))*12+MONTH(DATE(YEAR(AJ$18),MONTH(AJ$18),MIN($J26,DAY(EOMONTH(AJ$18,0)))))-MONTH($H26),CHOOSE($F26,1,1,3,12))=0))*1+IF(MONTH(DATE(YEAR(AJ$19-1),MONTH(AJ$19-1),MIN($J26,DAY(EOMONTH(AJ$19-1,0)))))&lt;&gt;MONTH(DATE(YEAR(AJ$18),MONTH(AJ$18),MIN($J26,DAY(EOMONTH(AJ$18,0))))),(AND(DATE(YEAR(AJ$19-1),MONTH(AJ$19-1),MIN($J26,DAY(EOMONTH(AJ$19-1,0))))&gt;=AJ$18,DATE(YEAR(AJ$19-1),MONTH(AJ$19-1),MIN($J26,DAY(EOMONTH(AJ$19-1,0))))&lt;AJ$19,DATE(YEAR(AJ$19-1),MONTH(AJ$19-1),MIN($J26,DAY(EOMONTH(AJ$19-1,0))))&gt;=$H26,DATE(YEAR(AJ$19-1),MONTH(AJ$19-1),MIN($J26,DAY(EOMONTH(AJ$19-1,0))))&lt;=$I26,MOD((YEAR(DATE(YEAR(AJ$19-1),MONTH(AJ$19-1),MIN($J26,DAY(EOMONTH(AJ$19-1,0)))))-YEAR($H26))*12+MONTH(DATE(YEAR(AJ$19-1),MONTH(AJ$19-1),MIN($J26,DAY(EOMONTH(AJ$19-1,0)))))-MONTH($H26),CHOOSE($F26,1,1,3,12))=0))*1,0)))</f>
        <v/>
      </c>
      <c r="AK26">
        <f>IF(OR(NOT($K26),AK$19&lt;=AK$18),0,$D26*IF($F26=1,IF(MIN(AK$19,$I26+1)&lt;=MAX(AK$18,$H26),0,MAX(0,INT((MIN(AK$19,$I26+1)-MAX(AK$18,$H26)-1-MOD(WEEKDAY($H26,2)-WEEKDAY(MAX(AK$18,$H26),2),7))/7)+1)),(AND(DATE(YEAR(AK$18),MONTH(AK$18),MIN($J26,DAY(EOMONTH(AK$18,0))))&gt;=AK$18,DATE(YEAR(AK$18),MONTH(AK$18),MIN($J26,DAY(EOMONTH(AK$18,0))))&lt;AK$19,DATE(YEAR(AK$18),MONTH(AK$18),MIN($J26,DAY(EOMONTH(AK$18,0))))&gt;=$H26,DATE(YEAR(AK$18),MONTH(AK$18),MIN($J26,DAY(EOMONTH(AK$18,0))))&lt;=$I26,MOD((YEAR(DATE(YEAR(AK$18),MONTH(AK$18),MIN($J26,DAY(EOMONTH(AK$18,0)))))-YEAR($H26))*12+MONTH(DATE(YEAR(AK$18),MONTH(AK$18),MIN($J26,DAY(EOMONTH(AK$18,0)))))-MONTH($H26),CHOOSE($F26,1,1,3,12))=0))*1+IF(MONTH(DATE(YEAR(AK$19-1),MONTH(AK$19-1),MIN($J26,DAY(EOMONTH(AK$19-1,0)))))&lt;&gt;MONTH(DATE(YEAR(AK$18),MONTH(AK$18),MIN($J26,DAY(EOMONTH(AK$18,0))))),(AND(DATE(YEAR(AK$19-1),MONTH(AK$19-1),MIN($J26,DAY(EOMONTH(AK$19-1,0))))&gt;=AK$18,DATE(YEAR(AK$19-1),MONTH(AK$19-1),MIN($J26,DAY(EOMONTH(AK$19-1,0))))&lt;AK$19,DATE(YEAR(AK$19-1),MONTH(AK$19-1),MIN($J26,DAY(EOMONTH(AK$19-1,0))))&gt;=$H26,DATE(YEAR(AK$19-1),MONTH(AK$19-1),MIN($J26,DAY(EOMONTH(AK$19-1,0))))&lt;=$I26,MOD((YEAR(DATE(YEAR(AK$19-1),MONTH(AK$19-1),MIN($J26,DAY(EOMONTH(AK$19-1,0)))))-YEAR($H26))*12+MONTH(DATE(YEAR(AK$19-1),MONTH(AK$19-1),MIN($J26,DAY(EOMONTH(AK$19-1,0)))))-MONTH($H26),CHOOSE($F26,1,1,3,12))=0))*1,0)))</f>
        <v/>
      </c>
    </row>
    <row r="27">
      <c r="A27" t="n">
        <v>7</v>
      </c>
      <c r="B27">
        <f>Recurring!B14&amp;""</f>
        <v/>
      </c>
      <c r="C27">
        <f>IF(Recurring!C14="","§§",Recurring!C14)</f>
        <v/>
      </c>
      <c r="D27">
        <f>N(Recurring!D14)</f>
        <v/>
      </c>
      <c r="E27">
        <f>IF(COUNTIF($J$2:$J$5,C27)&gt;0,1,IF(COUNTIF($J$7:$J$16,C27)&gt;0,-1,0))</f>
        <v/>
      </c>
      <c r="F27">
        <f>ROUND(SUMPRODUCT((Lang!$C$49:$N$52=Recurring!E14)*(ROW(Lang!$C$49:$N$52)-48))/MAX(1,COUNTIF(Lang!$C$49:$N$52,Recurring!E14)),0)</f>
        <v/>
      </c>
      <c r="H27">
        <f>N(Recurring!F14)</f>
        <v/>
      </c>
      <c r="I27">
        <f>IF(N(Recurring!G14)=0,73051,Recurring!G14)</f>
        <v/>
      </c>
      <c r="J27">
        <f>IF(H27&gt;0,DAY(H27),1)</f>
        <v/>
      </c>
      <c r="K27">
        <f>AND(D27&gt;0,E27&lt;&gt;0,F27&gt;0,H27&gt;0)</f>
        <v/>
      </c>
      <c r="M27">
        <f>IF(OR(NOT($K27),M$19&lt;=M$18),0,$D27*IF($F27=1,IF(MIN(M$19,$I27+1)&lt;=MAX(M$18,$H27),0,MAX(0,INT((MIN(M$19,$I27+1)-MAX(M$18,$H27)-1-MOD(WEEKDAY($H27,2)-WEEKDAY(MAX(M$18,$H27),2),7))/7)+1)),(AND(DATE(YEAR(M$18),MONTH(M$18),MIN($J27,DAY(EOMONTH(M$18,0))))&gt;=M$18,DATE(YEAR(M$18),MONTH(M$18),MIN($J27,DAY(EOMONTH(M$18,0))))&lt;M$19,DATE(YEAR(M$18),MONTH(M$18),MIN($J27,DAY(EOMONTH(M$18,0))))&gt;=$H27,DATE(YEAR(M$18),MONTH(M$18),MIN($J27,DAY(EOMONTH(M$18,0))))&lt;=$I27,MOD((YEAR(DATE(YEAR(M$18),MONTH(M$18),MIN($J27,DAY(EOMONTH(M$18,0)))))-YEAR($H27))*12+MONTH(DATE(YEAR(M$18),MONTH(M$18),MIN($J27,DAY(EOMONTH(M$18,0)))))-MONTH($H27),CHOOSE($F27,1,1,3,12))=0))*1+IF(MONTH(DATE(YEAR(M$19-1),MONTH(M$19-1),MIN($J27,DAY(EOMONTH(M$19-1,0)))))&lt;&gt;MONTH(DATE(YEAR(M$18),MONTH(M$18),MIN($J27,DAY(EOMONTH(M$18,0))))),(AND(DATE(YEAR(M$19-1),MONTH(M$19-1),MIN($J27,DAY(EOMONTH(M$19-1,0))))&gt;=M$18,DATE(YEAR(M$19-1),MONTH(M$19-1),MIN($J27,DAY(EOMONTH(M$19-1,0))))&lt;M$19,DATE(YEAR(M$19-1),MONTH(M$19-1),MIN($J27,DAY(EOMONTH(M$19-1,0))))&gt;=$H27,DATE(YEAR(M$19-1),MONTH(M$19-1),MIN($J27,DAY(EOMONTH(M$19-1,0))))&lt;=$I27,MOD((YEAR(DATE(YEAR(M$19-1),MONTH(M$19-1),MIN($J27,DAY(EOMONTH(M$19-1,0)))))-YEAR($H27))*12+MONTH(DATE(YEAR(M$19-1),MONTH(M$19-1),MIN($J27,DAY(EOMONTH(M$19-1,0)))))-MONTH($H27),CHOOSE($F27,1,1,3,12))=0))*1,0)))</f>
        <v/>
      </c>
      <c r="N27">
        <f>IF(OR(NOT($K27),N$19&lt;=N$18),0,$D27*IF($F27=1,IF(MIN(N$19,$I27+1)&lt;=MAX(N$18,$H27),0,MAX(0,INT((MIN(N$19,$I27+1)-MAX(N$18,$H27)-1-MOD(WEEKDAY($H27,2)-WEEKDAY(MAX(N$18,$H27),2),7))/7)+1)),(AND(DATE(YEAR(N$18),MONTH(N$18),MIN($J27,DAY(EOMONTH(N$18,0))))&gt;=N$18,DATE(YEAR(N$18),MONTH(N$18),MIN($J27,DAY(EOMONTH(N$18,0))))&lt;N$19,DATE(YEAR(N$18),MONTH(N$18),MIN($J27,DAY(EOMONTH(N$18,0))))&gt;=$H27,DATE(YEAR(N$18),MONTH(N$18),MIN($J27,DAY(EOMONTH(N$18,0))))&lt;=$I27,MOD((YEAR(DATE(YEAR(N$18),MONTH(N$18),MIN($J27,DAY(EOMONTH(N$18,0)))))-YEAR($H27))*12+MONTH(DATE(YEAR(N$18),MONTH(N$18),MIN($J27,DAY(EOMONTH(N$18,0)))))-MONTH($H27),CHOOSE($F27,1,1,3,12))=0))*1+IF(MONTH(DATE(YEAR(N$19-1),MONTH(N$19-1),MIN($J27,DAY(EOMONTH(N$19-1,0)))))&lt;&gt;MONTH(DATE(YEAR(N$18),MONTH(N$18),MIN($J27,DAY(EOMONTH(N$18,0))))),(AND(DATE(YEAR(N$19-1),MONTH(N$19-1),MIN($J27,DAY(EOMONTH(N$19-1,0))))&gt;=N$18,DATE(YEAR(N$19-1),MONTH(N$19-1),MIN($J27,DAY(EOMONTH(N$19-1,0))))&lt;N$19,DATE(YEAR(N$19-1),MONTH(N$19-1),MIN($J27,DAY(EOMONTH(N$19-1,0))))&gt;=$H27,DATE(YEAR(N$19-1),MONTH(N$19-1),MIN($J27,DAY(EOMONTH(N$19-1,0))))&lt;=$I27,MOD((YEAR(DATE(YEAR(N$19-1),MONTH(N$19-1),MIN($J27,DAY(EOMONTH(N$19-1,0)))))-YEAR($H27))*12+MONTH(DATE(YEAR(N$19-1),MONTH(N$19-1),MIN($J27,DAY(EOMONTH(N$19-1,0)))))-MONTH($H27),CHOOSE($F27,1,1,3,12))=0))*1,0)))</f>
        <v/>
      </c>
      <c r="O27">
        <f>IF(OR(NOT($K27),O$19&lt;=O$18),0,$D27*IF($F27=1,IF(MIN(O$19,$I27+1)&lt;=MAX(O$18,$H27),0,MAX(0,INT((MIN(O$19,$I27+1)-MAX(O$18,$H27)-1-MOD(WEEKDAY($H27,2)-WEEKDAY(MAX(O$18,$H27),2),7))/7)+1)),(AND(DATE(YEAR(O$18),MONTH(O$18),MIN($J27,DAY(EOMONTH(O$18,0))))&gt;=O$18,DATE(YEAR(O$18),MONTH(O$18),MIN($J27,DAY(EOMONTH(O$18,0))))&lt;O$19,DATE(YEAR(O$18),MONTH(O$18),MIN($J27,DAY(EOMONTH(O$18,0))))&gt;=$H27,DATE(YEAR(O$18),MONTH(O$18),MIN($J27,DAY(EOMONTH(O$18,0))))&lt;=$I27,MOD((YEAR(DATE(YEAR(O$18),MONTH(O$18),MIN($J27,DAY(EOMONTH(O$18,0)))))-YEAR($H27))*12+MONTH(DATE(YEAR(O$18),MONTH(O$18),MIN($J27,DAY(EOMONTH(O$18,0)))))-MONTH($H27),CHOOSE($F27,1,1,3,12))=0))*1+IF(MONTH(DATE(YEAR(O$19-1),MONTH(O$19-1),MIN($J27,DAY(EOMONTH(O$19-1,0)))))&lt;&gt;MONTH(DATE(YEAR(O$18),MONTH(O$18),MIN($J27,DAY(EOMONTH(O$18,0))))),(AND(DATE(YEAR(O$19-1),MONTH(O$19-1),MIN($J27,DAY(EOMONTH(O$19-1,0))))&gt;=O$18,DATE(YEAR(O$19-1),MONTH(O$19-1),MIN($J27,DAY(EOMONTH(O$19-1,0))))&lt;O$19,DATE(YEAR(O$19-1),MONTH(O$19-1),MIN($J27,DAY(EOMONTH(O$19-1,0))))&gt;=$H27,DATE(YEAR(O$19-1),MONTH(O$19-1),MIN($J27,DAY(EOMONTH(O$19-1,0))))&lt;=$I27,MOD((YEAR(DATE(YEAR(O$19-1),MONTH(O$19-1),MIN($J27,DAY(EOMONTH(O$19-1,0)))))-YEAR($H27))*12+MONTH(DATE(YEAR(O$19-1),MONTH(O$19-1),MIN($J27,DAY(EOMONTH(O$19-1,0)))))-MONTH($H27),CHOOSE($F27,1,1,3,12))=0))*1,0)))</f>
        <v/>
      </c>
      <c r="P27">
        <f>IF(OR(NOT($K27),P$19&lt;=P$18),0,$D27*IF($F27=1,IF(MIN(P$19,$I27+1)&lt;=MAX(P$18,$H27),0,MAX(0,INT((MIN(P$19,$I27+1)-MAX(P$18,$H27)-1-MOD(WEEKDAY($H27,2)-WEEKDAY(MAX(P$18,$H27),2),7))/7)+1)),(AND(DATE(YEAR(P$18),MONTH(P$18),MIN($J27,DAY(EOMONTH(P$18,0))))&gt;=P$18,DATE(YEAR(P$18),MONTH(P$18),MIN($J27,DAY(EOMONTH(P$18,0))))&lt;P$19,DATE(YEAR(P$18),MONTH(P$18),MIN($J27,DAY(EOMONTH(P$18,0))))&gt;=$H27,DATE(YEAR(P$18),MONTH(P$18),MIN($J27,DAY(EOMONTH(P$18,0))))&lt;=$I27,MOD((YEAR(DATE(YEAR(P$18),MONTH(P$18),MIN($J27,DAY(EOMONTH(P$18,0)))))-YEAR($H27))*12+MONTH(DATE(YEAR(P$18),MONTH(P$18),MIN($J27,DAY(EOMONTH(P$18,0)))))-MONTH($H27),CHOOSE($F27,1,1,3,12))=0))*1+IF(MONTH(DATE(YEAR(P$19-1),MONTH(P$19-1),MIN($J27,DAY(EOMONTH(P$19-1,0)))))&lt;&gt;MONTH(DATE(YEAR(P$18),MONTH(P$18),MIN($J27,DAY(EOMONTH(P$18,0))))),(AND(DATE(YEAR(P$19-1),MONTH(P$19-1),MIN($J27,DAY(EOMONTH(P$19-1,0))))&gt;=P$18,DATE(YEAR(P$19-1),MONTH(P$19-1),MIN($J27,DAY(EOMONTH(P$19-1,0))))&lt;P$19,DATE(YEAR(P$19-1),MONTH(P$19-1),MIN($J27,DAY(EOMONTH(P$19-1,0))))&gt;=$H27,DATE(YEAR(P$19-1),MONTH(P$19-1),MIN($J27,DAY(EOMONTH(P$19-1,0))))&lt;=$I27,MOD((YEAR(DATE(YEAR(P$19-1),MONTH(P$19-1),MIN($J27,DAY(EOMONTH(P$19-1,0)))))-YEAR($H27))*12+MONTH(DATE(YEAR(P$19-1),MONTH(P$19-1),MIN($J27,DAY(EOMONTH(P$19-1,0)))))-MONTH($H27),CHOOSE($F27,1,1,3,12))=0))*1,0)))</f>
        <v/>
      </c>
      <c r="Q27">
        <f>IF(OR(NOT($K27),Q$19&lt;=Q$18),0,$D27*IF($F27=1,IF(MIN(Q$19,$I27+1)&lt;=MAX(Q$18,$H27),0,MAX(0,INT((MIN(Q$19,$I27+1)-MAX(Q$18,$H27)-1-MOD(WEEKDAY($H27,2)-WEEKDAY(MAX(Q$18,$H27),2),7))/7)+1)),(AND(DATE(YEAR(Q$18),MONTH(Q$18),MIN($J27,DAY(EOMONTH(Q$18,0))))&gt;=Q$18,DATE(YEAR(Q$18),MONTH(Q$18),MIN($J27,DAY(EOMONTH(Q$18,0))))&lt;Q$19,DATE(YEAR(Q$18),MONTH(Q$18),MIN($J27,DAY(EOMONTH(Q$18,0))))&gt;=$H27,DATE(YEAR(Q$18),MONTH(Q$18),MIN($J27,DAY(EOMONTH(Q$18,0))))&lt;=$I27,MOD((YEAR(DATE(YEAR(Q$18),MONTH(Q$18),MIN($J27,DAY(EOMONTH(Q$18,0)))))-YEAR($H27))*12+MONTH(DATE(YEAR(Q$18),MONTH(Q$18),MIN($J27,DAY(EOMONTH(Q$18,0)))))-MONTH($H27),CHOOSE($F27,1,1,3,12))=0))*1+IF(MONTH(DATE(YEAR(Q$19-1),MONTH(Q$19-1),MIN($J27,DAY(EOMONTH(Q$19-1,0)))))&lt;&gt;MONTH(DATE(YEAR(Q$18),MONTH(Q$18),MIN($J27,DAY(EOMONTH(Q$18,0))))),(AND(DATE(YEAR(Q$19-1),MONTH(Q$19-1),MIN($J27,DAY(EOMONTH(Q$19-1,0))))&gt;=Q$18,DATE(YEAR(Q$19-1),MONTH(Q$19-1),MIN($J27,DAY(EOMONTH(Q$19-1,0))))&lt;Q$19,DATE(YEAR(Q$19-1),MONTH(Q$19-1),MIN($J27,DAY(EOMONTH(Q$19-1,0))))&gt;=$H27,DATE(YEAR(Q$19-1),MONTH(Q$19-1),MIN($J27,DAY(EOMONTH(Q$19-1,0))))&lt;=$I27,MOD((YEAR(DATE(YEAR(Q$19-1),MONTH(Q$19-1),MIN($J27,DAY(EOMONTH(Q$19-1,0)))))-YEAR($H27))*12+MONTH(DATE(YEAR(Q$19-1),MONTH(Q$19-1),MIN($J27,DAY(EOMONTH(Q$19-1,0)))))-MONTH($H27),CHOOSE($F27,1,1,3,12))=0))*1,0)))</f>
        <v/>
      </c>
      <c r="R27">
        <f>IF(OR(NOT($K27),R$19&lt;=R$18),0,$D27*IF($F27=1,IF(MIN(R$19,$I27+1)&lt;=MAX(R$18,$H27),0,MAX(0,INT((MIN(R$19,$I27+1)-MAX(R$18,$H27)-1-MOD(WEEKDAY($H27,2)-WEEKDAY(MAX(R$18,$H27),2),7))/7)+1)),(AND(DATE(YEAR(R$18),MONTH(R$18),MIN($J27,DAY(EOMONTH(R$18,0))))&gt;=R$18,DATE(YEAR(R$18),MONTH(R$18),MIN($J27,DAY(EOMONTH(R$18,0))))&lt;R$19,DATE(YEAR(R$18),MONTH(R$18),MIN($J27,DAY(EOMONTH(R$18,0))))&gt;=$H27,DATE(YEAR(R$18),MONTH(R$18),MIN($J27,DAY(EOMONTH(R$18,0))))&lt;=$I27,MOD((YEAR(DATE(YEAR(R$18),MONTH(R$18),MIN($J27,DAY(EOMONTH(R$18,0)))))-YEAR($H27))*12+MONTH(DATE(YEAR(R$18),MONTH(R$18),MIN($J27,DAY(EOMONTH(R$18,0)))))-MONTH($H27),CHOOSE($F27,1,1,3,12))=0))*1+IF(MONTH(DATE(YEAR(R$19-1),MONTH(R$19-1),MIN($J27,DAY(EOMONTH(R$19-1,0)))))&lt;&gt;MONTH(DATE(YEAR(R$18),MONTH(R$18),MIN($J27,DAY(EOMONTH(R$18,0))))),(AND(DATE(YEAR(R$19-1),MONTH(R$19-1),MIN($J27,DAY(EOMONTH(R$19-1,0))))&gt;=R$18,DATE(YEAR(R$19-1),MONTH(R$19-1),MIN($J27,DAY(EOMONTH(R$19-1,0))))&lt;R$19,DATE(YEAR(R$19-1),MONTH(R$19-1),MIN($J27,DAY(EOMONTH(R$19-1,0))))&gt;=$H27,DATE(YEAR(R$19-1),MONTH(R$19-1),MIN($J27,DAY(EOMONTH(R$19-1,0))))&lt;=$I27,MOD((YEAR(DATE(YEAR(R$19-1),MONTH(R$19-1),MIN($J27,DAY(EOMONTH(R$19-1,0)))))-YEAR($H27))*12+MONTH(DATE(YEAR(R$19-1),MONTH(R$19-1),MIN($J27,DAY(EOMONTH(R$19-1,0)))))-MONTH($H27),CHOOSE($F27,1,1,3,12))=0))*1,0)))</f>
        <v/>
      </c>
      <c r="S27">
        <f>IF(OR(NOT($K27),S$19&lt;=S$18),0,$D27*IF($F27=1,IF(MIN(S$19,$I27+1)&lt;=MAX(S$18,$H27),0,MAX(0,INT((MIN(S$19,$I27+1)-MAX(S$18,$H27)-1-MOD(WEEKDAY($H27,2)-WEEKDAY(MAX(S$18,$H27),2),7))/7)+1)),(AND(DATE(YEAR(S$18),MONTH(S$18),MIN($J27,DAY(EOMONTH(S$18,0))))&gt;=S$18,DATE(YEAR(S$18),MONTH(S$18),MIN($J27,DAY(EOMONTH(S$18,0))))&lt;S$19,DATE(YEAR(S$18),MONTH(S$18),MIN($J27,DAY(EOMONTH(S$18,0))))&gt;=$H27,DATE(YEAR(S$18),MONTH(S$18),MIN($J27,DAY(EOMONTH(S$18,0))))&lt;=$I27,MOD((YEAR(DATE(YEAR(S$18),MONTH(S$18),MIN($J27,DAY(EOMONTH(S$18,0)))))-YEAR($H27))*12+MONTH(DATE(YEAR(S$18),MONTH(S$18),MIN($J27,DAY(EOMONTH(S$18,0)))))-MONTH($H27),CHOOSE($F27,1,1,3,12))=0))*1+IF(MONTH(DATE(YEAR(S$19-1),MONTH(S$19-1),MIN($J27,DAY(EOMONTH(S$19-1,0)))))&lt;&gt;MONTH(DATE(YEAR(S$18),MONTH(S$18),MIN($J27,DAY(EOMONTH(S$18,0))))),(AND(DATE(YEAR(S$19-1),MONTH(S$19-1),MIN($J27,DAY(EOMONTH(S$19-1,0))))&gt;=S$18,DATE(YEAR(S$19-1),MONTH(S$19-1),MIN($J27,DAY(EOMONTH(S$19-1,0))))&lt;S$19,DATE(YEAR(S$19-1),MONTH(S$19-1),MIN($J27,DAY(EOMONTH(S$19-1,0))))&gt;=$H27,DATE(YEAR(S$19-1),MONTH(S$19-1),MIN($J27,DAY(EOMONTH(S$19-1,0))))&lt;=$I27,MOD((YEAR(DATE(YEAR(S$19-1),MONTH(S$19-1),MIN($J27,DAY(EOMONTH(S$19-1,0)))))-YEAR($H27))*12+MONTH(DATE(YEAR(S$19-1),MONTH(S$19-1),MIN($J27,DAY(EOMONTH(S$19-1,0)))))-MONTH($H27),CHOOSE($F27,1,1,3,12))=0))*1,0)))</f>
        <v/>
      </c>
      <c r="T27">
        <f>IF(OR(NOT($K27),T$19&lt;=T$18),0,$D27*IF($F27=1,IF(MIN(T$19,$I27+1)&lt;=MAX(T$18,$H27),0,MAX(0,INT((MIN(T$19,$I27+1)-MAX(T$18,$H27)-1-MOD(WEEKDAY($H27,2)-WEEKDAY(MAX(T$18,$H27),2),7))/7)+1)),(AND(DATE(YEAR(T$18),MONTH(T$18),MIN($J27,DAY(EOMONTH(T$18,0))))&gt;=T$18,DATE(YEAR(T$18),MONTH(T$18),MIN($J27,DAY(EOMONTH(T$18,0))))&lt;T$19,DATE(YEAR(T$18),MONTH(T$18),MIN($J27,DAY(EOMONTH(T$18,0))))&gt;=$H27,DATE(YEAR(T$18),MONTH(T$18),MIN($J27,DAY(EOMONTH(T$18,0))))&lt;=$I27,MOD((YEAR(DATE(YEAR(T$18),MONTH(T$18),MIN($J27,DAY(EOMONTH(T$18,0)))))-YEAR($H27))*12+MONTH(DATE(YEAR(T$18),MONTH(T$18),MIN($J27,DAY(EOMONTH(T$18,0)))))-MONTH($H27),CHOOSE($F27,1,1,3,12))=0))*1+IF(MONTH(DATE(YEAR(T$19-1),MONTH(T$19-1),MIN($J27,DAY(EOMONTH(T$19-1,0)))))&lt;&gt;MONTH(DATE(YEAR(T$18),MONTH(T$18),MIN($J27,DAY(EOMONTH(T$18,0))))),(AND(DATE(YEAR(T$19-1),MONTH(T$19-1),MIN($J27,DAY(EOMONTH(T$19-1,0))))&gt;=T$18,DATE(YEAR(T$19-1),MONTH(T$19-1),MIN($J27,DAY(EOMONTH(T$19-1,0))))&lt;T$19,DATE(YEAR(T$19-1),MONTH(T$19-1),MIN($J27,DAY(EOMONTH(T$19-1,0))))&gt;=$H27,DATE(YEAR(T$19-1),MONTH(T$19-1),MIN($J27,DAY(EOMONTH(T$19-1,0))))&lt;=$I27,MOD((YEAR(DATE(YEAR(T$19-1),MONTH(T$19-1),MIN($J27,DAY(EOMONTH(T$19-1,0)))))-YEAR($H27))*12+MONTH(DATE(YEAR(T$19-1),MONTH(T$19-1),MIN($J27,DAY(EOMONTH(T$19-1,0)))))-MONTH($H27),CHOOSE($F27,1,1,3,12))=0))*1,0)))</f>
        <v/>
      </c>
      <c r="U27">
        <f>IF(OR(NOT($K27),U$19&lt;=U$18),0,$D27*IF($F27=1,IF(MIN(U$19,$I27+1)&lt;=MAX(U$18,$H27),0,MAX(0,INT((MIN(U$19,$I27+1)-MAX(U$18,$H27)-1-MOD(WEEKDAY($H27,2)-WEEKDAY(MAX(U$18,$H27),2),7))/7)+1)),(AND(DATE(YEAR(U$18),MONTH(U$18),MIN($J27,DAY(EOMONTH(U$18,0))))&gt;=U$18,DATE(YEAR(U$18),MONTH(U$18),MIN($J27,DAY(EOMONTH(U$18,0))))&lt;U$19,DATE(YEAR(U$18),MONTH(U$18),MIN($J27,DAY(EOMONTH(U$18,0))))&gt;=$H27,DATE(YEAR(U$18),MONTH(U$18),MIN($J27,DAY(EOMONTH(U$18,0))))&lt;=$I27,MOD((YEAR(DATE(YEAR(U$18),MONTH(U$18),MIN($J27,DAY(EOMONTH(U$18,0)))))-YEAR($H27))*12+MONTH(DATE(YEAR(U$18),MONTH(U$18),MIN($J27,DAY(EOMONTH(U$18,0)))))-MONTH($H27),CHOOSE($F27,1,1,3,12))=0))*1+IF(MONTH(DATE(YEAR(U$19-1),MONTH(U$19-1),MIN($J27,DAY(EOMONTH(U$19-1,0)))))&lt;&gt;MONTH(DATE(YEAR(U$18),MONTH(U$18),MIN($J27,DAY(EOMONTH(U$18,0))))),(AND(DATE(YEAR(U$19-1),MONTH(U$19-1),MIN($J27,DAY(EOMONTH(U$19-1,0))))&gt;=U$18,DATE(YEAR(U$19-1),MONTH(U$19-1),MIN($J27,DAY(EOMONTH(U$19-1,0))))&lt;U$19,DATE(YEAR(U$19-1),MONTH(U$19-1),MIN($J27,DAY(EOMONTH(U$19-1,0))))&gt;=$H27,DATE(YEAR(U$19-1),MONTH(U$19-1),MIN($J27,DAY(EOMONTH(U$19-1,0))))&lt;=$I27,MOD((YEAR(DATE(YEAR(U$19-1),MONTH(U$19-1),MIN($J27,DAY(EOMONTH(U$19-1,0)))))-YEAR($H27))*12+MONTH(DATE(YEAR(U$19-1),MONTH(U$19-1),MIN($J27,DAY(EOMONTH(U$19-1,0)))))-MONTH($H27),CHOOSE($F27,1,1,3,12))=0))*1,0)))</f>
        <v/>
      </c>
      <c r="V27">
        <f>IF(OR(NOT($K27),V$19&lt;=V$18),0,$D27*IF($F27=1,IF(MIN(V$19,$I27+1)&lt;=MAX(V$18,$H27),0,MAX(0,INT((MIN(V$19,$I27+1)-MAX(V$18,$H27)-1-MOD(WEEKDAY($H27,2)-WEEKDAY(MAX(V$18,$H27),2),7))/7)+1)),(AND(DATE(YEAR(V$18),MONTH(V$18),MIN($J27,DAY(EOMONTH(V$18,0))))&gt;=V$18,DATE(YEAR(V$18),MONTH(V$18),MIN($J27,DAY(EOMONTH(V$18,0))))&lt;V$19,DATE(YEAR(V$18),MONTH(V$18),MIN($J27,DAY(EOMONTH(V$18,0))))&gt;=$H27,DATE(YEAR(V$18),MONTH(V$18),MIN($J27,DAY(EOMONTH(V$18,0))))&lt;=$I27,MOD((YEAR(DATE(YEAR(V$18),MONTH(V$18),MIN($J27,DAY(EOMONTH(V$18,0)))))-YEAR($H27))*12+MONTH(DATE(YEAR(V$18),MONTH(V$18),MIN($J27,DAY(EOMONTH(V$18,0)))))-MONTH($H27),CHOOSE($F27,1,1,3,12))=0))*1+IF(MONTH(DATE(YEAR(V$19-1),MONTH(V$19-1),MIN($J27,DAY(EOMONTH(V$19-1,0)))))&lt;&gt;MONTH(DATE(YEAR(V$18),MONTH(V$18),MIN($J27,DAY(EOMONTH(V$18,0))))),(AND(DATE(YEAR(V$19-1),MONTH(V$19-1),MIN($J27,DAY(EOMONTH(V$19-1,0))))&gt;=V$18,DATE(YEAR(V$19-1),MONTH(V$19-1),MIN($J27,DAY(EOMONTH(V$19-1,0))))&lt;V$19,DATE(YEAR(V$19-1),MONTH(V$19-1),MIN($J27,DAY(EOMONTH(V$19-1,0))))&gt;=$H27,DATE(YEAR(V$19-1),MONTH(V$19-1),MIN($J27,DAY(EOMONTH(V$19-1,0))))&lt;=$I27,MOD((YEAR(DATE(YEAR(V$19-1),MONTH(V$19-1),MIN($J27,DAY(EOMONTH(V$19-1,0)))))-YEAR($H27))*12+MONTH(DATE(YEAR(V$19-1),MONTH(V$19-1),MIN($J27,DAY(EOMONTH(V$19-1,0)))))-MONTH($H27),CHOOSE($F27,1,1,3,12))=0))*1,0)))</f>
        <v/>
      </c>
      <c r="W27">
        <f>IF(OR(NOT($K27),W$19&lt;=W$18),0,$D27*IF($F27=1,IF(MIN(W$19,$I27+1)&lt;=MAX(W$18,$H27),0,MAX(0,INT((MIN(W$19,$I27+1)-MAX(W$18,$H27)-1-MOD(WEEKDAY($H27,2)-WEEKDAY(MAX(W$18,$H27),2),7))/7)+1)),(AND(DATE(YEAR(W$18),MONTH(W$18),MIN($J27,DAY(EOMONTH(W$18,0))))&gt;=W$18,DATE(YEAR(W$18),MONTH(W$18),MIN($J27,DAY(EOMONTH(W$18,0))))&lt;W$19,DATE(YEAR(W$18),MONTH(W$18),MIN($J27,DAY(EOMONTH(W$18,0))))&gt;=$H27,DATE(YEAR(W$18),MONTH(W$18),MIN($J27,DAY(EOMONTH(W$18,0))))&lt;=$I27,MOD((YEAR(DATE(YEAR(W$18),MONTH(W$18),MIN($J27,DAY(EOMONTH(W$18,0)))))-YEAR($H27))*12+MONTH(DATE(YEAR(W$18),MONTH(W$18),MIN($J27,DAY(EOMONTH(W$18,0)))))-MONTH($H27),CHOOSE($F27,1,1,3,12))=0))*1+IF(MONTH(DATE(YEAR(W$19-1),MONTH(W$19-1),MIN($J27,DAY(EOMONTH(W$19-1,0)))))&lt;&gt;MONTH(DATE(YEAR(W$18),MONTH(W$18),MIN($J27,DAY(EOMONTH(W$18,0))))),(AND(DATE(YEAR(W$19-1),MONTH(W$19-1),MIN($J27,DAY(EOMONTH(W$19-1,0))))&gt;=W$18,DATE(YEAR(W$19-1),MONTH(W$19-1),MIN($J27,DAY(EOMONTH(W$19-1,0))))&lt;W$19,DATE(YEAR(W$19-1),MONTH(W$19-1),MIN($J27,DAY(EOMONTH(W$19-1,0))))&gt;=$H27,DATE(YEAR(W$19-1),MONTH(W$19-1),MIN($J27,DAY(EOMONTH(W$19-1,0))))&lt;=$I27,MOD((YEAR(DATE(YEAR(W$19-1),MONTH(W$19-1),MIN($J27,DAY(EOMONTH(W$19-1,0)))))-YEAR($H27))*12+MONTH(DATE(YEAR(W$19-1),MONTH(W$19-1),MIN($J27,DAY(EOMONTH(W$19-1,0)))))-MONTH($H27),CHOOSE($F27,1,1,3,12))=0))*1,0)))</f>
        <v/>
      </c>
      <c r="X27">
        <f>IF(OR(NOT($K27),X$19&lt;=X$18),0,$D27*IF($F27=1,IF(MIN(X$19,$I27+1)&lt;=MAX(X$18,$H27),0,MAX(0,INT((MIN(X$19,$I27+1)-MAX(X$18,$H27)-1-MOD(WEEKDAY($H27,2)-WEEKDAY(MAX(X$18,$H27),2),7))/7)+1)),(AND(DATE(YEAR(X$18),MONTH(X$18),MIN($J27,DAY(EOMONTH(X$18,0))))&gt;=X$18,DATE(YEAR(X$18),MONTH(X$18),MIN($J27,DAY(EOMONTH(X$18,0))))&lt;X$19,DATE(YEAR(X$18),MONTH(X$18),MIN($J27,DAY(EOMONTH(X$18,0))))&gt;=$H27,DATE(YEAR(X$18),MONTH(X$18),MIN($J27,DAY(EOMONTH(X$18,0))))&lt;=$I27,MOD((YEAR(DATE(YEAR(X$18),MONTH(X$18),MIN($J27,DAY(EOMONTH(X$18,0)))))-YEAR($H27))*12+MONTH(DATE(YEAR(X$18),MONTH(X$18),MIN($J27,DAY(EOMONTH(X$18,0)))))-MONTH($H27),CHOOSE($F27,1,1,3,12))=0))*1+IF(MONTH(DATE(YEAR(X$19-1),MONTH(X$19-1),MIN($J27,DAY(EOMONTH(X$19-1,0)))))&lt;&gt;MONTH(DATE(YEAR(X$18),MONTH(X$18),MIN($J27,DAY(EOMONTH(X$18,0))))),(AND(DATE(YEAR(X$19-1),MONTH(X$19-1),MIN($J27,DAY(EOMONTH(X$19-1,0))))&gt;=X$18,DATE(YEAR(X$19-1),MONTH(X$19-1),MIN($J27,DAY(EOMONTH(X$19-1,0))))&lt;X$19,DATE(YEAR(X$19-1),MONTH(X$19-1),MIN($J27,DAY(EOMONTH(X$19-1,0))))&gt;=$H27,DATE(YEAR(X$19-1),MONTH(X$19-1),MIN($J27,DAY(EOMONTH(X$19-1,0))))&lt;=$I27,MOD((YEAR(DATE(YEAR(X$19-1),MONTH(X$19-1),MIN($J27,DAY(EOMONTH(X$19-1,0)))))-YEAR($H27))*12+MONTH(DATE(YEAR(X$19-1),MONTH(X$19-1),MIN($J27,DAY(EOMONTH(X$19-1,0)))))-MONTH($H27),CHOOSE($F27,1,1,3,12))=0))*1,0)))</f>
        <v/>
      </c>
      <c r="Y27">
        <f>IF(OR(NOT($K27),Y$19&lt;=Y$18),0,$D27*IF($F27=1,IF(MIN(Y$19,$I27+1)&lt;=MAX(Y$18,$H27),0,MAX(0,INT((MIN(Y$19,$I27+1)-MAX(Y$18,$H27)-1-MOD(WEEKDAY($H27,2)-WEEKDAY(MAX(Y$18,$H27),2),7))/7)+1)),(AND(DATE(YEAR(Y$18),MONTH(Y$18),MIN($J27,DAY(EOMONTH(Y$18,0))))&gt;=Y$18,DATE(YEAR(Y$18),MONTH(Y$18),MIN($J27,DAY(EOMONTH(Y$18,0))))&lt;Y$19,DATE(YEAR(Y$18),MONTH(Y$18),MIN($J27,DAY(EOMONTH(Y$18,0))))&gt;=$H27,DATE(YEAR(Y$18),MONTH(Y$18),MIN($J27,DAY(EOMONTH(Y$18,0))))&lt;=$I27,MOD((YEAR(DATE(YEAR(Y$18),MONTH(Y$18),MIN($J27,DAY(EOMONTH(Y$18,0)))))-YEAR($H27))*12+MONTH(DATE(YEAR(Y$18),MONTH(Y$18),MIN($J27,DAY(EOMONTH(Y$18,0)))))-MONTH($H27),CHOOSE($F27,1,1,3,12))=0))*1+IF(MONTH(DATE(YEAR(Y$19-1),MONTH(Y$19-1),MIN($J27,DAY(EOMONTH(Y$19-1,0)))))&lt;&gt;MONTH(DATE(YEAR(Y$18),MONTH(Y$18),MIN($J27,DAY(EOMONTH(Y$18,0))))),(AND(DATE(YEAR(Y$19-1),MONTH(Y$19-1),MIN($J27,DAY(EOMONTH(Y$19-1,0))))&gt;=Y$18,DATE(YEAR(Y$19-1),MONTH(Y$19-1),MIN($J27,DAY(EOMONTH(Y$19-1,0))))&lt;Y$19,DATE(YEAR(Y$19-1),MONTH(Y$19-1),MIN($J27,DAY(EOMONTH(Y$19-1,0))))&gt;=$H27,DATE(YEAR(Y$19-1),MONTH(Y$19-1),MIN($J27,DAY(EOMONTH(Y$19-1,0))))&lt;=$I27,MOD((YEAR(DATE(YEAR(Y$19-1),MONTH(Y$19-1),MIN($J27,DAY(EOMONTH(Y$19-1,0)))))-YEAR($H27))*12+MONTH(DATE(YEAR(Y$19-1),MONTH(Y$19-1),MIN($J27,DAY(EOMONTH(Y$19-1,0)))))-MONTH($H27),CHOOSE($F27,1,1,3,12))=0))*1,0)))</f>
        <v/>
      </c>
      <c r="Z27">
        <f>IF(OR(NOT($K27),Z$19&lt;=Z$18),0,$D27*IF($F27=1,IF(MIN(Z$19,$I27+1)&lt;=MAX(Z$18,$H27),0,MAX(0,INT((MIN(Z$19,$I27+1)-MAX(Z$18,$H27)-1-MOD(WEEKDAY($H27,2)-WEEKDAY(MAX(Z$18,$H27),2),7))/7)+1)),(AND(DATE(YEAR(Z$18),MONTH(Z$18),MIN($J27,DAY(EOMONTH(Z$18,0))))&gt;=Z$18,DATE(YEAR(Z$18),MONTH(Z$18),MIN($J27,DAY(EOMONTH(Z$18,0))))&lt;Z$19,DATE(YEAR(Z$18),MONTH(Z$18),MIN($J27,DAY(EOMONTH(Z$18,0))))&gt;=$H27,DATE(YEAR(Z$18),MONTH(Z$18),MIN($J27,DAY(EOMONTH(Z$18,0))))&lt;=$I27,MOD((YEAR(DATE(YEAR(Z$18),MONTH(Z$18),MIN($J27,DAY(EOMONTH(Z$18,0)))))-YEAR($H27))*12+MONTH(DATE(YEAR(Z$18),MONTH(Z$18),MIN($J27,DAY(EOMONTH(Z$18,0)))))-MONTH($H27),CHOOSE($F27,1,1,3,12))=0))*1+IF(MONTH(DATE(YEAR(Z$19-1),MONTH(Z$19-1),MIN($J27,DAY(EOMONTH(Z$19-1,0)))))&lt;&gt;MONTH(DATE(YEAR(Z$18),MONTH(Z$18),MIN($J27,DAY(EOMONTH(Z$18,0))))),(AND(DATE(YEAR(Z$19-1),MONTH(Z$19-1),MIN($J27,DAY(EOMONTH(Z$19-1,0))))&gt;=Z$18,DATE(YEAR(Z$19-1),MONTH(Z$19-1),MIN($J27,DAY(EOMONTH(Z$19-1,0))))&lt;Z$19,DATE(YEAR(Z$19-1),MONTH(Z$19-1),MIN($J27,DAY(EOMONTH(Z$19-1,0))))&gt;=$H27,DATE(YEAR(Z$19-1),MONTH(Z$19-1),MIN($J27,DAY(EOMONTH(Z$19-1,0))))&lt;=$I27,MOD((YEAR(DATE(YEAR(Z$19-1),MONTH(Z$19-1),MIN($J27,DAY(EOMONTH(Z$19-1,0)))))-YEAR($H27))*12+MONTH(DATE(YEAR(Z$19-1),MONTH(Z$19-1),MIN($J27,DAY(EOMONTH(Z$19-1,0)))))-MONTH($H27),CHOOSE($F27,1,1,3,12))=0))*1,0)))</f>
        <v/>
      </c>
      <c r="AA27">
        <f>IF(OR(NOT($K27),AA$19&lt;=AA$18),0,$D27*IF($F27=1,IF(MIN(AA$19,$I27+1)&lt;=MAX(AA$18,$H27),0,MAX(0,INT((MIN(AA$19,$I27+1)-MAX(AA$18,$H27)-1-MOD(WEEKDAY($H27,2)-WEEKDAY(MAX(AA$18,$H27),2),7))/7)+1)),(AND(DATE(YEAR(AA$18),MONTH(AA$18),MIN($J27,DAY(EOMONTH(AA$18,0))))&gt;=AA$18,DATE(YEAR(AA$18),MONTH(AA$18),MIN($J27,DAY(EOMONTH(AA$18,0))))&lt;AA$19,DATE(YEAR(AA$18),MONTH(AA$18),MIN($J27,DAY(EOMONTH(AA$18,0))))&gt;=$H27,DATE(YEAR(AA$18),MONTH(AA$18),MIN($J27,DAY(EOMONTH(AA$18,0))))&lt;=$I27,MOD((YEAR(DATE(YEAR(AA$18),MONTH(AA$18),MIN($J27,DAY(EOMONTH(AA$18,0)))))-YEAR($H27))*12+MONTH(DATE(YEAR(AA$18),MONTH(AA$18),MIN($J27,DAY(EOMONTH(AA$18,0)))))-MONTH($H27),CHOOSE($F27,1,1,3,12))=0))*1+IF(MONTH(DATE(YEAR(AA$19-1),MONTH(AA$19-1),MIN($J27,DAY(EOMONTH(AA$19-1,0)))))&lt;&gt;MONTH(DATE(YEAR(AA$18),MONTH(AA$18),MIN($J27,DAY(EOMONTH(AA$18,0))))),(AND(DATE(YEAR(AA$19-1),MONTH(AA$19-1),MIN($J27,DAY(EOMONTH(AA$19-1,0))))&gt;=AA$18,DATE(YEAR(AA$19-1),MONTH(AA$19-1),MIN($J27,DAY(EOMONTH(AA$19-1,0))))&lt;AA$19,DATE(YEAR(AA$19-1),MONTH(AA$19-1),MIN($J27,DAY(EOMONTH(AA$19-1,0))))&gt;=$H27,DATE(YEAR(AA$19-1),MONTH(AA$19-1),MIN($J27,DAY(EOMONTH(AA$19-1,0))))&lt;=$I27,MOD((YEAR(DATE(YEAR(AA$19-1),MONTH(AA$19-1),MIN($J27,DAY(EOMONTH(AA$19-1,0)))))-YEAR($H27))*12+MONTH(DATE(YEAR(AA$19-1),MONTH(AA$19-1),MIN($J27,DAY(EOMONTH(AA$19-1,0)))))-MONTH($H27),CHOOSE($F27,1,1,3,12))=0))*1,0)))</f>
        <v/>
      </c>
      <c r="AB27">
        <f>IF(OR(NOT($K27),AB$19&lt;=AB$18),0,$D27*IF($F27=1,IF(MIN(AB$19,$I27+1)&lt;=MAX(AB$18,$H27),0,MAX(0,INT((MIN(AB$19,$I27+1)-MAX(AB$18,$H27)-1-MOD(WEEKDAY($H27,2)-WEEKDAY(MAX(AB$18,$H27),2),7))/7)+1)),(AND(DATE(YEAR(AB$18),MONTH(AB$18),MIN($J27,DAY(EOMONTH(AB$18,0))))&gt;=AB$18,DATE(YEAR(AB$18),MONTH(AB$18),MIN($J27,DAY(EOMONTH(AB$18,0))))&lt;AB$19,DATE(YEAR(AB$18),MONTH(AB$18),MIN($J27,DAY(EOMONTH(AB$18,0))))&gt;=$H27,DATE(YEAR(AB$18),MONTH(AB$18),MIN($J27,DAY(EOMONTH(AB$18,0))))&lt;=$I27,MOD((YEAR(DATE(YEAR(AB$18),MONTH(AB$18),MIN($J27,DAY(EOMONTH(AB$18,0)))))-YEAR($H27))*12+MONTH(DATE(YEAR(AB$18),MONTH(AB$18),MIN($J27,DAY(EOMONTH(AB$18,0)))))-MONTH($H27),CHOOSE($F27,1,1,3,12))=0))*1+IF(MONTH(DATE(YEAR(AB$19-1),MONTH(AB$19-1),MIN($J27,DAY(EOMONTH(AB$19-1,0)))))&lt;&gt;MONTH(DATE(YEAR(AB$18),MONTH(AB$18),MIN($J27,DAY(EOMONTH(AB$18,0))))),(AND(DATE(YEAR(AB$19-1),MONTH(AB$19-1),MIN($J27,DAY(EOMONTH(AB$19-1,0))))&gt;=AB$18,DATE(YEAR(AB$19-1),MONTH(AB$19-1),MIN($J27,DAY(EOMONTH(AB$19-1,0))))&lt;AB$19,DATE(YEAR(AB$19-1),MONTH(AB$19-1),MIN($J27,DAY(EOMONTH(AB$19-1,0))))&gt;=$H27,DATE(YEAR(AB$19-1),MONTH(AB$19-1),MIN($J27,DAY(EOMONTH(AB$19-1,0))))&lt;=$I27,MOD((YEAR(DATE(YEAR(AB$19-1),MONTH(AB$19-1),MIN($J27,DAY(EOMONTH(AB$19-1,0)))))-YEAR($H27))*12+MONTH(DATE(YEAR(AB$19-1),MONTH(AB$19-1),MIN($J27,DAY(EOMONTH(AB$19-1,0)))))-MONTH($H27),CHOOSE($F27,1,1,3,12))=0))*1,0)))</f>
        <v/>
      </c>
      <c r="AC27">
        <f>IF(OR(NOT($K27),AC$19&lt;=AC$18),0,$D27*IF($F27=1,IF(MIN(AC$19,$I27+1)&lt;=MAX(AC$18,$H27),0,MAX(0,INT((MIN(AC$19,$I27+1)-MAX(AC$18,$H27)-1-MOD(WEEKDAY($H27,2)-WEEKDAY(MAX(AC$18,$H27),2),7))/7)+1)),(AND(DATE(YEAR(AC$18),MONTH(AC$18),MIN($J27,DAY(EOMONTH(AC$18,0))))&gt;=AC$18,DATE(YEAR(AC$18),MONTH(AC$18),MIN($J27,DAY(EOMONTH(AC$18,0))))&lt;AC$19,DATE(YEAR(AC$18),MONTH(AC$18),MIN($J27,DAY(EOMONTH(AC$18,0))))&gt;=$H27,DATE(YEAR(AC$18),MONTH(AC$18),MIN($J27,DAY(EOMONTH(AC$18,0))))&lt;=$I27,MOD((YEAR(DATE(YEAR(AC$18),MONTH(AC$18),MIN($J27,DAY(EOMONTH(AC$18,0)))))-YEAR($H27))*12+MONTH(DATE(YEAR(AC$18),MONTH(AC$18),MIN($J27,DAY(EOMONTH(AC$18,0)))))-MONTH($H27),CHOOSE($F27,1,1,3,12))=0))*1+IF(MONTH(DATE(YEAR(AC$19-1),MONTH(AC$19-1),MIN($J27,DAY(EOMONTH(AC$19-1,0)))))&lt;&gt;MONTH(DATE(YEAR(AC$18),MONTH(AC$18),MIN($J27,DAY(EOMONTH(AC$18,0))))),(AND(DATE(YEAR(AC$19-1),MONTH(AC$19-1),MIN($J27,DAY(EOMONTH(AC$19-1,0))))&gt;=AC$18,DATE(YEAR(AC$19-1),MONTH(AC$19-1),MIN($J27,DAY(EOMONTH(AC$19-1,0))))&lt;AC$19,DATE(YEAR(AC$19-1),MONTH(AC$19-1),MIN($J27,DAY(EOMONTH(AC$19-1,0))))&gt;=$H27,DATE(YEAR(AC$19-1),MONTH(AC$19-1),MIN($J27,DAY(EOMONTH(AC$19-1,0))))&lt;=$I27,MOD((YEAR(DATE(YEAR(AC$19-1),MONTH(AC$19-1),MIN($J27,DAY(EOMONTH(AC$19-1,0)))))-YEAR($H27))*12+MONTH(DATE(YEAR(AC$19-1),MONTH(AC$19-1),MIN($J27,DAY(EOMONTH(AC$19-1,0)))))-MONTH($H27),CHOOSE($F27,1,1,3,12))=0))*1,0)))</f>
        <v/>
      </c>
      <c r="AD27">
        <f>IF(OR(NOT($K27),AD$19&lt;=AD$18),0,$D27*IF($F27=1,IF(MIN(AD$19,$I27+1)&lt;=MAX(AD$18,$H27),0,MAX(0,INT((MIN(AD$19,$I27+1)-MAX(AD$18,$H27)-1-MOD(WEEKDAY($H27,2)-WEEKDAY(MAX(AD$18,$H27),2),7))/7)+1)),(AND(DATE(YEAR(AD$18),MONTH(AD$18),MIN($J27,DAY(EOMONTH(AD$18,0))))&gt;=AD$18,DATE(YEAR(AD$18),MONTH(AD$18),MIN($J27,DAY(EOMONTH(AD$18,0))))&lt;AD$19,DATE(YEAR(AD$18),MONTH(AD$18),MIN($J27,DAY(EOMONTH(AD$18,0))))&gt;=$H27,DATE(YEAR(AD$18),MONTH(AD$18),MIN($J27,DAY(EOMONTH(AD$18,0))))&lt;=$I27,MOD((YEAR(DATE(YEAR(AD$18),MONTH(AD$18),MIN($J27,DAY(EOMONTH(AD$18,0)))))-YEAR($H27))*12+MONTH(DATE(YEAR(AD$18),MONTH(AD$18),MIN($J27,DAY(EOMONTH(AD$18,0)))))-MONTH($H27),CHOOSE($F27,1,1,3,12))=0))*1+IF(MONTH(DATE(YEAR(AD$19-1),MONTH(AD$19-1),MIN($J27,DAY(EOMONTH(AD$19-1,0)))))&lt;&gt;MONTH(DATE(YEAR(AD$18),MONTH(AD$18),MIN($J27,DAY(EOMONTH(AD$18,0))))),(AND(DATE(YEAR(AD$19-1),MONTH(AD$19-1),MIN($J27,DAY(EOMONTH(AD$19-1,0))))&gt;=AD$18,DATE(YEAR(AD$19-1),MONTH(AD$19-1),MIN($J27,DAY(EOMONTH(AD$19-1,0))))&lt;AD$19,DATE(YEAR(AD$19-1),MONTH(AD$19-1),MIN($J27,DAY(EOMONTH(AD$19-1,0))))&gt;=$H27,DATE(YEAR(AD$19-1),MONTH(AD$19-1),MIN($J27,DAY(EOMONTH(AD$19-1,0))))&lt;=$I27,MOD((YEAR(DATE(YEAR(AD$19-1),MONTH(AD$19-1),MIN($J27,DAY(EOMONTH(AD$19-1,0)))))-YEAR($H27))*12+MONTH(DATE(YEAR(AD$19-1),MONTH(AD$19-1),MIN($J27,DAY(EOMONTH(AD$19-1,0)))))-MONTH($H27),CHOOSE($F27,1,1,3,12))=0))*1,0)))</f>
        <v/>
      </c>
      <c r="AE27">
        <f>IF(OR(NOT($K27),AE$19&lt;=AE$18),0,$D27*IF($F27=1,IF(MIN(AE$19,$I27+1)&lt;=MAX(AE$18,$H27),0,MAX(0,INT((MIN(AE$19,$I27+1)-MAX(AE$18,$H27)-1-MOD(WEEKDAY($H27,2)-WEEKDAY(MAX(AE$18,$H27),2),7))/7)+1)),(AND(DATE(YEAR(AE$18),MONTH(AE$18),MIN($J27,DAY(EOMONTH(AE$18,0))))&gt;=AE$18,DATE(YEAR(AE$18),MONTH(AE$18),MIN($J27,DAY(EOMONTH(AE$18,0))))&lt;AE$19,DATE(YEAR(AE$18),MONTH(AE$18),MIN($J27,DAY(EOMONTH(AE$18,0))))&gt;=$H27,DATE(YEAR(AE$18),MONTH(AE$18),MIN($J27,DAY(EOMONTH(AE$18,0))))&lt;=$I27,MOD((YEAR(DATE(YEAR(AE$18),MONTH(AE$18),MIN($J27,DAY(EOMONTH(AE$18,0)))))-YEAR($H27))*12+MONTH(DATE(YEAR(AE$18),MONTH(AE$18),MIN($J27,DAY(EOMONTH(AE$18,0)))))-MONTH($H27),CHOOSE($F27,1,1,3,12))=0))*1+IF(MONTH(DATE(YEAR(AE$19-1),MONTH(AE$19-1),MIN($J27,DAY(EOMONTH(AE$19-1,0)))))&lt;&gt;MONTH(DATE(YEAR(AE$18),MONTH(AE$18),MIN($J27,DAY(EOMONTH(AE$18,0))))),(AND(DATE(YEAR(AE$19-1),MONTH(AE$19-1),MIN($J27,DAY(EOMONTH(AE$19-1,0))))&gt;=AE$18,DATE(YEAR(AE$19-1),MONTH(AE$19-1),MIN($J27,DAY(EOMONTH(AE$19-1,0))))&lt;AE$19,DATE(YEAR(AE$19-1),MONTH(AE$19-1),MIN($J27,DAY(EOMONTH(AE$19-1,0))))&gt;=$H27,DATE(YEAR(AE$19-1),MONTH(AE$19-1),MIN($J27,DAY(EOMONTH(AE$19-1,0))))&lt;=$I27,MOD((YEAR(DATE(YEAR(AE$19-1),MONTH(AE$19-1),MIN($J27,DAY(EOMONTH(AE$19-1,0)))))-YEAR($H27))*12+MONTH(DATE(YEAR(AE$19-1),MONTH(AE$19-1),MIN($J27,DAY(EOMONTH(AE$19-1,0)))))-MONTH($H27),CHOOSE($F27,1,1,3,12))=0))*1,0)))</f>
        <v/>
      </c>
      <c r="AF27">
        <f>IF(OR(NOT($K27),AF$19&lt;=AF$18),0,$D27*IF($F27=1,IF(MIN(AF$19,$I27+1)&lt;=MAX(AF$18,$H27),0,MAX(0,INT((MIN(AF$19,$I27+1)-MAX(AF$18,$H27)-1-MOD(WEEKDAY($H27,2)-WEEKDAY(MAX(AF$18,$H27),2),7))/7)+1)),(AND(DATE(YEAR(AF$18),MONTH(AF$18),MIN($J27,DAY(EOMONTH(AF$18,0))))&gt;=AF$18,DATE(YEAR(AF$18),MONTH(AF$18),MIN($J27,DAY(EOMONTH(AF$18,0))))&lt;AF$19,DATE(YEAR(AF$18),MONTH(AF$18),MIN($J27,DAY(EOMONTH(AF$18,0))))&gt;=$H27,DATE(YEAR(AF$18),MONTH(AF$18),MIN($J27,DAY(EOMONTH(AF$18,0))))&lt;=$I27,MOD((YEAR(DATE(YEAR(AF$18),MONTH(AF$18),MIN($J27,DAY(EOMONTH(AF$18,0)))))-YEAR($H27))*12+MONTH(DATE(YEAR(AF$18),MONTH(AF$18),MIN($J27,DAY(EOMONTH(AF$18,0)))))-MONTH($H27),CHOOSE($F27,1,1,3,12))=0))*1+IF(MONTH(DATE(YEAR(AF$19-1),MONTH(AF$19-1),MIN($J27,DAY(EOMONTH(AF$19-1,0)))))&lt;&gt;MONTH(DATE(YEAR(AF$18),MONTH(AF$18),MIN($J27,DAY(EOMONTH(AF$18,0))))),(AND(DATE(YEAR(AF$19-1),MONTH(AF$19-1),MIN($J27,DAY(EOMONTH(AF$19-1,0))))&gt;=AF$18,DATE(YEAR(AF$19-1),MONTH(AF$19-1),MIN($J27,DAY(EOMONTH(AF$19-1,0))))&lt;AF$19,DATE(YEAR(AF$19-1),MONTH(AF$19-1),MIN($J27,DAY(EOMONTH(AF$19-1,0))))&gt;=$H27,DATE(YEAR(AF$19-1),MONTH(AF$19-1),MIN($J27,DAY(EOMONTH(AF$19-1,0))))&lt;=$I27,MOD((YEAR(DATE(YEAR(AF$19-1),MONTH(AF$19-1),MIN($J27,DAY(EOMONTH(AF$19-1,0)))))-YEAR($H27))*12+MONTH(DATE(YEAR(AF$19-1),MONTH(AF$19-1),MIN($J27,DAY(EOMONTH(AF$19-1,0)))))-MONTH($H27),CHOOSE($F27,1,1,3,12))=0))*1,0)))</f>
        <v/>
      </c>
      <c r="AG27">
        <f>IF(OR(NOT($K27),AG$19&lt;=AG$18),0,$D27*IF($F27=1,IF(MIN(AG$19,$I27+1)&lt;=MAX(AG$18,$H27),0,MAX(0,INT((MIN(AG$19,$I27+1)-MAX(AG$18,$H27)-1-MOD(WEEKDAY($H27,2)-WEEKDAY(MAX(AG$18,$H27),2),7))/7)+1)),(AND(DATE(YEAR(AG$18),MONTH(AG$18),MIN($J27,DAY(EOMONTH(AG$18,0))))&gt;=AG$18,DATE(YEAR(AG$18),MONTH(AG$18),MIN($J27,DAY(EOMONTH(AG$18,0))))&lt;AG$19,DATE(YEAR(AG$18),MONTH(AG$18),MIN($J27,DAY(EOMONTH(AG$18,0))))&gt;=$H27,DATE(YEAR(AG$18),MONTH(AG$18),MIN($J27,DAY(EOMONTH(AG$18,0))))&lt;=$I27,MOD((YEAR(DATE(YEAR(AG$18),MONTH(AG$18),MIN($J27,DAY(EOMONTH(AG$18,0)))))-YEAR($H27))*12+MONTH(DATE(YEAR(AG$18),MONTH(AG$18),MIN($J27,DAY(EOMONTH(AG$18,0)))))-MONTH($H27),CHOOSE($F27,1,1,3,12))=0))*1+IF(MONTH(DATE(YEAR(AG$19-1),MONTH(AG$19-1),MIN($J27,DAY(EOMONTH(AG$19-1,0)))))&lt;&gt;MONTH(DATE(YEAR(AG$18),MONTH(AG$18),MIN($J27,DAY(EOMONTH(AG$18,0))))),(AND(DATE(YEAR(AG$19-1),MONTH(AG$19-1),MIN($J27,DAY(EOMONTH(AG$19-1,0))))&gt;=AG$18,DATE(YEAR(AG$19-1),MONTH(AG$19-1),MIN($J27,DAY(EOMONTH(AG$19-1,0))))&lt;AG$19,DATE(YEAR(AG$19-1),MONTH(AG$19-1),MIN($J27,DAY(EOMONTH(AG$19-1,0))))&gt;=$H27,DATE(YEAR(AG$19-1),MONTH(AG$19-1),MIN($J27,DAY(EOMONTH(AG$19-1,0))))&lt;=$I27,MOD((YEAR(DATE(YEAR(AG$19-1),MONTH(AG$19-1),MIN($J27,DAY(EOMONTH(AG$19-1,0)))))-YEAR($H27))*12+MONTH(DATE(YEAR(AG$19-1),MONTH(AG$19-1),MIN($J27,DAY(EOMONTH(AG$19-1,0)))))-MONTH($H27),CHOOSE($F27,1,1,3,12))=0))*1,0)))</f>
        <v/>
      </c>
      <c r="AH27">
        <f>IF(OR(NOT($K27),AH$19&lt;=AH$18),0,$D27*IF($F27=1,IF(MIN(AH$19,$I27+1)&lt;=MAX(AH$18,$H27),0,MAX(0,INT((MIN(AH$19,$I27+1)-MAX(AH$18,$H27)-1-MOD(WEEKDAY($H27,2)-WEEKDAY(MAX(AH$18,$H27),2),7))/7)+1)),(AND(DATE(YEAR(AH$18),MONTH(AH$18),MIN($J27,DAY(EOMONTH(AH$18,0))))&gt;=AH$18,DATE(YEAR(AH$18),MONTH(AH$18),MIN($J27,DAY(EOMONTH(AH$18,0))))&lt;AH$19,DATE(YEAR(AH$18),MONTH(AH$18),MIN($J27,DAY(EOMONTH(AH$18,0))))&gt;=$H27,DATE(YEAR(AH$18),MONTH(AH$18),MIN($J27,DAY(EOMONTH(AH$18,0))))&lt;=$I27,MOD((YEAR(DATE(YEAR(AH$18),MONTH(AH$18),MIN($J27,DAY(EOMONTH(AH$18,0)))))-YEAR($H27))*12+MONTH(DATE(YEAR(AH$18),MONTH(AH$18),MIN($J27,DAY(EOMONTH(AH$18,0)))))-MONTH($H27),CHOOSE($F27,1,1,3,12))=0))*1+IF(MONTH(DATE(YEAR(AH$19-1),MONTH(AH$19-1),MIN($J27,DAY(EOMONTH(AH$19-1,0)))))&lt;&gt;MONTH(DATE(YEAR(AH$18),MONTH(AH$18),MIN($J27,DAY(EOMONTH(AH$18,0))))),(AND(DATE(YEAR(AH$19-1),MONTH(AH$19-1),MIN($J27,DAY(EOMONTH(AH$19-1,0))))&gt;=AH$18,DATE(YEAR(AH$19-1),MONTH(AH$19-1),MIN($J27,DAY(EOMONTH(AH$19-1,0))))&lt;AH$19,DATE(YEAR(AH$19-1),MONTH(AH$19-1),MIN($J27,DAY(EOMONTH(AH$19-1,0))))&gt;=$H27,DATE(YEAR(AH$19-1),MONTH(AH$19-1),MIN($J27,DAY(EOMONTH(AH$19-1,0))))&lt;=$I27,MOD((YEAR(DATE(YEAR(AH$19-1),MONTH(AH$19-1),MIN($J27,DAY(EOMONTH(AH$19-1,0)))))-YEAR($H27))*12+MONTH(DATE(YEAR(AH$19-1),MONTH(AH$19-1),MIN($J27,DAY(EOMONTH(AH$19-1,0)))))-MONTH($H27),CHOOSE($F27,1,1,3,12))=0))*1,0)))</f>
        <v/>
      </c>
      <c r="AI27">
        <f>IF(OR(NOT($K27),AI$19&lt;=AI$18),0,$D27*IF($F27=1,IF(MIN(AI$19,$I27+1)&lt;=MAX(AI$18,$H27),0,MAX(0,INT((MIN(AI$19,$I27+1)-MAX(AI$18,$H27)-1-MOD(WEEKDAY($H27,2)-WEEKDAY(MAX(AI$18,$H27),2),7))/7)+1)),(AND(DATE(YEAR(AI$18),MONTH(AI$18),MIN($J27,DAY(EOMONTH(AI$18,0))))&gt;=AI$18,DATE(YEAR(AI$18),MONTH(AI$18),MIN($J27,DAY(EOMONTH(AI$18,0))))&lt;AI$19,DATE(YEAR(AI$18),MONTH(AI$18),MIN($J27,DAY(EOMONTH(AI$18,0))))&gt;=$H27,DATE(YEAR(AI$18),MONTH(AI$18),MIN($J27,DAY(EOMONTH(AI$18,0))))&lt;=$I27,MOD((YEAR(DATE(YEAR(AI$18),MONTH(AI$18),MIN($J27,DAY(EOMONTH(AI$18,0)))))-YEAR($H27))*12+MONTH(DATE(YEAR(AI$18),MONTH(AI$18),MIN($J27,DAY(EOMONTH(AI$18,0)))))-MONTH($H27),CHOOSE($F27,1,1,3,12))=0))*1+IF(MONTH(DATE(YEAR(AI$19-1),MONTH(AI$19-1),MIN($J27,DAY(EOMONTH(AI$19-1,0)))))&lt;&gt;MONTH(DATE(YEAR(AI$18),MONTH(AI$18),MIN($J27,DAY(EOMONTH(AI$18,0))))),(AND(DATE(YEAR(AI$19-1),MONTH(AI$19-1),MIN($J27,DAY(EOMONTH(AI$19-1,0))))&gt;=AI$18,DATE(YEAR(AI$19-1),MONTH(AI$19-1),MIN($J27,DAY(EOMONTH(AI$19-1,0))))&lt;AI$19,DATE(YEAR(AI$19-1),MONTH(AI$19-1),MIN($J27,DAY(EOMONTH(AI$19-1,0))))&gt;=$H27,DATE(YEAR(AI$19-1),MONTH(AI$19-1),MIN($J27,DAY(EOMONTH(AI$19-1,0))))&lt;=$I27,MOD((YEAR(DATE(YEAR(AI$19-1),MONTH(AI$19-1),MIN($J27,DAY(EOMONTH(AI$19-1,0)))))-YEAR($H27))*12+MONTH(DATE(YEAR(AI$19-1),MONTH(AI$19-1),MIN($J27,DAY(EOMONTH(AI$19-1,0)))))-MONTH($H27),CHOOSE($F27,1,1,3,12))=0))*1,0)))</f>
        <v/>
      </c>
      <c r="AJ27">
        <f>IF(OR(NOT($K27),AJ$19&lt;=AJ$18),0,$D27*IF($F27=1,IF(MIN(AJ$19,$I27+1)&lt;=MAX(AJ$18,$H27),0,MAX(0,INT((MIN(AJ$19,$I27+1)-MAX(AJ$18,$H27)-1-MOD(WEEKDAY($H27,2)-WEEKDAY(MAX(AJ$18,$H27),2),7))/7)+1)),(AND(DATE(YEAR(AJ$18),MONTH(AJ$18),MIN($J27,DAY(EOMONTH(AJ$18,0))))&gt;=AJ$18,DATE(YEAR(AJ$18),MONTH(AJ$18),MIN($J27,DAY(EOMONTH(AJ$18,0))))&lt;AJ$19,DATE(YEAR(AJ$18),MONTH(AJ$18),MIN($J27,DAY(EOMONTH(AJ$18,0))))&gt;=$H27,DATE(YEAR(AJ$18),MONTH(AJ$18),MIN($J27,DAY(EOMONTH(AJ$18,0))))&lt;=$I27,MOD((YEAR(DATE(YEAR(AJ$18),MONTH(AJ$18),MIN($J27,DAY(EOMONTH(AJ$18,0)))))-YEAR($H27))*12+MONTH(DATE(YEAR(AJ$18),MONTH(AJ$18),MIN($J27,DAY(EOMONTH(AJ$18,0)))))-MONTH($H27),CHOOSE($F27,1,1,3,12))=0))*1+IF(MONTH(DATE(YEAR(AJ$19-1),MONTH(AJ$19-1),MIN($J27,DAY(EOMONTH(AJ$19-1,0)))))&lt;&gt;MONTH(DATE(YEAR(AJ$18),MONTH(AJ$18),MIN($J27,DAY(EOMONTH(AJ$18,0))))),(AND(DATE(YEAR(AJ$19-1),MONTH(AJ$19-1),MIN($J27,DAY(EOMONTH(AJ$19-1,0))))&gt;=AJ$18,DATE(YEAR(AJ$19-1),MONTH(AJ$19-1),MIN($J27,DAY(EOMONTH(AJ$19-1,0))))&lt;AJ$19,DATE(YEAR(AJ$19-1),MONTH(AJ$19-1),MIN($J27,DAY(EOMONTH(AJ$19-1,0))))&gt;=$H27,DATE(YEAR(AJ$19-1),MONTH(AJ$19-1),MIN($J27,DAY(EOMONTH(AJ$19-1,0))))&lt;=$I27,MOD((YEAR(DATE(YEAR(AJ$19-1),MONTH(AJ$19-1),MIN($J27,DAY(EOMONTH(AJ$19-1,0)))))-YEAR($H27))*12+MONTH(DATE(YEAR(AJ$19-1),MONTH(AJ$19-1),MIN($J27,DAY(EOMONTH(AJ$19-1,0)))))-MONTH($H27),CHOOSE($F27,1,1,3,12))=0))*1,0)))</f>
        <v/>
      </c>
      <c r="AK27">
        <f>IF(OR(NOT($K27),AK$19&lt;=AK$18),0,$D27*IF($F27=1,IF(MIN(AK$19,$I27+1)&lt;=MAX(AK$18,$H27),0,MAX(0,INT((MIN(AK$19,$I27+1)-MAX(AK$18,$H27)-1-MOD(WEEKDAY($H27,2)-WEEKDAY(MAX(AK$18,$H27),2),7))/7)+1)),(AND(DATE(YEAR(AK$18),MONTH(AK$18),MIN($J27,DAY(EOMONTH(AK$18,0))))&gt;=AK$18,DATE(YEAR(AK$18),MONTH(AK$18),MIN($J27,DAY(EOMONTH(AK$18,0))))&lt;AK$19,DATE(YEAR(AK$18),MONTH(AK$18),MIN($J27,DAY(EOMONTH(AK$18,0))))&gt;=$H27,DATE(YEAR(AK$18),MONTH(AK$18),MIN($J27,DAY(EOMONTH(AK$18,0))))&lt;=$I27,MOD((YEAR(DATE(YEAR(AK$18),MONTH(AK$18),MIN($J27,DAY(EOMONTH(AK$18,0)))))-YEAR($H27))*12+MONTH(DATE(YEAR(AK$18),MONTH(AK$18),MIN($J27,DAY(EOMONTH(AK$18,0)))))-MONTH($H27),CHOOSE($F27,1,1,3,12))=0))*1+IF(MONTH(DATE(YEAR(AK$19-1),MONTH(AK$19-1),MIN($J27,DAY(EOMONTH(AK$19-1,0)))))&lt;&gt;MONTH(DATE(YEAR(AK$18),MONTH(AK$18),MIN($J27,DAY(EOMONTH(AK$18,0))))),(AND(DATE(YEAR(AK$19-1),MONTH(AK$19-1),MIN($J27,DAY(EOMONTH(AK$19-1,0))))&gt;=AK$18,DATE(YEAR(AK$19-1),MONTH(AK$19-1),MIN($J27,DAY(EOMONTH(AK$19-1,0))))&lt;AK$19,DATE(YEAR(AK$19-1),MONTH(AK$19-1),MIN($J27,DAY(EOMONTH(AK$19-1,0))))&gt;=$H27,DATE(YEAR(AK$19-1),MONTH(AK$19-1),MIN($J27,DAY(EOMONTH(AK$19-1,0))))&lt;=$I27,MOD((YEAR(DATE(YEAR(AK$19-1),MONTH(AK$19-1),MIN($J27,DAY(EOMONTH(AK$19-1,0)))))-YEAR($H27))*12+MONTH(DATE(YEAR(AK$19-1),MONTH(AK$19-1),MIN($J27,DAY(EOMONTH(AK$19-1,0)))))-MONTH($H27),CHOOSE($F27,1,1,3,12))=0))*1,0)))</f>
        <v/>
      </c>
    </row>
    <row r="28">
      <c r="A28" t="n">
        <v>8</v>
      </c>
      <c r="B28">
        <f>Recurring!B15&amp;""</f>
        <v/>
      </c>
      <c r="C28">
        <f>IF(Recurring!C15="","§§",Recurring!C15)</f>
        <v/>
      </c>
      <c r="D28">
        <f>N(Recurring!D15)</f>
        <v/>
      </c>
      <c r="E28">
        <f>IF(COUNTIF($J$2:$J$5,C28)&gt;0,1,IF(COUNTIF($J$7:$J$16,C28)&gt;0,-1,0))</f>
        <v/>
      </c>
      <c r="F28">
        <f>ROUND(SUMPRODUCT((Lang!$C$49:$N$52=Recurring!E15)*(ROW(Lang!$C$49:$N$52)-48))/MAX(1,COUNTIF(Lang!$C$49:$N$52,Recurring!E15)),0)</f>
        <v/>
      </c>
      <c r="H28">
        <f>N(Recurring!F15)</f>
        <v/>
      </c>
      <c r="I28">
        <f>IF(N(Recurring!G15)=0,73051,Recurring!G15)</f>
        <v/>
      </c>
      <c r="J28">
        <f>IF(H28&gt;0,DAY(H28),1)</f>
        <v/>
      </c>
      <c r="K28">
        <f>AND(D28&gt;0,E28&lt;&gt;0,F28&gt;0,H28&gt;0)</f>
        <v/>
      </c>
      <c r="M28">
        <f>IF(OR(NOT($K28),M$19&lt;=M$18),0,$D28*IF($F28=1,IF(MIN(M$19,$I28+1)&lt;=MAX(M$18,$H28),0,MAX(0,INT((MIN(M$19,$I28+1)-MAX(M$18,$H28)-1-MOD(WEEKDAY($H28,2)-WEEKDAY(MAX(M$18,$H28),2),7))/7)+1)),(AND(DATE(YEAR(M$18),MONTH(M$18),MIN($J28,DAY(EOMONTH(M$18,0))))&gt;=M$18,DATE(YEAR(M$18),MONTH(M$18),MIN($J28,DAY(EOMONTH(M$18,0))))&lt;M$19,DATE(YEAR(M$18),MONTH(M$18),MIN($J28,DAY(EOMONTH(M$18,0))))&gt;=$H28,DATE(YEAR(M$18),MONTH(M$18),MIN($J28,DAY(EOMONTH(M$18,0))))&lt;=$I28,MOD((YEAR(DATE(YEAR(M$18),MONTH(M$18),MIN($J28,DAY(EOMONTH(M$18,0)))))-YEAR($H28))*12+MONTH(DATE(YEAR(M$18),MONTH(M$18),MIN($J28,DAY(EOMONTH(M$18,0)))))-MONTH($H28),CHOOSE($F28,1,1,3,12))=0))*1+IF(MONTH(DATE(YEAR(M$19-1),MONTH(M$19-1),MIN($J28,DAY(EOMONTH(M$19-1,0)))))&lt;&gt;MONTH(DATE(YEAR(M$18),MONTH(M$18),MIN($J28,DAY(EOMONTH(M$18,0))))),(AND(DATE(YEAR(M$19-1),MONTH(M$19-1),MIN($J28,DAY(EOMONTH(M$19-1,0))))&gt;=M$18,DATE(YEAR(M$19-1),MONTH(M$19-1),MIN($J28,DAY(EOMONTH(M$19-1,0))))&lt;M$19,DATE(YEAR(M$19-1),MONTH(M$19-1),MIN($J28,DAY(EOMONTH(M$19-1,0))))&gt;=$H28,DATE(YEAR(M$19-1),MONTH(M$19-1),MIN($J28,DAY(EOMONTH(M$19-1,0))))&lt;=$I28,MOD((YEAR(DATE(YEAR(M$19-1),MONTH(M$19-1),MIN($J28,DAY(EOMONTH(M$19-1,0)))))-YEAR($H28))*12+MONTH(DATE(YEAR(M$19-1),MONTH(M$19-1),MIN($J28,DAY(EOMONTH(M$19-1,0)))))-MONTH($H28),CHOOSE($F28,1,1,3,12))=0))*1,0)))</f>
        <v/>
      </c>
      <c r="N28">
        <f>IF(OR(NOT($K28),N$19&lt;=N$18),0,$D28*IF($F28=1,IF(MIN(N$19,$I28+1)&lt;=MAX(N$18,$H28),0,MAX(0,INT((MIN(N$19,$I28+1)-MAX(N$18,$H28)-1-MOD(WEEKDAY($H28,2)-WEEKDAY(MAX(N$18,$H28),2),7))/7)+1)),(AND(DATE(YEAR(N$18),MONTH(N$18),MIN($J28,DAY(EOMONTH(N$18,0))))&gt;=N$18,DATE(YEAR(N$18),MONTH(N$18),MIN($J28,DAY(EOMONTH(N$18,0))))&lt;N$19,DATE(YEAR(N$18),MONTH(N$18),MIN($J28,DAY(EOMONTH(N$18,0))))&gt;=$H28,DATE(YEAR(N$18),MONTH(N$18),MIN($J28,DAY(EOMONTH(N$18,0))))&lt;=$I28,MOD((YEAR(DATE(YEAR(N$18),MONTH(N$18),MIN($J28,DAY(EOMONTH(N$18,0)))))-YEAR($H28))*12+MONTH(DATE(YEAR(N$18),MONTH(N$18),MIN($J28,DAY(EOMONTH(N$18,0)))))-MONTH($H28),CHOOSE($F28,1,1,3,12))=0))*1+IF(MONTH(DATE(YEAR(N$19-1),MONTH(N$19-1),MIN($J28,DAY(EOMONTH(N$19-1,0)))))&lt;&gt;MONTH(DATE(YEAR(N$18),MONTH(N$18),MIN($J28,DAY(EOMONTH(N$18,0))))),(AND(DATE(YEAR(N$19-1),MONTH(N$19-1),MIN($J28,DAY(EOMONTH(N$19-1,0))))&gt;=N$18,DATE(YEAR(N$19-1),MONTH(N$19-1),MIN($J28,DAY(EOMONTH(N$19-1,0))))&lt;N$19,DATE(YEAR(N$19-1),MONTH(N$19-1),MIN($J28,DAY(EOMONTH(N$19-1,0))))&gt;=$H28,DATE(YEAR(N$19-1),MONTH(N$19-1),MIN($J28,DAY(EOMONTH(N$19-1,0))))&lt;=$I28,MOD((YEAR(DATE(YEAR(N$19-1),MONTH(N$19-1),MIN($J28,DAY(EOMONTH(N$19-1,0)))))-YEAR($H28))*12+MONTH(DATE(YEAR(N$19-1),MONTH(N$19-1),MIN($J28,DAY(EOMONTH(N$19-1,0)))))-MONTH($H28),CHOOSE($F28,1,1,3,12))=0))*1,0)))</f>
        <v/>
      </c>
      <c r="O28">
        <f>IF(OR(NOT($K28),O$19&lt;=O$18),0,$D28*IF($F28=1,IF(MIN(O$19,$I28+1)&lt;=MAX(O$18,$H28),0,MAX(0,INT((MIN(O$19,$I28+1)-MAX(O$18,$H28)-1-MOD(WEEKDAY($H28,2)-WEEKDAY(MAX(O$18,$H28),2),7))/7)+1)),(AND(DATE(YEAR(O$18),MONTH(O$18),MIN($J28,DAY(EOMONTH(O$18,0))))&gt;=O$18,DATE(YEAR(O$18),MONTH(O$18),MIN($J28,DAY(EOMONTH(O$18,0))))&lt;O$19,DATE(YEAR(O$18),MONTH(O$18),MIN($J28,DAY(EOMONTH(O$18,0))))&gt;=$H28,DATE(YEAR(O$18),MONTH(O$18),MIN($J28,DAY(EOMONTH(O$18,0))))&lt;=$I28,MOD((YEAR(DATE(YEAR(O$18),MONTH(O$18),MIN($J28,DAY(EOMONTH(O$18,0)))))-YEAR($H28))*12+MONTH(DATE(YEAR(O$18),MONTH(O$18),MIN($J28,DAY(EOMONTH(O$18,0)))))-MONTH($H28),CHOOSE($F28,1,1,3,12))=0))*1+IF(MONTH(DATE(YEAR(O$19-1),MONTH(O$19-1),MIN($J28,DAY(EOMONTH(O$19-1,0)))))&lt;&gt;MONTH(DATE(YEAR(O$18),MONTH(O$18),MIN($J28,DAY(EOMONTH(O$18,0))))),(AND(DATE(YEAR(O$19-1),MONTH(O$19-1),MIN($J28,DAY(EOMONTH(O$19-1,0))))&gt;=O$18,DATE(YEAR(O$19-1),MONTH(O$19-1),MIN($J28,DAY(EOMONTH(O$19-1,0))))&lt;O$19,DATE(YEAR(O$19-1),MONTH(O$19-1),MIN($J28,DAY(EOMONTH(O$19-1,0))))&gt;=$H28,DATE(YEAR(O$19-1),MONTH(O$19-1),MIN($J28,DAY(EOMONTH(O$19-1,0))))&lt;=$I28,MOD((YEAR(DATE(YEAR(O$19-1),MONTH(O$19-1),MIN($J28,DAY(EOMONTH(O$19-1,0)))))-YEAR($H28))*12+MONTH(DATE(YEAR(O$19-1),MONTH(O$19-1),MIN($J28,DAY(EOMONTH(O$19-1,0)))))-MONTH($H28),CHOOSE($F28,1,1,3,12))=0))*1,0)))</f>
        <v/>
      </c>
      <c r="P28">
        <f>IF(OR(NOT($K28),P$19&lt;=P$18),0,$D28*IF($F28=1,IF(MIN(P$19,$I28+1)&lt;=MAX(P$18,$H28),0,MAX(0,INT((MIN(P$19,$I28+1)-MAX(P$18,$H28)-1-MOD(WEEKDAY($H28,2)-WEEKDAY(MAX(P$18,$H28),2),7))/7)+1)),(AND(DATE(YEAR(P$18),MONTH(P$18),MIN($J28,DAY(EOMONTH(P$18,0))))&gt;=P$18,DATE(YEAR(P$18),MONTH(P$18),MIN($J28,DAY(EOMONTH(P$18,0))))&lt;P$19,DATE(YEAR(P$18),MONTH(P$18),MIN($J28,DAY(EOMONTH(P$18,0))))&gt;=$H28,DATE(YEAR(P$18),MONTH(P$18),MIN($J28,DAY(EOMONTH(P$18,0))))&lt;=$I28,MOD((YEAR(DATE(YEAR(P$18),MONTH(P$18),MIN($J28,DAY(EOMONTH(P$18,0)))))-YEAR($H28))*12+MONTH(DATE(YEAR(P$18),MONTH(P$18),MIN($J28,DAY(EOMONTH(P$18,0)))))-MONTH($H28),CHOOSE($F28,1,1,3,12))=0))*1+IF(MONTH(DATE(YEAR(P$19-1),MONTH(P$19-1),MIN($J28,DAY(EOMONTH(P$19-1,0)))))&lt;&gt;MONTH(DATE(YEAR(P$18),MONTH(P$18),MIN($J28,DAY(EOMONTH(P$18,0))))),(AND(DATE(YEAR(P$19-1),MONTH(P$19-1),MIN($J28,DAY(EOMONTH(P$19-1,0))))&gt;=P$18,DATE(YEAR(P$19-1),MONTH(P$19-1),MIN($J28,DAY(EOMONTH(P$19-1,0))))&lt;P$19,DATE(YEAR(P$19-1),MONTH(P$19-1),MIN($J28,DAY(EOMONTH(P$19-1,0))))&gt;=$H28,DATE(YEAR(P$19-1),MONTH(P$19-1),MIN($J28,DAY(EOMONTH(P$19-1,0))))&lt;=$I28,MOD((YEAR(DATE(YEAR(P$19-1),MONTH(P$19-1),MIN($J28,DAY(EOMONTH(P$19-1,0)))))-YEAR($H28))*12+MONTH(DATE(YEAR(P$19-1),MONTH(P$19-1),MIN($J28,DAY(EOMONTH(P$19-1,0)))))-MONTH($H28),CHOOSE($F28,1,1,3,12))=0))*1,0)))</f>
        <v/>
      </c>
      <c r="Q28">
        <f>IF(OR(NOT($K28),Q$19&lt;=Q$18),0,$D28*IF($F28=1,IF(MIN(Q$19,$I28+1)&lt;=MAX(Q$18,$H28),0,MAX(0,INT((MIN(Q$19,$I28+1)-MAX(Q$18,$H28)-1-MOD(WEEKDAY($H28,2)-WEEKDAY(MAX(Q$18,$H28),2),7))/7)+1)),(AND(DATE(YEAR(Q$18),MONTH(Q$18),MIN($J28,DAY(EOMONTH(Q$18,0))))&gt;=Q$18,DATE(YEAR(Q$18),MONTH(Q$18),MIN($J28,DAY(EOMONTH(Q$18,0))))&lt;Q$19,DATE(YEAR(Q$18),MONTH(Q$18),MIN($J28,DAY(EOMONTH(Q$18,0))))&gt;=$H28,DATE(YEAR(Q$18),MONTH(Q$18),MIN($J28,DAY(EOMONTH(Q$18,0))))&lt;=$I28,MOD((YEAR(DATE(YEAR(Q$18),MONTH(Q$18),MIN($J28,DAY(EOMONTH(Q$18,0)))))-YEAR($H28))*12+MONTH(DATE(YEAR(Q$18),MONTH(Q$18),MIN($J28,DAY(EOMONTH(Q$18,0)))))-MONTH($H28),CHOOSE($F28,1,1,3,12))=0))*1+IF(MONTH(DATE(YEAR(Q$19-1),MONTH(Q$19-1),MIN($J28,DAY(EOMONTH(Q$19-1,0)))))&lt;&gt;MONTH(DATE(YEAR(Q$18),MONTH(Q$18),MIN($J28,DAY(EOMONTH(Q$18,0))))),(AND(DATE(YEAR(Q$19-1),MONTH(Q$19-1),MIN($J28,DAY(EOMONTH(Q$19-1,0))))&gt;=Q$18,DATE(YEAR(Q$19-1),MONTH(Q$19-1),MIN($J28,DAY(EOMONTH(Q$19-1,0))))&lt;Q$19,DATE(YEAR(Q$19-1),MONTH(Q$19-1),MIN($J28,DAY(EOMONTH(Q$19-1,0))))&gt;=$H28,DATE(YEAR(Q$19-1),MONTH(Q$19-1),MIN($J28,DAY(EOMONTH(Q$19-1,0))))&lt;=$I28,MOD((YEAR(DATE(YEAR(Q$19-1),MONTH(Q$19-1),MIN($J28,DAY(EOMONTH(Q$19-1,0)))))-YEAR($H28))*12+MONTH(DATE(YEAR(Q$19-1),MONTH(Q$19-1),MIN($J28,DAY(EOMONTH(Q$19-1,0)))))-MONTH($H28),CHOOSE($F28,1,1,3,12))=0))*1,0)))</f>
        <v/>
      </c>
      <c r="R28">
        <f>IF(OR(NOT($K28),R$19&lt;=R$18),0,$D28*IF($F28=1,IF(MIN(R$19,$I28+1)&lt;=MAX(R$18,$H28),0,MAX(0,INT((MIN(R$19,$I28+1)-MAX(R$18,$H28)-1-MOD(WEEKDAY($H28,2)-WEEKDAY(MAX(R$18,$H28),2),7))/7)+1)),(AND(DATE(YEAR(R$18),MONTH(R$18),MIN($J28,DAY(EOMONTH(R$18,0))))&gt;=R$18,DATE(YEAR(R$18),MONTH(R$18),MIN($J28,DAY(EOMONTH(R$18,0))))&lt;R$19,DATE(YEAR(R$18),MONTH(R$18),MIN($J28,DAY(EOMONTH(R$18,0))))&gt;=$H28,DATE(YEAR(R$18),MONTH(R$18),MIN($J28,DAY(EOMONTH(R$18,0))))&lt;=$I28,MOD((YEAR(DATE(YEAR(R$18),MONTH(R$18),MIN($J28,DAY(EOMONTH(R$18,0)))))-YEAR($H28))*12+MONTH(DATE(YEAR(R$18),MONTH(R$18),MIN($J28,DAY(EOMONTH(R$18,0)))))-MONTH($H28),CHOOSE($F28,1,1,3,12))=0))*1+IF(MONTH(DATE(YEAR(R$19-1),MONTH(R$19-1),MIN($J28,DAY(EOMONTH(R$19-1,0)))))&lt;&gt;MONTH(DATE(YEAR(R$18),MONTH(R$18),MIN($J28,DAY(EOMONTH(R$18,0))))),(AND(DATE(YEAR(R$19-1),MONTH(R$19-1),MIN($J28,DAY(EOMONTH(R$19-1,0))))&gt;=R$18,DATE(YEAR(R$19-1),MONTH(R$19-1),MIN($J28,DAY(EOMONTH(R$19-1,0))))&lt;R$19,DATE(YEAR(R$19-1),MONTH(R$19-1),MIN($J28,DAY(EOMONTH(R$19-1,0))))&gt;=$H28,DATE(YEAR(R$19-1),MONTH(R$19-1),MIN($J28,DAY(EOMONTH(R$19-1,0))))&lt;=$I28,MOD((YEAR(DATE(YEAR(R$19-1),MONTH(R$19-1),MIN($J28,DAY(EOMONTH(R$19-1,0)))))-YEAR($H28))*12+MONTH(DATE(YEAR(R$19-1),MONTH(R$19-1),MIN($J28,DAY(EOMONTH(R$19-1,0)))))-MONTH($H28),CHOOSE($F28,1,1,3,12))=0))*1,0)))</f>
        <v/>
      </c>
      <c r="S28">
        <f>IF(OR(NOT($K28),S$19&lt;=S$18),0,$D28*IF($F28=1,IF(MIN(S$19,$I28+1)&lt;=MAX(S$18,$H28),0,MAX(0,INT((MIN(S$19,$I28+1)-MAX(S$18,$H28)-1-MOD(WEEKDAY($H28,2)-WEEKDAY(MAX(S$18,$H28),2),7))/7)+1)),(AND(DATE(YEAR(S$18),MONTH(S$18),MIN($J28,DAY(EOMONTH(S$18,0))))&gt;=S$18,DATE(YEAR(S$18),MONTH(S$18),MIN($J28,DAY(EOMONTH(S$18,0))))&lt;S$19,DATE(YEAR(S$18),MONTH(S$18),MIN($J28,DAY(EOMONTH(S$18,0))))&gt;=$H28,DATE(YEAR(S$18),MONTH(S$18),MIN($J28,DAY(EOMONTH(S$18,0))))&lt;=$I28,MOD((YEAR(DATE(YEAR(S$18),MONTH(S$18),MIN($J28,DAY(EOMONTH(S$18,0)))))-YEAR($H28))*12+MONTH(DATE(YEAR(S$18),MONTH(S$18),MIN($J28,DAY(EOMONTH(S$18,0)))))-MONTH($H28),CHOOSE($F28,1,1,3,12))=0))*1+IF(MONTH(DATE(YEAR(S$19-1),MONTH(S$19-1),MIN($J28,DAY(EOMONTH(S$19-1,0)))))&lt;&gt;MONTH(DATE(YEAR(S$18),MONTH(S$18),MIN($J28,DAY(EOMONTH(S$18,0))))),(AND(DATE(YEAR(S$19-1),MONTH(S$19-1),MIN($J28,DAY(EOMONTH(S$19-1,0))))&gt;=S$18,DATE(YEAR(S$19-1),MONTH(S$19-1),MIN($J28,DAY(EOMONTH(S$19-1,0))))&lt;S$19,DATE(YEAR(S$19-1),MONTH(S$19-1),MIN($J28,DAY(EOMONTH(S$19-1,0))))&gt;=$H28,DATE(YEAR(S$19-1),MONTH(S$19-1),MIN($J28,DAY(EOMONTH(S$19-1,0))))&lt;=$I28,MOD((YEAR(DATE(YEAR(S$19-1),MONTH(S$19-1),MIN($J28,DAY(EOMONTH(S$19-1,0)))))-YEAR($H28))*12+MONTH(DATE(YEAR(S$19-1),MONTH(S$19-1),MIN($J28,DAY(EOMONTH(S$19-1,0)))))-MONTH($H28),CHOOSE($F28,1,1,3,12))=0))*1,0)))</f>
        <v/>
      </c>
      <c r="T28">
        <f>IF(OR(NOT($K28),T$19&lt;=T$18),0,$D28*IF($F28=1,IF(MIN(T$19,$I28+1)&lt;=MAX(T$18,$H28),0,MAX(0,INT((MIN(T$19,$I28+1)-MAX(T$18,$H28)-1-MOD(WEEKDAY($H28,2)-WEEKDAY(MAX(T$18,$H28),2),7))/7)+1)),(AND(DATE(YEAR(T$18),MONTH(T$18),MIN($J28,DAY(EOMONTH(T$18,0))))&gt;=T$18,DATE(YEAR(T$18),MONTH(T$18),MIN($J28,DAY(EOMONTH(T$18,0))))&lt;T$19,DATE(YEAR(T$18),MONTH(T$18),MIN($J28,DAY(EOMONTH(T$18,0))))&gt;=$H28,DATE(YEAR(T$18),MONTH(T$18),MIN($J28,DAY(EOMONTH(T$18,0))))&lt;=$I28,MOD((YEAR(DATE(YEAR(T$18),MONTH(T$18),MIN($J28,DAY(EOMONTH(T$18,0)))))-YEAR($H28))*12+MONTH(DATE(YEAR(T$18),MONTH(T$18),MIN($J28,DAY(EOMONTH(T$18,0)))))-MONTH($H28),CHOOSE($F28,1,1,3,12))=0))*1+IF(MONTH(DATE(YEAR(T$19-1),MONTH(T$19-1),MIN($J28,DAY(EOMONTH(T$19-1,0)))))&lt;&gt;MONTH(DATE(YEAR(T$18),MONTH(T$18),MIN($J28,DAY(EOMONTH(T$18,0))))),(AND(DATE(YEAR(T$19-1),MONTH(T$19-1),MIN($J28,DAY(EOMONTH(T$19-1,0))))&gt;=T$18,DATE(YEAR(T$19-1),MONTH(T$19-1),MIN($J28,DAY(EOMONTH(T$19-1,0))))&lt;T$19,DATE(YEAR(T$19-1),MONTH(T$19-1),MIN($J28,DAY(EOMONTH(T$19-1,0))))&gt;=$H28,DATE(YEAR(T$19-1),MONTH(T$19-1),MIN($J28,DAY(EOMONTH(T$19-1,0))))&lt;=$I28,MOD((YEAR(DATE(YEAR(T$19-1),MONTH(T$19-1),MIN($J28,DAY(EOMONTH(T$19-1,0)))))-YEAR($H28))*12+MONTH(DATE(YEAR(T$19-1),MONTH(T$19-1),MIN($J28,DAY(EOMONTH(T$19-1,0)))))-MONTH($H28),CHOOSE($F28,1,1,3,12))=0))*1,0)))</f>
        <v/>
      </c>
      <c r="U28">
        <f>IF(OR(NOT($K28),U$19&lt;=U$18),0,$D28*IF($F28=1,IF(MIN(U$19,$I28+1)&lt;=MAX(U$18,$H28),0,MAX(0,INT((MIN(U$19,$I28+1)-MAX(U$18,$H28)-1-MOD(WEEKDAY($H28,2)-WEEKDAY(MAX(U$18,$H28),2),7))/7)+1)),(AND(DATE(YEAR(U$18),MONTH(U$18),MIN($J28,DAY(EOMONTH(U$18,0))))&gt;=U$18,DATE(YEAR(U$18),MONTH(U$18),MIN($J28,DAY(EOMONTH(U$18,0))))&lt;U$19,DATE(YEAR(U$18),MONTH(U$18),MIN($J28,DAY(EOMONTH(U$18,0))))&gt;=$H28,DATE(YEAR(U$18),MONTH(U$18),MIN($J28,DAY(EOMONTH(U$18,0))))&lt;=$I28,MOD((YEAR(DATE(YEAR(U$18),MONTH(U$18),MIN($J28,DAY(EOMONTH(U$18,0)))))-YEAR($H28))*12+MONTH(DATE(YEAR(U$18),MONTH(U$18),MIN($J28,DAY(EOMONTH(U$18,0)))))-MONTH($H28),CHOOSE($F28,1,1,3,12))=0))*1+IF(MONTH(DATE(YEAR(U$19-1),MONTH(U$19-1),MIN($J28,DAY(EOMONTH(U$19-1,0)))))&lt;&gt;MONTH(DATE(YEAR(U$18),MONTH(U$18),MIN($J28,DAY(EOMONTH(U$18,0))))),(AND(DATE(YEAR(U$19-1),MONTH(U$19-1),MIN($J28,DAY(EOMONTH(U$19-1,0))))&gt;=U$18,DATE(YEAR(U$19-1),MONTH(U$19-1),MIN($J28,DAY(EOMONTH(U$19-1,0))))&lt;U$19,DATE(YEAR(U$19-1),MONTH(U$19-1),MIN($J28,DAY(EOMONTH(U$19-1,0))))&gt;=$H28,DATE(YEAR(U$19-1),MONTH(U$19-1),MIN($J28,DAY(EOMONTH(U$19-1,0))))&lt;=$I28,MOD((YEAR(DATE(YEAR(U$19-1),MONTH(U$19-1),MIN($J28,DAY(EOMONTH(U$19-1,0)))))-YEAR($H28))*12+MONTH(DATE(YEAR(U$19-1),MONTH(U$19-1),MIN($J28,DAY(EOMONTH(U$19-1,0)))))-MONTH($H28),CHOOSE($F28,1,1,3,12))=0))*1,0)))</f>
        <v/>
      </c>
      <c r="V28">
        <f>IF(OR(NOT($K28),V$19&lt;=V$18),0,$D28*IF($F28=1,IF(MIN(V$19,$I28+1)&lt;=MAX(V$18,$H28),0,MAX(0,INT((MIN(V$19,$I28+1)-MAX(V$18,$H28)-1-MOD(WEEKDAY($H28,2)-WEEKDAY(MAX(V$18,$H28),2),7))/7)+1)),(AND(DATE(YEAR(V$18),MONTH(V$18),MIN($J28,DAY(EOMONTH(V$18,0))))&gt;=V$18,DATE(YEAR(V$18),MONTH(V$18),MIN($J28,DAY(EOMONTH(V$18,0))))&lt;V$19,DATE(YEAR(V$18),MONTH(V$18),MIN($J28,DAY(EOMONTH(V$18,0))))&gt;=$H28,DATE(YEAR(V$18),MONTH(V$18),MIN($J28,DAY(EOMONTH(V$18,0))))&lt;=$I28,MOD((YEAR(DATE(YEAR(V$18),MONTH(V$18),MIN($J28,DAY(EOMONTH(V$18,0)))))-YEAR($H28))*12+MONTH(DATE(YEAR(V$18),MONTH(V$18),MIN($J28,DAY(EOMONTH(V$18,0)))))-MONTH($H28),CHOOSE($F28,1,1,3,12))=0))*1+IF(MONTH(DATE(YEAR(V$19-1),MONTH(V$19-1),MIN($J28,DAY(EOMONTH(V$19-1,0)))))&lt;&gt;MONTH(DATE(YEAR(V$18),MONTH(V$18),MIN($J28,DAY(EOMONTH(V$18,0))))),(AND(DATE(YEAR(V$19-1),MONTH(V$19-1),MIN($J28,DAY(EOMONTH(V$19-1,0))))&gt;=V$18,DATE(YEAR(V$19-1),MONTH(V$19-1),MIN($J28,DAY(EOMONTH(V$19-1,0))))&lt;V$19,DATE(YEAR(V$19-1),MONTH(V$19-1),MIN($J28,DAY(EOMONTH(V$19-1,0))))&gt;=$H28,DATE(YEAR(V$19-1),MONTH(V$19-1),MIN($J28,DAY(EOMONTH(V$19-1,0))))&lt;=$I28,MOD((YEAR(DATE(YEAR(V$19-1),MONTH(V$19-1),MIN($J28,DAY(EOMONTH(V$19-1,0)))))-YEAR($H28))*12+MONTH(DATE(YEAR(V$19-1),MONTH(V$19-1),MIN($J28,DAY(EOMONTH(V$19-1,0)))))-MONTH($H28),CHOOSE($F28,1,1,3,12))=0))*1,0)))</f>
        <v/>
      </c>
      <c r="W28">
        <f>IF(OR(NOT($K28),W$19&lt;=W$18),0,$D28*IF($F28=1,IF(MIN(W$19,$I28+1)&lt;=MAX(W$18,$H28),0,MAX(0,INT((MIN(W$19,$I28+1)-MAX(W$18,$H28)-1-MOD(WEEKDAY($H28,2)-WEEKDAY(MAX(W$18,$H28),2),7))/7)+1)),(AND(DATE(YEAR(W$18),MONTH(W$18),MIN($J28,DAY(EOMONTH(W$18,0))))&gt;=W$18,DATE(YEAR(W$18),MONTH(W$18),MIN($J28,DAY(EOMONTH(W$18,0))))&lt;W$19,DATE(YEAR(W$18),MONTH(W$18),MIN($J28,DAY(EOMONTH(W$18,0))))&gt;=$H28,DATE(YEAR(W$18),MONTH(W$18),MIN($J28,DAY(EOMONTH(W$18,0))))&lt;=$I28,MOD((YEAR(DATE(YEAR(W$18),MONTH(W$18),MIN($J28,DAY(EOMONTH(W$18,0)))))-YEAR($H28))*12+MONTH(DATE(YEAR(W$18),MONTH(W$18),MIN($J28,DAY(EOMONTH(W$18,0)))))-MONTH($H28),CHOOSE($F28,1,1,3,12))=0))*1+IF(MONTH(DATE(YEAR(W$19-1),MONTH(W$19-1),MIN($J28,DAY(EOMONTH(W$19-1,0)))))&lt;&gt;MONTH(DATE(YEAR(W$18),MONTH(W$18),MIN($J28,DAY(EOMONTH(W$18,0))))),(AND(DATE(YEAR(W$19-1),MONTH(W$19-1),MIN($J28,DAY(EOMONTH(W$19-1,0))))&gt;=W$18,DATE(YEAR(W$19-1),MONTH(W$19-1),MIN($J28,DAY(EOMONTH(W$19-1,0))))&lt;W$19,DATE(YEAR(W$19-1),MONTH(W$19-1),MIN($J28,DAY(EOMONTH(W$19-1,0))))&gt;=$H28,DATE(YEAR(W$19-1),MONTH(W$19-1),MIN($J28,DAY(EOMONTH(W$19-1,0))))&lt;=$I28,MOD((YEAR(DATE(YEAR(W$19-1),MONTH(W$19-1),MIN($J28,DAY(EOMONTH(W$19-1,0)))))-YEAR($H28))*12+MONTH(DATE(YEAR(W$19-1),MONTH(W$19-1),MIN($J28,DAY(EOMONTH(W$19-1,0)))))-MONTH($H28),CHOOSE($F28,1,1,3,12))=0))*1,0)))</f>
        <v/>
      </c>
      <c r="X28">
        <f>IF(OR(NOT($K28),X$19&lt;=X$18),0,$D28*IF($F28=1,IF(MIN(X$19,$I28+1)&lt;=MAX(X$18,$H28),0,MAX(0,INT((MIN(X$19,$I28+1)-MAX(X$18,$H28)-1-MOD(WEEKDAY($H28,2)-WEEKDAY(MAX(X$18,$H28),2),7))/7)+1)),(AND(DATE(YEAR(X$18),MONTH(X$18),MIN($J28,DAY(EOMONTH(X$18,0))))&gt;=X$18,DATE(YEAR(X$18),MONTH(X$18),MIN($J28,DAY(EOMONTH(X$18,0))))&lt;X$19,DATE(YEAR(X$18),MONTH(X$18),MIN($J28,DAY(EOMONTH(X$18,0))))&gt;=$H28,DATE(YEAR(X$18),MONTH(X$18),MIN($J28,DAY(EOMONTH(X$18,0))))&lt;=$I28,MOD((YEAR(DATE(YEAR(X$18),MONTH(X$18),MIN($J28,DAY(EOMONTH(X$18,0)))))-YEAR($H28))*12+MONTH(DATE(YEAR(X$18),MONTH(X$18),MIN($J28,DAY(EOMONTH(X$18,0)))))-MONTH($H28),CHOOSE($F28,1,1,3,12))=0))*1+IF(MONTH(DATE(YEAR(X$19-1),MONTH(X$19-1),MIN($J28,DAY(EOMONTH(X$19-1,0)))))&lt;&gt;MONTH(DATE(YEAR(X$18),MONTH(X$18),MIN($J28,DAY(EOMONTH(X$18,0))))),(AND(DATE(YEAR(X$19-1),MONTH(X$19-1),MIN($J28,DAY(EOMONTH(X$19-1,0))))&gt;=X$18,DATE(YEAR(X$19-1),MONTH(X$19-1),MIN($J28,DAY(EOMONTH(X$19-1,0))))&lt;X$19,DATE(YEAR(X$19-1),MONTH(X$19-1),MIN($J28,DAY(EOMONTH(X$19-1,0))))&gt;=$H28,DATE(YEAR(X$19-1),MONTH(X$19-1),MIN($J28,DAY(EOMONTH(X$19-1,0))))&lt;=$I28,MOD((YEAR(DATE(YEAR(X$19-1),MONTH(X$19-1),MIN($J28,DAY(EOMONTH(X$19-1,0)))))-YEAR($H28))*12+MONTH(DATE(YEAR(X$19-1),MONTH(X$19-1),MIN($J28,DAY(EOMONTH(X$19-1,0)))))-MONTH($H28),CHOOSE($F28,1,1,3,12))=0))*1,0)))</f>
        <v/>
      </c>
      <c r="Y28">
        <f>IF(OR(NOT($K28),Y$19&lt;=Y$18),0,$D28*IF($F28=1,IF(MIN(Y$19,$I28+1)&lt;=MAX(Y$18,$H28),0,MAX(0,INT((MIN(Y$19,$I28+1)-MAX(Y$18,$H28)-1-MOD(WEEKDAY($H28,2)-WEEKDAY(MAX(Y$18,$H28),2),7))/7)+1)),(AND(DATE(YEAR(Y$18),MONTH(Y$18),MIN($J28,DAY(EOMONTH(Y$18,0))))&gt;=Y$18,DATE(YEAR(Y$18),MONTH(Y$18),MIN($J28,DAY(EOMONTH(Y$18,0))))&lt;Y$19,DATE(YEAR(Y$18),MONTH(Y$18),MIN($J28,DAY(EOMONTH(Y$18,0))))&gt;=$H28,DATE(YEAR(Y$18),MONTH(Y$18),MIN($J28,DAY(EOMONTH(Y$18,0))))&lt;=$I28,MOD((YEAR(DATE(YEAR(Y$18),MONTH(Y$18),MIN($J28,DAY(EOMONTH(Y$18,0)))))-YEAR($H28))*12+MONTH(DATE(YEAR(Y$18),MONTH(Y$18),MIN($J28,DAY(EOMONTH(Y$18,0)))))-MONTH($H28),CHOOSE($F28,1,1,3,12))=0))*1+IF(MONTH(DATE(YEAR(Y$19-1),MONTH(Y$19-1),MIN($J28,DAY(EOMONTH(Y$19-1,0)))))&lt;&gt;MONTH(DATE(YEAR(Y$18),MONTH(Y$18),MIN($J28,DAY(EOMONTH(Y$18,0))))),(AND(DATE(YEAR(Y$19-1),MONTH(Y$19-1),MIN($J28,DAY(EOMONTH(Y$19-1,0))))&gt;=Y$18,DATE(YEAR(Y$19-1),MONTH(Y$19-1),MIN($J28,DAY(EOMONTH(Y$19-1,0))))&lt;Y$19,DATE(YEAR(Y$19-1),MONTH(Y$19-1),MIN($J28,DAY(EOMONTH(Y$19-1,0))))&gt;=$H28,DATE(YEAR(Y$19-1),MONTH(Y$19-1),MIN($J28,DAY(EOMONTH(Y$19-1,0))))&lt;=$I28,MOD((YEAR(DATE(YEAR(Y$19-1),MONTH(Y$19-1),MIN($J28,DAY(EOMONTH(Y$19-1,0)))))-YEAR($H28))*12+MONTH(DATE(YEAR(Y$19-1),MONTH(Y$19-1),MIN($J28,DAY(EOMONTH(Y$19-1,0)))))-MONTH($H28),CHOOSE($F28,1,1,3,12))=0))*1,0)))</f>
        <v/>
      </c>
      <c r="Z28">
        <f>IF(OR(NOT($K28),Z$19&lt;=Z$18),0,$D28*IF($F28=1,IF(MIN(Z$19,$I28+1)&lt;=MAX(Z$18,$H28),0,MAX(0,INT((MIN(Z$19,$I28+1)-MAX(Z$18,$H28)-1-MOD(WEEKDAY($H28,2)-WEEKDAY(MAX(Z$18,$H28),2),7))/7)+1)),(AND(DATE(YEAR(Z$18),MONTH(Z$18),MIN($J28,DAY(EOMONTH(Z$18,0))))&gt;=Z$18,DATE(YEAR(Z$18),MONTH(Z$18),MIN($J28,DAY(EOMONTH(Z$18,0))))&lt;Z$19,DATE(YEAR(Z$18),MONTH(Z$18),MIN($J28,DAY(EOMONTH(Z$18,0))))&gt;=$H28,DATE(YEAR(Z$18),MONTH(Z$18),MIN($J28,DAY(EOMONTH(Z$18,0))))&lt;=$I28,MOD((YEAR(DATE(YEAR(Z$18),MONTH(Z$18),MIN($J28,DAY(EOMONTH(Z$18,0)))))-YEAR($H28))*12+MONTH(DATE(YEAR(Z$18),MONTH(Z$18),MIN($J28,DAY(EOMONTH(Z$18,0)))))-MONTH($H28),CHOOSE($F28,1,1,3,12))=0))*1+IF(MONTH(DATE(YEAR(Z$19-1),MONTH(Z$19-1),MIN($J28,DAY(EOMONTH(Z$19-1,0)))))&lt;&gt;MONTH(DATE(YEAR(Z$18),MONTH(Z$18),MIN($J28,DAY(EOMONTH(Z$18,0))))),(AND(DATE(YEAR(Z$19-1),MONTH(Z$19-1),MIN($J28,DAY(EOMONTH(Z$19-1,0))))&gt;=Z$18,DATE(YEAR(Z$19-1),MONTH(Z$19-1),MIN($J28,DAY(EOMONTH(Z$19-1,0))))&lt;Z$19,DATE(YEAR(Z$19-1),MONTH(Z$19-1),MIN($J28,DAY(EOMONTH(Z$19-1,0))))&gt;=$H28,DATE(YEAR(Z$19-1),MONTH(Z$19-1),MIN($J28,DAY(EOMONTH(Z$19-1,0))))&lt;=$I28,MOD((YEAR(DATE(YEAR(Z$19-1),MONTH(Z$19-1),MIN($J28,DAY(EOMONTH(Z$19-1,0)))))-YEAR($H28))*12+MONTH(DATE(YEAR(Z$19-1),MONTH(Z$19-1),MIN($J28,DAY(EOMONTH(Z$19-1,0)))))-MONTH($H28),CHOOSE($F28,1,1,3,12))=0))*1,0)))</f>
        <v/>
      </c>
      <c r="AA28">
        <f>IF(OR(NOT($K28),AA$19&lt;=AA$18),0,$D28*IF($F28=1,IF(MIN(AA$19,$I28+1)&lt;=MAX(AA$18,$H28),0,MAX(0,INT((MIN(AA$19,$I28+1)-MAX(AA$18,$H28)-1-MOD(WEEKDAY($H28,2)-WEEKDAY(MAX(AA$18,$H28),2),7))/7)+1)),(AND(DATE(YEAR(AA$18),MONTH(AA$18),MIN($J28,DAY(EOMONTH(AA$18,0))))&gt;=AA$18,DATE(YEAR(AA$18),MONTH(AA$18),MIN($J28,DAY(EOMONTH(AA$18,0))))&lt;AA$19,DATE(YEAR(AA$18),MONTH(AA$18),MIN($J28,DAY(EOMONTH(AA$18,0))))&gt;=$H28,DATE(YEAR(AA$18),MONTH(AA$18),MIN($J28,DAY(EOMONTH(AA$18,0))))&lt;=$I28,MOD((YEAR(DATE(YEAR(AA$18),MONTH(AA$18),MIN($J28,DAY(EOMONTH(AA$18,0)))))-YEAR($H28))*12+MONTH(DATE(YEAR(AA$18),MONTH(AA$18),MIN($J28,DAY(EOMONTH(AA$18,0)))))-MONTH($H28),CHOOSE($F28,1,1,3,12))=0))*1+IF(MONTH(DATE(YEAR(AA$19-1),MONTH(AA$19-1),MIN($J28,DAY(EOMONTH(AA$19-1,0)))))&lt;&gt;MONTH(DATE(YEAR(AA$18),MONTH(AA$18),MIN($J28,DAY(EOMONTH(AA$18,0))))),(AND(DATE(YEAR(AA$19-1),MONTH(AA$19-1),MIN($J28,DAY(EOMONTH(AA$19-1,0))))&gt;=AA$18,DATE(YEAR(AA$19-1),MONTH(AA$19-1),MIN($J28,DAY(EOMONTH(AA$19-1,0))))&lt;AA$19,DATE(YEAR(AA$19-1),MONTH(AA$19-1),MIN($J28,DAY(EOMONTH(AA$19-1,0))))&gt;=$H28,DATE(YEAR(AA$19-1),MONTH(AA$19-1),MIN($J28,DAY(EOMONTH(AA$19-1,0))))&lt;=$I28,MOD((YEAR(DATE(YEAR(AA$19-1),MONTH(AA$19-1),MIN($J28,DAY(EOMONTH(AA$19-1,0)))))-YEAR($H28))*12+MONTH(DATE(YEAR(AA$19-1),MONTH(AA$19-1),MIN($J28,DAY(EOMONTH(AA$19-1,0)))))-MONTH($H28),CHOOSE($F28,1,1,3,12))=0))*1,0)))</f>
        <v/>
      </c>
      <c r="AB28">
        <f>IF(OR(NOT($K28),AB$19&lt;=AB$18),0,$D28*IF($F28=1,IF(MIN(AB$19,$I28+1)&lt;=MAX(AB$18,$H28),0,MAX(0,INT((MIN(AB$19,$I28+1)-MAX(AB$18,$H28)-1-MOD(WEEKDAY($H28,2)-WEEKDAY(MAX(AB$18,$H28),2),7))/7)+1)),(AND(DATE(YEAR(AB$18),MONTH(AB$18),MIN($J28,DAY(EOMONTH(AB$18,0))))&gt;=AB$18,DATE(YEAR(AB$18),MONTH(AB$18),MIN($J28,DAY(EOMONTH(AB$18,0))))&lt;AB$19,DATE(YEAR(AB$18),MONTH(AB$18),MIN($J28,DAY(EOMONTH(AB$18,0))))&gt;=$H28,DATE(YEAR(AB$18),MONTH(AB$18),MIN($J28,DAY(EOMONTH(AB$18,0))))&lt;=$I28,MOD((YEAR(DATE(YEAR(AB$18),MONTH(AB$18),MIN($J28,DAY(EOMONTH(AB$18,0)))))-YEAR($H28))*12+MONTH(DATE(YEAR(AB$18),MONTH(AB$18),MIN($J28,DAY(EOMONTH(AB$18,0)))))-MONTH($H28),CHOOSE($F28,1,1,3,12))=0))*1+IF(MONTH(DATE(YEAR(AB$19-1),MONTH(AB$19-1),MIN($J28,DAY(EOMONTH(AB$19-1,0)))))&lt;&gt;MONTH(DATE(YEAR(AB$18),MONTH(AB$18),MIN($J28,DAY(EOMONTH(AB$18,0))))),(AND(DATE(YEAR(AB$19-1),MONTH(AB$19-1),MIN($J28,DAY(EOMONTH(AB$19-1,0))))&gt;=AB$18,DATE(YEAR(AB$19-1),MONTH(AB$19-1),MIN($J28,DAY(EOMONTH(AB$19-1,0))))&lt;AB$19,DATE(YEAR(AB$19-1),MONTH(AB$19-1),MIN($J28,DAY(EOMONTH(AB$19-1,0))))&gt;=$H28,DATE(YEAR(AB$19-1),MONTH(AB$19-1),MIN($J28,DAY(EOMONTH(AB$19-1,0))))&lt;=$I28,MOD((YEAR(DATE(YEAR(AB$19-1),MONTH(AB$19-1),MIN($J28,DAY(EOMONTH(AB$19-1,0)))))-YEAR($H28))*12+MONTH(DATE(YEAR(AB$19-1),MONTH(AB$19-1),MIN($J28,DAY(EOMONTH(AB$19-1,0)))))-MONTH($H28),CHOOSE($F28,1,1,3,12))=0))*1,0)))</f>
        <v/>
      </c>
      <c r="AC28">
        <f>IF(OR(NOT($K28),AC$19&lt;=AC$18),0,$D28*IF($F28=1,IF(MIN(AC$19,$I28+1)&lt;=MAX(AC$18,$H28),0,MAX(0,INT((MIN(AC$19,$I28+1)-MAX(AC$18,$H28)-1-MOD(WEEKDAY($H28,2)-WEEKDAY(MAX(AC$18,$H28),2),7))/7)+1)),(AND(DATE(YEAR(AC$18),MONTH(AC$18),MIN($J28,DAY(EOMONTH(AC$18,0))))&gt;=AC$18,DATE(YEAR(AC$18),MONTH(AC$18),MIN($J28,DAY(EOMONTH(AC$18,0))))&lt;AC$19,DATE(YEAR(AC$18),MONTH(AC$18),MIN($J28,DAY(EOMONTH(AC$18,0))))&gt;=$H28,DATE(YEAR(AC$18),MONTH(AC$18),MIN($J28,DAY(EOMONTH(AC$18,0))))&lt;=$I28,MOD((YEAR(DATE(YEAR(AC$18),MONTH(AC$18),MIN($J28,DAY(EOMONTH(AC$18,0)))))-YEAR($H28))*12+MONTH(DATE(YEAR(AC$18),MONTH(AC$18),MIN($J28,DAY(EOMONTH(AC$18,0)))))-MONTH($H28),CHOOSE($F28,1,1,3,12))=0))*1+IF(MONTH(DATE(YEAR(AC$19-1),MONTH(AC$19-1),MIN($J28,DAY(EOMONTH(AC$19-1,0)))))&lt;&gt;MONTH(DATE(YEAR(AC$18),MONTH(AC$18),MIN($J28,DAY(EOMONTH(AC$18,0))))),(AND(DATE(YEAR(AC$19-1),MONTH(AC$19-1),MIN($J28,DAY(EOMONTH(AC$19-1,0))))&gt;=AC$18,DATE(YEAR(AC$19-1),MONTH(AC$19-1),MIN($J28,DAY(EOMONTH(AC$19-1,0))))&lt;AC$19,DATE(YEAR(AC$19-1),MONTH(AC$19-1),MIN($J28,DAY(EOMONTH(AC$19-1,0))))&gt;=$H28,DATE(YEAR(AC$19-1),MONTH(AC$19-1),MIN($J28,DAY(EOMONTH(AC$19-1,0))))&lt;=$I28,MOD((YEAR(DATE(YEAR(AC$19-1),MONTH(AC$19-1),MIN($J28,DAY(EOMONTH(AC$19-1,0)))))-YEAR($H28))*12+MONTH(DATE(YEAR(AC$19-1),MONTH(AC$19-1),MIN($J28,DAY(EOMONTH(AC$19-1,0)))))-MONTH($H28),CHOOSE($F28,1,1,3,12))=0))*1,0)))</f>
        <v/>
      </c>
      <c r="AD28">
        <f>IF(OR(NOT($K28),AD$19&lt;=AD$18),0,$D28*IF($F28=1,IF(MIN(AD$19,$I28+1)&lt;=MAX(AD$18,$H28),0,MAX(0,INT((MIN(AD$19,$I28+1)-MAX(AD$18,$H28)-1-MOD(WEEKDAY($H28,2)-WEEKDAY(MAX(AD$18,$H28),2),7))/7)+1)),(AND(DATE(YEAR(AD$18),MONTH(AD$18),MIN($J28,DAY(EOMONTH(AD$18,0))))&gt;=AD$18,DATE(YEAR(AD$18),MONTH(AD$18),MIN($J28,DAY(EOMONTH(AD$18,0))))&lt;AD$19,DATE(YEAR(AD$18),MONTH(AD$18),MIN($J28,DAY(EOMONTH(AD$18,0))))&gt;=$H28,DATE(YEAR(AD$18),MONTH(AD$18),MIN($J28,DAY(EOMONTH(AD$18,0))))&lt;=$I28,MOD((YEAR(DATE(YEAR(AD$18),MONTH(AD$18),MIN($J28,DAY(EOMONTH(AD$18,0)))))-YEAR($H28))*12+MONTH(DATE(YEAR(AD$18),MONTH(AD$18),MIN($J28,DAY(EOMONTH(AD$18,0)))))-MONTH($H28),CHOOSE($F28,1,1,3,12))=0))*1+IF(MONTH(DATE(YEAR(AD$19-1),MONTH(AD$19-1),MIN($J28,DAY(EOMONTH(AD$19-1,0)))))&lt;&gt;MONTH(DATE(YEAR(AD$18),MONTH(AD$18),MIN($J28,DAY(EOMONTH(AD$18,0))))),(AND(DATE(YEAR(AD$19-1),MONTH(AD$19-1),MIN($J28,DAY(EOMONTH(AD$19-1,0))))&gt;=AD$18,DATE(YEAR(AD$19-1),MONTH(AD$19-1),MIN($J28,DAY(EOMONTH(AD$19-1,0))))&lt;AD$19,DATE(YEAR(AD$19-1),MONTH(AD$19-1),MIN($J28,DAY(EOMONTH(AD$19-1,0))))&gt;=$H28,DATE(YEAR(AD$19-1),MONTH(AD$19-1),MIN($J28,DAY(EOMONTH(AD$19-1,0))))&lt;=$I28,MOD((YEAR(DATE(YEAR(AD$19-1),MONTH(AD$19-1),MIN($J28,DAY(EOMONTH(AD$19-1,0)))))-YEAR($H28))*12+MONTH(DATE(YEAR(AD$19-1),MONTH(AD$19-1),MIN($J28,DAY(EOMONTH(AD$19-1,0)))))-MONTH($H28),CHOOSE($F28,1,1,3,12))=0))*1,0)))</f>
        <v/>
      </c>
      <c r="AE28">
        <f>IF(OR(NOT($K28),AE$19&lt;=AE$18),0,$D28*IF($F28=1,IF(MIN(AE$19,$I28+1)&lt;=MAX(AE$18,$H28),0,MAX(0,INT((MIN(AE$19,$I28+1)-MAX(AE$18,$H28)-1-MOD(WEEKDAY($H28,2)-WEEKDAY(MAX(AE$18,$H28),2),7))/7)+1)),(AND(DATE(YEAR(AE$18),MONTH(AE$18),MIN($J28,DAY(EOMONTH(AE$18,0))))&gt;=AE$18,DATE(YEAR(AE$18),MONTH(AE$18),MIN($J28,DAY(EOMONTH(AE$18,0))))&lt;AE$19,DATE(YEAR(AE$18),MONTH(AE$18),MIN($J28,DAY(EOMONTH(AE$18,0))))&gt;=$H28,DATE(YEAR(AE$18),MONTH(AE$18),MIN($J28,DAY(EOMONTH(AE$18,0))))&lt;=$I28,MOD((YEAR(DATE(YEAR(AE$18),MONTH(AE$18),MIN($J28,DAY(EOMONTH(AE$18,0)))))-YEAR($H28))*12+MONTH(DATE(YEAR(AE$18),MONTH(AE$18),MIN($J28,DAY(EOMONTH(AE$18,0)))))-MONTH($H28),CHOOSE($F28,1,1,3,12))=0))*1+IF(MONTH(DATE(YEAR(AE$19-1),MONTH(AE$19-1),MIN($J28,DAY(EOMONTH(AE$19-1,0)))))&lt;&gt;MONTH(DATE(YEAR(AE$18),MONTH(AE$18),MIN($J28,DAY(EOMONTH(AE$18,0))))),(AND(DATE(YEAR(AE$19-1),MONTH(AE$19-1),MIN($J28,DAY(EOMONTH(AE$19-1,0))))&gt;=AE$18,DATE(YEAR(AE$19-1),MONTH(AE$19-1),MIN($J28,DAY(EOMONTH(AE$19-1,0))))&lt;AE$19,DATE(YEAR(AE$19-1),MONTH(AE$19-1),MIN($J28,DAY(EOMONTH(AE$19-1,0))))&gt;=$H28,DATE(YEAR(AE$19-1),MONTH(AE$19-1),MIN($J28,DAY(EOMONTH(AE$19-1,0))))&lt;=$I28,MOD((YEAR(DATE(YEAR(AE$19-1),MONTH(AE$19-1),MIN($J28,DAY(EOMONTH(AE$19-1,0)))))-YEAR($H28))*12+MONTH(DATE(YEAR(AE$19-1),MONTH(AE$19-1),MIN($J28,DAY(EOMONTH(AE$19-1,0)))))-MONTH($H28),CHOOSE($F28,1,1,3,12))=0))*1,0)))</f>
        <v/>
      </c>
      <c r="AF28">
        <f>IF(OR(NOT($K28),AF$19&lt;=AF$18),0,$D28*IF($F28=1,IF(MIN(AF$19,$I28+1)&lt;=MAX(AF$18,$H28),0,MAX(0,INT((MIN(AF$19,$I28+1)-MAX(AF$18,$H28)-1-MOD(WEEKDAY($H28,2)-WEEKDAY(MAX(AF$18,$H28),2),7))/7)+1)),(AND(DATE(YEAR(AF$18),MONTH(AF$18),MIN($J28,DAY(EOMONTH(AF$18,0))))&gt;=AF$18,DATE(YEAR(AF$18),MONTH(AF$18),MIN($J28,DAY(EOMONTH(AF$18,0))))&lt;AF$19,DATE(YEAR(AF$18),MONTH(AF$18),MIN($J28,DAY(EOMONTH(AF$18,0))))&gt;=$H28,DATE(YEAR(AF$18),MONTH(AF$18),MIN($J28,DAY(EOMONTH(AF$18,0))))&lt;=$I28,MOD((YEAR(DATE(YEAR(AF$18),MONTH(AF$18),MIN($J28,DAY(EOMONTH(AF$18,0)))))-YEAR($H28))*12+MONTH(DATE(YEAR(AF$18),MONTH(AF$18),MIN($J28,DAY(EOMONTH(AF$18,0)))))-MONTH($H28),CHOOSE($F28,1,1,3,12))=0))*1+IF(MONTH(DATE(YEAR(AF$19-1),MONTH(AF$19-1),MIN($J28,DAY(EOMONTH(AF$19-1,0)))))&lt;&gt;MONTH(DATE(YEAR(AF$18),MONTH(AF$18),MIN($J28,DAY(EOMONTH(AF$18,0))))),(AND(DATE(YEAR(AF$19-1),MONTH(AF$19-1),MIN($J28,DAY(EOMONTH(AF$19-1,0))))&gt;=AF$18,DATE(YEAR(AF$19-1),MONTH(AF$19-1),MIN($J28,DAY(EOMONTH(AF$19-1,0))))&lt;AF$19,DATE(YEAR(AF$19-1),MONTH(AF$19-1),MIN($J28,DAY(EOMONTH(AF$19-1,0))))&gt;=$H28,DATE(YEAR(AF$19-1),MONTH(AF$19-1),MIN($J28,DAY(EOMONTH(AF$19-1,0))))&lt;=$I28,MOD((YEAR(DATE(YEAR(AF$19-1),MONTH(AF$19-1),MIN($J28,DAY(EOMONTH(AF$19-1,0)))))-YEAR($H28))*12+MONTH(DATE(YEAR(AF$19-1),MONTH(AF$19-1),MIN($J28,DAY(EOMONTH(AF$19-1,0)))))-MONTH($H28),CHOOSE($F28,1,1,3,12))=0))*1,0)))</f>
        <v/>
      </c>
      <c r="AG28">
        <f>IF(OR(NOT($K28),AG$19&lt;=AG$18),0,$D28*IF($F28=1,IF(MIN(AG$19,$I28+1)&lt;=MAX(AG$18,$H28),0,MAX(0,INT((MIN(AG$19,$I28+1)-MAX(AG$18,$H28)-1-MOD(WEEKDAY($H28,2)-WEEKDAY(MAX(AG$18,$H28),2),7))/7)+1)),(AND(DATE(YEAR(AG$18),MONTH(AG$18),MIN($J28,DAY(EOMONTH(AG$18,0))))&gt;=AG$18,DATE(YEAR(AG$18),MONTH(AG$18),MIN($J28,DAY(EOMONTH(AG$18,0))))&lt;AG$19,DATE(YEAR(AG$18),MONTH(AG$18),MIN($J28,DAY(EOMONTH(AG$18,0))))&gt;=$H28,DATE(YEAR(AG$18),MONTH(AG$18),MIN($J28,DAY(EOMONTH(AG$18,0))))&lt;=$I28,MOD((YEAR(DATE(YEAR(AG$18),MONTH(AG$18),MIN($J28,DAY(EOMONTH(AG$18,0)))))-YEAR($H28))*12+MONTH(DATE(YEAR(AG$18),MONTH(AG$18),MIN($J28,DAY(EOMONTH(AG$18,0)))))-MONTH($H28),CHOOSE($F28,1,1,3,12))=0))*1+IF(MONTH(DATE(YEAR(AG$19-1),MONTH(AG$19-1),MIN($J28,DAY(EOMONTH(AG$19-1,0)))))&lt;&gt;MONTH(DATE(YEAR(AG$18),MONTH(AG$18),MIN($J28,DAY(EOMONTH(AG$18,0))))),(AND(DATE(YEAR(AG$19-1),MONTH(AG$19-1),MIN($J28,DAY(EOMONTH(AG$19-1,0))))&gt;=AG$18,DATE(YEAR(AG$19-1),MONTH(AG$19-1),MIN($J28,DAY(EOMONTH(AG$19-1,0))))&lt;AG$19,DATE(YEAR(AG$19-1),MONTH(AG$19-1),MIN($J28,DAY(EOMONTH(AG$19-1,0))))&gt;=$H28,DATE(YEAR(AG$19-1),MONTH(AG$19-1),MIN($J28,DAY(EOMONTH(AG$19-1,0))))&lt;=$I28,MOD((YEAR(DATE(YEAR(AG$19-1),MONTH(AG$19-1),MIN($J28,DAY(EOMONTH(AG$19-1,0)))))-YEAR($H28))*12+MONTH(DATE(YEAR(AG$19-1),MONTH(AG$19-1),MIN($J28,DAY(EOMONTH(AG$19-1,0)))))-MONTH($H28),CHOOSE($F28,1,1,3,12))=0))*1,0)))</f>
        <v/>
      </c>
      <c r="AH28">
        <f>IF(OR(NOT($K28),AH$19&lt;=AH$18),0,$D28*IF($F28=1,IF(MIN(AH$19,$I28+1)&lt;=MAX(AH$18,$H28),0,MAX(0,INT((MIN(AH$19,$I28+1)-MAX(AH$18,$H28)-1-MOD(WEEKDAY($H28,2)-WEEKDAY(MAX(AH$18,$H28),2),7))/7)+1)),(AND(DATE(YEAR(AH$18),MONTH(AH$18),MIN($J28,DAY(EOMONTH(AH$18,0))))&gt;=AH$18,DATE(YEAR(AH$18),MONTH(AH$18),MIN($J28,DAY(EOMONTH(AH$18,0))))&lt;AH$19,DATE(YEAR(AH$18),MONTH(AH$18),MIN($J28,DAY(EOMONTH(AH$18,0))))&gt;=$H28,DATE(YEAR(AH$18),MONTH(AH$18),MIN($J28,DAY(EOMONTH(AH$18,0))))&lt;=$I28,MOD((YEAR(DATE(YEAR(AH$18),MONTH(AH$18),MIN($J28,DAY(EOMONTH(AH$18,0)))))-YEAR($H28))*12+MONTH(DATE(YEAR(AH$18),MONTH(AH$18),MIN($J28,DAY(EOMONTH(AH$18,0)))))-MONTH($H28),CHOOSE($F28,1,1,3,12))=0))*1+IF(MONTH(DATE(YEAR(AH$19-1),MONTH(AH$19-1),MIN($J28,DAY(EOMONTH(AH$19-1,0)))))&lt;&gt;MONTH(DATE(YEAR(AH$18),MONTH(AH$18),MIN($J28,DAY(EOMONTH(AH$18,0))))),(AND(DATE(YEAR(AH$19-1),MONTH(AH$19-1),MIN($J28,DAY(EOMONTH(AH$19-1,0))))&gt;=AH$18,DATE(YEAR(AH$19-1),MONTH(AH$19-1),MIN($J28,DAY(EOMONTH(AH$19-1,0))))&lt;AH$19,DATE(YEAR(AH$19-1),MONTH(AH$19-1),MIN($J28,DAY(EOMONTH(AH$19-1,0))))&gt;=$H28,DATE(YEAR(AH$19-1),MONTH(AH$19-1),MIN($J28,DAY(EOMONTH(AH$19-1,0))))&lt;=$I28,MOD((YEAR(DATE(YEAR(AH$19-1),MONTH(AH$19-1),MIN($J28,DAY(EOMONTH(AH$19-1,0)))))-YEAR($H28))*12+MONTH(DATE(YEAR(AH$19-1),MONTH(AH$19-1),MIN($J28,DAY(EOMONTH(AH$19-1,0)))))-MONTH($H28),CHOOSE($F28,1,1,3,12))=0))*1,0)))</f>
        <v/>
      </c>
      <c r="AI28">
        <f>IF(OR(NOT($K28),AI$19&lt;=AI$18),0,$D28*IF($F28=1,IF(MIN(AI$19,$I28+1)&lt;=MAX(AI$18,$H28),0,MAX(0,INT((MIN(AI$19,$I28+1)-MAX(AI$18,$H28)-1-MOD(WEEKDAY($H28,2)-WEEKDAY(MAX(AI$18,$H28),2),7))/7)+1)),(AND(DATE(YEAR(AI$18),MONTH(AI$18),MIN($J28,DAY(EOMONTH(AI$18,0))))&gt;=AI$18,DATE(YEAR(AI$18),MONTH(AI$18),MIN($J28,DAY(EOMONTH(AI$18,0))))&lt;AI$19,DATE(YEAR(AI$18),MONTH(AI$18),MIN($J28,DAY(EOMONTH(AI$18,0))))&gt;=$H28,DATE(YEAR(AI$18),MONTH(AI$18),MIN($J28,DAY(EOMONTH(AI$18,0))))&lt;=$I28,MOD((YEAR(DATE(YEAR(AI$18),MONTH(AI$18),MIN($J28,DAY(EOMONTH(AI$18,0)))))-YEAR($H28))*12+MONTH(DATE(YEAR(AI$18),MONTH(AI$18),MIN($J28,DAY(EOMONTH(AI$18,0)))))-MONTH($H28),CHOOSE($F28,1,1,3,12))=0))*1+IF(MONTH(DATE(YEAR(AI$19-1),MONTH(AI$19-1),MIN($J28,DAY(EOMONTH(AI$19-1,0)))))&lt;&gt;MONTH(DATE(YEAR(AI$18),MONTH(AI$18),MIN($J28,DAY(EOMONTH(AI$18,0))))),(AND(DATE(YEAR(AI$19-1),MONTH(AI$19-1),MIN($J28,DAY(EOMONTH(AI$19-1,0))))&gt;=AI$18,DATE(YEAR(AI$19-1),MONTH(AI$19-1),MIN($J28,DAY(EOMONTH(AI$19-1,0))))&lt;AI$19,DATE(YEAR(AI$19-1),MONTH(AI$19-1),MIN($J28,DAY(EOMONTH(AI$19-1,0))))&gt;=$H28,DATE(YEAR(AI$19-1),MONTH(AI$19-1),MIN($J28,DAY(EOMONTH(AI$19-1,0))))&lt;=$I28,MOD((YEAR(DATE(YEAR(AI$19-1),MONTH(AI$19-1),MIN($J28,DAY(EOMONTH(AI$19-1,0)))))-YEAR($H28))*12+MONTH(DATE(YEAR(AI$19-1),MONTH(AI$19-1),MIN($J28,DAY(EOMONTH(AI$19-1,0)))))-MONTH($H28),CHOOSE($F28,1,1,3,12))=0))*1,0)))</f>
        <v/>
      </c>
      <c r="AJ28">
        <f>IF(OR(NOT($K28),AJ$19&lt;=AJ$18),0,$D28*IF($F28=1,IF(MIN(AJ$19,$I28+1)&lt;=MAX(AJ$18,$H28),0,MAX(0,INT((MIN(AJ$19,$I28+1)-MAX(AJ$18,$H28)-1-MOD(WEEKDAY($H28,2)-WEEKDAY(MAX(AJ$18,$H28),2),7))/7)+1)),(AND(DATE(YEAR(AJ$18),MONTH(AJ$18),MIN($J28,DAY(EOMONTH(AJ$18,0))))&gt;=AJ$18,DATE(YEAR(AJ$18),MONTH(AJ$18),MIN($J28,DAY(EOMONTH(AJ$18,0))))&lt;AJ$19,DATE(YEAR(AJ$18),MONTH(AJ$18),MIN($J28,DAY(EOMONTH(AJ$18,0))))&gt;=$H28,DATE(YEAR(AJ$18),MONTH(AJ$18),MIN($J28,DAY(EOMONTH(AJ$18,0))))&lt;=$I28,MOD((YEAR(DATE(YEAR(AJ$18),MONTH(AJ$18),MIN($J28,DAY(EOMONTH(AJ$18,0)))))-YEAR($H28))*12+MONTH(DATE(YEAR(AJ$18),MONTH(AJ$18),MIN($J28,DAY(EOMONTH(AJ$18,0)))))-MONTH($H28),CHOOSE($F28,1,1,3,12))=0))*1+IF(MONTH(DATE(YEAR(AJ$19-1),MONTH(AJ$19-1),MIN($J28,DAY(EOMONTH(AJ$19-1,0)))))&lt;&gt;MONTH(DATE(YEAR(AJ$18),MONTH(AJ$18),MIN($J28,DAY(EOMONTH(AJ$18,0))))),(AND(DATE(YEAR(AJ$19-1),MONTH(AJ$19-1),MIN($J28,DAY(EOMONTH(AJ$19-1,0))))&gt;=AJ$18,DATE(YEAR(AJ$19-1),MONTH(AJ$19-1),MIN($J28,DAY(EOMONTH(AJ$19-1,0))))&lt;AJ$19,DATE(YEAR(AJ$19-1),MONTH(AJ$19-1),MIN($J28,DAY(EOMONTH(AJ$19-1,0))))&gt;=$H28,DATE(YEAR(AJ$19-1),MONTH(AJ$19-1),MIN($J28,DAY(EOMONTH(AJ$19-1,0))))&lt;=$I28,MOD((YEAR(DATE(YEAR(AJ$19-1),MONTH(AJ$19-1),MIN($J28,DAY(EOMONTH(AJ$19-1,0)))))-YEAR($H28))*12+MONTH(DATE(YEAR(AJ$19-1),MONTH(AJ$19-1),MIN($J28,DAY(EOMONTH(AJ$19-1,0)))))-MONTH($H28),CHOOSE($F28,1,1,3,12))=0))*1,0)))</f>
        <v/>
      </c>
      <c r="AK28">
        <f>IF(OR(NOT($K28),AK$19&lt;=AK$18),0,$D28*IF($F28=1,IF(MIN(AK$19,$I28+1)&lt;=MAX(AK$18,$H28),0,MAX(0,INT((MIN(AK$19,$I28+1)-MAX(AK$18,$H28)-1-MOD(WEEKDAY($H28,2)-WEEKDAY(MAX(AK$18,$H28),2),7))/7)+1)),(AND(DATE(YEAR(AK$18),MONTH(AK$18),MIN($J28,DAY(EOMONTH(AK$18,0))))&gt;=AK$18,DATE(YEAR(AK$18),MONTH(AK$18),MIN($J28,DAY(EOMONTH(AK$18,0))))&lt;AK$19,DATE(YEAR(AK$18),MONTH(AK$18),MIN($J28,DAY(EOMONTH(AK$18,0))))&gt;=$H28,DATE(YEAR(AK$18),MONTH(AK$18),MIN($J28,DAY(EOMONTH(AK$18,0))))&lt;=$I28,MOD((YEAR(DATE(YEAR(AK$18),MONTH(AK$18),MIN($J28,DAY(EOMONTH(AK$18,0)))))-YEAR($H28))*12+MONTH(DATE(YEAR(AK$18),MONTH(AK$18),MIN($J28,DAY(EOMONTH(AK$18,0)))))-MONTH($H28),CHOOSE($F28,1,1,3,12))=0))*1+IF(MONTH(DATE(YEAR(AK$19-1),MONTH(AK$19-1),MIN($J28,DAY(EOMONTH(AK$19-1,0)))))&lt;&gt;MONTH(DATE(YEAR(AK$18),MONTH(AK$18),MIN($J28,DAY(EOMONTH(AK$18,0))))),(AND(DATE(YEAR(AK$19-1),MONTH(AK$19-1),MIN($J28,DAY(EOMONTH(AK$19-1,0))))&gt;=AK$18,DATE(YEAR(AK$19-1),MONTH(AK$19-1),MIN($J28,DAY(EOMONTH(AK$19-1,0))))&lt;AK$19,DATE(YEAR(AK$19-1),MONTH(AK$19-1),MIN($J28,DAY(EOMONTH(AK$19-1,0))))&gt;=$H28,DATE(YEAR(AK$19-1),MONTH(AK$19-1),MIN($J28,DAY(EOMONTH(AK$19-1,0))))&lt;=$I28,MOD((YEAR(DATE(YEAR(AK$19-1),MONTH(AK$19-1),MIN($J28,DAY(EOMONTH(AK$19-1,0)))))-YEAR($H28))*12+MONTH(DATE(YEAR(AK$19-1),MONTH(AK$19-1),MIN($J28,DAY(EOMONTH(AK$19-1,0)))))-MONTH($H28),CHOOSE($F28,1,1,3,12))=0))*1,0)))</f>
        <v/>
      </c>
    </row>
    <row r="29">
      <c r="A29" t="n">
        <v>9</v>
      </c>
      <c r="B29">
        <f>Recurring!B16&amp;""</f>
        <v/>
      </c>
      <c r="C29">
        <f>IF(Recurring!C16="","§§",Recurring!C16)</f>
        <v/>
      </c>
      <c r="D29">
        <f>N(Recurring!D16)</f>
        <v/>
      </c>
      <c r="E29">
        <f>IF(COUNTIF($J$2:$J$5,C29)&gt;0,1,IF(COUNTIF($J$7:$J$16,C29)&gt;0,-1,0))</f>
        <v/>
      </c>
      <c r="F29">
        <f>ROUND(SUMPRODUCT((Lang!$C$49:$N$52=Recurring!E16)*(ROW(Lang!$C$49:$N$52)-48))/MAX(1,COUNTIF(Lang!$C$49:$N$52,Recurring!E16)),0)</f>
        <v/>
      </c>
      <c r="H29">
        <f>N(Recurring!F16)</f>
        <v/>
      </c>
      <c r="I29">
        <f>IF(N(Recurring!G16)=0,73051,Recurring!G16)</f>
        <v/>
      </c>
      <c r="J29">
        <f>IF(H29&gt;0,DAY(H29),1)</f>
        <v/>
      </c>
      <c r="K29">
        <f>AND(D29&gt;0,E29&lt;&gt;0,F29&gt;0,H29&gt;0)</f>
        <v/>
      </c>
      <c r="M29">
        <f>IF(OR(NOT($K29),M$19&lt;=M$18),0,$D29*IF($F29=1,IF(MIN(M$19,$I29+1)&lt;=MAX(M$18,$H29),0,MAX(0,INT((MIN(M$19,$I29+1)-MAX(M$18,$H29)-1-MOD(WEEKDAY($H29,2)-WEEKDAY(MAX(M$18,$H29),2),7))/7)+1)),(AND(DATE(YEAR(M$18),MONTH(M$18),MIN($J29,DAY(EOMONTH(M$18,0))))&gt;=M$18,DATE(YEAR(M$18),MONTH(M$18),MIN($J29,DAY(EOMONTH(M$18,0))))&lt;M$19,DATE(YEAR(M$18),MONTH(M$18),MIN($J29,DAY(EOMONTH(M$18,0))))&gt;=$H29,DATE(YEAR(M$18),MONTH(M$18),MIN($J29,DAY(EOMONTH(M$18,0))))&lt;=$I29,MOD((YEAR(DATE(YEAR(M$18),MONTH(M$18),MIN($J29,DAY(EOMONTH(M$18,0)))))-YEAR($H29))*12+MONTH(DATE(YEAR(M$18),MONTH(M$18),MIN($J29,DAY(EOMONTH(M$18,0)))))-MONTH($H29),CHOOSE($F29,1,1,3,12))=0))*1+IF(MONTH(DATE(YEAR(M$19-1),MONTH(M$19-1),MIN($J29,DAY(EOMONTH(M$19-1,0)))))&lt;&gt;MONTH(DATE(YEAR(M$18),MONTH(M$18),MIN($J29,DAY(EOMONTH(M$18,0))))),(AND(DATE(YEAR(M$19-1),MONTH(M$19-1),MIN($J29,DAY(EOMONTH(M$19-1,0))))&gt;=M$18,DATE(YEAR(M$19-1),MONTH(M$19-1),MIN($J29,DAY(EOMONTH(M$19-1,0))))&lt;M$19,DATE(YEAR(M$19-1),MONTH(M$19-1),MIN($J29,DAY(EOMONTH(M$19-1,0))))&gt;=$H29,DATE(YEAR(M$19-1),MONTH(M$19-1),MIN($J29,DAY(EOMONTH(M$19-1,0))))&lt;=$I29,MOD((YEAR(DATE(YEAR(M$19-1),MONTH(M$19-1),MIN($J29,DAY(EOMONTH(M$19-1,0)))))-YEAR($H29))*12+MONTH(DATE(YEAR(M$19-1),MONTH(M$19-1),MIN($J29,DAY(EOMONTH(M$19-1,0)))))-MONTH($H29),CHOOSE($F29,1,1,3,12))=0))*1,0)))</f>
        <v/>
      </c>
      <c r="N29">
        <f>IF(OR(NOT($K29),N$19&lt;=N$18),0,$D29*IF($F29=1,IF(MIN(N$19,$I29+1)&lt;=MAX(N$18,$H29),0,MAX(0,INT((MIN(N$19,$I29+1)-MAX(N$18,$H29)-1-MOD(WEEKDAY($H29,2)-WEEKDAY(MAX(N$18,$H29),2),7))/7)+1)),(AND(DATE(YEAR(N$18),MONTH(N$18),MIN($J29,DAY(EOMONTH(N$18,0))))&gt;=N$18,DATE(YEAR(N$18),MONTH(N$18),MIN($J29,DAY(EOMONTH(N$18,0))))&lt;N$19,DATE(YEAR(N$18),MONTH(N$18),MIN($J29,DAY(EOMONTH(N$18,0))))&gt;=$H29,DATE(YEAR(N$18),MONTH(N$18),MIN($J29,DAY(EOMONTH(N$18,0))))&lt;=$I29,MOD((YEAR(DATE(YEAR(N$18),MONTH(N$18),MIN($J29,DAY(EOMONTH(N$18,0)))))-YEAR($H29))*12+MONTH(DATE(YEAR(N$18),MONTH(N$18),MIN($J29,DAY(EOMONTH(N$18,0)))))-MONTH($H29),CHOOSE($F29,1,1,3,12))=0))*1+IF(MONTH(DATE(YEAR(N$19-1),MONTH(N$19-1),MIN($J29,DAY(EOMONTH(N$19-1,0)))))&lt;&gt;MONTH(DATE(YEAR(N$18),MONTH(N$18),MIN($J29,DAY(EOMONTH(N$18,0))))),(AND(DATE(YEAR(N$19-1),MONTH(N$19-1),MIN($J29,DAY(EOMONTH(N$19-1,0))))&gt;=N$18,DATE(YEAR(N$19-1),MONTH(N$19-1),MIN($J29,DAY(EOMONTH(N$19-1,0))))&lt;N$19,DATE(YEAR(N$19-1),MONTH(N$19-1),MIN($J29,DAY(EOMONTH(N$19-1,0))))&gt;=$H29,DATE(YEAR(N$19-1),MONTH(N$19-1),MIN($J29,DAY(EOMONTH(N$19-1,0))))&lt;=$I29,MOD((YEAR(DATE(YEAR(N$19-1),MONTH(N$19-1),MIN($J29,DAY(EOMONTH(N$19-1,0)))))-YEAR($H29))*12+MONTH(DATE(YEAR(N$19-1),MONTH(N$19-1),MIN($J29,DAY(EOMONTH(N$19-1,0)))))-MONTH($H29),CHOOSE($F29,1,1,3,12))=0))*1,0)))</f>
        <v/>
      </c>
      <c r="O29">
        <f>IF(OR(NOT($K29),O$19&lt;=O$18),0,$D29*IF($F29=1,IF(MIN(O$19,$I29+1)&lt;=MAX(O$18,$H29),0,MAX(0,INT((MIN(O$19,$I29+1)-MAX(O$18,$H29)-1-MOD(WEEKDAY($H29,2)-WEEKDAY(MAX(O$18,$H29),2),7))/7)+1)),(AND(DATE(YEAR(O$18),MONTH(O$18),MIN($J29,DAY(EOMONTH(O$18,0))))&gt;=O$18,DATE(YEAR(O$18),MONTH(O$18),MIN($J29,DAY(EOMONTH(O$18,0))))&lt;O$19,DATE(YEAR(O$18),MONTH(O$18),MIN($J29,DAY(EOMONTH(O$18,0))))&gt;=$H29,DATE(YEAR(O$18),MONTH(O$18),MIN($J29,DAY(EOMONTH(O$18,0))))&lt;=$I29,MOD((YEAR(DATE(YEAR(O$18),MONTH(O$18),MIN($J29,DAY(EOMONTH(O$18,0)))))-YEAR($H29))*12+MONTH(DATE(YEAR(O$18),MONTH(O$18),MIN($J29,DAY(EOMONTH(O$18,0)))))-MONTH($H29),CHOOSE($F29,1,1,3,12))=0))*1+IF(MONTH(DATE(YEAR(O$19-1),MONTH(O$19-1),MIN($J29,DAY(EOMONTH(O$19-1,0)))))&lt;&gt;MONTH(DATE(YEAR(O$18),MONTH(O$18),MIN($J29,DAY(EOMONTH(O$18,0))))),(AND(DATE(YEAR(O$19-1),MONTH(O$19-1),MIN($J29,DAY(EOMONTH(O$19-1,0))))&gt;=O$18,DATE(YEAR(O$19-1),MONTH(O$19-1),MIN($J29,DAY(EOMONTH(O$19-1,0))))&lt;O$19,DATE(YEAR(O$19-1),MONTH(O$19-1),MIN($J29,DAY(EOMONTH(O$19-1,0))))&gt;=$H29,DATE(YEAR(O$19-1),MONTH(O$19-1),MIN($J29,DAY(EOMONTH(O$19-1,0))))&lt;=$I29,MOD((YEAR(DATE(YEAR(O$19-1),MONTH(O$19-1),MIN($J29,DAY(EOMONTH(O$19-1,0)))))-YEAR($H29))*12+MONTH(DATE(YEAR(O$19-1),MONTH(O$19-1),MIN($J29,DAY(EOMONTH(O$19-1,0)))))-MONTH($H29),CHOOSE($F29,1,1,3,12))=0))*1,0)))</f>
        <v/>
      </c>
      <c r="P29">
        <f>IF(OR(NOT($K29),P$19&lt;=P$18),0,$D29*IF($F29=1,IF(MIN(P$19,$I29+1)&lt;=MAX(P$18,$H29),0,MAX(0,INT((MIN(P$19,$I29+1)-MAX(P$18,$H29)-1-MOD(WEEKDAY($H29,2)-WEEKDAY(MAX(P$18,$H29),2),7))/7)+1)),(AND(DATE(YEAR(P$18),MONTH(P$18),MIN($J29,DAY(EOMONTH(P$18,0))))&gt;=P$18,DATE(YEAR(P$18),MONTH(P$18),MIN($J29,DAY(EOMONTH(P$18,0))))&lt;P$19,DATE(YEAR(P$18),MONTH(P$18),MIN($J29,DAY(EOMONTH(P$18,0))))&gt;=$H29,DATE(YEAR(P$18),MONTH(P$18),MIN($J29,DAY(EOMONTH(P$18,0))))&lt;=$I29,MOD((YEAR(DATE(YEAR(P$18),MONTH(P$18),MIN($J29,DAY(EOMONTH(P$18,0)))))-YEAR($H29))*12+MONTH(DATE(YEAR(P$18),MONTH(P$18),MIN($J29,DAY(EOMONTH(P$18,0)))))-MONTH($H29),CHOOSE($F29,1,1,3,12))=0))*1+IF(MONTH(DATE(YEAR(P$19-1),MONTH(P$19-1),MIN($J29,DAY(EOMONTH(P$19-1,0)))))&lt;&gt;MONTH(DATE(YEAR(P$18),MONTH(P$18),MIN($J29,DAY(EOMONTH(P$18,0))))),(AND(DATE(YEAR(P$19-1),MONTH(P$19-1),MIN($J29,DAY(EOMONTH(P$19-1,0))))&gt;=P$18,DATE(YEAR(P$19-1),MONTH(P$19-1),MIN($J29,DAY(EOMONTH(P$19-1,0))))&lt;P$19,DATE(YEAR(P$19-1),MONTH(P$19-1),MIN($J29,DAY(EOMONTH(P$19-1,0))))&gt;=$H29,DATE(YEAR(P$19-1),MONTH(P$19-1),MIN($J29,DAY(EOMONTH(P$19-1,0))))&lt;=$I29,MOD((YEAR(DATE(YEAR(P$19-1),MONTH(P$19-1),MIN($J29,DAY(EOMONTH(P$19-1,0)))))-YEAR($H29))*12+MONTH(DATE(YEAR(P$19-1),MONTH(P$19-1),MIN($J29,DAY(EOMONTH(P$19-1,0)))))-MONTH($H29),CHOOSE($F29,1,1,3,12))=0))*1,0)))</f>
        <v/>
      </c>
      <c r="Q29">
        <f>IF(OR(NOT($K29),Q$19&lt;=Q$18),0,$D29*IF($F29=1,IF(MIN(Q$19,$I29+1)&lt;=MAX(Q$18,$H29),0,MAX(0,INT((MIN(Q$19,$I29+1)-MAX(Q$18,$H29)-1-MOD(WEEKDAY($H29,2)-WEEKDAY(MAX(Q$18,$H29),2),7))/7)+1)),(AND(DATE(YEAR(Q$18),MONTH(Q$18),MIN($J29,DAY(EOMONTH(Q$18,0))))&gt;=Q$18,DATE(YEAR(Q$18),MONTH(Q$18),MIN($J29,DAY(EOMONTH(Q$18,0))))&lt;Q$19,DATE(YEAR(Q$18),MONTH(Q$18),MIN($J29,DAY(EOMONTH(Q$18,0))))&gt;=$H29,DATE(YEAR(Q$18),MONTH(Q$18),MIN($J29,DAY(EOMONTH(Q$18,0))))&lt;=$I29,MOD((YEAR(DATE(YEAR(Q$18),MONTH(Q$18),MIN($J29,DAY(EOMONTH(Q$18,0)))))-YEAR($H29))*12+MONTH(DATE(YEAR(Q$18),MONTH(Q$18),MIN($J29,DAY(EOMONTH(Q$18,0)))))-MONTH($H29),CHOOSE($F29,1,1,3,12))=0))*1+IF(MONTH(DATE(YEAR(Q$19-1),MONTH(Q$19-1),MIN($J29,DAY(EOMONTH(Q$19-1,0)))))&lt;&gt;MONTH(DATE(YEAR(Q$18),MONTH(Q$18),MIN($J29,DAY(EOMONTH(Q$18,0))))),(AND(DATE(YEAR(Q$19-1),MONTH(Q$19-1),MIN($J29,DAY(EOMONTH(Q$19-1,0))))&gt;=Q$18,DATE(YEAR(Q$19-1),MONTH(Q$19-1),MIN($J29,DAY(EOMONTH(Q$19-1,0))))&lt;Q$19,DATE(YEAR(Q$19-1),MONTH(Q$19-1),MIN($J29,DAY(EOMONTH(Q$19-1,0))))&gt;=$H29,DATE(YEAR(Q$19-1),MONTH(Q$19-1),MIN($J29,DAY(EOMONTH(Q$19-1,0))))&lt;=$I29,MOD((YEAR(DATE(YEAR(Q$19-1),MONTH(Q$19-1),MIN($J29,DAY(EOMONTH(Q$19-1,0)))))-YEAR($H29))*12+MONTH(DATE(YEAR(Q$19-1),MONTH(Q$19-1),MIN($J29,DAY(EOMONTH(Q$19-1,0)))))-MONTH($H29),CHOOSE($F29,1,1,3,12))=0))*1,0)))</f>
        <v/>
      </c>
      <c r="R29">
        <f>IF(OR(NOT($K29),R$19&lt;=R$18),0,$D29*IF($F29=1,IF(MIN(R$19,$I29+1)&lt;=MAX(R$18,$H29),0,MAX(0,INT((MIN(R$19,$I29+1)-MAX(R$18,$H29)-1-MOD(WEEKDAY($H29,2)-WEEKDAY(MAX(R$18,$H29),2),7))/7)+1)),(AND(DATE(YEAR(R$18),MONTH(R$18),MIN($J29,DAY(EOMONTH(R$18,0))))&gt;=R$18,DATE(YEAR(R$18),MONTH(R$18),MIN($J29,DAY(EOMONTH(R$18,0))))&lt;R$19,DATE(YEAR(R$18),MONTH(R$18),MIN($J29,DAY(EOMONTH(R$18,0))))&gt;=$H29,DATE(YEAR(R$18),MONTH(R$18),MIN($J29,DAY(EOMONTH(R$18,0))))&lt;=$I29,MOD((YEAR(DATE(YEAR(R$18),MONTH(R$18),MIN($J29,DAY(EOMONTH(R$18,0)))))-YEAR($H29))*12+MONTH(DATE(YEAR(R$18),MONTH(R$18),MIN($J29,DAY(EOMONTH(R$18,0)))))-MONTH($H29),CHOOSE($F29,1,1,3,12))=0))*1+IF(MONTH(DATE(YEAR(R$19-1),MONTH(R$19-1),MIN($J29,DAY(EOMONTH(R$19-1,0)))))&lt;&gt;MONTH(DATE(YEAR(R$18),MONTH(R$18),MIN($J29,DAY(EOMONTH(R$18,0))))),(AND(DATE(YEAR(R$19-1),MONTH(R$19-1),MIN($J29,DAY(EOMONTH(R$19-1,0))))&gt;=R$18,DATE(YEAR(R$19-1),MONTH(R$19-1),MIN($J29,DAY(EOMONTH(R$19-1,0))))&lt;R$19,DATE(YEAR(R$19-1),MONTH(R$19-1),MIN($J29,DAY(EOMONTH(R$19-1,0))))&gt;=$H29,DATE(YEAR(R$19-1),MONTH(R$19-1),MIN($J29,DAY(EOMONTH(R$19-1,0))))&lt;=$I29,MOD((YEAR(DATE(YEAR(R$19-1),MONTH(R$19-1),MIN($J29,DAY(EOMONTH(R$19-1,0)))))-YEAR($H29))*12+MONTH(DATE(YEAR(R$19-1),MONTH(R$19-1),MIN($J29,DAY(EOMONTH(R$19-1,0)))))-MONTH($H29),CHOOSE($F29,1,1,3,12))=0))*1,0)))</f>
        <v/>
      </c>
      <c r="S29">
        <f>IF(OR(NOT($K29),S$19&lt;=S$18),0,$D29*IF($F29=1,IF(MIN(S$19,$I29+1)&lt;=MAX(S$18,$H29),0,MAX(0,INT((MIN(S$19,$I29+1)-MAX(S$18,$H29)-1-MOD(WEEKDAY($H29,2)-WEEKDAY(MAX(S$18,$H29),2),7))/7)+1)),(AND(DATE(YEAR(S$18),MONTH(S$18),MIN($J29,DAY(EOMONTH(S$18,0))))&gt;=S$18,DATE(YEAR(S$18),MONTH(S$18),MIN($J29,DAY(EOMONTH(S$18,0))))&lt;S$19,DATE(YEAR(S$18),MONTH(S$18),MIN($J29,DAY(EOMONTH(S$18,0))))&gt;=$H29,DATE(YEAR(S$18),MONTH(S$18),MIN($J29,DAY(EOMONTH(S$18,0))))&lt;=$I29,MOD((YEAR(DATE(YEAR(S$18),MONTH(S$18),MIN($J29,DAY(EOMONTH(S$18,0)))))-YEAR($H29))*12+MONTH(DATE(YEAR(S$18),MONTH(S$18),MIN($J29,DAY(EOMONTH(S$18,0)))))-MONTH($H29),CHOOSE($F29,1,1,3,12))=0))*1+IF(MONTH(DATE(YEAR(S$19-1),MONTH(S$19-1),MIN($J29,DAY(EOMONTH(S$19-1,0)))))&lt;&gt;MONTH(DATE(YEAR(S$18),MONTH(S$18),MIN($J29,DAY(EOMONTH(S$18,0))))),(AND(DATE(YEAR(S$19-1),MONTH(S$19-1),MIN($J29,DAY(EOMONTH(S$19-1,0))))&gt;=S$18,DATE(YEAR(S$19-1),MONTH(S$19-1),MIN($J29,DAY(EOMONTH(S$19-1,0))))&lt;S$19,DATE(YEAR(S$19-1),MONTH(S$19-1),MIN($J29,DAY(EOMONTH(S$19-1,0))))&gt;=$H29,DATE(YEAR(S$19-1),MONTH(S$19-1),MIN($J29,DAY(EOMONTH(S$19-1,0))))&lt;=$I29,MOD((YEAR(DATE(YEAR(S$19-1),MONTH(S$19-1),MIN($J29,DAY(EOMONTH(S$19-1,0)))))-YEAR($H29))*12+MONTH(DATE(YEAR(S$19-1),MONTH(S$19-1),MIN($J29,DAY(EOMONTH(S$19-1,0)))))-MONTH($H29),CHOOSE($F29,1,1,3,12))=0))*1,0)))</f>
        <v/>
      </c>
      <c r="T29">
        <f>IF(OR(NOT($K29),T$19&lt;=T$18),0,$D29*IF($F29=1,IF(MIN(T$19,$I29+1)&lt;=MAX(T$18,$H29),0,MAX(0,INT((MIN(T$19,$I29+1)-MAX(T$18,$H29)-1-MOD(WEEKDAY($H29,2)-WEEKDAY(MAX(T$18,$H29),2),7))/7)+1)),(AND(DATE(YEAR(T$18),MONTH(T$18),MIN($J29,DAY(EOMONTH(T$18,0))))&gt;=T$18,DATE(YEAR(T$18),MONTH(T$18),MIN($J29,DAY(EOMONTH(T$18,0))))&lt;T$19,DATE(YEAR(T$18),MONTH(T$18),MIN($J29,DAY(EOMONTH(T$18,0))))&gt;=$H29,DATE(YEAR(T$18),MONTH(T$18),MIN($J29,DAY(EOMONTH(T$18,0))))&lt;=$I29,MOD((YEAR(DATE(YEAR(T$18),MONTH(T$18),MIN($J29,DAY(EOMONTH(T$18,0)))))-YEAR($H29))*12+MONTH(DATE(YEAR(T$18),MONTH(T$18),MIN($J29,DAY(EOMONTH(T$18,0)))))-MONTH($H29),CHOOSE($F29,1,1,3,12))=0))*1+IF(MONTH(DATE(YEAR(T$19-1),MONTH(T$19-1),MIN($J29,DAY(EOMONTH(T$19-1,0)))))&lt;&gt;MONTH(DATE(YEAR(T$18),MONTH(T$18),MIN($J29,DAY(EOMONTH(T$18,0))))),(AND(DATE(YEAR(T$19-1),MONTH(T$19-1),MIN($J29,DAY(EOMONTH(T$19-1,0))))&gt;=T$18,DATE(YEAR(T$19-1),MONTH(T$19-1),MIN($J29,DAY(EOMONTH(T$19-1,0))))&lt;T$19,DATE(YEAR(T$19-1),MONTH(T$19-1),MIN($J29,DAY(EOMONTH(T$19-1,0))))&gt;=$H29,DATE(YEAR(T$19-1),MONTH(T$19-1),MIN($J29,DAY(EOMONTH(T$19-1,0))))&lt;=$I29,MOD((YEAR(DATE(YEAR(T$19-1),MONTH(T$19-1),MIN($J29,DAY(EOMONTH(T$19-1,0)))))-YEAR($H29))*12+MONTH(DATE(YEAR(T$19-1),MONTH(T$19-1),MIN($J29,DAY(EOMONTH(T$19-1,0)))))-MONTH($H29),CHOOSE($F29,1,1,3,12))=0))*1,0)))</f>
        <v/>
      </c>
      <c r="U29">
        <f>IF(OR(NOT($K29),U$19&lt;=U$18),0,$D29*IF($F29=1,IF(MIN(U$19,$I29+1)&lt;=MAX(U$18,$H29),0,MAX(0,INT((MIN(U$19,$I29+1)-MAX(U$18,$H29)-1-MOD(WEEKDAY($H29,2)-WEEKDAY(MAX(U$18,$H29),2),7))/7)+1)),(AND(DATE(YEAR(U$18),MONTH(U$18),MIN($J29,DAY(EOMONTH(U$18,0))))&gt;=U$18,DATE(YEAR(U$18),MONTH(U$18),MIN($J29,DAY(EOMONTH(U$18,0))))&lt;U$19,DATE(YEAR(U$18),MONTH(U$18),MIN($J29,DAY(EOMONTH(U$18,0))))&gt;=$H29,DATE(YEAR(U$18),MONTH(U$18),MIN($J29,DAY(EOMONTH(U$18,0))))&lt;=$I29,MOD((YEAR(DATE(YEAR(U$18),MONTH(U$18),MIN($J29,DAY(EOMONTH(U$18,0)))))-YEAR($H29))*12+MONTH(DATE(YEAR(U$18),MONTH(U$18),MIN($J29,DAY(EOMONTH(U$18,0)))))-MONTH($H29),CHOOSE($F29,1,1,3,12))=0))*1+IF(MONTH(DATE(YEAR(U$19-1),MONTH(U$19-1),MIN($J29,DAY(EOMONTH(U$19-1,0)))))&lt;&gt;MONTH(DATE(YEAR(U$18),MONTH(U$18),MIN($J29,DAY(EOMONTH(U$18,0))))),(AND(DATE(YEAR(U$19-1),MONTH(U$19-1),MIN($J29,DAY(EOMONTH(U$19-1,0))))&gt;=U$18,DATE(YEAR(U$19-1),MONTH(U$19-1),MIN($J29,DAY(EOMONTH(U$19-1,0))))&lt;U$19,DATE(YEAR(U$19-1),MONTH(U$19-1),MIN($J29,DAY(EOMONTH(U$19-1,0))))&gt;=$H29,DATE(YEAR(U$19-1),MONTH(U$19-1),MIN($J29,DAY(EOMONTH(U$19-1,0))))&lt;=$I29,MOD((YEAR(DATE(YEAR(U$19-1),MONTH(U$19-1),MIN($J29,DAY(EOMONTH(U$19-1,0)))))-YEAR($H29))*12+MONTH(DATE(YEAR(U$19-1),MONTH(U$19-1),MIN($J29,DAY(EOMONTH(U$19-1,0)))))-MONTH($H29),CHOOSE($F29,1,1,3,12))=0))*1,0)))</f>
        <v/>
      </c>
      <c r="V29">
        <f>IF(OR(NOT($K29),V$19&lt;=V$18),0,$D29*IF($F29=1,IF(MIN(V$19,$I29+1)&lt;=MAX(V$18,$H29),0,MAX(0,INT((MIN(V$19,$I29+1)-MAX(V$18,$H29)-1-MOD(WEEKDAY($H29,2)-WEEKDAY(MAX(V$18,$H29),2),7))/7)+1)),(AND(DATE(YEAR(V$18),MONTH(V$18),MIN($J29,DAY(EOMONTH(V$18,0))))&gt;=V$18,DATE(YEAR(V$18),MONTH(V$18),MIN($J29,DAY(EOMONTH(V$18,0))))&lt;V$19,DATE(YEAR(V$18),MONTH(V$18),MIN($J29,DAY(EOMONTH(V$18,0))))&gt;=$H29,DATE(YEAR(V$18),MONTH(V$18),MIN($J29,DAY(EOMONTH(V$18,0))))&lt;=$I29,MOD((YEAR(DATE(YEAR(V$18),MONTH(V$18),MIN($J29,DAY(EOMONTH(V$18,0)))))-YEAR($H29))*12+MONTH(DATE(YEAR(V$18),MONTH(V$18),MIN($J29,DAY(EOMONTH(V$18,0)))))-MONTH($H29),CHOOSE($F29,1,1,3,12))=0))*1+IF(MONTH(DATE(YEAR(V$19-1),MONTH(V$19-1),MIN($J29,DAY(EOMONTH(V$19-1,0)))))&lt;&gt;MONTH(DATE(YEAR(V$18),MONTH(V$18),MIN($J29,DAY(EOMONTH(V$18,0))))),(AND(DATE(YEAR(V$19-1),MONTH(V$19-1),MIN($J29,DAY(EOMONTH(V$19-1,0))))&gt;=V$18,DATE(YEAR(V$19-1),MONTH(V$19-1),MIN($J29,DAY(EOMONTH(V$19-1,0))))&lt;V$19,DATE(YEAR(V$19-1),MONTH(V$19-1),MIN($J29,DAY(EOMONTH(V$19-1,0))))&gt;=$H29,DATE(YEAR(V$19-1),MONTH(V$19-1),MIN($J29,DAY(EOMONTH(V$19-1,0))))&lt;=$I29,MOD((YEAR(DATE(YEAR(V$19-1),MONTH(V$19-1),MIN($J29,DAY(EOMONTH(V$19-1,0)))))-YEAR($H29))*12+MONTH(DATE(YEAR(V$19-1),MONTH(V$19-1),MIN($J29,DAY(EOMONTH(V$19-1,0)))))-MONTH($H29),CHOOSE($F29,1,1,3,12))=0))*1,0)))</f>
        <v/>
      </c>
      <c r="W29">
        <f>IF(OR(NOT($K29),W$19&lt;=W$18),0,$D29*IF($F29=1,IF(MIN(W$19,$I29+1)&lt;=MAX(W$18,$H29),0,MAX(0,INT((MIN(W$19,$I29+1)-MAX(W$18,$H29)-1-MOD(WEEKDAY($H29,2)-WEEKDAY(MAX(W$18,$H29),2),7))/7)+1)),(AND(DATE(YEAR(W$18),MONTH(W$18),MIN($J29,DAY(EOMONTH(W$18,0))))&gt;=W$18,DATE(YEAR(W$18),MONTH(W$18),MIN($J29,DAY(EOMONTH(W$18,0))))&lt;W$19,DATE(YEAR(W$18),MONTH(W$18),MIN($J29,DAY(EOMONTH(W$18,0))))&gt;=$H29,DATE(YEAR(W$18),MONTH(W$18),MIN($J29,DAY(EOMONTH(W$18,0))))&lt;=$I29,MOD((YEAR(DATE(YEAR(W$18),MONTH(W$18),MIN($J29,DAY(EOMONTH(W$18,0)))))-YEAR($H29))*12+MONTH(DATE(YEAR(W$18),MONTH(W$18),MIN($J29,DAY(EOMONTH(W$18,0)))))-MONTH($H29),CHOOSE($F29,1,1,3,12))=0))*1+IF(MONTH(DATE(YEAR(W$19-1),MONTH(W$19-1),MIN($J29,DAY(EOMONTH(W$19-1,0)))))&lt;&gt;MONTH(DATE(YEAR(W$18),MONTH(W$18),MIN($J29,DAY(EOMONTH(W$18,0))))),(AND(DATE(YEAR(W$19-1),MONTH(W$19-1),MIN($J29,DAY(EOMONTH(W$19-1,0))))&gt;=W$18,DATE(YEAR(W$19-1),MONTH(W$19-1),MIN($J29,DAY(EOMONTH(W$19-1,0))))&lt;W$19,DATE(YEAR(W$19-1),MONTH(W$19-1),MIN($J29,DAY(EOMONTH(W$19-1,0))))&gt;=$H29,DATE(YEAR(W$19-1),MONTH(W$19-1),MIN($J29,DAY(EOMONTH(W$19-1,0))))&lt;=$I29,MOD((YEAR(DATE(YEAR(W$19-1),MONTH(W$19-1),MIN($J29,DAY(EOMONTH(W$19-1,0)))))-YEAR($H29))*12+MONTH(DATE(YEAR(W$19-1),MONTH(W$19-1),MIN($J29,DAY(EOMONTH(W$19-1,0)))))-MONTH($H29),CHOOSE($F29,1,1,3,12))=0))*1,0)))</f>
        <v/>
      </c>
      <c r="X29">
        <f>IF(OR(NOT($K29),X$19&lt;=X$18),0,$D29*IF($F29=1,IF(MIN(X$19,$I29+1)&lt;=MAX(X$18,$H29),0,MAX(0,INT((MIN(X$19,$I29+1)-MAX(X$18,$H29)-1-MOD(WEEKDAY($H29,2)-WEEKDAY(MAX(X$18,$H29),2),7))/7)+1)),(AND(DATE(YEAR(X$18),MONTH(X$18),MIN($J29,DAY(EOMONTH(X$18,0))))&gt;=X$18,DATE(YEAR(X$18),MONTH(X$18),MIN($J29,DAY(EOMONTH(X$18,0))))&lt;X$19,DATE(YEAR(X$18),MONTH(X$18),MIN($J29,DAY(EOMONTH(X$18,0))))&gt;=$H29,DATE(YEAR(X$18),MONTH(X$18),MIN($J29,DAY(EOMONTH(X$18,0))))&lt;=$I29,MOD((YEAR(DATE(YEAR(X$18),MONTH(X$18),MIN($J29,DAY(EOMONTH(X$18,0)))))-YEAR($H29))*12+MONTH(DATE(YEAR(X$18),MONTH(X$18),MIN($J29,DAY(EOMONTH(X$18,0)))))-MONTH($H29),CHOOSE($F29,1,1,3,12))=0))*1+IF(MONTH(DATE(YEAR(X$19-1),MONTH(X$19-1),MIN($J29,DAY(EOMONTH(X$19-1,0)))))&lt;&gt;MONTH(DATE(YEAR(X$18),MONTH(X$18),MIN($J29,DAY(EOMONTH(X$18,0))))),(AND(DATE(YEAR(X$19-1),MONTH(X$19-1),MIN($J29,DAY(EOMONTH(X$19-1,0))))&gt;=X$18,DATE(YEAR(X$19-1),MONTH(X$19-1),MIN($J29,DAY(EOMONTH(X$19-1,0))))&lt;X$19,DATE(YEAR(X$19-1),MONTH(X$19-1),MIN($J29,DAY(EOMONTH(X$19-1,0))))&gt;=$H29,DATE(YEAR(X$19-1),MONTH(X$19-1),MIN($J29,DAY(EOMONTH(X$19-1,0))))&lt;=$I29,MOD((YEAR(DATE(YEAR(X$19-1),MONTH(X$19-1),MIN($J29,DAY(EOMONTH(X$19-1,0)))))-YEAR($H29))*12+MONTH(DATE(YEAR(X$19-1),MONTH(X$19-1),MIN($J29,DAY(EOMONTH(X$19-1,0)))))-MONTH($H29),CHOOSE($F29,1,1,3,12))=0))*1,0)))</f>
        <v/>
      </c>
      <c r="Y29">
        <f>IF(OR(NOT($K29),Y$19&lt;=Y$18),0,$D29*IF($F29=1,IF(MIN(Y$19,$I29+1)&lt;=MAX(Y$18,$H29),0,MAX(0,INT((MIN(Y$19,$I29+1)-MAX(Y$18,$H29)-1-MOD(WEEKDAY($H29,2)-WEEKDAY(MAX(Y$18,$H29),2),7))/7)+1)),(AND(DATE(YEAR(Y$18),MONTH(Y$18),MIN($J29,DAY(EOMONTH(Y$18,0))))&gt;=Y$18,DATE(YEAR(Y$18),MONTH(Y$18),MIN($J29,DAY(EOMONTH(Y$18,0))))&lt;Y$19,DATE(YEAR(Y$18),MONTH(Y$18),MIN($J29,DAY(EOMONTH(Y$18,0))))&gt;=$H29,DATE(YEAR(Y$18),MONTH(Y$18),MIN($J29,DAY(EOMONTH(Y$18,0))))&lt;=$I29,MOD((YEAR(DATE(YEAR(Y$18),MONTH(Y$18),MIN($J29,DAY(EOMONTH(Y$18,0)))))-YEAR($H29))*12+MONTH(DATE(YEAR(Y$18),MONTH(Y$18),MIN($J29,DAY(EOMONTH(Y$18,0)))))-MONTH($H29),CHOOSE($F29,1,1,3,12))=0))*1+IF(MONTH(DATE(YEAR(Y$19-1),MONTH(Y$19-1),MIN($J29,DAY(EOMONTH(Y$19-1,0)))))&lt;&gt;MONTH(DATE(YEAR(Y$18),MONTH(Y$18),MIN($J29,DAY(EOMONTH(Y$18,0))))),(AND(DATE(YEAR(Y$19-1),MONTH(Y$19-1),MIN($J29,DAY(EOMONTH(Y$19-1,0))))&gt;=Y$18,DATE(YEAR(Y$19-1),MONTH(Y$19-1),MIN($J29,DAY(EOMONTH(Y$19-1,0))))&lt;Y$19,DATE(YEAR(Y$19-1),MONTH(Y$19-1),MIN($J29,DAY(EOMONTH(Y$19-1,0))))&gt;=$H29,DATE(YEAR(Y$19-1),MONTH(Y$19-1),MIN($J29,DAY(EOMONTH(Y$19-1,0))))&lt;=$I29,MOD((YEAR(DATE(YEAR(Y$19-1),MONTH(Y$19-1),MIN($J29,DAY(EOMONTH(Y$19-1,0)))))-YEAR($H29))*12+MONTH(DATE(YEAR(Y$19-1),MONTH(Y$19-1),MIN($J29,DAY(EOMONTH(Y$19-1,0)))))-MONTH($H29),CHOOSE($F29,1,1,3,12))=0))*1,0)))</f>
        <v/>
      </c>
      <c r="Z29">
        <f>IF(OR(NOT($K29),Z$19&lt;=Z$18),0,$D29*IF($F29=1,IF(MIN(Z$19,$I29+1)&lt;=MAX(Z$18,$H29),0,MAX(0,INT((MIN(Z$19,$I29+1)-MAX(Z$18,$H29)-1-MOD(WEEKDAY($H29,2)-WEEKDAY(MAX(Z$18,$H29),2),7))/7)+1)),(AND(DATE(YEAR(Z$18),MONTH(Z$18),MIN($J29,DAY(EOMONTH(Z$18,0))))&gt;=Z$18,DATE(YEAR(Z$18),MONTH(Z$18),MIN($J29,DAY(EOMONTH(Z$18,0))))&lt;Z$19,DATE(YEAR(Z$18),MONTH(Z$18),MIN($J29,DAY(EOMONTH(Z$18,0))))&gt;=$H29,DATE(YEAR(Z$18),MONTH(Z$18),MIN($J29,DAY(EOMONTH(Z$18,0))))&lt;=$I29,MOD((YEAR(DATE(YEAR(Z$18),MONTH(Z$18),MIN($J29,DAY(EOMONTH(Z$18,0)))))-YEAR($H29))*12+MONTH(DATE(YEAR(Z$18),MONTH(Z$18),MIN($J29,DAY(EOMONTH(Z$18,0)))))-MONTH($H29),CHOOSE($F29,1,1,3,12))=0))*1+IF(MONTH(DATE(YEAR(Z$19-1),MONTH(Z$19-1),MIN($J29,DAY(EOMONTH(Z$19-1,0)))))&lt;&gt;MONTH(DATE(YEAR(Z$18),MONTH(Z$18),MIN($J29,DAY(EOMONTH(Z$18,0))))),(AND(DATE(YEAR(Z$19-1),MONTH(Z$19-1),MIN($J29,DAY(EOMONTH(Z$19-1,0))))&gt;=Z$18,DATE(YEAR(Z$19-1),MONTH(Z$19-1),MIN($J29,DAY(EOMONTH(Z$19-1,0))))&lt;Z$19,DATE(YEAR(Z$19-1),MONTH(Z$19-1),MIN($J29,DAY(EOMONTH(Z$19-1,0))))&gt;=$H29,DATE(YEAR(Z$19-1),MONTH(Z$19-1),MIN($J29,DAY(EOMONTH(Z$19-1,0))))&lt;=$I29,MOD((YEAR(DATE(YEAR(Z$19-1),MONTH(Z$19-1),MIN($J29,DAY(EOMONTH(Z$19-1,0)))))-YEAR($H29))*12+MONTH(DATE(YEAR(Z$19-1),MONTH(Z$19-1),MIN($J29,DAY(EOMONTH(Z$19-1,0)))))-MONTH($H29),CHOOSE($F29,1,1,3,12))=0))*1,0)))</f>
        <v/>
      </c>
      <c r="AA29">
        <f>IF(OR(NOT($K29),AA$19&lt;=AA$18),0,$D29*IF($F29=1,IF(MIN(AA$19,$I29+1)&lt;=MAX(AA$18,$H29),0,MAX(0,INT((MIN(AA$19,$I29+1)-MAX(AA$18,$H29)-1-MOD(WEEKDAY($H29,2)-WEEKDAY(MAX(AA$18,$H29),2),7))/7)+1)),(AND(DATE(YEAR(AA$18),MONTH(AA$18),MIN($J29,DAY(EOMONTH(AA$18,0))))&gt;=AA$18,DATE(YEAR(AA$18),MONTH(AA$18),MIN($J29,DAY(EOMONTH(AA$18,0))))&lt;AA$19,DATE(YEAR(AA$18),MONTH(AA$18),MIN($J29,DAY(EOMONTH(AA$18,0))))&gt;=$H29,DATE(YEAR(AA$18),MONTH(AA$18),MIN($J29,DAY(EOMONTH(AA$18,0))))&lt;=$I29,MOD((YEAR(DATE(YEAR(AA$18),MONTH(AA$18),MIN($J29,DAY(EOMONTH(AA$18,0)))))-YEAR($H29))*12+MONTH(DATE(YEAR(AA$18),MONTH(AA$18),MIN($J29,DAY(EOMONTH(AA$18,0)))))-MONTH($H29),CHOOSE($F29,1,1,3,12))=0))*1+IF(MONTH(DATE(YEAR(AA$19-1),MONTH(AA$19-1),MIN($J29,DAY(EOMONTH(AA$19-1,0)))))&lt;&gt;MONTH(DATE(YEAR(AA$18),MONTH(AA$18),MIN($J29,DAY(EOMONTH(AA$18,0))))),(AND(DATE(YEAR(AA$19-1),MONTH(AA$19-1),MIN($J29,DAY(EOMONTH(AA$19-1,0))))&gt;=AA$18,DATE(YEAR(AA$19-1),MONTH(AA$19-1),MIN($J29,DAY(EOMONTH(AA$19-1,0))))&lt;AA$19,DATE(YEAR(AA$19-1),MONTH(AA$19-1),MIN($J29,DAY(EOMONTH(AA$19-1,0))))&gt;=$H29,DATE(YEAR(AA$19-1),MONTH(AA$19-1),MIN($J29,DAY(EOMONTH(AA$19-1,0))))&lt;=$I29,MOD((YEAR(DATE(YEAR(AA$19-1),MONTH(AA$19-1),MIN($J29,DAY(EOMONTH(AA$19-1,0)))))-YEAR($H29))*12+MONTH(DATE(YEAR(AA$19-1),MONTH(AA$19-1),MIN($J29,DAY(EOMONTH(AA$19-1,0)))))-MONTH($H29),CHOOSE($F29,1,1,3,12))=0))*1,0)))</f>
        <v/>
      </c>
      <c r="AB29">
        <f>IF(OR(NOT($K29),AB$19&lt;=AB$18),0,$D29*IF($F29=1,IF(MIN(AB$19,$I29+1)&lt;=MAX(AB$18,$H29),0,MAX(0,INT((MIN(AB$19,$I29+1)-MAX(AB$18,$H29)-1-MOD(WEEKDAY($H29,2)-WEEKDAY(MAX(AB$18,$H29),2),7))/7)+1)),(AND(DATE(YEAR(AB$18),MONTH(AB$18),MIN($J29,DAY(EOMONTH(AB$18,0))))&gt;=AB$18,DATE(YEAR(AB$18),MONTH(AB$18),MIN($J29,DAY(EOMONTH(AB$18,0))))&lt;AB$19,DATE(YEAR(AB$18),MONTH(AB$18),MIN($J29,DAY(EOMONTH(AB$18,0))))&gt;=$H29,DATE(YEAR(AB$18),MONTH(AB$18),MIN($J29,DAY(EOMONTH(AB$18,0))))&lt;=$I29,MOD((YEAR(DATE(YEAR(AB$18),MONTH(AB$18),MIN($J29,DAY(EOMONTH(AB$18,0)))))-YEAR($H29))*12+MONTH(DATE(YEAR(AB$18),MONTH(AB$18),MIN($J29,DAY(EOMONTH(AB$18,0)))))-MONTH($H29),CHOOSE($F29,1,1,3,12))=0))*1+IF(MONTH(DATE(YEAR(AB$19-1),MONTH(AB$19-1),MIN($J29,DAY(EOMONTH(AB$19-1,0)))))&lt;&gt;MONTH(DATE(YEAR(AB$18),MONTH(AB$18),MIN($J29,DAY(EOMONTH(AB$18,0))))),(AND(DATE(YEAR(AB$19-1),MONTH(AB$19-1),MIN($J29,DAY(EOMONTH(AB$19-1,0))))&gt;=AB$18,DATE(YEAR(AB$19-1),MONTH(AB$19-1),MIN($J29,DAY(EOMONTH(AB$19-1,0))))&lt;AB$19,DATE(YEAR(AB$19-1),MONTH(AB$19-1),MIN($J29,DAY(EOMONTH(AB$19-1,0))))&gt;=$H29,DATE(YEAR(AB$19-1),MONTH(AB$19-1),MIN($J29,DAY(EOMONTH(AB$19-1,0))))&lt;=$I29,MOD((YEAR(DATE(YEAR(AB$19-1),MONTH(AB$19-1),MIN($J29,DAY(EOMONTH(AB$19-1,0)))))-YEAR($H29))*12+MONTH(DATE(YEAR(AB$19-1),MONTH(AB$19-1),MIN($J29,DAY(EOMONTH(AB$19-1,0)))))-MONTH($H29),CHOOSE($F29,1,1,3,12))=0))*1,0)))</f>
        <v/>
      </c>
      <c r="AC29">
        <f>IF(OR(NOT($K29),AC$19&lt;=AC$18),0,$D29*IF($F29=1,IF(MIN(AC$19,$I29+1)&lt;=MAX(AC$18,$H29),0,MAX(0,INT((MIN(AC$19,$I29+1)-MAX(AC$18,$H29)-1-MOD(WEEKDAY($H29,2)-WEEKDAY(MAX(AC$18,$H29),2),7))/7)+1)),(AND(DATE(YEAR(AC$18),MONTH(AC$18),MIN($J29,DAY(EOMONTH(AC$18,0))))&gt;=AC$18,DATE(YEAR(AC$18),MONTH(AC$18),MIN($J29,DAY(EOMONTH(AC$18,0))))&lt;AC$19,DATE(YEAR(AC$18),MONTH(AC$18),MIN($J29,DAY(EOMONTH(AC$18,0))))&gt;=$H29,DATE(YEAR(AC$18),MONTH(AC$18),MIN($J29,DAY(EOMONTH(AC$18,0))))&lt;=$I29,MOD((YEAR(DATE(YEAR(AC$18),MONTH(AC$18),MIN($J29,DAY(EOMONTH(AC$18,0)))))-YEAR($H29))*12+MONTH(DATE(YEAR(AC$18),MONTH(AC$18),MIN($J29,DAY(EOMONTH(AC$18,0)))))-MONTH($H29),CHOOSE($F29,1,1,3,12))=0))*1+IF(MONTH(DATE(YEAR(AC$19-1),MONTH(AC$19-1),MIN($J29,DAY(EOMONTH(AC$19-1,0)))))&lt;&gt;MONTH(DATE(YEAR(AC$18),MONTH(AC$18),MIN($J29,DAY(EOMONTH(AC$18,0))))),(AND(DATE(YEAR(AC$19-1),MONTH(AC$19-1),MIN($J29,DAY(EOMONTH(AC$19-1,0))))&gt;=AC$18,DATE(YEAR(AC$19-1),MONTH(AC$19-1),MIN($J29,DAY(EOMONTH(AC$19-1,0))))&lt;AC$19,DATE(YEAR(AC$19-1),MONTH(AC$19-1),MIN($J29,DAY(EOMONTH(AC$19-1,0))))&gt;=$H29,DATE(YEAR(AC$19-1),MONTH(AC$19-1),MIN($J29,DAY(EOMONTH(AC$19-1,0))))&lt;=$I29,MOD((YEAR(DATE(YEAR(AC$19-1),MONTH(AC$19-1),MIN($J29,DAY(EOMONTH(AC$19-1,0)))))-YEAR($H29))*12+MONTH(DATE(YEAR(AC$19-1),MONTH(AC$19-1),MIN($J29,DAY(EOMONTH(AC$19-1,0)))))-MONTH($H29),CHOOSE($F29,1,1,3,12))=0))*1,0)))</f>
        <v/>
      </c>
      <c r="AD29">
        <f>IF(OR(NOT($K29),AD$19&lt;=AD$18),0,$D29*IF($F29=1,IF(MIN(AD$19,$I29+1)&lt;=MAX(AD$18,$H29),0,MAX(0,INT((MIN(AD$19,$I29+1)-MAX(AD$18,$H29)-1-MOD(WEEKDAY($H29,2)-WEEKDAY(MAX(AD$18,$H29),2),7))/7)+1)),(AND(DATE(YEAR(AD$18),MONTH(AD$18),MIN($J29,DAY(EOMONTH(AD$18,0))))&gt;=AD$18,DATE(YEAR(AD$18),MONTH(AD$18),MIN($J29,DAY(EOMONTH(AD$18,0))))&lt;AD$19,DATE(YEAR(AD$18),MONTH(AD$18),MIN($J29,DAY(EOMONTH(AD$18,0))))&gt;=$H29,DATE(YEAR(AD$18),MONTH(AD$18),MIN($J29,DAY(EOMONTH(AD$18,0))))&lt;=$I29,MOD((YEAR(DATE(YEAR(AD$18),MONTH(AD$18),MIN($J29,DAY(EOMONTH(AD$18,0)))))-YEAR($H29))*12+MONTH(DATE(YEAR(AD$18),MONTH(AD$18),MIN($J29,DAY(EOMONTH(AD$18,0)))))-MONTH($H29),CHOOSE($F29,1,1,3,12))=0))*1+IF(MONTH(DATE(YEAR(AD$19-1),MONTH(AD$19-1),MIN($J29,DAY(EOMONTH(AD$19-1,0)))))&lt;&gt;MONTH(DATE(YEAR(AD$18),MONTH(AD$18),MIN($J29,DAY(EOMONTH(AD$18,0))))),(AND(DATE(YEAR(AD$19-1),MONTH(AD$19-1),MIN($J29,DAY(EOMONTH(AD$19-1,0))))&gt;=AD$18,DATE(YEAR(AD$19-1),MONTH(AD$19-1),MIN($J29,DAY(EOMONTH(AD$19-1,0))))&lt;AD$19,DATE(YEAR(AD$19-1),MONTH(AD$19-1),MIN($J29,DAY(EOMONTH(AD$19-1,0))))&gt;=$H29,DATE(YEAR(AD$19-1),MONTH(AD$19-1),MIN($J29,DAY(EOMONTH(AD$19-1,0))))&lt;=$I29,MOD((YEAR(DATE(YEAR(AD$19-1),MONTH(AD$19-1),MIN($J29,DAY(EOMONTH(AD$19-1,0)))))-YEAR($H29))*12+MONTH(DATE(YEAR(AD$19-1),MONTH(AD$19-1),MIN($J29,DAY(EOMONTH(AD$19-1,0)))))-MONTH($H29),CHOOSE($F29,1,1,3,12))=0))*1,0)))</f>
        <v/>
      </c>
      <c r="AE29">
        <f>IF(OR(NOT($K29),AE$19&lt;=AE$18),0,$D29*IF($F29=1,IF(MIN(AE$19,$I29+1)&lt;=MAX(AE$18,$H29),0,MAX(0,INT((MIN(AE$19,$I29+1)-MAX(AE$18,$H29)-1-MOD(WEEKDAY($H29,2)-WEEKDAY(MAX(AE$18,$H29),2),7))/7)+1)),(AND(DATE(YEAR(AE$18),MONTH(AE$18),MIN($J29,DAY(EOMONTH(AE$18,0))))&gt;=AE$18,DATE(YEAR(AE$18),MONTH(AE$18),MIN($J29,DAY(EOMONTH(AE$18,0))))&lt;AE$19,DATE(YEAR(AE$18),MONTH(AE$18),MIN($J29,DAY(EOMONTH(AE$18,0))))&gt;=$H29,DATE(YEAR(AE$18),MONTH(AE$18),MIN($J29,DAY(EOMONTH(AE$18,0))))&lt;=$I29,MOD((YEAR(DATE(YEAR(AE$18),MONTH(AE$18),MIN($J29,DAY(EOMONTH(AE$18,0)))))-YEAR($H29))*12+MONTH(DATE(YEAR(AE$18),MONTH(AE$18),MIN($J29,DAY(EOMONTH(AE$18,0)))))-MONTH($H29),CHOOSE($F29,1,1,3,12))=0))*1+IF(MONTH(DATE(YEAR(AE$19-1),MONTH(AE$19-1),MIN($J29,DAY(EOMONTH(AE$19-1,0)))))&lt;&gt;MONTH(DATE(YEAR(AE$18),MONTH(AE$18),MIN($J29,DAY(EOMONTH(AE$18,0))))),(AND(DATE(YEAR(AE$19-1),MONTH(AE$19-1),MIN($J29,DAY(EOMONTH(AE$19-1,0))))&gt;=AE$18,DATE(YEAR(AE$19-1),MONTH(AE$19-1),MIN($J29,DAY(EOMONTH(AE$19-1,0))))&lt;AE$19,DATE(YEAR(AE$19-1),MONTH(AE$19-1),MIN($J29,DAY(EOMONTH(AE$19-1,0))))&gt;=$H29,DATE(YEAR(AE$19-1),MONTH(AE$19-1),MIN($J29,DAY(EOMONTH(AE$19-1,0))))&lt;=$I29,MOD((YEAR(DATE(YEAR(AE$19-1),MONTH(AE$19-1),MIN($J29,DAY(EOMONTH(AE$19-1,0)))))-YEAR($H29))*12+MONTH(DATE(YEAR(AE$19-1),MONTH(AE$19-1),MIN($J29,DAY(EOMONTH(AE$19-1,0)))))-MONTH($H29),CHOOSE($F29,1,1,3,12))=0))*1,0)))</f>
        <v/>
      </c>
      <c r="AF29">
        <f>IF(OR(NOT($K29),AF$19&lt;=AF$18),0,$D29*IF($F29=1,IF(MIN(AF$19,$I29+1)&lt;=MAX(AF$18,$H29),0,MAX(0,INT((MIN(AF$19,$I29+1)-MAX(AF$18,$H29)-1-MOD(WEEKDAY($H29,2)-WEEKDAY(MAX(AF$18,$H29),2),7))/7)+1)),(AND(DATE(YEAR(AF$18),MONTH(AF$18),MIN($J29,DAY(EOMONTH(AF$18,0))))&gt;=AF$18,DATE(YEAR(AF$18),MONTH(AF$18),MIN($J29,DAY(EOMONTH(AF$18,0))))&lt;AF$19,DATE(YEAR(AF$18),MONTH(AF$18),MIN($J29,DAY(EOMONTH(AF$18,0))))&gt;=$H29,DATE(YEAR(AF$18),MONTH(AF$18),MIN($J29,DAY(EOMONTH(AF$18,0))))&lt;=$I29,MOD((YEAR(DATE(YEAR(AF$18),MONTH(AF$18),MIN($J29,DAY(EOMONTH(AF$18,0)))))-YEAR($H29))*12+MONTH(DATE(YEAR(AF$18),MONTH(AF$18),MIN($J29,DAY(EOMONTH(AF$18,0)))))-MONTH($H29),CHOOSE($F29,1,1,3,12))=0))*1+IF(MONTH(DATE(YEAR(AF$19-1),MONTH(AF$19-1),MIN($J29,DAY(EOMONTH(AF$19-1,0)))))&lt;&gt;MONTH(DATE(YEAR(AF$18),MONTH(AF$18),MIN($J29,DAY(EOMONTH(AF$18,0))))),(AND(DATE(YEAR(AF$19-1),MONTH(AF$19-1),MIN($J29,DAY(EOMONTH(AF$19-1,0))))&gt;=AF$18,DATE(YEAR(AF$19-1),MONTH(AF$19-1),MIN($J29,DAY(EOMONTH(AF$19-1,0))))&lt;AF$19,DATE(YEAR(AF$19-1),MONTH(AF$19-1),MIN($J29,DAY(EOMONTH(AF$19-1,0))))&gt;=$H29,DATE(YEAR(AF$19-1),MONTH(AF$19-1),MIN($J29,DAY(EOMONTH(AF$19-1,0))))&lt;=$I29,MOD((YEAR(DATE(YEAR(AF$19-1),MONTH(AF$19-1),MIN($J29,DAY(EOMONTH(AF$19-1,0)))))-YEAR($H29))*12+MONTH(DATE(YEAR(AF$19-1),MONTH(AF$19-1),MIN($J29,DAY(EOMONTH(AF$19-1,0)))))-MONTH($H29),CHOOSE($F29,1,1,3,12))=0))*1,0)))</f>
        <v/>
      </c>
      <c r="AG29">
        <f>IF(OR(NOT($K29),AG$19&lt;=AG$18),0,$D29*IF($F29=1,IF(MIN(AG$19,$I29+1)&lt;=MAX(AG$18,$H29),0,MAX(0,INT((MIN(AG$19,$I29+1)-MAX(AG$18,$H29)-1-MOD(WEEKDAY($H29,2)-WEEKDAY(MAX(AG$18,$H29),2),7))/7)+1)),(AND(DATE(YEAR(AG$18),MONTH(AG$18),MIN($J29,DAY(EOMONTH(AG$18,0))))&gt;=AG$18,DATE(YEAR(AG$18),MONTH(AG$18),MIN($J29,DAY(EOMONTH(AG$18,0))))&lt;AG$19,DATE(YEAR(AG$18),MONTH(AG$18),MIN($J29,DAY(EOMONTH(AG$18,0))))&gt;=$H29,DATE(YEAR(AG$18),MONTH(AG$18),MIN($J29,DAY(EOMONTH(AG$18,0))))&lt;=$I29,MOD((YEAR(DATE(YEAR(AG$18),MONTH(AG$18),MIN($J29,DAY(EOMONTH(AG$18,0)))))-YEAR($H29))*12+MONTH(DATE(YEAR(AG$18),MONTH(AG$18),MIN($J29,DAY(EOMONTH(AG$18,0)))))-MONTH($H29),CHOOSE($F29,1,1,3,12))=0))*1+IF(MONTH(DATE(YEAR(AG$19-1),MONTH(AG$19-1),MIN($J29,DAY(EOMONTH(AG$19-1,0)))))&lt;&gt;MONTH(DATE(YEAR(AG$18),MONTH(AG$18),MIN($J29,DAY(EOMONTH(AG$18,0))))),(AND(DATE(YEAR(AG$19-1),MONTH(AG$19-1),MIN($J29,DAY(EOMONTH(AG$19-1,0))))&gt;=AG$18,DATE(YEAR(AG$19-1),MONTH(AG$19-1),MIN($J29,DAY(EOMONTH(AG$19-1,0))))&lt;AG$19,DATE(YEAR(AG$19-1),MONTH(AG$19-1),MIN($J29,DAY(EOMONTH(AG$19-1,0))))&gt;=$H29,DATE(YEAR(AG$19-1),MONTH(AG$19-1),MIN($J29,DAY(EOMONTH(AG$19-1,0))))&lt;=$I29,MOD((YEAR(DATE(YEAR(AG$19-1),MONTH(AG$19-1),MIN($J29,DAY(EOMONTH(AG$19-1,0)))))-YEAR($H29))*12+MONTH(DATE(YEAR(AG$19-1),MONTH(AG$19-1),MIN($J29,DAY(EOMONTH(AG$19-1,0)))))-MONTH($H29),CHOOSE($F29,1,1,3,12))=0))*1,0)))</f>
        <v/>
      </c>
      <c r="AH29">
        <f>IF(OR(NOT($K29),AH$19&lt;=AH$18),0,$D29*IF($F29=1,IF(MIN(AH$19,$I29+1)&lt;=MAX(AH$18,$H29),0,MAX(0,INT((MIN(AH$19,$I29+1)-MAX(AH$18,$H29)-1-MOD(WEEKDAY($H29,2)-WEEKDAY(MAX(AH$18,$H29),2),7))/7)+1)),(AND(DATE(YEAR(AH$18),MONTH(AH$18),MIN($J29,DAY(EOMONTH(AH$18,0))))&gt;=AH$18,DATE(YEAR(AH$18),MONTH(AH$18),MIN($J29,DAY(EOMONTH(AH$18,0))))&lt;AH$19,DATE(YEAR(AH$18),MONTH(AH$18),MIN($J29,DAY(EOMONTH(AH$18,0))))&gt;=$H29,DATE(YEAR(AH$18),MONTH(AH$18),MIN($J29,DAY(EOMONTH(AH$18,0))))&lt;=$I29,MOD((YEAR(DATE(YEAR(AH$18),MONTH(AH$18),MIN($J29,DAY(EOMONTH(AH$18,0)))))-YEAR($H29))*12+MONTH(DATE(YEAR(AH$18),MONTH(AH$18),MIN($J29,DAY(EOMONTH(AH$18,0)))))-MONTH($H29),CHOOSE($F29,1,1,3,12))=0))*1+IF(MONTH(DATE(YEAR(AH$19-1),MONTH(AH$19-1),MIN($J29,DAY(EOMONTH(AH$19-1,0)))))&lt;&gt;MONTH(DATE(YEAR(AH$18),MONTH(AH$18),MIN($J29,DAY(EOMONTH(AH$18,0))))),(AND(DATE(YEAR(AH$19-1),MONTH(AH$19-1),MIN($J29,DAY(EOMONTH(AH$19-1,0))))&gt;=AH$18,DATE(YEAR(AH$19-1),MONTH(AH$19-1),MIN($J29,DAY(EOMONTH(AH$19-1,0))))&lt;AH$19,DATE(YEAR(AH$19-1),MONTH(AH$19-1),MIN($J29,DAY(EOMONTH(AH$19-1,0))))&gt;=$H29,DATE(YEAR(AH$19-1),MONTH(AH$19-1),MIN($J29,DAY(EOMONTH(AH$19-1,0))))&lt;=$I29,MOD((YEAR(DATE(YEAR(AH$19-1),MONTH(AH$19-1),MIN($J29,DAY(EOMONTH(AH$19-1,0)))))-YEAR($H29))*12+MONTH(DATE(YEAR(AH$19-1),MONTH(AH$19-1),MIN($J29,DAY(EOMONTH(AH$19-1,0)))))-MONTH($H29),CHOOSE($F29,1,1,3,12))=0))*1,0)))</f>
        <v/>
      </c>
      <c r="AI29">
        <f>IF(OR(NOT($K29),AI$19&lt;=AI$18),0,$D29*IF($F29=1,IF(MIN(AI$19,$I29+1)&lt;=MAX(AI$18,$H29),0,MAX(0,INT((MIN(AI$19,$I29+1)-MAX(AI$18,$H29)-1-MOD(WEEKDAY($H29,2)-WEEKDAY(MAX(AI$18,$H29),2),7))/7)+1)),(AND(DATE(YEAR(AI$18),MONTH(AI$18),MIN($J29,DAY(EOMONTH(AI$18,0))))&gt;=AI$18,DATE(YEAR(AI$18),MONTH(AI$18),MIN($J29,DAY(EOMONTH(AI$18,0))))&lt;AI$19,DATE(YEAR(AI$18),MONTH(AI$18),MIN($J29,DAY(EOMONTH(AI$18,0))))&gt;=$H29,DATE(YEAR(AI$18),MONTH(AI$18),MIN($J29,DAY(EOMONTH(AI$18,0))))&lt;=$I29,MOD((YEAR(DATE(YEAR(AI$18),MONTH(AI$18),MIN($J29,DAY(EOMONTH(AI$18,0)))))-YEAR($H29))*12+MONTH(DATE(YEAR(AI$18),MONTH(AI$18),MIN($J29,DAY(EOMONTH(AI$18,0)))))-MONTH($H29),CHOOSE($F29,1,1,3,12))=0))*1+IF(MONTH(DATE(YEAR(AI$19-1),MONTH(AI$19-1),MIN($J29,DAY(EOMONTH(AI$19-1,0)))))&lt;&gt;MONTH(DATE(YEAR(AI$18),MONTH(AI$18),MIN($J29,DAY(EOMONTH(AI$18,0))))),(AND(DATE(YEAR(AI$19-1),MONTH(AI$19-1),MIN($J29,DAY(EOMONTH(AI$19-1,0))))&gt;=AI$18,DATE(YEAR(AI$19-1),MONTH(AI$19-1),MIN($J29,DAY(EOMONTH(AI$19-1,0))))&lt;AI$19,DATE(YEAR(AI$19-1),MONTH(AI$19-1),MIN($J29,DAY(EOMONTH(AI$19-1,0))))&gt;=$H29,DATE(YEAR(AI$19-1),MONTH(AI$19-1),MIN($J29,DAY(EOMONTH(AI$19-1,0))))&lt;=$I29,MOD((YEAR(DATE(YEAR(AI$19-1),MONTH(AI$19-1),MIN($J29,DAY(EOMONTH(AI$19-1,0)))))-YEAR($H29))*12+MONTH(DATE(YEAR(AI$19-1),MONTH(AI$19-1),MIN($J29,DAY(EOMONTH(AI$19-1,0)))))-MONTH($H29),CHOOSE($F29,1,1,3,12))=0))*1,0)))</f>
        <v/>
      </c>
      <c r="AJ29">
        <f>IF(OR(NOT($K29),AJ$19&lt;=AJ$18),0,$D29*IF($F29=1,IF(MIN(AJ$19,$I29+1)&lt;=MAX(AJ$18,$H29),0,MAX(0,INT((MIN(AJ$19,$I29+1)-MAX(AJ$18,$H29)-1-MOD(WEEKDAY($H29,2)-WEEKDAY(MAX(AJ$18,$H29),2),7))/7)+1)),(AND(DATE(YEAR(AJ$18),MONTH(AJ$18),MIN($J29,DAY(EOMONTH(AJ$18,0))))&gt;=AJ$18,DATE(YEAR(AJ$18),MONTH(AJ$18),MIN($J29,DAY(EOMONTH(AJ$18,0))))&lt;AJ$19,DATE(YEAR(AJ$18),MONTH(AJ$18),MIN($J29,DAY(EOMONTH(AJ$18,0))))&gt;=$H29,DATE(YEAR(AJ$18),MONTH(AJ$18),MIN($J29,DAY(EOMONTH(AJ$18,0))))&lt;=$I29,MOD((YEAR(DATE(YEAR(AJ$18),MONTH(AJ$18),MIN($J29,DAY(EOMONTH(AJ$18,0)))))-YEAR($H29))*12+MONTH(DATE(YEAR(AJ$18),MONTH(AJ$18),MIN($J29,DAY(EOMONTH(AJ$18,0)))))-MONTH($H29),CHOOSE($F29,1,1,3,12))=0))*1+IF(MONTH(DATE(YEAR(AJ$19-1),MONTH(AJ$19-1),MIN($J29,DAY(EOMONTH(AJ$19-1,0)))))&lt;&gt;MONTH(DATE(YEAR(AJ$18),MONTH(AJ$18),MIN($J29,DAY(EOMONTH(AJ$18,0))))),(AND(DATE(YEAR(AJ$19-1),MONTH(AJ$19-1),MIN($J29,DAY(EOMONTH(AJ$19-1,0))))&gt;=AJ$18,DATE(YEAR(AJ$19-1),MONTH(AJ$19-1),MIN($J29,DAY(EOMONTH(AJ$19-1,0))))&lt;AJ$19,DATE(YEAR(AJ$19-1),MONTH(AJ$19-1),MIN($J29,DAY(EOMONTH(AJ$19-1,0))))&gt;=$H29,DATE(YEAR(AJ$19-1),MONTH(AJ$19-1),MIN($J29,DAY(EOMONTH(AJ$19-1,0))))&lt;=$I29,MOD((YEAR(DATE(YEAR(AJ$19-1),MONTH(AJ$19-1),MIN($J29,DAY(EOMONTH(AJ$19-1,0)))))-YEAR($H29))*12+MONTH(DATE(YEAR(AJ$19-1),MONTH(AJ$19-1),MIN($J29,DAY(EOMONTH(AJ$19-1,0)))))-MONTH($H29),CHOOSE($F29,1,1,3,12))=0))*1,0)))</f>
        <v/>
      </c>
      <c r="AK29">
        <f>IF(OR(NOT($K29),AK$19&lt;=AK$18),0,$D29*IF($F29=1,IF(MIN(AK$19,$I29+1)&lt;=MAX(AK$18,$H29),0,MAX(0,INT((MIN(AK$19,$I29+1)-MAX(AK$18,$H29)-1-MOD(WEEKDAY($H29,2)-WEEKDAY(MAX(AK$18,$H29),2),7))/7)+1)),(AND(DATE(YEAR(AK$18),MONTH(AK$18),MIN($J29,DAY(EOMONTH(AK$18,0))))&gt;=AK$18,DATE(YEAR(AK$18),MONTH(AK$18),MIN($J29,DAY(EOMONTH(AK$18,0))))&lt;AK$19,DATE(YEAR(AK$18),MONTH(AK$18),MIN($J29,DAY(EOMONTH(AK$18,0))))&gt;=$H29,DATE(YEAR(AK$18),MONTH(AK$18),MIN($J29,DAY(EOMONTH(AK$18,0))))&lt;=$I29,MOD((YEAR(DATE(YEAR(AK$18),MONTH(AK$18),MIN($J29,DAY(EOMONTH(AK$18,0)))))-YEAR($H29))*12+MONTH(DATE(YEAR(AK$18),MONTH(AK$18),MIN($J29,DAY(EOMONTH(AK$18,0)))))-MONTH($H29),CHOOSE($F29,1,1,3,12))=0))*1+IF(MONTH(DATE(YEAR(AK$19-1),MONTH(AK$19-1),MIN($J29,DAY(EOMONTH(AK$19-1,0)))))&lt;&gt;MONTH(DATE(YEAR(AK$18),MONTH(AK$18),MIN($J29,DAY(EOMONTH(AK$18,0))))),(AND(DATE(YEAR(AK$19-1),MONTH(AK$19-1),MIN($J29,DAY(EOMONTH(AK$19-1,0))))&gt;=AK$18,DATE(YEAR(AK$19-1),MONTH(AK$19-1),MIN($J29,DAY(EOMONTH(AK$19-1,0))))&lt;AK$19,DATE(YEAR(AK$19-1),MONTH(AK$19-1),MIN($J29,DAY(EOMONTH(AK$19-1,0))))&gt;=$H29,DATE(YEAR(AK$19-1),MONTH(AK$19-1),MIN($J29,DAY(EOMONTH(AK$19-1,0))))&lt;=$I29,MOD((YEAR(DATE(YEAR(AK$19-1),MONTH(AK$19-1),MIN($J29,DAY(EOMONTH(AK$19-1,0)))))-YEAR($H29))*12+MONTH(DATE(YEAR(AK$19-1),MONTH(AK$19-1),MIN($J29,DAY(EOMONTH(AK$19-1,0)))))-MONTH($H29),CHOOSE($F29,1,1,3,12))=0))*1,0)))</f>
        <v/>
      </c>
    </row>
    <row r="30">
      <c r="A30" t="n">
        <v>10</v>
      </c>
      <c r="B30">
        <f>Recurring!B17&amp;""</f>
        <v/>
      </c>
      <c r="C30">
        <f>IF(Recurring!C17="","§§",Recurring!C17)</f>
        <v/>
      </c>
      <c r="D30">
        <f>N(Recurring!D17)</f>
        <v/>
      </c>
      <c r="E30">
        <f>IF(COUNTIF($J$2:$J$5,C30)&gt;0,1,IF(COUNTIF($J$7:$J$16,C30)&gt;0,-1,0))</f>
        <v/>
      </c>
      <c r="F30">
        <f>ROUND(SUMPRODUCT((Lang!$C$49:$N$52=Recurring!E17)*(ROW(Lang!$C$49:$N$52)-48))/MAX(1,COUNTIF(Lang!$C$49:$N$52,Recurring!E17)),0)</f>
        <v/>
      </c>
      <c r="H30">
        <f>N(Recurring!F17)</f>
        <v/>
      </c>
      <c r="I30">
        <f>IF(N(Recurring!G17)=0,73051,Recurring!G17)</f>
        <v/>
      </c>
      <c r="J30">
        <f>IF(H30&gt;0,DAY(H30),1)</f>
        <v/>
      </c>
      <c r="K30">
        <f>AND(D30&gt;0,E30&lt;&gt;0,F30&gt;0,H30&gt;0)</f>
        <v/>
      </c>
      <c r="M30">
        <f>IF(OR(NOT($K30),M$19&lt;=M$18),0,$D30*IF($F30=1,IF(MIN(M$19,$I30+1)&lt;=MAX(M$18,$H30),0,MAX(0,INT((MIN(M$19,$I30+1)-MAX(M$18,$H30)-1-MOD(WEEKDAY($H30,2)-WEEKDAY(MAX(M$18,$H30),2),7))/7)+1)),(AND(DATE(YEAR(M$18),MONTH(M$18),MIN($J30,DAY(EOMONTH(M$18,0))))&gt;=M$18,DATE(YEAR(M$18),MONTH(M$18),MIN($J30,DAY(EOMONTH(M$18,0))))&lt;M$19,DATE(YEAR(M$18),MONTH(M$18),MIN($J30,DAY(EOMONTH(M$18,0))))&gt;=$H30,DATE(YEAR(M$18),MONTH(M$18),MIN($J30,DAY(EOMONTH(M$18,0))))&lt;=$I30,MOD((YEAR(DATE(YEAR(M$18),MONTH(M$18),MIN($J30,DAY(EOMONTH(M$18,0)))))-YEAR($H30))*12+MONTH(DATE(YEAR(M$18),MONTH(M$18),MIN($J30,DAY(EOMONTH(M$18,0)))))-MONTH($H30),CHOOSE($F30,1,1,3,12))=0))*1+IF(MONTH(DATE(YEAR(M$19-1),MONTH(M$19-1),MIN($J30,DAY(EOMONTH(M$19-1,0)))))&lt;&gt;MONTH(DATE(YEAR(M$18),MONTH(M$18),MIN($J30,DAY(EOMONTH(M$18,0))))),(AND(DATE(YEAR(M$19-1),MONTH(M$19-1),MIN($J30,DAY(EOMONTH(M$19-1,0))))&gt;=M$18,DATE(YEAR(M$19-1),MONTH(M$19-1),MIN($J30,DAY(EOMONTH(M$19-1,0))))&lt;M$19,DATE(YEAR(M$19-1),MONTH(M$19-1),MIN($J30,DAY(EOMONTH(M$19-1,0))))&gt;=$H30,DATE(YEAR(M$19-1),MONTH(M$19-1),MIN($J30,DAY(EOMONTH(M$19-1,0))))&lt;=$I30,MOD((YEAR(DATE(YEAR(M$19-1),MONTH(M$19-1),MIN($J30,DAY(EOMONTH(M$19-1,0)))))-YEAR($H30))*12+MONTH(DATE(YEAR(M$19-1),MONTH(M$19-1),MIN($J30,DAY(EOMONTH(M$19-1,0)))))-MONTH($H30),CHOOSE($F30,1,1,3,12))=0))*1,0)))</f>
        <v/>
      </c>
      <c r="N30">
        <f>IF(OR(NOT($K30),N$19&lt;=N$18),0,$D30*IF($F30=1,IF(MIN(N$19,$I30+1)&lt;=MAX(N$18,$H30),0,MAX(0,INT((MIN(N$19,$I30+1)-MAX(N$18,$H30)-1-MOD(WEEKDAY($H30,2)-WEEKDAY(MAX(N$18,$H30),2),7))/7)+1)),(AND(DATE(YEAR(N$18),MONTH(N$18),MIN($J30,DAY(EOMONTH(N$18,0))))&gt;=N$18,DATE(YEAR(N$18),MONTH(N$18),MIN($J30,DAY(EOMONTH(N$18,0))))&lt;N$19,DATE(YEAR(N$18),MONTH(N$18),MIN($J30,DAY(EOMONTH(N$18,0))))&gt;=$H30,DATE(YEAR(N$18),MONTH(N$18),MIN($J30,DAY(EOMONTH(N$18,0))))&lt;=$I30,MOD((YEAR(DATE(YEAR(N$18),MONTH(N$18),MIN($J30,DAY(EOMONTH(N$18,0)))))-YEAR($H30))*12+MONTH(DATE(YEAR(N$18),MONTH(N$18),MIN($J30,DAY(EOMONTH(N$18,0)))))-MONTH($H30),CHOOSE($F30,1,1,3,12))=0))*1+IF(MONTH(DATE(YEAR(N$19-1),MONTH(N$19-1),MIN($J30,DAY(EOMONTH(N$19-1,0)))))&lt;&gt;MONTH(DATE(YEAR(N$18),MONTH(N$18),MIN($J30,DAY(EOMONTH(N$18,0))))),(AND(DATE(YEAR(N$19-1),MONTH(N$19-1),MIN($J30,DAY(EOMONTH(N$19-1,0))))&gt;=N$18,DATE(YEAR(N$19-1),MONTH(N$19-1),MIN($J30,DAY(EOMONTH(N$19-1,0))))&lt;N$19,DATE(YEAR(N$19-1),MONTH(N$19-1),MIN($J30,DAY(EOMONTH(N$19-1,0))))&gt;=$H30,DATE(YEAR(N$19-1),MONTH(N$19-1),MIN($J30,DAY(EOMONTH(N$19-1,0))))&lt;=$I30,MOD((YEAR(DATE(YEAR(N$19-1),MONTH(N$19-1),MIN($J30,DAY(EOMONTH(N$19-1,0)))))-YEAR($H30))*12+MONTH(DATE(YEAR(N$19-1),MONTH(N$19-1),MIN($J30,DAY(EOMONTH(N$19-1,0)))))-MONTH($H30),CHOOSE($F30,1,1,3,12))=0))*1,0)))</f>
        <v/>
      </c>
      <c r="O30">
        <f>IF(OR(NOT($K30),O$19&lt;=O$18),0,$D30*IF($F30=1,IF(MIN(O$19,$I30+1)&lt;=MAX(O$18,$H30),0,MAX(0,INT((MIN(O$19,$I30+1)-MAX(O$18,$H30)-1-MOD(WEEKDAY($H30,2)-WEEKDAY(MAX(O$18,$H30),2),7))/7)+1)),(AND(DATE(YEAR(O$18),MONTH(O$18),MIN($J30,DAY(EOMONTH(O$18,0))))&gt;=O$18,DATE(YEAR(O$18),MONTH(O$18),MIN($J30,DAY(EOMONTH(O$18,0))))&lt;O$19,DATE(YEAR(O$18),MONTH(O$18),MIN($J30,DAY(EOMONTH(O$18,0))))&gt;=$H30,DATE(YEAR(O$18),MONTH(O$18),MIN($J30,DAY(EOMONTH(O$18,0))))&lt;=$I30,MOD((YEAR(DATE(YEAR(O$18),MONTH(O$18),MIN($J30,DAY(EOMONTH(O$18,0)))))-YEAR($H30))*12+MONTH(DATE(YEAR(O$18),MONTH(O$18),MIN($J30,DAY(EOMONTH(O$18,0)))))-MONTH($H30),CHOOSE($F30,1,1,3,12))=0))*1+IF(MONTH(DATE(YEAR(O$19-1),MONTH(O$19-1),MIN($J30,DAY(EOMONTH(O$19-1,0)))))&lt;&gt;MONTH(DATE(YEAR(O$18),MONTH(O$18),MIN($J30,DAY(EOMONTH(O$18,0))))),(AND(DATE(YEAR(O$19-1),MONTH(O$19-1),MIN($J30,DAY(EOMONTH(O$19-1,0))))&gt;=O$18,DATE(YEAR(O$19-1),MONTH(O$19-1),MIN($J30,DAY(EOMONTH(O$19-1,0))))&lt;O$19,DATE(YEAR(O$19-1),MONTH(O$19-1),MIN($J30,DAY(EOMONTH(O$19-1,0))))&gt;=$H30,DATE(YEAR(O$19-1),MONTH(O$19-1),MIN($J30,DAY(EOMONTH(O$19-1,0))))&lt;=$I30,MOD((YEAR(DATE(YEAR(O$19-1),MONTH(O$19-1),MIN($J30,DAY(EOMONTH(O$19-1,0)))))-YEAR($H30))*12+MONTH(DATE(YEAR(O$19-1),MONTH(O$19-1),MIN($J30,DAY(EOMONTH(O$19-1,0)))))-MONTH($H30),CHOOSE($F30,1,1,3,12))=0))*1,0)))</f>
        <v/>
      </c>
      <c r="P30">
        <f>IF(OR(NOT($K30),P$19&lt;=P$18),0,$D30*IF($F30=1,IF(MIN(P$19,$I30+1)&lt;=MAX(P$18,$H30),0,MAX(0,INT((MIN(P$19,$I30+1)-MAX(P$18,$H30)-1-MOD(WEEKDAY($H30,2)-WEEKDAY(MAX(P$18,$H30),2),7))/7)+1)),(AND(DATE(YEAR(P$18),MONTH(P$18),MIN($J30,DAY(EOMONTH(P$18,0))))&gt;=P$18,DATE(YEAR(P$18),MONTH(P$18),MIN($J30,DAY(EOMONTH(P$18,0))))&lt;P$19,DATE(YEAR(P$18),MONTH(P$18),MIN($J30,DAY(EOMONTH(P$18,0))))&gt;=$H30,DATE(YEAR(P$18),MONTH(P$18),MIN($J30,DAY(EOMONTH(P$18,0))))&lt;=$I30,MOD((YEAR(DATE(YEAR(P$18),MONTH(P$18),MIN($J30,DAY(EOMONTH(P$18,0)))))-YEAR($H30))*12+MONTH(DATE(YEAR(P$18),MONTH(P$18),MIN($J30,DAY(EOMONTH(P$18,0)))))-MONTH($H30),CHOOSE($F30,1,1,3,12))=0))*1+IF(MONTH(DATE(YEAR(P$19-1),MONTH(P$19-1),MIN($J30,DAY(EOMONTH(P$19-1,0)))))&lt;&gt;MONTH(DATE(YEAR(P$18),MONTH(P$18),MIN($J30,DAY(EOMONTH(P$18,0))))),(AND(DATE(YEAR(P$19-1),MONTH(P$19-1),MIN($J30,DAY(EOMONTH(P$19-1,0))))&gt;=P$18,DATE(YEAR(P$19-1),MONTH(P$19-1),MIN($J30,DAY(EOMONTH(P$19-1,0))))&lt;P$19,DATE(YEAR(P$19-1),MONTH(P$19-1),MIN($J30,DAY(EOMONTH(P$19-1,0))))&gt;=$H30,DATE(YEAR(P$19-1),MONTH(P$19-1),MIN($J30,DAY(EOMONTH(P$19-1,0))))&lt;=$I30,MOD((YEAR(DATE(YEAR(P$19-1),MONTH(P$19-1),MIN($J30,DAY(EOMONTH(P$19-1,0)))))-YEAR($H30))*12+MONTH(DATE(YEAR(P$19-1),MONTH(P$19-1),MIN($J30,DAY(EOMONTH(P$19-1,0)))))-MONTH($H30),CHOOSE($F30,1,1,3,12))=0))*1,0)))</f>
        <v/>
      </c>
      <c r="Q30">
        <f>IF(OR(NOT($K30),Q$19&lt;=Q$18),0,$D30*IF($F30=1,IF(MIN(Q$19,$I30+1)&lt;=MAX(Q$18,$H30),0,MAX(0,INT((MIN(Q$19,$I30+1)-MAX(Q$18,$H30)-1-MOD(WEEKDAY($H30,2)-WEEKDAY(MAX(Q$18,$H30),2),7))/7)+1)),(AND(DATE(YEAR(Q$18),MONTH(Q$18),MIN($J30,DAY(EOMONTH(Q$18,0))))&gt;=Q$18,DATE(YEAR(Q$18),MONTH(Q$18),MIN($J30,DAY(EOMONTH(Q$18,0))))&lt;Q$19,DATE(YEAR(Q$18),MONTH(Q$18),MIN($J30,DAY(EOMONTH(Q$18,0))))&gt;=$H30,DATE(YEAR(Q$18),MONTH(Q$18),MIN($J30,DAY(EOMONTH(Q$18,0))))&lt;=$I30,MOD((YEAR(DATE(YEAR(Q$18),MONTH(Q$18),MIN($J30,DAY(EOMONTH(Q$18,0)))))-YEAR($H30))*12+MONTH(DATE(YEAR(Q$18),MONTH(Q$18),MIN($J30,DAY(EOMONTH(Q$18,0)))))-MONTH($H30),CHOOSE($F30,1,1,3,12))=0))*1+IF(MONTH(DATE(YEAR(Q$19-1),MONTH(Q$19-1),MIN($J30,DAY(EOMONTH(Q$19-1,0)))))&lt;&gt;MONTH(DATE(YEAR(Q$18),MONTH(Q$18),MIN($J30,DAY(EOMONTH(Q$18,0))))),(AND(DATE(YEAR(Q$19-1),MONTH(Q$19-1),MIN($J30,DAY(EOMONTH(Q$19-1,0))))&gt;=Q$18,DATE(YEAR(Q$19-1),MONTH(Q$19-1),MIN($J30,DAY(EOMONTH(Q$19-1,0))))&lt;Q$19,DATE(YEAR(Q$19-1),MONTH(Q$19-1),MIN($J30,DAY(EOMONTH(Q$19-1,0))))&gt;=$H30,DATE(YEAR(Q$19-1),MONTH(Q$19-1),MIN($J30,DAY(EOMONTH(Q$19-1,0))))&lt;=$I30,MOD((YEAR(DATE(YEAR(Q$19-1),MONTH(Q$19-1),MIN($J30,DAY(EOMONTH(Q$19-1,0)))))-YEAR($H30))*12+MONTH(DATE(YEAR(Q$19-1),MONTH(Q$19-1),MIN($J30,DAY(EOMONTH(Q$19-1,0)))))-MONTH($H30),CHOOSE($F30,1,1,3,12))=0))*1,0)))</f>
        <v/>
      </c>
      <c r="R30">
        <f>IF(OR(NOT($K30),R$19&lt;=R$18),0,$D30*IF($F30=1,IF(MIN(R$19,$I30+1)&lt;=MAX(R$18,$H30),0,MAX(0,INT((MIN(R$19,$I30+1)-MAX(R$18,$H30)-1-MOD(WEEKDAY($H30,2)-WEEKDAY(MAX(R$18,$H30),2),7))/7)+1)),(AND(DATE(YEAR(R$18),MONTH(R$18),MIN($J30,DAY(EOMONTH(R$18,0))))&gt;=R$18,DATE(YEAR(R$18),MONTH(R$18),MIN($J30,DAY(EOMONTH(R$18,0))))&lt;R$19,DATE(YEAR(R$18),MONTH(R$18),MIN($J30,DAY(EOMONTH(R$18,0))))&gt;=$H30,DATE(YEAR(R$18),MONTH(R$18),MIN($J30,DAY(EOMONTH(R$18,0))))&lt;=$I30,MOD((YEAR(DATE(YEAR(R$18),MONTH(R$18),MIN($J30,DAY(EOMONTH(R$18,0)))))-YEAR($H30))*12+MONTH(DATE(YEAR(R$18),MONTH(R$18),MIN($J30,DAY(EOMONTH(R$18,0)))))-MONTH($H30),CHOOSE($F30,1,1,3,12))=0))*1+IF(MONTH(DATE(YEAR(R$19-1),MONTH(R$19-1),MIN($J30,DAY(EOMONTH(R$19-1,0)))))&lt;&gt;MONTH(DATE(YEAR(R$18),MONTH(R$18),MIN($J30,DAY(EOMONTH(R$18,0))))),(AND(DATE(YEAR(R$19-1),MONTH(R$19-1),MIN($J30,DAY(EOMONTH(R$19-1,0))))&gt;=R$18,DATE(YEAR(R$19-1),MONTH(R$19-1),MIN($J30,DAY(EOMONTH(R$19-1,0))))&lt;R$19,DATE(YEAR(R$19-1),MONTH(R$19-1),MIN($J30,DAY(EOMONTH(R$19-1,0))))&gt;=$H30,DATE(YEAR(R$19-1),MONTH(R$19-1),MIN($J30,DAY(EOMONTH(R$19-1,0))))&lt;=$I30,MOD((YEAR(DATE(YEAR(R$19-1),MONTH(R$19-1),MIN($J30,DAY(EOMONTH(R$19-1,0)))))-YEAR($H30))*12+MONTH(DATE(YEAR(R$19-1),MONTH(R$19-1),MIN($J30,DAY(EOMONTH(R$19-1,0)))))-MONTH($H30),CHOOSE($F30,1,1,3,12))=0))*1,0)))</f>
        <v/>
      </c>
      <c r="S30">
        <f>IF(OR(NOT($K30),S$19&lt;=S$18),0,$D30*IF($F30=1,IF(MIN(S$19,$I30+1)&lt;=MAX(S$18,$H30),0,MAX(0,INT((MIN(S$19,$I30+1)-MAX(S$18,$H30)-1-MOD(WEEKDAY($H30,2)-WEEKDAY(MAX(S$18,$H30),2),7))/7)+1)),(AND(DATE(YEAR(S$18),MONTH(S$18),MIN($J30,DAY(EOMONTH(S$18,0))))&gt;=S$18,DATE(YEAR(S$18),MONTH(S$18),MIN($J30,DAY(EOMONTH(S$18,0))))&lt;S$19,DATE(YEAR(S$18),MONTH(S$18),MIN($J30,DAY(EOMONTH(S$18,0))))&gt;=$H30,DATE(YEAR(S$18),MONTH(S$18),MIN($J30,DAY(EOMONTH(S$18,0))))&lt;=$I30,MOD((YEAR(DATE(YEAR(S$18),MONTH(S$18),MIN($J30,DAY(EOMONTH(S$18,0)))))-YEAR($H30))*12+MONTH(DATE(YEAR(S$18),MONTH(S$18),MIN($J30,DAY(EOMONTH(S$18,0)))))-MONTH($H30),CHOOSE($F30,1,1,3,12))=0))*1+IF(MONTH(DATE(YEAR(S$19-1),MONTH(S$19-1),MIN($J30,DAY(EOMONTH(S$19-1,0)))))&lt;&gt;MONTH(DATE(YEAR(S$18),MONTH(S$18),MIN($J30,DAY(EOMONTH(S$18,0))))),(AND(DATE(YEAR(S$19-1),MONTH(S$19-1),MIN($J30,DAY(EOMONTH(S$19-1,0))))&gt;=S$18,DATE(YEAR(S$19-1),MONTH(S$19-1),MIN($J30,DAY(EOMONTH(S$19-1,0))))&lt;S$19,DATE(YEAR(S$19-1),MONTH(S$19-1),MIN($J30,DAY(EOMONTH(S$19-1,0))))&gt;=$H30,DATE(YEAR(S$19-1),MONTH(S$19-1),MIN($J30,DAY(EOMONTH(S$19-1,0))))&lt;=$I30,MOD((YEAR(DATE(YEAR(S$19-1),MONTH(S$19-1),MIN($J30,DAY(EOMONTH(S$19-1,0)))))-YEAR($H30))*12+MONTH(DATE(YEAR(S$19-1),MONTH(S$19-1),MIN($J30,DAY(EOMONTH(S$19-1,0)))))-MONTH($H30),CHOOSE($F30,1,1,3,12))=0))*1,0)))</f>
        <v/>
      </c>
      <c r="T30">
        <f>IF(OR(NOT($K30),T$19&lt;=T$18),0,$D30*IF($F30=1,IF(MIN(T$19,$I30+1)&lt;=MAX(T$18,$H30),0,MAX(0,INT((MIN(T$19,$I30+1)-MAX(T$18,$H30)-1-MOD(WEEKDAY($H30,2)-WEEKDAY(MAX(T$18,$H30),2),7))/7)+1)),(AND(DATE(YEAR(T$18),MONTH(T$18),MIN($J30,DAY(EOMONTH(T$18,0))))&gt;=T$18,DATE(YEAR(T$18),MONTH(T$18),MIN($J30,DAY(EOMONTH(T$18,0))))&lt;T$19,DATE(YEAR(T$18),MONTH(T$18),MIN($J30,DAY(EOMONTH(T$18,0))))&gt;=$H30,DATE(YEAR(T$18),MONTH(T$18),MIN($J30,DAY(EOMONTH(T$18,0))))&lt;=$I30,MOD((YEAR(DATE(YEAR(T$18),MONTH(T$18),MIN($J30,DAY(EOMONTH(T$18,0)))))-YEAR($H30))*12+MONTH(DATE(YEAR(T$18),MONTH(T$18),MIN($J30,DAY(EOMONTH(T$18,0)))))-MONTH($H30),CHOOSE($F30,1,1,3,12))=0))*1+IF(MONTH(DATE(YEAR(T$19-1),MONTH(T$19-1),MIN($J30,DAY(EOMONTH(T$19-1,0)))))&lt;&gt;MONTH(DATE(YEAR(T$18),MONTH(T$18),MIN($J30,DAY(EOMONTH(T$18,0))))),(AND(DATE(YEAR(T$19-1),MONTH(T$19-1),MIN($J30,DAY(EOMONTH(T$19-1,0))))&gt;=T$18,DATE(YEAR(T$19-1),MONTH(T$19-1),MIN($J30,DAY(EOMONTH(T$19-1,0))))&lt;T$19,DATE(YEAR(T$19-1),MONTH(T$19-1),MIN($J30,DAY(EOMONTH(T$19-1,0))))&gt;=$H30,DATE(YEAR(T$19-1),MONTH(T$19-1),MIN($J30,DAY(EOMONTH(T$19-1,0))))&lt;=$I30,MOD((YEAR(DATE(YEAR(T$19-1),MONTH(T$19-1),MIN($J30,DAY(EOMONTH(T$19-1,0)))))-YEAR($H30))*12+MONTH(DATE(YEAR(T$19-1),MONTH(T$19-1),MIN($J30,DAY(EOMONTH(T$19-1,0)))))-MONTH($H30),CHOOSE($F30,1,1,3,12))=0))*1,0)))</f>
        <v/>
      </c>
      <c r="U30">
        <f>IF(OR(NOT($K30),U$19&lt;=U$18),0,$D30*IF($F30=1,IF(MIN(U$19,$I30+1)&lt;=MAX(U$18,$H30),0,MAX(0,INT((MIN(U$19,$I30+1)-MAX(U$18,$H30)-1-MOD(WEEKDAY($H30,2)-WEEKDAY(MAX(U$18,$H30),2),7))/7)+1)),(AND(DATE(YEAR(U$18),MONTH(U$18),MIN($J30,DAY(EOMONTH(U$18,0))))&gt;=U$18,DATE(YEAR(U$18),MONTH(U$18),MIN($J30,DAY(EOMONTH(U$18,0))))&lt;U$19,DATE(YEAR(U$18),MONTH(U$18),MIN($J30,DAY(EOMONTH(U$18,0))))&gt;=$H30,DATE(YEAR(U$18),MONTH(U$18),MIN($J30,DAY(EOMONTH(U$18,0))))&lt;=$I30,MOD((YEAR(DATE(YEAR(U$18),MONTH(U$18),MIN($J30,DAY(EOMONTH(U$18,0)))))-YEAR($H30))*12+MONTH(DATE(YEAR(U$18),MONTH(U$18),MIN($J30,DAY(EOMONTH(U$18,0)))))-MONTH($H30),CHOOSE($F30,1,1,3,12))=0))*1+IF(MONTH(DATE(YEAR(U$19-1),MONTH(U$19-1),MIN($J30,DAY(EOMONTH(U$19-1,0)))))&lt;&gt;MONTH(DATE(YEAR(U$18),MONTH(U$18),MIN($J30,DAY(EOMONTH(U$18,0))))),(AND(DATE(YEAR(U$19-1),MONTH(U$19-1),MIN($J30,DAY(EOMONTH(U$19-1,0))))&gt;=U$18,DATE(YEAR(U$19-1),MONTH(U$19-1),MIN($J30,DAY(EOMONTH(U$19-1,0))))&lt;U$19,DATE(YEAR(U$19-1),MONTH(U$19-1),MIN($J30,DAY(EOMONTH(U$19-1,0))))&gt;=$H30,DATE(YEAR(U$19-1),MONTH(U$19-1),MIN($J30,DAY(EOMONTH(U$19-1,0))))&lt;=$I30,MOD((YEAR(DATE(YEAR(U$19-1),MONTH(U$19-1),MIN($J30,DAY(EOMONTH(U$19-1,0)))))-YEAR($H30))*12+MONTH(DATE(YEAR(U$19-1),MONTH(U$19-1),MIN($J30,DAY(EOMONTH(U$19-1,0)))))-MONTH($H30),CHOOSE($F30,1,1,3,12))=0))*1,0)))</f>
        <v/>
      </c>
      <c r="V30">
        <f>IF(OR(NOT($K30),V$19&lt;=V$18),0,$D30*IF($F30=1,IF(MIN(V$19,$I30+1)&lt;=MAX(V$18,$H30),0,MAX(0,INT((MIN(V$19,$I30+1)-MAX(V$18,$H30)-1-MOD(WEEKDAY($H30,2)-WEEKDAY(MAX(V$18,$H30),2),7))/7)+1)),(AND(DATE(YEAR(V$18),MONTH(V$18),MIN($J30,DAY(EOMONTH(V$18,0))))&gt;=V$18,DATE(YEAR(V$18),MONTH(V$18),MIN($J30,DAY(EOMONTH(V$18,0))))&lt;V$19,DATE(YEAR(V$18),MONTH(V$18),MIN($J30,DAY(EOMONTH(V$18,0))))&gt;=$H30,DATE(YEAR(V$18),MONTH(V$18),MIN($J30,DAY(EOMONTH(V$18,0))))&lt;=$I30,MOD((YEAR(DATE(YEAR(V$18),MONTH(V$18),MIN($J30,DAY(EOMONTH(V$18,0)))))-YEAR($H30))*12+MONTH(DATE(YEAR(V$18),MONTH(V$18),MIN($J30,DAY(EOMONTH(V$18,0)))))-MONTH($H30),CHOOSE($F30,1,1,3,12))=0))*1+IF(MONTH(DATE(YEAR(V$19-1),MONTH(V$19-1),MIN($J30,DAY(EOMONTH(V$19-1,0)))))&lt;&gt;MONTH(DATE(YEAR(V$18),MONTH(V$18),MIN($J30,DAY(EOMONTH(V$18,0))))),(AND(DATE(YEAR(V$19-1),MONTH(V$19-1),MIN($J30,DAY(EOMONTH(V$19-1,0))))&gt;=V$18,DATE(YEAR(V$19-1),MONTH(V$19-1),MIN($J30,DAY(EOMONTH(V$19-1,0))))&lt;V$19,DATE(YEAR(V$19-1),MONTH(V$19-1),MIN($J30,DAY(EOMONTH(V$19-1,0))))&gt;=$H30,DATE(YEAR(V$19-1),MONTH(V$19-1),MIN($J30,DAY(EOMONTH(V$19-1,0))))&lt;=$I30,MOD((YEAR(DATE(YEAR(V$19-1),MONTH(V$19-1),MIN($J30,DAY(EOMONTH(V$19-1,0)))))-YEAR($H30))*12+MONTH(DATE(YEAR(V$19-1),MONTH(V$19-1),MIN($J30,DAY(EOMONTH(V$19-1,0)))))-MONTH($H30),CHOOSE($F30,1,1,3,12))=0))*1,0)))</f>
        <v/>
      </c>
      <c r="W30">
        <f>IF(OR(NOT($K30),W$19&lt;=W$18),0,$D30*IF($F30=1,IF(MIN(W$19,$I30+1)&lt;=MAX(W$18,$H30),0,MAX(0,INT((MIN(W$19,$I30+1)-MAX(W$18,$H30)-1-MOD(WEEKDAY($H30,2)-WEEKDAY(MAX(W$18,$H30),2),7))/7)+1)),(AND(DATE(YEAR(W$18),MONTH(W$18),MIN($J30,DAY(EOMONTH(W$18,0))))&gt;=W$18,DATE(YEAR(W$18),MONTH(W$18),MIN($J30,DAY(EOMONTH(W$18,0))))&lt;W$19,DATE(YEAR(W$18),MONTH(W$18),MIN($J30,DAY(EOMONTH(W$18,0))))&gt;=$H30,DATE(YEAR(W$18),MONTH(W$18),MIN($J30,DAY(EOMONTH(W$18,0))))&lt;=$I30,MOD((YEAR(DATE(YEAR(W$18),MONTH(W$18),MIN($J30,DAY(EOMONTH(W$18,0)))))-YEAR($H30))*12+MONTH(DATE(YEAR(W$18),MONTH(W$18),MIN($J30,DAY(EOMONTH(W$18,0)))))-MONTH($H30),CHOOSE($F30,1,1,3,12))=0))*1+IF(MONTH(DATE(YEAR(W$19-1),MONTH(W$19-1),MIN($J30,DAY(EOMONTH(W$19-1,0)))))&lt;&gt;MONTH(DATE(YEAR(W$18),MONTH(W$18),MIN($J30,DAY(EOMONTH(W$18,0))))),(AND(DATE(YEAR(W$19-1),MONTH(W$19-1),MIN($J30,DAY(EOMONTH(W$19-1,0))))&gt;=W$18,DATE(YEAR(W$19-1),MONTH(W$19-1),MIN($J30,DAY(EOMONTH(W$19-1,0))))&lt;W$19,DATE(YEAR(W$19-1),MONTH(W$19-1),MIN($J30,DAY(EOMONTH(W$19-1,0))))&gt;=$H30,DATE(YEAR(W$19-1),MONTH(W$19-1),MIN($J30,DAY(EOMONTH(W$19-1,0))))&lt;=$I30,MOD((YEAR(DATE(YEAR(W$19-1),MONTH(W$19-1),MIN($J30,DAY(EOMONTH(W$19-1,0)))))-YEAR($H30))*12+MONTH(DATE(YEAR(W$19-1),MONTH(W$19-1),MIN($J30,DAY(EOMONTH(W$19-1,0)))))-MONTH($H30),CHOOSE($F30,1,1,3,12))=0))*1,0)))</f>
        <v/>
      </c>
      <c r="X30">
        <f>IF(OR(NOT($K30),X$19&lt;=X$18),0,$D30*IF($F30=1,IF(MIN(X$19,$I30+1)&lt;=MAX(X$18,$H30),0,MAX(0,INT((MIN(X$19,$I30+1)-MAX(X$18,$H30)-1-MOD(WEEKDAY($H30,2)-WEEKDAY(MAX(X$18,$H30),2),7))/7)+1)),(AND(DATE(YEAR(X$18),MONTH(X$18),MIN($J30,DAY(EOMONTH(X$18,0))))&gt;=X$18,DATE(YEAR(X$18),MONTH(X$18),MIN($J30,DAY(EOMONTH(X$18,0))))&lt;X$19,DATE(YEAR(X$18),MONTH(X$18),MIN($J30,DAY(EOMONTH(X$18,0))))&gt;=$H30,DATE(YEAR(X$18),MONTH(X$18),MIN($J30,DAY(EOMONTH(X$18,0))))&lt;=$I30,MOD((YEAR(DATE(YEAR(X$18),MONTH(X$18),MIN($J30,DAY(EOMONTH(X$18,0)))))-YEAR($H30))*12+MONTH(DATE(YEAR(X$18),MONTH(X$18),MIN($J30,DAY(EOMONTH(X$18,0)))))-MONTH($H30),CHOOSE($F30,1,1,3,12))=0))*1+IF(MONTH(DATE(YEAR(X$19-1),MONTH(X$19-1),MIN($J30,DAY(EOMONTH(X$19-1,0)))))&lt;&gt;MONTH(DATE(YEAR(X$18),MONTH(X$18),MIN($J30,DAY(EOMONTH(X$18,0))))),(AND(DATE(YEAR(X$19-1),MONTH(X$19-1),MIN($J30,DAY(EOMONTH(X$19-1,0))))&gt;=X$18,DATE(YEAR(X$19-1),MONTH(X$19-1),MIN($J30,DAY(EOMONTH(X$19-1,0))))&lt;X$19,DATE(YEAR(X$19-1),MONTH(X$19-1),MIN($J30,DAY(EOMONTH(X$19-1,0))))&gt;=$H30,DATE(YEAR(X$19-1),MONTH(X$19-1),MIN($J30,DAY(EOMONTH(X$19-1,0))))&lt;=$I30,MOD((YEAR(DATE(YEAR(X$19-1),MONTH(X$19-1),MIN($J30,DAY(EOMONTH(X$19-1,0)))))-YEAR($H30))*12+MONTH(DATE(YEAR(X$19-1),MONTH(X$19-1),MIN($J30,DAY(EOMONTH(X$19-1,0)))))-MONTH($H30),CHOOSE($F30,1,1,3,12))=0))*1,0)))</f>
        <v/>
      </c>
      <c r="Y30">
        <f>IF(OR(NOT($K30),Y$19&lt;=Y$18),0,$D30*IF($F30=1,IF(MIN(Y$19,$I30+1)&lt;=MAX(Y$18,$H30),0,MAX(0,INT((MIN(Y$19,$I30+1)-MAX(Y$18,$H30)-1-MOD(WEEKDAY($H30,2)-WEEKDAY(MAX(Y$18,$H30),2),7))/7)+1)),(AND(DATE(YEAR(Y$18),MONTH(Y$18),MIN($J30,DAY(EOMONTH(Y$18,0))))&gt;=Y$18,DATE(YEAR(Y$18),MONTH(Y$18),MIN($J30,DAY(EOMONTH(Y$18,0))))&lt;Y$19,DATE(YEAR(Y$18),MONTH(Y$18),MIN($J30,DAY(EOMONTH(Y$18,0))))&gt;=$H30,DATE(YEAR(Y$18),MONTH(Y$18),MIN($J30,DAY(EOMONTH(Y$18,0))))&lt;=$I30,MOD((YEAR(DATE(YEAR(Y$18),MONTH(Y$18),MIN($J30,DAY(EOMONTH(Y$18,0)))))-YEAR($H30))*12+MONTH(DATE(YEAR(Y$18),MONTH(Y$18),MIN($J30,DAY(EOMONTH(Y$18,0)))))-MONTH($H30),CHOOSE($F30,1,1,3,12))=0))*1+IF(MONTH(DATE(YEAR(Y$19-1),MONTH(Y$19-1),MIN($J30,DAY(EOMONTH(Y$19-1,0)))))&lt;&gt;MONTH(DATE(YEAR(Y$18),MONTH(Y$18),MIN($J30,DAY(EOMONTH(Y$18,0))))),(AND(DATE(YEAR(Y$19-1),MONTH(Y$19-1),MIN($J30,DAY(EOMONTH(Y$19-1,0))))&gt;=Y$18,DATE(YEAR(Y$19-1),MONTH(Y$19-1),MIN($J30,DAY(EOMONTH(Y$19-1,0))))&lt;Y$19,DATE(YEAR(Y$19-1),MONTH(Y$19-1),MIN($J30,DAY(EOMONTH(Y$19-1,0))))&gt;=$H30,DATE(YEAR(Y$19-1),MONTH(Y$19-1),MIN($J30,DAY(EOMONTH(Y$19-1,0))))&lt;=$I30,MOD((YEAR(DATE(YEAR(Y$19-1),MONTH(Y$19-1),MIN($J30,DAY(EOMONTH(Y$19-1,0)))))-YEAR($H30))*12+MONTH(DATE(YEAR(Y$19-1),MONTH(Y$19-1),MIN($J30,DAY(EOMONTH(Y$19-1,0)))))-MONTH($H30),CHOOSE($F30,1,1,3,12))=0))*1,0)))</f>
        <v/>
      </c>
      <c r="Z30">
        <f>IF(OR(NOT($K30),Z$19&lt;=Z$18),0,$D30*IF($F30=1,IF(MIN(Z$19,$I30+1)&lt;=MAX(Z$18,$H30),0,MAX(0,INT((MIN(Z$19,$I30+1)-MAX(Z$18,$H30)-1-MOD(WEEKDAY($H30,2)-WEEKDAY(MAX(Z$18,$H30),2),7))/7)+1)),(AND(DATE(YEAR(Z$18),MONTH(Z$18),MIN($J30,DAY(EOMONTH(Z$18,0))))&gt;=Z$18,DATE(YEAR(Z$18),MONTH(Z$18),MIN($J30,DAY(EOMONTH(Z$18,0))))&lt;Z$19,DATE(YEAR(Z$18),MONTH(Z$18),MIN($J30,DAY(EOMONTH(Z$18,0))))&gt;=$H30,DATE(YEAR(Z$18),MONTH(Z$18),MIN($J30,DAY(EOMONTH(Z$18,0))))&lt;=$I30,MOD((YEAR(DATE(YEAR(Z$18),MONTH(Z$18),MIN($J30,DAY(EOMONTH(Z$18,0)))))-YEAR($H30))*12+MONTH(DATE(YEAR(Z$18),MONTH(Z$18),MIN($J30,DAY(EOMONTH(Z$18,0)))))-MONTH($H30),CHOOSE($F30,1,1,3,12))=0))*1+IF(MONTH(DATE(YEAR(Z$19-1),MONTH(Z$19-1),MIN($J30,DAY(EOMONTH(Z$19-1,0)))))&lt;&gt;MONTH(DATE(YEAR(Z$18),MONTH(Z$18),MIN($J30,DAY(EOMONTH(Z$18,0))))),(AND(DATE(YEAR(Z$19-1),MONTH(Z$19-1),MIN($J30,DAY(EOMONTH(Z$19-1,0))))&gt;=Z$18,DATE(YEAR(Z$19-1),MONTH(Z$19-1),MIN($J30,DAY(EOMONTH(Z$19-1,0))))&lt;Z$19,DATE(YEAR(Z$19-1),MONTH(Z$19-1),MIN($J30,DAY(EOMONTH(Z$19-1,0))))&gt;=$H30,DATE(YEAR(Z$19-1),MONTH(Z$19-1),MIN($J30,DAY(EOMONTH(Z$19-1,0))))&lt;=$I30,MOD((YEAR(DATE(YEAR(Z$19-1),MONTH(Z$19-1),MIN($J30,DAY(EOMONTH(Z$19-1,0)))))-YEAR($H30))*12+MONTH(DATE(YEAR(Z$19-1),MONTH(Z$19-1),MIN($J30,DAY(EOMONTH(Z$19-1,0)))))-MONTH($H30),CHOOSE($F30,1,1,3,12))=0))*1,0)))</f>
        <v/>
      </c>
      <c r="AA30">
        <f>IF(OR(NOT($K30),AA$19&lt;=AA$18),0,$D30*IF($F30=1,IF(MIN(AA$19,$I30+1)&lt;=MAX(AA$18,$H30),0,MAX(0,INT((MIN(AA$19,$I30+1)-MAX(AA$18,$H30)-1-MOD(WEEKDAY($H30,2)-WEEKDAY(MAX(AA$18,$H30),2),7))/7)+1)),(AND(DATE(YEAR(AA$18),MONTH(AA$18),MIN($J30,DAY(EOMONTH(AA$18,0))))&gt;=AA$18,DATE(YEAR(AA$18),MONTH(AA$18),MIN($J30,DAY(EOMONTH(AA$18,0))))&lt;AA$19,DATE(YEAR(AA$18),MONTH(AA$18),MIN($J30,DAY(EOMONTH(AA$18,0))))&gt;=$H30,DATE(YEAR(AA$18),MONTH(AA$18),MIN($J30,DAY(EOMONTH(AA$18,0))))&lt;=$I30,MOD((YEAR(DATE(YEAR(AA$18),MONTH(AA$18),MIN($J30,DAY(EOMONTH(AA$18,0)))))-YEAR($H30))*12+MONTH(DATE(YEAR(AA$18),MONTH(AA$18),MIN($J30,DAY(EOMONTH(AA$18,0)))))-MONTH($H30),CHOOSE($F30,1,1,3,12))=0))*1+IF(MONTH(DATE(YEAR(AA$19-1),MONTH(AA$19-1),MIN($J30,DAY(EOMONTH(AA$19-1,0)))))&lt;&gt;MONTH(DATE(YEAR(AA$18),MONTH(AA$18),MIN($J30,DAY(EOMONTH(AA$18,0))))),(AND(DATE(YEAR(AA$19-1),MONTH(AA$19-1),MIN($J30,DAY(EOMONTH(AA$19-1,0))))&gt;=AA$18,DATE(YEAR(AA$19-1),MONTH(AA$19-1),MIN($J30,DAY(EOMONTH(AA$19-1,0))))&lt;AA$19,DATE(YEAR(AA$19-1),MONTH(AA$19-1),MIN($J30,DAY(EOMONTH(AA$19-1,0))))&gt;=$H30,DATE(YEAR(AA$19-1),MONTH(AA$19-1),MIN($J30,DAY(EOMONTH(AA$19-1,0))))&lt;=$I30,MOD((YEAR(DATE(YEAR(AA$19-1),MONTH(AA$19-1),MIN($J30,DAY(EOMONTH(AA$19-1,0)))))-YEAR($H30))*12+MONTH(DATE(YEAR(AA$19-1),MONTH(AA$19-1),MIN($J30,DAY(EOMONTH(AA$19-1,0)))))-MONTH($H30),CHOOSE($F30,1,1,3,12))=0))*1,0)))</f>
        <v/>
      </c>
      <c r="AB30">
        <f>IF(OR(NOT($K30),AB$19&lt;=AB$18),0,$D30*IF($F30=1,IF(MIN(AB$19,$I30+1)&lt;=MAX(AB$18,$H30),0,MAX(0,INT((MIN(AB$19,$I30+1)-MAX(AB$18,$H30)-1-MOD(WEEKDAY($H30,2)-WEEKDAY(MAX(AB$18,$H30),2),7))/7)+1)),(AND(DATE(YEAR(AB$18),MONTH(AB$18),MIN($J30,DAY(EOMONTH(AB$18,0))))&gt;=AB$18,DATE(YEAR(AB$18),MONTH(AB$18),MIN($J30,DAY(EOMONTH(AB$18,0))))&lt;AB$19,DATE(YEAR(AB$18),MONTH(AB$18),MIN($J30,DAY(EOMONTH(AB$18,0))))&gt;=$H30,DATE(YEAR(AB$18),MONTH(AB$18),MIN($J30,DAY(EOMONTH(AB$18,0))))&lt;=$I30,MOD((YEAR(DATE(YEAR(AB$18),MONTH(AB$18),MIN($J30,DAY(EOMONTH(AB$18,0)))))-YEAR($H30))*12+MONTH(DATE(YEAR(AB$18),MONTH(AB$18),MIN($J30,DAY(EOMONTH(AB$18,0)))))-MONTH($H30),CHOOSE($F30,1,1,3,12))=0))*1+IF(MONTH(DATE(YEAR(AB$19-1),MONTH(AB$19-1),MIN($J30,DAY(EOMONTH(AB$19-1,0)))))&lt;&gt;MONTH(DATE(YEAR(AB$18),MONTH(AB$18),MIN($J30,DAY(EOMONTH(AB$18,0))))),(AND(DATE(YEAR(AB$19-1),MONTH(AB$19-1),MIN($J30,DAY(EOMONTH(AB$19-1,0))))&gt;=AB$18,DATE(YEAR(AB$19-1),MONTH(AB$19-1),MIN($J30,DAY(EOMONTH(AB$19-1,0))))&lt;AB$19,DATE(YEAR(AB$19-1),MONTH(AB$19-1),MIN($J30,DAY(EOMONTH(AB$19-1,0))))&gt;=$H30,DATE(YEAR(AB$19-1),MONTH(AB$19-1),MIN($J30,DAY(EOMONTH(AB$19-1,0))))&lt;=$I30,MOD((YEAR(DATE(YEAR(AB$19-1),MONTH(AB$19-1),MIN($J30,DAY(EOMONTH(AB$19-1,0)))))-YEAR($H30))*12+MONTH(DATE(YEAR(AB$19-1),MONTH(AB$19-1),MIN($J30,DAY(EOMONTH(AB$19-1,0)))))-MONTH($H30),CHOOSE($F30,1,1,3,12))=0))*1,0)))</f>
        <v/>
      </c>
      <c r="AC30">
        <f>IF(OR(NOT($K30),AC$19&lt;=AC$18),0,$D30*IF($F30=1,IF(MIN(AC$19,$I30+1)&lt;=MAX(AC$18,$H30),0,MAX(0,INT((MIN(AC$19,$I30+1)-MAX(AC$18,$H30)-1-MOD(WEEKDAY($H30,2)-WEEKDAY(MAX(AC$18,$H30),2),7))/7)+1)),(AND(DATE(YEAR(AC$18),MONTH(AC$18),MIN($J30,DAY(EOMONTH(AC$18,0))))&gt;=AC$18,DATE(YEAR(AC$18),MONTH(AC$18),MIN($J30,DAY(EOMONTH(AC$18,0))))&lt;AC$19,DATE(YEAR(AC$18),MONTH(AC$18),MIN($J30,DAY(EOMONTH(AC$18,0))))&gt;=$H30,DATE(YEAR(AC$18),MONTH(AC$18),MIN($J30,DAY(EOMONTH(AC$18,0))))&lt;=$I30,MOD((YEAR(DATE(YEAR(AC$18),MONTH(AC$18),MIN($J30,DAY(EOMONTH(AC$18,0)))))-YEAR($H30))*12+MONTH(DATE(YEAR(AC$18),MONTH(AC$18),MIN($J30,DAY(EOMONTH(AC$18,0)))))-MONTH($H30),CHOOSE($F30,1,1,3,12))=0))*1+IF(MONTH(DATE(YEAR(AC$19-1),MONTH(AC$19-1),MIN($J30,DAY(EOMONTH(AC$19-1,0)))))&lt;&gt;MONTH(DATE(YEAR(AC$18),MONTH(AC$18),MIN($J30,DAY(EOMONTH(AC$18,0))))),(AND(DATE(YEAR(AC$19-1),MONTH(AC$19-1),MIN($J30,DAY(EOMONTH(AC$19-1,0))))&gt;=AC$18,DATE(YEAR(AC$19-1),MONTH(AC$19-1),MIN($J30,DAY(EOMONTH(AC$19-1,0))))&lt;AC$19,DATE(YEAR(AC$19-1),MONTH(AC$19-1),MIN($J30,DAY(EOMONTH(AC$19-1,0))))&gt;=$H30,DATE(YEAR(AC$19-1),MONTH(AC$19-1),MIN($J30,DAY(EOMONTH(AC$19-1,0))))&lt;=$I30,MOD((YEAR(DATE(YEAR(AC$19-1),MONTH(AC$19-1),MIN($J30,DAY(EOMONTH(AC$19-1,0)))))-YEAR($H30))*12+MONTH(DATE(YEAR(AC$19-1),MONTH(AC$19-1),MIN($J30,DAY(EOMONTH(AC$19-1,0)))))-MONTH($H30),CHOOSE($F30,1,1,3,12))=0))*1,0)))</f>
        <v/>
      </c>
      <c r="AD30">
        <f>IF(OR(NOT($K30),AD$19&lt;=AD$18),0,$D30*IF($F30=1,IF(MIN(AD$19,$I30+1)&lt;=MAX(AD$18,$H30),0,MAX(0,INT((MIN(AD$19,$I30+1)-MAX(AD$18,$H30)-1-MOD(WEEKDAY($H30,2)-WEEKDAY(MAX(AD$18,$H30),2),7))/7)+1)),(AND(DATE(YEAR(AD$18),MONTH(AD$18),MIN($J30,DAY(EOMONTH(AD$18,0))))&gt;=AD$18,DATE(YEAR(AD$18),MONTH(AD$18),MIN($J30,DAY(EOMONTH(AD$18,0))))&lt;AD$19,DATE(YEAR(AD$18),MONTH(AD$18),MIN($J30,DAY(EOMONTH(AD$18,0))))&gt;=$H30,DATE(YEAR(AD$18),MONTH(AD$18),MIN($J30,DAY(EOMONTH(AD$18,0))))&lt;=$I30,MOD((YEAR(DATE(YEAR(AD$18),MONTH(AD$18),MIN($J30,DAY(EOMONTH(AD$18,0)))))-YEAR($H30))*12+MONTH(DATE(YEAR(AD$18),MONTH(AD$18),MIN($J30,DAY(EOMONTH(AD$18,0)))))-MONTH($H30),CHOOSE($F30,1,1,3,12))=0))*1+IF(MONTH(DATE(YEAR(AD$19-1),MONTH(AD$19-1),MIN($J30,DAY(EOMONTH(AD$19-1,0)))))&lt;&gt;MONTH(DATE(YEAR(AD$18),MONTH(AD$18),MIN($J30,DAY(EOMONTH(AD$18,0))))),(AND(DATE(YEAR(AD$19-1),MONTH(AD$19-1),MIN($J30,DAY(EOMONTH(AD$19-1,0))))&gt;=AD$18,DATE(YEAR(AD$19-1),MONTH(AD$19-1),MIN($J30,DAY(EOMONTH(AD$19-1,0))))&lt;AD$19,DATE(YEAR(AD$19-1),MONTH(AD$19-1),MIN($J30,DAY(EOMONTH(AD$19-1,0))))&gt;=$H30,DATE(YEAR(AD$19-1),MONTH(AD$19-1),MIN($J30,DAY(EOMONTH(AD$19-1,0))))&lt;=$I30,MOD((YEAR(DATE(YEAR(AD$19-1),MONTH(AD$19-1),MIN($J30,DAY(EOMONTH(AD$19-1,0)))))-YEAR($H30))*12+MONTH(DATE(YEAR(AD$19-1),MONTH(AD$19-1),MIN($J30,DAY(EOMONTH(AD$19-1,0)))))-MONTH($H30),CHOOSE($F30,1,1,3,12))=0))*1,0)))</f>
        <v/>
      </c>
      <c r="AE30">
        <f>IF(OR(NOT($K30),AE$19&lt;=AE$18),0,$D30*IF($F30=1,IF(MIN(AE$19,$I30+1)&lt;=MAX(AE$18,$H30),0,MAX(0,INT((MIN(AE$19,$I30+1)-MAX(AE$18,$H30)-1-MOD(WEEKDAY($H30,2)-WEEKDAY(MAX(AE$18,$H30),2),7))/7)+1)),(AND(DATE(YEAR(AE$18),MONTH(AE$18),MIN($J30,DAY(EOMONTH(AE$18,0))))&gt;=AE$18,DATE(YEAR(AE$18),MONTH(AE$18),MIN($J30,DAY(EOMONTH(AE$18,0))))&lt;AE$19,DATE(YEAR(AE$18),MONTH(AE$18),MIN($J30,DAY(EOMONTH(AE$18,0))))&gt;=$H30,DATE(YEAR(AE$18),MONTH(AE$18),MIN($J30,DAY(EOMONTH(AE$18,0))))&lt;=$I30,MOD((YEAR(DATE(YEAR(AE$18),MONTH(AE$18),MIN($J30,DAY(EOMONTH(AE$18,0)))))-YEAR($H30))*12+MONTH(DATE(YEAR(AE$18),MONTH(AE$18),MIN($J30,DAY(EOMONTH(AE$18,0)))))-MONTH($H30),CHOOSE($F30,1,1,3,12))=0))*1+IF(MONTH(DATE(YEAR(AE$19-1),MONTH(AE$19-1),MIN($J30,DAY(EOMONTH(AE$19-1,0)))))&lt;&gt;MONTH(DATE(YEAR(AE$18),MONTH(AE$18),MIN($J30,DAY(EOMONTH(AE$18,0))))),(AND(DATE(YEAR(AE$19-1),MONTH(AE$19-1),MIN($J30,DAY(EOMONTH(AE$19-1,0))))&gt;=AE$18,DATE(YEAR(AE$19-1),MONTH(AE$19-1),MIN($J30,DAY(EOMONTH(AE$19-1,0))))&lt;AE$19,DATE(YEAR(AE$19-1),MONTH(AE$19-1),MIN($J30,DAY(EOMONTH(AE$19-1,0))))&gt;=$H30,DATE(YEAR(AE$19-1),MONTH(AE$19-1),MIN($J30,DAY(EOMONTH(AE$19-1,0))))&lt;=$I30,MOD((YEAR(DATE(YEAR(AE$19-1),MONTH(AE$19-1),MIN($J30,DAY(EOMONTH(AE$19-1,0)))))-YEAR($H30))*12+MONTH(DATE(YEAR(AE$19-1),MONTH(AE$19-1),MIN($J30,DAY(EOMONTH(AE$19-1,0)))))-MONTH($H30),CHOOSE($F30,1,1,3,12))=0))*1,0)))</f>
        <v/>
      </c>
      <c r="AF30">
        <f>IF(OR(NOT($K30),AF$19&lt;=AF$18),0,$D30*IF($F30=1,IF(MIN(AF$19,$I30+1)&lt;=MAX(AF$18,$H30),0,MAX(0,INT((MIN(AF$19,$I30+1)-MAX(AF$18,$H30)-1-MOD(WEEKDAY($H30,2)-WEEKDAY(MAX(AF$18,$H30),2),7))/7)+1)),(AND(DATE(YEAR(AF$18),MONTH(AF$18),MIN($J30,DAY(EOMONTH(AF$18,0))))&gt;=AF$18,DATE(YEAR(AF$18),MONTH(AF$18),MIN($J30,DAY(EOMONTH(AF$18,0))))&lt;AF$19,DATE(YEAR(AF$18),MONTH(AF$18),MIN($J30,DAY(EOMONTH(AF$18,0))))&gt;=$H30,DATE(YEAR(AF$18),MONTH(AF$18),MIN($J30,DAY(EOMONTH(AF$18,0))))&lt;=$I30,MOD((YEAR(DATE(YEAR(AF$18),MONTH(AF$18),MIN($J30,DAY(EOMONTH(AF$18,0)))))-YEAR($H30))*12+MONTH(DATE(YEAR(AF$18),MONTH(AF$18),MIN($J30,DAY(EOMONTH(AF$18,0)))))-MONTH($H30),CHOOSE($F30,1,1,3,12))=0))*1+IF(MONTH(DATE(YEAR(AF$19-1),MONTH(AF$19-1),MIN($J30,DAY(EOMONTH(AF$19-1,0)))))&lt;&gt;MONTH(DATE(YEAR(AF$18),MONTH(AF$18),MIN($J30,DAY(EOMONTH(AF$18,0))))),(AND(DATE(YEAR(AF$19-1),MONTH(AF$19-1),MIN($J30,DAY(EOMONTH(AF$19-1,0))))&gt;=AF$18,DATE(YEAR(AF$19-1),MONTH(AF$19-1),MIN($J30,DAY(EOMONTH(AF$19-1,0))))&lt;AF$19,DATE(YEAR(AF$19-1),MONTH(AF$19-1),MIN($J30,DAY(EOMONTH(AF$19-1,0))))&gt;=$H30,DATE(YEAR(AF$19-1),MONTH(AF$19-1),MIN($J30,DAY(EOMONTH(AF$19-1,0))))&lt;=$I30,MOD((YEAR(DATE(YEAR(AF$19-1),MONTH(AF$19-1),MIN($J30,DAY(EOMONTH(AF$19-1,0)))))-YEAR($H30))*12+MONTH(DATE(YEAR(AF$19-1),MONTH(AF$19-1),MIN($J30,DAY(EOMONTH(AF$19-1,0)))))-MONTH($H30),CHOOSE($F30,1,1,3,12))=0))*1,0)))</f>
        <v/>
      </c>
      <c r="AG30">
        <f>IF(OR(NOT($K30),AG$19&lt;=AG$18),0,$D30*IF($F30=1,IF(MIN(AG$19,$I30+1)&lt;=MAX(AG$18,$H30),0,MAX(0,INT((MIN(AG$19,$I30+1)-MAX(AG$18,$H30)-1-MOD(WEEKDAY($H30,2)-WEEKDAY(MAX(AG$18,$H30),2),7))/7)+1)),(AND(DATE(YEAR(AG$18),MONTH(AG$18),MIN($J30,DAY(EOMONTH(AG$18,0))))&gt;=AG$18,DATE(YEAR(AG$18),MONTH(AG$18),MIN($J30,DAY(EOMONTH(AG$18,0))))&lt;AG$19,DATE(YEAR(AG$18),MONTH(AG$18),MIN($J30,DAY(EOMONTH(AG$18,0))))&gt;=$H30,DATE(YEAR(AG$18),MONTH(AG$18),MIN($J30,DAY(EOMONTH(AG$18,0))))&lt;=$I30,MOD((YEAR(DATE(YEAR(AG$18),MONTH(AG$18),MIN($J30,DAY(EOMONTH(AG$18,0)))))-YEAR($H30))*12+MONTH(DATE(YEAR(AG$18),MONTH(AG$18),MIN($J30,DAY(EOMONTH(AG$18,0)))))-MONTH($H30),CHOOSE($F30,1,1,3,12))=0))*1+IF(MONTH(DATE(YEAR(AG$19-1),MONTH(AG$19-1),MIN($J30,DAY(EOMONTH(AG$19-1,0)))))&lt;&gt;MONTH(DATE(YEAR(AG$18),MONTH(AG$18),MIN($J30,DAY(EOMONTH(AG$18,0))))),(AND(DATE(YEAR(AG$19-1),MONTH(AG$19-1),MIN($J30,DAY(EOMONTH(AG$19-1,0))))&gt;=AG$18,DATE(YEAR(AG$19-1),MONTH(AG$19-1),MIN($J30,DAY(EOMONTH(AG$19-1,0))))&lt;AG$19,DATE(YEAR(AG$19-1),MONTH(AG$19-1),MIN($J30,DAY(EOMONTH(AG$19-1,0))))&gt;=$H30,DATE(YEAR(AG$19-1),MONTH(AG$19-1),MIN($J30,DAY(EOMONTH(AG$19-1,0))))&lt;=$I30,MOD((YEAR(DATE(YEAR(AG$19-1),MONTH(AG$19-1),MIN($J30,DAY(EOMONTH(AG$19-1,0)))))-YEAR($H30))*12+MONTH(DATE(YEAR(AG$19-1),MONTH(AG$19-1),MIN($J30,DAY(EOMONTH(AG$19-1,0)))))-MONTH($H30),CHOOSE($F30,1,1,3,12))=0))*1,0)))</f>
        <v/>
      </c>
      <c r="AH30">
        <f>IF(OR(NOT($K30),AH$19&lt;=AH$18),0,$D30*IF($F30=1,IF(MIN(AH$19,$I30+1)&lt;=MAX(AH$18,$H30),0,MAX(0,INT((MIN(AH$19,$I30+1)-MAX(AH$18,$H30)-1-MOD(WEEKDAY($H30,2)-WEEKDAY(MAX(AH$18,$H30),2),7))/7)+1)),(AND(DATE(YEAR(AH$18),MONTH(AH$18),MIN($J30,DAY(EOMONTH(AH$18,0))))&gt;=AH$18,DATE(YEAR(AH$18),MONTH(AH$18),MIN($J30,DAY(EOMONTH(AH$18,0))))&lt;AH$19,DATE(YEAR(AH$18),MONTH(AH$18),MIN($J30,DAY(EOMONTH(AH$18,0))))&gt;=$H30,DATE(YEAR(AH$18),MONTH(AH$18),MIN($J30,DAY(EOMONTH(AH$18,0))))&lt;=$I30,MOD((YEAR(DATE(YEAR(AH$18),MONTH(AH$18),MIN($J30,DAY(EOMONTH(AH$18,0)))))-YEAR($H30))*12+MONTH(DATE(YEAR(AH$18),MONTH(AH$18),MIN($J30,DAY(EOMONTH(AH$18,0)))))-MONTH($H30),CHOOSE($F30,1,1,3,12))=0))*1+IF(MONTH(DATE(YEAR(AH$19-1),MONTH(AH$19-1),MIN($J30,DAY(EOMONTH(AH$19-1,0)))))&lt;&gt;MONTH(DATE(YEAR(AH$18),MONTH(AH$18),MIN($J30,DAY(EOMONTH(AH$18,0))))),(AND(DATE(YEAR(AH$19-1),MONTH(AH$19-1),MIN($J30,DAY(EOMONTH(AH$19-1,0))))&gt;=AH$18,DATE(YEAR(AH$19-1),MONTH(AH$19-1),MIN($J30,DAY(EOMONTH(AH$19-1,0))))&lt;AH$19,DATE(YEAR(AH$19-1),MONTH(AH$19-1),MIN($J30,DAY(EOMONTH(AH$19-1,0))))&gt;=$H30,DATE(YEAR(AH$19-1),MONTH(AH$19-1),MIN($J30,DAY(EOMONTH(AH$19-1,0))))&lt;=$I30,MOD((YEAR(DATE(YEAR(AH$19-1),MONTH(AH$19-1),MIN($J30,DAY(EOMONTH(AH$19-1,0)))))-YEAR($H30))*12+MONTH(DATE(YEAR(AH$19-1),MONTH(AH$19-1),MIN($J30,DAY(EOMONTH(AH$19-1,0)))))-MONTH($H30),CHOOSE($F30,1,1,3,12))=0))*1,0)))</f>
        <v/>
      </c>
      <c r="AI30">
        <f>IF(OR(NOT($K30),AI$19&lt;=AI$18),0,$D30*IF($F30=1,IF(MIN(AI$19,$I30+1)&lt;=MAX(AI$18,$H30),0,MAX(0,INT((MIN(AI$19,$I30+1)-MAX(AI$18,$H30)-1-MOD(WEEKDAY($H30,2)-WEEKDAY(MAX(AI$18,$H30),2),7))/7)+1)),(AND(DATE(YEAR(AI$18),MONTH(AI$18),MIN($J30,DAY(EOMONTH(AI$18,0))))&gt;=AI$18,DATE(YEAR(AI$18),MONTH(AI$18),MIN($J30,DAY(EOMONTH(AI$18,0))))&lt;AI$19,DATE(YEAR(AI$18),MONTH(AI$18),MIN($J30,DAY(EOMONTH(AI$18,0))))&gt;=$H30,DATE(YEAR(AI$18),MONTH(AI$18),MIN($J30,DAY(EOMONTH(AI$18,0))))&lt;=$I30,MOD((YEAR(DATE(YEAR(AI$18),MONTH(AI$18),MIN($J30,DAY(EOMONTH(AI$18,0)))))-YEAR($H30))*12+MONTH(DATE(YEAR(AI$18),MONTH(AI$18),MIN($J30,DAY(EOMONTH(AI$18,0)))))-MONTH($H30),CHOOSE($F30,1,1,3,12))=0))*1+IF(MONTH(DATE(YEAR(AI$19-1),MONTH(AI$19-1),MIN($J30,DAY(EOMONTH(AI$19-1,0)))))&lt;&gt;MONTH(DATE(YEAR(AI$18),MONTH(AI$18),MIN($J30,DAY(EOMONTH(AI$18,0))))),(AND(DATE(YEAR(AI$19-1),MONTH(AI$19-1),MIN($J30,DAY(EOMONTH(AI$19-1,0))))&gt;=AI$18,DATE(YEAR(AI$19-1),MONTH(AI$19-1),MIN($J30,DAY(EOMONTH(AI$19-1,0))))&lt;AI$19,DATE(YEAR(AI$19-1),MONTH(AI$19-1),MIN($J30,DAY(EOMONTH(AI$19-1,0))))&gt;=$H30,DATE(YEAR(AI$19-1),MONTH(AI$19-1),MIN($J30,DAY(EOMONTH(AI$19-1,0))))&lt;=$I30,MOD((YEAR(DATE(YEAR(AI$19-1),MONTH(AI$19-1),MIN($J30,DAY(EOMONTH(AI$19-1,0)))))-YEAR($H30))*12+MONTH(DATE(YEAR(AI$19-1),MONTH(AI$19-1),MIN($J30,DAY(EOMONTH(AI$19-1,0)))))-MONTH($H30),CHOOSE($F30,1,1,3,12))=0))*1,0)))</f>
        <v/>
      </c>
      <c r="AJ30">
        <f>IF(OR(NOT($K30),AJ$19&lt;=AJ$18),0,$D30*IF($F30=1,IF(MIN(AJ$19,$I30+1)&lt;=MAX(AJ$18,$H30),0,MAX(0,INT((MIN(AJ$19,$I30+1)-MAX(AJ$18,$H30)-1-MOD(WEEKDAY($H30,2)-WEEKDAY(MAX(AJ$18,$H30),2),7))/7)+1)),(AND(DATE(YEAR(AJ$18),MONTH(AJ$18),MIN($J30,DAY(EOMONTH(AJ$18,0))))&gt;=AJ$18,DATE(YEAR(AJ$18),MONTH(AJ$18),MIN($J30,DAY(EOMONTH(AJ$18,0))))&lt;AJ$19,DATE(YEAR(AJ$18),MONTH(AJ$18),MIN($J30,DAY(EOMONTH(AJ$18,0))))&gt;=$H30,DATE(YEAR(AJ$18),MONTH(AJ$18),MIN($J30,DAY(EOMONTH(AJ$18,0))))&lt;=$I30,MOD((YEAR(DATE(YEAR(AJ$18),MONTH(AJ$18),MIN($J30,DAY(EOMONTH(AJ$18,0)))))-YEAR($H30))*12+MONTH(DATE(YEAR(AJ$18),MONTH(AJ$18),MIN($J30,DAY(EOMONTH(AJ$18,0)))))-MONTH($H30),CHOOSE($F30,1,1,3,12))=0))*1+IF(MONTH(DATE(YEAR(AJ$19-1),MONTH(AJ$19-1),MIN($J30,DAY(EOMONTH(AJ$19-1,0)))))&lt;&gt;MONTH(DATE(YEAR(AJ$18),MONTH(AJ$18),MIN($J30,DAY(EOMONTH(AJ$18,0))))),(AND(DATE(YEAR(AJ$19-1),MONTH(AJ$19-1),MIN($J30,DAY(EOMONTH(AJ$19-1,0))))&gt;=AJ$18,DATE(YEAR(AJ$19-1),MONTH(AJ$19-1),MIN($J30,DAY(EOMONTH(AJ$19-1,0))))&lt;AJ$19,DATE(YEAR(AJ$19-1),MONTH(AJ$19-1),MIN($J30,DAY(EOMONTH(AJ$19-1,0))))&gt;=$H30,DATE(YEAR(AJ$19-1),MONTH(AJ$19-1),MIN($J30,DAY(EOMONTH(AJ$19-1,0))))&lt;=$I30,MOD((YEAR(DATE(YEAR(AJ$19-1),MONTH(AJ$19-1),MIN($J30,DAY(EOMONTH(AJ$19-1,0)))))-YEAR($H30))*12+MONTH(DATE(YEAR(AJ$19-1),MONTH(AJ$19-1),MIN($J30,DAY(EOMONTH(AJ$19-1,0)))))-MONTH($H30),CHOOSE($F30,1,1,3,12))=0))*1,0)))</f>
        <v/>
      </c>
      <c r="AK30">
        <f>IF(OR(NOT($K30),AK$19&lt;=AK$18),0,$D30*IF($F30=1,IF(MIN(AK$19,$I30+1)&lt;=MAX(AK$18,$H30),0,MAX(0,INT((MIN(AK$19,$I30+1)-MAX(AK$18,$H30)-1-MOD(WEEKDAY($H30,2)-WEEKDAY(MAX(AK$18,$H30),2),7))/7)+1)),(AND(DATE(YEAR(AK$18),MONTH(AK$18),MIN($J30,DAY(EOMONTH(AK$18,0))))&gt;=AK$18,DATE(YEAR(AK$18),MONTH(AK$18),MIN($J30,DAY(EOMONTH(AK$18,0))))&lt;AK$19,DATE(YEAR(AK$18),MONTH(AK$18),MIN($J30,DAY(EOMONTH(AK$18,0))))&gt;=$H30,DATE(YEAR(AK$18),MONTH(AK$18),MIN($J30,DAY(EOMONTH(AK$18,0))))&lt;=$I30,MOD((YEAR(DATE(YEAR(AK$18),MONTH(AK$18),MIN($J30,DAY(EOMONTH(AK$18,0)))))-YEAR($H30))*12+MONTH(DATE(YEAR(AK$18),MONTH(AK$18),MIN($J30,DAY(EOMONTH(AK$18,0)))))-MONTH($H30),CHOOSE($F30,1,1,3,12))=0))*1+IF(MONTH(DATE(YEAR(AK$19-1),MONTH(AK$19-1),MIN($J30,DAY(EOMONTH(AK$19-1,0)))))&lt;&gt;MONTH(DATE(YEAR(AK$18),MONTH(AK$18),MIN($J30,DAY(EOMONTH(AK$18,0))))),(AND(DATE(YEAR(AK$19-1),MONTH(AK$19-1),MIN($J30,DAY(EOMONTH(AK$19-1,0))))&gt;=AK$18,DATE(YEAR(AK$19-1),MONTH(AK$19-1),MIN($J30,DAY(EOMONTH(AK$19-1,0))))&lt;AK$19,DATE(YEAR(AK$19-1),MONTH(AK$19-1),MIN($J30,DAY(EOMONTH(AK$19-1,0))))&gt;=$H30,DATE(YEAR(AK$19-1),MONTH(AK$19-1),MIN($J30,DAY(EOMONTH(AK$19-1,0))))&lt;=$I30,MOD((YEAR(DATE(YEAR(AK$19-1),MONTH(AK$19-1),MIN($J30,DAY(EOMONTH(AK$19-1,0)))))-YEAR($H30))*12+MONTH(DATE(YEAR(AK$19-1),MONTH(AK$19-1),MIN($J30,DAY(EOMONTH(AK$19-1,0)))))-MONTH($H30),CHOOSE($F30,1,1,3,12))=0))*1,0)))</f>
        <v/>
      </c>
    </row>
    <row r="31">
      <c r="A31" t="n">
        <v>11</v>
      </c>
      <c r="B31">
        <f>Recurring!B18&amp;""</f>
        <v/>
      </c>
      <c r="C31">
        <f>IF(Recurring!C18="","§§",Recurring!C18)</f>
        <v/>
      </c>
      <c r="D31">
        <f>N(Recurring!D18)</f>
        <v/>
      </c>
      <c r="E31">
        <f>IF(COUNTIF($J$2:$J$5,C31)&gt;0,1,IF(COUNTIF($J$7:$J$16,C31)&gt;0,-1,0))</f>
        <v/>
      </c>
      <c r="F31">
        <f>ROUND(SUMPRODUCT((Lang!$C$49:$N$52=Recurring!E18)*(ROW(Lang!$C$49:$N$52)-48))/MAX(1,COUNTIF(Lang!$C$49:$N$52,Recurring!E18)),0)</f>
        <v/>
      </c>
      <c r="H31">
        <f>N(Recurring!F18)</f>
        <v/>
      </c>
      <c r="I31">
        <f>IF(N(Recurring!G18)=0,73051,Recurring!G18)</f>
        <v/>
      </c>
      <c r="J31">
        <f>IF(H31&gt;0,DAY(H31),1)</f>
        <v/>
      </c>
      <c r="K31">
        <f>AND(D31&gt;0,E31&lt;&gt;0,F31&gt;0,H31&gt;0)</f>
        <v/>
      </c>
      <c r="M31">
        <f>IF(OR(NOT($K31),M$19&lt;=M$18),0,$D31*IF($F31=1,IF(MIN(M$19,$I31+1)&lt;=MAX(M$18,$H31),0,MAX(0,INT((MIN(M$19,$I31+1)-MAX(M$18,$H31)-1-MOD(WEEKDAY($H31,2)-WEEKDAY(MAX(M$18,$H31),2),7))/7)+1)),(AND(DATE(YEAR(M$18),MONTH(M$18),MIN($J31,DAY(EOMONTH(M$18,0))))&gt;=M$18,DATE(YEAR(M$18),MONTH(M$18),MIN($J31,DAY(EOMONTH(M$18,0))))&lt;M$19,DATE(YEAR(M$18),MONTH(M$18),MIN($J31,DAY(EOMONTH(M$18,0))))&gt;=$H31,DATE(YEAR(M$18),MONTH(M$18),MIN($J31,DAY(EOMONTH(M$18,0))))&lt;=$I31,MOD((YEAR(DATE(YEAR(M$18),MONTH(M$18),MIN($J31,DAY(EOMONTH(M$18,0)))))-YEAR($H31))*12+MONTH(DATE(YEAR(M$18),MONTH(M$18),MIN($J31,DAY(EOMONTH(M$18,0)))))-MONTH($H31),CHOOSE($F31,1,1,3,12))=0))*1+IF(MONTH(DATE(YEAR(M$19-1),MONTH(M$19-1),MIN($J31,DAY(EOMONTH(M$19-1,0)))))&lt;&gt;MONTH(DATE(YEAR(M$18),MONTH(M$18),MIN($J31,DAY(EOMONTH(M$18,0))))),(AND(DATE(YEAR(M$19-1),MONTH(M$19-1),MIN($J31,DAY(EOMONTH(M$19-1,0))))&gt;=M$18,DATE(YEAR(M$19-1),MONTH(M$19-1),MIN($J31,DAY(EOMONTH(M$19-1,0))))&lt;M$19,DATE(YEAR(M$19-1),MONTH(M$19-1),MIN($J31,DAY(EOMONTH(M$19-1,0))))&gt;=$H31,DATE(YEAR(M$19-1),MONTH(M$19-1),MIN($J31,DAY(EOMONTH(M$19-1,0))))&lt;=$I31,MOD((YEAR(DATE(YEAR(M$19-1),MONTH(M$19-1),MIN($J31,DAY(EOMONTH(M$19-1,0)))))-YEAR($H31))*12+MONTH(DATE(YEAR(M$19-1),MONTH(M$19-1),MIN($J31,DAY(EOMONTH(M$19-1,0)))))-MONTH($H31),CHOOSE($F31,1,1,3,12))=0))*1,0)))</f>
        <v/>
      </c>
      <c r="N31">
        <f>IF(OR(NOT($K31),N$19&lt;=N$18),0,$D31*IF($F31=1,IF(MIN(N$19,$I31+1)&lt;=MAX(N$18,$H31),0,MAX(0,INT((MIN(N$19,$I31+1)-MAX(N$18,$H31)-1-MOD(WEEKDAY($H31,2)-WEEKDAY(MAX(N$18,$H31),2),7))/7)+1)),(AND(DATE(YEAR(N$18),MONTH(N$18),MIN($J31,DAY(EOMONTH(N$18,0))))&gt;=N$18,DATE(YEAR(N$18),MONTH(N$18),MIN($J31,DAY(EOMONTH(N$18,0))))&lt;N$19,DATE(YEAR(N$18),MONTH(N$18),MIN($J31,DAY(EOMONTH(N$18,0))))&gt;=$H31,DATE(YEAR(N$18),MONTH(N$18),MIN($J31,DAY(EOMONTH(N$18,0))))&lt;=$I31,MOD((YEAR(DATE(YEAR(N$18),MONTH(N$18),MIN($J31,DAY(EOMONTH(N$18,0)))))-YEAR($H31))*12+MONTH(DATE(YEAR(N$18),MONTH(N$18),MIN($J31,DAY(EOMONTH(N$18,0)))))-MONTH($H31),CHOOSE($F31,1,1,3,12))=0))*1+IF(MONTH(DATE(YEAR(N$19-1),MONTH(N$19-1),MIN($J31,DAY(EOMONTH(N$19-1,0)))))&lt;&gt;MONTH(DATE(YEAR(N$18),MONTH(N$18),MIN($J31,DAY(EOMONTH(N$18,0))))),(AND(DATE(YEAR(N$19-1),MONTH(N$19-1),MIN($J31,DAY(EOMONTH(N$19-1,0))))&gt;=N$18,DATE(YEAR(N$19-1),MONTH(N$19-1),MIN($J31,DAY(EOMONTH(N$19-1,0))))&lt;N$19,DATE(YEAR(N$19-1),MONTH(N$19-1),MIN($J31,DAY(EOMONTH(N$19-1,0))))&gt;=$H31,DATE(YEAR(N$19-1),MONTH(N$19-1),MIN($J31,DAY(EOMONTH(N$19-1,0))))&lt;=$I31,MOD((YEAR(DATE(YEAR(N$19-1),MONTH(N$19-1),MIN($J31,DAY(EOMONTH(N$19-1,0)))))-YEAR($H31))*12+MONTH(DATE(YEAR(N$19-1),MONTH(N$19-1),MIN($J31,DAY(EOMONTH(N$19-1,0)))))-MONTH($H31),CHOOSE($F31,1,1,3,12))=0))*1,0)))</f>
        <v/>
      </c>
      <c r="O31">
        <f>IF(OR(NOT($K31),O$19&lt;=O$18),0,$D31*IF($F31=1,IF(MIN(O$19,$I31+1)&lt;=MAX(O$18,$H31),0,MAX(0,INT((MIN(O$19,$I31+1)-MAX(O$18,$H31)-1-MOD(WEEKDAY($H31,2)-WEEKDAY(MAX(O$18,$H31),2),7))/7)+1)),(AND(DATE(YEAR(O$18),MONTH(O$18),MIN($J31,DAY(EOMONTH(O$18,0))))&gt;=O$18,DATE(YEAR(O$18),MONTH(O$18),MIN($J31,DAY(EOMONTH(O$18,0))))&lt;O$19,DATE(YEAR(O$18),MONTH(O$18),MIN($J31,DAY(EOMONTH(O$18,0))))&gt;=$H31,DATE(YEAR(O$18),MONTH(O$18),MIN($J31,DAY(EOMONTH(O$18,0))))&lt;=$I31,MOD((YEAR(DATE(YEAR(O$18),MONTH(O$18),MIN($J31,DAY(EOMONTH(O$18,0)))))-YEAR($H31))*12+MONTH(DATE(YEAR(O$18),MONTH(O$18),MIN($J31,DAY(EOMONTH(O$18,0)))))-MONTH($H31),CHOOSE($F31,1,1,3,12))=0))*1+IF(MONTH(DATE(YEAR(O$19-1),MONTH(O$19-1),MIN($J31,DAY(EOMONTH(O$19-1,0)))))&lt;&gt;MONTH(DATE(YEAR(O$18),MONTH(O$18),MIN($J31,DAY(EOMONTH(O$18,0))))),(AND(DATE(YEAR(O$19-1),MONTH(O$19-1),MIN($J31,DAY(EOMONTH(O$19-1,0))))&gt;=O$18,DATE(YEAR(O$19-1),MONTH(O$19-1),MIN($J31,DAY(EOMONTH(O$19-1,0))))&lt;O$19,DATE(YEAR(O$19-1),MONTH(O$19-1),MIN($J31,DAY(EOMONTH(O$19-1,0))))&gt;=$H31,DATE(YEAR(O$19-1),MONTH(O$19-1),MIN($J31,DAY(EOMONTH(O$19-1,0))))&lt;=$I31,MOD((YEAR(DATE(YEAR(O$19-1),MONTH(O$19-1),MIN($J31,DAY(EOMONTH(O$19-1,0)))))-YEAR($H31))*12+MONTH(DATE(YEAR(O$19-1),MONTH(O$19-1),MIN($J31,DAY(EOMONTH(O$19-1,0)))))-MONTH($H31),CHOOSE($F31,1,1,3,12))=0))*1,0)))</f>
        <v/>
      </c>
      <c r="P31">
        <f>IF(OR(NOT($K31),P$19&lt;=P$18),0,$D31*IF($F31=1,IF(MIN(P$19,$I31+1)&lt;=MAX(P$18,$H31),0,MAX(0,INT((MIN(P$19,$I31+1)-MAX(P$18,$H31)-1-MOD(WEEKDAY($H31,2)-WEEKDAY(MAX(P$18,$H31),2),7))/7)+1)),(AND(DATE(YEAR(P$18),MONTH(P$18),MIN($J31,DAY(EOMONTH(P$18,0))))&gt;=P$18,DATE(YEAR(P$18),MONTH(P$18),MIN($J31,DAY(EOMONTH(P$18,0))))&lt;P$19,DATE(YEAR(P$18),MONTH(P$18),MIN($J31,DAY(EOMONTH(P$18,0))))&gt;=$H31,DATE(YEAR(P$18),MONTH(P$18),MIN($J31,DAY(EOMONTH(P$18,0))))&lt;=$I31,MOD((YEAR(DATE(YEAR(P$18),MONTH(P$18),MIN($J31,DAY(EOMONTH(P$18,0)))))-YEAR($H31))*12+MONTH(DATE(YEAR(P$18),MONTH(P$18),MIN($J31,DAY(EOMONTH(P$18,0)))))-MONTH($H31),CHOOSE($F31,1,1,3,12))=0))*1+IF(MONTH(DATE(YEAR(P$19-1),MONTH(P$19-1),MIN($J31,DAY(EOMONTH(P$19-1,0)))))&lt;&gt;MONTH(DATE(YEAR(P$18),MONTH(P$18),MIN($J31,DAY(EOMONTH(P$18,0))))),(AND(DATE(YEAR(P$19-1),MONTH(P$19-1),MIN($J31,DAY(EOMONTH(P$19-1,0))))&gt;=P$18,DATE(YEAR(P$19-1),MONTH(P$19-1),MIN($J31,DAY(EOMONTH(P$19-1,0))))&lt;P$19,DATE(YEAR(P$19-1),MONTH(P$19-1),MIN($J31,DAY(EOMONTH(P$19-1,0))))&gt;=$H31,DATE(YEAR(P$19-1),MONTH(P$19-1),MIN($J31,DAY(EOMONTH(P$19-1,0))))&lt;=$I31,MOD((YEAR(DATE(YEAR(P$19-1),MONTH(P$19-1),MIN($J31,DAY(EOMONTH(P$19-1,0)))))-YEAR($H31))*12+MONTH(DATE(YEAR(P$19-1),MONTH(P$19-1),MIN($J31,DAY(EOMONTH(P$19-1,0)))))-MONTH($H31),CHOOSE($F31,1,1,3,12))=0))*1,0)))</f>
        <v/>
      </c>
      <c r="Q31">
        <f>IF(OR(NOT($K31),Q$19&lt;=Q$18),0,$D31*IF($F31=1,IF(MIN(Q$19,$I31+1)&lt;=MAX(Q$18,$H31),0,MAX(0,INT((MIN(Q$19,$I31+1)-MAX(Q$18,$H31)-1-MOD(WEEKDAY($H31,2)-WEEKDAY(MAX(Q$18,$H31),2),7))/7)+1)),(AND(DATE(YEAR(Q$18),MONTH(Q$18),MIN($J31,DAY(EOMONTH(Q$18,0))))&gt;=Q$18,DATE(YEAR(Q$18),MONTH(Q$18),MIN($J31,DAY(EOMONTH(Q$18,0))))&lt;Q$19,DATE(YEAR(Q$18),MONTH(Q$18),MIN($J31,DAY(EOMONTH(Q$18,0))))&gt;=$H31,DATE(YEAR(Q$18),MONTH(Q$18),MIN($J31,DAY(EOMONTH(Q$18,0))))&lt;=$I31,MOD((YEAR(DATE(YEAR(Q$18),MONTH(Q$18),MIN($J31,DAY(EOMONTH(Q$18,0)))))-YEAR($H31))*12+MONTH(DATE(YEAR(Q$18),MONTH(Q$18),MIN($J31,DAY(EOMONTH(Q$18,0)))))-MONTH($H31),CHOOSE($F31,1,1,3,12))=0))*1+IF(MONTH(DATE(YEAR(Q$19-1),MONTH(Q$19-1),MIN($J31,DAY(EOMONTH(Q$19-1,0)))))&lt;&gt;MONTH(DATE(YEAR(Q$18),MONTH(Q$18),MIN($J31,DAY(EOMONTH(Q$18,0))))),(AND(DATE(YEAR(Q$19-1),MONTH(Q$19-1),MIN($J31,DAY(EOMONTH(Q$19-1,0))))&gt;=Q$18,DATE(YEAR(Q$19-1),MONTH(Q$19-1),MIN($J31,DAY(EOMONTH(Q$19-1,0))))&lt;Q$19,DATE(YEAR(Q$19-1),MONTH(Q$19-1),MIN($J31,DAY(EOMONTH(Q$19-1,0))))&gt;=$H31,DATE(YEAR(Q$19-1),MONTH(Q$19-1),MIN($J31,DAY(EOMONTH(Q$19-1,0))))&lt;=$I31,MOD((YEAR(DATE(YEAR(Q$19-1),MONTH(Q$19-1),MIN($J31,DAY(EOMONTH(Q$19-1,0)))))-YEAR($H31))*12+MONTH(DATE(YEAR(Q$19-1),MONTH(Q$19-1),MIN($J31,DAY(EOMONTH(Q$19-1,0)))))-MONTH($H31),CHOOSE($F31,1,1,3,12))=0))*1,0)))</f>
        <v/>
      </c>
      <c r="R31">
        <f>IF(OR(NOT($K31),R$19&lt;=R$18),0,$D31*IF($F31=1,IF(MIN(R$19,$I31+1)&lt;=MAX(R$18,$H31),0,MAX(0,INT((MIN(R$19,$I31+1)-MAX(R$18,$H31)-1-MOD(WEEKDAY($H31,2)-WEEKDAY(MAX(R$18,$H31),2),7))/7)+1)),(AND(DATE(YEAR(R$18),MONTH(R$18),MIN($J31,DAY(EOMONTH(R$18,0))))&gt;=R$18,DATE(YEAR(R$18),MONTH(R$18),MIN($J31,DAY(EOMONTH(R$18,0))))&lt;R$19,DATE(YEAR(R$18),MONTH(R$18),MIN($J31,DAY(EOMONTH(R$18,0))))&gt;=$H31,DATE(YEAR(R$18),MONTH(R$18),MIN($J31,DAY(EOMONTH(R$18,0))))&lt;=$I31,MOD((YEAR(DATE(YEAR(R$18),MONTH(R$18),MIN($J31,DAY(EOMONTH(R$18,0)))))-YEAR($H31))*12+MONTH(DATE(YEAR(R$18),MONTH(R$18),MIN($J31,DAY(EOMONTH(R$18,0)))))-MONTH($H31),CHOOSE($F31,1,1,3,12))=0))*1+IF(MONTH(DATE(YEAR(R$19-1),MONTH(R$19-1),MIN($J31,DAY(EOMONTH(R$19-1,0)))))&lt;&gt;MONTH(DATE(YEAR(R$18),MONTH(R$18),MIN($J31,DAY(EOMONTH(R$18,0))))),(AND(DATE(YEAR(R$19-1),MONTH(R$19-1),MIN($J31,DAY(EOMONTH(R$19-1,0))))&gt;=R$18,DATE(YEAR(R$19-1),MONTH(R$19-1),MIN($J31,DAY(EOMONTH(R$19-1,0))))&lt;R$19,DATE(YEAR(R$19-1),MONTH(R$19-1),MIN($J31,DAY(EOMONTH(R$19-1,0))))&gt;=$H31,DATE(YEAR(R$19-1),MONTH(R$19-1),MIN($J31,DAY(EOMONTH(R$19-1,0))))&lt;=$I31,MOD((YEAR(DATE(YEAR(R$19-1),MONTH(R$19-1),MIN($J31,DAY(EOMONTH(R$19-1,0)))))-YEAR($H31))*12+MONTH(DATE(YEAR(R$19-1),MONTH(R$19-1),MIN($J31,DAY(EOMONTH(R$19-1,0)))))-MONTH($H31),CHOOSE($F31,1,1,3,12))=0))*1,0)))</f>
        <v/>
      </c>
      <c r="S31">
        <f>IF(OR(NOT($K31),S$19&lt;=S$18),0,$D31*IF($F31=1,IF(MIN(S$19,$I31+1)&lt;=MAX(S$18,$H31),0,MAX(0,INT((MIN(S$19,$I31+1)-MAX(S$18,$H31)-1-MOD(WEEKDAY($H31,2)-WEEKDAY(MAX(S$18,$H31),2),7))/7)+1)),(AND(DATE(YEAR(S$18),MONTH(S$18),MIN($J31,DAY(EOMONTH(S$18,0))))&gt;=S$18,DATE(YEAR(S$18),MONTH(S$18),MIN($J31,DAY(EOMONTH(S$18,0))))&lt;S$19,DATE(YEAR(S$18),MONTH(S$18),MIN($J31,DAY(EOMONTH(S$18,0))))&gt;=$H31,DATE(YEAR(S$18),MONTH(S$18),MIN($J31,DAY(EOMONTH(S$18,0))))&lt;=$I31,MOD((YEAR(DATE(YEAR(S$18),MONTH(S$18),MIN($J31,DAY(EOMONTH(S$18,0)))))-YEAR($H31))*12+MONTH(DATE(YEAR(S$18),MONTH(S$18),MIN($J31,DAY(EOMONTH(S$18,0)))))-MONTH($H31),CHOOSE($F31,1,1,3,12))=0))*1+IF(MONTH(DATE(YEAR(S$19-1),MONTH(S$19-1),MIN($J31,DAY(EOMONTH(S$19-1,0)))))&lt;&gt;MONTH(DATE(YEAR(S$18),MONTH(S$18),MIN($J31,DAY(EOMONTH(S$18,0))))),(AND(DATE(YEAR(S$19-1),MONTH(S$19-1),MIN($J31,DAY(EOMONTH(S$19-1,0))))&gt;=S$18,DATE(YEAR(S$19-1),MONTH(S$19-1),MIN($J31,DAY(EOMONTH(S$19-1,0))))&lt;S$19,DATE(YEAR(S$19-1),MONTH(S$19-1),MIN($J31,DAY(EOMONTH(S$19-1,0))))&gt;=$H31,DATE(YEAR(S$19-1),MONTH(S$19-1),MIN($J31,DAY(EOMONTH(S$19-1,0))))&lt;=$I31,MOD((YEAR(DATE(YEAR(S$19-1),MONTH(S$19-1),MIN($J31,DAY(EOMONTH(S$19-1,0)))))-YEAR($H31))*12+MONTH(DATE(YEAR(S$19-1),MONTH(S$19-1),MIN($J31,DAY(EOMONTH(S$19-1,0)))))-MONTH($H31),CHOOSE($F31,1,1,3,12))=0))*1,0)))</f>
        <v/>
      </c>
      <c r="T31">
        <f>IF(OR(NOT($K31),T$19&lt;=T$18),0,$D31*IF($F31=1,IF(MIN(T$19,$I31+1)&lt;=MAX(T$18,$H31),0,MAX(0,INT((MIN(T$19,$I31+1)-MAX(T$18,$H31)-1-MOD(WEEKDAY($H31,2)-WEEKDAY(MAX(T$18,$H31),2),7))/7)+1)),(AND(DATE(YEAR(T$18),MONTH(T$18),MIN($J31,DAY(EOMONTH(T$18,0))))&gt;=T$18,DATE(YEAR(T$18),MONTH(T$18),MIN($J31,DAY(EOMONTH(T$18,0))))&lt;T$19,DATE(YEAR(T$18),MONTH(T$18),MIN($J31,DAY(EOMONTH(T$18,0))))&gt;=$H31,DATE(YEAR(T$18),MONTH(T$18),MIN($J31,DAY(EOMONTH(T$18,0))))&lt;=$I31,MOD((YEAR(DATE(YEAR(T$18),MONTH(T$18),MIN($J31,DAY(EOMONTH(T$18,0)))))-YEAR($H31))*12+MONTH(DATE(YEAR(T$18),MONTH(T$18),MIN($J31,DAY(EOMONTH(T$18,0)))))-MONTH($H31),CHOOSE($F31,1,1,3,12))=0))*1+IF(MONTH(DATE(YEAR(T$19-1),MONTH(T$19-1),MIN($J31,DAY(EOMONTH(T$19-1,0)))))&lt;&gt;MONTH(DATE(YEAR(T$18),MONTH(T$18),MIN($J31,DAY(EOMONTH(T$18,0))))),(AND(DATE(YEAR(T$19-1),MONTH(T$19-1),MIN($J31,DAY(EOMONTH(T$19-1,0))))&gt;=T$18,DATE(YEAR(T$19-1),MONTH(T$19-1),MIN($J31,DAY(EOMONTH(T$19-1,0))))&lt;T$19,DATE(YEAR(T$19-1),MONTH(T$19-1),MIN($J31,DAY(EOMONTH(T$19-1,0))))&gt;=$H31,DATE(YEAR(T$19-1),MONTH(T$19-1),MIN($J31,DAY(EOMONTH(T$19-1,0))))&lt;=$I31,MOD((YEAR(DATE(YEAR(T$19-1),MONTH(T$19-1),MIN($J31,DAY(EOMONTH(T$19-1,0)))))-YEAR($H31))*12+MONTH(DATE(YEAR(T$19-1),MONTH(T$19-1),MIN($J31,DAY(EOMONTH(T$19-1,0)))))-MONTH($H31),CHOOSE($F31,1,1,3,12))=0))*1,0)))</f>
        <v/>
      </c>
      <c r="U31">
        <f>IF(OR(NOT($K31),U$19&lt;=U$18),0,$D31*IF($F31=1,IF(MIN(U$19,$I31+1)&lt;=MAX(U$18,$H31),0,MAX(0,INT((MIN(U$19,$I31+1)-MAX(U$18,$H31)-1-MOD(WEEKDAY($H31,2)-WEEKDAY(MAX(U$18,$H31),2),7))/7)+1)),(AND(DATE(YEAR(U$18),MONTH(U$18),MIN($J31,DAY(EOMONTH(U$18,0))))&gt;=U$18,DATE(YEAR(U$18),MONTH(U$18),MIN($J31,DAY(EOMONTH(U$18,0))))&lt;U$19,DATE(YEAR(U$18),MONTH(U$18),MIN($J31,DAY(EOMONTH(U$18,0))))&gt;=$H31,DATE(YEAR(U$18),MONTH(U$18),MIN($J31,DAY(EOMONTH(U$18,0))))&lt;=$I31,MOD((YEAR(DATE(YEAR(U$18),MONTH(U$18),MIN($J31,DAY(EOMONTH(U$18,0)))))-YEAR($H31))*12+MONTH(DATE(YEAR(U$18),MONTH(U$18),MIN($J31,DAY(EOMONTH(U$18,0)))))-MONTH($H31),CHOOSE($F31,1,1,3,12))=0))*1+IF(MONTH(DATE(YEAR(U$19-1),MONTH(U$19-1),MIN($J31,DAY(EOMONTH(U$19-1,0)))))&lt;&gt;MONTH(DATE(YEAR(U$18),MONTH(U$18),MIN($J31,DAY(EOMONTH(U$18,0))))),(AND(DATE(YEAR(U$19-1),MONTH(U$19-1),MIN($J31,DAY(EOMONTH(U$19-1,0))))&gt;=U$18,DATE(YEAR(U$19-1),MONTH(U$19-1),MIN($J31,DAY(EOMONTH(U$19-1,0))))&lt;U$19,DATE(YEAR(U$19-1),MONTH(U$19-1),MIN($J31,DAY(EOMONTH(U$19-1,0))))&gt;=$H31,DATE(YEAR(U$19-1),MONTH(U$19-1),MIN($J31,DAY(EOMONTH(U$19-1,0))))&lt;=$I31,MOD((YEAR(DATE(YEAR(U$19-1),MONTH(U$19-1),MIN($J31,DAY(EOMONTH(U$19-1,0)))))-YEAR($H31))*12+MONTH(DATE(YEAR(U$19-1),MONTH(U$19-1),MIN($J31,DAY(EOMONTH(U$19-1,0)))))-MONTH($H31),CHOOSE($F31,1,1,3,12))=0))*1,0)))</f>
        <v/>
      </c>
      <c r="V31">
        <f>IF(OR(NOT($K31),V$19&lt;=V$18),0,$D31*IF($F31=1,IF(MIN(V$19,$I31+1)&lt;=MAX(V$18,$H31),0,MAX(0,INT((MIN(V$19,$I31+1)-MAX(V$18,$H31)-1-MOD(WEEKDAY($H31,2)-WEEKDAY(MAX(V$18,$H31),2),7))/7)+1)),(AND(DATE(YEAR(V$18),MONTH(V$18),MIN($J31,DAY(EOMONTH(V$18,0))))&gt;=V$18,DATE(YEAR(V$18),MONTH(V$18),MIN($J31,DAY(EOMONTH(V$18,0))))&lt;V$19,DATE(YEAR(V$18),MONTH(V$18),MIN($J31,DAY(EOMONTH(V$18,0))))&gt;=$H31,DATE(YEAR(V$18),MONTH(V$18),MIN($J31,DAY(EOMONTH(V$18,0))))&lt;=$I31,MOD((YEAR(DATE(YEAR(V$18),MONTH(V$18),MIN($J31,DAY(EOMONTH(V$18,0)))))-YEAR($H31))*12+MONTH(DATE(YEAR(V$18),MONTH(V$18),MIN($J31,DAY(EOMONTH(V$18,0)))))-MONTH($H31),CHOOSE($F31,1,1,3,12))=0))*1+IF(MONTH(DATE(YEAR(V$19-1),MONTH(V$19-1),MIN($J31,DAY(EOMONTH(V$19-1,0)))))&lt;&gt;MONTH(DATE(YEAR(V$18),MONTH(V$18),MIN($J31,DAY(EOMONTH(V$18,0))))),(AND(DATE(YEAR(V$19-1),MONTH(V$19-1),MIN($J31,DAY(EOMONTH(V$19-1,0))))&gt;=V$18,DATE(YEAR(V$19-1),MONTH(V$19-1),MIN($J31,DAY(EOMONTH(V$19-1,0))))&lt;V$19,DATE(YEAR(V$19-1),MONTH(V$19-1),MIN($J31,DAY(EOMONTH(V$19-1,0))))&gt;=$H31,DATE(YEAR(V$19-1),MONTH(V$19-1),MIN($J31,DAY(EOMONTH(V$19-1,0))))&lt;=$I31,MOD((YEAR(DATE(YEAR(V$19-1),MONTH(V$19-1),MIN($J31,DAY(EOMONTH(V$19-1,0)))))-YEAR($H31))*12+MONTH(DATE(YEAR(V$19-1),MONTH(V$19-1),MIN($J31,DAY(EOMONTH(V$19-1,0)))))-MONTH($H31),CHOOSE($F31,1,1,3,12))=0))*1,0)))</f>
        <v/>
      </c>
      <c r="W31">
        <f>IF(OR(NOT($K31),W$19&lt;=W$18),0,$D31*IF($F31=1,IF(MIN(W$19,$I31+1)&lt;=MAX(W$18,$H31),0,MAX(0,INT((MIN(W$19,$I31+1)-MAX(W$18,$H31)-1-MOD(WEEKDAY($H31,2)-WEEKDAY(MAX(W$18,$H31),2),7))/7)+1)),(AND(DATE(YEAR(W$18),MONTH(W$18),MIN($J31,DAY(EOMONTH(W$18,0))))&gt;=W$18,DATE(YEAR(W$18),MONTH(W$18),MIN($J31,DAY(EOMONTH(W$18,0))))&lt;W$19,DATE(YEAR(W$18),MONTH(W$18),MIN($J31,DAY(EOMONTH(W$18,0))))&gt;=$H31,DATE(YEAR(W$18),MONTH(W$18),MIN($J31,DAY(EOMONTH(W$18,0))))&lt;=$I31,MOD((YEAR(DATE(YEAR(W$18),MONTH(W$18),MIN($J31,DAY(EOMONTH(W$18,0)))))-YEAR($H31))*12+MONTH(DATE(YEAR(W$18),MONTH(W$18),MIN($J31,DAY(EOMONTH(W$18,0)))))-MONTH($H31),CHOOSE($F31,1,1,3,12))=0))*1+IF(MONTH(DATE(YEAR(W$19-1),MONTH(W$19-1),MIN($J31,DAY(EOMONTH(W$19-1,0)))))&lt;&gt;MONTH(DATE(YEAR(W$18),MONTH(W$18),MIN($J31,DAY(EOMONTH(W$18,0))))),(AND(DATE(YEAR(W$19-1),MONTH(W$19-1),MIN($J31,DAY(EOMONTH(W$19-1,0))))&gt;=W$18,DATE(YEAR(W$19-1),MONTH(W$19-1),MIN($J31,DAY(EOMONTH(W$19-1,0))))&lt;W$19,DATE(YEAR(W$19-1),MONTH(W$19-1),MIN($J31,DAY(EOMONTH(W$19-1,0))))&gt;=$H31,DATE(YEAR(W$19-1),MONTH(W$19-1),MIN($J31,DAY(EOMONTH(W$19-1,0))))&lt;=$I31,MOD((YEAR(DATE(YEAR(W$19-1),MONTH(W$19-1),MIN($J31,DAY(EOMONTH(W$19-1,0)))))-YEAR($H31))*12+MONTH(DATE(YEAR(W$19-1),MONTH(W$19-1),MIN($J31,DAY(EOMONTH(W$19-1,0)))))-MONTH($H31),CHOOSE($F31,1,1,3,12))=0))*1,0)))</f>
        <v/>
      </c>
      <c r="X31">
        <f>IF(OR(NOT($K31),X$19&lt;=X$18),0,$D31*IF($F31=1,IF(MIN(X$19,$I31+1)&lt;=MAX(X$18,$H31),0,MAX(0,INT((MIN(X$19,$I31+1)-MAX(X$18,$H31)-1-MOD(WEEKDAY($H31,2)-WEEKDAY(MAX(X$18,$H31),2),7))/7)+1)),(AND(DATE(YEAR(X$18),MONTH(X$18),MIN($J31,DAY(EOMONTH(X$18,0))))&gt;=X$18,DATE(YEAR(X$18),MONTH(X$18),MIN($J31,DAY(EOMONTH(X$18,0))))&lt;X$19,DATE(YEAR(X$18),MONTH(X$18),MIN($J31,DAY(EOMONTH(X$18,0))))&gt;=$H31,DATE(YEAR(X$18),MONTH(X$18),MIN($J31,DAY(EOMONTH(X$18,0))))&lt;=$I31,MOD((YEAR(DATE(YEAR(X$18),MONTH(X$18),MIN($J31,DAY(EOMONTH(X$18,0)))))-YEAR($H31))*12+MONTH(DATE(YEAR(X$18),MONTH(X$18),MIN($J31,DAY(EOMONTH(X$18,0)))))-MONTH($H31),CHOOSE($F31,1,1,3,12))=0))*1+IF(MONTH(DATE(YEAR(X$19-1),MONTH(X$19-1),MIN($J31,DAY(EOMONTH(X$19-1,0)))))&lt;&gt;MONTH(DATE(YEAR(X$18),MONTH(X$18),MIN($J31,DAY(EOMONTH(X$18,0))))),(AND(DATE(YEAR(X$19-1),MONTH(X$19-1),MIN($J31,DAY(EOMONTH(X$19-1,0))))&gt;=X$18,DATE(YEAR(X$19-1),MONTH(X$19-1),MIN($J31,DAY(EOMONTH(X$19-1,0))))&lt;X$19,DATE(YEAR(X$19-1),MONTH(X$19-1),MIN($J31,DAY(EOMONTH(X$19-1,0))))&gt;=$H31,DATE(YEAR(X$19-1),MONTH(X$19-1),MIN($J31,DAY(EOMONTH(X$19-1,0))))&lt;=$I31,MOD((YEAR(DATE(YEAR(X$19-1),MONTH(X$19-1),MIN($J31,DAY(EOMONTH(X$19-1,0)))))-YEAR($H31))*12+MONTH(DATE(YEAR(X$19-1),MONTH(X$19-1),MIN($J31,DAY(EOMONTH(X$19-1,0)))))-MONTH($H31),CHOOSE($F31,1,1,3,12))=0))*1,0)))</f>
        <v/>
      </c>
      <c r="Y31">
        <f>IF(OR(NOT($K31),Y$19&lt;=Y$18),0,$D31*IF($F31=1,IF(MIN(Y$19,$I31+1)&lt;=MAX(Y$18,$H31),0,MAX(0,INT((MIN(Y$19,$I31+1)-MAX(Y$18,$H31)-1-MOD(WEEKDAY($H31,2)-WEEKDAY(MAX(Y$18,$H31),2),7))/7)+1)),(AND(DATE(YEAR(Y$18),MONTH(Y$18),MIN($J31,DAY(EOMONTH(Y$18,0))))&gt;=Y$18,DATE(YEAR(Y$18),MONTH(Y$18),MIN($J31,DAY(EOMONTH(Y$18,0))))&lt;Y$19,DATE(YEAR(Y$18),MONTH(Y$18),MIN($J31,DAY(EOMONTH(Y$18,0))))&gt;=$H31,DATE(YEAR(Y$18),MONTH(Y$18),MIN($J31,DAY(EOMONTH(Y$18,0))))&lt;=$I31,MOD((YEAR(DATE(YEAR(Y$18),MONTH(Y$18),MIN($J31,DAY(EOMONTH(Y$18,0)))))-YEAR($H31))*12+MONTH(DATE(YEAR(Y$18),MONTH(Y$18),MIN($J31,DAY(EOMONTH(Y$18,0)))))-MONTH($H31),CHOOSE($F31,1,1,3,12))=0))*1+IF(MONTH(DATE(YEAR(Y$19-1),MONTH(Y$19-1),MIN($J31,DAY(EOMONTH(Y$19-1,0)))))&lt;&gt;MONTH(DATE(YEAR(Y$18),MONTH(Y$18),MIN($J31,DAY(EOMONTH(Y$18,0))))),(AND(DATE(YEAR(Y$19-1),MONTH(Y$19-1),MIN($J31,DAY(EOMONTH(Y$19-1,0))))&gt;=Y$18,DATE(YEAR(Y$19-1),MONTH(Y$19-1),MIN($J31,DAY(EOMONTH(Y$19-1,0))))&lt;Y$19,DATE(YEAR(Y$19-1),MONTH(Y$19-1),MIN($J31,DAY(EOMONTH(Y$19-1,0))))&gt;=$H31,DATE(YEAR(Y$19-1),MONTH(Y$19-1),MIN($J31,DAY(EOMONTH(Y$19-1,0))))&lt;=$I31,MOD((YEAR(DATE(YEAR(Y$19-1),MONTH(Y$19-1),MIN($J31,DAY(EOMONTH(Y$19-1,0)))))-YEAR($H31))*12+MONTH(DATE(YEAR(Y$19-1),MONTH(Y$19-1),MIN($J31,DAY(EOMONTH(Y$19-1,0)))))-MONTH($H31),CHOOSE($F31,1,1,3,12))=0))*1,0)))</f>
        <v/>
      </c>
      <c r="Z31">
        <f>IF(OR(NOT($K31),Z$19&lt;=Z$18),0,$D31*IF($F31=1,IF(MIN(Z$19,$I31+1)&lt;=MAX(Z$18,$H31),0,MAX(0,INT((MIN(Z$19,$I31+1)-MAX(Z$18,$H31)-1-MOD(WEEKDAY($H31,2)-WEEKDAY(MAX(Z$18,$H31),2),7))/7)+1)),(AND(DATE(YEAR(Z$18),MONTH(Z$18),MIN($J31,DAY(EOMONTH(Z$18,0))))&gt;=Z$18,DATE(YEAR(Z$18),MONTH(Z$18),MIN($J31,DAY(EOMONTH(Z$18,0))))&lt;Z$19,DATE(YEAR(Z$18),MONTH(Z$18),MIN($J31,DAY(EOMONTH(Z$18,0))))&gt;=$H31,DATE(YEAR(Z$18),MONTH(Z$18),MIN($J31,DAY(EOMONTH(Z$18,0))))&lt;=$I31,MOD((YEAR(DATE(YEAR(Z$18),MONTH(Z$18),MIN($J31,DAY(EOMONTH(Z$18,0)))))-YEAR($H31))*12+MONTH(DATE(YEAR(Z$18),MONTH(Z$18),MIN($J31,DAY(EOMONTH(Z$18,0)))))-MONTH($H31),CHOOSE($F31,1,1,3,12))=0))*1+IF(MONTH(DATE(YEAR(Z$19-1),MONTH(Z$19-1),MIN($J31,DAY(EOMONTH(Z$19-1,0)))))&lt;&gt;MONTH(DATE(YEAR(Z$18),MONTH(Z$18),MIN($J31,DAY(EOMONTH(Z$18,0))))),(AND(DATE(YEAR(Z$19-1),MONTH(Z$19-1),MIN($J31,DAY(EOMONTH(Z$19-1,0))))&gt;=Z$18,DATE(YEAR(Z$19-1),MONTH(Z$19-1),MIN($J31,DAY(EOMONTH(Z$19-1,0))))&lt;Z$19,DATE(YEAR(Z$19-1),MONTH(Z$19-1),MIN($J31,DAY(EOMONTH(Z$19-1,0))))&gt;=$H31,DATE(YEAR(Z$19-1),MONTH(Z$19-1),MIN($J31,DAY(EOMONTH(Z$19-1,0))))&lt;=$I31,MOD((YEAR(DATE(YEAR(Z$19-1),MONTH(Z$19-1),MIN($J31,DAY(EOMONTH(Z$19-1,0)))))-YEAR($H31))*12+MONTH(DATE(YEAR(Z$19-1),MONTH(Z$19-1),MIN($J31,DAY(EOMONTH(Z$19-1,0)))))-MONTH($H31),CHOOSE($F31,1,1,3,12))=0))*1,0)))</f>
        <v/>
      </c>
      <c r="AA31">
        <f>IF(OR(NOT($K31),AA$19&lt;=AA$18),0,$D31*IF($F31=1,IF(MIN(AA$19,$I31+1)&lt;=MAX(AA$18,$H31),0,MAX(0,INT((MIN(AA$19,$I31+1)-MAX(AA$18,$H31)-1-MOD(WEEKDAY($H31,2)-WEEKDAY(MAX(AA$18,$H31),2),7))/7)+1)),(AND(DATE(YEAR(AA$18),MONTH(AA$18),MIN($J31,DAY(EOMONTH(AA$18,0))))&gt;=AA$18,DATE(YEAR(AA$18),MONTH(AA$18),MIN($J31,DAY(EOMONTH(AA$18,0))))&lt;AA$19,DATE(YEAR(AA$18),MONTH(AA$18),MIN($J31,DAY(EOMONTH(AA$18,0))))&gt;=$H31,DATE(YEAR(AA$18),MONTH(AA$18),MIN($J31,DAY(EOMONTH(AA$18,0))))&lt;=$I31,MOD((YEAR(DATE(YEAR(AA$18),MONTH(AA$18),MIN($J31,DAY(EOMONTH(AA$18,0)))))-YEAR($H31))*12+MONTH(DATE(YEAR(AA$18),MONTH(AA$18),MIN($J31,DAY(EOMONTH(AA$18,0)))))-MONTH($H31),CHOOSE($F31,1,1,3,12))=0))*1+IF(MONTH(DATE(YEAR(AA$19-1),MONTH(AA$19-1),MIN($J31,DAY(EOMONTH(AA$19-1,0)))))&lt;&gt;MONTH(DATE(YEAR(AA$18),MONTH(AA$18),MIN($J31,DAY(EOMONTH(AA$18,0))))),(AND(DATE(YEAR(AA$19-1),MONTH(AA$19-1),MIN($J31,DAY(EOMONTH(AA$19-1,0))))&gt;=AA$18,DATE(YEAR(AA$19-1),MONTH(AA$19-1),MIN($J31,DAY(EOMONTH(AA$19-1,0))))&lt;AA$19,DATE(YEAR(AA$19-1),MONTH(AA$19-1),MIN($J31,DAY(EOMONTH(AA$19-1,0))))&gt;=$H31,DATE(YEAR(AA$19-1),MONTH(AA$19-1),MIN($J31,DAY(EOMONTH(AA$19-1,0))))&lt;=$I31,MOD((YEAR(DATE(YEAR(AA$19-1),MONTH(AA$19-1),MIN($J31,DAY(EOMONTH(AA$19-1,0)))))-YEAR($H31))*12+MONTH(DATE(YEAR(AA$19-1),MONTH(AA$19-1),MIN($J31,DAY(EOMONTH(AA$19-1,0)))))-MONTH($H31),CHOOSE($F31,1,1,3,12))=0))*1,0)))</f>
        <v/>
      </c>
      <c r="AB31">
        <f>IF(OR(NOT($K31),AB$19&lt;=AB$18),0,$D31*IF($F31=1,IF(MIN(AB$19,$I31+1)&lt;=MAX(AB$18,$H31),0,MAX(0,INT((MIN(AB$19,$I31+1)-MAX(AB$18,$H31)-1-MOD(WEEKDAY($H31,2)-WEEKDAY(MAX(AB$18,$H31),2),7))/7)+1)),(AND(DATE(YEAR(AB$18),MONTH(AB$18),MIN($J31,DAY(EOMONTH(AB$18,0))))&gt;=AB$18,DATE(YEAR(AB$18),MONTH(AB$18),MIN($J31,DAY(EOMONTH(AB$18,0))))&lt;AB$19,DATE(YEAR(AB$18),MONTH(AB$18),MIN($J31,DAY(EOMONTH(AB$18,0))))&gt;=$H31,DATE(YEAR(AB$18),MONTH(AB$18),MIN($J31,DAY(EOMONTH(AB$18,0))))&lt;=$I31,MOD((YEAR(DATE(YEAR(AB$18),MONTH(AB$18),MIN($J31,DAY(EOMONTH(AB$18,0)))))-YEAR($H31))*12+MONTH(DATE(YEAR(AB$18),MONTH(AB$18),MIN($J31,DAY(EOMONTH(AB$18,0)))))-MONTH($H31),CHOOSE($F31,1,1,3,12))=0))*1+IF(MONTH(DATE(YEAR(AB$19-1),MONTH(AB$19-1),MIN($J31,DAY(EOMONTH(AB$19-1,0)))))&lt;&gt;MONTH(DATE(YEAR(AB$18),MONTH(AB$18),MIN($J31,DAY(EOMONTH(AB$18,0))))),(AND(DATE(YEAR(AB$19-1),MONTH(AB$19-1),MIN($J31,DAY(EOMONTH(AB$19-1,0))))&gt;=AB$18,DATE(YEAR(AB$19-1),MONTH(AB$19-1),MIN($J31,DAY(EOMONTH(AB$19-1,0))))&lt;AB$19,DATE(YEAR(AB$19-1),MONTH(AB$19-1),MIN($J31,DAY(EOMONTH(AB$19-1,0))))&gt;=$H31,DATE(YEAR(AB$19-1),MONTH(AB$19-1),MIN($J31,DAY(EOMONTH(AB$19-1,0))))&lt;=$I31,MOD((YEAR(DATE(YEAR(AB$19-1),MONTH(AB$19-1),MIN($J31,DAY(EOMONTH(AB$19-1,0)))))-YEAR($H31))*12+MONTH(DATE(YEAR(AB$19-1),MONTH(AB$19-1),MIN($J31,DAY(EOMONTH(AB$19-1,0)))))-MONTH($H31),CHOOSE($F31,1,1,3,12))=0))*1,0)))</f>
        <v/>
      </c>
      <c r="AC31">
        <f>IF(OR(NOT($K31),AC$19&lt;=AC$18),0,$D31*IF($F31=1,IF(MIN(AC$19,$I31+1)&lt;=MAX(AC$18,$H31),0,MAX(0,INT((MIN(AC$19,$I31+1)-MAX(AC$18,$H31)-1-MOD(WEEKDAY($H31,2)-WEEKDAY(MAX(AC$18,$H31),2),7))/7)+1)),(AND(DATE(YEAR(AC$18),MONTH(AC$18),MIN($J31,DAY(EOMONTH(AC$18,0))))&gt;=AC$18,DATE(YEAR(AC$18),MONTH(AC$18),MIN($J31,DAY(EOMONTH(AC$18,0))))&lt;AC$19,DATE(YEAR(AC$18),MONTH(AC$18),MIN($J31,DAY(EOMONTH(AC$18,0))))&gt;=$H31,DATE(YEAR(AC$18),MONTH(AC$18),MIN($J31,DAY(EOMONTH(AC$18,0))))&lt;=$I31,MOD((YEAR(DATE(YEAR(AC$18),MONTH(AC$18),MIN($J31,DAY(EOMONTH(AC$18,0)))))-YEAR($H31))*12+MONTH(DATE(YEAR(AC$18),MONTH(AC$18),MIN($J31,DAY(EOMONTH(AC$18,0)))))-MONTH($H31),CHOOSE($F31,1,1,3,12))=0))*1+IF(MONTH(DATE(YEAR(AC$19-1),MONTH(AC$19-1),MIN($J31,DAY(EOMONTH(AC$19-1,0)))))&lt;&gt;MONTH(DATE(YEAR(AC$18),MONTH(AC$18),MIN($J31,DAY(EOMONTH(AC$18,0))))),(AND(DATE(YEAR(AC$19-1),MONTH(AC$19-1),MIN($J31,DAY(EOMONTH(AC$19-1,0))))&gt;=AC$18,DATE(YEAR(AC$19-1),MONTH(AC$19-1),MIN($J31,DAY(EOMONTH(AC$19-1,0))))&lt;AC$19,DATE(YEAR(AC$19-1),MONTH(AC$19-1),MIN($J31,DAY(EOMONTH(AC$19-1,0))))&gt;=$H31,DATE(YEAR(AC$19-1),MONTH(AC$19-1),MIN($J31,DAY(EOMONTH(AC$19-1,0))))&lt;=$I31,MOD((YEAR(DATE(YEAR(AC$19-1),MONTH(AC$19-1),MIN($J31,DAY(EOMONTH(AC$19-1,0)))))-YEAR($H31))*12+MONTH(DATE(YEAR(AC$19-1),MONTH(AC$19-1),MIN($J31,DAY(EOMONTH(AC$19-1,0)))))-MONTH($H31),CHOOSE($F31,1,1,3,12))=0))*1,0)))</f>
        <v/>
      </c>
      <c r="AD31">
        <f>IF(OR(NOT($K31),AD$19&lt;=AD$18),0,$D31*IF($F31=1,IF(MIN(AD$19,$I31+1)&lt;=MAX(AD$18,$H31),0,MAX(0,INT((MIN(AD$19,$I31+1)-MAX(AD$18,$H31)-1-MOD(WEEKDAY($H31,2)-WEEKDAY(MAX(AD$18,$H31),2),7))/7)+1)),(AND(DATE(YEAR(AD$18),MONTH(AD$18),MIN($J31,DAY(EOMONTH(AD$18,0))))&gt;=AD$18,DATE(YEAR(AD$18),MONTH(AD$18),MIN($J31,DAY(EOMONTH(AD$18,0))))&lt;AD$19,DATE(YEAR(AD$18),MONTH(AD$18),MIN($J31,DAY(EOMONTH(AD$18,0))))&gt;=$H31,DATE(YEAR(AD$18),MONTH(AD$18),MIN($J31,DAY(EOMONTH(AD$18,0))))&lt;=$I31,MOD((YEAR(DATE(YEAR(AD$18),MONTH(AD$18),MIN($J31,DAY(EOMONTH(AD$18,0)))))-YEAR($H31))*12+MONTH(DATE(YEAR(AD$18),MONTH(AD$18),MIN($J31,DAY(EOMONTH(AD$18,0)))))-MONTH($H31),CHOOSE($F31,1,1,3,12))=0))*1+IF(MONTH(DATE(YEAR(AD$19-1),MONTH(AD$19-1),MIN($J31,DAY(EOMONTH(AD$19-1,0)))))&lt;&gt;MONTH(DATE(YEAR(AD$18),MONTH(AD$18),MIN($J31,DAY(EOMONTH(AD$18,0))))),(AND(DATE(YEAR(AD$19-1),MONTH(AD$19-1),MIN($J31,DAY(EOMONTH(AD$19-1,0))))&gt;=AD$18,DATE(YEAR(AD$19-1),MONTH(AD$19-1),MIN($J31,DAY(EOMONTH(AD$19-1,0))))&lt;AD$19,DATE(YEAR(AD$19-1),MONTH(AD$19-1),MIN($J31,DAY(EOMONTH(AD$19-1,0))))&gt;=$H31,DATE(YEAR(AD$19-1),MONTH(AD$19-1),MIN($J31,DAY(EOMONTH(AD$19-1,0))))&lt;=$I31,MOD((YEAR(DATE(YEAR(AD$19-1),MONTH(AD$19-1),MIN($J31,DAY(EOMONTH(AD$19-1,0)))))-YEAR($H31))*12+MONTH(DATE(YEAR(AD$19-1),MONTH(AD$19-1),MIN($J31,DAY(EOMONTH(AD$19-1,0)))))-MONTH($H31),CHOOSE($F31,1,1,3,12))=0))*1,0)))</f>
        <v/>
      </c>
      <c r="AE31">
        <f>IF(OR(NOT($K31),AE$19&lt;=AE$18),0,$D31*IF($F31=1,IF(MIN(AE$19,$I31+1)&lt;=MAX(AE$18,$H31),0,MAX(0,INT((MIN(AE$19,$I31+1)-MAX(AE$18,$H31)-1-MOD(WEEKDAY($H31,2)-WEEKDAY(MAX(AE$18,$H31),2),7))/7)+1)),(AND(DATE(YEAR(AE$18),MONTH(AE$18),MIN($J31,DAY(EOMONTH(AE$18,0))))&gt;=AE$18,DATE(YEAR(AE$18),MONTH(AE$18),MIN($J31,DAY(EOMONTH(AE$18,0))))&lt;AE$19,DATE(YEAR(AE$18),MONTH(AE$18),MIN($J31,DAY(EOMONTH(AE$18,0))))&gt;=$H31,DATE(YEAR(AE$18),MONTH(AE$18),MIN($J31,DAY(EOMONTH(AE$18,0))))&lt;=$I31,MOD((YEAR(DATE(YEAR(AE$18),MONTH(AE$18),MIN($J31,DAY(EOMONTH(AE$18,0)))))-YEAR($H31))*12+MONTH(DATE(YEAR(AE$18),MONTH(AE$18),MIN($J31,DAY(EOMONTH(AE$18,0)))))-MONTH($H31),CHOOSE($F31,1,1,3,12))=0))*1+IF(MONTH(DATE(YEAR(AE$19-1),MONTH(AE$19-1),MIN($J31,DAY(EOMONTH(AE$19-1,0)))))&lt;&gt;MONTH(DATE(YEAR(AE$18),MONTH(AE$18),MIN($J31,DAY(EOMONTH(AE$18,0))))),(AND(DATE(YEAR(AE$19-1),MONTH(AE$19-1),MIN($J31,DAY(EOMONTH(AE$19-1,0))))&gt;=AE$18,DATE(YEAR(AE$19-1),MONTH(AE$19-1),MIN($J31,DAY(EOMONTH(AE$19-1,0))))&lt;AE$19,DATE(YEAR(AE$19-1),MONTH(AE$19-1),MIN($J31,DAY(EOMONTH(AE$19-1,0))))&gt;=$H31,DATE(YEAR(AE$19-1),MONTH(AE$19-1),MIN($J31,DAY(EOMONTH(AE$19-1,0))))&lt;=$I31,MOD((YEAR(DATE(YEAR(AE$19-1),MONTH(AE$19-1),MIN($J31,DAY(EOMONTH(AE$19-1,0)))))-YEAR($H31))*12+MONTH(DATE(YEAR(AE$19-1),MONTH(AE$19-1),MIN($J31,DAY(EOMONTH(AE$19-1,0)))))-MONTH($H31),CHOOSE($F31,1,1,3,12))=0))*1,0)))</f>
        <v/>
      </c>
      <c r="AF31">
        <f>IF(OR(NOT($K31),AF$19&lt;=AF$18),0,$D31*IF($F31=1,IF(MIN(AF$19,$I31+1)&lt;=MAX(AF$18,$H31),0,MAX(0,INT((MIN(AF$19,$I31+1)-MAX(AF$18,$H31)-1-MOD(WEEKDAY($H31,2)-WEEKDAY(MAX(AF$18,$H31),2),7))/7)+1)),(AND(DATE(YEAR(AF$18),MONTH(AF$18),MIN($J31,DAY(EOMONTH(AF$18,0))))&gt;=AF$18,DATE(YEAR(AF$18),MONTH(AF$18),MIN($J31,DAY(EOMONTH(AF$18,0))))&lt;AF$19,DATE(YEAR(AF$18),MONTH(AF$18),MIN($J31,DAY(EOMONTH(AF$18,0))))&gt;=$H31,DATE(YEAR(AF$18),MONTH(AF$18),MIN($J31,DAY(EOMONTH(AF$18,0))))&lt;=$I31,MOD((YEAR(DATE(YEAR(AF$18),MONTH(AF$18),MIN($J31,DAY(EOMONTH(AF$18,0)))))-YEAR($H31))*12+MONTH(DATE(YEAR(AF$18),MONTH(AF$18),MIN($J31,DAY(EOMONTH(AF$18,0)))))-MONTH($H31),CHOOSE($F31,1,1,3,12))=0))*1+IF(MONTH(DATE(YEAR(AF$19-1),MONTH(AF$19-1),MIN($J31,DAY(EOMONTH(AF$19-1,0)))))&lt;&gt;MONTH(DATE(YEAR(AF$18),MONTH(AF$18),MIN($J31,DAY(EOMONTH(AF$18,0))))),(AND(DATE(YEAR(AF$19-1),MONTH(AF$19-1),MIN($J31,DAY(EOMONTH(AF$19-1,0))))&gt;=AF$18,DATE(YEAR(AF$19-1),MONTH(AF$19-1),MIN($J31,DAY(EOMONTH(AF$19-1,0))))&lt;AF$19,DATE(YEAR(AF$19-1),MONTH(AF$19-1),MIN($J31,DAY(EOMONTH(AF$19-1,0))))&gt;=$H31,DATE(YEAR(AF$19-1),MONTH(AF$19-1),MIN($J31,DAY(EOMONTH(AF$19-1,0))))&lt;=$I31,MOD((YEAR(DATE(YEAR(AF$19-1),MONTH(AF$19-1),MIN($J31,DAY(EOMONTH(AF$19-1,0)))))-YEAR($H31))*12+MONTH(DATE(YEAR(AF$19-1),MONTH(AF$19-1),MIN($J31,DAY(EOMONTH(AF$19-1,0)))))-MONTH($H31),CHOOSE($F31,1,1,3,12))=0))*1,0)))</f>
        <v/>
      </c>
      <c r="AG31">
        <f>IF(OR(NOT($K31),AG$19&lt;=AG$18),0,$D31*IF($F31=1,IF(MIN(AG$19,$I31+1)&lt;=MAX(AG$18,$H31),0,MAX(0,INT((MIN(AG$19,$I31+1)-MAX(AG$18,$H31)-1-MOD(WEEKDAY($H31,2)-WEEKDAY(MAX(AG$18,$H31),2),7))/7)+1)),(AND(DATE(YEAR(AG$18),MONTH(AG$18),MIN($J31,DAY(EOMONTH(AG$18,0))))&gt;=AG$18,DATE(YEAR(AG$18),MONTH(AG$18),MIN($J31,DAY(EOMONTH(AG$18,0))))&lt;AG$19,DATE(YEAR(AG$18),MONTH(AG$18),MIN($J31,DAY(EOMONTH(AG$18,0))))&gt;=$H31,DATE(YEAR(AG$18),MONTH(AG$18),MIN($J31,DAY(EOMONTH(AG$18,0))))&lt;=$I31,MOD((YEAR(DATE(YEAR(AG$18),MONTH(AG$18),MIN($J31,DAY(EOMONTH(AG$18,0)))))-YEAR($H31))*12+MONTH(DATE(YEAR(AG$18),MONTH(AG$18),MIN($J31,DAY(EOMONTH(AG$18,0)))))-MONTH($H31),CHOOSE($F31,1,1,3,12))=0))*1+IF(MONTH(DATE(YEAR(AG$19-1),MONTH(AG$19-1),MIN($J31,DAY(EOMONTH(AG$19-1,0)))))&lt;&gt;MONTH(DATE(YEAR(AG$18),MONTH(AG$18),MIN($J31,DAY(EOMONTH(AG$18,0))))),(AND(DATE(YEAR(AG$19-1),MONTH(AG$19-1),MIN($J31,DAY(EOMONTH(AG$19-1,0))))&gt;=AG$18,DATE(YEAR(AG$19-1),MONTH(AG$19-1),MIN($J31,DAY(EOMONTH(AG$19-1,0))))&lt;AG$19,DATE(YEAR(AG$19-1),MONTH(AG$19-1),MIN($J31,DAY(EOMONTH(AG$19-1,0))))&gt;=$H31,DATE(YEAR(AG$19-1),MONTH(AG$19-1),MIN($J31,DAY(EOMONTH(AG$19-1,0))))&lt;=$I31,MOD((YEAR(DATE(YEAR(AG$19-1),MONTH(AG$19-1),MIN($J31,DAY(EOMONTH(AG$19-1,0)))))-YEAR($H31))*12+MONTH(DATE(YEAR(AG$19-1),MONTH(AG$19-1),MIN($J31,DAY(EOMONTH(AG$19-1,0)))))-MONTH($H31),CHOOSE($F31,1,1,3,12))=0))*1,0)))</f>
        <v/>
      </c>
      <c r="AH31">
        <f>IF(OR(NOT($K31),AH$19&lt;=AH$18),0,$D31*IF($F31=1,IF(MIN(AH$19,$I31+1)&lt;=MAX(AH$18,$H31),0,MAX(0,INT((MIN(AH$19,$I31+1)-MAX(AH$18,$H31)-1-MOD(WEEKDAY($H31,2)-WEEKDAY(MAX(AH$18,$H31),2),7))/7)+1)),(AND(DATE(YEAR(AH$18),MONTH(AH$18),MIN($J31,DAY(EOMONTH(AH$18,0))))&gt;=AH$18,DATE(YEAR(AH$18),MONTH(AH$18),MIN($J31,DAY(EOMONTH(AH$18,0))))&lt;AH$19,DATE(YEAR(AH$18),MONTH(AH$18),MIN($J31,DAY(EOMONTH(AH$18,0))))&gt;=$H31,DATE(YEAR(AH$18),MONTH(AH$18),MIN($J31,DAY(EOMONTH(AH$18,0))))&lt;=$I31,MOD((YEAR(DATE(YEAR(AH$18),MONTH(AH$18),MIN($J31,DAY(EOMONTH(AH$18,0)))))-YEAR($H31))*12+MONTH(DATE(YEAR(AH$18),MONTH(AH$18),MIN($J31,DAY(EOMONTH(AH$18,0)))))-MONTH($H31),CHOOSE($F31,1,1,3,12))=0))*1+IF(MONTH(DATE(YEAR(AH$19-1),MONTH(AH$19-1),MIN($J31,DAY(EOMONTH(AH$19-1,0)))))&lt;&gt;MONTH(DATE(YEAR(AH$18),MONTH(AH$18),MIN($J31,DAY(EOMONTH(AH$18,0))))),(AND(DATE(YEAR(AH$19-1),MONTH(AH$19-1),MIN($J31,DAY(EOMONTH(AH$19-1,0))))&gt;=AH$18,DATE(YEAR(AH$19-1),MONTH(AH$19-1),MIN($J31,DAY(EOMONTH(AH$19-1,0))))&lt;AH$19,DATE(YEAR(AH$19-1),MONTH(AH$19-1),MIN($J31,DAY(EOMONTH(AH$19-1,0))))&gt;=$H31,DATE(YEAR(AH$19-1),MONTH(AH$19-1),MIN($J31,DAY(EOMONTH(AH$19-1,0))))&lt;=$I31,MOD((YEAR(DATE(YEAR(AH$19-1),MONTH(AH$19-1),MIN($J31,DAY(EOMONTH(AH$19-1,0)))))-YEAR($H31))*12+MONTH(DATE(YEAR(AH$19-1),MONTH(AH$19-1),MIN($J31,DAY(EOMONTH(AH$19-1,0)))))-MONTH($H31),CHOOSE($F31,1,1,3,12))=0))*1,0)))</f>
        <v/>
      </c>
      <c r="AI31">
        <f>IF(OR(NOT($K31),AI$19&lt;=AI$18),0,$D31*IF($F31=1,IF(MIN(AI$19,$I31+1)&lt;=MAX(AI$18,$H31),0,MAX(0,INT((MIN(AI$19,$I31+1)-MAX(AI$18,$H31)-1-MOD(WEEKDAY($H31,2)-WEEKDAY(MAX(AI$18,$H31),2),7))/7)+1)),(AND(DATE(YEAR(AI$18),MONTH(AI$18),MIN($J31,DAY(EOMONTH(AI$18,0))))&gt;=AI$18,DATE(YEAR(AI$18),MONTH(AI$18),MIN($J31,DAY(EOMONTH(AI$18,0))))&lt;AI$19,DATE(YEAR(AI$18),MONTH(AI$18),MIN($J31,DAY(EOMONTH(AI$18,0))))&gt;=$H31,DATE(YEAR(AI$18),MONTH(AI$18),MIN($J31,DAY(EOMONTH(AI$18,0))))&lt;=$I31,MOD((YEAR(DATE(YEAR(AI$18),MONTH(AI$18),MIN($J31,DAY(EOMONTH(AI$18,0)))))-YEAR($H31))*12+MONTH(DATE(YEAR(AI$18),MONTH(AI$18),MIN($J31,DAY(EOMONTH(AI$18,0)))))-MONTH($H31),CHOOSE($F31,1,1,3,12))=0))*1+IF(MONTH(DATE(YEAR(AI$19-1),MONTH(AI$19-1),MIN($J31,DAY(EOMONTH(AI$19-1,0)))))&lt;&gt;MONTH(DATE(YEAR(AI$18),MONTH(AI$18),MIN($J31,DAY(EOMONTH(AI$18,0))))),(AND(DATE(YEAR(AI$19-1),MONTH(AI$19-1),MIN($J31,DAY(EOMONTH(AI$19-1,0))))&gt;=AI$18,DATE(YEAR(AI$19-1),MONTH(AI$19-1),MIN($J31,DAY(EOMONTH(AI$19-1,0))))&lt;AI$19,DATE(YEAR(AI$19-1),MONTH(AI$19-1),MIN($J31,DAY(EOMONTH(AI$19-1,0))))&gt;=$H31,DATE(YEAR(AI$19-1),MONTH(AI$19-1),MIN($J31,DAY(EOMONTH(AI$19-1,0))))&lt;=$I31,MOD((YEAR(DATE(YEAR(AI$19-1),MONTH(AI$19-1),MIN($J31,DAY(EOMONTH(AI$19-1,0)))))-YEAR($H31))*12+MONTH(DATE(YEAR(AI$19-1),MONTH(AI$19-1),MIN($J31,DAY(EOMONTH(AI$19-1,0)))))-MONTH($H31),CHOOSE($F31,1,1,3,12))=0))*1,0)))</f>
        <v/>
      </c>
      <c r="AJ31">
        <f>IF(OR(NOT($K31),AJ$19&lt;=AJ$18),0,$D31*IF($F31=1,IF(MIN(AJ$19,$I31+1)&lt;=MAX(AJ$18,$H31),0,MAX(0,INT((MIN(AJ$19,$I31+1)-MAX(AJ$18,$H31)-1-MOD(WEEKDAY($H31,2)-WEEKDAY(MAX(AJ$18,$H31),2),7))/7)+1)),(AND(DATE(YEAR(AJ$18),MONTH(AJ$18),MIN($J31,DAY(EOMONTH(AJ$18,0))))&gt;=AJ$18,DATE(YEAR(AJ$18),MONTH(AJ$18),MIN($J31,DAY(EOMONTH(AJ$18,0))))&lt;AJ$19,DATE(YEAR(AJ$18),MONTH(AJ$18),MIN($J31,DAY(EOMONTH(AJ$18,0))))&gt;=$H31,DATE(YEAR(AJ$18),MONTH(AJ$18),MIN($J31,DAY(EOMONTH(AJ$18,0))))&lt;=$I31,MOD((YEAR(DATE(YEAR(AJ$18),MONTH(AJ$18),MIN($J31,DAY(EOMONTH(AJ$18,0)))))-YEAR($H31))*12+MONTH(DATE(YEAR(AJ$18),MONTH(AJ$18),MIN($J31,DAY(EOMONTH(AJ$18,0)))))-MONTH($H31),CHOOSE($F31,1,1,3,12))=0))*1+IF(MONTH(DATE(YEAR(AJ$19-1),MONTH(AJ$19-1),MIN($J31,DAY(EOMONTH(AJ$19-1,0)))))&lt;&gt;MONTH(DATE(YEAR(AJ$18),MONTH(AJ$18),MIN($J31,DAY(EOMONTH(AJ$18,0))))),(AND(DATE(YEAR(AJ$19-1),MONTH(AJ$19-1),MIN($J31,DAY(EOMONTH(AJ$19-1,0))))&gt;=AJ$18,DATE(YEAR(AJ$19-1),MONTH(AJ$19-1),MIN($J31,DAY(EOMONTH(AJ$19-1,0))))&lt;AJ$19,DATE(YEAR(AJ$19-1),MONTH(AJ$19-1),MIN($J31,DAY(EOMONTH(AJ$19-1,0))))&gt;=$H31,DATE(YEAR(AJ$19-1),MONTH(AJ$19-1),MIN($J31,DAY(EOMONTH(AJ$19-1,0))))&lt;=$I31,MOD((YEAR(DATE(YEAR(AJ$19-1),MONTH(AJ$19-1),MIN($J31,DAY(EOMONTH(AJ$19-1,0)))))-YEAR($H31))*12+MONTH(DATE(YEAR(AJ$19-1),MONTH(AJ$19-1),MIN($J31,DAY(EOMONTH(AJ$19-1,0)))))-MONTH($H31),CHOOSE($F31,1,1,3,12))=0))*1,0)))</f>
        <v/>
      </c>
      <c r="AK31">
        <f>IF(OR(NOT($K31),AK$19&lt;=AK$18),0,$D31*IF($F31=1,IF(MIN(AK$19,$I31+1)&lt;=MAX(AK$18,$H31),0,MAX(0,INT((MIN(AK$19,$I31+1)-MAX(AK$18,$H31)-1-MOD(WEEKDAY($H31,2)-WEEKDAY(MAX(AK$18,$H31),2),7))/7)+1)),(AND(DATE(YEAR(AK$18),MONTH(AK$18),MIN($J31,DAY(EOMONTH(AK$18,0))))&gt;=AK$18,DATE(YEAR(AK$18),MONTH(AK$18),MIN($J31,DAY(EOMONTH(AK$18,0))))&lt;AK$19,DATE(YEAR(AK$18),MONTH(AK$18),MIN($J31,DAY(EOMONTH(AK$18,0))))&gt;=$H31,DATE(YEAR(AK$18),MONTH(AK$18),MIN($J31,DAY(EOMONTH(AK$18,0))))&lt;=$I31,MOD((YEAR(DATE(YEAR(AK$18),MONTH(AK$18),MIN($J31,DAY(EOMONTH(AK$18,0)))))-YEAR($H31))*12+MONTH(DATE(YEAR(AK$18),MONTH(AK$18),MIN($J31,DAY(EOMONTH(AK$18,0)))))-MONTH($H31),CHOOSE($F31,1,1,3,12))=0))*1+IF(MONTH(DATE(YEAR(AK$19-1),MONTH(AK$19-1),MIN($J31,DAY(EOMONTH(AK$19-1,0)))))&lt;&gt;MONTH(DATE(YEAR(AK$18),MONTH(AK$18),MIN($J31,DAY(EOMONTH(AK$18,0))))),(AND(DATE(YEAR(AK$19-1),MONTH(AK$19-1),MIN($J31,DAY(EOMONTH(AK$19-1,0))))&gt;=AK$18,DATE(YEAR(AK$19-1),MONTH(AK$19-1),MIN($J31,DAY(EOMONTH(AK$19-1,0))))&lt;AK$19,DATE(YEAR(AK$19-1),MONTH(AK$19-1),MIN($J31,DAY(EOMONTH(AK$19-1,0))))&gt;=$H31,DATE(YEAR(AK$19-1),MONTH(AK$19-1),MIN($J31,DAY(EOMONTH(AK$19-1,0))))&lt;=$I31,MOD((YEAR(DATE(YEAR(AK$19-1),MONTH(AK$19-1),MIN($J31,DAY(EOMONTH(AK$19-1,0)))))-YEAR($H31))*12+MONTH(DATE(YEAR(AK$19-1),MONTH(AK$19-1),MIN($J31,DAY(EOMONTH(AK$19-1,0)))))-MONTH($H31),CHOOSE($F31,1,1,3,12))=0))*1,0)))</f>
        <v/>
      </c>
    </row>
    <row r="32">
      <c r="A32" t="n">
        <v>12</v>
      </c>
      <c r="B32">
        <f>Recurring!B19&amp;""</f>
        <v/>
      </c>
      <c r="C32">
        <f>IF(Recurring!C19="","§§",Recurring!C19)</f>
        <v/>
      </c>
      <c r="D32">
        <f>N(Recurring!D19)</f>
        <v/>
      </c>
      <c r="E32">
        <f>IF(COUNTIF($J$2:$J$5,C32)&gt;0,1,IF(COUNTIF($J$7:$J$16,C32)&gt;0,-1,0))</f>
        <v/>
      </c>
      <c r="F32">
        <f>ROUND(SUMPRODUCT((Lang!$C$49:$N$52=Recurring!E19)*(ROW(Lang!$C$49:$N$52)-48))/MAX(1,COUNTIF(Lang!$C$49:$N$52,Recurring!E19)),0)</f>
        <v/>
      </c>
      <c r="H32">
        <f>N(Recurring!F19)</f>
        <v/>
      </c>
      <c r="I32">
        <f>IF(N(Recurring!G19)=0,73051,Recurring!G19)</f>
        <v/>
      </c>
      <c r="J32">
        <f>IF(H32&gt;0,DAY(H32),1)</f>
        <v/>
      </c>
      <c r="K32">
        <f>AND(D32&gt;0,E32&lt;&gt;0,F32&gt;0,H32&gt;0)</f>
        <v/>
      </c>
      <c r="M32">
        <f>IF(OR(NOT($K32),M$19&lt;=M$18),0,$D32*IF($F32=1,IF(MIN(M$19,$I32+1)&lt;=MAX(M$18,$H32),0,MAX(0,INT((MIN(M$19,$I32+1)-MAX(M$18,$H32)-1-MOD(WEEKDAY($H32,2)-WEEKDAY(MAX(M$18,$H32),2),7))/7)+1)),(AND(DATE(YEAR(M$18),MONTH(M$18),MIN($J32,DAY(EOMONTH(M$18,0))))&gt;=M$18,DATE(YEAR(M$18),MONTH(M$18),MIN($J32,DAY(EOMONTH(M$18,0))))&lt;M$19,DATE(YEAR(M$18),MONTH(M$18),MIN($J32,DAY(EOMONTH(M$18,0))))&gt;=$H32,DATE(YEAR(M$18),MONTH(M$18),MIN($J32,DAY(EOMONTH(M$18,0))))&lt;=$I32,MOD((YEAR(DATE(YEAR(M$18),MONTH(M$18),MIN($J32,DAY(EOMONTH(M$18,0)))))-YEAR($H32))*12+MONTH(DATE(YEAR(M$18),MONTH(M$18),MIN($J32,DAY(EOMONTH(M$18,0)))))-MONTH($H32),CHOOSE($F32,1,1,3,12))=0))*1+IF(MONTH(DATE(YEAR(M$19-1),MONTH(M$19-1),MIN($J32,DAY(EOMONTH(M$19-1,0)))))&lt;&gt;MONTH(DATE(YEAR(M$18),MONTH(M$18),MIN($J32,DAY(EOMONTH(M$18,0))))),(AND(DATE(YEAR(M$19-1),MONTH(M$19-1),MIN($J32,DAY(EOMONTH(M$19-1,0))))&gt;=M$18,DATE(YEAR(M$19-1),MONTH(M$19-1),MIN($J32,DAY(EOMONTH(M$19-1,0))))&lt;M$19,DATE(YEAR(M$19-1),MONTH(M$19-1),MIN($J32,DAY(EOMONTH(M$19-1,0))))&gt;=$H32,DATE(YEAR(M$19-1),MONTH(M$19-1),MIN($J32,DAY(EOMONTH(M$19-1,0))))&lt;=$I32,MOD((YEAR(DATE(YEAR(M$19-1),MONTH(M$19-1),MIN($J32,DAY(EOMONTH(M$19-1,0)))))-YEAR($H32))*12+MONTH(DATE(YEAR(M$19-1),MONTH(M$19-1),MIN($J32,DAY(EOMONTH(M$19-1,0)))))-MONTH($H32),CHOOSE($F32,1,1,3,12))=0))*1,0)))</f>
        <v/>
      </c>
      <c r="N32">
        <f>IF(OR(NOT($K32),N$19&lt;=N$18),0,$D32*IF($F32=1,IF(MIN(N$19,$I32+1)&lt;=MAX(N$18,$H32),0,MAX(0,INT((MIN(N$19,$I32+1)-MAX(N$18,$H32)-1-MOD(WEEKDAY($H32,2)-WEEKDAY(MAX(N$18,$H32),2),7))/7)+1)),(AND(DATE(YEAR(N$18),MONTH(N$18),MIN($J32,DAY(EOMONTH(N$18,0))))&gt;=N$18,DATE(YEAR(N$18),MONTH(N$18),MIN($J32,DAY(EOMONTH(N$18,0))))&lt;N$19,DATE(YEAR(N$18),MONTH(N$18),MIN($J32,DAY(EOMONTH(N$18,0))))&gt;=$H32,DATE(YEAR(N$18),MONTH(N$18),MIN($J32,DAY(EOMONTH(N$18,0))))&lt;=$I32,MOD((YEAR(DATE(YEAR(N$18),MONTH(N$18),MIN($J32,DAY(EOMONTH(N$18,0)))))-YEAR($H32))*12+MONTH(DATE(YEAR(N$18),MONTH(N$18),MIN($J32,DAY(EOMONTH(N$18,0)))))-MONTH($H32),CHOOSE($F32,1,1,3,12))=0))*1+IF(MONTH(DATE(YEAR(N$19-1),MONTH(N$19-1),MIN($J32,DAY(EOMONTH(N$19-1,0)))))&lt;&gt;MONTH(DATE(YEAR(N$18),MONTH(N$18),MIN($J32,DAY(EOMONTH(N$18,0))))),(AND(DATE(YEAR(N$19-1),MONTH(N$19-1),MIN($J32,DAY(EOMONTH(N$19-1,0))))&gt;=N$18,DATE(YEAR(N$19-1),MONTH(N$19-1),MIN($J32,DAY(EOMONTH(N$19-1,0))))&lt;N$19,DATE(YEAR(N$19-1),MONTH(N$19-1),MIN($J32,DAY(EOMONTH(N$19-1,0))))&gt;=$H32,DATE(YEAR(N$19-1),MONTH(N$19-1),MIN($J32,DAY(EOMONTH(N$19-1,0))))&lt;=$I32,MOD((YEAR(DATE(YEAR(N$19-1),MONTH(N$19-1),MIN($J32,DAY(EOMONTH(N$19-1,0)))))-YEAR($H32))*12+MONTH(DATE(YEAR(N$19-1),MONTH(N$19-1),MIN($J32,DAY(EOMONTH(N$19-1,0)))))-MONTH($H32),CHOOSE($F32,1,1,3,12))=0))*1,0)))</f>
        <v/>
      </c>
      <c r="O32">
        <f>IF(OR(NOT($K32),O$19&lt;=O$18),0,$D32*IF($F32=1,IF(MIN(O$19,$I32+1)&lt;=MAX(O$18,$H32),0,MAX(0,INT((MIN(O$19,$I32+1)-MAX(O$18,$H32)-1-MOD(WEEKDAY($H32,2)-WEEKDAY(MAX(O$18,$H32),2),7))/7)+1)),(AND(DATE(YEAR(O$18),MONTH(O$18),MIN($J32,DAY(EOMONTH(O$18,0))))&gt;=O$18,DATE(YEAR(O$18),MONTH(O$18),MIN($J32,DAY(EOMONTH(O$18,0))))&lt;O$19,DATE(YEAR(O$18),MONTH(O$18),MIN($J32,DAY(EOMONTH(O$18,0))))&gt;=$H32,DATE(YEAR(O$18),MONTH(O$18),MIN($J32,DAY(EOMONTH(O$18,0))))&lt;=$I32,MOD((YEAR(DATE(YEAR(O$18),MONTH(O$18),MIN($J32,DAY(EOMONTH(O$18,0)))))-YEAR($H32))*12+MONTH(DATE(YEAR(O$18),MONTH(O$18),MIN($J32,DAY(EOMONTH(O$18,0)))))-MONTH($H32),CHOOSE($F32,1,1,3,12))=0))*1+IF(MONTH(DATE(YEAR(O$19-1),MONTH(O$19-1),MIN($J32,DAY(EOMONTH(O$19-1,0)))))&lt;&gt;MONTH(DATE(YEAR(O$18),MONTH(O$18),MIN($J32,DAY(EOMONTH(O$18,0))))),(AND(DATE(YEAR(O$19-1),MONTH(O$19-1),MIN($J32,DAY(EOMONTH(O$19-1,0))))&gt;=O$18,DATE(YEAR(O$19-1),MONTH(O$19-1),MIN($J32,DAY(EOMONTH(O$19-1,0))))&lt;O$19,DATE(YEAR(O$19-1),MONTH(O$19-1),MIN($J32,DAY(EOMONTH(O$19-1,0))))&gt;=$H32,DATE(YEAR(O$19-1),MONTH(O$19-1),MIN($J32,DAY(EOMONTH(O$19-1,0))))&lt;=$I32,MOD((YEAR(DATE(YEAR(O$19-1),MONTH(O$19-1),MIN($J32,DAY(EOMONTH(O$19-1,0)))))-YEAR($H32))*12+MONTH(DATE(YEAR(O$19-1),MONTH(O$19-1),MIN($J32,DAY(EOMONTH(O$19-1,0)))))-MONTH($H32),CHOOSE($F32,1,1,3,12))=0))*1,0)))</f>
        <v/>
      </c>
      <c r="P32">
        <f>IF(OR(NOT($K32),P$19&lt;=P$18),0,$D32*IF($F32=1,IF(MIN(P$19,$I32+1)&lt;=MAX(P$18,$H32),0,MAX(0,INT((MIN(P$19,$I32+1)-MAX(P$18,$H32)-1-MOD(WEEKDAY($H32,2)-WEEKDAY(MAX(P$18,$H32),2),7))/7)+1)),(AND(DATE(YEAR(P$18),MONTH(P$18),MIN($J32,DAY(EOMONTH(P$18,0))))&gt;=P$18,DATE(YEAR(P$18),MONTH(P$18),MIN($J32,DAY(EOMONTH(P$18,0))))&lt;P$19,DATE(YEAR(P$18),MONTH(P$18),MIN($J32,DAY(EOMONTH(P$18,0))))&gt;=$H32,DATE(YEAR(P$18),MONTH(P$18),MIN($J32,DAY(EOMONTH(P$18,0))))&lt;=$I32,MOD((YEAR(DATE(YEAR(P$18),MONTH(P$18),MIN($J32,DAY(EOMONTH(P$18,0)))))-YEAR($H32))*12+MONTH(DATE(YEAR(P$18),MONTH(P$18),MIN($J32,DAY(EOMONTH(P$18,0)))))-MONTH($H32),CHOOSE($F32,1,1,3,12))=0))*1+IF(MONTH(DATE(YEAR(P$19-1),MONTH(P$19-1),MIN($J32,DAY(EOMONTH(P$19-1,0)))))&lt;&gt;MONTH(DATE(YEAR(P$18),MONTH(P$18),MIN($J32,DAY(EOMONTH(P$18,0))))),(AND(DATE(YEAR(P$19-1),MONTH(P$19-1),MIN($J32,DAY(EOMONTH(P$19-1,0))))&gt;=P$18,DATE(YEAR(P$19-1),MONTH(P$19-1),MIN($J32,DAY(EOMONTH(P$19-1,0))))&lt;P$19,DATE(YEAR(P$19-1),MONTH(P$19-1),MIN($J32,DAY(EOMONTH(P$19-1,0))))&gt;=$H32,DATE(YEAR(P$19-1),MONTH(P$19-1),MIN($J32,DAY(EOMONTH(P$19-1,0))))&lt;=$I32,MOD((YEAR(DATE(YEAR(P$19-1),MONTH(P$19-1),MIN($J32,DAY(EOMONTH(P$19-1,0)))))-YEAR($H32))*12+MONTH(DATE(YEAR(P$19-1),MONTH(P$19-1),MIN($J32,DAY(EOMONTH(P$19-1,0)))))-MONTH($H32),CHOOSE($F32,1,1,3,12))=0))*1,0)))</f>
        <v/>
      </c>
      <c r="Q32">
        <f>IF(OR(NOT($K32),Q$19&lt;=Q$18),0,$D32*IF($F32=1,IF(MIN(Q$19,$I32+1)&lt;=MAX(Q$18,$H32),0,MAX(0,INT((MIN(Q$19,$I32+1)-MAX(Q$18,$H32)-1-MOD(WEEKDAY($H32,2)-WEEKDAY(MAX(Q$18,$H32),2),7))/7)+1)),(AND(DATE(YEAR(Q$18),MONTH(Q$18),MIN($J32,DAY(EOMONTH(Q$18,0))))&gt;=Q$18,DATE(YEAR(Q$18),MONTH(Q$18),MIN($J32,DAY(EOMONTH(Q$18,0))))&lt;Q$19,DATE(YEAR(Q$18),MONTH(Q$18),MIN($J32,DAY(EOMONTH(Q$18,0))))&gt;=$H32,DATE(YEAR(Q$18),MONTH(Q$18),MIN($J32,DAY(EOMONTH(Q$18,0))))&lt;=$I32,MOD((YEAR(DATE(YEAR(Q$18),MONTH(Q$18),MIN($J32,DAY(EOMONTH(Q$18,0)))))-YEAR($H32))*12+MONTH(DATE(YEAR(Q$18),MONTH(Q$18),MIN($J32,DAY(EOMONTH(Q$18,0)))))-MONTH($H32),CHOOSE($F32,1,1,3,12))=0))*1+IF(MONTH(DATE(YEAR(Q$19-1),MONTH(Q$19-1),MIN($J32,DAY(EOMONTH(Q$19-1,0)))))&lt;&gt;MONTH(DATE(YEAR(Q$18),MONTH(Q$18),MIN($J32,DAY(EOMONTH(Q$18,0))))),(AND(DATE(YEAR(Q$19-1),MONTH(Q$19-1),MIN($J32,DAY(EOMONTH(Q$19-1,0))))&gt;=Q$18,DATE(YEAR(Q$19-1),MONTH(Q$19-1),MIN($J32,DAY(EOMONTH(Q$19-1,0))))&lt;Q$19,DATE(YEAR(Q$19-1),MONTH(Q$19-1),MIN($J32,DAY(EOMONTH(Q$19-1,0))))&gt;=$H32,DATE(YEAR(Q$19-1),MONTH(Q$19-1),MIN($J32,DAY(EOMONTH(Q$19-1,0))))&lt;=$I32,MOD((YEAR(DATE(YEAR(Q$19-1),MONTH(Q$19-1),MIN($J32,DAY(EOMONTH(Q$19-1,0)))))-YEAR($H32))*12+MONTH(DATE(YEAR(Q$19-1),MONTH(Q$19-1),MIN($J32,DAY(EOMONTH(Q$19-1,0)))))-MONTH($H32),CHOOSE($F32,1,1,3,12))=0))*1,0)))</f>
        <v/>
      </c>
      <c r="R32">
        <f>IF(OR(NOT($K32),R$19&lt;=R$18),0,$D32*IF($F32=1,IF(MIN(R$19,$I32+1)&lt;=MAX(R$18,$H32),0,MAX(0,INT((MIN(R$19,$I32+1)-MAX(R$18,$H32)-1-MOD(WEEKDAY($H32,2)-WEEKDAY(MAX(R$18,$H32),2),7))/7)+1)),(AND(DATE(YEAR(R$18),MONTH(R$18),MIN($J32,DAY(EOMONTH(R$18,0))))&gt;=R$18,DATE(YEAR(R$18),MONTH(R$18),MIN($J32,DAY(EOMONTH(R$18,0))))&lt;R$19,DATE(YEAR(R$18),MONTH(R$18),MIN($J32,DAY(EOMONTH(R$18,0))))&gt;=$H32,DATE(YEAR(R$18),MONTH(R$18),MIN($J32,DAY(EOMONTH(R$18,0))))&lt;=$I32,MOD((YEAR(DATE(YEAR(R$18),MONTH(R$18),MIN($J32,DAY(EOMONTH(R$18,0)))))-YEAR($H32))*12+MONTH(DATE(YEAR(R$18),MONTH(R$18),MIN($J32,DAY(EOMONTH(R$18,0)))))-MONTH($H32),CHOOSE($F32,1,1,3,12))=0))*1+IF(MONTH(DATE(YEAR(R$19-1),MONTH(R$19-1),MIN($J32,DAY(EOMONTH(R$19-1,0)))))&lt;&gt;MONTH(DATE(YEAR(R$18),MONTH(R$18),MIN($J32,DAY(EOMONTH(R$18,0))))),(AND(DATE(YEAR(R$19-1),MONTH(R$19-1),MIN($J32,DAY(EOMONTH(R$19-1,0))))&gt;=R$18,DATE(YEAR(R$19-1),MONTH(R$19-1),MIN($J32,DAY(EOMONTH(R$19-1,0))))&lt;R$19,DATE(YEAR(R$19-1),MONTH(R$19-1),MIN($J32,DAY(EOMONTH(R$19-1,0))))&gt;=$H32,DATE(YEAR(R$19-1),MONTH(R$19-1),MIN($J32,DAY(EOMONTH(R$19-1,0))))&lt;=$I32,MOD((YEAR(DATE(YEAR(R$19-1),MONTH(R$19-1),MIN($J32,DAY(EOMONTH(R$19-1,0)))))-YEAR($H32))*12+MONTH(DATE(YEAR(R$19-1),MONTH(R$19-1),MIN($J32,DAY(EOMONTH(R$19-1,0)))))-MONTH($H32),CHOOSE($F32,1,1,3,12))=0))*1,0)))</f>
        <v/>
      </c>
      <c r="S32">
        <f>IF(OR(NOT($K32),S$19&lt;=S$18),0,$D32*IF($F32=1,IF(MIN(S$19,$I32+1)&lt;=MAX(S$18,$H32),0,MAX(0,INT((MIN(S$19,$I32+1)-MAX(S$18,$H32)-1-MOD(WEEKDAY($H32,2)-WEEKDAY(MAX(S$18,$H32),2),7))/7)+1)),(AND(DATE(YEAR(S$18),MONTH(S$18),MIN($J32,DAY(EOMONTH(S$18,0))))&gt;=S$18,DATE(YEAR(S$18),MONTH(S$18),MIN($J32,DAY(EOMONTH(S$18,0))))&lt;S$19,DATE(YEAR(S$18),MONTH(S$18),MIN($J32,DAY(EOMONTH(S$18,0))))&gt;=$H32,DATE(YEAR(S$18),MONTH(S$18),MIN($J32,DAY(EOMONTH(S$18,0))))&lt;=$I32,MOD((YEAR(DATE(YEAR(S$18),MONTH(S$18),MIN($J32,DAY(EOMONTH(S$18,0)))))-YEAR($H32))*12+MONTH(DATE(YEAR(S$18),MONTH(S$18),MIN($J32,DAY(EOMONTH(S$18,0)))))-MONTH($H32),CHOOSE($F32,1,1,3,12))=0))*1+IF(MONTH(DATE(YEAR(S$19-1),MONTH(S$19-1),MIN($J32,DAY(EOMONTH(S$19-1,0)))))&lt;&gt;MONTH(DATE(YEAR(S$18),MONTH(S$18),MIN($J32,DAY(EOMONTH(S$18,0))))),(AND(DATE(YEAR(S$19-1),MONTH(S$19-1),MIN($J32,DAY(EOMONTH(S$19-1,0))))&gt;=S$18,DATE(YEAR(S$19-1),MONTH(S$19-1),MIN($J32,DAY(EOMONTH(S$19-1,0))))&lt;S$19,DATE(YEAR(S$19-1),MONTH(S$19-1),MIN($J32,DAY(EOMONTH(S$19-1,0))))&gt;=$H32,DATE(YEAR(S$19-1),MONTH(S$19-1),MIN($J32,DAY(EOMONTH(S$19-1,0))))&lt;=$I32,MOD((YEAR(DATE(YEAR(S$19-1),MONTH(S$19-1),MIN($J32,DAY(EOMONTH(S$19-1,0)))))-YEAR($H32))*12+MONTH(DATE(YEAR(S$19-1),MONTH(S$19-1),MIN($J32,DAY(EOMONTH(S$19-1,0)))))-MONTH($H32),CHOOSE($F32,1,1,3,12))=0))*1,0)))</f>
        <v/>
      </c>
      <c r="T32">
        <f>IF(OR(NOT($K32),T$19&lt;=T$18),0,$D32*IF($F32=1,IF(MIN(T$19,$I32+1)&lt;=MAX(T$18,$H32),0,MAX(0,INT((MIN(T$19,$I32+1)-MAX(T$18,$H32)-1-MOD(WEEKDAY($H32,2)-WEEKDAY(MAX(T$18,$H32),2),7))/7)+1)),(AND(DATE(YEAR(T$18),MONTH(T$18),MIN($J32,DAY(EOMONTH(T$18,0))))&gt;=T$18,DATE(YEAR(T$18),MONTH(T$18),MIN($J32,DAY(EOMONTH(T$18,0))))&lt;T$19,DATE(YEAR(T$18),MONTH(T$18),MIN($J32,DAY(EOMONTH(T$18,0))))&gt;=$H32,DATE(YEAR(T$18),MONTH(T$18),MIN($J32,DAY(EOMONTH(T$18,0))))&lt;=$I32,MOD((YEAR(DATE(YEAR(T$18),MONTH(T$18),MIN($J32,DAY(EOMONTH(T$18,0)))))-YEAR($H32))*12+MONTH(DATE(YEAR(T$18),MONTH(T$18),MIN($J32,DAY(EOMONTH(T$18,0)))))-MONTH($H32),CHOOSE($F32,1,1,3,12))=0))*1+IF(MONTH(DATE(YEAR(T$19-1),MONTH(T$19-1),MIN($J32,DAY(EOMONTH(T$19-1,0)))))&lt;&gt;MONTH(DATE(YEAR(T$18),MONTH(T$18),MIN($J32,DAY(EOMONTH(T$18,0))))),(AND(DATE(YEAR(T$19-1),MONTH(T$19-1),MIN($J32,DAY(EOMONTH(T$19-1,0))))&gt;=T$18,DATE(YEAR(T$19-1),MONTH(T$19-1),MIN($J32,DAY(EOMONTH(T$19-1,0))))&lt;T$19,DATE(YEAR(T$19-1),MONTH(T$19-1),MIN($J32,DAY(EOMONTH(T$19-1,0))))&gt;=$H32,DATE(YEAR(T$19-1),MONTH(T$19-1),MIN($J32,DAY(EOMONTH(T$19-1,0))))&lt;=$I32,MOD((YEAR(DATE(YEAR(T$19-1),MONTH(T$19-1),MIN($J32,DAY(EOMONTH(T$19-1,0)))))-YEAR($H32))*12+MONTH(DATE(YEAR(T$19-1),MONTH(T$19-1),MIN($J32,DAY(EOMONTH(T$19-1,0)))))-MONTH($H32),CHOOSE($F32,1,1,3,12))=0))*1,0)))</f>
        <v/>
      </c>
      <c r="U32">
        <f>IF(OR(NOT($K32),U$19&lt;=U$18),0,$D32*IF($F32=1,IF(MIN(U$19,$I32+1)&lt;=MAX(U$18,$H32),0,MAX(0,INT((MIN(U$19,$I32+1)-MAX(U$18,$H32)-1-MOD(WEEKDAY($H32,2)-WEEKDAY(MAX(U$18,$H32),2),7))/7)+1)),(AND(DATE(YEAR(U$18),MONTH(U$18),MIN($J32,DAY(EOMONTH(U$18,0))))&gt;=U$18,DATE(YEAR(U$18),MONTH(U$18),MIN($J32,DAY(EOMONTH(U$18,0))))&lt;U$19,DATE(YEAR(U$18),MONTH(U$18),MIN($J32,DAY(EOMONTH(U$18,0))))&gt;=$H32,DATE(YEAR(U$18),MONTH(U$18),MIN($J32,DAY(EOMONTH(U$18,0))))&lt;=$I32,MOD((YEAR(DATE(YEAR(U$18),MONTH(U$18),MIN($J32,DAY(EOMONTH(U$18,0)))))-YEAR($H32))*12+MONTH(DATE(YEAR(U$18),MONTH(U$18),MIN($J32,DAY(EOMONTH(U$18,0)))))-MONTH($H32),CHOOSE($F32,1,1,3,12))=0))*1+IF(MONTH(DATE(YEAR(U$19-1),MONTH(U$19-1),MIN($J32,DAY(EOMONTH(U$19-1,0)))))&lt;&gt;MONTH(DATE(YEAR(U$18),MONTH(U$18),MIN($J32,DAY(EOMONTH(U$18,0))))),(AND(DATE(YEAR(U$19-1),MONTH(U$19-1),MIN($J32,DAY(EOMONTH(U$19-1,0))))&gt;=U$18,DATE(YEAR(U$19-1),MONTH(U$19-1),MIN($J32,DAY(EOMONTH(U$19-1,0))))&lt;U$19,DATE(YEAR(U$19-1),MONTH(U$19-1),MIN($J32,DAY(EOMONTH(U$19-1,0))))&gt;=$H32,DATE(YEAR(U$19-1),MONTH(U$19-1),MIN($J32,DAY(EOMONTH(U$19-1,0))))&lt;=$I32,MOD((YEAR(DATE(YEAR(U$19-1),MONTH(U$19-1),MIN($J32,DAY(EOMONTH(U$19-1,0)))))-YEAR($H32))*12+MONTH(DATE(YEAR(U$19-1),MONTH(U$19-1),MIN($J32,DAY(EOMONTH(U$19-1,0)))))-MONTH($H32),CHOOSE($F32,1,1,3,12))=0))*1,0)))</f>
        <v/>
      </c>
      <c r="V32">
        <f>IF(OR(NOT($K32),V$19&lt;=V$18),0,$D32*IF($F32=1,IF(MIN(V$19,$I32+1)&lt;=MAX(V$18,$H32),0,MAX(0,INT((MIN(V$19,$I32+1)-MAX(V$18,$H32)-1-MOD(WEEKDAY($H32,2)-WEEKDAY(MAX(V$18,$H32),2),7))/7)+1)),(AND(DATE(YEAR(V$18),MONTH(V$18),MIN($J32,DAY(EOMONTH(V$18,0))))&gt;=V$18,DATE(YEAR(V$18),MONTH(V$18),MIN($J32,DAY(EOMONTH(V$18,0))))&lt;V$19,DATE(YEAR(V$18),MONTH(V$18),MIN($J32,DAY(EOMONTH(V$18,0))))&gt;=$H32,DATE(YEAR(V$18),MONTH(V$18),MIN($J32,DAY(EOMONTH(V$18,0))))&lt;=$I32,MOD((YEAR(DATE(YEAR(V$18),MONTH(V$18),MIN($J32,DAY(EOMONTH(V$18,0)))))-YEAR($H32))*12+MONTH(DATE(YEAR(V$18),MONTH(V$18),MIN($J32,DAY(EOMONTH(V$18,0)))))-MONTH($H32),CHOOSE($F32,1,1,3,12))=0))*1+IF(MONTH(DATE(YEAR(V$19-1),MONTH(V$19-1),MIN($J32,DAY(EOMONTH(V$19-1,0)))))&lt;&gt;MONTH(DATE(YEAR(V$18),MONTH(V$18),MIN($J32,DAY(EOMONTH(V$18,0))))),(AND(DATE(YEAR(V$19-1),MONTH(V$19-1),MIN($J32,DAY(EOMONTH(V$19-1,0))))&gt;=V$18,DATE(YEAR(V$19-1),MONTH(V$19-1),MIN($J32,DAY(EOMONTH(V$19-1,0))))&lt;V$19,DATE(YEAR(V$19-1),MONTH(V$19-1),MIN($J32,DAY(EOMONTH(V$19-1,0))))&gt;=$H32,DATE(YEAR(V$19-1),MONTH(V$19-1),MIN($J32,DAY(EOMONTH(V$19-1,0))))&lt;=$I32,MOD((YEAR(DATE(YEAR(V$19-1),MONTH(V$19-1),MIN($J32,DAY(EOMONTH(V$19-1,0)))))-YEAR($H32))*12+MONTH(DATE(YEAR(V$19-1),MONTH(V$19-1),MIN($J32,DAY(EOMONTH(V$19-1,0)))))-MONTH($H32),CHOOSE($F32,1,1,3,12))=0))*1,0)))</f>
        <v/>
      </c>
      <c r="W32">
        <f>IF(OR(NOT($K32),W$19&lt;=W$18),0,$D32*IF($F32=1,IF(MIN(W$19,$I32+1)&lt;=MAX(W$18,$H32),0,MAX(0,INT((MIN(W$19,$I32+1)-MAX(W$18,$H32)-1-MOD(WEEKDAY($H32,2)-WEEKDAY(MAX(W$18,$H32),2),7))/7)+1)),(AND(DATE(YEAR(W$18),MONTH(W$18),MIN($J32,DAY(EOMONTH(W$18,0))))&gt;=W$18,DATE(YEAR(W$18),MONTH(W$18),MIN($J32,DAY(EOMONTH(W$18,0))))&lt;W$19,DATE(YEAR(W$18),MONTH(W$18),MIN($J32,DAY(EOMONTH(W$18,0))))&gt;=$H32,DATE(YEAR(W$18),MONTH(W$18),MIN($J32,DAY(EOMONTH(W$18,0))))&lt;=$I32,MOD((YEAR(DATE(YEAR(W$18),MONTH(W$18),MIN($J32,DAY(EOMONTH(W$18,0)))))-YEAR($H32))*12+MONTH(DATE(YEAR(W$18),MONTH(W$18),MIN($J32,DAY(EOMONTH(W$18,0)))))-MONTH($H32),CHOOSE($F32,1,1,3,12))=0))*1+IF(MONTH(DATE(YEAR(W$19-1),MONTH(W$19-1),MIN($J32,DAY(EOMONTH(W$19-1,0)))))&lt;&gt;MONTH(DATE(YEAR(W$18),MONTH(W$18),MIN($J32,DAY(EOMONTH(W$18,0))))),(AND(DATE(YEAR(W$19-1),MONTH(W$19-1),MIN($J32,DAY(EOMONTH(W$19-1,0))))&gt;=W$18,DATE(YEAR(W$19-1),MONTH(W$19-1),MIN($J32,DAY(EOMONTH(W$19-1,0))))&lt;W$19,DATE(YEAR(W$19-1),MONTH(W$19-1),MIN($J32,DAY(EOMONTH(W$19-1,0))))&gt;=$H32,DATE(YEAR(W$19-1),MONTH(W$19-1),MIN($J32,DAY(EOMONTH(W$19-1,0))))&lt;=$I32,MOD((YEAR(DATE(YEAR(W$19-1),MONTH(W$19-1),MIN($J32,DAY(EOMONTH(W$19-1,0)))))-YEAR($H32))*12+MONTH(DATE(YEAR(W$19-1),MONTH(W$19-1),MIN($J32,DAY(EOMONTH(W$19-1,0)))))-MONTH($H32),CHOOSE($F32,1,1,3,12))=0))*1,0)))</f>
        <v/>
      </c>
      <c r="X32">
        <f>IF(OR(NOT($K32),X$19&lt;=X$18),0,$D32*IF($F32=1,IF(MIN(X$19,$I32+1)&lt;=MAX(X$18,$H32),0,MAX(0,INT((MIN(X$19,$I32+1)-MAX(X$18,$H32)-1-MOD(WEEKDAY($H32,2)-WEEKDAY(MAX(X$18,$H32),2),7))/7)+1)),(AND(DATE(YEAR(X$18),MONTH(X$18),MIN($J32,DAY(EOMONTH(X$18,0))))&gt;=X$18,DATE(YEAR(X$18),MONTH(X$18),MIN($J32,DAY(EOMONTH(X$18,0))))&lt;X$19,DATE(YEAR(X$18),MONTH(X$18),MIN($J32,DAY(EOMONTH(X$18,0))))&gt;=$H32,DATE(YEAR(X$18),MONTH(X$18),MIN($J32,DAY(EOMONTH(X$18,0))))&lt;=$I32,MOD((YEAR(DATE(YEAR(X$18),MONTH(X$18),MIN($J32,DAY(EOMONTH(X$18,0)))))-YEAR($H32))*12+MONTH(DATE(YEAR(X$18),MONTH(X$18),MIN($J32,DAY(EOMONTH(X$18,0)))))-MONTH($H32),CHOOSE($F32,1,1,3,12))=0))*1+IF(MONTH(DATE(YEAR(X$19-1),MONTH(X$19-1),MIN($J32,DAY(EOMONTH(X$19-1,0)))))&lt;&gt;MONTH(DATE(YEAR(X$18),MONTH(X$18),MIN($J32,DAY(EOMONTH(X$18,0))))),(AND(DATE(YEAR(X$19-1),MONTH(X$19-1),MIN($J32,DAY(EOMONTH(X$19-1,0))))&gt;=X$18,DATE(YEAR(X$19-1),MONTH(X$19-1),MIN($J32,DAY(EOMONTH(X$19-1,0))))&lt;X$19,DATE(YEAR(X$19-1),MONTH(X$19-1),MIN($J32,DAY(EOMONTH(X$19-1,0))))&gt;=$H32,DATE(YEAR(X$19-1),MONTH(X$19-1),MIN($J32,DAY(EOMONTH(X$19-1,0))))&lt;=$I32,MOD((YEAR(DATE(YEAR(X$19-1),MONTH(X$19-1),MIN($J32,DAY(EOMONTH(X$19-1,0)))))-YEAR($H32))*12+MONTH(DATE(YEAR(X$19-1),MONTH(X$19-1),MIN($J32,DAY(EOMONTH(X$19-1,0)))))-MONTH($H32),CHOOSE($F32,1,1,3,12))=0))*1,0)))</f>
        <v/>
      </c>
      <c r="Y32">
        <f>IF(OR(NOT($K32),Y$19&lt;=Y$18),0,$D32*IF($F32=1,IF(MIN(Y$19,$I32+1)&lt;=MAX(Y$18,$H32),0,MAX(0,INT((MIN(Y$19,$I32+1)-MAX(Y$18,$H32)-1-MOD(WEEKDAY($H32,2)-WEEKDAY(MAX(Y$18,$H32),2),7))/7)+1)),(AND(DATE(YEAR(Y$18),MONTH(Y$18),MIN($J32,DAY(EOMONTH(Y$18,0))))&gt;=Y$18,DATE(YEAR(Y$18),MONTH(Y$18),MIN($J32,DAY(EOMONTH(Y$18,0))))&lt;Y$19,DATE(YEAR(Y$18),MONTH(Y$18),MIN($J32,DAY(EOMONTH(Y$18,0))))&gt;=$H32,DATE(YEAR(Y$18),MONTH(Y$18),MIN($J32,DAY(EOMONTH(Y$18,0))))&lt;=$I32,MOD((YEAR(DATE(YEAR(Y$18),MONTH(Y$18),MIN($J32,DAY(EOMONTH(Y$18,0)))))-YEAR($H32))*12+MONTH(DATE(YEAR(Y$18),MONTH(Y$18),MIN($J32,DAY(EOMONTH(Y$18,0)))))-MONTH($H32),CHOOSE($F32,1,1,3,12))=0))*1+IF(MONTH(DATE(YEAR(Y$19-1),MONTH(Y$19-1),MIN($J32,DAY(EOMONTH(Y$19-1,0)))))&lt;&gt;MONTH(DATE(YEAR(Y$18),MONTH(Y$18),MIN($J32,DAY(EOMONTH(Y$18,0))))),(AND(DATE(YEAR(Y$19-1),MONTH(Y$19-1),MIN($J32,DAY(EOMONTH(Y$19-1,0))))&gt;=Y$18,DATE(YEAR(Y$19-1),MONTH(Y$19-1),MIN($J32,DAY(EOMONTH(Y$19-1,0))))&lt;Y$19,DATE(YEAR(Y$19-1),MONTH(Y$19-1),MIN($J32,DAY(EOMONTH(Y$19-1,0))))&gt;=$H32,DATE(YEAR(Y$19-1),MONTH(Y$19-1),MIN($J32,DAY(EOMONTH(Y$19-1,0))))&lt;=$I32,MOD((YEAR(DATE(YEAR(Y$19-1),MONTH(Y$19-1),MIN($J32,DAY(EOMONTH(Y$19-1,0)))))-YEAR($H32))*12+MONTH(DATE(YEAR(Y$19-1),MONTH(Y$19-1),MIN($J32,DAY(EOMONTH(Y$19-1,0)))))-MONTH($H32),CHOOSE($F32,1,1,3,12))=0))*1,0)))</f>
        <v/>
      </c>
      <c r="Z32">
        <f>IF(OR(NOT($K32),Z$19&lt;=Z$18),0,$D32*IF($F32=1,IF(MIN(Z$19,$I32+1)&lt;=MAX(Z$18,$H32),0,MAX(0,INT((MIN(Z$19,$I32+1)-MAX(Z$18,$H32)-1-MOD(WEEKDAY($H32,2)-WEEKDAY(MAX(Z$18,$H32),2),7))/7)+1)),(AND(DATE(YEAR(Z$18),MONTH(Z$18),MIN($J32,DAY(EOMONTH(Z$18,0))))&gt;=Z$18,DATE(YEAR(Z$18),MONTH(Z$18),MIN($J32,DAY(EOMONTH(Z$18,0))))&lt;Z$19,DATE(YEAR(Z$18),MONTH(Z$18),MIN($J32,DAY(EOMONTH(Z$18,0))))&gt;=$H32,DATE(YEAR(Z$18),MONTH(Z$18),MIN($J32,DAY(EOMONTH(Z$18,0))))&lt;=$I32,MOD((YEAR(DATE(YEAR(Z$18),MONTH(Z$18),MIN($J32,DAY(EOMONTH(Z$18,0)))))-YEAR($H32))*12+MONTH(DATE(YEAR(Z$18),MONTH(Z$18),MIN($J32,DAY(EOMONTH(Z$18,0)))))-MONTH($H32),CHOOSE($F32,1,1,3,12))=0))*1+IF(MONTH(DATE(YEAR(Z$19-1),MONTH(Z$19-1),MIN($J32,DAY(EOMONTH(Z$19-1,0)))))&lt;&gt;MONTH(DATE(YEAR(Z$18),MONTH(Z$18),MIN($J32,DAY(EOMONTH(Z$18,0))))),(AND(DATE(YEAR(Z$19-1),MONTH(Z$19-1),MIN($J32,DAY(EOMONTH(Z$19-1,0))))&gt;=Z$18,DATE(YEAR(Z$19-1),MONTH(Z$19-1),MIN($J32,DAY(EOMONTH(Z$19-1,0))))&lt;Z$19,DATE(YEAR(Z$19-1),MONTH(Z$19-1),MIN($J32,DAY(EOMONTH(Z$19-1,0))))&gt;=$H32,DATE(YEAR(Z$19-1),MONTH(Z$19-1),MIN($J32,DAY(EOMONTH(Z$19-1,0))))&lt;=$I32,MOD((YEAR(DATE(YEAR(Z$19-1),MONTH(Z$19-1),MIN($J32,DAY(EOMONTH(Z$19-1,0)))))-YEAR($H32))*12+MONTH(DATE(YEAR(Z$19-1),MONTH(Z$19-1),MIN($J32,DAY(EOMONTH(Z$19-1,0)))))-MONTH($H32),CHOOSE($F32,1,1,3,12))=0))*1,0)))</f>
        <v/>
      </c>
      <c r="AA32">
        <f>IF(OR(NOT($K32),AA$19&lt;=AA$18),0,$D32*IF($F32=1,IF(MIN(AA$19,$I32+1)&lt;=MAX(AA$18,$H32),0,MAX(0,INT((MIN(AA$19,$I32+1)-MAX(AA$18,$H32)-1-MOD(WEEKDAY($H32,2)-WEEKDAY(MAX(AA$18,$H32),2),7))/7)+1)),(AND(DATE(YEAR(AA$18),MONTH(AA$18),MIN($J32,DAY(EOMONTH(AA$18,0))))&gt;=AA$18,DATE(YEAR(AA$18),MONTH(AA$18),MIN($J32,DAY(EOMONTH(AA$18,0))))&lt;AA$19,DATE(YEAR(AA$18),MONTH(AA$18),MIN($J32,DAY(EOMONTH(AA$18,0))))&gt;=$H32,DATE(YEAR(AA$18),MONTH(AA$18),MIN($J32,DAY(EOMONTH(AA$18,0))))&lt;=$I32,MOD((YEAR(DATE(YEAR(AA$18),MONTH(AA$18),MIN($J32,DAY(EOMONTH(AA$18,0)))))-YEAR($H32))*12+MONTH(DATE(YEAR(AA$18),MONTH(AA$18),MIN($J32,DAY(EOMONTH(AA$18,0)))))-MONTH($H32),CHOOSE($F32,1,1,3,12))=0))*1+IF(MONTH(DATE(YEAR(AA$19-1),MONTH(AA$19-1),MIN($J32,DAY(EOMONTH(AA$19-1,0)))))&lt;&gt;MONTH(DATE(YEAR(AA$18),MONTH(AA$18),MIN($J32,DAY(EOMONTH(AA$18,0))))),(AND(DATE(YEAR(AA$19-1),MONTH(AA$19-1),MIN($J32,DAY(EOMONTH(AA$19-1,0))))&gt;=AA$18,DATE(YEAR(AA$19-1),MONTH(AA$19-1),MIN($J32,DAY(EOMONTH(AA$19-1,0))))&lt;AA$19,DATE(YEAR(AA$19-1),MONTH(AA$19-1),MIN($J32,DAY(EOMONTH(AA$19-1,0))))&gt;=$H32,DATE(YEAR(AA$19-1),MONTH(AA$19-1),MIN($J32,DAY(EOMONTH(AA$19-1,0))))&lt;=$I32,MOD((YEAR(DATE(YEAR(AA$19-1),MONTH(AA$19-1),MIN($J32,DAY(EOMONTH(AA$19-1,0)))))-YEAR($H32))*12+MONTH(DATE(YEAR(AA$19-1),MONTH(AA$19-1),MIN($J32,DAY(EOMONTH(AA$19-1,0)))))-MONTH($H32),CHOOSE($F32,1,1,3,12))=0))*1,0)))</f>
        <v/>
      </c>
      <c r="AB32">
        <f>IF(OR(NOT($K32),AB$19&lt;=AB$18),0,$D32*IF($F32=1,IF(MIN(AB$19,$I32+1)&lt;=MAX(AB$18,$H32),0,MAX(0,INT((MIN(AB$19,$I32+1)-MAX(AB$18,$H32)-1-MOD(WEEKDAY($H32,2)-WEEKDAY(MAX(AB$18,$H32),2),7))/7)+1)),(AND(DATE(YEAR(AB$18),MONTH(AB$18),MIN($J32,DAY(EOMONTH(AB$18,0))))&gt;=AB$18,DATE(YEAR(AB$18),MONTH(AB$18),MIN($J32,DAY(EOMONTH(AB$18,0))))&lt;AB$19,DATE(YEAR(AB$18),MONTH(AB$18),MIN($J32,DAY(EOMONTH(AB$18,0))))&gt;=$H32,DATE(YEAR(AB$18),MONTH(AB$18),MIN($J32,DAY(EOMONTH(AB$18,0))))&lt;=$I32,MOD((YEAR(DATE(YEAR(AB$18),MONTH(AB$18),MIN($J32,DAY(EOMONTH(AB$18,0)))))-YEAR($H32))*12+MONTH(DATE(YEAR(AB$18),MONTH(AB$18),MIN($J32,DAY(EOMONTH(AB$18,0)))))-MONTH($H32),CHOOSE($F32,1,1,3,12))=0))*1+IF(MONTH(DATE(YEAR(AB$19-1),MONTH(AB$19-1),MIN($J32,DAY(EOMONTH(AB$19-1,0)))))&lt;&gt;MONTH(DATE(YEAR(AB$18),MONTH(AB$18),MIN($J32,DAY(EOMONTH(AB$18,0))))),(AND(DATE(YEAR(AB$19-1),MONTH(AB$19-1),MIN($J32,DAY(EOMONTH(AB$19-1,0))))&gt;=AB$18,DATE(YEAR(AB$19-1),MONTH(AB$19-1),MIN($J32,DAY(EOMONTH(AB$19-1,0))))&lt;AB$19,DATE(YEAR(AB$19-1),MONTH(AB$19-1),MIN($J32,DAY(EOMONTH(AB$19-1,0))))&gt;=$H32,DATE(YEAR(AB$19-1),MONTH(AB$19-1),MIN($J32,DAY(EOMONTH(AB$19-1,0))))&lt;=$I32,MOD((YEAR(DATE(YEAR(AB$19-1),MONTH(AB$19-1),MIN($J32,DAY(EOMONTH(AB$19-1,0)))))-YEAR($H32))*12+MONTH(DATE(YEAR(AB$19-1),MONTH(AB$19-1),MIN($J32,DAY(EOMONTH(AB$19-1,0)))))-MONTH($H32),CHOOSE($F32,1,1,3,12))=0))*1,0)))</f>
        <v/>
      </c>
      <c r="AC32">
        <f>IF(OR(NOT($K32),AC$19&lt;=AC$18),0,$D32*IF($F32=1,IF(MIN(AC$19,$I32+1)&lt;=MAX(AC$18,$H32),0,MAX(0,INT((MIN(AC$19,$I32+1)-MAX(AC$18,$H32)-1-MOD(WEEKDAY($H32,2)-WEEKDAY(MAX(AC$18,$H32),2),7))/7)+1)),(AND(DATE(YEAR(AC$18),MONTH(AC$18),MIN($J32,DAY(EOMONTH(AC$18,0))))&gt;=AC$18,DATE(YEAR(AC$18),MONTH(AC$18),MIN($J32,DAY(EOMONTH(AC$18,0))))&lt;AC$19,DATE(YEAR(AC$18),MONTH(AC$18),MIN($J32,DAY(EOMONTH(AC$18,0))))&gt;=$H32,DATE(YEAR(AC$18),MONTH(AC$18),MIN($J32,DAY(EOMONTH(AC$18,0))))&lt;=$I32,MOD((YEAR(DATE(YEAR(AC$18),MONTH(AC$18),MIN($J32,DAY(EOMONTH(AC$18,0)))))-YEAR($H32))*12+MONTH(DATE(YEAR(AC$18),MONTH(AC$18),MIN($J32,DAY(EOMONTH(AC$18,0)))))-MONTH($H32),CHOOSE($F32,1,1,3,12))=0))*1+IF(MONTH(DATE(YEAR(AC$19-1),MONTH(AC$19-1),MIN($J32,DAY(EOMONTH(AC$19-1,0)))))&lt;&gt;MONTH(DATE(YEAR(AC$18),MONTH(AC$18),MIN($J32,DAY(EOMONTH(AC$18,0))))),(AND(DATE(YEAR(AC$19-1),MONTH(AC$19-1),MIN($J32,DAY(EOMONTH(AC$19-1,0))))&gt;=AC$18,DATE(YEAR(AC$19-1),MONTH(AC$19-1),MIN($J32,DAY(EOMONTH(AC$19-1,0))))&lt;AC$19,DATE(YEAR(AC$19-1),MONTH(AC$19-1),MIN($J32,DAY(EOMONTH(AC$19-1,0))))&gt;=$H32,DATE(YEAR(AC$19-1),MONTH(AC$19-1),MIN($J32,DAY(EOMONTH(AC$19-1,0))))&lt;=$I32,MOD((YEAR(DATE(YEAR(AC$19-1),MONTH(AC$19-1),MIN($J32,DAY(EOMONTH(AC$19-1,0)))))-YEAR($H32))*12+MONTH(DATE(YEAR(AC$19-1),MONTH(AC$19-1),MIN($J32,DAY(EOMONTH(AC$19-1,0)))))-MONTH($H32),CHOOSE($F32,1,1,3,12))=0))*1,0)))</f>
        <v/>
      </c>
      <c r="AD32">
        <f>IF(OR(NOT($K32),AD$19&lt;=AD$18),0,$D32*IF($F32=1,IF(MIN(AD$19,$I32+1)&lt;=MAX(AD$18,$H32),0,MAX(0,INT((MIN(AD$19,$I32+1)-MAX(AD$18,$H32)-1-MOD(WEEKDAY($H32,2)-WEEKDAY(MAX(AD$18,$H32),2),7))/7)+1)),(AND(DATE(YEAR(AD$18),MONTH(AD$18),MIN($J32,DAY(EOMONTH(AD$18,0))))&gt;=AD$18,DATE(YEAR(AD$18),MONTH(AD$18),MIN($J32,DAY(EOMONTH(AD$18,0))))&lt;AD$19,DATE(YEAR(AD$18),MONTH(AD$18),MIN($J32,DAY(EOMONTH(AD$18,0))))&gt;=$H32,DATE(YEAR(AD$18),MONTH(AD$18),MIN($J32,DAY(EOMONTH(AD$18,0))))&lt;=$I32,MOD((YEAR(DATE(YEAR(AD$18),MONTH(AD$18),MIN($J32,DAY(EOMONTH(AD$18,0)))))-YEAR($H32))*12+MONTH(DATE(YEAR(AD$18),MONTH(AD$18),MIN($J32,DAY(EOMONTH(AD$18,0)))))-MONTH($H32),CHOOSE($F32,1,1,3,12))=0))*1+IF(MONTH(DATE(YEAR(AD$19-1),MONTH(AD$19-1),MIN($J32,DAY(EOMONTH(AD$19-1,0)))))&lt;&gt;MONTH(DATE(YEAR(AD$18),MONTH(AD$18),MIN($J32,DAY(EOMONTH(AD$18,0))))),(AND(DATE(YEAR(AD$19-1),MONTH(AD$19-1),MIN($J32,DAY(EOMONTH(AD$19-1,0))))&gt;=AD$18,DATE(YEAR(AD$19-1),MONTH(AD$19-1),MIN($J32,DAY(EOMONTH(AD$19-1,0))))&lt;AD$19,DATE(YEAR(AD$19-1),MONTH(AD$19-1),MIN($J32,DAY(EOMONTH(AD$19-1,0))))&gt;=$H32,DATE(YEAR(AD$19-1),MONTH(AD$19-1),MIN($J32,DAY(EOMONTH(AD$19-1,0))))&lt;=$I32,MOD((YEAR(DATE(YEAR(AD$19-1),MONTH(AD$19-1),MIN($J32,DAY(EOMONTH(AD$19-1,0)))))-YEAR($H32))*12+MONTH(DATE(YEAR(AD$19-1),MONTH(AD$19-1),MIN($J32,DAY(EOMONTH(AD$19-1,0)))))-MONTH($H32),CHOOSE($F32,1,1,3,12))=0))*1,0)))</f>
        <v/>
      </c>
      <c r="AE32">
        <f>IF(OR(NOT($K32),AE$19&lt;=AE$18),0,$D32*IF($F32=1,IF(MIN(AE$19,$I32+1)&lt;=MAX(AE$18,$H32),0,MAX(0,INT((MIN(AE$19,$I32+1)-MAX(AE$18,$H32)-1-MOD(WEEKDAY($H32,2)-WEEKDAY(MAX(AE$18,$H32),2),7))/7)+1)),(AND(DATE(YEAR(AE$18),MONTH(AE$18),MIN($J32,DAY(EOMONTH(AE$18,0))))&gt;=AE$18,DATE(YEAR(AE$18),MONTH(AE$18),MIN($J32,DAY(EOMONTH(AE$18,0))))&lt;AE$19,DATE(YEAR(AE$18),MONTH(AE$18),MIN($J32,DAY(EOMONTH(AE$18,0))))&gt;=$H32,DATE(YEAR(AE$18),MONTH(AE$18),MIN($J32,DAY(EOMONTH(AE$18,0))))&lt;=$I32,MOD((YEAR(DATE(YEAR(AE$18),MONTH(AE$18),MIN($J32,DAY(EOMONTH(AE$18,0)))))-YEAR($H32))*12+MONTH(DATE(YEAR(AE$18),MONTH(AE$18),MIN($J32,DAY(EOMONTH(AE$18,0)))))-MONTH($H32),CHOOSE($F32,1,1,3,12))=0))*1+IF(MONTH(DATE(YEAR(AE$19-1),MONTH(AE$19-1),MIN($J32,DAY(EOMONTH(AE$19-1,0)))))&lt;&gt;MONTH(DATE(YEAR(AE$18),MONTH(AE$18),MIN($J32,DAY(EOMONTH(AE$18,0))))),(AND(DATE(YEAR(AE$19-1),MONTH(AE$19-1),MIN($J32,DAY(EOMONTH(AE$19-1,0))))&gt;=AE$18,DATE(YEAR(AE$19-1),MONTH(AE$19-1),MIN($J32,DAY(EOMONTH(AE$19-1,0))))&lt;AE$19,DATE(YEAR(AE$19-1),MONTH(AE$19-1),MIN($J32,DAY(EOMONTH(AE$19-1,0))))&gt;=$H32,DATE(YEAR(AE$19-1),MONTH(AE$19-1),MIN($J32,DAY(EOMONTH(AE$19-1,0))))&lt;=$I32,MOD((YEAR(DATE(YEAR(AE$19-1),MONTH(AE$19-1),MIN($J32,DAY(EOMONTH(AE$19-1,0)))))-YEAR($H32))*12+MONTH(DATE(YEAR(AE$19-1),MONTH(AE$19-1),MIN($J32,DAY(EOMONTH(AE$19-1,0)))))-MONTH($H32),CHOOSE($F32,1,1,3,12))=0))*1,0)))</f>
        <v/>
      </c>
      <c r="AF32">
        <f>IF(OR(NOT($K32),AF$19&lt;=AF$18),0,$D32*IF($F32=1,IF(MIN(AF$19,$I32+1)&lt;=MAX(AF$18,$H32),0,MAX(0,INT((MIN(AF$19,$I32+1)-MAX(AF$18,$H32)-1-MOD(WEEKDAY($H32,2)-WEEKDAY(MAX(AF$18,$H32),2),7))/7)+1)),(AND(DATE(YEAR(AF$18),MONTH(AF$18),MIN($J32,DAY(EOMONTH(AF$18,0))))&gt;=AF$18,DATE(YEAR(AF$18),MONTH(AF$18),MIN($J32,DAY(EOMONTH(AF$18,0))))&lt;AF$19,DATE(YEAR(AF$18),MONTH(AF$18),MIN($J32,DAY(EOMONTH(AF$18,0))))&gt;=$H32,DATE(YEAR(AF$18),MONTH(AF$18),MIN($J32,DAY(EOMONTH(AF$18,0))))&lt;=$I32,MOD((YEAR(DATE(YEAR(AF$18),MONTH(AF$18),MIN($J32,DAY(EOMONTH(AF$18,0)))))-YEAR($H32))*12+MONTH(DATE(YEAR(AF$18),MONTH(AF$18),MIN($J32,DAY(EOMONTH(AF$18,0)))))-MONTH($H32),CHOOSE($F32,1,1,3,12))=0))*1+IF(MONTH(DATE(YEAR(AF$19-1),MONTH(AF$19-1),MIN($J32,DAY(EOMONTH(AF$19-1,0)))))&lt;&gt;MONTH(DATE(YEAR(AF$18),MONTH(AF$18),MIN($J32,DAY(EOMONTH(AF$18,0))))),(AND(DATE(YEAR(AF$19-1),MONTH(AF$19-1),MIN($J32,DAY(EOMONTH(AF$19-1,0))))&gt;=AF$18,DATE(YEAR(AF$19-1),MONTH(AF$19-1),MIN($J32,DAY(EOMONTH(AF$19-1,0))))&lt;AF$19,DATE(YEAR(AF$19-1),MONTH(AF$19-1),MIN($J32,DAY(EOMONTH(AF$19-1,0))))&gt;=$H32,DATE(YEAR(AF$19-1),MONTH(AF$19-1),MIN($J32,DAY(EOMONTH(AF$19-1,0))))&lt;=$I32,MOD((YEAR(DATE(YEAR(AF$19-1),MONTH(AF$19-1),MIN($J32,DAY(EOMONTH(AF$19-1,0)))))-YEAR($H32))*12+MONTH(DATE(YEAR(AF$19-1),MONTH(AF$19-1),MIN($J32,DAY(EOMONTH(AF$19-1,0)))))-MONTH($H32),CHOOSE($F32,1,1,3,12))=0))*1,0)))</f>
        <v/>
      </c>
      <c r="AG32">
        <f>IF(OR(NOT($K32),AG$19&lt;=AG$18),0,$D32*IF($F32=1,IF(MIN(AG$19,$I32+1)&lt;=MAX(AG$18,$H32),0,MAX(0,INT((MIN(AG$19,$I32+1)-MAX(AG$18,$H32)-1-MOD(WEEKDAY($H32,2)-WEEKDAY(MAX(AG$18,$H32),2),7))/7)+1)),(AND(DATE(YEAR(AG$18),MONTH(AG$18),MIN($J32,DAY(EOMONTH(AG$18,0))))&gt;=AG$18,DATE(YEAR(AG$18),MONTH(AG$18),MIN($J32,DAY(EOMONTH(AG$18,0))))&lt;AG$19,DATE(YEAR(AG$18),MONTH(AG$18),MIN($J32,DAY(EOMONTH(AG$18,0))))&gt;=$H32,DATE(YEAR(AG$18),MONTH(AG$18),MIN($J32,DAY(EOMONTH(AG$18,0))))&lt;=$I32,MOD((YEAR(DATE(YEAR(AG$18),MONTH(AG$18),MIN($J32,DAY(EOMONTH(AG$18,0)))))-YEAR($H32))*12+MONTH(DATE(YEAR(AG$18),MONTH(AG$18),MIN($J32,DAY(EOMONTH(AG$18,0)))))-MONTH($H32),CHOOSE($F32,1,1,3,12))=0))*1+IF(MONTH(DATE(YEAR(AG$19-1),MONTH(AG$19-1),MIN($J32,DAY(EOMONTH(AG$19-1,0)))))&lt;&gt;MONTH(DATE(YEAR(AG$18),MONTH(AG$18),MIN($J32,DAY(EOMONTH(AG$18,0))))),(AND(DATE(YEAR(AG$19-1),MONTH(AG$19-1),MIN($J32,DAY(EOMONTH(AG$19-1,0))))&gt;=AG$18,DATE(YEAR(AG$19-1),MONTH(AG$19-1),MIN($J32,DAY(EOMONTH(AG$19-1,0))))&lt;AG$19,DATE(YEAR(AG$19-1),MONTH(AG$19-1),MIN($J32,DAY(EOMONTH(AG$19-1,0))))&gt;=$H32,DATE(YEAR(AG$19-1),MONTH(AG$19-1),MIN($J32,DAY(EOMONTH(AG$19-1,0))))&lt;=$I32,MOD((YEAR(DATE(YEAR(AG$19-1),MONTH(AG$19-1),MIN($J32,DAY(EOMONTH(AG$19-1,0)))))-YEAR($H32))*12+MONTH(DATE(YEAR(AG$19-1),MONTH(AG$19-1),MIN($J32,DAY(EOMONTH(AG$19-1,0)))))-MONTH($H32),CHOOSE($F32,1,1,3,12))=0))*1,0)))</f>
        <v/>
      </c>
      <c r="AH32">
        <f>IF(OR(NOT($K32),AH$19&lt;=AH$18),0,$D32*IF($F32=1,IF(MIN(AH$19,$I32+1)&lt;=MAX(AH$18,$H32),0,MAX(0,INT((MIN(AH$19,$I32+1)-MAX(AH$18,$H32)-1-MOD(WEEKDAY($H32,2)-WEEKDAY(MAX(AH$18,$H32),2),7))/7)+1)),(AND(DATE(YEAR(AH$18),MONTH(AH$18),MIN($J32,DAY(EOMONTH(AH$18,0))))&gt;=AH$18,DATE(YEAR(AH$18),MONTH(AH$18),MIN($J32,DAY(EOMONTH(AH$18,0))))&lt;AH$19,DATE(YEAR(AH$18),MONTH(AH$18),MIN($J32,DAY(EOMONTH(AH$18,0))))&gt;=$H32,DATE(YEAR(AH$18),MONTH(AH$18),MIN($J32,DAY(EOMONTH(AH$18,0))))&lt;=$I32,MOD((YEAR(DATE(YEAR(AH$18),MONTH(AH$18),MIN($J32,DAY(EOMONTH(AH$18,0)))))-YEAR($H32))*12+MONTH(DATE(YEAR(AH$18),MONTH(AH$18),MIN($J32,DAY(EOMONTH(AH$18,0)))))-MONTH($H32),CHOOSE($F32,1,1,3,12))=0))*1+IF(MONTH(DATE(YEAR(AH$19-1),MONTH(AH$19-1),MIN($J32,DAY(EOMONTH(AH$19-1,0)))))&lt;&gt;MONTH(DATE(YEAR(AH$18),MONTH(AH$18),MIN($J32,DAY(EOMONTH(AH$18,0))))),(AND(DATE(YEAR(AH$19-1),MONTH(AH$19-1),MIN($J32,DAY(EOMONTH(AH$19-1,0))))&gt;=AH$18,DATE(YEAR(AH$19-1),MONTH(AH$19-1),MIN($J32,DAY(EOMONTH(AH$19-1,0))))&lt;AH$19,DATE(YEAR(AH$19-1),MONTH(AH$19-1),MIN($J32,DAY(EOMONTH(AH$19-1,0))))&gt;=$H32,DATE(YEAR(AH$19-1),MONTH(AH$19-1),MIN($J32,DAY(EOMONTH(AH$19-1,0))))&lt;=$I32,MOD((YEAR(DATE(YEAR(AH$19-1),MONTH(AH$19-1),MIN($J32,DAY(EOMONTH(AH$19-1,0)))))-YEAR($H32))*12+MONTH(DATE(YEAR(AH$19-1),MONTH(AH$19-1),MIN($J32,DAY(EOMONTH(AH$19-1,0)))))-MONTH($H32),CHOOSE($F32,1,1,3,12))=0))*1,0)))</f>
        <v/>
      </c>
      <c r="AI32">
        <f>IF(OR(NOT($K32),AI$19&lt;=AI$18),0,$D32*IF($F32=1,IF(MIN(AI$19,$I32+1)&lt;=MAX(AI$18,$H32),0,MAX(0,INT((MIN(AI$19,$I32+1)-MAX(AI$18,$H32)-1-MOD(WEEKDAY($H32,2)-WEEKDAY(MAX(AI$18,$H32),2),7))/7)+1)),(AND(DATE(YEAR(AI$18),MONTH(AI$18),MIN($J32,DAY(EOMONTH(AI$18,0))))&gt;=AI$18,DATE(YEAR(AI$18),MONTH(AI$18),MIN($J32,DAY(EOMONTH(AI$18,0))))&lt;AI$19,DATE(YEAR(AI$18),MONTH(AI$18),MIN($J32,DAY(EOMONTH(AI$18,0))))&gt;=$H32,DATE(YEAR(AI$18),MONTH(AI$18),MIN($J32,DAY(EOMONTH(AI$18,0))))&lt;=$I32,MOD((YEAR(DATE(YEAR(AI$18),MONTH(AI$18),MIN($J32,DAY(EOMONTH(AI$18,0)))))-YEAR($H32))*12+MONTH(DATE(YEAR(AI$18),MONTH(AI$18),MIN($J32,DAY(EOMONTH(AI$18,0)))))-MONTH($H32),CHOOSE($F32,1,1,3,12))=0))*1+IF(MONTH(DATE(YEAR(AI$19-1),MONTH(AI$19-1),MIN($J32,DAY(EOMONTH(AI$19-1,0)))))&lt;&gt;MONTH(DATE(YEAR(AI$18),MONTH(AI$18),MIN($J32,DAY(EOMONTH(AI$18,0))))),(AND(DATE(YEAR(AI$19-1),MONTH(AI$19-1),MIN($J32,DAY(EOMONTH(AI$19-1,0))))&gt;=AI$18,DATE(YEAR(AI$19-1),MONTH(AI$19-1),MIN($J32,DAY(EOMONTH(AI$19-1,0))))&lt;AI$19,DATE(YEAR(AI$19-1),MONTH(AI$19-1),MIN($J32,DAY(EOMONTH(AI$19-1,0))))&gt;=$H32,DATE(YEAR(AI$19-1),MONTH(AI$19-1),MIN($J32,DAY(EOMONTH(AI$19-1,0))))&lt;=$I32,MOD((YEAR(DATE(YEAR(AI$19-1),MONTH(AI$19-1),MIN($J32,DAY(EOMONTH(AI$19-1,0)))))-YEAR($H32))*12+MONTH(DATE(YEAR(AI$19-1),MONTH(AI$19-1),MIN($J32,DAY(EOMONTH(AI$19-1,0)))))-MONTH($H32),CHOOSE($F32,1,1,3,12))=0))*1,0)))</f>
        <v/>
      </c>
      <c r="AJ32">
        <f>IF(OR(NOT($K32),AJ$19&lt;=AJ$18),0,$D32*IF($F32=1,IF(MIN(AJ$19,$I32+1)&lt;=MAX(AJ$18,$H32),0,MAX(0,INT((MIN(AJ$19,$I32+1)-MAX(AJ$18,$H32)-1-MOD(WEEKDAY($H32,2)-WEEKDAY(MAX(AJ$18,$H32),2),7))/7)+1)),(AND(DATE(YEAR(AJ$18),MONTH(AJ$18),MIN($J32,DAY(EOMONTH(AJ$18,0))))&gt;=AJ$18,DATE(YEAR(AJ$18),MONTH(AJ$18),MIN($J32,DAY(EOMONTH(AJ$18,0))))&lt;AJ$19,DATE(YEAR(AJ$18),MONTH(AJ$18),MIN($J32,DAY(EOMONTH(AJ$18,0))))&gt;=$H32,DATE(YEAR(AJ$18),MONTH(AJ$18),MIN($J32,DAY(EOMONTH(AJ$18,0))))&lt;=$I32,MOD((YEAR(DATE(YEAR(AJ$18),MONTH(AJ$18),MIN($J32,DAY(EOMONTH(AJ$18,0)))))-YEAR($H32))*12+MONTH(DATE(YEAR(AJ$18),MONTH(AJ$18),MIN($J32,DAY(EOMONTH(AJ$18,0)))))-MONTH($H32),CHOOSE($F32,1,1,3,12))=0))*1+IF(MONTH(DATE(YEAR(AJ$19-1),MONTH(AJ$19-1),MIN($J32,DAY(EOMONTH(AJ$19-1,0)))))&lt;&gt;MONTH(DATE(YEAR(AJ$18),MONTH(AJ$18),MIN($J32,DAY(EOMONTH(AJ$18,0))))),(AND(DATE(YEAR(AJ$19-1),MONTH(AJ$19-1),MIN($J32,DAY(EOMONTH(AJ$19-1,0))))&gt;=AJ$18,DATE(YEAR(AJ$19-1),MONTH(AJ$19-1),MIN($J32,DAY(EOMONTH(AJ$19-1,0))))&lt;AJ$19,DATE(YEAR(AJ$19-1),MONTH(AJ$19-1),MIN($J32,DAY(EOMONTH(AJ$19-1,0))))&gt;=$H32,DATE(YEAR(AJ$19-1),MONTH(AJ$19-1),MIN($J32,DAY(EOMONTH(AJ$19-1,0))))&lt;=$I32,MOD((YEAR(DATE(YEAR(AJ$19-1),MONTH(AJ$19-1),MIN($J32,DAY(EOMONTH(AJ$19-1,0)))))-YEAR($H32))*12+MONTH(DATE(YEAR(AJ$19-1),MONTH(AJ$19-1),MIN($J32,DAY(EOMONTH(AJ$19-1,0)))))-MONTH($H32),CHOOSE($F32,1,1,3,12))=0))*1,0)))</f>
        <v/>
      </c>
      <c r="AK32">
        <f>IF(OR(NOT($K32),AK$19&lt;=AK$18),0,$D32*IF($F32=1,IF(MIN(AK$19,$I32+1)&lt;=MAX(AK$18,$H32),0,MAX(0,INT((MIN(AK$19,$I32+1)-MAX(AK$18,$H32)-1-MOD(WEEKDAY($H32,2)-WEEKDAY(MAX(AK$18,$H32),2),7))/7)+1)),(AND(DATE(YEAR(AK$18),MONTH(AK$18),MIN($J32,DAY(EOMONTH(AK$18,0))))&gt;=AK$18,DATE(YEAR(AK$18),MONTH(AK$18),MIN($J32,DAY(EOMONTH(AK$18,0))))&lt;AK$19,DATE(YEAR(AK$18),MONTH(AK$18),MIN($J32,DAY(EOMONTH(AK$18,0))))&gt;=$H32,DATE(YEAR(AK$18),MONTH(AK$18),MIN($J32,DAY(EOMONTH(AK$18,0))))&lt;=$I32,MOD((YEAR(DATE(YEAR(AK$18),MONTH(AK$18),MIN($J32,DAY(EOMONTH(AK$18,0)))))-YEAR($H32))*12+MONTH(DATE(YEAR(AK$18),MONTH(AK$18),MIN($J32,DAY(EOMONTH(AK$18,0)))))-MONTH($H32),CHOOSE($F32,1,1,3,12))=0))*1+IF(MONTH(DATE(YEAR(AK$19-1),MONTH(AK$19-1),MIN($J32,DAY(EOMONTH(AK$19-1,0)))))&lt;&gt;MONTH(DATE(YEAR(AK$18),MONTH(AK$18),MIN($J32,DAY(EOMONTH(AK$18,0))))),(AND(DATE(YEAR(AK$19-1),MONTH(AK$19-1),MIN($J32,DAY(EOMONTH(AK$19-1,0))))&gt;=AK$18,DATE(YEAR(AK$19-1),MONTH(AK$19-1),MIN($J32,DAY(EOMONTH(AK$19-1,0))))&lt;AK$19,DATE(YEAR(AK$19-1),MONTH(AK$19-1),MIN($J32,DAY(EOMONTH(AK$19-1,0))))&gt;=$H32,DATE(YEAR(AK$19-1),MONTH(AK$19-1),MIN($J32,DAY(EOMONTH(AK$19-1,0))))&lt;=$I32,MOD((YEAR(DATE(YEAR(AK$19-1),MONTH(AK$19-1),MIN($J32,DAY(EOMONTH(AK$19-1,0)))))-YEAR($H32))*12+MONTH(DATE(YEAR(AK$19-1),MONTH(AK$19-1),MIN($J32,DAY(EOMONTH(AK$19-1,0)))))-MONTH($H32),CHOOSE($F32,1,1,3,12))=0))*1,0)))</f>
        <v/>
      </c>
    </row>
    <row r="33">
      <c r="A33" t="n">
        <v>13</v>
      </c>
      <c r="B33">
        <f>Recurring!B20&amp;""</f>
        <v/>
      </c>
      <c r="C33">
        <f>IF(Recurring!C20="","§§",Recurring!C20)</f>
        <v/>
      </c>
      <c r="D33">
        <f>N(Recurring!D20)</f>
        <v/>
      </c>
      <c r="E33">
        <f>IF(COUNTIF($J$2:$J$5,C33)&gt;0,1,IF(COUNTIF($J$7:$J$16,C33)&gt;0,-1,0))</f>
        <v/>
      </c>
      <c r="F33">
        <f>ROUND(SUMPRODUCT((Lang!$C$49:$N$52=Recurring!E20)*(ROW(Lang!$C$49:$N$52)-48))/MAX(1,COUNTIF(Lang!$C$49:$N$52,Recurring!E20)),0)</f>
        <v/>
      </c>
      <c r="H33">
        <f>N(Recurring!F20)</f>
        <v/>
      </c>
      <c r="I33">
        <f>IF(N(Recurring!G20)=0,73051,Recurring!G20)</f>
        <v/>
      </c>
      <c r="J33">
        <f>IF(H33&gt;0,DAY(H33),1)</f>
        <v/>
      </c>
      <c r="K33">
        <f>AND(D33&gt;0,E33&lt;&gt;0,F33&gt;0,H33&gt;0)</f>
        <v/>
      </c>
      <c r="M33">
        <f>IF(OR(NOT($K33),M$19&lt;=M$18),0,$D33*IF($F33=1,IF(MIN(M$19,$I33+1)&lt;=MAX(M$18,$H33),0,MAX(0,INT((MIN(M$19,$I33+1)-MAX(M$18,$H33)-1-MOD(WEEKDAY($H33,2)-WEEKDAY(MAX(M$18,$H33),2),7))/7)+1)),(AND(DATE(YEAR(M$18),MONTH(M$18),MIN($J33,DAY(EOMONTH(M$18,0))))&gt;=M$18,DATE(YEAR(M$18),MONTH(M$18),MIN($J33,DAY(EOMONTH(M$18,0))))&lt;M$19,DATE(YEAR(M$18),MONTH(M$18),MIN($J33,DAY(EOMONTH(M$18,0))))&gt;=$H33,DATE(YEAR(M$18),MONTH(M$18),MIN($J33,DAY(EOMONTH(M$18,0))))&lt;=$I33,MOD((YEAR(DATE(YEAR(M$18),MONTH(M$18),MIN($J33,DAY(EOMONTH(M$18,0)))))-YEAR($H33))*12+MONTH(DATE(YEAR(M$18),MONTH(M$18),MIN($J33,DAY(EOMONTH(M$18,0)))))-MONTH($H33),CHOOSE($F33,1,1,3,12))=0))*1+IF(MONTH(DATE(YEAR(M$19-1),MONTH(M$19-1),MIN($J33,DAY(EOMONTH(M$19-1,0)))))&lt;&gt;MONTH(DATE(YEAR(M$18),MONTH(M$18),MIN($J33,DAY(EOMONTH(M$18,0))))),(AND(DATE(YEAR(M$19-1),MONTH(M$19-1),MIN($J33,DAY(EOMONTH(M$19-1,0))))&gt;=M$18,DATE(YEAR(M$19-1),MONTH(M$19-1),MIN($J33,DAY(EOMONTH(M$19-1,0))))&lt;M$19,DATE(YEAR(M$19-1),MONTH(M$19-1),MIN($J33,DAY(EOMONTH(M$19-1,0))))&gt;=$H33,DATE(YEAR(M$19-1),MONTH(M$19-1),MIN($J33,DAY(EOMONTH(M$19-1,0))))&lt;=$I33,MOD((YEAR(DATE(YEAR(M$19-1),MONTH(M$19-1),MIN($J33,DAY(EOMONTH(M$19-1,0)))))-YEAR($H33))*12+MONTH(DATE(YEAR(M$19-1),MONTH(M$19-1),MIN($J33,DAY(EOMONTH(M$19-1,0)))))-MONTH($H33),CHOOSE($F33,1,1,3,12))=0))*1,0)))</f>
        <v/>
      </c>
      <c r="N33">
        <f>IF(OR(NOT($K33),N$19&lt;=N$18),0,$D33*IF($F33=1,IF(MIN(N$19,$I33+1)&lt;=MAX(N$18,$H33),0,MAX(0,INT((MIN(N$19,$I33+1)-MAX(N$18,$H33)-1-MOD(WEEKDAY($H33,2)-WEEKDAY(MAX(N$18,$H33),2),7))/7)+1)),(AND(DATE(YEAR(N$18),MONTH(N$18),MIN($J33,DAY(EOMONTH(N$18,0))))&gt;=N$18,DATE(YEAR(N$18),MONTH(N$18),MIN($J33,DAY(EOMONTH(N$18,0))))&lt;N$19,DATE(YEAR(N$18),MONTH(N$18),MIN($J33,DAY(EOMONTH(N$18,0))))&gt;=$H33,DATE(YEAR(N$18),MONTH(N$18),MIN($J33,DAY(EOMONTH(N$18,0))))&lt;=$I33,MOD((YEAR(DATE(YEAR(N$18),MONTH(N$18),MIN($J33,DAY(EOMONTH(N$18,0)))))-YEAR($H33))*12+MONTH(DATE(YEAR(N$18),MONTH(N$18),MIN($J33,DAY(EOMONTH(N$18,0)))))-MONTH($H33),CHOOSE($F33,1,1,3,12))=0))*1+IF(MONTH(DATE(YEAR(N$19-1),MONTH(N$19-1),MIN($J33,DAY(EOMONTH(N$19-1,0)))))&lt;&gt;MONTH(DATE(YEAR(N$18),MONTH(N$18),MIN($J33,DAY(EOMONTH(N$18,0))))),(AND(DATE(YEAR(N$19-1),MONTH(N$19-1),MIN($J33,DAY(EOMONTH(N$19-1,0))))&gt;=N$18,DATE(YEAR(N$19-1),MONTH(N$19-1),MIN($J33,DAY(EOMONTH(N$19-1,0))))&lt;N$19,DATE(YEAR(N$19-1),MONTH(N$19-1),MIN($J33,DAY(EOMONTH(N$19-1,0))))&gt;=$H33,DATE(YEAR(N$19-1),MONTH(N$19-1),MIN($J33,DAY(EOMONTH(N$19-1,0))))&lt;=$I33,MOD((YEAR(DATE(YEAR(N$19-1),MONTH(N$19-1),MIN($J33,DAY(EOMONTH(N$19-1,0)))))-YEAR($H33))*12+MONTH(DATE(YEAR(N$19-1),MONTH(N$19-1),MIN($J33,DAY(EOMONTH(N$19-1,0)))))-MONTH($H33),CHOOSE($F33,1,1,3,12))=0))*1,0)))</f>
        <v/>
      </c>
      <c r="O33">
        <f>IF(OR(NOT($K33),O$19&lt;=O$18),0,$D33*IF($F33=1,IF(MIN(O$19,$I33+1)&lt;=MAX(O$18,$H33),0,MAX(0,INT((MIN(O$19,$I33+1)-MAX(O$18,$H33)-1-MOD(WEEKDAY($H33,2)-WEEKDAY(MAX(O$18,$H33),2),7))/7)+1)),(AND(DATE(YEAR(O$18),MONTH(O$18),MIN($J33,DAY(EOMONTH(O$18,0))))&gt;=O$18,DATE(YEAR(O$18),MONTH(O$18),MIN($J33,DAY(EOMONTH(O$18,0))))&lt;O$19,DATE(YEAR(O$18),MONTH(O$18),MIN($J33,DAY(EOMONTH(O$18,0))))&gt;=$H33,DATE(YEAR(O$18),MONTH(O$18),MIN($J33,DAY(EOMONTH(O$18,0))))&lt;=$I33,MOD((YEAR(DATE(YEAR(O$18),MONTH(O$18),MIN($J33,DAY(EOMONTH(O$18,0)))))-YEAR($H33))*12+MONTH(DATE(YEAR(O$18),MONTH(O$18),MIN($J33,DAY(EOMONTH(O$18,0)))))-MONTH($H33),CHOOSE($F33,1,1,3,12))=0))*1+IF(MONTH(DATE(YEAR(O$19-1),MONTH(O$19-1),MIN($J33,DAY(EOMONTH(O$19-1,0)))))&lt;&gt;MONTH(DATE(YEAR(O$18),MONTH(O$18),MIN($J33,DAY(EOMONTH(O$18,0))))),(AND(DATE(YEAR(O$19-1),MONTH(O$19-1),MIN($J33,DAY(EOMONTH(O$19-1,0))))&gt;=O$18,DATE(YEAR(O$19-1),MONTH(O$19-1),MIN($J33,DAY(EOMONTH(O$19-1,0))))&lt;O$19,DATE(YEAR(O$19-1),MONTH(O$19-1),MIN($J33,DAY(EOMONTH(O$19-1,0))))&gt;=$H33,DATE(YEAR(O$19-1),MONTH(O$19-1),MIN($J33,DAY(EOMONTH(O$19-1,0))))&lt;=$I33,MOD((YEAR(DATE(YEAR(O$19-1),MONTH(O$19-1),MIN($J33,DAY(EOMONTH(O$19-1,0)))))-YEAR($H33))*12+MONTH(DATE(YEAR(O$19-1),MONTH(O$19-1),MIN($J33,DAY(EOMONTH(O$19-1,0)))))-MONTH($H33),CHOOSE($F33,1,1,3,12))=0))*1,0)))</f>
        <v/>
      </c>
      <c r="P33">
        <f>IF(OR(NOT($K33),P$19&lt;=P$18),0,$D33*IF($F33=1,IF(MIN(P$19,$I33+1)&lt;=MAX(P$18,$H33),0,MAX(0,INT((MIN(P$19,$I33+1)-MAX(P$18,$H33)-1-MOD(WEEKDAY($H33,2)-WEEKDAY(MAX(P$18,$H33),2),7))/7)+1)),(AND(DATE(YEAR(P$18),MONTH(P$18),MIN($J33,DAY(EOMONTH(P$18,0))))&gt;=P$18,DATE(YEAR(P$18),MONTH(P$18),MIN($J33,DAY(EOMONTH(P$18,0))))&lt;P$19,DATE(YEAR(P$18),MONTH(P$18),MIN($J33,DAY(EOMONTH(P$18,0))))&gt;=$H33,DATE(YEAR(P$18),MONTH(P$18),MIN($J33,DAY(EOMONTH(P$18,0))))&lt;=$I33,MOD((YEAR(DATE(YEAR(P$18),MONTH(P$18),MIN($J33,DAY(EOMONTH(P$18,0)))))-YEAR($H33))*12+MONTH(DATE(YEAR(P$18),MONTH(P$18),MIN($J33,DAY(EOMONTH(P$18,0)))))-MONTH($H33),CHOOSE($F33,1,1,3,12))=0))*1+IF(MONTH(DATE(YEAR(P$19-1),MONTH(P$19-1),MIN($J33,DAY(EOMONTH(P$19-1,0)))))&lt;&gt;MONTH(DATE(YEAR(P$18),MONTH(P$18),MIN($J33,DAY(EOMONTH(P$18,0))))),(AND(DATE(YEAR(P$19-1),MONTH(P$19-1),MIN($J33,DAY(EOMONTH(P$19-1,0))))&gt;=P$18,DATE(YEAR(P$19-1),MONTH(P$19-1),MIN($J33,DAY(EOMONTH(P$19-1,0))))&lt;P$19,DATE(YEAR(P$19-1),MONTH(P$19-1),MIN($J33,DAY(EOMONTH(P$19-1,0))))&gt;=$H33,DATE(YEAR(P$19-1),MONTH(P$19-1),MIN($J33,DAY(EOMONTH(P$19-1,0))))&lt;=$I33,MOD((YEAR(DATE(YEAR(P$19-1),MONTH(P$19-1),MIN($J33,DAY(EOMONTH(P$19-1,0)))))-YEAR($H33))*12+MONTH(DATE(YEAR(P$19-1),MONTH(P$19-1),MIN($J33,DAY(EOMONTH(P$19-1,0)))))-MONTH($H33),CHOOSE($F33,1,1,3,12))=0))*1,0)))</f>
        <v/>
      </c>
      <c r="Q33">
        <f>IF(OR(NOT($K33),Q$19&lt;=Q$18),0,$D33*IF($F33=1,IF(MIN(Q$19,$I33+1)&lt;=MAX(Q$18,$H33),0,MAX(0,INT((MIN(Q$19,$I33+1)-MAX(Q$18,$H33)-1-MOD(WEEKDAY($H33,2)-WEEKDAY(MAX(Q$18,$H33),2),7))/7)+1)),(AND(DATE(YEAR(Q$18),MONTH(Q$18),MIN($J33,DAY(EOMONTH(Q$18,0))))&gt;=Q$18,DATE(YEAR(Q$18),MONTH(Q$18),MIN($J33,DAY(EOMONTH(Q$18,0))))&lt;Q$19,DATE(YEAR(Q$18),MONTH(Q$18),MIN($J33,DAY(EOMONTH(Q$18,0))))&gt;=$H33,DATE(YEAR(Q$18),MONTH(Q$18),MIN($J33,DAY(EOMONTH(Q$18,0))))&lt;=$I33,MOD((YEAR(DATE(YEAR(Q$18),MONTH(Q$18),MIN($J33,DAY(EOMONTH(Q$18,0)))))-YEAR($H33))*12+MONTH(DATE(YEAR(Q$18),MONTH(Q$18),MIN($J33,DAY(EOMONTH(Q$18,0)))))-MONTH($H33),CHOOSE($F33,1,1,3,12))=0))*1+IF(MONTH(DATE(YEAR(Q$19-1),MONTH(Q$19-1),MIN($J33,DAY(EOMONTH(Q$19-1,0)))))&lt;&gt;MONTH(DATE(YEAR(Q$18),MONTH(Q$18),MIN($J33,DAY(EOMONTH(Q$18,0))))),(AND(DATE(YEAR(Q$19-1),MONTH(Q$19-1),MIN($J33,DAY(EOMONTH(Q$19-1,0))))&gt;=Q$18,DATE(YEAR(Q$19-1),MONTH(Q$19-1),MIN($J33,DAY(EOMONTH(Q$19-1,0))))&lt;Q$19,DATE(YEAR(Q$19-1),MONTH(Q$19-1),MIN($J33,DAY(EOMONTH(Q$19-1,0))))&gt;=$H33,DATE(YEAR(Q$19-1),MONTH(Q$19-1),MIN($J33,DAY(EOMONTH(Q$19-1,0))))&lt;=$I33,MOD((YEAR(DATE(YEAR(Q$19-1),MONTH(Q$19-1),MIN($J33,DAY(EOMONTH(Q$19-1,0)))))-YEAR($H33))*12+MONTH(DATE(YEAR(Q$19-1),MONTH(Q$19-1),MIN($J33,DAY(EOMONTH(Q$19-1,0)))))-MONTH($H33),CHOOSE($F33,1,1,3,12))=0))*1,0)))</f>
        <v/>
      </c>
      <c r="R33">
        <f>IF(OR(NOT($K33),R$19&lt;=R$18),0,$D33*IF($F33=1,IF(MIN(R$19,$I33+1)&lt;=MAX(R$18,$H33),0,MAX(0,INT((MIN(R$19,$I33+1)-MAX(R$18,$H33)-1-MOD(WEEKDAY($H33,2)-WEEKDAY(MAX(R$18,$H33),2),7))/7)+1)),(AND(DATE(YEAR(R$18),MONTH(R$18),MIN($J33,DAY(EOMONTH(R$18,0))))&gt;=R$18,DATE(YEAR(R$18),MONTH(R$18),MIN($J33,DAY(EOMONTH(R$18,0))))&lt;R$19,DATE(YEAR(R$18),MONTH(R$18),MIN($J33,DAY(EOMONTH(R$18,0))))&gt;=$H33,DATE(YEAR(R$18),MONTH(R$18),MIN($J33,DAY(EOMONTH(R$18,0))))&lt;=$I33,MOD((YEAR(DATE(YEAR(R$18),MONTH(R$18),MIN($J33,DAY(EOMONTH(R$18,0)))))-YEAR($H33))*12+MONTH(DATE(YEAR(R$18),MONTH(R$18),MIN($J33,DAY(EOMONTH(R$18,0)))))-MONTH($H33),CHOOSE($F33,1,1,3,12))=0))*1+IF(MONTH(DATE(YEAR(R$19-1),MONTH(R$19-1),MIN($J33,DAY(EOMONTH(R$19-1,0)))))&lt;&gt;MONTH(DATE(YEAR(R$18),MONTH(R$18),MIN($J33,DAY(EOMONTH(R$18,0))))),(AND(DATE(YEAR(R$19-1),MONTH(R$19-1),MIN($J33,DAY(EOMONTH(R$19-1,0))))&gt;=R$18,DATE(YEAR(R$19-1),MONTH(R$19-1),MIN($J33,DAY(EOMONTH(R$19-1,0))))&lt;R$19,DATE(YEAR(R$19-1),MONTH(R$19-1),MIN($J33,DAY(EOMONTH(R$19-1,0))))&gt;=$H33,DATE(YEAR(R$19-1),MONTH(R$19-1),MIN($J33,DAY(EOMONTH(R$19-1,0))))&lt;=$I33,MOD((YEAR(DATE(YEAR(R$19-1),MONTH(R$19-1),MIN($J33,DAY(EOMONTH(R$19-1,0)))))-YEAR($H33))*12+MONTH(DATE(YEAR(R$19-1),MONTH(R$19-1),MIN($J33,DAY(EOMONTH(R$19-1,0)))))-MONTH($H33),CHOOSE($F33,1,1,3,12))=0))*1,0)))</f>
        <v/>
      </c>
      <c r="S33">
        <f>IF(OR(NOT($K33),S$19&lt;=S$18),0,$D33*IF($F33=1,IF(MIN(S$19,$I33+1)&lt;=MAX(S$18,$H33),0,MAX(0,INT((MIN(S$19,$I33+1)-MAX(S$18,$H33)-1-MOD(WEEKDAY($H33,2)-WEEKDAY(MAX(S$18,$H33),2),7))/7)+1)),(AND(DATE(YEAR(S$18),MONTH(S$18),MIN($J33,DAY(EOMONTH(S$18,0))))&gt;=S$18,DATE(YEAR(S$18),MONTH(S$18),MIN($J33,DAY(EOMONTH(S$18,0))))&lt;S$19,DATE(YEAR(S$18),MONTH(S$18),MIN($J33,DAY(EOMONTH(S$18,0))))&gt;=$H33,DATE(YEAR(S$18),MONTH(S$18),MIN($J33,DAY(EOMONTH(S$18,0))))&lt;=$I33,MOD((YEAR(DATE(YEAR(S$18),MONTH(S$18),MIN($J33,DAY(EOMONTH(S$18,0)))))-YEAR($H33))*12+MONTH(DATE(YEAR(S$18),MONTH(S$18),MIN($J33,DAY(EOMONTH(S$18,0)))))-MONTH($H33),CHOOSE($F33,1,1,3,12))=0))*1+IF(MONTH(DATE(YEAR(S$19-1),MONTH(S$19-1),MIN($J33,DAY(EOMONTH(S$19-1,0)))))&lt;&gt;MONTH(DATE(YEAR(S$18),MONTH(S$18),MIN($J33,DAY(EOMONTH(S$18,0))))),(AND(DATE(YEAR(S$19-1),MONTH(S$19-1),MIN($J33,DAY(EOMONTH(S$19-1,0))))&gt;=S$18,DATE(YEAR(S$19-1),MONTH(S$19-1),MIN($J33,DAY(EOMONTH(S$19-1,0))))&lt;S$19,DATE(YEAR(S$19-1),MONTH(S$19-1),MIN($J33,DAY(EOMONTH(S$19-1,0))))&gt;=$H33,DATE(YEAR(S$19-1),MONTH(S$19-1),MIN($J33,DAY(EOMONTH(S$19-1,0))))&lt;=$I33,MOD((YEAR(DATE(YEAR(S$19-1),MONTH(S$19-1),MIN($J33,DAY(EOMONTH(S$19-1,0)))))-YEAR($H33))*12+MONTH(DATE(YEAR(S$19-1),MONTH(S$19-1),MIN($J33,DAY(EOMONTH(S$19-1,0)))))-MONTH($H33),CHOOSE($F33,1,1,3,12))=0))*1,0)))</f>
        <v/>
      </c>
      <c r="T33">
        <f>IF(OR(NOT($K33),T$19&lt;=T$18),0,$D33*IF($F33=1,IF(MIN(T$19,$I33+1)&lt;=MAX(T$18,$H33),0,MAX(0,INT((MIN(T$19,$I33+1)-MAX(T$18,$H33)-1-MOD(WEEKDAY($H33,2)-WEEKDAY(MAX(T$18,$H33),2),7))/7)+1)),(AND(DATE(YEAR(T$18),MONTH(T$18),MIN($J33,DAY(EOMONTH(T$18,0))))&gt;=T$18,DATE(YEAR(T$18),MONTH(T$18),MIN($J33,DAY(EOMONTH(T$18,0))))&lt;T$19,DATE(YEAR(T$18),MONTH(T$18),MIN($J33,DAY(EOMONTH(T$18,0))))&gt;=$H33,DATE(YEAR(T$18),MONTH(T$18),MIN($J33,DAY(EOMONTH(T$18,0))))&lt;=$I33,MOD((YEAR(DATE(YEAR(T$18),MONTH(T$18),MIN($J33,DAY(EOMONTH(T$18,0)))))-YEAR($H33))*12+MONTH(DATE(YEAR(T$18),MONTH(T$18),MIN($J33,DAY(EOMONTH(T$18,0)))))-MONTH($H33),CHOOSE($F33,1,1,3,12))=0))*1+IF(MONTH(DATE(YEAR(T$19-1),MONTH(T$19-1),MIN($J33,DAY(EOMONTH(T$19-1,0)))))&lt;&gt;MONTH(DATE(YEAR(T$18),MONTH(T$18),MIN($J33,DAY(EOMONTH(T$18,0))))),(AND(DATE(YEAR(T$19-1),MONTH(T$19-1),MIN($J33,DAY(EOMONTH(T$19-1,0))))&gt;=T$18,DATE(YEAR(T$19-1),MONTH(T$19-1),MIN($J33,DAY(EOMONTH(T$19-1,0))))&lt;T$19,DATE(YEAR(T$19-1),MONTH(T$19-1),MIN($J33,DAY(EOMONTH(T$19-1,0))))&gt;=$H33,DATE(YEAR(T$19-1),MONTH(T$19-1),MIN($J33,DAY(EOMONTH(T$19-1,0))))&lt;=$I33,MOD((YEAR(DATE(YEAR(T$19-1),MONTH(T$19-1),MIN($J33,DAY(EOMONTH(T$19-1,0)))))-YEAR($H33))*12+MONTH(DATE(YEAR(T$19-1),MONTH(T$19-1),MIN($J33,DAY(EOMONTH(T$19-1,0)))))-MONTH($H33),CHOOSE($F33,1,1,3,12))=0))*1,0)))</f>
        <v/>
      </c>
      <c r="U33">
        <f>IF(OR(NOT($K33),U$19&lt;=U$18),0,$D33*IF($F33=1,IF(MIN(U$19,$I33+1)&lt;=MAX(U$18,$H33),0,MAX(0,INT((MIN(U$19,$I33+1)-MAX(U$18,$H33)-1-MOD(WEEKDAY($H33,2)-WEEKDAY(MAX(U$18,$H33),2),7))/7)+1)),(AND(DATE(YEAR(U$18),MONTH(U$18),MIN($J33,DAY(EOMONTH(U$18,0))))&gt;=U$18,DATE(YEAR(U$18),MONTH(U$18),MIN($J33,DAY(EOMONTH(U$18,0))))&lt;U$19,DATE(YEAR(U$18),MONTH(U$18),MIN($J33,DAY(EOMONTH(U$18,0))))&gt;=$H33,DATE(YEAR(U$18),MONTH(U$18),MIN($J33,DAY(EOMONTH(U$18,0))))&lt;=$I33,MOD((YEAR(DATE(YEAR(U$18),MONTH(U$18),MIN($J33,DAY(EOMONTH(U$18,0)))))-YEAR($H33))*12+MONTH(DATE(YEAR(U$18),MONTH(U$18),MIN($J33,DAY(EOMONTH(U$18,0)))))-MONTH($H33),CHOOSE($F33,1,1,3,12))=0))*1+IF(MONTH(DATE(YEAR(U$19-1),MONTH(U$19-1),MIN($J33,DAY(EOMONTH(U$19-1,0)))))&lt;&gt;MONTH(DATE(YEAR(U$18),MONTH(U$18),MIN($J33,DAY(EOMONTH(U$18,0))))),(AND(DATE(YEAR(U$19-1),MONTH(U$19-1),MIN($J33,DAY(EOMONTH(U$19-1,0))))&gt;=U$18,DATE(YEAR(U$19-1),MONTH(U$19-1),MIN($J33,DAY(EOMONTH(U$19-1,0))))&lt;U$19,DATE(YEAR(U$19-1),MONTH(U$19-1),MIN($J33,DAY(EOMONTH(U$19-1,0))))&gt;=$H33,DATE(YEAR(U$19-1),MONTH(U$19-1),MIN($J33,DAY(EOMONTH(U$19-1,0))))&lt;=$I33,MOD((YEAR(DATE(YEAR(U$19-1),MONTH(U$19-1),MIN($J33,DAY(EOMONTH(U$19-1,0)))))-YEAR($H33))*12+MONTH(DATE(YEAR(U$19-1),MONTH(U$19-1),MIN($J33,DAY(EOMONTH(U$19-1,0)))))-MONTH($H33),CHOOSE($F33,1,1,3,12))=0))*1,0)))</f>
        <v/>
      </c>
      <c r="V33">
        <f>IF(OR(NOT($K33),V$19&lt;=V$18),0,$D33*IF($F33=1,IF(MIN(V$19,$I33+1)&lt;=MAX(V$18,$H33),0,MAX(0,INT((MIN(V$19,$I33+1)-MAX(V$18,$H33)-1-MOD(WEEKDAY($H33,2)-WEEKDAY(MAX(V$18,$H33),2),7))/7)+1)),(AND(DATE(YEAR(V$18),MONTH(V$18),MIN($J33,DAY(EOMONTH(V$18,0))))&gt;=V$18,DATE(YEAR(V$18),MONTH(V$18),MIN($J33,DAY(EOMONTH(V$18,0))))&lt;V$19,DATE(YEAR(V$18),MONTH(V$18),MIN($J33,DAY(EOMONTH(V$18,0))))&gt;=$H33,DATE(YEAR(V$18),MONTH(V$18),MIN($J33,DAY(EOMONTH(V$18,0))))&lt;=$I33,MOD((YEAR(DATE(YEAR(V$18),MONTH(V$18),MIN($J33,DAY(EOMONTH(V$18,0)))))-YEAR($H33))*12+MONTH(DATE(YEAR(V$18),MONTH(V$18),MIN($J33,DAY(EOMONTH(V$18,0)))))-MONTH($H33),CHOOSE($F33,1,1,3,12))=0))*1+IF(MONTH(DATE(YEAR(V$19-1),MONTH(V$19-1),MIN($J33,DAY(EOMONTH(V$19-1,0)))))&lt;&gt;MONTH(DATE(YEAR(V$18),MONTH(V$18),MIN($J33,DAY(EOMONTH(V$18,0))))),(AND(DATE(YEAR(V$19-1),MONTH(V$19-1),MIN($J33,DAY(EOMONTH(V$19-1,0))))&gt;=V$18,DATE(YEAR(V$19-1),MONTH(V$19-1),MIN($J33,DAY(EOMONTH(V$19-1,0))))&lt;V$19,DATE(YEAR(V$19-1),MONTH(V$19-1),MIN($J33,DAY(EOMONTH(V$19-1,0))))&gt;=$H33,DATE(YEAR(V$19-1),MONTH(V$19-1),MIN($J33,DAY(EOMONTH(V$19-1,0))))&lt;=$I33,MOD((YEAR(DATE(YEAR(V$19-1),MONTH(V$19-1),MIN($J33,DAY(EOMONTH(V$19-1,0)))))-YEAR($H33))*12+MONTH(DATE(YEAR(V$19-1),MONTH(V$19-1),MIN($J33,DAY(EOMONTH(V$19-1,0)))))-MONTH($H33),CHOOSE($F33,1,1,3,12))=0))*1,0)))</f>
        <v/>
      </c>
      <c r="W33">
        <f>IF(OR(NOT($K33),W$19&lt;=W$18),0,$D33*IF($F33=1,IF(MIN(W$19,$I33+1)&lt;=MAX(W$18,$H33),0,MAX(0,INT((MIN(W$19,$I33+1)-MAX(W$18,$H33)-1-MOD(WEEKDAY($H33,2)-WEEKDAY(MAX(W$18,$H33),2),7))/7)+1)),(AND(DATE(YEAR(W$18),MONTH(W$18),MIN($J33,DAY(EOMONTH(W$18,0))))&gt;=W$18,DATE(YEAR(W$18),MONTH(W$18),MIN($J33,DAY(EOMONTH(W$18,0))))&lt;W$19,DATE(YEAR(W$18),MONTH(W$18),MIN($J33,DAY(EOMONTH(W$18,0))))&gt;=$H33,DATE(YEAR(W$18),MONTH(W$18),MIN($J33,DAY(EOMONTH(W$18,0))))&lt;=$I33,MOD((YEAR(DATE(YEAR(W$18),MONTH(W$18),MIN($J33,DAY(EOMONTH(W$18,0)))))-YEAR($H33))*12+MONTH(DATE(YEAR(W$18),MONTH(W$18),MIN($J33,DAY(EOMONTH(W$18,0)))))-MONTH($H33),CHOOSE($F33,1,1,3,12))=0))*1+IF(MONTH(DATE(YEAR(W$19-1),MONTH(W$19-1),MIN($J33,DAY(EOMONTH(W$19-1,0)))))&lt;&gt;MONTH(DATE(YEAR(W$18),MONTH(W$18),MIN($J33,DAY(EOMONTH(W$18,0))))),(AND(DATE(YEAR(W$19-1),MONTH(W$19-1),MIN($J33,DAY(EOMONTH(W$19-1,0))))&gt;=W$18,DATE(YEAR(W$19-1),MONTH(W$19-1),MIN($J33,DAY(EOMONTH(W$19-1,0))))&lt;W$19,DATE(YEAR(W$19-1),MONTH(W$19-1),MIN($J33,DAY(EOMONTH(W$19-1,0))))&gt;=$H33,DATE(YEAR(W$19-1),MONTH(W$19-1),MIN($J33,DAY(EOMONTH(W$19-1,0))))&lt;=$I33,MOD((YEAR(DATE(YEAR(W$19-1),MONTH(W$19-1),MIN($J33,DAY(EOMONTH(W$19-1,0)))))-YEAR($H33))*12+MONTH(DATE(YEAR(W$19-1),MONTH(W$19-1),MIN($J33,DAY(EOMONTH(W$19-1,0)))))-MONTH($H33),CHOOSE($F33,1,1,3,12))=0))*1,0)))</f>
        <v/>
      </c>
      <c r="X33">
        <f>IF(OR(NOT($K33),X$19&lt;=X$18),0,$D33*IF($F33=1,IF(MIN(X$19,$I33+1)&lt;=MAX(X$18,$H33),0,MAX(0,INT((MIN(X$19,$I33+1)-MAX(X$18,$H33)-1-MOD(WEEKDAY($H33,2)-WEEKDAY(MAX(X$18,$H33),2),7))/7)+1)),(AND(DATE(YEAR(X$18),MONTH(X$18),MIN($J33,DAY(EOMONTH(X$18,0))))&gt;=X$18,DATE(YEAR(X$18),MONTH(X$18),MIN($J33,DAY(EOMONTH(X$18,0))))&lt;X$19,DATE(YEAR(X$18),MONTH(X$18),MIN($J33,DAY(EOMONTH(X$18,0))))&gt;=$H33,DATE(YEAR(X$18),MONTH(X$18),MIN($J33,DAY(EOMONTH(X$18,0))))&lt;=$I33,MOD((YEAR(DATE(YEAR(X$18),MONTH(X$18),MIN($J33,DAY(EOMONTH(X$18,0)))))-YEAR($H33))*12+MONTH(DATE(YEAR(X$18),MONTH(X$18),MIN($J33,DAY(EOMONTH(X$18,0)))))-MONTH($H33),CHOOSE($F33,1,1,3,12))=0))*1+IF(MONTH(DATE(YEAR(X$19-1),MONTH(X$19-1),MIN($J33,DAY(EOMONTH(X$19-1,0)))))&lt;&gt;MONTH(DATE(YEAR(X$18),MONTH(X$18),MIN($J33,DAY(EOMONTH(X$18,0))))),(AND(DATE(YEAR(X$19-1),MONTH(X$19-1),MIN($J33,DAY(EOMONTH(X$19-1,0))))&gt;=X$18,DATE(YEAR(X$19-1),MONTH(X$19-1),MIN($J33,DAY(EOMONTH(X$19-1,0))))&lt;X$19,DATE(YEAR(X$19-1),MONTH(X$19-1),MIN($J33,DAY(EOMONTH(X$19-1,0))))&gt;=$H33,DATE(YEAR(X$19-1),MONTH(X$19-1),MIN($J33,DAY(EOMONTH(X$19-1,0))))&lt;=$I33,MOD((YEAR(DATE(YEAR(X$19-1),MONTH(X$19-1),MIN($J33,DAY(EOMONTH(X$19-1,0)))))-YEAR($H33))*12+MONTH(DATE(YEAR(X$19-1),MONTH(X$19-1),MIN($J33,DAY(EOMONTH(X$19-1,0)))))-MONTH($H33),CHOOSE($F33,1,1,3,12))=0))*1,0)))</f>
        <v/>
      </c>
      <c r="Y33">
        <f>IF(OR(NOT($K33),Y$19&lt;=Y$18),0,$D33*IF($F33=1,IF(MIN(Y$19,$I33+1)&lt;=MAX(Y$18,$H33),0,MAX(0,INT((MIN(Y$19,$I33+1)-MAX(Y$18,$H33)-1-MOD(WEEKDAY($H33,2)-WEEKDAY(MAX(Y$18,$H33),2),7))/7)+1)),(AND(DATE(YEAR(Y$18),MONTH(Y$18),MIN($J33,DAY(EOMONTH(Y$18,0))))&gt;=Y$18,DATE(YEAR(Y$18),MONTH(Y$18),MIN($J33,DAY(EOMONTH(Y$18,0))))&lt;Y$19,DATE(YEAR(Y$18),MONTH(Y$18),MIN($J33,DAY(EOMONTH(Y$18,0))))&gt;=$H33,DATE(YEAR(Y$18),MONTH(Y$18),MIN($J33,DAY(EOMONTH(Y$18,0))))&lt;=$I33,MOD((YEAR(DATE(YEAR(Y$18),MONTH(Y$18),MIN($J33,DAY(EOMONTH(Y$18,0)))))-YEAR($H33))*12+MONTH(DATE(YEAR(Y$18),MONTH(Y$18),MIN($J33,DAY(EOMONTH(Y$18,0)))))-MONTH($H33),CHOOSE($F33,1,1,3,12))=0))*1+IF(MONTH(DATE(YEAR(Y$19-1),MONTH(Y$19-1),MIN($J33,DAY(EOMONTH(Y$19-1,0)))))&lt;&gt;MONTH(DATE(YEAR(Y$18),MONTH(Y$18),MIN($J33,DAY(EOMONTH(Y$18,0))))),(AND(DATE(YEAR(Y$19-1),MONTH(Y$19-1),MIN($J33,DAY(EOMONTH(Y$19-1,0))))&gt;=Y$18,DATE(YEAR(Y$19-1),MONTH(Y$19-1),MIN($J33,DAY(EOMONTH(Y$19-1,0))))&lt;Y$19,DATE(YEAR(Y$19-1),MONTH(Y$19-1),MIN($J33,DAY(EOMONTH(Y$19-1,0))))&gt;=$H33,DATE(YEAR(Y$19-1),MONTH(Y$19-1),MIN($J33,DAY(EOMONTH(Y$19-1,0))))&lt;=$I33,MOD((YEAR(DATE(YEAR(Y$19-1),MONTH(Y$19-1),MIN($J33,DAY(EOMONTH(Y$19-1,0)))))-YEAR($H33))*12+MONTH(DATE(YEAR(Y$19-1),MONTH(Y$19-1),MIN($J33,DAY(EOMONTH(Y$19-1,0)))))-MONTH($H33),CHOOSE($F33,1,1,3,12))=0))*1,0)))</f>
        <v/>
      </c>
      <c r="Z33">
        <f>IF(OR(NOT($K33),Z$19&lt;=Z$18),0,$D33*IF($F33=1,IF(MIN(Z$19,$I33+1)&lt;=MAX(Z$18,$H33),0,MAX(0,INT((MIN(Z$19,$I33+1)-MAX(Z$18,$H33)-1-MOD(WEEKDAY($H33,2)-WEEKDAY(MAX(Z$18,$H33),2),7))/7)+1)),(AND(DATE(YEAR(Z$18),MONTH(Z$18),MIN($J33,DAY(EOMONTH(Z$18,0))))&gt;=Z$18,DATE(YEAR(Z$18),MONTH(Z$18),MIN($J33,DAY(EOMONTH(Z$18,0))))&lt;Z$19,DATE(YEAR(Z$18),MONTH(Z$18),MIN($J33,DAY(EOMONTH(Z$18,0))))&gt;=$H33,DATE(YEAR(Z$18),MONTH(Z$18),MIN($J33,DAY(EOMONTH(Z$18,0))))&lt;=$I33,MOD((YEAR(DATE(YEAR(Z$18),MONTH(Z$18),MIN($J33,DAY(EOMONTH(Z$18,0)))))-YEAR($H33))*12+MONTH(DATE(YEAR(Z$18),MONTH(Z$18),MIN($J33,DAY(EOMONTH(Z$18,0)))))-MONTH($H33),CHOOSE($F33,1,1,3,12))=0))*1+IF(MONTH(DATE(YEAR(Z$19-1),MONTH(Z$19-1),MIN($J33,DAY(EOMONTH(Z$19-1,0)))))&lt;&gt;MONTH(DATE(YEAR(Z$18),MONTH(Z$18),MIN($J33,DAY(EOMONTH(Z$18,0))))),(AND(DATE(YEAR(Z$19-1),MONTH(Z$19-1),MIN($J33,DAY(EOMONTH(Z$19-1,0))))&gt;=Z$18,DATE(YEAR(Z$19-1),MONTH(Z$19-1),MIN($J33,DAY(EOMONTH(Z$19-1,0))))&lt;Z$19,DATE(YEAR(Z$19-1),MONTH(Z$19-1),MIN($J33,DAY(EOMONTH(Z$19-1,0))))&gt;=$H33,DATE(YEAR(Z$19-1),MONTH(Z$19-1),MIN($J33,DAY(EOMONTH(Z$19-1,0))))&lt;=$I33,MOD((YEAR(DATE(YEAR(Z$19-1),MONTH(Z$19-1),MIN($J33,DAY(EOMONTH(Z$19-1,0)))))-YEAR($H33))*12+MONTH(DATE(YEAR(Z$19-1),MONTH(Z$19-1),MIN($J33,DAY(EOMONTH(Z$19-1,0)))))-MONTH($H33),CHOOSE($F33,1,1,3,12))=0))*1,0)))</f>
        <v/>
      </c>
      <c r="AA33">
        <f>IF(OR(NOT($K33),AA$19&lt;=AA$18),0,$D33*IF($F33=1,IF(MIN(AA$19,$I33+1)&lt;=MAX(AA$18,$H33),0,MAX(0,INT((MIN(AA$19,$I33+1)-MAX(AA$18,$H33)-1-MOD(WEEKDAY($H33,2)-WEEKDAY(MAX(AA$18,$H33),2),7))/7)+1)),(AND(DATE(YEAR(AA$18),MONTH(AA$18),MIN($J33,DAY(EOMONTH(AA$18,0))))&gt;=AA$18,DATE(YEAR(AA$18),MONTH(AA$18),MIN($J33,DAY(EOMONTH(AA$18,0))))&lt;AA$19,DATE(YEAR(AA$18),MONTH(AA$18),MIN($J33,DAY(EOMONTH(AA$18,0))))&gt;=$H33,DATE(YEAR(AA$18),MONTH(AA$18),MIN($J33,DAY(EOMONTH(AA$18,0))))&lt;=$I33,MOD((YEAR(DATE(YEAR(AA$18),MONTH(AA$18),MIN($J33,DAY(EOMONTH(AA$18,0)))))-YEAR($H33))*12+MONTH(DATE(YEAR(AA$18),MONTH(AA$18),MIN($J33,DAY(EOMONTH(AA$18,0)))))-MONTH($H33),CHOOSE($F33,1,1,3,12))=0))*1+IF(MONTH(DATE(YEAR(AA$19-1),MONTH(AA$19-1),MIN($J33,DAY(EOMONTH(AA$19-1,0)))))&lt;&gt;MONTH(DATE(YEAR(AA$18),MONTH(AA$18),MIN($J33,DAY(EOMONTH(AA$18,0))))),(AND(DATE(YEAR(AA$19-1),MONTH(AA$19-1),MIN($J33,DAY(EOMONTH(AA$19-1,0))))&gt;=AA$18,DATE(YEAR(AA$19-1),MONTH(AA$19-1),MIN($J33,DAY(EOMONTH(AA$19-1,0))))&lt;AA$19,DATE(YEAR(AA$19-1),MONTH(AA$19-1),MIN($J33,DAY(EOMONTH(AA$19-1,0))))&gt;=$H33,DATE(YEAR(AA$19-1),MONTH(AA$19-1),MIN($J33,DAY(EOMONTH(AA$19-1,0))))&lt;=$I33,MOD((YEAR(DATE(YEAR(AA$19-1),MONTH(AA$19-1),MIN($J33,DAY(EOMONTH(AA$19-1,0)))))-YEAR($H33))*12+MONTH(DATE(YEAR(AA$19-1),MONTH(AA$19-1),MIN($J33,DAY(EOMONTH(AA$19-1,0)))))-MONTH($H33),CHOOSE($F33,1,1,3,12))=0))*1,0)))</f>
        <v/>
      </c>
      <c r="AB33">
        <f>IF(OR(NOT($K33),AB$19&lt;=AB$18),0,$D33*IF($F33=1,IF(MIN(AB$19,$I33+1)&lt;=MAX(AB$18,$H33),0,MAX(0,INT((MIN(AB$19,$I33+1)-MAX(AB$18,$H33)-1-MOD(WEEKDAY($H33,2)-WEEKDAY(MAX(AB$18,$H33),2),7))/7)+1)),(AND(DATE(YEAR(AB$18),MONTH(AB$18),MIN($J33,DAY(EOMONTH(AB$18,0))))&gt;=AB$18,DATE(YEAR(AB$18),MONTH(AB$18),MIN($J33,DAY(EOMONTH(AB$18,0))))&lt;AB$19,DATE(YEAR(AB$18),MONTH(AB$18),MIN($J33,DAY(EOMONTH(AB$18,0))))&gt;=$H33,DATE(YEAR(AB$18),MONTH(AB$18),MIN($J33,DAY(EOMONTH(AB$18,0))))&lt;=$I33,MOD((YEAR(DATE(YEAR(AB$18),MONTH(AB$18),MIN($J33,DAY(EOMONTH(AB$18,0)))))-YEAR($H33))*12+MONTH(DATE(YEAR(AB$18),MONTH(AB$18),MIN($J33,DAY(EOMONTH(AB$18,0)))))-MONTH($H33),CHOOSE($F33,1,1,3,12))=0))*1+IF(MONTH(DATE(YEAR(AB$19-1),MONTH(AB$19-1),MIN($J33,DAY(EOMONTH(AB$19-1,0)))))&lt;&gt;MONTH(DATE(YEAR(AB$18),MONTH(AB$18),MIN($J33,DAY(EOMONTH(AB$18,0))))),(AND(DATE(YEAR(AB$19-1),MONTH(AB$19-1),MIN($J33,DAY(EOMONTH(AB$19-1,0))))&gt;=AB$18,DATE(YEAR(AB$19-1),MONTH(AB$19-1),MIN($J33,DAY(EOMONTH(AB$19-1,0))))&lt;AB$19,DATE(YEAR(AB$19-1),MONTH(AB$19-1),MIN($J33,DAY(EOMONTH(AB$19-1,0))))&gt;=$H33,DATE(YEAR(AB$19-1),MONTH(AB$19-1),MIN($J33,DAY(EOMONTH(AB$19-1,0))))&lt;=$I33,MOD((YEAR(DATE(YEAR(AB$19-1),MONTH(AB$19-1),MIN($J33,DAY(EOMONTH(AB$19-1,0)))))-YEAR($H33))*12+MONTH(DATE(YEAR(AB$19-1),MONTH(AB$19-1),MIN($J33,DAY(EOMONTH(AB$19-1,0)))))-MONTH($H33),CHOOSE($F33,1,1,3,12))=0))*1,0)))</f>
        <v/>
      </c>
      <c r="AC33">
        <f>IF(OR(NOT($K33),AC$19&lt;=AC$18),0,$D33*IF($F33=1,IF(MIN(AC$19,$I33+1)&lt;=MAX(AC$18,$H33),0,MAX(0,INT((MIN(AC$19,$I33+1)-MAX(AC$18,$H33)-1-MOD(WEEKDAY($H33,2)-WEEKDAY(MAX(AC$18,$H33),2),7))/7)+1)),(AND(DATE(YEAR(AC$18),MONTH(AC$18),MIN($J33,DAY(EOMONTH(AC$18,0))))&gt;=AC$18,DATE(YEAR(AC$18),MONTH(AC$18),MIN($J33,DAY(EOMONTH(AC$18,0))))&lt;AC$19,DATE(YEAR(AC$18),MONTH(AC$18),MIN($J33,DAY(EOMONTH(AC$18,0))))&gt;=$H33,DATE(YEAR(AC$18),MONTH(AC$18),MIN($J33,DAY(EOMONTH(AC$18,0))))&lt;=$I33,MOD((YEAR(DATE(YEAR(AC$18),MONTH(AC$18),MIN($J33,DAY(EOMONTH(AC$18,0)))))-YEAR($H33))*12+MONTH(DATE(YEAR(AC$18),MONTH(AC$18),MIN($J33,DAY(EOMONTH(AC$18,0)))))-MONTH($H33),CHOOSE($F33,1,1,3,12))=0))*1+IF(MONTH(DATE(YEAR(AC$19-1),MONTH(AC$19-1),MIN($J33,DAY(EOMONTH(AC$19-1,0)))))&lt;&gt;MONTH(DATE(YEAR(AC$18),MONTH(AC$18),MIN($J33,DAY(EOMONTH(AC$18,0))))),(AND(DATE(YEAR(AC$19-1),MONTH(AC$19-1),MIN($J33,DAY(EOMONTH(AC$19-1,0))))&gt;=AC$18,DATE(YEAR(AC$19-1),MONTH(AC$19-1),MIN($J33,DAY(EOMONTH(AC$19-1,0))))&lt;AC$19,DATE(YEAR(AC$19-1),MONTH(AC$19-1),MIN($J33,DAY(EOMONTH(AC$19-1,0))))&gt;=$H33,DATE(YEAR(AC$19-1),MONTH(AC$19-1),MIN($J33,DAY(EOMONTH(AC$19-1,0))))&lt;=$I33,MOD((YEAR(DATE(YEAR(AC$19-1),MONTH(AC$19-1),MIN($J33,DAY(EOMONTH(AC$19-1,0)))))-YEAR($H33))*12+MONTH(DATE(YEAR(AC$19-1),MONTH(AC$19-1),MIN($J33,DAY(EOMONTH(AC$19-1,0)))))-MONTH($H33),CHOOSE($F33,1,1,3,12))=0))*1,0)))</f>
        <v/>
      </c>
      <c r="AD33">
        <f>IF(OR(NOT($K33),AD$19&lt;=AD$18),0,$D33*IF($F33=1,IF(MIN(AD$19,$I33+1)&lt;=MAX(AD$18,$H33),0,MAX(0,INT((MIN(AD$19,$I33+1)-MAX(AD$18,$H33)-1-MOD(WEEKDAY($H33,2)-WEEKDAY(MAX(AD$18,$H33),2),7))/7)+1)),(AND(DATE(YEAR(AD$18),MONTH(AD$18),MIN($J33,DAY(EOMONTH(AD$18,0))))&gt;=AD$18,DATE(YEAR(AD$18),MONTH(AD$18),MIN($J33,DAY(EOMONTH(AD$18,0))))&lt;AD$19,DATE(YEAR(AD$18),MONTH(AD$18),MIN($J33,DAY(EOMONTH(AD$18,0))))&gt;=$H33,DATE(YEAR(AD$18),MONTH(AD$18),MIN($J33,DAY(EOMONTH(AD$18,0))))&lt;=$I33,MOD((YEAR(DATE(YEAR(AD$18),MONTH(AD$18),MIN($J33,DAY(EOMONTH(AD$18,0)))))-YEAR($H33))*12+MONTH(DATE(YEAR(AD$18),MONTH(AD$18),MIN($J33,DAY(EOMONTH(AD$18,0)))))-MONTH($H33),CHOOSE($F33,1,1,3,12))=0))*1+IF(MONTH(DATE(YEAR(AD$19-1),MONTH(AD$19-1),MIN($J33,DAY(EOMONTH(AD$19-1,0)))))&lt;&gt;MONTH(DATE(YEAR(AD$18),MONTH(AD$18),MIN($J33,DAY(EOMONTH(AD$18,0))))),(AND(DATE(YEAR(AD$19-1),MONTH(AD$19-1),MIN($J33,DAY(EOMONTH(AD$19-1,0))))&gt;=AD$18,DATE(YEAR(AD$19-1),MONTH(AD$19-1),MIN($J33,DAY(EOMONTH(AD$19-1,0))))&lt;AD$19,DATE(YEAR(AD$19-1),MONTH(AD$19-1),MIN($J33,DAY(EOMONTH(AD$19-1,0))))&gt;=$H33,DATE(YEAR(AD$19-1),MONTH(AD$19-1),MIN($J33,DAY(EOMONTH(AD$19-1,0))))&lt;=$I33,MOD((YEAR(DATE(YEAR(AD$19-1),MONTH(AD$19-1),MIN($J33,DAY(EOMONTH(AD$19-1,0)))))-YEAR($H33))*12+MONTH(DATE(YEAR(AD$19-1),MONTH(AD$19-1),MIN($J33,DAY(EOMONTH(AD$19-1,0)))))-MONTH($H33),CHOOSE($F33,1,1,3,12))=0))*1,0)))</f>
        <v/>
      </c>
      <c r="AE33">
        <f>IF(OR(NOT($K33),AE$19&lt;=AE$18),0,$D33*IF($F33=1,IF(MIN(AE$19,$I33+1)&lt;=MAX(AE$18,$H33),0,MAX(0,INT((MIN(AE$19,$I33+1)-MAX(AE$18,$H33)-1-MOD(WEEKDAY($H33,2)-WEEKDAY(MAX(AE$18,$H33),2),7))/7)+1)),(AND(DATE(YEAR(AE$18),MONTH(AE$18),MIN($J33,DAY(EOMONTH(AE$18,0))))&gt;=AE$18,DATE(YEAR(AE$18),MONTH(AE$18),MIN($J33,DAY(EOMONTH(AE$18,0))))&lt;AE$19,DATE(YEAR(AE$18),MONTH(AE$18),MIN($J33,DAY(EOMONTH(AE$18,0))))&gt;=$H33,DATE(YEAR(AE$18),MONTH(AE$18),MIN($J33,DAY(EOMONTH(AE$18,0))))&lt;=$I33,MOD((YEAR(DATE(YEAR(AE$18),MONTH(AE$18),MIN($J33,DAY(EOMONTH(AE$18,0)))))-YEAR($H33))*12+MONTH(DATE(YEAR(AE$18),MONTH(AE$18),MIN($J33,DAY(EOMONTH(AE$18,0)))))-MONTH($H33),CHOOSE($F33,1,1,3,12))=0))*1+IF(MONTH(DATE(YEAR(AE$19-1),MONTH(AE$19-1),MIN($J33,DAY(EOMONTH(AE$19-1,0)))))&lt;&gt;MONTH(DATE(YEAR(AE$18),MONTH(AE$18),MIN($J33,DAY(EOMONTH(AE$18,0))))),(AND(DATE(YEAR(AE$19-1),MONTH(AE$19-1),MIN($J33,DAY(EOMONTH(AE$19-1,0))))&gt;=AE$18,DATE(YEAR(AE$19-1),MONTH(AE$19-1),MIN($J33,DAY(EOMONTH(AE$19-1,0))))&lt;AE$19,DATE(YEAR(AE$19-1),MONTH(AE$19-1),MIN($J33,DAY(EOMONTH(AE$19-1,0))))&gt;=$H33,DATE(YEAR(AE$19-1),MONTH(AE$19-1),MIN($J33,DAY(EOMONTH(AE$19-1,0))))&lt;=$I33,MOD((YEAR(DATE(YEAR(AE$19-1),MONTH(AE$19-1),MIN($J33,DAY(EOMONTH(AE$19-1,0)))))-YEAR($H33))*12+MONTH(DATE(YEAR(AE$19-1),MONTH(AE$19-1),MIN($J33,DAY(EOMONTH(AE$19-1,0)))))-MONTH($H33),CHOOSE($F33,1,1,3,12))=0))*1,0)))</f>
        <v/>
      </c>
      <c r="AF33">
        <f>IF(OR(NOT($K33),AF$19&lt;=AF$18),0,$D33*IF($F33=1,IF(MIN(AF$19,$I33+1)&lt;=MAX(AF$18,$H33),0,MAX(0,INT((MIN(AF$19,$I33+1)-MAX(AF$18,$H33)-1-MOD(WEEKDAY($H33,2)-WEEKDAY(MAX(AF$18,$H33),2),7))/7)+1)),(AND(DATE(YEAR(AF$18),MONTH(AF$18),MIN($J33,DAY(EOMONTH(AF$18,0))))&gt;=AF$18,DATE(YEAR(AF$18),MONTH(AF$18),MIN($J33,DAY(EOMONTH(AF$18,0))))&lt;AF$19,DATE(YEAR(AF$18),MONTH(AF$18),MIN($J33,DAY(EOMONTH(AF$18,0))))&gt;=$H33,DATE(YEAR(AF$18),MONTH(AF$18),MIN($J33,DAY(EOMONTH(AF$18,0))))&lt;=$I33,MOD((YEAR(DATE(YEAR(AF$18),MONTH(AF$18),MIN($J33,DAY(EOMONTH(AF$18,0)))))-YEAR($H33))*12+MONTH(DATE(YEAR(AF$18),MONTH(AF$18),MIN($J33,DAY(EOMONTH(AF$18,0)))))-MONTH($H33),CHOOSE($F33,1,1,3,12))=0))*1+IF(MONTH(DATE(YEAR(AF$19-1),MONTH(AF$19-1),MIN($J33,DAY(EOMONTH(AF$19-1,0)))))&lt;&gt;MONTH(DATE(YEAR(AF$18),MONTH(AF$18),MIN($J33,DAY(EOMONTH(AF$18,0))))),(AND(DATE(YEAR(AF$19-1),MONTH(AF$19-1),MIN($J33,DAY(EOMONTH(AF$19-1,0))))&gt;=AF$18,DATE(YEAR(AF$19-1),MONTH(AF$19-1),MIN($J33,DAY(EOMONTH(AF$19-1,0))))&lt;AF$19,DATE(YEAR(AF$19-1),MONTH(AF$19-1),MIN($J33,DAY(EOMONTH(AF$19-1,0))))&gt;=$H33,DATE(YEAR(AF$19-1),MONTH(AF$19-1),MIN($J33,DAY(EOMONTH(AF$19-1,0))))&lt;=$I33,MOD((YEAR(DATE(YEAR(AF$19-1),MONTH(AF$19-1),MIN($J33,DAY(EOMONTH(AF$19-1,0)))))-YEAR($H33))*12+MONTH(DATE(YEAR(AF$19-1),MONTH(AF$19-1),MIN($J33,DAY(EOMONTH(AF$19-1,0)))))-MONTH($H33),CHOOSE($F33,1,1,3,12))=0))*1,0)))</f>
        <v/>
      </c>
      <c r="AG33">
        <f>IF(OR(NOT($K33),AG$19&lt;=AG$18),0,$D33*IF($F33=1,IF(MIN(AG$19,$I33+1)&lt;=MAX(AG$18,$H33),0,MAX(0,INT((MIN(AG$19,$I33+1)-MAX(AG$18,$H33)-1-MOD(WEEKDAY($H33,2)-WEEKDAY(MAX(AG$18,$H33),2),7))/7)+1)),(AND(DATE(YEAR(AG$18),MONTH(AG$18),MIN($J33,DAY(EOMONTH(AG$18,0))))&gt;=AG$18,DATE(YEAR(AG$18),MONTH(AG$18),MIN($J33,DAY(EOMONTH(AG$18,0))))&lt;AG$19,DATE(YEAR(AG$18),MONTH(AG$18),MIN($J33,DAY(EOMONTH(AG$18,0))))&gt;=$H33,DATE(YEAR(AG$18),MONTH(AG$18),MIN($J33,DAY(EOMONTH(AG$18,0))))&lt;=$I33,MOD((YEAR(DATE(YEAR(AG$18),MONTH(AG$18),MIN($J33,DAY(EOMONTH(AG$18,0)))))-YEAR($H33))*12+MONTH(DATE(YEAR(AG$18),MONTH(AG$18),MIN($J33,DAY(EOMONTH(AG$18,0)))))-MONTH($H33),CHOOSE($F33,1,1,3,12))=0))*1+IF(MONTH(DATE(YEAR(AG$19-1),MONTH(AG$19-1),MIN($J33,DAY(EOMONTH(AG$19-1,0)))))&lt;&gt;MONTH(DATE(YEAR(AG$18),MONTH(AG$18),MIN($J33,DAY(EOMONTH(AG$18,0))))),(AND(DATE(YEAR(AG$19-1),MONTH(AG$19-1),MIN($J33,DAY(EOMONTH(AG$19-1,0))))&gt;=AG$18,DATE(YEAR(AG$19-1),MONTH(AG$19-1),MIN($J33,DAY(EOMONTH(AG$19-1,0))))&lt;AG$19,DATE(YEAR(AG$19-1),MONTH(AG$19-1),MIN($J33,DAY(EOMONTH(AG$19-1,0))))&gt;=$H33,DATE(YEAR(AG$19-1),MONTH(AG$19-1),MIN($J33,DAY(EOMONTH(AG$19-1,0))))&lt;=$I33,MOD((YEAR(DATE(YEAR(AG$19-1),MONTH(AG$19-1),MIN($J33,DAY(EOMONTH(AG$19-1,0)))))-YEAR($H33))*12+MONTH(DATE(YEAR(AG$19-1),MONTH(AG$19-1),MIN($J33,DAY(EOMONTH(AG$19-1,0)))))-MONTH($H33),CHOOSE($F33,1,1,3,12))=0))*1,0)))</f>
        <v/>
      </c>
      <c r="AH33">
        <f>IF(OR(NOT($K33),AH$19&lt;=AH$18),0,$D33*IF($F33=1,IF(MIN(AH$19,$I33+1)&lt;=MAX(AH$18,$H33),0,MAX(0,INT((MIN(AH$19,$I33+1)-MAX(AH$18,$H33)-1-MOD(WEEKDAY($H33,2)-WEEKDAY(MAX(AH$18,$H33),2),7))/7)+1)),(AND(DATE(YEAR(AH$18),MONTH(AH$18),MIN($J33,DAY(EOMONTH(AH$18,0))))&gt;=AH$18,DATE(YEAR(AH$18),MONTH(AH$18),MIN($J33,DAY(EOMONTH(AH$18,0))))&lt;AH$19,DATE(YEAR(AH$18),MONTH(AH$18),MIN($J33,DAY(EOMONTH(AH$18,0))))&gt;=$H33,DATE(YEAR(AH$18),MONTH(AH$18),MIN($J33,DAY(EOMONTH(AH$18,0))))&lt;=$I33,MOD((YEAR(DATE(YEAR(AH$18),MONTH(AH$18),MIN($J33,DAY(EOMONTH(AH$18,0)))))-YEAR($H33))*12+MONTH(DATE(YEAR(AH$18),MONTH(AH$18),MIN($J33,DAY(EOMONTH(AH$18,0)))))-MONTH($H33),CHOOSE($F33,1,1,3,12))=0))*1+IF(MONTH(DATE(YEAR(AH$19-1),MONTH(AH$19-1),MIN($J33,DAY(EOMONTH(AH$19-1,0)))))&lt;&gt;MONTH(DATE(YEAR(AH$18),MONTH(AH$18),MIN($J33,DAY(EOMONTH(AH$18,0))))),(AND(DATE(YEAR(AH$19-1),MONTH(AH$19-1),MIN($J33,DAY(EOMONTH(AH$19-1,0))))&gt;=AH$18,DATE(YEAR(AH$19-1),MONTH(AH$19-1),MIN($J33,DAY(EOMONTH(AH$19-1,0))))&lt;AH$19,DATE(YEAR(AH$19-1),MONTH(AH$19-1),MIN($J33,DAY(EOMONTH(AH$19-1,0))))&gt;=$H33,DATE(YEAR(AH$19-1),MONTH(AH$19-1),MIN($J33,DAY(EOMONTH(AH$19-1,0))))&lt;=$I33,MOD((YEAR(DATE(YEAR(AH$19-1),MONTH(AH$19-1),MIN($J33,DAY(EOMONTH(AH$19-1,0)))))-YEAR($H33))*12+MONTH(DATE(YEAR(AH$19-1),MONTH(AH$19-1),MIN($J33,DAY(EOMONTH(AH$19-1,0)))))-MONTH($H33),CHOOSE($F33,1,1,3,12))=0))*1,0)))</f>
        <v/>
      </c>
      <c r="AI33">
        <f>IF(OR(NOT($K33),AI$19&lt;=AI$18),0,$D33*IF($F33=1,IF(MIN(AI$19,$I33+1)&lt;=MAX(AI$18,$H33),0,MAX(0,INT((MIN(AI$19,$I33+1)-MAX(AI$18,$H33)-1-MOD(WEEKDAY($H33,2)-WEEKDAY(MAX(AI$18,$H33),2),7))/7)+1)),(AND(DATE(YEAR(AI$18),MONTH(AI$18),MIN($J33,DAY(EOMONTH(AI$18,0))))&gt;=AI$18,DATE(YEAR(AI$18),MONTH(AI$18),MIN($J33,DAY(EOMONTH(AI$18,0))))&lt;AI$19,DATE(YEAR(AI$18),MONTH(AI$18),MIN($J33,DAY(EOMONTH(AI$18,0))))&gt;=$H33,DATE(YEAR(AI$18),MONTH(AI$18),MIN($J33,DAY(EOMONTH(AI$18,0))))&lt;=$I33,MOD((YEAR(DATE(YEAR(AI$18),MONTH(AI$18),MIN($J33,DAY(EOMONTH(AI$18,0)))))-YEAR($H33))*12+MONTH(DATE(YEAR(AI$18),MONTH(AI$18),MIN($J33,DAY(EOMONTH(AI$18,0)))))-MONTH($H33),CHOOSE($F33,1,1,3,12))=0))*1+IF(MONTH(DATE(YEAR(AI$19-1),MONTH(AI$19-1),MIN($J33,DAY(EOMONTH(AI$19-1,0)))))&lt;&gt;MONTH(DATE(YEAR(AI$18),MONTH(AI$18),MIN($J33,DAY(EOMONTH(AI$18,0))))),(AND(DATE(YEAR(AI$19-1),MONTH(AI$19-1),MIN($J33,DAY(EOMONTH(AI$19-1,0))))&gt;=AI$18,DATE(YEAR(AI$19-1),MONTH(AI$19-1),MIN($J33,DAY(EOMONTH(AI$19-1,0))))&lt;AI$19,DATE(YEAR(AI$19-1),MONTH(AI$19-1),MIN($J33,DAY(EOMONTH(AI$19-1,0))))&gt;=$H33,DATE(YEAR(AI$19-1),MONTH(AI$19-1),MIN($J33,DAY(EOMONTH(AI$19-1,0))))&lt;=$I33,MOD((YEAR(DATE(YEAR(AI$19-1),MONTH(AI$19-1),MIN($J33,DAY(EOMONTH(AI$19-1,0)))))-YEAR($H33))*12+MONTH(DATE(YEAR(AI$19-1),MONTH(AI$19-1),MIN($J33,DAY(EOMONTH(AI$19-1,0)))))-MONTH($H33),CHOOSE($F33,1,1,3,12))=0))*1,0)))</f>
        <v/>
      </c>
      <c r="AJ33">
        <f>IF(OR(NOT($K33),AJ$19&lt;=AJ$18),0,$D33*IF($F33=1,IF(MIN(AJ$19,$I33+1)&lt;=MAX(AJ$18,$H33),0,MAX(0,INT((MIN(AJ$19,$I33+1)-MAX(AJ$18,$H33)-1-MOD(WEEKDAY($H33,2)-WEEKDAY(MAX(AJ$18,$H33),2),7))/7)+1)),(AND(DATE(YEAR(AJ$18),MONTH(AJ$18),MIN($J33,DAY(EOMONTH(AJ$18,0))))&gt;=AJ$18,DATE(YEAR(AJ$18),MONTH(AJ$18),MIN($J33,DAY(EOMONTH(AJ$18,0))))&lt;AJ$19,DATE(YEAR(AJ$18),MONTH(AJ$18),MIN($J33,DAY(EOMONTH(AJ$18,0))))&gt;=$H33,DATE(YEAR(AJ$18),MONTH(AJ$18),MIN($J33,DAY(EOMONTH(AJ$18,0))))&lt;=$I33,MOD((YEAR(DATE(YEAR(AJ$18),MONTH(AJ$18),MIN($J33,DAY(EOMONTH(AJ$18,0)))))-YEAR($H33))*12+MONTH(DATE(YEAR(AJ$18),MONTH(AJ$18),MIN($J33,DAY(EOMONTH(AJ$18,0)))))-MONTH($H33),CHOOSE($F33,1,1,3,12))=0))*1+IF(MONTH(DATE(YEAR(AJ$19-1),MONTH(AJ$19-1),MIN($J33,DAY(EOMONTH(AJ$19-1,0)))))&lt;&gt;MONTH(DATE(YEAR(AJ$18),MONTH(AJ$18),MIN($J33,DAY(EOMONTH(AJ$18,0))))),(AND(DATE(YEAR(AJ$19-1),MONTH(AJ$19-1),MIN($J33,DAY(EOMONTH(AJ$19-1,0))))&gt;=AJ$18,DATE(YEAR(AJ$19-1),MONTH(AJ$19-1),MIN($J33,DAY(EOMONTH(AJ$19-1,0))))&lt;AJ$19,DATE(YEAR(AJ$19-1),MONTH(AJ$19-1),MIN($J33,DAY(EOMONTH(AJ$19-1,0))))&gt;=$H33,DATE(YEAR(AJ$19-1),MONTH(AJ$19-1),MIN($J33,DAY(EOMONTH(AJ$19-1,0))))&lt;=$I33,MOD((YEAR(DATE(YEAR(AJ$19-1),MONTH(AJ$19-1),MIN($J33,DAY(EOMONTH(AJ$19-1,0)))))-YEAR($H33))*12+MONTH(DATE(YEAR(AJ$19-1),MONTH(AJ$19-1),MIN($J33,DAY(EOMONTH(AJ$19-1,0)))))-MONTH($H33),CHOOSE($F33,1,1,3,12))=0))*1,0)))</f>
        <v/>
      </c>
      <c r="AK33">
        <f>IF(OR(NOT($K33),AK$19&lt;=AK$18),0,$D33*IF($F33=1,IF(MIN(AK$19,$I33+1)&lt;=MAX(AK$18,$H33),0,MAX(0,INT((MIN(AK$19,$I33+1)-MAX(AK$18,$H33)-1-MOD(WEEKDAY($H33,2)-WEEKDAY(MAX(AK$18,$H33),2),7))/7)+1)),(AND(DATE(YEAR(AK$18),MONTH(AK$18),MIN($J33,DAY(EOMONTH(AK$18,0))))&gt;=AK$18,DATE(YEAR(AK$18),MONTH(AK$18),MIN($J33,DAY(EOMONTH(AK$18,0))))&lt;AK$19,DATE(YEAR(AK$18),MONTH(AK$18),MIN($J33,DAY(EOMONTH(AK$18,0))))&gt;=$H33,DATE(YEAR(AK$18),MONTH(AK$18),MIN($J33,DAY(EOMONTH(AK$18,0))))&lt;=$I33,MOD((YEAR(DATE(YEAR(AK$18),MONTH(AK$18),MIN($J33,DAY(EOMONTH(AK$18,0)))))-YEAR($H33))*12+MONTH(DATE(YEAR(AK$18),MONTH(AK$18),MIN($J33,DAY(EOMONTH(AK$18,0)))))-MONTH($H33),CHOOSE($F33,1,1,3,12))=0))*1+IF(MONTH(DATE(YEAR(AK$19-1),MONTH(AK$19-1),MIN($J33,DAY(EOMONTH(AK$19-1,0)))))&lt;&gt;MONTH(DATE(YEAR(AK$18),MONTH(AK$18),MIN($J33,DAY(EOMONTH(AK$18,0))))),(AND(DATE(YEAR(AK$19-1),MONTH(AK$19-1),MIN($J33,DAY(EOMONTH(AK$19-1,0))))&gt;=AK$18,DATE(YEAR(AK$19-1),MONTH(AK$19-1),MIN($J33,DAY(EOMONTH(AK$19-1,0))))&lt;AK$19,DATE(YEAR(AK$19-1),MONTH(AK$19-1),MIN($J33,DAY(EOMONTH(AK$19-1,0))))&gt;=$H33,DATE(YEAR(AK$19-1),MONTH(AK$19-1),MIN($J33,DAY(EOMONTH(AK$19-1,0))))&lt;=$I33,MOD((YEAR(DATE(YEAR(AK$19-1),MONTH(AK$19-1),MIN($J33,DAY(EOMONTH(AK$19-1,0)))))-YEAR($H33))*12+MONTH(DATE(YEAR(AK$19-1),MONTH(AK$19-1),MIN($J33,DAY(EOMONTH(AK$19-1,0)))))-MONTH($H33),CHOOSE($F33,1,1,3,12))=0))*1,0)))</f>
        <v/>
      </c>
    </row>
    <row r="34">
      <c r="A34" t="n">
        <v>14</v>
      </c>
      <c r="B34">
        <f>Recurring!B21&amp;""</f>
        <v/>
      </c>
      <c r="C34">
        <f>IF(Recurring!C21="","§§",Recurring!C21)</f>
        <v/>
      </c>
      <c r="D34">
        <f>N(Recurring!D21)</f>
        <v/>
      </c>
      <c r="E34">
        <f>IF(COUNTIF($J$2:$J$5,C34)&gt;0,1,IF(COUNTIF($J$7:$J$16,C34)&gt;0,-1,0))</f>
        <v/>
      </c>
      <c r="F34">
        <f>ROUND(SUMPRODUCT((Lang!$C$49:$N$52=Recurring!E21)*(ROW(Lang!$C$49:$N$52)-48))/MAX(1,COUNTIF(Lang!$C$49:$N$52,Recurring!E21)),0)</f>
        <v/>
      </c>
      <c r="H34">
        <f>N(Recurring!F21)</f>
        <v/>
      </c>
      <c r="I34">
        <f>IF(N(Recurring!G21)=0,73051,Recurring!G21)</f>
        <v/>
      </c>
      <c r="J34">
        <f>IF(H34&gt;0,DAY(H34),1)</f>
        <v/>
      </c>
      <c r="K34">
        <f>AND(D34&gt;0,E34&lt;&gt;0,F34&gt;0,H34&gt;0)</f>
        <v/>
      </c>
      <c r="M34">
        <f>IF(OR(NOT($K34),M$19&lt;=M$18),0,$D34*IF($F34=1,IF(MIN(M$19,$I34+1)&lt;=MAX(M$18,$H34),0,MAX(0,INT((MIN(M$19,$I34+1)-MAX(M$18,$H34)-1-MOD(WEEKDAY($H34,2)-WEEKDAY(MAX(M$18,$H34),2),7))/7)+1)),(AND(DATE(YEAR(M$18),MONTH(M$18),MIN($J34,DAY(EOMONTH(M$18,0))))&gt;=M$18,DATE(YEAR(M$18),MONTH(M$18),MIN($J34,DAY(EOMONTH(M$18,0))))&lt;M$19,DATE(YEAR(M$18),MONTH(M$18),MIN($J34,DAY(EOMONTH(M$18,0))))&gt;=$H34,DATE(YEAR(M$18),MONTH(M$18),MIN($J34,DAY(EOMONTH(M$18,0))))&lt;=$I34,MOD((YEAR(DATE(YEAR(M$18),MONTH(M$18),MIN($J34,DAY(EOMONTH(M$18,0)))))-YEAR($H34))*12+MONTH(DATE(YEAR(M$18),MONTH(M$18),MIN($J34,DAY(EOMONTH(M$18,0)))))-MONTH($H34),CHOOSE($F34,1,1,3,12))=0))*1+IF(MONTH(DATE(YEAR(M$19-1),MONTH(M$19-1),MIN($J34,DAY(EOMONTH(M$19-1,0)))))&lt;&gt;MONTH(DATE(YEAR(M$18),MONTH(M$18),MIN($J34,DAY(EOMONTH(M$18,0))))),(AND(DATE(YEAR(M$19-1),MONTH(M$19-1),MIN($J34,DAY(EOMONTH(M$19-1,0))))&gt;=M$18,DATE(YEAR(M$19-1),MONTH(M$19-1),MIN($J34,DAY(EOMONTH(M$19-1,0))))&lt;M$19,DATE(YEAR(M$19-1),MONTH(M$19-1),MIN($J34,DAY(EOMONTH(M$19-1,0))))&gt;=$H34,DATE(YEAR(M$19-1),MONTH(M$19-1),MIN($J34,DAY(EOMONTH(M$19-1,0))))&lt;=$I34,MOD((YEAR(DATE(YEAR(M$19-1),MONTH(M$19-1),MIN($J34,DAY(EOMONTH(M$19-1,0)))))-YEAR($H34))*12+MONTH(DATE(YEAR(M$19-1),MONTH(M$19-1),MIN($J34,DAY(EOMONTH(M$19-1,0)))))-MONTH($H34),CHOOSE($F34,1,1,3,12))=0))*1,0)))</f>
        <v/>
      </c>
      <c r="N34">
        <f>IF(OR(NOT($K34),N$19&lt;=N$18),0,$D34*IF($F34=1,IF(MIN(N$19,$I34+1)&lt;=MAX(N$18,$H34),0,MAX(0,INT((MIN(N$19,$I34+1)-MAX(N$18,$H34)-1-MOD(WEEKDAY($H34,2)-WEEKDAY(MAX(N$18,$H34),2),7))/7)+1)),(AND(DATE(YEAR(N$18),MONTH(N$18),MIN($J34,DAY(EOMONTH(N$18,0))))&gt;=N$18,DATE(YEAR(N$18),MONTH(N$18),MIN($J34,DAY(EOMONTH(N$18,0))))&lt;N$19,DATE(YEAR(N$18),MONTH(N$18),MIN($J34,DAY(EOMONTH(N$18,0))))&gt;=$H34,DATE(YEAR(N$18),MONTH(N$18),MIN($J34,DAY(EOMONTH(N$18,0))))&lt;=$I34,MOD((YEAR(DATE(YEAR(N$18),MONTH(N$18),MIN($J34,DAY(EOMONTH(N$18,0)))))-YEAR($H34))*12+MONTH(DATE(YEAR(N$18),MONTH(N$18),MIN($J34,DAY(EOMONTH(N$18,0)))))-MONTH($H34),CHOOSE($F34,1,1,3,12))=0))*1+IF(MONTH(DATE(YEAR(N$19-1),MONTH(N$19-1),MIN($J34,DAY(EOMONTH(N$19-1,0)))))&lt;&gt;MONTH(DATE(YEAR(N$18),MONTH(N$18),MIN($J34,DAY(EOMONTH(N$18,0))))),(AND(DATE(YEAR(N$19-1),MONTH(N$19-1),MIN($J34,DAY(EOMONTH(N$19-1,0))))&gt;=N$18,DATE(YEAR(N$19-1),MONTH(N$19-1),MIN($J34,DAY(EOMONTH(N$19-1,0))))&lt;N$19,DATE(YEAR(N$19-1),MONTH(N$19-1),MIN($J34,DAY(EOMONTH(N$19-1,0))))&gt;=$H34,DATE(YEAR(N$19-1),MONTH(N$19-1),MIN($J34,DAY(EOMONTH(N$19-1,0))))&lt;=$I34,MOD((YEAR(DATE(YEAR(N$19-1),MONTH(N$19-1),MIN($J34,DAY(EOMONTH(N$19-1,0)))))-YEAR($H34))*12+MONTH(DATE(YEAR(N$19-1),MONTH(N$19-1),MIN($J34,DAY(EOMONTH(N$19-1,0)))))-MONTH($H34),CHOOSE($F34,1,1,3,12))=0))*1,0)))</f>
        <v/>
      </c>
      <c r="O34">
        <f>IF(OR(NOT($K34),O$19&lt;=O$18),0,$D34*IF($F34=1,IF(MIN(O$19,$I34+1)&lt;=MAX(O$18,$H34),0,MAX(0,INT((MIN(O$19,$I34+1)-MAX(O$18,$H34)-1-MOD(WEEKDAY($H34,2)-WEEKDAY(MAX(O$18,$H34),2),7))/7)+1)),(AND(DATE(YEAR(O$18),MONTH(O$18),MIN($J34,DAY(EOMONTH(O$18,0))))&gt;=O$18,DATE(YEAR(O$18),MONTH(O$18),MIN($J34,DAY(EOMONTH(O$18,0))))&lt;O$19,DATE(YEAR(O$18),MONTH(O$18),MIN($J34,DAY(EOMONTH(O$18,0))))&gt;=$H34,DATE(YEAR(O$18),MONTH(O$18),MIN($J34,DAY(EOMONTH(O$18,0))))&lt;=$I34,MOD((YEAR(DATE(YEAR(O$18),MONTH(O$18),MIN($J34,DAY(EOMONTH(O$18,0)))))-YEAR($H34))*12+MONTH(DATE(YEAR(O$18),MONTH(O$18),MIN($J34,DAY(EOMONTH(O$18,0)))))-MONTH($H34),CHOOSE($F34,1,1,3,12))=0))*1+IF(MONTH(DATE(YEAR(O$19-1),MONTH(O$19-1),MIN($J34,DAY(EOMONTH(O$19-1,0)))))&lt;&gt;MONTH(DATE(YEAR(O$18),MONTH(O$18),MIN($J34,DAY(EOMONTH(O$18,0))))),(AND(DATE(YEAR(O$19-1),MONTH(O$19-1),MIN($J34,DAY(EOMONTH(O$19-1,0))))&gt;=O$18,DATE(YEAR(O$19-1),MONTH(O$19-1),MIN($J34,DAY(EOMONTH(O$19-1,0))))&lt;O$19,DATE(YEAR(O$19-1),MONTH(O$19-1),MIN($J34,DAY(EOMONTH(O$19-1,0))))&gt;=$H34,DATE(YEAR(O$19-1),MONTH(O$19-1),MIN($J34,DAY(EOMONTH(O$19-1,0))))&lt;=$I34,MOD((YEAR(DATE(YEAR(O$19-1),MONTH(O$19-1),MIN($J34,DAY(EOMONTH(O$19-1,0)))))-YEAR($H34))*12+MONTH(DATE(YEAR(O$19-1),MONTH(O$19-1),MIN($J34,DAY(EOMONTH(O$19-1,0)))))-MONTH($H34),CHOOSE($F34,1,1,3,12))=0))*1,0)))</f>
        <v/>
      </c>
      <c r="P34">
        <f>IF(OR(NOT($K34),P$19&lt;=P$18),0,$D34*IF($F34=1,IF(MIN(P$19,$I34+1)&lt;=MAX(P$18,$H34),0,MAX(0,INT((MIN(P$19,$I34+1)-MAX(P$18,$H34)-1-MOD(WEEKDAY($H34,2)-WEEKDAY(MAX(P$18,$H34),2),7))/7)+1)),(AND(DATE(YEAR(P$18),MONTH(P$18),MIN($J34,DAY(EOMONTH(P$18,0))))&gt;=P$18,DATE(YEAR(P$18),MONTH(P$18),MIN($J34,DAY(EOMONTH(P$18,0))))&lt;P$19,DATE(YEAR(P$18),MONTH(P$18),MIN($J34,DAY(EOMONTH(P$18,0))))&gt;=$H34,DATE(YEAR(P$18),MONTH(P$18),MIN($J34,DAY(EOMONTH(P$18,0))))&lt;=$I34,MOD((YEAR(DATE(YEAR(P$18),MONTH(P$18),MIN($J34,DAY(EOMONTH(P$18,0)))))-YEAR($H34))*12+MONTH(DATE(YEAR(P$18),MONTH(P$18),MIN($J34,DAY(EOMONTH(P$18,0)))))-MONTH($H34),CHOOSE($F34,1,1,3,12))=0))*1+IF(MONTH(DATE(YEAR(P$19-1),MONTH(P$19-1),MIN($J34,DAY(EOMONTH(P$19-1,0)))))&lt;&gt;MONTH(DATE(YEAR(P$18),MONTH(P$18),MIN($J34,DAY(EOMONTH(P$18,0))))),(AND(DATE(YEAR(P$19-1),MONTH(P$19-1),MIN($J34,DAY(EOMONTH(P$19-1,0))))&gt;=P$18,DATE(YEAR(P$19-1),MONTH(P$19-1),MIN($J34,DAY(EOMONTH(P$19-1,0))))&lt;P$19,DATE(YEAR(P$19-1),MONTH(P$19-1),MIN($J34,DAY(EOMONTH(P$19-1,0))))&gt;=$H34,DATE(YEAR(P$19-1),MONTH(P$19-1),MIN($J34,DAY(EOMONTH(P$19-1,0))))&lt;=$I34,MOD((YEAR(DATE(YEAR(P$19-1),MONTH(P$19-1),MIN($J34,DAY(EOMONTH(P$19-1,0)))))-YEAR($H34))*12+MONTH(DATE(YEAR(P$19-1),MONTH(P$19-1),MIN($J34,DAY(EOMONTH(P$19-1,0)))))-MONTH($H34),CHOOSE($F34,1,1,3,12))=0))*1,0)))</f>
        <v/>
      </c>
      <c r="Q34">
        <f>IF(OR(NOT($K34),Q$19&lt;=Q$18),0,$D34*IF($F34=1,IF(MIN(Q$19,$I34+1)&lt;=MAX(Q$18,$H34),0,MAX(0,INT((MIN(Q$19,$I34+1)-MAX(Q$18,$H34)-1-MOD(WEEKDAY($H34,2)-WEEKDAY(MAX(Q$18,$H34),2),7))/7)+1)),(AND(DATE(YEAR(Q$18),MONTH(Q$18),MIN($J34,DAY(EOMONTH(Q$18,0))))&gt;=Q$18,DATE(YEAR(Q$18),MONTH(Q$18),MIN($J34,DAY(EOMONTH(Q$18,0))))&lt;Q$19,DATE(YEAR(Q$18),MONTH(Q$18),MIN($J34,DAY(EOMONTH(Q$18,0))))&gt;=$H34,DATE(YEAR(Q$18),MONTH(Q$18),MIN($J34,DAY(EOMONTH(Q$18,0))))&lt;=$I34,MOD((YEAR(DATE(YEAR(Q$18),MONTH(Q$18),MIN($J34,DAY(EOMONTH(Q$18,0)))))-YEAR($H34))*12+MONTH(DATE(YEAR(Q$18),MONTH(Q$18),MIN($J34,DAY(EOMONTH(Q$18,0)))))-MONTH($H34),CHOOSE($F34,1,1,3,12))=0))*1+IF(MONTH(DATE(YEAR(Q$19-1),MONTH(Q$19-1),MIN($J34,DAY(EOMONTH(Q$19-1,0)))))&lt;&gt;MONTH(DATE(YEAR(Q$18),MONTH(Q$18),MIN($J34,DAY(EOMONTH(Q$18,0))))),(AND(DATE(YEAR(Q$19-1),MONTH(Q$19-1),MIN($J34,DAY(EOMONTH(Q$19-1,0))))&gt;=Q$18,DATE(YEAR(Q$19-1),MONTH(Q$19-1),MIN($J34,DAY(EOMONTH(Q$19-1,0))))&lt;Q$19,DATE(YEAR(Q$19-1),MONTH(Q$19-1),MIN($J34,DAY(EOMONTH(Q$19-1,0))))&gt;=$H34,DATE(YEAR(Q$19-1),MONTH(Q$19-1),MIN($J34,DAY(EOMONTH(Q$19-1,0))))&lt;=$I34,MOD((YEAR(DATE(YEAR(Q$19-1),MONTH(Q$19-1),MIN($J34,DAY(EOMONTH(Q$19-1,0)))))-YEAR($H34))*12+MONTH(DATE(YEAR(Q$19-1),MONTH(Q$19-1),MIN($J34,DAY(EOMONTH(Q$19-1,0)))))-MONTH($H34),CHOOSE($F34,1,1,3,12))=0))*1,0)))</f>
        <v/>
      </c>
      <c r="R34">
        <f>IF(OR(NOT($K34),R$19&lt;=R$18),0,$D34*IF($F34=1,IF(MIN(R$19,$I34+1)&lt;=MAX(R$18,$H34),0,MAX(0,INT((MIN(R$19,$I34+1)-MAX(R$18,$H34)-1-MOD(WEEKDAY($H34,2)-WEEKDAY(MAX(R$18,$H34),2),7))/7)+1)),(AND(DATE(YEAR(R$18),MONTH(R$18),MIN($J34,DAY(EOMONTH(R$18,0))))&gt;=R$18,DATE(YEAR(R$18),MONTH(R$18),MIN($J34,DAY(EOMONTH(R$18,0))))&lt;R$19,DATE(YEAR(R$18),MONTH(R$18),MIN($J34,DAY(EOMONTH(R$18,0))))&gt;=$H34,DATE(YEAR(R$18),MONTH(R$18),MIN($J34,DAY(EOMONTH(R$18,0))))&lt;=$I34,MOD((YEAR(DATE(YEAR(R$18),MONTH(R$18),MIN($J34,DAY(EOMONTH(R$18,0)))))-YEAR($H34))*12+MONTH(DATE(YEAR(R$18),MONTH(R$18),MIN($J34,DAY(EOMONTH(R$18,0)))))-MONTH($H34),CHOOSE($F34,1,1,3,12))=0))*1+IF(MONTH(DATE(YEAR(R$19-1),MONTH(R$19-1),MIN($J34,DAY(EOMONTH(R$19-1,0)))))&lt;&gt;MONTH(DATE(YEAR(R$18),MONTH(R$18),MIN($J34,DAY(EOMONTH(R$18,0))))),(AND(DATE(YEAR(R$19-1),MONTH(R$19-1),MIN($J34,DAY(EOMONTH(R$19-1,0))))&gt;=R$18,DATE(YEAR(R$19-1),MONTH(R$19-1),MIN($J34,DAY(EOMONTH(R$19-1,0))))&lt;R$19,DATE(YEAR(R$19-1),MONTH(R$19-1),MIN($J34,DAY(EOMONTH(R$19-1,0))))&gt;=$H34,DATE(YEAR(R$19-1),MONTH(R$19-1),MIN($J34,DAY(EOMONTH(R$19-1,0))))&lt;=$I34,MOD((YEAR(DATE(YEAR(R$19-1),MONTH(R$19-1),MIN($J34,DAY(EOMONTH(R$19-1,0)))))-YEAR($H34))*12+MONTH(DATE(YEAR(R$19-1),MONTH(R$19-1),MIN($J34,DAY(EOMONTH(R$19-1,0)))))-MONTH($H34),CHOOSE($F34,1,1,3,12))=0))*1,0)))</f>
        <v/>
      </c>
      <c r="S34">
        <f>IF(OR(NOT($K34),S$19&lt;=S$18),0,$D34*IF($F34=1,IF(MIN(S$19,$I34+1)&lt;=MAX(S$18,$H34),0,MAX(0,INT((MIN(S$19,$I34+1)-MAX(S$18,$H34)-1-MOD(WEEKDAY($H34,2)-WEEKDAY(MAX(S$18,$H34),2),7))/7)+1)),(AND(DATE(YEAR(S$18),MONTH(S$18),MIN($J34,DAY(EOMONTH(S$18,0))))&gt;=S$18,DATE(YEAR(S$18),MONTH(S$18),MIN($J34,DAY(EOMONTH(S$18,0))))&lt;S$19,DATE(YEAR(S$18),MONTH(S$18),MIN($J34,DAY(EOMONTH(S$18,0))))&gt;=$H34,DATE(YEAR(S$18),MONTH(S$18),MIN($J34,DAY(EOMONTH(S$18,0))))&lt;=$I34,MOD((YEAR(DATE(YEAR(S$18),MONTH(S$18),MIN($J34,DAY(EOMONTH(S$18,0)))))-YEAR($H34))*12+MONTH(DATE(YEAR(S$18),MONTH(S$18),MIN($J34,DAY(EOMONTH(S$18,0)))))-MONTH($H34),CHOOSE($F34,1,1,3,12))=0))*1+IF(MONTH(DATE(YEAR(S$19-1),MONTH(S$19-1),MIN($J34,DAY(EOMONTH(S$19-1,0)))))&lt;&gt;MONTH(DATE(YEAR(S$18),MONTH(S$18),MIN($J34,DAY(EOMONTH(S$18,0))))),(AND(DATE(YEAR(S$19-1),MONTH(S$19-1),MIN($J34,DAY(EOMONTH(S$19-1,0))))&gt;=S$18,DATE(YEAR(S$19-1),MONTH(S$19-1),MIN($J34,DAY(EOMONTH(S$19-1,0))))&lt;S$19,DATE(YEAR(S$19-1),MONTH(S$19-1),MIN($J34,DAY(EOMONTH(S$19-1,0))))&gt;=$H34,DATE(YEAR(S$19-1),MONTH(S$19-1),MIN($J34,DAY(EOMONTH(S$19-1,0))))&lt;=$I34,MOD((YEAR(DATE(YEAR(S$19-1),MONTH(S$19-1),MIN($J34,DAY(EOMONTH(S$19-1,0)))))-YEAR($H34))*12+MONTH(DATE(YEAR(S$19-1),MONTH(S$19-1),MIN($J34,DAY(EOMONTH(S$19-1,0)))))-MONTH($H34),CHOOSE($F34,1,1,3,12))=0))*1,0)))</f>
        <v/>
      </c>
      <c r="T34">
        <f>IF(OR(NOT($K34),T$19&lt;=T$18),0,$D34*IF($F34=1,IF(MIN(T$19,$I34+1)&lt;=MAX(T$18,$H34),0,MAX(0,INT((MIN(T$19,$I34+1)-MAX(T$18,$H34)-1-MOD(WEEKDAY($H34,2)-WEEKDAY(MAX(T$18,$H34),2),7))/7)+1)),(AND(DATE(YEAR(T$18),MONTH(T$18),MIN($J34,DAY(EOMONTH(T$18,0))))&gt;=T$18,DATE(YEAR(T$18),MONTH(T$18),MIN($J34,DAY(EOMONTH(T$18,0))))&lt;T$19,DATE(YEAR(T$18),MONTH(T$18),MIN($J34,DAY(EOMONTH(T$18,0))))&gt;=$H34,DATE(YEAR(T$18),MONTH(T$18),MIN($J34,DAY(EOMONTH(T$18,0))))&lt;=$I34,MOD((YEAR(DATE(YEAR(T$18),MONTH(T$18),MIN($J34,DAY(EOMONTH(T$18,0)))))-YEAR($H34))*12+MONTH(DATE(YEAR(T$18),MONTH(T$18),MIN($J34,DAY(EOMONTH(T$18,0)))))-MONTH($H34),CHOOSE($F34,1,1,3,12))=0))*1+IF(MONTH(DATE(YEAR(T$19-1),MONTH(T$19-1),MIN($J34,DAY(EOMONTH(T$19-1,0)))))&lt;&gt;MONTH(DATE(YEAR(T$18),MONTH(T$18),MIN($J34,DAY(EOMONTH(T$18,0))))),(AND(DATE(YEAR(T$19-1),MONTH(T$19-1),MIN($J34,DAY(EOMONTH(T$19-1,0))))&gt;=T$18,DATE(YEAR(T$19-1),MONTH(T$19-1),MIN($J34,DAY(EOMONTH(T$19-1,0))))&lt;T$19,DATE(YEAR(T$19-1),MONTH(T$19-1),MIN($J34,DAY(EOMONTH(T$19-1,0))))&gt;=$H34,DATE(YEAR(T$19-1),MONTH(T$19-1),MIN($J34,DAY(EOMONTH(T$19-1,0))))&lt;=$I34,MOD((YEAR(DATE(YEAR(T$19-1),MONTH(T$19-1),MIN($J34,DAY(EOMONTH(T$19-1,0)))))-YEAR($H34))*12+MONTH(DATE(YEAR(T$19-1),MONTH(T$19-1),MIN($J34,DAY(EOMONTH(T$19-1,0)))))-MONTH($H34),CHOOSE($F34,1,1,3,12))=0))*1,0)))</f>
        <v/>
      </c>
      <c r="U34">
        <f>IF(OR(NOT($K34),U$19&lt;=U$18),0,$D34*IF($F34=1,IF(MIN(U$19,$I34+1)&lt;=MAX(U$18,$H34),0,MAX(0,INT((MIN(U$19,$I34+1)-MAX(U$18,$H34)-1-MOD(WEEKDAY($H34,2)-WEEKDAY(MAX(U$18,$H34),2),7))/7)+1)),(AND(DATE(YEAR(U$18),MONTH(U$18),MIN($J34,DAY(EOMONTH(U$18,0))))&gt;=U$18,DATE(YEAR(U$18),MONTH(U$18),MIN($J34,DAY(EOMONTH(U$18,0))))&lt;U$19,DATE(YEAR(U$18),MONTH(U$18),MIN($J34,DAY(EOMONTH(U$18,0))))&gt;=$H34,DATE(YEAR(U$18),MONTH(U$18),MIN($J34,DAY(EOMONTH(U$18,0))))&lt;=$I34,MOD((YEAR(DATE(YEAR(U$18),MONTH(U$18),MIN($J34,DAY(EOMONTH(U$18,0)))))-YEAR($H34))*12+MONTH(DATE(YEAR(U$18),MONTH(U$18),MIN($J34,DAY(EOMONTH(U$18,0)))))-MONTH($H34),CHOOSE($F34,1,1,3,12))=0))*1+IF(MONTH(DATE(YEAR(U$19-1),MONTH(U$19-1),MIN($J34,DAY(EOMONTH(U$19-1,0)))))&lt;&gt;MONTH(DATE(YEAR(U$18),MONTH(U$18),MIN($J34,DAY(EOMONTH(U$18,0))))),(AND(DATE(YEAR(U$19-1),MONTH(U$19-1),MIN($J34,DAY(EOMONTH(U$19-1,0))))&gt;=U$18,DATE(YEAR(U$19-1),MONTH(U$19-1),MIN($J34,DAY(EOMONTH(U$19-1,0))))&lt;U$19,DATE(YEAR(U$19-1),MONTH(U$19-1),MIN($J34,DAY(EOMONTH(U$19-1,0))))&gt;=$H34,DATE(YEAR(U$19-1),MONTH(U$19-1),MIN($J34,DAY(EOMONTH(U$19-1,0))))&lt;=$I34,MOD((YEAR(DATE(YEAR(U$19-1),MONTH(U$19-1),MIN($J34,DAY(EOMONTH(U$19-1,0)))))-YEAR($H34))*12+MONTH(DATE(YEAR(U$19-1),MONTH(U$19-1),MIN($J34,DAY(EOMONTH(U$19-1,0)))))-MONTH($H34),CHOOSE($F34,1,1,3,12))=0))*1,0)))</f>
        <v/>
      </c>
      <c r="V34">
        <f>IF(OR(NOT($K34),V$19&lt;=V$18),0,$D34*IF($F34=1,IF(MIN(V$19,$I34+1)&lt;=MAX(V$18,$H34),0,MAX(0,INT((MIN(V$19,$I34+1)-MAX(V$18,$H34)-1-MOD(WEEKDAY($H34,2)-WEEKDAY(MAX(V$18,$H34),2),7))/7)+1)),(AND(DATE(YEAR(V$18),MONTH(V$18),MIN($J34,DAY(EOMONTH(V$18,0))))&gt;=V$18,DATE(YEAR(V$18),MONTH(V$18),MIN($J34,DAY(EOMONTH(V$18,0))))&lt;V$19,DATE(YEAR(V$18),MONTH(V$18),MIN($J34,DAY(EOMONTH(V$18,0))))&gt;=$H34,DATE(YEAR(V$18),MONTH(V$18),MIN($J34,DAY(EOMONTH(V$18,0))))&lt;=$I34,MOD((YEAR(DATE(YEAR(V$18),MONTH(V$18),MIN($J34,DAY(EOMONTH(V$18,0)))))-YEAR($H34))*12+MONTH(DATE(YEAR(V$18),MONTH(V$18),MIN($J34,DAY(EOMONTH(V$18,0)))))-MONTH($H34),CHOOSE($F34,1,1,3,12))=0))*1+IF(MONTH(DATE(YEAR(V$19-1),MONTH(V$19-1),MIN($J34,DAY(EOMONTH(V$19-1,0)))))&lt;&gt;MONTH(DATE(YEAR(V$18),MONTH(V$18),MIN($J34,DAY(EOMONTH(V$18,0))))),(AND(DATE(YEAR(V$19-1),MONTH(V$19-1),MIN($J34,DAY(EOMONTH(V$19-1,0))))&gt;=V$18,DATE(YEAR(V$19-1),MONTH(V$19-1),MIN($J34,DAY(EOMONTH(V$19-1,0))))&lt;V$19,DATE(YEAR(V$19-1),MONTH(V$19-1),MIN($J34,DAY(EOMONTH(V$19-1,0))))&gt;=$H34,DATE(YEAR(V$19-1),MONTH(V$19-1),MIN($J34,DAY(EOMONTH(V$19-1,0))))&lt;=$I34,MOD((YEAR(DATE(YEAR(V$19-1),MONTH(V$19-1),MIN($J34,DAY(EOMONTH(V$19-1,0)))))-YEAR($H34))*12+MONTH(DATE(YEAR(V$19-1),MONTH(V$19-1),MIN($J34,DAY(EOMONTH(V$19-1,0)))))-MONTH($H34),CHOOSE($F34,1,1,3,12))=0))*1,0)))</f>
        <v/>
      </c>
      <c r="W34">
        <f>IF(OR(NOT($K34),W$19&lt;=W$18),0,$D34*IF($F34=1,IF(MIN(W$19,$I34+1)&lt;=MAX(W$18,$H34),0,MAX(0,INT((MIN(W$19,$I34+1)-MAX(W$18,$H34)-1-MOD(WEEKDAY($H34,2)-WEEKDAY(MAX(W$18,$H34),2),7))/7)+1)),(AND(DATE(YEAR(W$18),MONTH(W$18),MIN($J34,DAY(EOMONTH(W$18,0))))&gt;=W$18,DATE(YEAR(W$18),MONTH(W$18),MIN($J34,DAY(EOMONTH(W$18,0))))&lt;W$19,DATE(YEAR(W$18),MONTH(W$18),MIN($J34,DAY(EOMONTH(W$18,0))))&gt;=$H34,DATE(YEAR(W$18),MONTH(W$18),MIN($J34,DAY(EOMONTH(W$18,0))))&lt;=$I34,MOD((YEAR(DATE(YEAR(W$18),MONTH(W$18),MIN($J34,DAY(EOMONTH(W$18,0)))))-YEAR($H34))*12+MONTH(DATE(YEAR(W$18),MONTH(W$18),MIN($J34,DAY(EOMONTH(W$18,0)))))-MONTH($H34),CHOOSE($F34,1,1,3,12))=0))*1+IF(MONTH(DATE(YEAR(W$19-1),MONTH(W$19-1),MIN($J34,DAY(EOMONTH(W$19-1,0)))))&lt;&gt;MONTH(DATE(YEAR(W$18),MONTH(W$18),MIN($J34,DAY(EOMONTH(W$18,0))))),(AND(DATE(YEAR(W$19-1),MONTH(W$19-1),MIN($J34,DAY(EOMONTH(W$19-1,0))))&gt;=W$18,DATE(YEAR(W$19-1),MONTH(W$19-1),MIN($J34,DAY(EOMONTH(W$19-1,0))))&lt;W$19,DATE(YEAR(W$19-1),MONTH(W$19-1),MIN($J34,DAY(EOMONTH(W$19-1,0))))&gt;=$H34,DATE(YEAR(W$19-1),MONTH(W$19-1),MIN($J34,DAY(EOMONTH(W$19-1,0))))&lt;=$I34,MOD((YEAR(DATE(YEAR(W$19-1),MONTH(W$19-1),MIN($J34,DAY(EOMONTH(W$19-1,0)))))-YEAR($H34))*12+MONTH(DATE(YEAR(W$19-1),MONTH(W$19-1),MIN($J34,DAY(EOMONTH(W$19-1,0)))))-MONTH($H34),CHOOSE($F34,1,1,3,12))=0))*1,0)))</f>
        <v/>
      </c>
      <c r="X34">
        <f>IF(OR(NOT($K34),X$19&lt;=X$18),0,$D34*IF($F34=1,IF(MIN(X$19,$I34+1)&lt;=MAX(X$18,$H34),0,MAX(0,INT((MIN(X$19,$I34+1)-MAX(X$18,$H34)-1-MOD(WEEKDAY($H34,2)-WEEKDAY(MAX(X$18,$H34),2),7))/7)+1)),(AND(DATE(YEAR(X$18),MONTH(X$18),MIN($J34,DAY(EOMONTH(X$18,0))))&gt;=X$18,DATE(YEAR(X$18),MONTH(X$18),MIN($J34,DAY(EOMONTH(X$18,0))))&lt;X$19,DATE(YEAR(X$18),MONTH(X$18),MIN($J34,DAY(EOMONTH(X$18,0))))&gt;=$H34,DATE(YEAR(X$18),MONTH(X$18),MIN($J34,DAY(EOMONTH(X$18,0))))&lt;=$I34,MOD((YEAR(DATE(YEAR(X$18),MONTH(X$18),MIN($J34,DAY(EOMONTH(X$18,0)))))-YEAR($H34))*12+MONTH(DATE(YEAR(X$18),MONTH(X$18),MIN($J34,DAY(EOMONTH(X$18,0)))))-MONTH($H34),CHOOSE($F34,1,1,3,12))=0))*1+IF(MONTH(DATE(YEAR(X$19-1),MONTH(X$19-1),MIN($J34,DAY(EOMONTH(X$19-1,0)))))&lt;&gt;MONTH(DATE(YEAR(X$18),MONTH(X$18),MIN($J34,DAY(EOMONTH(X$18,0))))),(AND(DATE(YEAR(X$19-1),MONTH(X$19-1),MIN($J34,DAY(EOMONTH(X$19-1,0))))&gt;=X$18,DATE(YEAR(X$19-1),MONTH(X$19-1),MIN($J34,DAY(EOMONTH(X$19-1,0))))&lt;X$19,DATE(YEAR(X$19-1),MONTH(X$19-1),MIN($J34,DAY(EOMONTH(X$19-1,0))))&gt;=$H34,DATE(YEAR(X$19-1),MONTH(X$19-1),MIN($J34,DAY(EOMONTH(X$19-1,0))))&lt;=$I34,MOD((YEAR(DATE(YEAR(X$19-1),MONTH(X$19-1),MIN($J34,DAY(EOMONTH(X$19-1,0)))))-YEAR($H34))*12+MONTH(DATE(YEAR(X$19-1),MONTH(X$19-1),MIN($J34,DAY(EOMONTH(X$19-1,0)))))-MONTH($H34),CHOOSE($F34,1,1,3,12))=0))*1,0)))</f>
        <v/>
      </c>
      <c r="Y34">
        <f>IF(OR(NOT($K34),Y$19&lt;=Y$18),0,$D34*IF($F34=1,IF(MIN(Y$19,$I34+1)&lt;=MAX(Y$18,$H34),0,MAX(0,INT((MIN(Y$19,$I34+1)-MAX(Y$18,$H34)-1-MOD(WEEKDAY($H34,2)-WEEKDAY(MAX(Y$18,$H34),2),7))/7)+1)),(AND(DATE(YEAR(Y$18),MONTH(Y$18),MIN($J34,DAY(EOMONTH(Y$18,0))))&gt;=Y$18,DATE(YEAR(Y$18),MONTH(Y$18),MIN($J34,DAY(EOMONTH(Y$18,0))))&lt;Y$19,DATE(YEAR(Y$18),MONTH(Y$18),MIN($J34,DAY(EOMONTH(Y$18,0))))&gt;=$H34,DATE(YEAR(Y$18),MONTH(Y$18),MIN($J34,DAY(EOMONTH(Y$18,0))))&lt;=$I34,MOD((YEAR(DATE(YEAR(Y$18),MONTH(Y$18),MIN($J34,DAY(EOMONTH(Y$18,0)))))-YEAR($H34))*12+MONTH(DATE(YEAR(Y$18),MONTH(Y$18),MIN($J34,DAY(EOMONTH(Y$18,0)))))-MONTH($H34),CHOOSE($F34,1,1,3,12))=0))*1+IF(MONTH(DATE(YEAR(Y$19-1),MONTH(Y$19-1),MIN($J34,DAY(EOMONTH(Y$19-1,0)))))&lt;&gt;MONTH(DATE(YEAR(Y$18),MONTH(Y$18),MIN($J34,DAY(EOMONTH(Y$18,0))))),(AND(DATE(YEAR(Y$19-1),MONTH(Y$19-1),MIN($J34,DAY(EOMONTH(Y$19-1,0))))&gt;=Y$18,DATE(YEAR(Y$19-1),MONTH(Y$19-1),MIN($J34,DAY(EOMONTH(Y$19-1,0))))&lt;Y$19,DATE(YEAR(Y$19-1),MONTH(Y$19-1),MIN($J34,DAY(EOMONTH(Y$19-1,0))))&gt;=$H34,DATE(YEAR(Y$19-1),MONTH(Y$19-1),MIN($J34,DAY(EOMONTH(Y$19-1,0))))&lt;=$I34,MOD((YEAR(DATE(YEAR(Y$19-1),MONTH(Y$19-1),MIN($J34,DAY(EOMONTH(Y$19-1,0)))))-YEAR($H34))*12+MONTH(DATE(YEAR(Y$19-1),MONTH(Y$19-1),MIN($J34,DAY(EOMONTH(Y$19-1,0)))))-MONTH($H34),CHOOSE($F34,1,1,3,12))=0))*1,0)))</f>
        <v/>
      </c>
      <c r="Z34">
        <f>IF(OR(NOT($K34),Z$19&lt;=Z$18),0,$D34*IF($F34=1,IF(MIN(Z$19,$I34+1)&lt;=MAX(Z$18,$H34),0,MAX(0,INT((MIN(Z$19,$I34+1)-MAX(Z$18,$H34)-1-MOD(WEEKDAY($H34,2)-WEEKDAY(MAX(Z$18,$H34),2),7))/7)+1)),(AND(DATE(YEAR(Z$18),MONTH(Z$18),MIN($J34,DAY(EOMONTH(Z$18,0))))&gt;=Z$18,DATE(YEAR(Z$18),MONTH(Z$18),MIN($J34,DAY(EOMONTH(Z$18,0))))&lt;Z$19,DATE(YEAR(Z$18),MONTH(Z$18),MIN($J34,DAY(EOMONTH(Z$18,0))))&gt;=$H34,DATE(YEAR(Z$18),MONTH(Z$18),MIN($J34,DAY(EOMONTH(Z$18,0))))&lt;=$I34,MOD((YEAR(DATE(YEAR(Z$18),MONTH(Z$18),MIN($J34,DAY(EOMONTH(Z$18,0)))))-YEAR($H34))*12+MONTH(DATE(YEAR(Z$18),MONTH(Z$18),MIN($J34,DAY(EOMONTH(Z$18,0)))))-MONTH($H34),CHOOSE($F34,1,1,3,12))=0))*1+IF(MONTH(DATE(YEAR(Z$19-1),MONTH(Z$19-1),MIN($J34,DAY(EOMONTH(Z$19-1,0)))))&lt;&gt;MONTH(DATE(YEAR(Z$18),MONTH(Z$18),MIN($J34,DAY(EOMONTH(Z$18,0))))),(AND(DATE(YEAR(Z$19-1),MONTH(Z$19-1),MIN($J34,DAY(EOMONTH(Z$19-1,0))))&gt;=Z$18,DATE(YEAR(Z$19-1),MONTH(Z$19-1),MIN($J34,DAY(EOMONTH(Z$19-1,0))))&lt;Z$19,DATE(YEAR(Z$19-1),MONTH(Z$19-1),MIN($J34,DAY(EOMONTH(Z$19-1,0))))&gt;=$H34,DATE(YEAR(Z$19-1),MONTH(Z$19-1),MIN($J34,DAY(EOMONTH(Z$19-1,0))))&lt;=$I34,MOD((YEAR(DATE(YEAR(Z$19-1),MONTH(Z$19-1),MIN($J34,DAY(EOMONTH(Z$19-1,0)))))-YEAR($H34))*12+MONTH(DATE(YEAR(Z$19-1),MONTH(Z$19-1),MIN($J34,DAY(EOMONTH(Z$19-1,0)))))-MONTH($H34),CHOOSE($F34,1,1,3,12))=0))*1,0)))</f>
        <v/>
      </c>
      <c r="AA34">
        <f>IF(OR(NOT($K34),AA$19&lt;=AA$18),0,$D34*IF($F34=1,IF(MIN(AA$19,$I34+1)&lt;=MAX(AA$18,$H34),0,MAX(0,INT((MIN(AA$19,$I34+1)-MAX(AA$18,$H34)-1-MOD(WEEKDAY($H34,2)-WEEKDAY(MAX(AA$18,$H34),2),7))/7)+1)),(AND(DATE(YEAR(AA$18),MONTH(AA$18),MIN($J34,DAY(EOMONTH(AA$18,0))))&gt;=AA$18,DATE(YEAR(AA$18),MONTH(AA$18),MIN($J34,DAY(EOMONTH(AA$18,0))))&lt;AA$19,DATE(YEAR(AA$18),MONTH(AA$18),MIN($J34,DAY(EOMONTH(AA$18,0))))&gt;=$H34,DATE(YEAR(AA$18),MONTH(AA$18),MIN($J34,DAY(EOMONTH(AA$18,0))))&lt;=$I34,MOD((YEAR(DATE(YEAR(AA$18),MONTH(AA$18),MIN($J34,DAY(EOMONTH(AA$18,0)))))-YEAR($H34))*12+MONTH(DATE(YEAR(AA$18),MONTH(AA$18),MIN($J34,DAY(EOMONTH(AA$18,0)))))-MONTH($H34),CHOOSE($F34,1,1,3,12))=0))*1+IF(MONTH(DATE(YEAR(AA$19-1),MONTH(AA$19-1),MIN($J34,DAY(EOMONTH(AA$19-1,0)))))&lt;&gt;MONTH(DATE(YEAR(AA$18),MONTH(AA$18),MIN($J34,DAY(EOMONTH(AA$18,0))))),(AND(DATE(YEAR(AA$19-1),MONTH(AA$19-1),MIN($J34,DAY(EOMONTH(AA$19-1,0))))&gt;=AA$18,DATE(YEAR(AA$19-1),MONTH(AA$19-1),MIN($J34,DAY(EOMONTH(AA$19-1,0))))&lt;AA$19,DATE(YEAR(AA$19-1),MONTH(AA$19-1),MIN($J34,DAY(EOMONTH(AA$19-1,0))))&gt;=$H34,DATE(YEAR(AA$19-1),MONTH(AA$19-1),MIN($J34,DAY(EOMONTH(AA$19-1,0))))&lt;=$I34,MOD((YEAR(DATE(YEAR(AA$19-1),MONTH(AA$19-1),MIN($J34,DAY(EOMONTH(AA$19-1,0)))))-YEAR($H34))*12+MONTH(DATE(YEAR(AA$19-1),MONTH(AA$19-1),MIN($J34,DAY(EOMONTH(AA$19-1,0)))))-MONTH($H34),CHOOSE($F34,1,1,3,12))=0))*1,0)))</f>
        <v/>
      </c>
      <c r="AB34">
        <f>IF(OR(NOT($K34),AB$19&lt;=AB$18),0,$D34*IF($F34=1,IF(MIN(AB$19,$I34+1)&lt;=MAX(AB$18,$H34),0,MAX(0,INT((MIN(AB$19,$I34+1)-MAX(AB$18,$H34)-1-MOD(WEEKDAY($H34,2)-WEEKDAY(MAX(AB$18,$H34),2),7))/7)+1)),(AND(DATE(YEAR(AB$18),MONTH(AB$18),MIN($J34,DAY(EOMONTH(AB$18,0))))&gt;=AB$18,DATE(YEAR(AB$18),MONTH(AB$18),MIN($J34,DAY(EOMONTH(AB$18,0))))&lt;AB$19,DATE(YEAR(AB$18),MONTH(AB$18),MIN($J34,DAY(EOMONTH(AB$18,0))))&gt;=$H34,DATE(YEAR(AB$18),MONTH(AB$18),MIN($J34,DAY(EOMONTH(AB$18,0))))&lt;=$I34,MOD((YEAR(DATE(YEAR(AB$18),MONTH(AB$18),MIN($J34,DAY(EOMONTH(AB$18,0)))))-YEAR($H34))*12+MONTH(DATE(YEAR(AB$18),MONTH(AB$18),MIN($J34,DAY(EOMONTH(AB$18,0)))))-MONTH($H34),CHOOSE($F34,1,1,3,12))=0))*1+IF(MONTH(DATE(YEAR(AB$19-1),MONTH(AB$19-1),MIN($J34,DAY(EOMONTH(AB$19-1,0)))))&lt;&gt;MONTH(DATE(YEAR(AB$18),MONTH(AB$18),MIN($J34,DAY(EOMONTH(AB$18,0))))),(AND(DATE(YEAR(AB$19-1),MONTH(AB$19-1),MIN($J34,DAY(EOMONTH(AB$19-1,0))))&gt;=AB$18,DATE(YEAR(AB$19-1),MONTH(AB$19-1),MIN($J34,DAY(EOMONTH(AB$19-1,0))))&lt;AB$19,DATE(YEAR(AB$19-1),MONTH(AB$19-1),MIN($J34,DAY(EOMONTH(AB$19-1,0))))&gt;=$H34,DATE(YEAR(AB$19-1),MONTH(AB$19-1),MIN($J34,DAY(EOMONTH(AB$19-1,0))))&lt;=$I34,MOD((YEAR(DATE(YEAR(AB$19-1),MONTH(AB$19-1),MIN($J34,DAY(EOMONTH(AB$19-1,0)))))-YEAR($H34))*12+MONTH(DATE(YEAR(AB$19-1),MONTH(AB$19-1),MIN($J34,DAY(EOMONTH(AB$19-1,0)))))-MONTH($H34),CHOOSE($F34,1,1,3,12))=0))*1,0)))</f>
        <v/>
      </c>
      <c r="AC34">
        <f>IF(OR(NOT($K34),AC$19&lt;=AC$18),0,$D34*IF($F34=1,IF(MIN(AC$19,$I34+1)&lt;=MAX(AC$18,$H34),0,MAX(0,INT((MIN(AC$19,$I34+1)-MAX(AC$18,$H34)-1-MOD(WEEKDAY($H34,2)-WEEKDAY(MAX(AC$18,$H34),2),7))/7)+1)),(AND(DATE(YEAR(AC$18),MONTH(AC$18),MIN($J34,DAY(EOMONTH(AC$18,0))))&gt;=AC$18,DATE(YEAR(AC$18),MONTH(AC$18),MIN($J34,DAY(EOMONTH(AC$18,0))))&lt;AC$19,DATE(YEAR(AC$18),MONTH(AC$18),MIN($J34,DAY(EOMONTH(AC$18,0))))&gt;=$H34,DATE(YEAR(AC$18),MONTH(AC$18),MIN($J34,DAY(EOMONTH(AC$18,0))))&lt;=$I34,MOD((YEAR(DATE(YEAR(AC$18),MONTH(AC$18),MIN($J34,DAY(EOMONTH(AC$18,0)))))-YEAR($H34))*12+MONTH(DATE(YEAR(AC$18),MONTH(AC$18),MIN($J34,DAY(EOMONTH(AC$18,0)))))-MONTH($H34),CHOOSE($F34,1,1,3,12))=0))*1+IF(MONTH(DATE(YEAR(AC$19-1),MONTH(AC$19-1),MIN($J34,DAY(EOMONTH(AC$19-1,0)))))&lt;&gt;MONTH(DATE(YEAR(AC$18),MONTH(AC$18),MIN($J34,DAY(EOMONTH(AC$18,0))))),(AND(DATE(YEAR(AC$19-1),MONTH(AC$19-1),MIN($J34,DAY(EOMONTH(AC$19-1,0))))&gt;=AC$18,DATE(YEAR(AC$19-1),MONTH(AC$19-1),MIN($J34,DAY(EOMONTH(AC$19-1,0))))&lt;AC$19,DATE(YEAR(AC$19-1),MONTH(AC$19-1),MIN($J34,DAY(EOMONTH(AC$19-1,0))))&gt;=$H34,DATE(YEAR(AC$19-1),MONTH(AC$19-1),MIN($J34,DAY(EOMONTH(AC$19-1,0))))&lt;=$I34,MOD((YEAR(DATE(YEAR(AC$19-1),MONTH(AC$19-1),MIN($J34,DAY(EOMONTH(AC$19-1,0)))))-YEAR($H34))*12+MONTH(DATE(YEAR(AC$19-1),MONTH(AC$19-1),MIN($J34,DAY(EOMONTH(AC$19-1,0)))))-MONTH($H34),CHOOSE($F34,1,1,3,12))=0))*1,0)))</f>
        <v/>
      </c>
      <c r="AD34">
        <f>IF(OR(NOT($K34),AD$19&lt;=AD$18),0,$D34*IF($F34=1,IF(MIN(AD$19,$I34+1)&lt;=MAX(AD$18,$H34),0,MAX(0,INT((MIN(AD$19,$I34+1)-MAX(AD$18,$H34)-1-MOD(WEEKDAY($H34,2)-WEEKDAY(MAX(AD$18,$H34),2),7))/7)+1)),(AND(DATE(YEAR(AD$18),MONTH(AD$18),MIN($J34,DAY(EOMONTH(AD$18,0))))&gt;=AD$18,DATE(YEAR(AD$18),MONTH(AD$18),MIN($J34,DAY(EOMONTH(AD$18,0))))&lt;AD$19,DATE(YEAR(AD$18),MONTH(AD$18),MIN($J34,DAY(EOMONTH(AD$18,0))))&gt;=$H34,DATE(YEAR(AD$18),MONTH(AD$18),MIN($J34,DAY(EOMONTH(AD$18,0))))&lt;=$I34,MOD((YEAR(DATE(YEAR(AD$18),MONTH(AD$18),MIN($J34,DAY(EOMONTH(AD$18,0)))))-YEAR($H34))*12+MONTH(DATE(YEAR(AD$18),MONTH(AD$18),MIN($J34,DAY(EOMONTH(AD$18,0)))))-MONTH($H34),CHOOSE($F34,1,1,3,12))=0))*1+IF(MONTH(DATE(YEAR(AD$19-1),MONTH(AD$19-1),MIN($J34,DAY(EOMONTH(AD$19-1,0)))))&lt;&gt;MONTH(DATE(YEAR(AD$18),MONTH(AD$18),MIN($J34,DAY(EOMONTH(AD$18,0))))),(AND(DATE(YEAR(AD$19-1),MONTH(AD$19-1),MIN($J34,DAY(EOMONTH(AD$19-1,0))))&gt;=AD$18,DATE(YEAR(AD$19-1),MONTH(AD$19-1),MIN($J34,DAY(EOMONTH(AD$19-1,0))))&lt;AD$19,DATE(YEAR(AD$19-1),MONTH(AD$19-1),MIN($J34,DAY(EOMONTH(AD$19-1,0))))&gt;=$H34,DATE(YEAR(AD$19-1),MONTH(AD$19-1),MIN($J34,DAY(EOMONTH(AD$19-1,0))))&lt;=$I34,MOD((YEAR(DATE(YEAR(AD$19-1),MONTH(AD$19-1),MIN($J34,DAY(EOMONTH(AD$19-1,0)))))-YEAR($H34))*12+MONTH(DATE(YEAR(AD$19-1),MONTH(AD$19-1),MIN($J34,DAY(EOMONTH(AD$19-1,0)))))-MONTH($H34),CHOOSE($F34,1,1,3,12))=0))*1,0)))</f>
        <v/>
      </c>
      <c r="AE34">
        <f>IF(OR(NOT($K34),AE$19&lt;=AE$18),0,$D34*IF($F34=1,IF(MIN(AE$19,$I34+1)&lt;=MAX(AE$18,$H34),0,MAX(0,INT((MIN(AE$19,$I34+1)-MAX(AE$18,$H34)-1-MOD(WEEKDAY($H34,2)-WEEKDAY(MAX(AE$18,$H34),2),7))/7)+1)),(AND(DATE(YEAR(AE$18),MONTH(AE$18),MIN($J34,DAY(EOMONTH(AE$18,0))))&gt;=AE$18,DATE(YEAR(AE$18),MONTH(AE$18),MIN($J34,DAY(EOMONTH(AE$18,0))))&lt;AE$19,DATE(YEAR(AE$18),MONTH(AE$18),MIN($J34,DAY(EOMONTH(AE$18,0))))&gt;=$H34,DATE(YEAR(AE$18),MONTH(AE$18),MIN($J34,DAY(EOMONTH(AE$18,0))))&lt;=$I34,MOD((YEAR(DATE(YEAR(AE$18),MONTH(AE$18),MIN($J34,DAY(EOMONTH(AE$18,0)))))-YEAR($H34))*12+MONTH(DATE(YEAR(AE$18),MONTH(AE$18),MIN($J34,DAY(EOMONTH(AE$18,0)))))-MONTH($H34),CHOOSE($F34,1,1,3,12))=0))*1+IF(MONTH(DATE(YEAR(AE$19-1),MONTH(AE$19-1),MIN($J34,DAY(EOMONTH(AE$19-1,0)))))&lt;&gt;MONTH(DATE(YEAR(AE$18),MONTH(AE$18),MIN($J34,DAY(EOMONTH(AE$18,0))))),(AND(DATE(YEAR(AE$19-1),MONTH(AE$19-1),MIN($J34,DAY(EOMONTH(AE$19-1,0))))&gt;=AE$18,DATE(YEAR(AE$19-1),MONTH(AE$19-1),MIN($J34,DAY(EOMONTH(AE$19-1,0))))&lt;AE$19,DATE(YEAR(AE$19-1),MONTH(AE$19-1),MIN($J34,DAY(EOMONTH(AE$19-1,0))))&gt;=$H34,DATE(YEAR(AE$19-1),MONTH(AE$19-1),MIN($J34,DAY(EOMONTH(AE$19-1,0))))&lt;=$I34,MOD((YEAR(DATE(YEAR(AE$19-1),MONTH(AE$19-1),MIN($J34,DAY(EOMONTH(AE$19-1,0)))))-YEAR($H34))*12+MONTH(DATE(YEAR(AE$19-1),MONTH(AE$19-1),MIN($J34,DAY(EOMONTH(AE$19-1,0)))))-MONTH($H34),CHOOSE($F34,1,1,3,12))=0))*1,0)))</f>
        <v/>
      </c>
      <c r="AF34">
        <f>IF(OR(NOT($K34),AF$19&lt;=AF$18),0,$D34*IF($F34=1,IF(MIN(AF$19,$I34+1)&lt;=MAX(AF$18,$H34),0,MAX(0,INT((MIN(AF$19,$I34+1)-MAX(AF$18,$H34)-1-MOD(WEEKDAY($H34,2)-WEEKDAY(MAX(AF$18,$H34),2),7))/7)+1)),(AND(DATE(YEAR(AF$18),MONTH(AF$18),MIN($J34,DAY(EOMONTH(AF$18,0))))&gt;=AF$18,DATE(YEAR(AF$18),MONTH(AF$18),MIN($J34,DAY(EOMONTH(AF$18,0))))&lt;AF$19,DATE(YEAR(AF$18),MONTH(AF$18),MIN($J34,DAY(EOMONTH(AF$18,0))))&gt;=$H34,DATE(YEAR(AF$18),MONTH(AF$18),MIN($J34,DAY(EOMONTH(AF$18,0))))&lt;=$I34,MOD((YEAR(DATE(YEAR(AF$18),MONTH(AF$18),MIN($J34,DAY(EOMONTH(AF$18,0)))))-YEAR($H34))*12+MONTH(DATE(YEAR(AF$18),MONTH(AF$18),MIN($J34,DAY(EOMONTH(AF$18,0)))))-MONTH($H34),CHOOSE($F34,1,1,3,12))=0))*1+IF(MONTH(DATE(YEAR(AF$19-1),MONTH(AF$19-1),MIN($J34,DAY(EOMONTH(AF$19-1,0)))))&lt;&gt;MONTH(DATE(YEAR(AF$18),MONTH(AF$18),MIN($J34,DAY(EOMONTH(AF$18,0))))),(AND(DATE(YEAR(AF$19-1),MONTH(AF$19-1),MIN($J34,DAY(EOMONTH(AF$19-1,0))))&gt;=AF$18,DATE(YEAR(AF$19-1),MONTH(AF$19-1),MIN($J34,DAY(EOMONTH(AF$19-1,0))))&lt;AF$19,DATE(YEAR(AF$19-1),MONTH(AF$19-1),MIN($J34,DAY(EOMONTH(AF$19-1,0))))&gt;=$H34,DATE(YEAR(AF$19-1),MONTH(AF$19-1),MIN($J34,DAY(EOMONTH(AF$19-1,0))))&lt;=$I34,MOD((YEAR(DATE(YEAR(AF$19-1),MONTH(AF$19-1),MIN($J34,DAY(EOMONTH(AF$19-1,0)))))-YEAR($H34))*12+MONTH(DATE(YEAR(AF$19-1),MONTH(AF$19-1),MIN($J34,DAY(EOMONTH(AF$19-1,0)))))-MONTH($H34),CHOOSE($F34,1,1,3,12))=0))*1,0)))</f>
        <v/>
      </c>
      <c r="AG34">
        <f>IF(OR(NOT($K34),AG$19&lt;=AG$18),0,$D34*IF($F34=1,IF(MIN(AG$19,$I34+1)&lt;=MAX(AG$18,$H34),0,MAX(0,INT((MIN(AG$19,$I34+1)-MAX(AG$18,$H34)-1-MOD(WEEKDAY($H34,2)-WEEKDAY(MAX(AG$18,$H34),2),7))/7)+1)),(AND(DATE(YEAR(AG$18),MONTH(AG$18),MIN($J34,DAY(EOMONTH(AG$18,0))))&gt;=AG$18,DATE(YEAR(AG$18),MONTH(AG$18),MIN($J34,DAY(EOMONTH(AG$18,0))))&lt;AG$19,DATE(YEAR(AG$18),MONTH(AG$18),MIN($J34,DAY(EOMONTH(AG$18,0))))&gt;=$H34,DATE(YEAR(AG$18),MONTH(AG$18),MIN($J34,DAY(EOMONTH(AG$18,0))))&lt;=$I34,MOD((YEAR(DATE(YEAR(AG$18),MONTH(AG$18),MIN($J34,DAY(EOMONTH(AG$18,0)))))-YEAR($H34))*12+MONTH(DATE(YEAR(AG$18),MONTH(AG$18),MIN($J34,DAY(EOMONTH(AG$18,0)))))-MONTH($H34),CHOOSE($F34,1,1,3,12))=0))*1+IF(MONTH(DATE(YEAR(AG$19-1),MONTH(AG$19-1),MIN($J34,DAY(EOMONTH(AG$19-1,0)))))&lt;&gt;MONTH(DATE(YEAR(AG$18),MONTH(AG$18),MIN($J34,DAY(EOMONTH(AG$18,0))))),(AND(DATE(YEAR(AG$19-1),MONTH(AG$19-1),MIN($J34,DAY(EOMONTH(AG$19-1,0))))&gt;=AG$18,DATE(YEAR(AG$19-1),MONTH(AG$19-1),MIN($J34,DAY(EOMONTH(AG$19-1,0))))&lt;AG$19,DATE(YEAR(AG$19-1),MONTH(AG$19-1),MIN($J34,DAY(EOMONTH(AG$19-1,0))))&gt;=$H34,DATE(YEAR(AG$19-1),MONTH(AG$19-1),MIN($J34,DAY(EOMONTH(AG$19-1,0))))&lt;=$I34,MOD((YEAR(DATE(YEAR(AG$19-1),MONTH(AG$19-1),MIN($J34,DAY(EOMONTH(AG$19-1,0)))))-YEAR($H34))*12+MONTH(DATE(YEAR(AG$19-1),MONTH(AG$19-1),MIN($J34,DAY(EOMONTH(AG$19-1,0)))))-MONTH($H34),CHOOSE($F34,1,1,3,12))=0))*1,0)))</f>
        <v/>
      </c>
      <c r="AH34">
        <f>IF(OR(NOT($K34),AH$19&lt;=AH$18),0,$D34*IF($F34=1,IF(MIN(AH$19,$I34+1)&lt;=MAX(AH$18,$H34),0,MAX(0,INT((MIN(AH$19,$I34+1)-MAX(AH$18,$H34)-1-MOD(WEEKDAY($H34,2)-WEEKDAY(MAX(AH$18,$H34),2),7))/7)+1)),(AND(DATE(YEAR(AH$18),MONTH(AH$18),MIN($J34,DAY(EOMONTH(AH$18,0))))&gt;=AH$18,DATE(YEAR(AH$18),MONTH(AH$18),MIN($J34,DAY(EOMONTH(AH$18,0))))&lt;AH$19,DATE(YEAR(AH$18),MONTH(AH$18),MIN($J34,DAY(EOMONTH(AH$18,0))))&gt;=$H34,DATE(YEAR(AH$18),MONTH(AH$18),MIN($J34,DAY(EOMONTH(AH$18,0))))&lt;=$I34,MOD((YEAR(DATE(YEAR(AH$18),MONTH(AH$18),MIN($J34,DAY(EOMONTH(AH$18,0)))))-YEAR($H34))*12+MONTH(DATE(YEAR(AH$18),MONTH(AH$18),MIN($J34,DAY(EOMONTH(AH$18,0)))))-MONTH($H34),CHOOSE($F34,1,1,3,12))=0))*1+IF(MONTH(DATE(YEAR(AH$19-1),MONTH(AH$19-1),MIN($J34,DAY(EOMONTH(AH$19-1,0)))))&lt;&gt;MONTH(DATE(YEAR(AH$18),MONTH(AH$18),MIN($J34,DAY(EOMONTH(AH$18,0))))),(AND(DATE(YEAR(AH$19-1),MONTH(AH$19-1),MIN($J34,DAY(EOMONTH(AH$19-1,0))))&gt;=AH$18,DATE(YEAR(AH$19-1),MONTH(AH$19-1),MIN($J34,DAY(EOMONTH(AH$19-1,0))))&lt;AH$19,DATE(YEAR(AH$19-1),MONTH(AH$19-1),MIN($J34,DAY(EOMONTH(AH$19-1,0))))&gt;=$H34,DATE(YEAR(AH$19-1),MONTH(AH$19-1),MIN($J34,DAY(EOMONTH(AH$19-1,0))))&lt;=$I34,MOD((YEAR(DATE(YEAR(AH$19-1),MONTH(AH$19-1),MIN($J34,DAY(EOMONTH(AH$19-1,0)))))-YEAR($H34))*12+MONTH(DATE(YEAR(AH$19-1),MONTH(AH$19-1),MIN($J34,DAY(EOMONTH(AH$19-1,0)))))-MONTH($H34),CHOOSE($F34,1,1,3,12))=0))*1,0)))</f>
        <v/>
      </c>
      <c r="AI34">
        <f>IF(OR(NOT($K34),AI$19&lt;=AI$18),0,$D34*IF($F34=1,IF(MIN(AI$19,$I34+1)&lt;=MAX(AI$18,$H34),0,MAX(0,INT((MIN(AI$19,$I34+1)-MAX(AI$18,$H34)-1-MOD(WEEKDAY($H34,2)-WEEKDAY(MAX(AI$18,$H34),2),7))/7)+1)),(AND(DATE(YEAR(AI$18),MONTH(AI$18),MIN($J34,DAY(EOMONTH(AI$18,0))))&gt;=AI$18,DATE(YEAR(AI$18),MONTH(AI$18),MIN($J34,DAY(EOMONTH(AI$18,0))))&lt;AI$19,DATE(YEAR(AI$18),MONTH(AI$18),MIN($J34,DAY(EOMONTH(AI$18,0))))&gt;=$H34,DATE(YEAR(AI$18),MONTH(AI$18),MIN($J34,DAY(EOMONTH(AI$18,0))))&lt;=$I34,MOD((YEAR(DATE(YEAR(AI$18),MONTH(AI$18),MIN($J34,DAY(EOMONTH(AI$18,0)))))-YEAR($H34))*12+MONTH(DATE(YEAR(AI$18),MONTH(AI$18),MIN($J34,DAY(EOMONTH(AI$18,0)))))-MONTH($H34),CHOOSE($F34,1,1,3,12))=0))*1+IF(MONTH(DATE(YEAR(AI$19-1),MONTH(AI$19-1),MIN($J34,DAY(EOMONTH(AI$19-1,0)))))&lt;&gt;MONTH(DATE(YEAR(AI$18),MONTH(AI$18),MIN($J34,DAY(EOMONTH(AI$18,0))))),(AND(DATE(YEAR(AI$19-1),MONTH(AI$19-1),MIN($J34,DAY(EOMONTH(AI$19-1,0))))&gt;=AI$18,DATE(YEAR(AI$19-1),MONTH(AI$19-1),MIN($J34,DAY(EOMONTH(AI$19-1,0))))&lt;AI$19,DATE(YEAR(AI$19-1),MONTH(AI$19-1),MIN($J34,DAY(EOMONTH(AI$19-1,0))))&gt;=$H34,DATE(YEAR(AI$19-1),MONTH(AI$19-1),MIN($J34,DAY(EOMONTH(AI$19-1,0))))&lt;=$I34,MOD((YEAR(DATE(YEAR(AI$19-1),MONTH(AI$19-1),MIN($J34,DAY(EOMONTH(AI$19-1,0)))))-YEAR($H34))*12+MONTH(DATE(YEAR(AI$19-1),MONTH(AI$19-1),MIN($J34,DAY(EOMONTH(AI$19-1,0)))))-MONTH($H34),CHOOSE($F34,1,1,3,12))=0))*1,0)))</f>
        <v/>
      </c>
      <c r="AJ34">
        <f>IF(OR(NOT($K34),AJ$19&lt;=AJ$18),0,$D34*IF($F34=1,IF(MIN(AJ$19,$I34+1)&lt;=MAX(AJ$18,$H34),0,MAX(0,INT((MIN(AJ$19,$I34+1)-MAX(AJ$18,$H34)-1-MOD(WEEKDAY($H34,2)-WEEKDAY(MAX(AJ$18,$H34),2),7))/7)+1)),(AND(DATE(YEAR(AJ$18),MONTH(AJ$18),MIN($J34,DAY(EOMONTH(AJ$18,0))))&gt;=AJ$18,DATE(YEAR(AJ$18),MONTH(AJ$18),MIN($J34,DAY(EOMONTH(AJ$18,0))))&lt;AJ$19,DATE(YEAR(AJ$18),MONTH(AJ$18),MIN($J34,DAY(EOMONTH(AJ$18,0))))&gt;=$H34,DATE(YEAR(AJ$18),MONTH(AJ$18),MIN($J34,DAY(EOMONTH(AJ$18,0))))&lt;=$I34,MOD((YEAR(DATE(YEAR(AJ$18),MONTH(AJ$18),MIN($J34,DAY(EOMONTH(AJ$18,0)))))-YEAR($H34))*12+MONTH(DATE(YEAR(AJ$18),MONTH(AJ$18),MIN($J34,DAY(EOMONTH(AJ$18,0)))))-MONTH($H34),CHOOSE($F34,1,1,3,12))=0))*1+IF(MONTH(DATE(YEAR(AJ$19-1),MONTH(AJ$19-1),MIN($J34,DAY(EOMONTH(AJ$19-1,0)))))&lt;&gt;MONTH(DATE(YEAR(AJ$18),MONTH(AJ$18),MIN($J34,DAY(EOMONTH(AJ$18,0))))),(AND(DATE(YEAR(AJ$19-1),MONTH(AJ$19-1),MIN($J34,DAY(EOMONTH(AJ$19-1,0))))&gt;=AJ$18,DATE(YEAR(AJ$19-1),MONTH(AJ$19-1),MIN($J34,DAY(EOMONTH(AJ$19-1,0))))&lt;AJ$19,DATE(YEAR(AJ$19-1),MONTH(AJ$19-1),MIN($J34,DAY(EOMONTH(AJ$19-1,0))))&gt;=$H34,DATE(YEAR(AJ$19-1),MONTH(AJ$19-1),MIN($J34,DAY(EOMONTH(AJ$19-1,0))))&lt;=$I34,MOD((YEAR(DATE(YEAR(AJ$19-1),MONTH(AJ$19-1),MIN($J34,DAY(EOMONTH(AJ$19-1,0)))))-YEAR($H34))*12+MONTH(DATE(YEAR(AJ$19-1),MONTH(AJ$19-1),MIN($J34,DAY(EOMONTH(AJ$19-1,0)))))-MONTH($H34),CHOOSE($F34,1,1,3,12))=0))*1,0)))</f>
        <v/>
      </c>
      <c r="AK34">
        <f>IF(OR(NOT($K34),AK$19&lt;=AK$18),0,$D34*IF($F34=1,IF(MIN(AK$19,$I34+1)&lt;=MAX(AK$18,$H34),0,MAX(0,INT((MIN(AK$19,$I34+1)-MAX(AK$18,$H34)-1-MOD(WEEKDAY($H34,2)-WEEKDAY(MAX(AK$18,$H34),2),7))/7)+1)),(AND(DATE(YEAR(AK$18),MONTH(AK$18),MIN($J34,DAY(EOMONTH(AK$18,0))))&gt;=AK$18,DATE(YEAR(AK$18),MONTH(AK$18),MIN($J34,DAY(EOMONTH(AK$18,0))))&lt;AK$19,DATE(YEAR(AK$18),MONTH(AK$18),MIN($J34,DAY(EOMONTH(AK$18,0))))&gt;=$H34,DATE(YEAR(AK$18),MONTH(AK$18),MIN($J34,DAY(EOMONTH(AK$18,0))))&lt;=$I34,MOD((YEAR(DATE(YEAR(AK$18),MONTH(AK$18),MIN($J34,DAY(EOMONTH(AK$18,0)))))-YEAR($H34))*12+MONTH(DATE(YEAR(AK$18),MONTH(AK$18),MIN($J34,DAY(EOMONTH(AK$18,0)))))-MONTH($H34),CHOOSE($F34,1,1,3,12))=0))*1+IF(MONTH(DATE(YEAR(AK$19-1),MONTH(AK$19-1),MIN($J34,DAY(EOMONTH(AK$19-1,0)))))&lt;&gt;MONTH(DATE(YEAR(AK$18),MONTH(AK$18),MIN($J34,DAY(EOMONTH(AK$18,0))))),(AND(DATE(YEAR(AK$19-1),MONTH(AK$19-1),MIN($J34,DAY(EOMONTH(AK$19-1,0))))&gt;=AK$18,DATE(YEAR(AK$19-1),MONTH(AK$19-1),MIN($J34,DAY(EOMONTH(AK$19-1,0))))&lt;AK$19,DATE(YEAR(AK$19-1),MONTH(AK$19-1),MIN($J34,DAY(EOMONTH(AK$19-1,0))))&gt;=$H34,DATE(YEAR(AK$19-1),MONTH(AK$19-1),MIN($J34,DAY(EOMONTH(AK$19-1,0))))&lt;=$I34,MOD((YEAR(DATE(YEAR(AK$19-1),MONTH(AK$19-1),MIN($J34,DAY(EOMONTH(AK$19-1,0)))))-YEAR($H34))*12+MONTH(DATE(YEAR(AK$19-1),MONTH(AK$19-1),MIN($J34,DAY(EOMONTH(AK$19-1,0)))))-MONTH($H34),CHOOSE($F34,1,1,3,12))=0))*1,0)))</f>
        <v/>
      </c>
    </row>
    <row r="35">
      <c r="A35" t="n">
        <v>15</v>
      </c>
      <c r="B35">
        <f>Recurring!B22&amp;""</f>
        <v/>
      </c>
      <c r="C35">
        <f>IF(Recurring!C22="","§§",Recurring!C22)</f>
        <v/>
      </c>
      <c r="D35">
        <f>N(Recurring!D22)</f>
        <v/>
      </c>
      <c r="E35">
        <f>IF(COUNTIF($J$2:$J$5,C35)&gt;0,1,IF(COUNTIF($J$7:$J$16,C35)&gt;0,-1,0))</f>
        <v/>
      </c>
      <c r="F35">
        <f>ROUND(SUMPRODUCT((Lang!$C$49:$N$52=Recurring!E22)*(ROW(Lang!$C$49:$N$52)-48))/MAX(1,COUNTIF(Lang!$C$49:$N$52,Recurring!E22)),0)</f>
        <v/>
      </c>
      <c r="H35">
        <f>N(Recurring!F22)</f>
        <v/>
      </c>
      <c r="I35">
        <f>IF(N(Recurring!G22)=0,73051,Recurring!G22)</f>
        <v/>
      </c>
      <c r="J35">
        <f>IF(H35&gt;0,DAY(H35),1)</f>
        <v/>
      </c>
      <c r="K35">
        <f>AND(D35&gt;0,E35&lt;&gt;0,F35&gt;0,H35&gt;0)</f>
        <v/>
      </c>
      <c r="M35">
        <f>IF(OR(NOT($K35),M$19&lt;=M$18),0,$D35*IF($F35=1,IF(MIN(M$19,$I35+1)&lt;=MAX(M$18,$H35),0,MAX(0,INT((MIN(M$19,$I35+1)-MAX(M$18,$H35)-1-MOD(WEEKDAY($H35,2)-WEEKDAY(MAX(M$18,$H35),2),7))/7)+1)),(AND(DATE(YEAR(M$18),MONTH(M$18),MIN($J35,DAY(EOMONTH(M$18,0))))&gt;=M$18,DATE(YEAR(M$18),MONTH(M$18),MIN($J35,DAY(EOMONTH(M$18,0))))&lt;M$19,DATE(YEAR(M$18),MONTH(M$18),MIN($J35,DAY(EOMONTH(M$18,0))))&gt;=$H35,DATE(YEAR(M$18),MONTH(M$18),MIN($J35,DAY(EOMONTH(M$18,0))))&lt;=$I35,MOD((YEAR(DATE(YEAR(M$18),MONTH(M$18),MIN($J35,DAY(EOMONTH(M$18,0)))))-YEAR($H35))*12+MONTH(DATE(YEAR(M$18),MONTH(M$18),MIN($J35,DAY(EOMONTH(M$18,0)))))-MONTH($H35),CHOOSE($F35,1,1,3,12))=0))*1+IF(MONTH(DATE(YEAR(M$19-1),MONTH(M$19-1),MIN($J35,DAY(EOMONTH(M$19-1,0)))))&lt;&gt;MONTH(DATE(YEAR(M$18),MONTH(M$18),MIN($J35,DAY(EOMONTH(M$18,0))))),(AND(DATE(YEAR(M$19-1),MONTH(M$19-1),MIN($J35,DAY(EOMONTH(M$19-1,0))))&gt;=M$18,DATE(YEAR(M$19-1),MONTH(M$19-1),MIN($J35,DAY(EOMONTH(M$19-1,0))))&lt;M$19,DATE(YEAR(M$19-1),MONTH(M$19-1),MIN($J35,DAY(EOMONTH(M$19-1,0))))&gt;=$H35,DATE(YEAR(M$19-1),MONTH(M$19-1),MIN($J35,DAY(EOMONTH(M$19-1,0))))&lt;=$I35,MOD((YEAR(DATE(YEAR(M$19-1),MONTH(M$19-1),MIN($J35,DAY(EOMONTH(M$19-1,0)))))-YEAR($H35))*12+MONTH(DATE(YEAR(M$19-1),MONTH(M$19-1),MIN($J35,DAY(EOMONTH(M$19-1,0)))))-MONTH($H35),CHOOSE($F35,1,1,3,12))=0))*1,0)))</f>
        <v/>
      </c>
      <c r="N35">
        <f>IF(OR(NOT($K35),N$19&lt;=N$18),0,$D35*IF($F35=1,IF(MIN(N$19,$I35+1)&lt;=MAX(N$18,$H35),0,MAX(0,INT((MIN(N$19,$I35+1)-MAX(N$18,$H35)-1-MOD(WEEKDAY($H35,2)-WEEKDAY(MAX(N$18,$H35),2),7))/7)+1)),(AND(DATE(YEAR(N$18),MONTH(N$18),MIN($J35,DAY(EOMONTH(N$18,0))))&gt;=N$18,DATE(YEAR(N$18),MONTH(N$18),MIN($J35,DAY(EOMONTH(N$18,0))))&lt;N$19,DATE(YEAR(N$18),MONTH(N$18),MIN($J35,DAY(EOMONTH(N$18,0))))&gt;=$H35,DATE(YEAR(N$18),MONTH(N$18),MIN($J35,DAY(EOMONTH(N$18,0))))&lt;=$I35,MOD((YEAR(DATE(YEAR(N$18),MONTH(N$18),MIN($J35,DAY(EOMONTH(N$18,0)))))-YEAR($H35))*12+MONTH(DATE(YEAR(N$18),MONTH(N$18),MIN($J35,DAY(EOMONTH(N$18,0)))))-MONTH($H35),CHOOSE($F35,1,1,3,12))=0))*1+IF(MONTH(DATE(YEAR(N$19-1),MONTH(N$19-1),MIN($J35,DAY(EOMONTH(N$19-1,0)))))&lt;&gt;MONTH(DATE(YEAR(N$18),MONTH(N$18),MIN($J35,DAY(EOMONTH(N$18,0))))),(AND(DATE(YEAR(N$19-1),MONTH(N$19-1),MIN($J35,DAY(EOMONTH(N$19-1,0))))&gt;=N$18,DATE(YEAR(N$19-1),MONTH(N$19-1),MIN($J35,DAY(EOMONTH(N$19-1,0))))&lt;N$19,DATE(YEAR(N$19-1),MONTH(N$19-1),MIN($J35,DAY(EOMONTH(N$19-1,0))))&gt;=$H35,DATE(YEAR(N$19-1),MONTH(N$19-1),MIN($J35,DAY(EOMONTH(N$19-1,0))))&lt;=$I35,MOD((YEAR(DATE(YEAR(N$19-1),MONTH(N$19-1),MIN($J35,DAY(EOMONTH(N$19-1,0)))))-YEAR($H35))*12+MONTH(DATE(YEAR(N$19-1),MONTH(N$19-1),MIN($J35,DAY(EOMONTH(N$19-1,0)))))-MONTH($H35),CHOOSE($F35,1,1,3,12))=0))*1,0)))</f>
        <v/>
      </c>
      <c r="O35">
        <f>IF(OR(NOT($K35),O$19&lt;=O$18),0,$D35*IF($F35=1,IF(MIN(O$19,$I35+1)&lt;=MAX(O$18,$H35),0,MAX(0,INT((MIN(O$19,$I35+1)-MAX(O$18,$H35)-1-MOD(WEEKDAY($H35,2)-WEEKDAY(MAX(O$18,$H35),2),7))/7)+1)),(AND(DATE(YEAR(O$18),MONTH(O$18),MIN($J35,DAY(EOMONTH(O$18,0))))&gt;=O$18,DATE(YEAR(O$18),MONTH(O$18),MIN($J35,DAY(EOMONTH(O$18,0))))&lt;O$19,DATE(YEAR(O$18),MONTH(O$18),MIN($J35,DAY(EOMONTH(O$18,0))))&gt;=$H35,DATE(YEAR(O$18),MONTH(O$18),MIN($J35,DAY(EOMONTH(O$18,0))))&lt;=$I35,MOD((YEAR(DATE(YEAR(O$18),MONTH(O$18),MIN($J35,DAY(EOMONTH(O$18,0)))))-YEAR($H35))*12+MONTH(DATE(YEAR(O$18),MONTH(O$18),MIN($J35,DAY(EOMONTH(O$18,0)))))-MONTH($H35),CHOOSE($F35,1,1,3,12))=0))*1+IF(MONTH(DATE(YEAR(O$19-1),MONTH(O$19-1),MIN($J35,DAY(EOMONTH(O$19-1,0)))))&lt;&gt;MONTH(DATE(YEAR(O$18),MONTH(O$18),MIN($J35,DAY(EOMONTH(O$18,0))))),(AND(DATE(YEAR(O$19-1),MONTH(O$19-1),MIN($J35,DAY(EOMONTH(O$19-1,0))))&gt;=O$18,DATE(YEAR(O$19-1),MONTH(O$19-1),MIN($J35,DAY(EOMONTH(O$19-1,0))))&lt;O$19,DATE(YEAR(O$19-1),MONTH(O$19-1),MIN($J35,DAY(EOMONTH(O$19-1,0))))&gt;=$H35,DATE(YEAR(O$19-1),MONTH(O$19-1),MIN($J35,DAY(EOMONTH(O$19-1,0))))&lt;=$I35,MOD((YEAR(DATE(YEAR(O$19-1),MONTH(O$19-1),MIN($J35,DAY(EOMONTH(O$19-1,0)))))-YEAR($H35))*12+MONTH(DATE(YEAR(O$19-1),MONTH(O$19-1),MIN($J35,DAY(EOMONTH(O$19-1,0)))))-MONTH($H35),CHOOSE($F35,1,1,3,12))=0))*1,0)))</f>
        <v/>
      </c>
      <c r="P35">
        <f>IF(OR(NOT($K35),P$19&lt;=P$18),0,$D35*IF($F35=1,IF(MIN(P$19,$I35+1)&lt;=MAX(P$18,$H35),0,MAX(0,INT((MIN(P$19,$I35+1)-MAX(P$18,$H35)-1-MOD(WEEKDAY($H35,2)-WEEKDAY(MAX(P$18,$H35),2),7))/7)+1)),(AND(DATE(YEAR(P$18),MONTH(P$18),MIN($J35,DAY(EOMONTH(P$18,0))))&gt;=P$18,DATE(YEAR(P$18),MONTH(P$18),MIN($J35,DAY(EOMONTH(P$18,0))))&lt;P$19,DATE(YEAR(P$18),MONTH(P$18),MIN($J35,DAY(EOMONTH(P$18,0))))&gt;=$H35,DATE(YEAR(P$18),MONTH(P$18),MIN($J35,DAY(EOMONTH(P$18,0))))&lt;=$I35,MOD((YEAR(DATE(YEAR(P$18),MONTH(P$18),MIN($J35,DAY(EOMONTH(P$18,0)))))-YEAR($H35))*12+MONTH(DATE(YEAR(P$18),MONTH(P$18),MIN($J35,DAY(EOMONTH(P$18,0)))))-MONTH($H35),CHOOSE($F35,1,1,3,12))=0))*1+IF(MONTH(DATE(YEAR(P$19-1),MONTH(P$19-1),MIN($J35,DAY(EOMONTH(P$19-1,0)))))&lt;&gt;MONTH(DATE(YEAR(P$18),MONTH(P$18),MIN($J35,DAY(EOMONTH(P$18,0))))),(AND(DATE(YEAR(P$19-1),MONTH(P$19-1),MIN($J35,DAY(EOMONTH(P$19-1,0))))&gt;=P$18,DATE(YEAR(P$19-1),MONTH(P$19-1),MIN($J35,DAY(EOMONTH(P$19-1,0))))&lt;P$19,DATE(YEAR(P$19-1),MONTH(P$19-1),MIN($J35,DAY(EOMONTH(P$19-1,0))))&gt;=$H35,DATE(YEAR(P$19-1),MONTH(P$19-1),MIN($J35,DAY(EOMONTH(P$19-1,0))))&lt;=$I35,MOD((YEAR(DATE(YEAR(P$19-1),MONTH(P$19-1),MIN($J35,DAY(EOMONTH(P$19-1,0)))))-YEAR($H35))*12+MONTH(DATE(YEAR(P$19-1),MONTH(P$19-1),MIN($J35,DAY(EOMONTH(P$19-1,0)))))-MONTH($H35),CHOOSE($F35,1,1,3,12))=0))*1,0)))</f>
        <v/>
      </c>
      <c r="Q35">
        <f>IF(OR(NOT($K35),Q$19&lt;=Q$18),0,$D35*IF($F35=1,IF(MIN(Q$19,$I35+1)&lt;=MAX(Q$18,$H35),0,MAX(0,INT((MIN(Q$19,$I35+1)-MAX(Q$18,$H35)-1-MOD(WEEKDAY($H35,2)-WEEKDAY(MAX(Q$18,$H35),2),7))/7)+1)),(AND(DATE(YEAR(Q$18),MONTH(Q$18),MIN($J35,DAY(EOMONTH(Q$18,0))))&gt;=Q$18,DATE(YEAR(Q$18),MONTH(Q$18),MIN($J35,DAY(EOMONTH(Q$18,0))))&lt;Q$19,DATE(YEAR(Q$18),MONTH(Q$18),MIN($J35,DAY(EOMONTH(Q$18,0))))&gt;=$H35,DATE(YEAR(Q$18),MONTH(Q$18),MIN($J35,DAY(EOMONTH(Q$18,0))))&lt;=$I35,MOD((YEAR(DATE(YEAR(Q$18),MONTH(Q$18),MIN($J35,DAY(EOMONTH(Q$18,0)))))-YEAR($H35))*12+MONTH(DATE(YEAR(Q$18),MONTH(Q$18),MIN($J35,DAY(EOMONTH(Q$18,0)))))-MONTH($H35),CHOOSE($F35,1,1,3,12))=0))*1+IF(MONTH(DATE(YEAR(Q$19-1),MONTH(Q$19-1),MIN($J35,DAY(EOMONTH(Q$19-1,0)))))&lt;&gt;MONTH(DATE(YEAR(Q$18),MONTH(Q$18),MIN($J35,DAY(EOMONTH(Q$18,0))))),(AND(DATE(YEAR(Q$19-1),MONTH(Q$19-1),MIN($J35,DAY(EOMONTH(Q$19-1,0))))&gt;=Q$18,DATE(YEAR(Q$19-1),MONTH(Q$19-1),MIN($J35,DAY(EOMONTH(Q$19-1,0))))&lt;Q$19,DATE(YEAR(Q$19-1),MONTH(Q$19-1),MIN($J35,DAY(EOMONTH(Q$19-1,0))))&gt;=$H35,DATE(YEAR(Q$19-1),MONTH(Q$19-1),MIN($J35,DAY(EOMONTH(Q$19-1,0))))&lt;=$I35,MOD((YEAR(DATE(YEAR(Q$19-1),MONTH(Q$19-1),MIN($J35,DAY(EOMONTH(Q$19-1,0)))))-YEAR($H35))*12+MONTH(DATE(YEAR(Q$19-1),MONTH(Q$19-1),MIN($J35,DAY(EOMONTH(Q$19-1,0)))))-MONTH($H35),CHOOSE($F35,1,1,3,12))=0))*1,0)))</f>
        <v/>
      </c>
      <c r="R35">
        <f>IF(OR(NOT($K35),R$19&lt;=R$18),0,$D35*IF($F35=1,IF(MIN(R$19,$I35+1)&lt;=MAX(R$18,$H35),0,MAX(0,INT((MIN(R$19,$I35+1)-MAX(R$18,$H35)-1-MOD(WEEKDAY($H35,2)-WEEKDAY(MAX(R$18,$H35),2),7))/7)+1)),(AND(DATE(YEAR(R$18),MONTH(R$18),MIN($J35,DAY(EOMONTH(R$18,0))))&gt;=R$18,DATE(YEAR(R$18),MONTH(R$18),MIN($J35,DAY(EOMONTH(R$18,0))))&lt;R$19,DATE(YEAR(R$18),MONTH(R$18),MIN($J35,DAY(EOMONTH(R$18,0))))&gt;=$H35,DATE(YEAR(R$18),MONTH(R$18),MIN($J35,DAY(EOMONTH(R$18,0))))&lt;=$I35,MOD((YEAR(DATE(YEAR(R$18),MONTH(R$18),MIN($J35,DAY(EOMONTH(R$18,0)))))-YEAR($H35))*12+MONTH(DATE(YEAR(R$18),MONTH(R$18),MIN($J35,DAY(EOMONTH(R$18,0)))))-MONTH($H35),CHOOSE($F35,1,1,3,12))=0))*1+IF(MONTH(DATE(YEAR(R$19-1),MONTH(R$19-1),MIN($J35,DAY(EOMONTH(R$19-1,0)))))&lt;&gt;MONTH(DATE(YEAR(R$18),MONTH(R$18),MIN($J35,DAY(EOMONTH(R$18,0))))),(AND(DATE(YEAR(R$19-1),MONTH(R$19-1),MIN($J35,DAY(EOMONTH(R$19-1,0))))&gt;=R$18,DATE(YEAR(R$19-1),MONTH(R$19-1),MIN($J35,DAY(EOMONTH(R$19-1,0))))&lt;R$19,DATE(YEAR(R$19-1),MONTH(R$19-1),MIN($J35,DAY(EOMONTH(R$19-1,0))))&gt;=$H35,DATE(YEAR(R$19-1),MONTH(R$19-1),MIN($J35,DAY(EOMONTH(R$19-1,0))))&lt;=$I35,MOD((YEAR(DATE(YEAR(R$19-1),MONTH(R$19-1),MIN($J35,DAY(EOMONTH(R$19-1,0)))))-YEAR($H35))*12+MONTH(DATE(YEAR(R$19-1),MONTH(R$19-1),MIN($J35,DAY(EOMONTH(R$19-1,0)))))-MONTH($H35),CHOOSE($F35,1,1,3,12))=0))*1,0)))</f>
        <v/>
      </c>
      <c r="S35">
        <f>IF(OR(NOT($K35),S$19&lt;=S$18),0,$D35*IF($F35=1,IF(MIN(S$19,$I35+1)&lt;=MAX(S$18,$H35),0,MAX(0,INT((MIN(S$19,$I35+1)-MAX(S$18,$H35)-1-MOD(WEEKDAY($H35,2)-WEEKDAY(MAX(S$18,$H35),2),7))/7)+1)),(AND(DATE(YEAR(S$18),MONTH(S$18),MIN($J35,DAY(EOMONTH(S$18,0))))&gt;=S$18,DATE(YEAR(S$18),MONTH(S$18),MIN($J35,DAY(EOMONTH(S$18,0))))&lt;S$19,DATE(YEAR(S$18),MONTH(S$18),MIN($J35,DAY(EOMONTH(S$18,0))))&gt;=$H35,DATE(YEAR(S$18),MONTH(S$18),MIN($J35,DAY(EOMONTH(S$18,0))))&lt;=$I35,MOD((YEAR(DATE(YEAR(S$18),MONTH(S$18),MIN($J35,DAY(EOMONTH(S$18,0)))))-YEAR($H35))*12+MONTH(DATE(YEAR(S$18),MONTH(S$18),MIN($J35,DAY(EOMONTH(S$18,0)))))-MONTH($H35),CHOOSE($F35,1,1,3,12))=0))*1+IF(MONTH(DATE(YEAR(S$19-1),MONTH(S$19-1),MIN($J35,DAY(EOMONTH(S$19-1,0)))))&lt;&gt;MONTH(DATE(YEAR(S$18),MONTH(S$18),MIN($J35,DAY(EOMONTH(S$18,0))))),(AND(DATE(YEAR(S$19-1),MONTH(S$19-1),MIN($J35,DAY(EOMONTH(S$19-1,0))))&gt;=S$18,DATE(YEAR(S$19-1),MONTH(S$19-1),MIN($J35,DAY(EOMONTH(S$19-1,0))))&lt;S$19,DATE(YEAR(S$19-1),MONTH(S$19-1),MIN($J35,DAY(EOMONTH(S$19-1,0))))&gt;=$H35,DATE(YEAR(S$19-1),MONTH(S$19-1),MIN($J35,DAY(EOMONTH(S$19-1,0))))&lt;=$I35,MOD((YEAR(DATE(YEAR(S$19-1),MONTH(S$19-1),MIN($J35,DAY(EOMONTH(S$19-1,0)))))-YEAR($H35))*12+MONTH(DATE(YEAR(S$19-1),MONTH(S$19-1),MIN($J35,DAY(EOMONTH(S$19-1,0)))))-MONTH($H35),CHOOSE($F35,1,1,3,12))=0))*1,0)))</f>
        <v/>
      </c>
      <c r="T35">
        <f>IF(OR(NOT($K35),T$19&lt;=T$18),0,$D35*IF($F35=1,IF(MIN(T$19,$I35+1)&lt;=MAX(T$18,$H35),0,MAX(0,INT((MIN(T$19,$I35+1)-MAX(T$18,$H35)-1-MOD(WEEKDAY($H35,2)-WEEKDAY(MAX(T$18,$H35),2),7))/7)+1)),(AND(DATE(YEAR(T$18),MONTH(T$18),MIN($J35,DAY(EOMONTH(T$18,0))))&gt;=T$18,DATE(YEAR(T$18),MONTH(T$18),MIN($J35,DAY(EOMONTH(T$18,0))))&lt;T$19,DATE(YEAR(T$18),MONTH(T$18),MIN($J35,DAY(EOMONTH(T$18,0))))&gt;=$H35,DATE(YEAR(T$18),MONTH(T$18),MIN($J35,DAY(EOMONTH(T$18,0))))&lt;=$I35,MOD((YEAR(DATE(YEAR(T$18),MONTH(T$18),MIN($J35,DAY(EOMONTH(T$18,0)))))-YEAR($H35))*12+MONTH(DATE(YEAR(T$18),MONTH(T$18),MIN($J35,DAY(EOMONTH(T$18,0)))))-MONTH($H35),CHOOSE($F35,1,1,3,12))=0))*1+IF(MONTH(DATE(YEAR(T$19-1),MONTH(T$19-1),MIN($J35,DAY(EOMONTH(T$19-1,0)))))&lt;&gt;MONTH(DATE(YEAR(T$18),MONTH(T$18),MIN($J35,DAY(EOMONTH(T$18,0))))),(AND(DATE(YEAR(T$19-1),MONTH(T$19-1),MIN($J35,DAY(EOMONTH(T$19-1,0))))&gt;=T$18,DATE(YEAR(T$19-1),MONTH(T$19-1),MIN($J35,DAY(EOMONTH(T$19-1,0))))&lt;T$19,DATE(YEAR(T$19-1),MONTH(T$19-1),MIN($J35,DAY(EOMONTH(T$19-1,0))))&gt;=$H35,DATE(YEAR(T$19-1),MONTH(T$19-1),MIN($J35,DAY(EOMONTH(T$19-1,0))))&lt;=$I35,MOD((YEAR(DATE(YEAR(T$19-1),MONTH(T$19-1),MIN($J35,DAY(EOMONTH(T$19-1,0)))))-YEAR($H35))*12+MONTH(DATE(YEAR(T$19-1),MONTH(T$19-1),MIN($J35,DAY(EOMONTH(T$19-1,0)))))-MONTH($H35),CHOOSE($F35,1,1,3,12))=0))*1,0)))</f>
        <v/>
      </c>
      <c r="U35">
        <f>IF(OR(NOT($K35),U$19&lt;=U$18),0,$D35*IF($F35=1,IF(MIN(U$19,$I35+1)&lt;=MAX(U$18,$H35),0,MAX(0,INT((MIN(U$19,$I35+1)-MAX(U$18,$H35)-1-MOD(WEEKDAY($H35,2)-WEEKDAY(MAX(U$18,$H35),2),7))/7)+1)),(AND(DATE(YEAR(U$18),MONTH(U$18),MIN($J35,DAY(EOMONTH(U$18,0))))&gt;=U$18,DATE(YEAR(U$18),MONTH(U$18),MIN($J35,DAY(EOMONTH(U$18,0))))&lt;U$19,DATE(YEAR(U$18),MONTH(U$18),MIN($J35,DAY(EOMONTH(U$18,0))))&gt;=$H35,DATE(YEAR(U$18),MONTH(U$18),MIN($J35,DAY(EOMONTH(U$18,0))))&lt;=$I35,MOD((YEAR(DATE(YEAR(U$18),MONTH(U$18),MIN($J35,DAY(EOMONTH(U$18,0)))))-YEAR($H35))*12+MONTH(DATE(YEAR(U$18),MONTH(U$18),MIN($J35,DAY(EOMONTH(U$18,0)))))-MONTH($H35),CHOOSE($F35,1,1,3,12))=0))*1+IF(MONTH(DATE(YEAR(U$19-1),MONTH(U$19-1),MIN($J35,DAY(EOMONTH(U$19-1,0)))))&lt;&gt;MONTH(DATE(YEAR(U$18),MONTH(U$18),MIN($J35,DAY(EOMONTH(U$18,0))))),(AND(DATE(YEAR(U$19-1),MONTH(U$19-1),MIN($J35,DAY(EOMONTH(U$19-1,0))))&gt;=U$18,DATE(YEAR(U$19-1),MONTH(U$19-1),MIN($J35,DAY(EOMONTH(U$19-1,0))))&lt;U$19,DATE(YEAR(U$19-1),MONTH(U$19-1),MIN($J35,DAY(EOMONTH(U$19-1,0))))&gt;=$H35,DATE(YEAR(U$19-1),MONTH(U$19-1),MIN($J35,DAY(EOMONTH(U$19-1,0))))&lt;=$I35,MOD((YEAR(DATE(YEAR(U$19-1),MONTH(U$19-1),MIN($J35,DAY(EOMONTH(U$19-1,0)))))-YEAR($H35))*12+MONTH(DATE(YEAR(U$19-1),MONTH(U$19-1),MIN($J35,DAY(EOMONTH(U$19-1,0)))))-MONTH($H35),CHOOSE($F35,1,1,3,12))=0))*1,0)))</f>
        <v/>
      </c>
      <c r="V35">
        <f>IF(OR(NOT($K35),V$19&lt;=V$18),0,$D35*IF($F35=1,IF(MIN(V$19,$I35+1)&lt;=MAX(V$18,$H35),0,MAX(0,INT((MIN(V$19,$I35+1)-MAX(V$18,$H35)-1-MOD(WEEKDAY($H35,2)-WEEKDAY(MAX(V$18,$H35),2),7))/7)+1)),(AND(DATE(YEAR(V$18),MONTH(V$18),MIN($J35,DAY(EOMONTH(V$18,0))))&gt;=V$18,DATE(YEAR(V$18),MONTH(V$18),MIN($J35,DAY(EOMONTH(V$18,0))))&lt;V$19,DATE(YEAR(V$18),MONTH(V$18),MIN($J35,DAY(EOMONTH(V$18,0))))&gt;=$H35,DATE(YEAR(V$18),MONTH(V$18),MIN($J35,DAY(EOMONTH(V$18,0))))&lt;=$I35,MOD((YEAR(DATE(YEAR(V$18),MONTH(V$18),MIN($J35,DAY(EOMONTH(V$18,0)))))-YEAR($H35))*12+MONTH(DATE(YEAR(V$18),MONTH(V$18),MIN($J35,DAY(EOMONTH(V$18,0)))))-MONTH($H35),CHOOSE($F35,1,1,3,12))=0))*1+IF(MONTH(DATE(YEAR(V$19-1),MONTH(V$19-1),MIN($J35,DAY(EOMONTH(V$19-1,0)))))&lt;&gt;MONTH(DATE(YEAR(V$18),MONTH(V$18),MIN($J35,DAY(EOMONTH(V$18,0))))),(AND(DATE(YEAR(V$19-1),MONTH(V$19-1),MIN($J35,DAY(EOMONTH(V$19-1,0))))&gt;=V$18,DATE(YEAR(V$19-1),MONTH(V$19-1),MIN($J35,DAY(EOMONTH(V$19-1,0))))&lt;V$19,DATE(YEAR(V$19-1),MONTH(V$19-1),MIN($J35,DAY(EOMONTH(V$19-1,0))))&gt;=$H35,DATE(YEAR(V$19-1),MONTH(V$19-1),MIN($J35,DAY(EOMONTH(V$19-1,0))))&lt;=$I35,MOD((YEAR(DATE(YEAR(V$19-1),MONTH(V$19-1),MIN($J35,DAY(EOMONTH(V$19-1,0)))))-YEAR($H35))*12+MONTH(DATE(YEAR(V$19-1),MONTH(V$19-1),MIN($J35,DAY(EOMONTH(V$19-1,0)))))-MONTH($H35),CHOOSE($F35,1,1,3,12))=0))*1,0)))</f>
        <v/>
      </c>
      <c r="W35">
        <f>IF(OR(NOT($K35),W$19&lt;=W$18),0,$D35*IF($F35=1,IF(MIN(W$19,$I35+1)&lt;=MAX(W$18,$H35),0,MAX(0,INT((MIN(W$19,$I35+1)-MAX(W$18,$H35)-1-MOD(WEEKDAY($H35,2)-WEEKDAY(MAX(W$18,$H35),2),7))/7)+1)),(AND(DATE(YEAR(W$18),MONTH(W$18),MIN($J35,DAY(EOMONTH(W$18,0))))&gt;=W$18,DATE(YEAR(W$18),MONTH(W$18),MIN($J35,DAY(EOMONTH(W$18,0))))&lt;W$19,DATE(YEAR(W$18),MONTH(W$18),MIN($J35,DAY(EOMONTH(W$18,0))))&gt;=$H35,DATE(YEAR(W$18),MONTH(W$18),MIN($J35,DAY(EOMONTH(W$18,0))))&lt;=$I35,MOD((YEAR(DATE(YEAR(W$18),MONTH(W$18),MIN($J35,DAY(EOMONTH(W$18,0)))))-YEAR($H35))*12+MONTH(DATE(YEAR(W$18),MONTH(W$18),MIN($J35,DAY(EOMONTH(W$18,0)))))-MONTH($H35),CHOOSE($F35,1,1,3,12))=0))*1+IF(MONTH(DATE(YEAR(W$19-1),MONTH(W$19-1),MIN($J35,DAY(EOMONTH(W$19-1,0)))))&lt;&gt;MONTH(DATE(YEAR(W$18),MONTH(W$18),MIN($J35,DAY(EOMONTH(W$18,0))))),(AND(DATE(YEAR(W$19-1),MONTH(W$19-1),MIN($J35,DAY(EOMONTH(W$19-1,0))))&gt;=W$18,DATE(YEAR(W$19-1),MONTH(W$19-1),MIN($J35,DAY(EOMONTH(W$19-1,0))))&lt;W$19,DATE(YEAR(W$19-1),MONTH(W$19-1),MIN($J35,DAY(EOMONTH(W$19-1,0))))&gt;=$H35,DATE(YEAR(W$19-1),MONTH(W$19-1),MIN($J35,DAY(EOMONTH(W$19-1,0))))&lt;=$I35,MOD((YEAR(DATE(YEAR(W$19-1),MONTH(W$19-1),MIN($J35,DAY(EOMONTH(W$19-1,0)))))-YEAR($H35))*12+MONTH(DATE(YEAR(W$19-1),MONTH(W$19-1),MIN($J35,DAY(EOMONTH(W$19-1,0)))))-MONTH($H35),CHOOSE($F35,1,1,3,12))=0))*1,0)))</f>
        <v/>
      </c>
      <c r="X35">
        <f>IF(OR(NOT($K35),X$19&lt;=X$18),0,$D35*IF($F35=1,IF(MIN(X$19,$I35+1)&lt;=MAX(X$18,$H35),0,MAX(0,INT((MIN(X$19,$I35+1)-MAX(X$18,$H35)-1-MOD(WEEKDAY($H35,2)-WEEKDAY(MAX(X$18,$H35),2),7))/7)+1)),(AND(DATE(YEAR(X$18),MONTH(X$18),MIN($J35,DAY(EOMONTH(X$18,0))))&gt;=X$18,DATE(YEAR(X$18),MONTH(X$18),MIN($J35,DAY(EOMONTH(X$18,0))))&lt;X$19,DATE(YEAR(X$18),MONTH(X$18),MIN($J35,DAY(EOMONTH(X$18,0))))&gt;=$H35,DATE(YEAR(X$18),MONTH(X$18),MIN($J35,DAY(EOMONTH(X$18,0))))&lt;=$I35,MOD((YEAR(DATE(YEAR(X$18),MONTH(X$18),MIN($J35,DAY(EOMONTH(X$18,0)))))-YEAR($H35))*12+MONTH(DATE(YEAR(X$18),MONTH(X$18),MIN($J35,DAY(EOMONTH(X$18,0)))))-MONTH($H35),CHOOSE($F35,1,1,3,12))=0))*1+IF(MONTH(DATE(YEAR(X$19-1),MONTH(X$19-1),MIN($J35,DAY(EOMONTH(X$19-1,0)))))&lt;&gt;MONTH(DATE(YEAR(X$18),MONTH(X$18),MIN($J35,DAY(EOMONTH(X$18,0))))),(AND(DATE(YEAR(X$19-1),MONTH(X$19-1),MIN($J35,DAY(EOMONTH(X$19-1,0))))&gt;=X$18,DATE(YEAR(X$19-1),MONTH(X$19-1),MIN($J35,DAY(EOMONTH(X$19-1,0))))&lt;X$19,DATE(YEAR(X$19-1),MONTH(X$19-1),MIN($J35,DAY(EOMONTH(X$19-1,0))))&gt;=$H35,DATE(YEAR(X$19-1),MONTH(X$19-1),MIN($J35,DAY(EOMONTH(X$19-1,0))))&lt;=$I35,MOD((YEAR(DATE(YEAR(X$19-1),MONTH(X$19-1),MIN($J35,DAY(EOMONTH(X$19-1,0)))))-YEAR($H35))*12+MONTH(DATE(YEAR(X$19-1),MONTH(X$19-1),MIN($J35,DAY(EOMONTH(X$19-1,0)))))-MONTH($H35),CHOOSE($F35,1,1,3,12))=0))*1,0)))</f>
        <v/>
      </c>
      <c r="Y35">
        <f>IF(OR(NOT($K35),Y$19&lt;=Y$18),0,$D35*IF($F35=1,IF(MIN(Y$19,$I35+1)&lt;=MAX(Y$18,$H35),0,MAX(0,INT((MIN(Y$19,$I35+1)-MAX(Y$18,$H35)-1-MOD(WEEKDAY($H35,2)-WEEKDAY(MAX(Y$18,$H35),2),7))/7)+1)),(AND(DATE(YEAR(Y$18),MONTH(Y$18),MIN($J35,DAY(EOMONTH(Y$18,0))))&gt;=Y$18,DATE(YEAR(Y$18),MONTH(Y$18),MIN($J35,DAY(EOMONTH(Y$18,0))))&lt;Y$19,DATE(YEAR(Y$18),MONTH(Y$18),MIN($J35,DAY(EOMONTH(Y$18,0))))&gt;=$H35,DATE(YEAR(Y$18),MONTH(Y$18),MIN($J35,DAY(EOMONTH(Y$18,0))))&lt;=$I35,MOD((YEAR(DATE(YEAR(Y$18),MONTH(Y$18),MIN($J35,DAY(EOMONTH(Y$18,0)))))-YEAR($H35))*12+MONTH(DATE(YEAR(Y$18),MONTH(Y$18),MIN($J35,DAY(EOMONTH(Y$18,0)))))-MONTH($H35),CHOOSE($F35,1,1,3,12))=0))*1+IF(MONTH(DATE(YEAR(Y$19-1),MONTH(Y$19-1),MIN($J35,DAY(EOMONTH(Y$19-1,0)))))&lt;&gt;MONTH(DATE(YEAR(Y$18),MONTH(Y$18),MIN($J35,DAY(EOMONTH(Y$18,0))))),(AND(DATE(YEAR(Y$19-1),MONTH(Y$19-1),MIN($J35,DAY(EOMONTH(Y$19-1,0))))&gt;=Y$18,DATE(YEAR(Y$19-1),MONTH(Y$19-1),MIN($J35,DAY(EOMONTH(Y$19-1,0))))&lt;Y$19,DATE(YEAR(Y$19-1),MONTH(Y$19-1),MIN($J35,DAY(EOMONTH(Y$19-1,0))))&gt;=$H35,DATE(YEAR(Y$19-1),MONTH(Y$19-1),MIN($J35,DAY(EOMONTH(Y$19-1,0))))&lt;=$I35,MOD((YEAR(DATE(YEAR(Y$19-1),MONTH(Y$19-1),MIN($J35,DAY(EOMONTH(Y$19-1,0)))))-YEAR($H35))*12+MONTH(DATE(YEAR(Y$19-1),MONTH(Y$19-1),MIN($J35,DAY(EOMONTH(Y$19-1,0)))))-MONTH($H35),CHOOSE($F35,1,1,3,12))=0))*1,0)))</f>
        <v/>
      </c>
      <c r="Z35">
        <f>IF(OR(NOT($K35),Z$19&lt;=Z$18),0,$D35*IF($F35=1,IF(MIN(Z$19,$I35+1)&lt;=MAX(Z$18,$H35),0,MAX(0,INT((MIN(Z$19,$I35+1)-MAX(Z$18,$H35)-1-MOD(WEEKDAY($H35,2)-WEEKDAY(MAX(Z$18,$H35),2),7))/7)+1)),(AND(DATE(YEAR(Z$18),MONTH(Z$18),MIN($J35,DAY(EOMONTH(Z$18,0))))&gt;=Z$18,DATE(YEAR(Z$18),MONTH(Z$18),MIN($J35,DAY(EOMONTH(Z$18,0))))&lt;Z$19,DATE(YEAR(Z$18),MONTH(Z$18),MIN($J35,DAY(EOMONTH(Z$18,0))))&gt;=$H35,DATE(YEAR(Z$18),MONTH(Z$18),MIN($J35,DAY(EOMONTH(Z$18,0))))&lt;=$I35,MOD((YEAR(DATE(YEAR(Z$18),MONTH(Z$18),MIN($J35,DAY(EOMONTH(Z$18,0)))))-YEAR($H35))*12+MONTH(DATE(YEAR(Z$18),MONTH(Z$18),MIN($J35,DAY(EOMONTH(Z$18,0)))))-MONTH($H35),CHOOSE($F35,1,1,3,12))=0))*1+IF(MONTH(DATE(YEAR(Z$19-1),MONTH(Z$19-1),MIN($J35,DAY(EOMONTH(Z$19-1,0)))))&lt;&gt;MONTH(DATE(YEAR(Z$18),MONTH(Z$18),MIN($J35,DAY(EOMONTH(Z$18,0))))),(AND(DATE(YEAR(Z$19-1),MONTH(Z$19-1),MIN($J35,DAY(EOMONTH(Z$19-1,0))))&gt;=Z$18,DATE(YEAR(Z$19-1),MONTH(Z$19-1),MIN($J35,DAY(EOMONTH(Z$19-1,0))))&lt;Z$19,DATE(YEAR(Z$19-1),MONTH(Z$19-1),MIN($J35,DAY(EOMONTH(Z$19-1,0))))&gt;=$H35,DATE(YEAR(Z$19-1),MONTH(Z$19-1),MIN($J35,DAY(EOMONTH(Z$19-1,0))))&lt;=$I35,MOD((YEAR(DATE(YEAR(Z$19-1),MONTH(Z$19-1),MIN($J35,DAY(EOMONTH(Z$19-1,0)))))-YEAR($H35))*12+MONTH(DATE(YEAR(Z$19-1),MONTH(Z$19-1),MIN($J35,DAY(EOMONTH(Z$19-1,0)))))-MONTH($H35),CHOOSE($F35,1,1,3,12))=0))*1,0)))</f>
        <v/>
      </c>
      <c r="AA35">
        <f>IF(OR(NOT($K35),AA$19&lt;=AA$18),0,$D35*IF($F35=1,IF(MIN(AA$19,$I35+1)&lt;=MAX(AA$18,$H35),0,MAX(0,INT((MIN(AA$19,$I35+1)-MAX(AA$18,$H35)-1-MOD(WEEKDAY($H35,2)-WEEKDAY(MAX(AA$18,$H35),2),7))/7)+1)),(AND(DATE(YEAR(AA$18),MONTH(AA$18),MIN($J35,DAY(EOMONTH(AA$18,0))))&gt;=AA$18,DATE(YEAR(AA$18),MONTH(AA$18),MIN($J35,DAY(EOMONTH(AA$18,0))))&lt;AA$19,DATE(YEAR(AA$18),MONTH(AA$18),MIN($J35,DAY(EOMONTH(AA$18,0))))&gt;=$H35,DATE(YEAR(AA$18),MONTH(AA$18),MIN($J35,DAY(EOMONTH(AA$18,0))))&lt;=$I35,MOD((YEAR(DATE(YEAR(AA$18),MONTH(AA$18),MIN($J35,DAY(EOMONTH(AA$18,0)))))-YEAR($H35))*12+MONTH(DATE(YEAR(AA$18),MONTH(AA$18),MIN($J35,DAY(EOMONTH(AA$18,0)))))-MONTH($H35),CHOOSE($F35,1,1,3,12))=0))*1+IF(MONTH(DATE(YEAR(AA$19-1),MONTH(AA$19-1),MIN($J35,DAY(EOMONTH(AA$19-1,0)))))&lt;&gt;MONTH(DATE(YEAR(AA$18),MONTH(AA$18),MIN($J35,DAY(EOMONTH(AA$18,0))))),(AND(DATE(YEAR(AA$19-1),MONTH(AA$19-1),MIN($J35,DAY(EOMONTH(AA$19-1,0))))&gt;=AA$18,DATE(YEAR(AA$19-1),MONTH(AA$19-1),MIN($J35,DAY(EOMONTH(AA$19-1,0))))&lt;AA$19,DATE(YEAR(AA$19-1),MONTH(AA$19-1),MIN($J35,DAY(EOMONTH(AA$19-1,0))))&gt;=$H35,DATE(YEAR(AA$19-1),MONTH(AA$19-1),MIN($J35,DAY(EOMONTH(AA$19-1,0))))&lt;=$I35,MOD((YEAR(DATE(YEAR(AA$19-1),MONTH(AA$19-1),MIN($J35,DAY(EOMONTH(AA$19-1,0)))))-YEAR($H35))*12+MONTH(DATE(YEAR(AA$19-1),MONTH(AA$19-1),MIN($J35,DAY(EOMONTH(AA$19-1,0)))))-MONTH($H35),CHOOSE($F35,1,1,3,12))=0))*1,0)))</f>
        <v/>
      </c>
      <c r="AB35">
        <f>IF(OR(NOT($K35),AB$19&lt;=AB$18),0,$D35*IF($F35=1,IF(MIN(AB$19,$I35+1)&lt;=MAX(AB$18,$H35),0,MAX(0,INT((MIN(AB$19,$I35+1)-MAX(AB$18,$H35)-1-MOD(WEEKDAY($H35,2)-WEEKDAY(MAX(AB$18,$H35),2),7))/7)+1)),(AND(DATE(YEAR(AB$18),MONTH(AB$18),MIN($J35,DAY(EOMONTH(AB$18,0))))&gt;=AB$18,DATE(YEAR(AB$18),MONTH(AB$18),MIN($J35,DAY(EOMONTH(AB$18,0))))&lt;AB$19,DATE(YEAR(AB$18),MONTH(AB$18),MIN($J35,DAY(EOMONTH(AB$18,0))))&gt;=$H35,DATE(YEAR(AB$18),MONTH(AB$18),MIN($J35,DAY(EOMONTH(AB$18,0))))&lt;=$I35,MOD((YEAR(DATE(YEAR(AB$18),MONTH(AB$18),MIN($J35,DAY(EOMONTH(AB$18,0)))))-YEAR($H35))*12+MONTH(DATE(YEAR(AB$18),MONTH(AB$18),MIN($J35,DAY(EOMONTH(AB$18,0)))))-MONTH($H35),CHOOSE($F35,1,1,3,12))=0))*1+IF(MONTH(DATE(YEAR(AB$19-1),MONTH(AB$19-1),MIN($J35,DAY(EOMONTH(AB$19-1,0)))))&lt;&gt;MONTH(DATE(YEAR(AB$18),MONTH(AB$18),MIN($J35,DAY(EOMONTH(AB$18,0))))),(AND(DATE(YEAR(AB$19-1),MONTH(AB$19-1),MIN($J35,DAY(EOMONTH(AB$19-1,0))))&gt;=AB$18,DATE(YEAR(AB$19-1),MONTH(AB$19-1),MIN($J35,DAY(EOMONTH(AB$19-1,0))))&lt;AB$19,DATE(YEAR(AB$19-1),MONTH(AB$19-1),MIN($J35,DAY(EOMONTH(AB$19-1,0))))&gt;=$H35,DATE(YEAR(AB$19-1),MONTH(AB$19-1),MIN($J35,DAY(EOMONTH(AB$19-1,0))))&lt;=$I35,MOD((YEAR(DATE(YEAR(AB$19-1),MONTH(AB$19-1),MIN($J35,DAY(EOMONTH(AB$19-1,0)))))-YEAR($H35))*12+MONTH(DATE(YEAR(AB$19-1),MONTH(AB$19-1),MIN($J35,DAY(EOMONTH(AB$19-1,0)))))-MONTH($H35),CHOOSE($F35,1,1,3,12))=0))*1,0)))</f>
        <v/>
      </c>
      <c r="AC35">
        <f>IF(OR(NOT($K35),AC$19&lt;=AC$18),0,$D35*IF($F35=1,IF(MIN(AC$19,$I35+1)&lt;=MAX(AC$18,$H35),0,MAX(0,INT((MIN(AC$19,$I35+1)-MAX(AC$18,$H35)-1-MOD(WEEKDAY($H35,2)-WEEKDAY(MAX(AC$18,$H35),2),7))/7)+1)),(AND(DATE(YEAR(AC$18),MONTH(AC$18),MIN($J35,DAY(EOMONTH(AC$18,0))))&gt;=AC$18,DATE(YEAR(AC$18),MONTH(AC$18),MIN($J35,DAY(EOMONTH(AC$18,0))))&lt;AC$19,DATE(YEAR(AC$18),MONTH(AC$18),MIN($J35,DAY(EOMONTH(AC$18,0))))&gt;=$H35,DATE(YEAR(AC$18),MONTH(AC$18),MIN($J35,DAY(EOMONTH(AC$18,0))))&lt;=$I35,MOD((YEAR(DATE(YEAR(AC$18),MONTH(AC$18),MIN($J35,DAY(EOMONTH(AC$18,0)))))-YEAR($H35))*12+MONTH(DATE(YEAR(AC$18),MONTH(AC$18),MIN($J35,DAY(EOMONTH(AC$18,0)))))-MONTH($H35),CHOOSE($F35,1,1,3,12))=0))*1+IF(MONTH(DATE(YEAR(AC$19-1),MONTH(AC$19-1),MIN($J35,DAY(EOMONTH(AC$19-1,0)))))&lt;&gt;MONTH(DATE(YEAR(AC$18),MONTH(AC$18),MIN($J35,DAY(EOMONTH(AC$18,0))))),(AND(DATE(YEAR(AC$19-1),MONTH(AC$19-1),MIN($J35,DAY(EOMONTH(AC$19-1,0))))&gt;=AC$18,DATE(YEAR(AC$19-1),MONTH(AC$19-1),MIN($J35,DAY(EOMONTH(AC$19-1,0))))&lt;AC$19,DATE(YEAR(AC$19-1),MONTH(AC$19-1),MIN($J35,DAY(EOMONTH(AC$19-1,0))))&gt;=$H35,DATE(YEAR(AC$19-1),MONTH(AC$19-1),MIN($J35,DAY(EOMONTH(AC$19-1,0))))&lt;=$I35,MOD((YEAR(DATE(YEAR(AC$19-1),MONTH(AC$19-1),MIN($J35,DAY(EOMONTH(AC$19-1,0)))))-YEAR($H35))*12+MONTH(DATE(YEAR(AC$19-1),MONTH(AC$19-1),MIN($J35,DAY(EOMONTH(AC$19-1,0)))))-MONTH($H35),CHOOSE($F35,1,1,3,12))=0))*1,0)))</f>
        <v/>
      </c>
      <c r="AD35">
        <f>IF(OR(NOT($K35),AD$19&lt;=AD$18),0,$D35*IF($F35=1,IF(MIN(AD$19,$I35+1)&lt;=MAX(AD$18,$H35),0,MAX(0,INT((MIN(AD$19,$I35+1)-MAX(AD$18,$H35)-1-MOD(WEEKDAY($H35,2)-WEEKDAY(MAX(AD$18,$H35),2),7))/7)+1)),(AND(DATE(YEAR(AD$18),MONTH(AD$18),MIN($J35,DAY(EOMONTH(AD$18,0))))&gt;=AD$18,DATE(YEAR(AD$18),MONTH(AD$18),MIN($J35,DAY(EOMONTH(AD$18,0))))&lt;AD$19,DATE(YEAR(AD$18),MONTH(AD$18),MIN($J35,DAY(EOMONTH(AD$18,0))))&gt;=$H35,DATE(YEAR(AD$18),MONTH(AD$18),MIN($J35,DAY(EOMONTH(AD$18,0))))&lt;=$I35,MOD((YEAR(DATE(YEAR(AD$18),MONTH(AD$18),MIN($J35,DAY(EOMONTH(AD$18,0)))))-YEAR($H35))*12+MONTH(DATE(YEAR(AD$18),MONTH(AD$18),MIN($J35,DAY(EOMONTH(AD$18,0)))))-MONTH($H35),CHOOSE($F35,1,1,3,12))=0))*1+IF(MONTH(DATE(YEAR(AD$19-1),MONTH(AD$19-1),MIN($J35,DAY(EOMONTH(AD$19-1,0)))))&lt;&gt;MONTH(DATE(YEAR(AD$18),MONTH(AD$18),MIN($J35,DAY(EOMONTH(AD$18,0))))),(AND(DATE(YEAR(AD$19-1),MONTH(AD$19-1),MIN($J35,DAY(EOMONTH(AD$19-1,0))))&gt;=AD$18,DATE(YEAR(AD$19-1),MONTH(AD$19-1),MIN($J35,DAY(EOMONTH(AD$19-1,0))))&lt;AD$19,DATE(YEAR(AD$19-1),MONTH(AD$19-1),MIN($J35,DAY(EOMONTH(AD$19-1,0))))&gt;=$H35,DATE(YEAR(AD$19-1),MONTH(AD$19-1),MIN($J35,DAY(EOMONTH(AD$19-1,0))))&lt;=$I35,MOD((YEAR(DATE(YEAR(AD$19-1),MONTH(AD$19-1),MIN($J35,DAY(EOMONTH(AD$19-1,0)))))-YEAR($H35))*12+MONTH(DATE(YEAR(AD$19-1),MONTH(AD$19-1),MIN($J35,DAY(EOMONTH(AD$19-1,0)))))-MONTH($H35),CHOOSE($F35,1,1,3,12))=0))*1,0)))</f>
        <v/>
      </c>
      <c r="AE35">
        <f>IF(OR(NOT($K35),AE$19&lt;=AE$18),0,$D35*IF($F35=1,IF(MIN(AE$19,$I35+1)&lt;=MAX(AE$18,$H35),0,MAX(0,INT((MIN(AE$19,$I35+1)-MAX(AE$18,$H35)-1-MOD(WEEKDAY($H35,2)-WEEKDAY(MAX(AE$18,$H35),2),7))/7)+1)),(AND(DATE(YEAR(AE$18),MONTH(AE$18),MIN($J35,DAY(EOMONTH(AE$18,0))))&gt;=AE$18,DATE(YEAR(AE$18),MONTH(AE$18),MIN($J35,DAY(EOMONTH(AE$18,0))))&lt;AE$19,DATE(YEAR(AE$18),MONTH(AE$18),MIN($J35,DAY(EOMONTH(AE$18,0))))&gt;=$H35,DATE(YEAR(AE$18),MONTH(AE$18),MIN($J35,DAY(EOMONTH(AE$18,0))))&lt;=$I35,MOD((YEAR(DATE(YEAR(AE$18),MONTH(AE$18),MIN($J35,DAY(EOMONTH(AE$18,0)))))-YEAR($H35))*12+MONTH(DATE(YEAR(AE$18),MONTH(AE$18),MIN($J35,DAY(EOMONTH(AE$18,0)))))-MONTH($H35),CHOOSE($F35,1,1,3,12))=0))*1+IF(MONTH(DATE(YEAR(AE$19-1),MONTH(AE$19-1),MIN($J35,DAY(EOMONTH(AE$19-1,0)))))&lt;&gt;MONTH(DATE(YEAR(AE$18),MONTH(AE$18),MIN($J35,DAY(EOMONTH(AE$18,0))))),(AND(DATE(YEAR(AE$19-1),MONTH(AE$19-1),MIN($J35,DAY(EOMONTH(AE$19-1,0))))&gt;=AE$18,DATE(YEAR(AE$19-1),MONTH(AE$19-1),MIN($J35,DAY(EOMONTH(AE$19-1,0))))&lt;AE$19,DATE(YEAR(AE$19-1),MONTH(AE$19-1),MIN($J35,DAY(EOMONTH(AE$19-1,0))))&gt;=$H35,DATE(YEAR(AE$19-1),MONTH(AE$19-1),MIN($J35,DAY(EOMONTH(AE$19-1,0))))&lt;=$I35,MOD((YEAR(DATE(YEAR(AE$19-1),MONTH(AE$19-1),MIN($J35,DAY(EOMONTH(AE$19-1,0)))))-YEAR($H35))*12+MONTH(DATE(YEAR(AE$19-1),MONTH(AE$19-1),MIN($J35,DAY(EOMONTH(AE$19-1,0)))))-MONTH($H35),CHOOSE($F35,1,1,3,12))=0))*1,0)))</f>
        <v/>
      </c>
      <c r="AF35">
        <f>IF(OR(NOT($K35),AF$19&lt;=AF$18),0,$D35*IF($F35=1,IF(MIN(AF$19,$I35+1)&lt;=MAX(AF$18,$H35),0,MAX(0,INT((MIN(AF$19,$I35+1)-MAX(AF$18,$H35)-1-MOD(WEEKDAY($H35,2)-WEEKDAY(MAX(AF$18,$H35),2),7))/7)+1)),(AND(DATE(YEAR(AF$18),MONTH(AF$18),MIN($J35,DAY(EOMONTH(AF$18,0))))&gt;=AF$18,DATE(YEAR(AF$18),MONTH(AF$18),MIN($J35,DAY(EOMONTH(AF$18,0))))&lt;AF$19,DATE(YEAR(AF$18),MONTH(AF$18),MIN($J35,DAY(EOMONTH(AF$18,0))))&gt;=$H35,DATE(YEAR(AF$18),MONTH(AF$18),MIN($J35,DAY(EOMONTH(AF$18,0))))&lt;=$I35,MOD((YEAR(DATE(YEAR(AF$18),MONTH(AF$18),MIN($J35,DAY(EOMONTH(AF$18,0)))))-YEAR($H35))*12+MONTH(DATE(YEAR(AF$18),MONTH(AF$18),MIN($J35,DAY(EOMONTH(AF$18,0)))))-MONTH($H35),CHOOSE($F35,1,1,3,12))=0))*1+IF(MONTH(DATE(YEAR(AF$19-1),MONTH(AF$19-1),MIN($J35,DAY(EOMONTH(AF$19-1,0)))))&lt;&gt;MONTH(DATE(YEAR(AF$18),MONTH(AF$18),MIN($J35,DAY(EOMONTH(AF$18,0))))),(AND(DATE(YEAR(AF$19-1),MONTH(AF$19-1),MIN($J35,DAY(EOMONTH(AF$19-1,0))))&gt;=AF$18,DATE(YEAR(AF$19-1),MONTH(AF$19-1),MIN($J35,DAY(EOMONTH(AF$19-1,0))))&lt;AF$19,DATE(YEAR(AF$19-1),MONTH(AF$19-1),MIN($J35,DAY(EOMONTH(AF$19-1,0))))&gt;=$H35,DATE(YEAR(AF$19-1),MONTH(AF$19-1),MIN($J35,DAY(EOMONTH(AF$19-1,0))))&lt;=$I35,MOD((YEAR(DATE(YEAR(AF$19-1),MONTH(AF$19-1),MIN($J35,DAY(EOMONTH(AF$19-1,0)))))-YEAR($H35))*12+MONTH(DATE(YEAR(AF$19-1),MONTH(AF$19-1),MIN($J35,DAY(EOMONTH(AF$19-1,0)))))-MONTH($H35),CHOOSE($F35,1,1,3,12))=0))*1,0)))</f>
        <v/>
      </c>
      <c r="AG35">
        <f>IF(OR(NOT($K35),AG$19&lt;=AG$18),0,$D35*IF($F35=1,IF(MIN(AG$19,$I35+1)&lt;=MAX(AG$18,$H35),0,MAX(0,INT((MIN(AG$19,$I35+1)-MAX(AG$18,$H35)-1-MOD(WEEKDAY($H35,2)-WEEKDAY(MAX(AG$18,$H35),2),7))/7)+1)),(AND(DATE(YEAR(AG$18),MONTH(AG$18),MIN($J35,DAY(EOMONTH(AG$18,0))))&gt;=AG$18,DATE(YEAR(AG$18),MONTH(AG$18),MIN($J35,DAY(EOMONTH(AG$18,0))))&lt;AG$19,DATE(YEAR(AG$18),MONTH(AG$18),MIN($J35,DAY(EOMONTH(AG$18,0))))&gt;=$H35,DATE(YEAR(AG$18),MONTH(AG$18),MIN($J35,DAY(EOMONTH(AG$18,0))))&lt;=$I35,MOD((YEAR(DATE(YEAR(AG$18),MONTH(AG$18),MIN($J35,DAY(EOMONTH(AG$18,0)))))-YEAR($H35))*12+MONTH(DATE(YEAR(AG$18),MONTH(AG$18),MIN($J35,DAY(EOMONTH(AG$18,0)))))-MONTH($H35),CHOOSE($F35,1,1,3,12))=0))*1+IF(MONTH(DATE(YEAR(AG$19-1),MONTH(AG$19-1),MIN($J35,DAY(EOMONTH(AG$19-1,0)))))&lt;&gt;MONTH(DATE(YEAR(AG$18),MONTH(AG$18),MIN($J35,DAY(EOMONTH(AG$18,0))))),(AND(DATE(YEAR(AG$19-1),MONTH(AG$19-1),MIN($J35,DAY(EOMONTH(AG$19-1,0))))&gt;=AG$18,DATE(YEAR(AG$19-1),MONTH(AG$19-1),MIN($J35,DAY(EOMONTH(AG$19-1,0))))&lt;AG$19,DATE(YEAR(AG$19-1),MONTH(AG$19-1),MIN($J35,DAY(EOMONTH(AG$19-1,0))))&gt;=$H35,DATE(YEAR(AG$19-1),MONTH(AG$19-1),MIN($J35,DAY(EOMONTH(AG$19-1,0))))&lt;=$I35,MOD((YEAR(DATE(YEAR(AG$19-1),MONTH(AG$19-1),MIN($J35,DAY(EOMONTH(AG$19-1,0)))))-YEAR($H35))*12+MONTH(DATE(YEAR(AG$19-1),MONTH(AG$19-1),MIN($J35,DAY(EOMONTH(AG$19-1,0)))))-MONTH($H35),CHOOSE($F35,1,1,3,12))=0))*1,0)))</f>
        <v/>
      </c>
      <c r="AH35">
        <f>IF(OR(NOT($K35),AH$19&lt;=AH$18),0,$D35*IF($F35=1,IF(MIN(AH$19,$I35+1)&lt;=MAX(AH$18,$H35),0,MAX(0,INT((MIN(AH$19,$I35+1)-MAX(AH$18,$H35)-1-MOD(WEEKDAY($H35,2)-WEEKDAY(MAX(AH$18,$H35),2),7))/7)+1)),(AND(DATE(YEAR(AH$18),MONTH(AH$18),MIN($J35,DAY(EOMONTH(AH$18,0))))&gt;=AH$18,DATE(YEAR(AH$18),MONTH(AH$18),MIN($J35,DAY(EOMONTH(AH$18,0))))&lt;AH$19,DATE(YEAR(AH$18),MONTH(AH$18),MIN($J35,DAY(EOMONTH(AH$18,0))))&gt;=$H35,DATE(YEAR(AH$18),MONTH(AH$18),MIN($J35,DAY(EOMONTH(AH$18,0))))&lt;=$I35,MOD((YEAR(DATE(YEAR(AH$18),MONTH(AH$18),MIN($J35,DAY(EOMONTH(AH$18,0)))))-YEAR($H35))*12+MONTH(DATE(YEAR(AH$18),MONTH(AH$18),MIN($J35,DAY(EOMONTH(AH$18,0)))))-MONTH($H35),CHOOSE($F35,1,1,3,12))=0))*1+IF(MONTH(DATE(YEAR(AH$19-1),MONTH(AH$19-1),MIN($J35,DAY(EOMONTH(AH$19-1,0)))))&lt;&gt;MONTH(DATE(YEAR(AH$18),MONTH(AH$18),MIN($J35,DAY(EOMONTH(AH$18,0))))),(AND(DATE(YEAR(AH$19-1),MONTH(AH$19-1),MIN($J35,DAY(EOMONTH(AH$19-1,0))))&gt;=AH$18,DATE(YEAR(AH$19-1),MONTH(AH$19-1),MIN($J35,DAY(EOMONTH(AH$19-1,0))))&lt;AH$19,DATE(YEAR(AH$19-1),MONTH(AH$19-1),MIN($J35,DAY(EOMONTH(AH$19-1,0))))&gt;=$H35,DATE(YEAR(AH$19-1),MONTH(AH$19-1),MIN($J35,DAY(EOMONTH(AH$19-1,0))))&lt;=$I35,MOD((YEAR(DATE(YEAR(AH$19-1),MONTH(AH$19-1),MIN($J35,DAY(EOMONTH(AH$19-1,0)))))-YEAR($H35))*12+MONTH(DATE(YEAR(AH$19-1),MONTH(AH$19-1),MIN($J35,DAY(EOMONTH(AH$19-1,0)))))-MONTH($H35),CHOOSE($F35,1,1,3,12))=0))*1,0)))</f>
        <v/>
      </c>
      <c r="AI35">
        <f>IF(OR(NOT($K35),AI$19&lt;=AI$18),0,$D35*IF($F35=1,IF(MIN(AI$19,$I35+1)&lt;=MAX(AI$18,$H35),0,MAX(0,INT((MIN(AI$19,$I35+1)-MAX(AI$18,$H35)-1-MOD(WEEKDAY($H35,2)-WEEKDAY(MAX(AI$18,$H35),2),7))/7)+1)),(AND(DATE(YEAR(AI$18),MONTH(AI$18),MIN($J35,DAY(EOMONTH(AI$18,0))))&gt;=AI$18,DATE(YEAR(AI$18),MONTH(AI$18),MIN($J35,DAY(EOMONTH(AI$18,0))))&lt;AI$19,DATE(YEAR(AI$18),MONTH(AI$18),MIN($J35,DAY(EOMONTH(AI$18,0))))&gt;=$H35,DATE(YEAR(AI$18),MONTH(AI$18),MIN($J35,DAY(EOMONTH(AI$18,0))))&lt;=$I35,MOD((YEAR(DATE(YEAR(AI$18),MONTH(AI$18),MIN($J35,DAY(EOMONTH(AI$18,0)))))-YEAR($H35))*12+MONTH(DATE(YEAR(AI$18),MONTH(AI$18),MIN($J35,DAY(EOMONTH(AI$18,0)))))-MONTH($H35),CHOOSE($F35,1,1,3,12))=0))*1+IF(MONTH(DATE(YEAR(AI$19-1),MONTH(AI$19-1),MIN($J35,DAY(EOMONTH(AI$19-1,0)))))&lt;&gt;MONTH(DATE(YEAR(AI$18),MONTH(AI$18),MIN($J35,DAY(EOMONTH(AI$18,0))))),(AND(DATE(YEAR(AI$19-1),MONTH(AI$19-1),MIN($J35,DAY(EOMONTH(AI$19-1,0))))&gt;=AI$18,DATE(YEAR(AI$19-1),MONTH(AI$19-1),MIN($J35,DAY(EOMONTH(AI$19-1,0))))&lt;AI$19,DATE(YEAR(AI$19-1),MONTH(AI$19-1),MIN($J35,DAY(EOMONTH(AI$19-1,0))))&gt;=$H35,DATE(YEAR(AI$19-1),MONTH(AI$19-1),MIN($J35,DAY(EOMONTH(AI$19-1,0))))&lt;=$I35,MOD((YEAR(DATE(YEAR(AI$19-1),MONTH(AI$19-1),MIN($J35,DAY(EOMONTH(AI$19-1,0)))))-YEAR($H35))*12+MONTH(DATE(YEAR(AI$19-1),MONTH(AI$19-1),MIN($J35,DAY(EOMONTH(AI$19-1,0)))))-MONTH($H35),CHOOSE($F35,1,1,3,12))=0))*1,0)))</f>
        <v/>
      </c>
      <c r="AJ35">
        <f>IF(OR(NOT($K35),AJ$19&lt;=AJ$18),0,$D35*IF($F35=1,IF(MIN(AJ$19,$I35+1)&lt;=MAX(AJ$18,$H35),0,MAX(0,INT((MIN(AJ$19,$I35+1)-MAX(AJ$18,$H35)-1-MOD(WEEKDAY($H35,2)-WEEKDAY(MAX(AJ$18,$H35),2),7))/7)+1)),(AND(DATE(YEAR(AJ$18),MONTH(AJ$18),MIN($J35,DAY(EOMONTH(AJ$18,0))))&gt;=AJ$18,DATE(YEAR(AJ$18),MONTH(AJ$18),MIN($J35,DAY(EOMONTH(AJ$18,0))))&lt;AJ$19,DATE(YEAR(AJ$18),MONTH(AJ$18),MIN($J35,DAY(EOMONTH(AJ$18,0))))&gt;=$H35,DATE(YEAR(AJ$18),MONTH(AJ$18),MIN($J35,DAY(EOMONTH(AJ$18,0))))&lt;=$I35,MOD((YEAR(DATE(YEAR(AJ$18),MONTH(AJ$18),MIN($J35,DAY(EOMONTH(AJ$18,0)))))-YEAR($H35))*12+MONTH(DATE(YEAR(AJ$18),MONTH(AJ$18),MIN($J35,DAY(EOMONTH(AJ$18,0)))))-MONTH($H35),CHOOSE($F35,1,1,3,12))=0))*1+IF(MONTH(DATE(YEAR(AJ$19-1),MONTH(AJ$19-1),MIN($J35,DAY(EOMONTH(AJ$19-1,0)))))&lt;&gt;MONTH(DATE(YEAR(AJ$18),MONTH(AJ$18),MIN($J35,DAY(EOMONTH(AJ$18,0))))),(AND(DATE(YEAR(AJ$19-1),MONTH(AJ$19-1),MIN($J35,DAY(EOMONTH(AJ$19-1,0))))&gt;=AJ$18,DATE(YEAR(AJ$19-1),MONTH(AJ$19-1),MIN($J35,DAY(EOMONTH(AJ$19-1,0))))&lt;AJ$19,DATE(YEAR(AJ$19-1),MONTH(AJ$19-1),MIN($J35,DAY(EOMONTH(AJ$19-1,0))))&gt;=$H35,DATE(YEAR(AJ$19-1),MONTH(AJ$19-1),MIN($J35,DAY(EOMONTH(AJ$19-1,0))))&lt;=$I35,MOD((YEAR(DATE(YEAR(AJ$19-1),MONTH(AJ$19-1),MIN($J35,DAY(EOMONTH(AJ$19-1,0)))))-YEAR($H35))*12+MONTH(DATE(YEAR(AJ$19-1),MONTH(AJ$19-1),MIN($J35,DAY(EOMONTH(AJ$19-1,0)))))-MONTH($H35),CHOOSE($F35,1,1,3,12))=0))*1,0)))</f>
        <v/>
      </c>
      <c r="AK35">
        <f>IF(OR(NOT($K35),AK$19&lt;=AK$18),0,$D35*IF($F35=1,IF(MIN(AK$19,$I35+1)&lt;=MAX(AK$18,$H35),0,MAX(0,INT((MIN(AK$19,$I35+1)-MAX(AK$18,$H35)-1-MOD(WEEKDAY($H35,2)-WEEKDAY(MAX(AK$18,$H35),2),7))/7)+1)),(AND(DATE(YEAR(AK$18),MONTH(AK$18),MIN($J35,DAY(EOMONTH(AK$18,0))))&gt;=AK$18,DATE(YEAR(AK$18),MONTH(AK$18),MIN($J35,DAY(EOMONTH(AK$18,0))))&lt;AK$19,DATE(YEAR(AK$18),MONTH(AK$18),MIN($J35,DAY(EOMONTH(AK$18,0))))&gt;=$H35,DATE(YEAR(AK$18),MONTH(AK$18),MIN($J35,DAY(EOMONTH(AK$18,0))))&lt;=$I35,MOD((YEAR(DATE(YEAR(AK$18),MONTH(AK$18),MIN($J35,DAY(EOMONTH(AK$18,0)))))-YEAR($H35))*12+MONTH(DATE(YEAR(AK$18),MONTH(AK$18),MIN($J35,DAY(EOMONTH(AK$18,0)))))-MONTH($H35),CHOOSE($F35,1,1,3,12))=0))*1+IF(MONTH(DATE(YEAR(AK$19-1),MONTH(AK$19-1),MIN($J35,DAY(EOMONTH(AK$19-1,0)))))&lt;&gt;MONTH(DATE(YEAR(AK$18),MONTH(AK$18),MIN($J35,DAY(EOMONTH(AK$18,0))))),(AND(DATE(YEAR(AK$19-1),MONTH(AK$19-1),MIN($J35,DAY(EOMONTH(AK$19-1,0))))&gt;=AK$18,DATE(YEAR(AK$19-1),MONTH(AK$19-1),MIN($J35,DAY(EOMONTH(AK$19-1,0))))&lt;AK$19,DATE(YEAR(AK$19-1),MONTH(AK$19-1),MIN($J35,DAY(EOMONTH(AK$19-1,0))))&gt;=$H35,DATE(YEAR(AK$19-1),MONTH(AK$19-1),MIN($J35,DAY(EOMONTH(AK$19-1,0))))&lt;=$I35,MOD((YEAR(DATE(YEAR(AK$19-1),MONTH(AK$19-1),MIN($J35,DAY(EOMONTH(AK$19-1,0)))))-YEAR($H35))*12+MONTH(DATE(YEAR(AK$19-1),MONTH(AK$19-1),MIN($J35,DAY(EOMONTH(AK$19-1,0)))))-MONTH($H35),CHOOSE($F35,1,1,3,12))=0))*1,0)))</f>
        <v/>
      </c>
    </row>
    <row r="36">
      <c r="A36" t="n">
        <v>16</v>
      </c>
      <c r="B36">
        <f>Recurring!B23&amp;""</f>
        <v/>
      </c>
      <c r="C36">
        <f>IF(Recurring!C23="","§§",Recurring!C23)</f>
        <v/>
      </c>
      <c r="D36">
        <f>N(Recurring!D23)</f>
        <v/>
      </c>
      <c r="E36">
        <f>IF(COUNTIF($J$2:$J$5,C36)&gt;0,1,IF(COUNTIF($J$7:$J$16,C36)&gt;0,-1,0))</f>
        <v/>
      </c>
      <c r="F36">
        <f>ROUND(SUMPRODUCT((Lang!$C$49:$N$52=Recurring!E23)*(ROW(Lang!$C$49:$N$52)-48))/MAX(1,COUNTIF(Lang!$C$49:$N$52,Recurring!E23)),0)</f>
        <v/>
      </c>
      <c r="H36">
        <f>N(Recurring!F23)</f>
        <v/>
      </c>
      <c r="I36">
        <f>IF(N(Recurring!G23)=0,73051,Recurring!G23)</f>
        <v/>
      </c>
      <c r="J36">
        <f>IF(H36&gt;0,DAY(H36),1)</f>
        <v/>
      </c>
      <c r="K36">
        <f>AND(D36&gt;0,E36&lt;&gt;0,F36&gt;0,H36&gt;0)</f>
        <v/>
      </c>
      <c r="M36">
        <f>IF(OR(NOT($K36),M$19&lt;=M$18),0,$D36*IF($F36=1,IF(MIN(M$19,$I36+1)&lt;=MAX(M$18,$H36),0,MAX(0,INT((MIN(M$19,$I36+1)-MAX(M$18,$H36)-1-MOD(WEEKDAY($H36,2)-WEEKDAY(MAX(M$18,$H36),2),7))/7)+1)),(AND(DATE(YEAR(M$18),MONTH(M$18),MIN($J36,DAY(EOMONTH(M$18,0))))&gt;=M$18,DATE(YEAR(M$18),MONTH(M$18),MIN($J36,DAY(EOMONTH(M$18,0))))&lt;M$19,DATE(YEAR(M$18),MONTH(M$18),MIN($J36,DAY(EOMONTH(M$18,0))))&gt;=$H36,DATE(YEAR(M$18),MONTH(M$18),MIN($J36,DAY(EOMONTH(M$18,0))))&lt;=$I36,MOD((YEAR(DATE(YEAR(M$18),MONTH(M$18),MIN($J36,DAY(EOMONTH(M$18,0)))))-YEAR($H36))*12+MONTH(DATE(YEAR(M$18),MONTH(M$18),MIN($J36,DAY(EOMONTH(M$18,0)))))-MONTH($H36),CHOOSE($F36,1,1,3,12))=0))*1+IF(MONTH(DATE(YEAR(M$19-1),MONTH(M$19-1),MIN($J36,DAY(EOMONTH(M$19-1,0)))))&lt;&gt;MONTH(DATE(YEAR(M$18),MONTH(M$18),MIN($J36,DAY(EOMONTH(M$18,0))))),(AND(DATE(YEAR(M$19-1),MONTH(M$19-1),MIN($J36,DAY(EOMONTH(M$19-1,0))))&gt;=M$18,DATE(YEAR(M$19-1),MONTH(M$19-1),MIN($J36,DAY(EOMONTH(M$19-1,0))))&lt;M$19,DATE(YEAR(M$19-1),MONTH(M$19-1),MIN($J36,DAY(EOMONTH(M$19-1,0))))&gt;=$H36,DATE(YEAR(M$19-1),MONTH(M$19-1),MIN($J36,DAY(EOMONTH(M$19-1,0))))&lt;=$I36,MOD((YEAR(DATE(YEAR(M$19-1),MONTH(M$19-1),MIN($J36,DAY(EOMONTH(M$19-1,0)))))-YEAR($H36))*12+MONTH(DATE(YEAR(M$19-1),MONTH(M$19-1),MIN($J36,DAY(EOMONTH(M$19-1,0)))))-MONTH($H36),CHOOSE($F36,1,1,3,12))=0))*1,0)))</f>
        <v/>
      </c>
      <c r="N36">
        <f>IF(OR(NOT($K36),N$19&lt;=N$18),0,$D36*IF($F36=1,IF(MIN(N$19,$I36+1)&lt;=MAX(N$18,$H36),0,MAX(0,INT((MIN(N$19,$I36+1)-MAX(N$18,$H36)-1-MOD(WEEKDAY($H36,2)-WEEKDAY(MAX(N$18,$H36),2),7))/7)+1)),(AND(DATE(YEAR(N$18),MONTH(N$18),MIN($J36,DAY(EOMONTH(N$18,0))))&gt;=N$18,DATE(YEAR(N$18),MONTH(N$18),MIN($J36,DAY(EOMONTH(N$18,0))))&lt;N$19,DATE(YEAR(N$18),MONTH(N$18),MIN($J36,DAY(EOMONTH(N$18,0))))&gt;=$H36,DATE(YEAR(N$18),MONTH(N$18),MIN($J36,DAY(EOMONTH(N$18,0))))&lt;=$I36,MOD((YEAR(DATE(YEAR(N$18),MONTH(N$18),MIN($J36,DAY(EOMONTH(N$18,0)))))-YEAR($H36))*12+MONTH(DATE(YEAR(N$18),MONTH(N$18),MIN($J36,DAY(EOMONTH(N$18,0)))))-MONTH($H36),CHOOSE($F36,1,1,3,12))=0))*1+IF(MONTH(DATE(YEAR(N$19-1),MONTH(N$19-1),MIN($J36,DAY(EOMONTH(N$19-1,0)))))&lt;&gt;MONTH(DATE(YEAR(N$18),MONTH(N$18),MIN($J36,DAY(EOMONTH(N$18,0))))),(AND(DATE(YEAR(N$19-1),MONTH(N$19-1),MIN($J36,DAY(EOMONTH(N$19-1,0))))&gt;=N$18,DATE(YEAR(N$19-1),MONTH(N$19-1),MIN($J36,DAY(EOMONTH(N$19-1,0))))&lt;N$19,DATE(YEAR(N$19-1),MONTH(N$19-1),MIN($J36,DAY(EOMONTH(N$19-1,0))))&gt;=$H36,DATE(YEAR(N$19-1),MONTH(N$19-1),MIN($J36,DAY(EOMONTH(N$19-1,0))))&lt;=$I36,MOD((YEAR(DATE(YEAR(N$19-1),MONTH(N$19-1),MIN($J36,DAY(EOMONTH(N$19-1,0)))))-YEAR($H36))*12+MONTH(DATE(YEAR(N$19-1),MONTH(N$19-1),MIN($J36,DAY(EOMONTH(N$19-1,0)))))-MONTH($H36),CHOOSE($F36,1,1,3,12))=0))*1,0)))</f>
        <v/>
      </c>
      <c r="O36">
        <f>IF(OR(NOT($K36),O$19&lt;=O$18),0,$D36*IF($F36=1,IF(MIN(O$19,$I36+1)&lt;=MAX(O$18,$H36),0,MAX(0,INT((MIN(O$19,$I36+1)-MAX(O$18,$H36)-1-MOD(WEEKDAY($H36,2)-WEEKDAY(MAX(O$18,$H36),2),7))/7)+1)),(AND(DATE(YEAR(O$18),MONTH(O$18),MIN($J36,DAY(EOMONTH(O$18,0))))&gt;=O$18,DATE(YEAR(O$18),MONTH(O$18),MIN($J36,DAY(EOMONTH(O$18,0))))&lt;O$19,DATE(YEAR(O$18),MONTH(O$18),MIN($J36,DAY(EOMONTH(O$18,0))))&gt;=$H36,DATE(YEAR(O$18),MONTH(O$18),MIN($J36,DAY(EOMONTH(O$18,0))))&lt;=$I36,MOD((YEAR(DATE(YEAR(O$18),MONTH(O$18),MIN($J36,DAY(EOMONTH(O$18,0)))))-YEAR($H36))*12+MONTH(DATE(YEAR(O$18),MONTH(O$18),MIN($J36,DAY(EOMONTH(O$18,0)))))-MONTH($H36),CHOOSE($F36,1,1,3,12))=0))*1+IF(MONTH(DATE(YEAR(O$19-1),MONTH(O$19-1),MIN($J36,DAY(EOMONTH(O$19-1,0)))))&lt;&gt;MONTH(DATE(YEAR(O$18),MONTH(O$18),MIN($J36,DAY(EOMONTH(O$18,0))))),(AND(DATE(YEAR(O$19-1),MONTH(O$19-1),MIN($J36,DAY(EOMONTH(O$19-1,0))))&gt;=O$18,DATE(YEAR(O$19-1),MONTH(O$19-1),MIN($J36,DAY(EOMONTH(O$19-1,0))))&lt;O$19,DATE(YEAR(O$19-1),MONTH(O$19-1),MIN($J36,DAY(EOMONTH(O$19-1,0))))&gt;=$H36,DATE(YEAR(O$19-1),MONTH(O$19-1),MIN($J36,DAY(EOMONTH(O$19-1,0))))&lt;=$I36,MOD((YEAR(DATE(YEAR(O$19-1),MONTH(O$19-1),MIN($J36,DAY(EOMONTH(O$19-1,0)))))-YEAR($H36))*12+MONTH(DATE(YEAR(O$19-1),MONTH(O$19-1),MIN($J36,DAY(EOMONTH(O$19-1,0)))))-MONTH($H36),CHOOSE($F36,1,1,3,12))=0))*1,0)))</f>
        <v/>
      </c>
      <c r="P36">
        <f>IF(OR(NOT($K36),P$19&lt;=P$18),0,$D36*IF($F36=1,IF(MIN(P$19,$I36+1)&lt;=MAX(P$18,$H36),0,MAX(0,INT((MIN(P$19,$I36+1)-MAX(P$18,$H36)-1-MOD(WEEKDAY($H36,2)-WEEKDAY(MAX(P$18,$H36),2),7))/7)+1)),(AND(DATE(YEAR(P$18),MONTH(P$18),MIN($J36,DAY(EOMONTH(P$18,0))))&gt;=P$18,DATE(YEAR(P$18),MONTH(P$18),MIN($J36,DAY(EOMONTH(P$18,0))))&lt;P$19,DATE(YEAR(P$18),MONTH(P$18),MIN($J36,DAY(EOMONTH(P$18,0))))&gt;=$H36,DATE(YEAR(P$18),MONTH(P$18),MIN($J36,DAY(EOMONTH(P$18,0))))&lt;=$I36,MOD((YEAR(DATE(YEAR(P$18),MONTH(P$18),MIN($J36,DAY(EOMONTH(P$18,0)))))-YEAR($H36))*12+MONTH(DATE(YEAR(P$18),MONTH(P$18),MIN($J36,DAY(EOMONTH(P$18,0)))))-MONTH($H36),CHOOSE($F36,1,1,3,12))=0))*1+IF(MONTH(DATE(YEAR(P$19-1),MONTH(P$19-1),MIN($J36,DAY(EOMONTH(P$19-1,0)))))&lt;&gt;MONTH(DATE(YEAR(P$18),MONTH(P$18),MIN($J36,DAY(EOMONTH(P$18,0))))),(AND(DATE(YEAR(P$19-1),MONTH(P$19-1),MIN($J36,DAY(EOMONTH(P$19-1,0))))&gt;=P$18,DATE(YEAR(P$19-1),MONTH(P$19-1),MIN($J36,DAY(EOMONTH(P$19-1,0))))&lt;P$19,DATE(YEAR(P$19-1),MONTH(P$19-1),MIN($J36,DAY(EOMONTH(P$19-1,0))))&gt;=$H36,DATE(YEAR(P$19-1),MONTH(P$19-1),MIN($J36,DAY(EOMONTH(P$19-1,0))))&lt;=$I36,MOD((YEAR(DATE(YEAR(P$19-1),MONTH(P$19-1),MIN($J36,DAY(EOMONTH(P$19-1,0)))))-YEAR($H36))*12+MONTH(DATE(YEAR(P$19-1),MONTH(P$19-1),MIN($J36,DAY(EOMONTH(P$19-1,0)))))-MONTH($H36),CHOOSE($F36,1,1,3,12))=0))*1,0)))</f>
        <v/>
      </c>
      <c r="Q36">
        <f>IF(OR(NOT($K36),Q$19&lt;=Q$18),0,$D36*IF($F36=1,IF(MIN(Q$19,$I36+1)&lt;=MAX(Q$18,$H36),0,MAX(0,INT((MIN(Q$19,$I36+1)-MAX(Q$18,$H36)-1-MOD(WEEKDAY($H36,2)-WEEKDAY(MAX(Q$18,$H36),2),7))/7)+1)),(AND(DATE(YEAR(Q$18),MONTH(Q$18),MIN($J36,DAY(EOMONTH(Q$18,0))))&gt;=Q$18,DATE(YEAR(Q$18),MONTH(Q$18),MIN($J36,DAY(EOMONTH(Q$18,0))))&lt;Q$19,DATE(YEAR(Q$18),MONTH(Q$18),MIN($J36,DAY(EOMONTH(Q$18,0))))&gt;=$H36,DATE(YEAR(Q$18),MONTH(Q$18),MIN($J36,DAY(EOMONTH(Q$18,0))))&lt;=$I36,MOD((YEAR(DATE(YEAR(Q$18),MONTH(Q$18),MIN($J36,DAY(EOMONTH(Q$18,0)))))-YEAR($H36))*12+MONTH(DATE(YEAR(Q$18),MONTH(Q$18),MIN($J36,DAY(EOMONTH(Q$18,0)))))-MONTH($H36),CHOOSE($F36,1,1,3,12))=0))*1+IF(MONTH(DATE(YEAR(Q$19-1),MONTH(Q$19-1),MIN($J36,DAY(EOMONTH(Q$19-1,0)))))&lt;&gt;MONTH(DATE(YEAR(Q$18),MONTH(Q$18),MIN($J36,DAY(EOMONTH(Q$18,0))))),(AND(DATE(YEAR(Q$19-1),MONTH(Q$19-1),MIN($J36,DAY(EOMONTH(Q$19-1,0))))&gt;=Q$18,DATE(YEAR(Q$19-1),MONTH(Q$19-1),MIN($J36,DAY(EOMONTH(Q$19-1,0))))&lt;Q$19,DATE(YEAR(Q$19-1),MONTH(Q$19-1),MIN($J36,DAY(EOMONTH(Q$19-1,0))))&gt;=$H36,DATE(YEAR(Q$19-1),MONTH(Q$19-1),MIN($J36,DAY(EOMONTH(Q$19-1,0))))&lt;=$I36,MOD((YEAR(DATE(YEAR(Q$19-1),MONTH(Q$19-1),MIN($J36,DAY(EOMONTH(Q$19-1,0)))))-YEAR($H36))*12+MONTH(DATE(YEAR(Q$19-1),MONTH(Q$19-1),MIN($J36,DAY(EOMONTH(Q$19-1,0)))))-MONTH($H36),CHOOSE($F36,1,1,3,12))=0))*1,0)))</f>
        <v/>
      </c>
      <c r="R36">
        <f>IF(OR(NOT($K36),R$19&lt;=R$18),0,$D36*IF($F36=1,IF(MIN(R$19,$I36+1)&lt;=MAX(R$18,$H36),0,MAX(0,INT((MIN(R$19,$I36+1)-MAX(R$18,$H36)-1-MOD(WEEKDAY($H36,2)-WEEKDAY(MAX(R$18,$H36),2),7))/7)+1)),(AND(DATE(YEAR(R$18),MONTH(R$18),MIN($J36,DAY(EOMONTH(R$18,0))))&gt;=R$18,DATE(YEAR(R$18),MONTH(R$18),MIN($J36,DAY(EOMONTH(R$18,0))))&lt;R$19,DATE(YEAR(R$18),MONTH(R$18),MIN($J36,DAY(EOMONTH(R$18,0))))&gt;=$H36,DATE(YEAR(R$18),MONTH(R$18),MIN($J36,DAY(EOMONTH(R$18,0))))&lt;=$I36,MOD((YEAR(DATE(YEAR(R$18),MONTH(R$18),MIN($J36,DAY(EOMONTH(R$18,0)))))-YEAR($H36))*12+MONTH(DATE(YEAR(R$18),MONTH(R$18),MIN($J36,DAY(EOMONTH(R$18,0)))))-MONTH($H36),CHOOSE($F36,1,1,3,12))=0))*1+IF(MONTH(DATE(YEAR(R$19-1),MONTH(R$19-1),MIN($J36,DAY(EOMONTH(R$19-1,0)))))&lt;&gt;MONTH(DATE(YEAR(R$18),MONTH(R$18),MIN($J36,DAY(EOMONTH(R$18,0))))),(AND(DATE(YEAR(R$19-1),MONTH(R$19-1),MIN($J36,DAY(EOMONTH(R$19-1,0))))&gt;=R$18,DATE(YEAR(R$19-1),MONTH(R$19-1),MIN($J36,DAY(EOMONTH(R$19-1,0))))&lt;R$19,DATE(YEAR(R$19-1),MONTH(R$19-1),MIN($J36,DAY(EOMONTH(R$19-1,0))))&gt;=$H36,DATE(YEAR(R$19-1),MONTH(R$19-1),MIN($J36,DAY(EOMONTH(R$19-1,0))))&lt;=$I36,MOD((YEAR(DATE(YEAR(R$19-1),MONTH(R$19-1),MIN($J36,DAY(EOMONTH(R$19-1,0)))))-YEAR($H36))*12+MONTH(DATE(YEAR(R$19-1),MONTH(R$19-1),MIN($J36,DAY(EOMONTH(R$19-1,0)))))-MONTH($H36),CHOOSE($F36,1,1,3,12))=0))*1,0)))</f>
        <v/>
      </c>
      <c r="S36">
        <f>IF(OR(NOT($K36),S$19&lt;=S$18),0,$D36*IF($F36=1,IF(MIN(S$19,$I36+1)&lt;=MAX(S$18,$H36),0,MAX(0,INT((MIN(S$19,$I36+1)-MAX(S$18,$H36)-1-MOD(WEEKDAY($H36,2)-WEEKDAY(MAX(S$18,$H36),2),7))/7)+1)),(AND(DATE(YEAR(S$18),MONTH(S$18),MIN($J36,DAY(EOMONTH(S$18,0))))&gt;=S$18,DATE(YEAR(S$18),MONTH(S$18),MIN($J36,DAY(EOMONTH(S$18,0))))&lt;S$19,DATE(YEAR(S$18),MONTH(S$18),MIN($J36,DAY(EOMONTH(S$18,0))))&gt;=$H36,DATE(YEAR(S$18),MONTH(S$18),MIN($J36,DAY(EOMONTH(S$18,0))))&lt;=$I36,MOD((YEAR(DATE(YEAR(S$18),MONTH(S$18),MIN($J36,DAY(EOMONTH(S$18,0)))))-YEAR($H36))*12+MONTH(DATE(YEAR(S$18),MONTH(S$18),MIN($J36,DAY(EOMONTH(S$18,0)))))-MONTH($H36),CHOOSE($F36,1,1,3,12))=0))*1+IF(MONTH(DATE(YEAR(S$19-1),MONTH(S$19-1),MIN($J36,DAY(EOMONTH(S$19-1,0)))))&lt;&gt;MONTH(DATE(YEAR(S$18),MONTH(S$18),MIN($J36,DAY(EOMONTH(S$18,0))))),(AND(DATE(YEAR(S$19-1),MONTH(S$19-1),MIN($J36,DAY(EOMONTH(S$19-1,0))))&gt;=S$18,DATE(YEAR(S$19-1),MONTH(S$19-1),MIN($J36,DAY(EOMONTH(S$19-1,0))))&lt;S$19,DATE(YEAR(S$19-1),MONTH(S$19-1),MIN($J36,DAY(EOMONTH(S$19-1,0))))&gt;=$H36,DATE(YEAR(S$19-1),MONTH(S$19-1),MIN($J36,DAY(EOMONTH(S$19-1,0))))&lt;=$I36,MOD((YEAR(DATE(YEAR(S$19-1),MONTH(S$19-1),MIN($J36,DAY(EOMONTH(S$19-1,0)))))-YEAR($H36))*12+MONTH(DATE(YEAR(S$19-1),MONTH(S$19-1),MIN($J36,DAY(EOMONTH(S$19-1,0)))))-MONTH($H36),CHOOSE($F36,1,1,3,12))=0))*1,0)))</f>
        <v/>
      </c>
      <c r="T36">
        <f>IF(OR(NOT($K36),T$19&lt;=T$18),0,$D36*IF($F36=1,IF(MIN(T$19,$I36+1)&lt;=MAX(T$18,$H36),0,MAX(0,INT((MIN(T$19,$I36+1)-MAX(T$18,$H36)-1-MOD(WEEKDAY($H36,2)-WEEKDAY(MAX(T$18,$H36),2),7))/7)+1)),(AND(DATE(YEAR(T$18),MONTH(T$18),MIN($J36,DAY(EOMONTH(T$18,0))))&gt;=T$18,DATE(YEAR(T$18),MONTH(T$18),MIN($J36,DAY(EOMONTH(T$18,0))))&lt;T$19,DATE(YEAR(T$18),MONTH(T$18),MIN($J36,DAY(EOMONTH(T$18,0))))&gt;=$H36,DATE(YEAR(T$18),MONTH(T$18),MIN($J36,DAY(EOMONTH(T$18,0))))&lt;=$I36,MOD((YEAR(DATE(YEAR(T$18),MONTH(T$18),MIN($J36,DAY(EOMONTH(T$18,0)))))-YEAR($H36))*12+MONTH(DATE(YEAR(T$18),MONTH(T$18),MIN($J36,DAY(EOMONTH(T$18,0)))))-MONTH($H36),CHOOSE($F36,1,1,3,12))=0))*1+IF(MONTH(DATE(YEAR(T$19-1),MONTH(T$19-1),MIN($J36,DAY(EOMONTH(T$19-1,0)))))&lt;&gt;MONTH(DATE(YEAR(T$18),MONTH(T$18),MIN($J36,DAY(EOMONTH(T$18,0))))),(AND(DATE(YEAR(T$19-1),MONTH(T$19-1),MIN($J36,DAY(EOMONTH(T$19-1,0))))&gt;=T$18,DATE(YEAR(T$19-1),MONTH(T$19-1),MIN($J36,DAY(EOMONTH(T$19-1,0))))&lt;T$19,DATE(YEAR(T$19-1),MONTH(T$19-1),MIN($J36,DAY(EOMONTH(T$19-1,0))))&gt;=$H36,DATE(YEAR(T$19-1),MONTH(T$19-1),MIN($J36,DAY(EOMONTH(T$19-1,0))))&lt;=$I36,MOD((YEAR(DATE(YEAR(T$19-1),MONTH(T$19-1),MIN($J36,DAY(EOMONTH(T$19-1,0)))))-YEAR($H36))*12+MONTH(DATE(YEAR(T$19-1),MONTH(T$19-1),MIN($J36,DAY(EOMONTH(T$19-1,0)))))-MONTH($H36),CHOOSE($F36,1,1,3,12))=0))*1,0)))</f>
        <v/>
      </c>
      <c r="U36">
        <f>IF(OR(NOT($K36),U$19&lt;=U$18),0,$D36*IF($F36=1,IF(MIN(U$19,$I36+1)&lt;=MAX(U$18,$H36),0,MAX(0,INT((MIN(U$19,$I36+1)-MAX(U$18,$H36)-1-MOD(WEEKDAY($H36,2)-WEEKDAY(MAX(U$18,$H36),2),7))/7)+1)),(AND(DATE(YEAR(U$18),MONTH(U$18),MIN($J36,DAY(EOMONTH(U$18,0))))&gt;=U$18,DATE(YEAR(U$18),MONTH(U$18),MIN($J36,DAY(EOMONTH(U$18,0))))&lt;U$19,DATE(YEAR(U$18),MONTH(U$18),MIN($J36,DAY(EOMONTH(U$18,0))))&gt;=$H36,DATE(YEAR(U$18),MONTH(U$18),MIN($J36,DAY(EOMONTH(U$18,0))))&lt;=$I36,MOD((YEAR(DATE(YEAR(U$18),MONTH(U$18),MIN($J36,DAY(EOMONTH(U$18,0)))))-YEAR($H36))*12+MONTH(DATE(YEAR(U$18),MONTH(U$18),MIN($J36,DAY(EOMONTH(U$18,0)))))-MONTH($H36),CHOOSE($F36,1,1,3,12))=0))*1+IF(MONTH(DATE(YEAR(U$19-1),MONTH(U$19-1),MIN($J36,DAY(EOMONTH(U$19-1,0)))))&lt;&gt;MONTH(DATE(YEAR(U$18),MONTH(U$18),MIN($J36,DAY(EOMONTH(U$18,0))))),(AND(DATE(YEAR(U$19-1),MONTH(U$19-1),MIN($J36,DAY(EOMONTH(U$19-1,0))))&gt;=U$18,DATE(YEAR(U$19-1),MONTH(U$19-1),MIN($J36,DAY(EOMONTH(U$19-1,0))))&lt;U$19,DATE(YEAR(U$19-1),MONTH(U$19-1),MIN($J36,DAY(EOMONTH(U$19-1,0))))&gt;=$H36,DATE(YEAR(U$19-1),MONTH(U$19-1),MIN($J36,DAY(EOMONTH(U$19-1,0))))&lt;=$I36,MOD((YEAR(DATE(YEAR(U$19-1),MONTH(U$19-1),MIN($J36,DAY(EOMONTH(U$19-1,0)))))-YEAR($H36))*12+MONTH(DATE(YEAR(U$19-1),MONTH(U$19-1),MIN($J36,DAY(EOMONTH(U$19-1,0)))))-MONTH($H36),CHOOSE($F36,1,1,3,12))=0))*1,0)))</f>
        <v/>
      </c>
      <c r="V36">
        <f>IF(OR(NOT($K36),V$19&lt;=V$18),0,$D36*IF($F36=1,IF(MIN(V$19,$I36+1)&lt;=MAX(V$18,$H36),0,MAX(0,INT((MIN(V$19,$I36+1)-MAX(V$18,$H36)-1-MOD(WEEKDAY($H36,2)-WEEKDAY(MAX(V$18,$H36),2),7))/7)+1)),(AND(DATE(YEAR(V$18),MONTH(V$18),MIN($J36,DAY(EOMONTH(V$18,0))))&gt;=V$18,DATE(YEAR(V$18),MONTH(V$18),MIN($J36,DAY(EOMONTH(V$18,0))))&lt;V$19,DATE(YEAR(V$18),MONTH(V$18),MIN($J36,DAY(EOMONTH(V$18,0))))&gt;=$H36,DATE(YEAR(V$18),MONTH(V$18),MIN($J36,DAY(EOMONTH(V$18,0))))&lt;=$I36,MOD((YEAR(DATE(YEAR(V$18),MONTH(V$18),MIN($J36,DAY(EOMONTH(V$18,0)))))-YEAR($H36))*12+MONTH(DATE(YEAR(V$18),MONTH(V$18),MIN($J36,DAY(EOMONTH(V$18,0)))))-MONTH($H36),CHOOSE($F36,1,1,3,12))=0))*1+IF(MONTH(DATE(YEAR(V$19-1),MONTH(V$19-1),MIN($J36,DAY(EOMONTH(V$19-1,0)))))&lt;&gt;MONTH(DATE(YEAR(V$18),MONTH(V$18),MIN($J36,DAY(EOMONTH(V$18,0))))),(AND(DATE(YEAR(V$19-1),MONTH(V$19-1),MIN($J36,DAY(EOMONTH(V$19-1,0))))&gt;=V$18,DATE(YEAR(V$19-1),MONTH(V$19-1),MIN($J36,DAY(EOMONTH(V$19-1,0))))&lt;V$19,DATE(YEAR(V$19-1),MONTH(V$19-1),MIN($J36,DAY(EOMONTH(V$19-1,0))))&gt;=$H36,DATE(YEAR(V$19-1),MONTH(V$19-1),MIN($J36,DAY(EOMONTH(V$19-1,0))))&lt;=$I36,MOD((YEAR(DATE(YEAR(V$19-1),MONTH(V$19-1),MIN($J36,DAY(EOMONTH(V$19-1,0)))))-YEAR($H36))*12+MONTH(DATE(YEAR(V$19-1),MONTH(V$19-1),MIN($J36,DAY(EOMONTH(V$19-1,0)))))-MONTH($H36),CHOOSE($F36,1,1,3,12))=0))*1,0)))</f>
        <v/>
      </c>
      <c r="W36">
        <f>IF(OR(NOT($K36),W$19&lt;=W$18),0,$D36*IF($F36=1,IF(MIN(W$19,$I36+1)&lt;=MAX(W$18,$H36),0,MAX(0,INT((MIN(W$19,$I36+1)-MAX(W$18,$H36)-1-MOD(WEEKDAY($H36,2)-WEEKDAY(MAX(W$18,$H36),2),7))/7)+1)),(AND(DATE(YEAR(W$18),MONTH(W$18),MIN($J36,DAY(EOMONTH(W$18,0))))&gt;=W$18,DATE(YEAR(W$18),MONTH(W$18),MIN($J36,DAY(EOMONTH(W$18,0))))&lt;W$19,DATE(YEAR(W$18),MONTH(W$18),MIN($J36,DAY(EOMONTH(W$18,0))))&gt;=$H36,DATE(YEAR(W$18),MONTH(W$18),MIN($J36,DAY(EOMONTH(W$18,0))))&lt;=$I36,MOD((YEAR(DATE(YEAR(W$18),MONTH(W$18),MIN($J36,DAY(EOMONTH(W$18,0)))))-YEAR($H36))*12+MONTH(DATE(YEAR(W$18),MONTH(W$18),MIN($J36,DAY(EOMONTH(W$18,0)))))-MONTH($H36),CHOOSE($F36,1,1,3,12))=0))*1+IF(MONTH(DATE(YEAR(W$19-1),MONTH(W$19-1),MIN($J36,DAY(EOMONTH(W$19-1,0)))))&lt;&gt;MONTH(DATE(YEAR(W$18),MONTH(W$18),MIN($J36,DAY(EOMONTH(W$18,0))))),(AND(DATE(YEAR(W$19-1),MONTH(W$19-1),MIN($J36,DAY(EOMONTH(W$19-1,0))))&gt;=W$18,DATE(YEAR(W$19-1),MONTH(W$19-1),MIN($J36,DAY(EOMONTH(W$19-1,0))))&lt;W$19,DATE(YEAR(W$19-1),MONTH(W$19-1),MIN($J36,DAY(EOMONTH(W$19-1,0))))&gt;=$H36,DATE(YEAR(W$19-1),MONTH(W$19-1),MIN($J36,DAY(EOMONTH(W$19-1,0))))&lt;=$I36,MOD((YEAR(DATE(YEAR(W$19-1),MONTH(W$19-1),MIN($J36,DAY(EOMONTH(W$19-1,0)))))-YEAR($H36))*12+MONTH(DATE(YEAR(W$19-1),MONTH(W$19-1),MIN($J36,DAY(EOMONTH(W$19-1,0)))))-MONTH($H36),CHOOSE($F36,1,1,3,12))=0))*1,0)))</f>
        <v/>
      </c>
      <c r="X36">
        <f>IF(OR(NOT($K36),X$19&lt;=X$18),0,$D36*IF($F36=1,IF(MIN(X$19,$I36+1)&lt;=MAX(X$18,$H36),0,MAX(0,INT((MIN(X$19,$I36+1)-MAX(X$18,$H36)-1-MOD(WEEKDAY($H36,2)-WEEKDAY(MAX(X$18,$H36),2),7))/7)+1)),(AND(DATE(YEAR(X$18),MONTH(X$18),MIN($J36,DAY(EOMONTH(X$18,0))))&gt;=X$18,DATE(YEAR(X$18),MONTH(X$18),MIN($J36,DAY(EOMONTH(X$18,0))))&lt;X$19,DATE(YEAR(X$18),MONTH(X$18),MIN($J36,DAY(EOMONTH(X$18,0))))&gt;=$H36,DATE(YEAR(X$18),MONTH(X$18),MIN($J36,DAY(EOMONTH(X$18,0))))&lt;=$I36,MOD((YEAR(DATE(YEAR(X$18),MONTH(X$18),MIN($J36,DAY(EOMONTH(X$18,0)))))-YEAR($H36))*12+MONTH(DATE(YEAR(X$18),MONTH(X$18),MIN($J36,DAY(EOMONTH(X$18,0)))))-MONTH($H36),CHOOSE($F36,1,1,3,12))=0))*1+IF(MONTH(DATE(YEAR(X$19-1),MONTH(X$19-1),MIN($J36,DAY(EOMONTH(X$19-1,0)))))&lt;&gt;MONTH(DATE(YEAR(X$18),MONTH(X$18),MIN($J36,DAY(EOMONTH(X$18,0))))),(AND(DATE(YEAR(X$19-1),MONTH(X$19-1),MIN($J36,DAY(EOMONTH(X$19-1,0))))&gt;=X$18,DATE(YEAR(X$19-1),MONTH(X$19-1),MIN($J36,DAY(EOMONTH(X$19-1,0))))&lt;X$19,DATE(YEAR(X$19-1),MONTH(X$19-1),MIN($J36,DAY(EOMONTH(X$19-1,0))))&gt;=$H36,DATE(YEAR(X$19-1),MONTH(X$19-1),MIN($J36,DAY(EOMONTH(X$19-1,0))))&lt;=$I36,MOD((YEAR(DATE(YEAR(X$19-1),MONTH(X$19-1),MIN($J36,DAY(EOMONTH(X$19-1,0)))))-YEAR($H36))*12+MONTH(DATE(YEAR(X$19-1),MONTH(X$19-1),MIN($J36,DAY(EOMONTH(X$19-1,0)))))-MONTH($H36),CHOOSE($F36,1,1,3,12))=0))*1,0)))</f>
        <v/>
      </c>
      <c r="Y36">
        <f>IF(OR(NOT($K36),Y$19&lt;=Y$18),0,$D36*IF($F36=1,IF(MIN(Y$19,$I36+1)&lt;=MAX(Y$18,$H36),0,MAX(0,INT((MIN(Y$19,$I36+1)-MAX(Y$18,$H36)-1-MOD(WEEKDAY($H36,2)-WEEKDAY(MAX(Y$18,$H36),2),7))/7)+1)),(AND(DATE(YEAR(Y$18),MONTH(Y$18),MIN($J36,DAY(EOMONTH(Y$18,0))))&gt;=Y$18,DATE(YEAR(Y$18),MONTH(Y$18),MIN($J36,DAY(EOMONTH(Y$18,0))))&lt;Y$19,DATE(YEAR(Y$18),MONTH(Y$18),MIN($J36,DAY(EOMONTH(Y$18,0))))&gt;=$H36,DATE(YEAR(Y$18),MONTH(Y$18),MIN($J36,DAY(EOMONTH(Y$18,0))))&lt;=$I36,MOD((YEAR(DATE(YEAR(Y$18),MONTH(Y$18),MIN($J36,DAY(EOMONTH(Y$18,0)))))-YEAR($H36))*12+MONTH(DATE(YEAR(Y$18),MONTH(Y$18),MIN($J36,DAY(EOMONTH(Y$18,0)))))-MONTH($H36),CHOOSE($F36,1,1,3,12))=0))*1+IF(MONTH(DATE(YEAR(Y$19-1),MONTH(Y$19-1),MIN($J36,DAY(EOMONTH(Y$19-1,0)))))&lt;&gt;MONTH(DATE(YEAR(Y$18),MONTH(Y$18),MIN($J36,DAY(EOMONTH(Y$18,0))))),(AND(DATE(YEAR(Y$19-1),MONTH(Y$19-1),MIN($J36,DAY(EOMONTH(Y$19-1,0))))&gt;=Y$18,DATE(YEAR(Y$19-1),MONTH(Y$19-1),MIN($J36,DAY(EOMONTH(Y$19-1,0))))&lt;Y$19,DATE(YEAR(Y$19-1),MONTH(Y$19-1),MIN($J36,DAY(EOMONTH(Y$19-1,0))))&gt;=$H36,DATE(YEAR(Y$19-1),MONTH(Y$19-1),MIN($J36,DAY(EOMONTH(Y$19-1,0))))&lt;=$I36,MOD((YEAR(DATE(YEAR(Y$19-1),MONTH(Y$19-1),MIN($J36,DAY(EOMONTH(Y$19-1,0)))))-YEAR($H36))*12+MONTH(DATE(YEAR(Y$19-1),MONTH(Y$19-1),MIN($J36,DAY(EOMONTH(Y$19-1,0)))))-MONTH($H36),CHOOSE($F36,1,1,3,12))=0))*1,0)))</f>
        <v/>
      </c>
      <c r="Z36">
        <f>IF(OR(NOT($K36),Z$19&lt;=Z$18),0,$D36*IF($F36=1,IF(MIN(Z$19,$I36+1)&lt;=MAX(Z$18,$H36),0,MAX(0,INT((MIN(Z$19,$I36+1)-MAX(Z$18,$H36)-1-MOD(WEEKDAY($H36,2)-WEEKDAY(MAX(Z$18,$H36),2),7))/7)+1)),(AND(DATE(YEAR(Z$18),MONTH(Z$18),MIN($J36,DAY(EOMONTH(Z$18,0))))&gt;=Z$18,DATE(YEAR(Z$18),MONTH(Z$18),MIN($J36,DAY(EOMONTH(Z$18,0))))&lt;Z$19,DATE(YEAR(Z$18),MONTH(Z$18),MIN($J36,DAY(EOMONTH(Z$18,0))))&gt;=$H36,DATE(YEAR(Z$18),MONTH(Z$18),MIN($J36,DAY(EOMONTH(Z$18,0))))&lt;=$I36,MOD((YEAR(DATE(YEAR(Z$18),MONTH(Z$18),MIN($J36,DAY(EOMONTH(Z$18,0)))))-YEAR($H36))*12+MONTH(DATE(YEAR(Z$18),MONTH(Z$18),MIN($J36,DAY(EOMONTH(Z$18,0)))))-MONTH($H36),CHOOSE($F36,1,1,3,12))=0))*1+IF(MONTH(DATE(YEAR(Z$19-1),MONTH(Z$19-1),MIN($J36,DAY(EOMONTH(Z$19-1,0)))))&lt;&gt;MONTH(DATE(YEAR(Z$18),MONTH(Z$18),MIN($J36,DAY(EOMONTH(Z$18,0))))),(AND(DATE(YEAR(Z$19-1),MONTH(Z$19-1),MIN($J36,DAY(EOMONTH(Z$19-1,0))))&gt;=Z$18,DATE(YEAR(Z$19-1),MONTH(Z$19-1),MIN($J36,DAY(EOMONTH(Z$19-1,0))))&lt;Z$19,DATE(YEAR(Z$19-1),MONTH(Z$19-1),MIN($J36,DAY(EOMONTH(Z$19-1,0))))&gt;=$H36,DATE(YEAR(Z$19-1),MONTH(Z$19-1),MIN($J36,DAY(EOMONTH(Z$19-1,0))))&lt;=$I36,MOD((YEAR(DATE(YEAR(Z$19-1),MONTH(Z$19-1),MIN($J36,DAY(EOMONTH(Z$19-1,0)))))-YEAR($H36))*12+MONTH(DATE(YEAR(Z$19-1),MONTH(Z$19-1),MIN($J36,DAY(EOMONTH(Z$19-1,0)))))-MONTH($H36),CHOOSE($F36,1,1,3,12))=0))*1,0)))</f>
        <v/>
      </c>
      <c r="AA36">
        <f>IF(OR(NOT($K36),AA$19&lt;=AA$18),0,$D36*IF($F36=1,IF(MIN(AA$19,$I36+1)&lt;=MAX(AA$18,$H36),0,MAX(0,INT((MIN(AA$19,$I36+1)-MAX(AA$18,$H36)-1-MOD(WEEKDAY($H36,2)-WEEKDAY(MAX(AA$18,$H36),2),7))/7)+1)),(AND(DATE(YEAR(AA$18),MONTH(AA$18),MIN($J36,DAY(EOMONTH(AA$18,0))))&gt;=AA$18,DATE(YEAR(AA$18),MONTH(AA$18),MIN($J36,DAY(EOMONTH(AA$18,0))))&lt;AA$19,DATE(YEAR(AA$18),MONTH(AA$18),MIN($J36,DAY(EOMONTH(AA$18,0))))&gt;=$H36,DATE(YEAR(AA$18),MONTH(AA$18),MIN($J36,DAY(EOMONTH(AA$18,0))))&lt;=$I36,MOD((YEAR(DATE(YEAR(AA$18),MONTH(AA$18),MIN($J36,DAY(EOMONTH(AA$18,0)))))-YEAR($H36))*12+MONTH(DATE(YEAR(AA$18),MONTH(AA$18),MIN($J36,DAY(EOMONTH(AA$18,0)))))-MONTH($H36),CHOOSE($F36,1,1,3,12))=0))*1+IF(MONTH(DATE(YEAR(AA$19-1),MONTH(AA$19-1),MIN($J36,DAY(EOMONTH(AA$19-1,0)))))&lt;&gt;MONTH(DATE(YEAR(AA$18),MONTH(AA$18),MIN($J36,DAY(EOMONTH(AA$18,0))))),(AND(DATE(YEAR(AA$19-1),MONTH(AA$19-1),MIN($J36,DAY(EOMONTH(AA$19-1,0))))&gt;=AA$18,DATE(YEAR(AA$19-1),MONTH(AA$19-1),MIN($J36,DAY(EOMONTH(AA$19-1,0))))&lt;AA$19,DATE(YEAR(AA$19-1),MONTH(AA$19-1),MIN($J36,DAY(EOMONTH(AA$19-1,0))))&gt;=$H36,DATE(YEAR(AA$19-1),MONTH(AA$19-1),MIN($J36,DAY(EOMONTH(AA$19-1,0))))&lt;=$I36,MOD((YEAR(DATE(YEAR(AA$19-1),MONTH(AA$19-1),MIN($J36,DAY(EOMONTH(AA$19-1,0)))))-YEAR($H36))*12+MONTH(DATE(YEAR(AA$19-1),MONTH(AA$19-1),MIN($J36,DAY(EOMONTH(AA$19-1,0)))))-MONTH($H36),CHOOSE($F36,1,1,3,12))=0))*1,0)))</f>
        <v/>
      </c>
      <c r="AB36">
        <f>IF(OR(NOT($K36),AB$19&lt;=AB$18),0,$D36*IF($F36=1,IF(MIN(AB$19,$I36+1)&lt;=MAX(AB$18,$H36),0,MAX(0,INT((MIN(AB$19,$I36+1)-MAX(AB$18,$H36)-1-MOD(WEEKDAY($H36,2)-WEEKDAY(MAX(AB$18,$H36),2),7))/7)+1)),(AND(DATE(YEAR(AB$18),MONTH(AB$18),MIN($J36,DAY(EOMONTH(AB$18,0))))&gt;=AB$18,DATE(YEAR(AB$18),MONTH(AB$18),MIN($J36,DAY(EOMONTH(AB$18,0))))&lt;AB$19,DATE(YEAR(AB$18),MONTH(AB$18),MIN($J36,DAY(EOMONTH(AB$18,0))))&gt;=$H36,DATE(YEAR(AB$18),MONTH(AB$18),MIN($J36,DAY(EOMONTH(AB$18,0))))&lt;=$I36,MOD((YEAR(DATE(YEAR(AB$18),MONTH(AB$18),MIN($J36,DAY(EOMONTH(AB$18,0)))))-YEAR($H36))*12+MONTH(DATE(YEAR(AB$18),MONTH(AB$18),MIN($J36,DAY(EOMONTH(AB$18,0)))))-MONTH($H36),CHOOSE($F36,1,1,3,12))=0))*1+IF(MONTH(DATE(YEAR(AB$19-1),MONTH(AB$19-1),MIN($J36,DAY(EOMONTH(AB$19-1,0)))))&lt;&gt;MONTH(DATE(YEAR(AB$18),MONTH(AB$18),MIN($J36,DAY(EOMONTH(AB$18,0))))),(AND(DATE(YEAR(AB$19-1),MONTH(AB$19-1),MIN($J36,DAY(EOMONTH(AB$19-1,0))))&gt;=AB$18,DATE(YEAR(AB$19-1),MONTH(AB$19-1),MIN($J36,DAY(EOMONTH(AB$19-1,0))))&lt;AB$19,DATE(YEAR(AB$19-1),MONTH(AB$19-1),MIN($J36,DAY(EOMONTH(AB$19-1,0))))&gt;=$H36,DATE(YEAR(AB$19-1),MONTH(AB$19-1),MIN($J36,DAY(EOMONTH(AB$19-1,0))))&lt;=$I36,MOD((YEAR(DATE(YEAR(AB$19-1),MONTH(AB$19-1),MIN($J36,DAY(EOMONTH(AB$19-1,0)))))-YEAR($H36))*12+MONTH(DATE(YEAR(AB$19-1),MONTH(AB$19-1),MIN($J36,DAY(EOMONTH(AB$19-1,0)))))-MONTH($H36),CHOOSE($F36,1,1,3,12))=0))*1,0)))</f>
        <v/>
      </c>
      <c r="AC36">
        <f>IF(OR(NOT($K36),AC$19&lt;=AC$18),0,$D36*IF($F36=1,IF(MIN(AC$19,$I36+1)&lt;=MAX(AC$18,$H36),0,MAX(0,INT((MIN(AC$19,$I36+1)-MAX(AC$18,$H36)-1-MOD(WEEKDAY($H36,2)-WEEKDAY(MAX(AC$18,$H36),2),7))/7)+1)),(AND(DATE(YEAR(AC$18),MONTH(AC$18),MIN($J36,DAY(EOMONTH(AC$18,0))))&gt;=AC$18,DATE(YEAR(AC$18),MONTH(AC$18),MIN($J36,DAY(EOMONTH(AC$18,0))))&lt;AC$19,DATE(YEAR(AC$18),MONTH(AC$18),MIN($J36,DAY(EOMONTH(AC$18,0))))&gt;=$H36,DATE(YEAR(AC$18),MONTH(AC$18),MIN($J36,DAY(EOMONTH(AC$18,0))))&lt;=$I36,MOD((YEAR(DATE(YEAR(AC$18),MONTH(AC$18),MIN($J36,DAY(EOMONTH(AC$18,0)))))-YEAR($H36))*12+MONTH(DATE(YEAR(AC$18),MONTH(AC$18),MIN($J36,DAY(EOMONTH(AC$18,0)))))-MONTH($H36),CHOOSE($F36,1,1,3,12))=0))*1+IF(MONTH(DATE(YEAR(AC$19-1),MONTH(AC$19-1),MIN($J36,DAY(EOMONTH(AC$19-1,0)))))&lt;&gt;MONTH(DATE(YEAR(AC$18),MONTH(AC$18),MIN($J36,DAY(EOMONTH(AC$18,0))))),(AND(DATE(YEAR(AC$19-1),MONTH(AC$19-1),MIN($J36,DAY(EOMONTH(AC$19-1,0))))&gt;=AC$18,DATE(YEAR(AC$19-1),MONTH(AC$19-1),MIN($J36,DAY(EOMONTH(AC$19-1,0))))&lt;AC$19,DATE(YEAR(AC$19-1),MONTH(AC$19-1),MIN($J36,DAY(EOMONTH(AC$19-1,0))))&gt;=$H36,DATE(YEAR(AC$19-1),MONTH(AC$19-1),MIN($J36,DAY(EOMONTH(AC$19-1,0))))&lt;=$I36,MOD((YEAR(DATE(YEAR(AC$19-1),MONTH(AC$19-1),MIN($J36,DAY(EOMONTH(AC$19-1,0)))))-YEAR($H36))*12+MONTH(DATE(YEAR(AC$19-1),MONTH(AC$19-1),MIN($J36,DAY(EOMONTH(AC$19-1,0)))))-MONTH($H36),CHOOSE($F36,1,1,3,12))=0))*1,0)))</f>
        <v/>
      </c>
      <c r="AD36">
        <f>IF(OR(NOT($K36),AD$19&lt;=AD$18),0,$D36*IF($F36=1,IF(MIN(AD$19,$I36+1)&lt;=MAX(AD$18,$H36),0,MAX(0,INT((MIN(AD$19,$I36+1)-MAX(AD$18,$H36)-1-MOD(WEEKDAY($H36,2)-WEEKDAY(MAX(AD$18,$H36),2),7))/7)+1)),(AND(DATE(YEAR(AD$18),MONTH(AD$18),MIN($J36,DAY(EOMONTH(AD$18,0))))&gt;=AD$18,DATE(YEAR(AD$18),MONTH(AD$18),MIN($J36,DAY(EOMONTH(AD$18,0))))&lt;AD$19,DATE(YEAR(AD$18),MONTH(AD$18),MIN($J36,DAY(EOMONTH(AD$18,0))))&gt;=$H36,DATE(YEAR(AD$18),MONTH(AD$18),MIN($J36,DAY(EOMONTH(AD$18,0))))&lt;=$I36,MOD((YEAR(DATE(YEAR(AD$18),MONTH(AD$18),MIN($J36,DAY(EOMONTH(AD$18,0)))))-YEAR($H36))*12+MONTH(DATE(YEAR(AD$18),MONTH(AD$18),MIN($J36,DAY(EOMONTH(AD$18,0)))))-MONTH($H36),CHOOSE($F36,1,1,3,12))=0))*1+IF(MONTH(DATE(YEAR(AD$19-1),MONTH(AD$19-1),MIN($J36,DAY(EOMONTH(AD$19-1,0)))))&lt;&gt;MONTH(DATE(YEAR(AD$18),MONTH(AD$18),MIN($J36,DAY(EOMONTH(AD$18,0))))),(AND(DATE(YEAR(AD$19-1),MONTH(AD$19-1),MIN($J36,DAY(EOMONTH(AD$19-1,0))))&gt;=AD$18,DATE(YEAR(AD$19-1),MONTH(AD$19-1),MIN($J36,DAY(EOMONTH(AD$19-1,0))))&lt;AD$19,DATE(YEAR(AD$19-1),MONTH(AD$19-1),MIN($J36,DAY(EOMONTH(AD$19-1,0))))&gt;=$H36,DATE(YEAR(AD$19-1),MONTH(AD$19-1),MIN($J36,DAY(EOMONTH(AD$19-1,0))))&lt;=$I36,MOD((YEAR(DATE(YEAR(AD$19-1),MONTH(AD$19-1),MIN($J36,DAY(EOMONTH(AD$19-1,0)))))-YEAR($H36))*12+MONTH(DATE(YEAR(AD$19-1),MONTH(AD$19-1),MIN($J36,DAY(EOMONTH(AD$19-1,0)))))-MONTH($H36),CHOOSE($F36,1,1,3,12))=0))*1,0)))</f>
        <v/>
      </c>
      <c r="AE36">
        <f>IF(OR(NOT($K36),AE$19&lt;=AE$18),0,$D36*IF($F36=1,IF(MIN(AE$19,$I36+1)&lt;=MAX(AE$18,$H36),0,MAX(0,INT((MIN(AE$19,$I36+1)-MAX(AE$18,$H36)-1-MOD(WEEKDAY($H36,2)-WEEKDAY(MAX(AE$18,$H36),2),7))/7)+1)),(AND(DATE(YEAR(AE$18),MONTH(AE$18),MIN($J36,DAY(EOMONTH(AE$18,0))))&gt;=AE$18,DATE(YEAR(AE$18),MONTH(AE$18),MIN($J36,DAY(EOMONTH(AE$18,0))))&lt;AE$19,DATE(YEAR(AE$18),MONTH(AE$18),MIN($J36,DAY(EOMONTH(AE$18,0))))&gt;=$H36,DATE(YEAR(AE$18),MONTH(AE$18),MIN($J36,DAY(EOMONTH(AE$18,0))))&lt;=$I36,MOD((YEAR(DATE(YEAR(AE$18),MONTH(AE$18),MIN($J36,DAY(EOMONTH(AE$18,0)))))-YEAR($H36))*12+MONTH(DATE(YEAR(AE$18),MONTH(AE$18),MIN($J36,DAY(EOMONTH(AE$18,0)))))-MONTH($H36),CHOOSE($F36,1,1,3,12))=0))*1+IF(MONTH(DATE(YEAR(AE$19-1),MONTH(AE$19-1),MIN($J36,DAY(EOMONTH(AE$19-1,0)))))&lt;&gt;MONTH(DATE(YEAR(AE$18),MONTH(AE$18),MIN($J36,DAY(EOMONTH(AE$18,0))))),(AND(DATE(YEAR(AE$19-1),MONTH(AE$19-1),MIN($J36,DAY(EOMONTH(AE$19-1,0))))&gt;=AE$18,DATE(YEAR(AE$19-1),MONTH(AE$19-1),MIN($J36,DAY(EOMONTH(AE$19-1,0))))&lt;AE$19,DATE(YEAR(AE$19-1),MONTH(AE$19-1),MIN($J36,DAY(EOMONTH(AE$19-1,0))))&gt;=$H36,DATE(YEAR(AE$19-1),MONTH(AE$19-1),MIN($J36,DAY(EOMONTH(AE$19-1,0))))&lt;=$I36,MOD((YEAR(DATE(YEAR(AE$19-1),MONTH(AE$19-1),MIN($J36,DAY(EOMONTH(AE$19-1,0)))))-YEAR($H36))*12+MONTH(DATE(YEAR(AE$19-1),MONTH(AE$19-1),MIN($J36,DAY(EOMONTH(AE$19-1,0)))))-MONTH($H36),CHOOSE($F36,1,1,3,12))=0))*1,0)))</f>
        <v/>
      </c>
      <c r="AF36">
        <f>IF(OR(NOT($K36),AF$19&lt;=AF$18),0,$D36*IF($F36=1,IF(MIN(AF$19,$I36+1)&lt;=MAX(AF$18,$H36),0,MAX(0,INT((MIN(AF$19,$I36+1)-MAX(AF$18,$H36)-1-MOD(WEEKDAY($H36,2)-WEEKDAY(MAX(AF$18,$H36),2),7))/7)+1)),(AND(DATE(YEAR(AF$18),MONTH(AF$18),MIN($J36,DAY(EOMONTH(AF$18,0))))&gt;=AF$18,DATE(YEAR(AF$18),MONTH(AF$18),MIN($J36,DAY(EOMONTH(AF$18,0))))&lt;AF$19,DATE(YEAR(AF$18),MONTH(AF$18),MIN($J36,DAY(EOMONTH(AF$18,0))))&gt;=$H36,DATE(YEAR(AF$18),MONTH(AF$18),MIN($J36,DAY(EOMONTH(AF$18,0))))&lt;=$I36,MOD((YEAR(DATE(YEAR(AF$18),MONTH(AF$18),MIN($J36,DAY(EOMONTH(AF$18,0)))))-YEAR($H36))*12+MONTH(DATE(YEAR(AF$18),MONTH(AF$18),MIN($J36,DAY(EOMONTH(AF$18,0)))))-MONTH($H36),CHOOSE($F36,1,1,3,12))=0))*1+IF(MONTH(DATE(YEAR(AF$19-1),MONTH(AF$19-1),MIN($J36,DAY(EOMONTH(AF$19-1,0)))))&lt;&gt;MONTH(DATE(YEAR(AF$18),MONTH(AF$18),MIN($J36,DAY(EOMONTH(AF$18,0))))),(AND(DATE(YEAR(AF$19-1),MONTH(AF$19-1),MIN($J36,DAY(EOMONTH(AF$19-1,0))))&gt;=AF$18,DATE(YEAR(AF$19-1),MONTH(AF$19-1),MIN($J36,DAY(EOMONTH(AF$19-1,0))))&lt;AF$19,DATE(YEAR(AF$19-1),MONTH(AF$19-1),MIN($J36,DAY(EOMONTH(AF$19-1,0))))&gt;=$H36,DATE(YEAR(AF$19-1),MONTH(AF$19-1),MIN($J36,DAY(EOMONTH(AF$19-1,0))))&lt;=$I36,MOD((YEAR(DATE(YEAR(AF$19-1),MONTH(AF$19-1),MIN($J36,DAY(EOMONTH(AF$19-1,0)))))-YEAR($H36))*12+MONTH(DATE(YEAR(AF$19-1),MONTH(AF$19-1),MIN($J36,DAY(EOMONTH(AF$19-1,0)))))-MONTH($H36),CHOOSE($F36,1,1,3,12))=0))*1,0)))</f>
        <v/>
      </c>
      <c r="AG36">
        <f>IF(OR(NOT($K36),AG$19&lt;=AG$18),0,$D36*IF($F36=1,IF(MIN(AG$19,$I36+1)&lt;=MAX(AG$18,$H36),0,MAX(0,INT((MIN(AG$19,$I36+1)-MAX(AG$18,$H36)-1-MOD(WEEKDAY($H36,2)-WEEKDAY(MAX(AG$18,$H36),2),7))/7)+1)),(AND(DATE(YEAR(AG$18),MONTH(AG$18),MIN($J36,DAY(EOMONTH(AG$18,0))))&gt;=AG$18,DATE(YEAR(AG$18),MONTH(AG$18),MIN($J36,DAY(EOMONTH(AG$18,0))))&lt;AG$19,DATE(YEAR(AG$18),MONTH(AG$18),MIN($J36,DAY(EOMONTH(AG$18,0))))&gt;=$H36,DATE(YEAR(AG$18),MONTH(AG$18),MIN($J36,DAY(EOMONTH(AG$18,0))))&lt;=$I36,MOD((YEAR(DATE(YEAR(AG$18),MONTH(AG$18),MIN($J36,DAY(EOMONTH(AG$18,0)))))-YEAR($H36))*12+MONTH(DATE(YEAR(AG$18),MONTH(AG$18),MIN($J36,DAY(EOMONTH(AG$18,0)))))-MONTH($H36),CHOOSE($F36,1,1,3,12))=0))*1+IF(MONTH(DATE(YEAR(AG$19-1),MONTH(AG$19-1),MIN($J36,DAY(EOMONTH(AG$19-1,0)))))&lt;&gt;MONTH(DATE(YEAR(AG$18),MONTH(AG$18),MIN($J36,DAY(EOMONTH(AG$18,0))))),(AND(DATE(YEAR(AG$19-1),MONTH(AG$19-1),MIN($J36,DAY(EOMONTH(AG$19-1,0))))&gt;=AG$18,DATE(YEAR(AG$19-1),MONTH(AG$19-1),MIN($J36,DAY(EOMONTH(AG$19-1,0))))&lt;AG$19,DATE(YEAR(AG$19-1),MONTH(AG$19-1),MIN($J36,DAY(EOMONTH(AG$19-1,0))))&gt;=$H36,DATE(YEAR(AG$19-1),MONTH(AG$19-1),MIN($J36,DAY(EOMONTH(AG$19-1,0))))&lt;=$I36,MOD((YEAR(DATE(YEAR(AG$19-1),MONTH(AG$19-1),MIN($J36,DAY(EOMONTH(AG$19-1,0)))))-YEAR($H36))*12+MONTH(DATE(YEAR(AG$19-1),MONTH(AG$19-1),MIN($J36,DAY(EOMONTH(AG$19-1,0)))))-MONTH($H36),CHOOSE($F36,1,1,3,12))=0))*1,0)))</f>
        <v/>
      </c>
      <c r="AH36">
        <f>IF(OR(NOT($K36),AH$19&lt;=AH$18),0,$D36*IF($F36=1,IF(MIN(AH$19,$I36+1)&lt;=MAX(AH$18,$H36),0,MAX(0,INT((MIN(AH$19,$I36+1)-MAX(AH$18,$H36)-1-MOD(WEEKDAY($H36,2)-WEEKDAY(MAX(AH$18,$H36),2),7))/7)+1)),(AND(DATE(YEAR(AH$18),MONTH(AH$18),MIN($J36,DAY(EOMONTH(AH$18,0))))&gt;=AH$18,DATE(YEAR(AH$18),MONTH(AH$18),MIN($J36,DAY(EOMONTH(AH$18,0))))&lt;AH$19,DATE(YEAR(AH$18),MONTH(AH$18),MIN($J36,DAY(EOMONTH(AH$18,0))))&gt;=$H36,DATE(YEAR(AH$18),MONTH(AH$18),MIN($J36,DAY(EOMONTH(AH$18,0))))&lt;=$I36,MOD((YEAR(DATE(YEAR(AH$18),MONTH(AH$18),MIN($J36,DAY(EOMONTH(AH$18,0)))))-YEAR($H36))*12+MONTH(DATE(YEAR(AH$18),MONTH(AH$18),MIN($J36,DAY(EOMONTH(AH$18,0)))))-MONTH($H36),CHOOSE($F36,1,1,3,12))=0))*1+IF(MONTH(DATE(YEAR(AH$19-1),MONTH(AH$19-1),MIN($J36,DAY(EOMONTH(AH$19-1,0)))))&lt;&gt;MONTH(DATE(YEAR(AH$18),MONTH(AH$18),MIN($J36,DAY(EOMONTH(AH$18,0))))),(AND(DATE(YEAR(AH$19-1),MONTH(AH$19-1),MIN($J36,DAY(EOMONTH(AH$19-1,0))))&gt;=AH$18,DATE(YEAR(AH$19-1),MONTH(AH$19-1),MIN($J36,DAY(EOMONTH(AH$19-1,0))))&lt;AH$19,DATE(YEAR(AH$19-1),MONTH(AH$19-1),MIN($J36,DAY(EOMONTH(AH$19-1,0))))&gt;=$H36,DATE(YEAR(AH$19-1),MONTH(AH$19-1),MIN($J36,DAY(EOMONTH(AH$19-1,0))))&lt;=$I36,MOD((YEAR(DATE(YEAR(AH$19-1),MONTH(AH$19-1),MIN($J36,DAY(EOMONTH(AH$19-1,0)))))-YEAR($H36))*12+MONTH(DATE(YEAR(AH$19-1),MONTH(AH$19-1),MIN($J36,DAY(EOMONTH(AH$19-1,0)))))-MONTH($H36),CHOOSE($F36,1,1,3,12))=0))*1,0)))</f>
        <v/>
      </c>
      <c r="AI36">
        <f>IF(OR(NOT($K36),AI$19&lt;=AI$18),0,$D36*IF($F36=1,IF(MIN(AI$19,$I36+1)&lt;=MAX(AI$18,$H36),0,MAX(0,INT((MIN(AI$19,$I36+1)-MAX(AI$18,$H36)-1-MOD(WEEKDAY($H36,2)-WEEKDAY(MAX(AI$18,$H36),2),7))/7)+1)),(AND(DATE(YEAR(AI$18),MONTH(AI$18),MIN($J36,DAY(EOMONTH(AI$18,0))))&gt;=AI$18,DATE(YEAR(AI$18),MONTH(AI$18),MIN($J36,DAY(EOMONTH(AI$18,0))))&lt;AI$19,DATE(YEAR(AI$18),MONTH(AI$18),MIN($J36,DAY(EOMONTH(AI$18,0))))&gt;=$H36,DATE(YEAR(AI$18),MONTH(AI$18),MIN($J36,DAY(EOMONTH(AI$18,0))))&lt;=$I36,MOD((YEAR(DATE(YEAR(AI$18),MONTH(AI$18),MIN($J36,DAY(EOMONTH(AI$18,0)))))-YEAR($H36))*12+MONTH(DATE(YEAR(AI$18),MONTH(AI$18),MIN($J36,DAY(EOMONTH(AI$18,0)))))-MONTH($H36),CHOOSE($F36,1,1,3,12))=0))*1+IF(MONTH(DATE(YEAR(AI$19-1),MONTH(AI$19-1),MIN($J36,DAY(EOMONTH(AI$19-1,0)))))&lt;&gt;MONTH(DATE(YEAR(AI$18),MONTH(AI$18),MIN($J36,DAY(EOMONTH(AI$18,0))))),(AND(DATE(YEAR(AI$19-1),MONTH(AI$19-1),MIN($J36,DAY(EOMONTH(AI$19-1,0))))&gt;=AI$18,DATE(YEAR(AI$19-1),MONTH(AI$19-1),MIN($J36,DAY(EOMONTH(AI$19-1,0))))&lt;AI$19,DATE(YEAR(AI$19-1),MONTH(AI$19-1),MIN($J36,DAY(EOMONTH(AI$19-1,0))))&gt;=$H36,DATE(YEAR(AI$19-1),MONTH(AI$19-1),MIN($J36,DAY(EOMONTH(AI$19-1,0))))&lt;=$I36,MOD((YEAR(DATE(YEAR(AI$19-1),MONTH(AI$19-1),MIN($J36,DAY(EOMONTH(AI$19-1,0)))))-YEAR($H36))*12+MONTH(DATE(YEAR(AI$19-1),MONTH(AI$19-1),MIN($J36,DAY(EOMONTH(AI$19-1,0)))))-MONTH($H36),CHOOSE($F36,1,1,3,12))=0))*1,0)))</f>
        <v/>
      </c>
      <c r="AJ36">
        <f>IF(OR(NOT($K36),AJ$19&lt;=AJ$18),0,$D36*IF($F36=1,IF(MIN(AJ$19,$I36+1)&lt;=MAX(AJ$18,$H36),0,MAX(0,INT((MIN(AJ$19,$I36+1)-MAX(AJ$18,$H36)-1-MOD(WEEKDAY($H36,2)-WEEKDAY(MAX(AJ$18,$H36),2),7))/7)+1)),(AND(DATE(YEAR(AJ$18),MONTH(AJ$18),MIN($J36,DAY(EOMONTH(AJ$18,0))))&gt;=AJ$18,DATE(YEAR(AJ$18),MONTH(AJ$18),MIN($J36,DAY(EOMONTH(AJ$18,0))))&lt;AJ$19,DATE(YEAR(AJ$18),MONTH(AJ$18),MIN($J36,DAY(EOMONTH(AJ$18,0))))&gt;=$H36,DATE(YEAR(AJ$18),MONTH(AJ$18),MIN($J36,DAY(EOMONTH(AJ$18,0))))&lt;=$I36,MOD((YEAR(DATE(YEAR(AJ$18),MONTH(AJ$18),MIN($J36,DAY(EOMONTH(AJ$18,0)))))-YEAR($H36))*12+MONTH(DATE(YEAR(AJ$18),MONTH(AJ$18),MIN($J36,DAY(EOMONTH(AJ$18,0)))))-MONTH($H36),CHOOSE($F36,1,1,3,12))=0))*1+IF(MONTH(DATE(YEAR(AJ$19-1),MONTH(AJ$19-1),MIN($J36,DAY(EOMONTH(AJ$19-1,0)))))&lt;&gt;MONTH(DATE(YEAR(AJ$18),MONTH(AJ$18),MIN($J36,DAY(EOMONTH(AJ$18,0))))),(AND(DATE(YEAR(AJ$19-1),MONTH(AJ$19-1),MIN($J36,DAY(EOMONTH(AJ$19-1,0))))&gt;=AJ$18,DATE(YEAR(AJ$19-1),MONTH(AJ$19-1),MIN($J36,DAY(EOMONTH(AJ$19-1,0))))&lt;AJ$19,DATE(YEAR(AJ$19-1),MONTH(AJ$19-1),MIN($J36,DAY(EOMONTH(AJ$19-1,0))))&gt;=$H36,DATE(YEAR(AJ$19-1),MONTH(AJ$19-1),MIN($J36,DAY(EOMONTH(AJ$19-1,0))))&lt;=$I36,MOD((YEAR(DATE(YEAR(AJ$19-1),MONTH(AJ$19-1),MIN($J36,DAY(EOMONTH(AJ$19-1,0)))))-YEAR($H36))*12+MONTH(DATE(YEAR(AJ$19-1),MONTH(AJ$19-1),MIN($J36,DAY(EOMONTH(AJ$19-1,0)))))-MONTH($H36),CHOOSE($F36,1,1,3,12))=0))*1,0)))</f>
        <v/>
      </c>
      <c r="AK36">
        <f>IF(OR(NOT($K36),AK$19&lt;=AK$18),0,$D36*IF($F36=1,IF(MIN(AK$19,$I36+1)&lt;=MAX(AK$18,$H36),0,MAX(0,INT((MIN(AK$19,$I36+1)-MAX(AK$18,$H36)-1-MOD(WEEKDAY($H36,2)-WEEKDAY(MAX(AK$18,$H36),2),7))/7)+1)),(AND(DATE(YEAR(AK$18),MONTH(AK$18),MIN($J36,DAY(EOMONTH(AK$18,0))))&gt;=AK$18,DATE(YEAR(AK$18),MONTH(AK$18),MIN($J36,DAY(EOMONTH(AK$18,0))))&lt;AK$19,DATE(YEAR(AK$18),MONTH(AK$18),MIN($J36,DAY(EOMONTH(AK$18,0))))&gt;=$H36,DATE(YEAR(AK$18),MONTH(AK$18),MIN($J36,DAY(EOMONTH(AK$18,0))))&lt;=$I36,MOD((YEAR(DATE(YEAR(AK$18),MONTH(AK$18),MIN($J36,DAY(EOMONTH(AK$18,0)))))-YEAR($H36))*12+MONTH(DATE(YEAR(AK$18),MONTH(AK$18),MIN($J36,DAY(EOMONTH(AK$18,0)))))-MONTH($H36),CHOOSE($F36,1,1,3,12))=0))*1+IF(MONTH(DATE(YEAR(AK$19-1),MONTH(AK$19-1),MIN($J36,DAY(EOMONTH(AK$19-1,0)))))&lt;&gt;MONTH(DATE(YEAR(AK$18),MONTH(AK$18),MIN($J36,DAY(EOMONTH(AK$18,0))))),(AND(DATE(YEAR(AK$19-1),MONTH(AK$19-1),MIN($J36,DAY(EOMONTH(AK$19-1,0))))&gt;=AK$18,DATE(YEAR(AK$19-1),MONTH(AK$19-1),MIN($J36,DAY(EOMONTH(AK$19-1,0))))&lt;AK$19,DATE(YEAR(AK$19-1),MONTH(AK$19-1),MIN($J36,DAY(EOMONTH(AK$19-1,0))))&gt;=$H36,DATE(YEAR(AK$19-1),MONTH(AK$19-1),MIN($J36,DAY(EOMONTH(AK$19-1,0))))&lt;=$I36,MOD((YEAR(DATE(YEAR(AK$19-1),MONTH(AK$19-1),MIN($J36,DAY(EOMONTH(AK$19-1,0)))))-YEAR($H36))*12+MONTH(DATE(YEAR(AK$19-1),MONTH(AK$19-1),MIN($J36,DAY(EOMONTH(AK$19-1,0)))))-MONTH($H36),CHOOSE($F36,1,1,3,12))=0))*1,0)))</f>
        <v/>
      </c>
    </row>
    <row r="37">
      <c r="A37" t="n">
        <v>17</v>
      </c>
      <c r="B37">
        <f>Recurring!B24&amp;""</f>
        <v/>
      </c>
      <c r="C37">
        <f>IF(Recurring!C24="","§§",Recurring!C24)</f>
        <v/>
      </c>
      <c r="D37">
        <f>N(Recurring!D24)</f>
        <v/>
      </c>
      <c r="E37">
        <f>IF(COUNTIF($J$2:$J$5,C37)&gt;0,1,IF(COUNTIF($J$7:$J$16,C37)&gt;0,-1,0))</f>
        <v/>
      </c>
      <c r="F37">
        <f>ROUND(SUMPRODUCT((Lang!$C$49:$N$52=Recurring!E24)*(ROW(Lang!$C$49:$N$52)-48))/MAX(1,COUNTIF(Lang!$C$49:$N$52,Recurring!E24)),0)</f>
        <v/>
      </c>
      <c r="H37">
        <f>N(Recurring!F24)</f>
        <v/>
      </c>
      <c r="I37">
        <f>IF(N(Recurring!G24)=0,73051,Recurring!G24)</f>
        <v/>
      </c>
      <c r="J37">
        <f>IF(H37&gt;0,DAY(H37),1)</f>
        <v/>
      </c>
      <c r="K37">
        <f>AND(D37&gt;0,E37&lt;&gt;0,F37&gt;0,H37&gt;0)</f>
        <v/>
      </c>
      <c r="M37">
        <f>IF(OR(NOT($K37),M$19&lt;=M$18),0,$D37*IF($F37=1,IF(MIN(M$19,$I37+1)&lt;=MAX(M$18,$H37),0,MAX(0,INT((MIN(M$19,$I37+1)-MAX(M$18,$H37)-1-MOD(WEEKDAY($H37,2)-WEEKDAY(MAX(M$18,$H37),2),7))/7)+1)),(AND(DATE(YEAR(M$18),MONTH(M$18),MIN($J37,DAY(EOMONTH(M$18,0))))&gt;=M$18,DATE(YEAR(M$18),MONTH(M$18),MIN($J37,DAY(EOMONTH(M$18,0))))&lt;M$19,DATE(YEAR(M$18),MONTH(M$18),MIN($J37,DAY(EOMONTH(M$18,0))))&gt;=$H37,DATE(YEAR(M$18),MONTH(M$18),MIN($J37,DAY(EOMONTH(M$18,0))))&lt;=$I37,MOD((YEAR(DATE(YEAR(M$18),MONTH(M$18),MIN($J37,DAY(EOMONTH(M$18,0)))))-YEAR($H37))*12+MONTH(DATE(YEAR(M$18),MONTH(M$18),MIN($J37,DAY(EOMONTH(M$18,0)))))-MONTH($H37),CHOOSE($F37,1,1,3,12))=0))*1+IF(MONTH(DATE(YEAR(M$19-1),MONTH(M$19-1),MIN($J37,DAY(EOMONTH(M$19-1,0)))))&lt;&gt;MONTH(DATE(YEAR(M$18),MONTH(M$18),MIN($J37,DAY(EOMONTH(M$18,0))))),(AND(DATE(YEAR(M$19-1),MONTH(M$19-1),MIN($J37,DAY(EOMONTH(M$19-1,0))))&gt;=M$18,DATE(YEAR(M$19-1),MONTH(M$19-1),MIN($J37,DAY(EOMONTH(M$19-1,0))))&lt;M$19,DATE(YEAR(M$19-1),MONTH(M$19-1),MIN($J37,DAY(EOMONTH(M$19-1,0))))&gt;=$H37,DATE(YEAR(M$19-1),MONTH(M$19-1),MIN($J37,DAY(EOMONTH(M$19-1,0))))&lt;=$I37,MOD((YEAR(DATE(YEAR(M$19-1),MONTH(M$19-1),MIN($J37,DAY(EOMONTH(M$19-1,0)))))-YEAR($H37))*12+MONTH(DATE(YEAR(M$19-1),MONTH(M$19-1),MIN($J37,DAY(EOMONTH(M$19-1,0)))))-MONTH($H37),CHOOSE($F37,1,1,3,12))=0))*1,0)))</f>
        <v/>
      </c>
      <c r="N37">
        <f>IF(OR(NOT($K37),N$19&lt;=N$18),0,$D37*IF($F37=1,IF(MIN(N$19,$I37+1)&lt;=MAX(N$18,$H37),0,MAX(0,INT((MIN(N$19,$I37+1)-MAX(N$18,$H37)-1-MOD(WEEKDAY($H37,2)-WEEKDAY(MAX(N$18,$H37),2),7))/7)+1)),(AND(DATE(YEAR(N$18),MONTH(N$18),MIN($J37,DAY(EOMONTH(N$18,0))))&gt;=N$18,DATE(YEAR(N$18),MONTH(N$18),MIN($J37,DAY(EOMONTH(N$18,0))))&lt;N$19,DATE(YEAR(N$18),MONTH(N$18),MIN($J37,DAY(EOMONTH(N$18,0))))&gt;=$H37,DATE(YEAR(N$18),MONTH(N$18),MIN($J37,DAY(EOMONTH(N$18,0))))&lt;=$I37,MOD((YEAR(DATE(YEAR(N$18),MONTH(N$18),MIN($J37,DAY(EOMONTH(N$18,0)))))-YEAR($H37))*12+MONTH(DATE(YEAR(N$18),MONTH(N$18),MIN($J37,DAY(EOMONTH(N$18,0)))))-MONTH($H37),CHOOSE($F37,1,1,3,12))=0))*1+IF(MONTH(DATE(YEAR(N$19-1),MONTH(N$19-1),MIN($J37,DAY(EOMONTH(N$19-1,0)))))&lt;&gt;MONTH(DATE(YEAR(N$18),MONTH(N$18),MIN($J37,DAY(EOMONTH(N$18,0))))),(AND(DATE(YEAR(N$19-1),MONTH(N$19-1),MIN($J37,DAY(EOMONTH(N$19-1,0))))&gt;=N$18,DATE(YEAR(N$19-1),MONTH(N$19-1),MIN($J37,DAY(EOMONTH(N$19-1,0))))&lt;N$19,DATE(YEAR(N$19-1),MONTH(N$19-1),MIN($J37,DAY(EOMONTH(N$19-1,0))))&gt;=$H37,DATE(YEAR(N$19-1),MONTH(N$19-1),MIN($J37,DAY(EOMONTH(N$19-1,0))))&lt;=$I37,MOD((YEAR(DATE(YEAR(N$19-1),MONTH(N$19-1),MIN($J37,DAY(EOMONTH(N$19-1,0)))))-YEAR($H37))*12+MONTH(DATE(YEAR(N$19-1),MONTH(N$19-1),MIN($J37,DAY(EOMONTH(N$19-1,0)))))-MONTH($H37),CHOOSE($F37,1,1,3,12))=0))*1,0)))</f>
        <v/>
      </c>
      <c r="O37">
        <f>IF(OR(NOT($K37),O$19&lt;=O$18),0,$D37*IF($F37=1,IF(MIN(O$19,$I37+1)&lt;=MAX(O$18,$H37),0,MAX(0,INT((MIN(O$19,$I37+1)-MAX(O$18,$H37)-1-MOD(WEEKDAY($H37,2)-WEEKDAY(MAX(O$18,$H37),2),7))/7)+1)),(AND(DATE(YEAR(O$18),MONTH(O$18),MIN($J37,DAY(EOMONTH(O$18,0))))&gt;=O$18,DATE(YEAR(O$18),MONTH(O$18),MIN($J37,DAY(EOMONTH(O$18,0))))&lt;O$19,DATE(YEAR(O$18),MONTH(O$18),MIN($J37,DAY(EOMONTH(O$18,0))))&gt;=$H37,DATE(YEAR(O$18),MONTH(O$18),MIN($J37,DAY(EOMONTH(O$18,0))))&lt;=$I37,MOD((YEAR(DATE(YEAR(O$18),MONTH(O$18),MIN($J37,DAY(EOMONTH(O$18,0)))))-YEAR($H37))*12+MONTH(DATE(YEAR(O$18),MONTH(O$18),MIN($J37,DAY(EOMONTH(O$18,0)))))-MONTH($H37),CHOOSE($F37,1,1,3,12))=0))*1+IF(MONTH(DATE(YEAR(O$19-1),MONTH(O$19-1),MIN($J37,DAY(EOMONTH(O$19-1,0)))))&lt;&gt;MONTH(DATE(YEAR(O$18),MONTH(O$18),MIN($J37,DAY(EOMONTH(O$18,0))))),(AND(DATE(YEAR(O$19-1),MONTH(O$19-1),MIN($J37,DAY(EOMONTH(O$19-1,0))))&gt;=O$18,DATE(YEAR(O$19-1),MONTH(O$19-1),MIN($J37,DAY(EOMONTH(O$19-1,0))))&lt;O$19,DATE(YEAR(O$19-1),MONTH(O$19-1),MIN($J37,DAY(EOMONTH(O$19-1,0))))&gt;=$H37,DATE(YEAR(O$19-1),MONTH(O$19-1),MIN($J37,DAY(EOMONTH(O$19-1,0))))&lt;=$I37,MOD((YEAR(DATE(YEAR(O$19-1),MONTH(O$19-1),MIN($J37,DAY(EOMONTH(O$19-1,0)))))-YEAR($H37))*12+MONTH(DATE(YEAR(O$19-1),MONTH(O$19-1),MIN($J37,DAY(EOMONTH(O$19-1,0)))))-MONTH($H37),CHOOSE($F37,1,1,3,12))=0))*1,0)))</f>
        <v/>
      </c>
      <c r="P37">
        <f>IF(OR(NOT($K37),P$19&lt;=P$18),0,$D37*IF($F37=1,IF(MIN(P$19,$I37+1)&lt;=MAX(P$18,$H37),0,MAX(0,INT((MIN(P$19,$I37+1)-MAX(P$18,$H37)-1-MOD(WEEKDAY($H37,2)-WEEKDAY(MAX(P$18,$H37),2),7))/7)+1)),(AND(DATE(YEAR(P$18),MONTH(P$18),MIN($J37,DAY(EOMONTH(P$18,0))))&gt;=P$18,DATE(YEAR(P$18),MONTH(P$18),MIN($J37,DAY(EOMONTH(P$18,0))))&lt;P$19,DATE(YEAR(P$18),MONTH(P$18),MIN($J37,DAY(EOMONTH(P$18,0))))&gt;=$H37,DATE(YEAR(P$18),MONTH(P$18),MIN($J37,DAY(EOMONTH(P$18,0))))&lt;=$I37,MOD((YEAR(DATE(YEAR(P$18),MONTH(P$18),MIN($J37,DAY(EOMONTH(P$18,0)))))-YEAR($H37))*12+MONTH(DATE(YEAR(P$18),MONTH(P$18),MIN($J37,DAY(EOMONTH(P$18,0)))))-MONTH($H37),CHOOSE($F37,1,1,3,12))=0))*1+IF(MONTH(DATE(YEAR(P$19-1),MONTH(P$19-1),MIN($J37,DAY(EOMONTH(P$19-1,0)))))&lt;&gt;MONTH(DATE(YEAR(P$18),MONTH(P$18),MIN($J37,DAY(EOMONTH(P$18,0))))),(AND(DATE(YEAR(P$19-1),MONTH(P$19-1),MIN($J37,DAY(EOMONTH(P$19-1,0))))&gt;=P$18,DATE(YEAR(P$19-1),MONTH(P$19-1),MIN($J37,DAY(EOMONTH(P$19-1,0))))&lt;P$19,DATE(YEAR(P$19-1),MONTH(P$19-1),MIN($J37,DAY(EOMONTH(P$19-1,0))))&gt;=$H37,DATE(YEAR(P$19-1),MONTH(P$19-1),MIN($J37,DAY(EOMONTH(P$19-1,0))))&lt;=$I37,MOD((YEAR(DATE(YEAR(P$19-1),MONTH(P$19-1),MIN($J37,DAY(EOMONTH(P$19-1,0)))))-YEAR($H37))*12+MONTH(DATE(YEAR(P$19-1),MONTH(P$19-1),MIN($J37,DAY(EOMONTH(P$19-1,0)))))-MONTH($H37),CHOOSE($F37,1,1,3,12))=0))*1,0)))</f>
        <v/>
      </c>
      <c r="Q37">
        <f>IF(OR(NOT($K37),Q$19&lt;=Q$18),0,$D37*IF($F37=1,IF(MIN(Q$19,$I37+1)&lt;=MAX(Q$18,$H37),0,MAX(0,INT((MIN(Q$19,$I37+1)-MAX(Q$18,$H37)-1-MOD(WEEKDAY($H37,2)-WEEKDAY(MAX(Q$18,$H37),2),7))/7)+1)),(AND(DATE(YEAR(Q$18),MONTH(Q$18),MIN($J37,DAY(EOMONTH(Q$18,0))))&gt;=Q$18,DATE(YEAR(Q$18),MONTH(Q$18),MIN($J37,DAY(EOMONTH(Q$18,0))))&lt;Q$19,DATE(YEAR(Q$18),MONTH(Q$18),MIN($J37,DAY(EOMONTH(Q$18,0))))&gt;=$H37,DATE(YEAR(Q$18),MONTH(Q$18),MIN($J37,DAY(EOMONTH(Q$18,0))))&lt;=$I37,MOD((YEAR(DATE(YEAR(Q$18),MONTH(Q$18),MIN($J37,DAY(EOMONTH(Q$18,0)))))-YEAR($H37))*12+MONTH(DATE(YEAR(Q$18),MONTH(Q$18),MIN($J37,DAY(EOMONTH(Q$18,0)))))-MONTH($H37),CHOOSE($F37,1,1,3,12))=0))*1+IF(MONTH(DATE(YEAR(Q$19-1),MONTH(Q$19-1),MIN($J37,DAY(EOMONTH(Q$19-1,0)))))&lt;&gt;MONTH(DATE(YEAR(Q$18),MONTH(Q$18),MIN($J37,DAY(EOMONTH(Q$18,0))))),(AND(DATE(YEAR(Q$19-1),MONTH(Q$19-1),MIN($J37,DAY(EOMONTH(Q$19-1,0))))&gt;=Q$18,DATE(YEAR(Q$19-1),MONTH(Q$19-1),MIN($J37,DAY(EOMONTH(Q$19-1,0))))&lt;Q$19,DATE(YEAR(Q$19-1),MONTH(Q$19-1),MIN($J37,DAY(EOMONTH(Q$19-1,0))))&gt;=$H37,DATE(YEAR(Q$19-1),MONTH(Q$19-1),MIN($J37,DAY(EOMONTH(Q$19-1,0))))&lt;=$I37,MOD((YEAR(DATE(YEAR(Q$19-1),MONTH(Q$19-1),MIN($J37,DAY(EOMONTH(Q$19-1,0)))))-YEAR($H37))*12+MONTH(DATE(YEAR(Q$19-1),MONTH(Q$19-1),MIN($J37,DAY(EOMONTH(Q$19-1,0)))))-MONTH($H37),CHOOSE($F37,1,1,3,12))=0))*1,0)))</f>
        <v/>
      </c>
      <c r="R37">
        <f>IF(OR(NOT($K37),R$19&lt;=R$18),0,$D37*IF($F37=1,IF(MIN(R$19,$I37+1)&lt;=MAX(R$18,$H37),0,MAX(0,INT((MIN(R$19,$I37+1)-MAX(R$18,$H37)-1-MOD(WEEKDAY($H37,2)-WEEKDAY(MAX(R$18,$H37),2),7))/7)+1)),(AND(DATE(YEAR(R$18),MONTH(R$18),MIN($J37,DAY(EOMONTH(R$18,0))))&gt;=R$18,DATE(YEAR(R$18),MONTH(R$18),MIN($J37,DAY(EOMONTH(R$18,0))))&lt;R$19,DATE(YEAR(R$18),MONTH(R$18),MIN($J37,DAY(EOMONTH(R$18,0))))&gt;=$H37,DATE(YEAR(R$18),MONTH(R$18),MIN($J37,DAY(EOMONTH(R$18,0))))&lt;=$I37,MOD((YEAR(DATE(YEAR(R$18),MONTH(R$18),MIN($J37,DAY(EOMONTH(R$18,0)))))-YEAR($H37))*12+MONTH(DATE(YEAR(R$18),MONTH(R$18),MIN($J37,DAY(EOMONTH(R$18,0)))))-MONTH($H37),CHOOSE($F37,1,1,3,12))=0))*1+IF(MONTH(DATE(YEAR(R$19-1),MONTH(R$19-1),MIN($J37,DAY(EOMONTH(R$19-1,0)))))&lt;&gt;MONTH(DATE(YEAR(R$18),MONTH(R$18),MIN($J37,DAY(EOMONTH(R$18,0))))),(AND(DATE(YEAR(R$19-1),MONTH(R$19-1),MIN($J37,DAY(EOMONTH(R$19-1,0))))&gt;=R$18,DATE(YEAR(R$19-1),MONTH(R$19-1),MIN($J37,DAY(EOMONTH(R$19-1,0))))&lt;R$19,DATE(YEAR(R$19-1),MONTH(R$19-1),MIN($J37,DAY(EOMONTH(R$19-1,0))))&gt;=$H37,DATE(YEAR(R$19-1),MONTH(R$19-1),MIN($J37,DAY(EOMONTH(R$19-1,0))))&lt;=$I37,MOD((YEAR(DATE(YEAR(R$19-1),MONTH(R$19-1),MIN($J37,DAY(EOMONTH(R$19-1,0)))))-YEAR($H37))*12+MONTH(DATE(YEAR(R$19-1),MONTH(R$19-1),MIN($J37,DAY(EOMONTH(R$19-1,0)))))-MONTH($H37),CHOOSE($F37,1,1,3,12))=0))*1,0)))</f>
        <v/>
      </c>
      <c r="S37">
        <f>IF(OR(NOT($K37),S$19&lt;=S$18),0,$D37*IF($F37=1,IF(MIN(S$19,$I37+1)&lt;=MAX(S$18,$H37),0,MAX(0,INT((MIN(S$19,$I37+1)-MAX(S$18,$H37)-1-MOD(WEEKDAY($H37,2)-WEEKDAY(MAX(S$18,$H37),2),7))/7)+1)),(AND(DATE(YEAR(S$18),MONTH(S$18),MIN($J37,DAY(EOMONTH(S$18,0))))&gt;=S$18,DATE(YEAR(S$18),MONTH(S$18),MIN($J37,DAY(EOMONTH(S$18,0))))&lt;S$19,DATE(YEAR(S$18),MONTH(S$18),MIN($J37,DAY(EOMONTH(S$18,0))))&gt;=$H37,DATE(YEAR(S$18),MONTH(S$18),MIN($J37,DAY(EOMONTH(S$18,0))))&lt;=$I37,MOD((YEAR(DATE(YEAR(S$18),MONTH(S$18),MIN($J37,DAY(EOMONTH(S$18,0)))))-YEAR($H37))*12+MONTH(DATE(YEAR(S$18),MONTH(S$18),MIN($J37,DAY(EOMONTH(S$18,0)))))-MONTH($H37),CHOOSE($F37,1,1,3,12))=0))*1+IF(MONTH(DATE(YEAR(S$19-1),MONTH(S$19-1),MIN($J37,DAY(EOMONTH(S$19-1,0)))))&lt;&gt;MONTH(DATE(YEAR(S$18),MONTH(S$18),MIN($J37,DAY(EOMONTH(S$18,0))))),(AND(DATE(YEAR(S$19-1),MONTH(S$19-1),MIN($J37,DAY(EOMONTH(S$19-1,0))))&gt;=S$18,DATE(YEAR(S$19-1),MONTH(S$19-1),MIN($J37,DAY(EOMONTH(S$19-1,0))))&lt;S$19,DATE(YEAR(S$19-1),MONTH(S$19-1),MIN($J37,DAY(EOMONTH(S$19-1,0))))&gt;=$H37,DATE(YEAR(S$19-1),MONTH(S$19-1),MIN($J37,DAY(EOMONTH(S$19-1,0))))&lt;=$I37,MOD((YEAR(DATE(YEAR(S$19-1),MONTH(S$19-1),MIN($J37,DAY(EOMONTH(S$19-1,0)))))-YEAR($H37))*12+MONTH(DATE(YEAR(S$19-1),MONTH(S$19-1),MIN($J37,DAY(EOMONTH(S$19-1,0)))))-MONTH($H37),CHOOSE($F37,1,1,3,12))=0))*1,0)))</f>
        <v/>
      </c>
      <c r="T37">
        <f>IF(OR(NOT($K37),T$19&lt;=T$18),0,$D37*IF($F37=1,IF(MIN(T$19,$I37+1)&lt;=MAX(T$18,$H37),0,MAX(0,INT((MIN(T$19,$I37+1)-MAX(T$18,$H37)-1-MOD(WEEKDAY($H37,2)-WEEKDAY(MAX(T$18,$H37),2),7))/7)+1)),(AND(DATE(YEAR(T$18),MONTH(T$18),MIN($J37,DAY(EOMONTH(T$18,0))))&gt;=T$18,DATE(YEAR(T$18),MONTH(T$18),MIN($J37,DAY(EOMONTH(T$18,0))))&lt;T$19,DATE(YEAR(T$18),MONTH(T$18),MIN($J37,DAY(EOMONTH(T$18,0))))&gt;=$H37,DATE(YEAR(T$18),MONTH(T$18),MIN($J37,DAY(EOMONTH(T$18,0))))&lt;=$I37,MOD((YEAR(DATE(YEAR(T$18),MONTH(T$18),MIN($J37,DAY(EOMONTH(T$18,0)))))-YEAR($H37))*12+MONTH(DATE(YEAR(T$18),MONTH(T$18),MIN($J37,DAY(EOMONTH(T$18,0)))))-MONTH($H37),CHOOSE($F37,1,1,3,12))=0))*1+IF(MONTH(DATE(YEAR(T$19-1),MONTH(T$19-1),MIN($J37,DAY(EOMONTH(T$19-1,0)))))&lt;&gt;MONTH(DATE(YEAR(T$18),MONTH(T$18),MIN($J37,DAY(EOMONTH(T$18,0))))),(AND(DATE(YEAR(T$19-1),MONTH(T$19-1),MIN($J37,DAY(EOMONTH(T$19-1,0))))&gt;=T$18,DATE(YEAR(T$19-1),MONTH(T$19-1),MIN($J37,DAY(EOMONTH(T$19-1,0))))&lt;T$19,DATE(YEAR(T$19-1),MONTH(T$19-1),MIN($J37,DAY(EOMONTH(T$19-1,0))))&gt;=$H37,DATE(YEAR(T$19-1),MONTH(T$19-1),MIN($J37,DAY(EOMONTH(T$19-1,0))))&lt;=$I37,MOD((YEAR(DATE(YEAR(T$19-1),MONTH(T$19-1),MIN($J37,DAY(EOMONTH(T$19-1,0)))))-YEAR($H37))*12+MONTH(DATE(YEAR(T$19-1),MONTH(T$19-1),MIN($J37,DAY(EOMONTH(T$19-1,0)))))-MONTH($H37),CHOOSE($F37,1,1,3,12))=0))*1,0)))</f>
        <v/>
      </c>
      <c r="U37">
        <f>IF(OR(NOT($K37),U$19&lt;=U$18),0,$D37*IF($F37=1,IF(MIN(U$19,$I37+1)&lt;=MAX(U$18,$H37),0,MAX(0,INT((MIN(U$19,$I37+1)-MAX(U$18,$H37)-1-MOD(WEEKDAY($H37,2)-WEEKDAY(MAX(U$18,$H37),2),7))/7)+1)),(AND(DATE(YEAR(U$18),MONTH(U$18),MIN($J37,DAY(EOMONTH(U$18,0))))&gt;=U$18,DATE(YEAR(U$18),MONTH(U$18),MIN($J37,DAY(EOMONTH(U$18,0))))&lt;U$19,DATE(YEAR(U$18),MONTH(U$18),MIN($J37,DAY(EOMONTH(U$18,0))))&gt;=$H37,DATE(YEAR(U$18),MONTH(U$18),MIN($J37,DAY(EOMONTH(U$18,0))))&lt;=$I37,MOD((YEAR(DATE(YEAR(U$18),MONTH(U$18),MIN($J37,DAY(EOMONTH(U$18,0)))))-YEAR($H37))*12+MONTH(DATE(YEAR(U$18),MONTH(U$18),MIN($J37,DAY(EOMONTH(U$18,0)))))-MONTH($H37),CHOOSE($F37,1,1,3,12))=0))*1+IF(MONTH(DATE(YEAR(U$19-1),MONTH(U$19-1),MIN($J37,DAY(EOMONTH(U$19-1,0)))))&lt;&gt;MONTH(DATE(YEAR(U$18),MONTH(U$18),MIN($J37,DAY(EOMONTH(U$18,0))))),(AND(DATE(YEAR(U$19-1),MONTH(U$19-1),MIN($J37,DAY(EOMONTH(U$19-1,0))))&gt;=U$18,DATE(YEAR(U$19-1),MONTH(U$19-1),MIN($J37,DAY(EOMONTH(U$19-1,0))))&lt;U$19,DATE(YEAR(U$19-1),MONTH(U$19-1),MIN($J37,DAY(EOMONTH(U$19-1,0))))&gt;=$H37,DATE(YEAR(U$19-1),MONTH(U$19-1),MIN($J37,DAY(EOMONTH(U$19-1,0))))&lt;=$I37,MOD((YEAR(DATE(YEAR(U$19-1),MONTH(U$19-1),MIN($J37,DAY(EOMONTH(U$19-1,0)))))-YEAR($H37))*12+MONTH(DATE(YEAR(U$19-1),MONTH(U$19-1),MIN($J37,DAY(EOMONTH(U$19-1,0)))))-MONTH($H37),CHOOSE($F37,1,1,3,12))=0))*1,0)))</f>
        <v/>
      </c>
      <c r="V37">
        <f>IF(OR(NOT($K37),V$19&lt;=V$18),0,$D37*IF($F37=1,IF(MIN(V$19,$I37+1)&lt;=MAX(V$18,$H37),0,MAX(0,INT((MIN(V$19,$I37+1)-MAX(V$18,$H37)-1-MOD(WEEKDAY($H37,2)-WEEKDAY(MAX(V$18,$H37),2),7))/7)+1)),(AND(DATE(YEAR(V$18),MONTH(V$18),MIN($J37,DAY(EOMONTH(V$18,0))))&gt;=V$18,DATE(YEAR(V$18),MONTH(V$18),MIN($J37,DAY(EOMONTH(V$18,0))))&lt;V$19,DATE(YEAR(V$18),MONTH(V$18),MIN($J37,DAY(EOMONTH(V$18,0))))&gt;=$H37,DATE(YEAR(V$18),MONTH(V$18),MIN($J37,DAY(EOMONTH(V$18,0))))&lt;=$I37,MOD((YEAR(DATE(YEAR(V$18),MONTH(V$18),MIN($J37,DAY(EOMONTH(V$18,0)))))-YEAR($H37))*12+MONTH(DATE(YEAR(V$18),MONTH(V$18),MIN($J37,DAY(EOMONTH(V$18,0)))))-MONTH($H37),CHOOSE($F37,1,1,3,12))=0))*1+IF(MONTH(DATE(YEAR(V$19-1),MONTH(V$19-1),MIN($J37,DAY(EOMONTH(V$19-1,0)))))&lt;&gt;MONTH(DATE(YEAR(V$18),MONTH(V$18),MIN($J37,DAY(EOMONTH(V$18,0))))),(AND(DATE(YEAR(V$19-1),MONTH(V$19-1),MIN($J37,DAY(EOMONTH(V$19-1,0))))&gt;=V$18,DATE(YEAR(V$19-1),MONTH(V$19-1),MIN($J37,DAY(EOMONTH(V$19-1,0))))&lt;V$19,DATE(YEAR(V$19-1),MONTH(V$19-1),MIN($J37,DAY(EOMONTH(V$19-1,0))))&gt;=$H37,DATE(YEAR(V$19-1),MONTH(V$19-1),MIN($J37,DAY(EOMONTH(V$19-1,0))))&lt;=$I37,MOD((YEAR(DATE(YEAR(V$19-1),MONTH(V$19-1),MIN($J37,DAY(EOMONTH(V$19-1,0)))))-YEAR($H37))*12+MONTH(DATE(YEAR(V$19-1),MONTH(V$19-1),MIN($J37,DAY(EOMONTH(V$19-1,0)))))-MONTH($H37),CHOOSE($F37,1,1,3,12))=0))*1,0)))</f>
        <v/>
      </c>
      <c r="W37">
        <f>IF(OR(NOT($K37),W$19&lt;=W$18),0,$D37*IF($F37=1,IF(MIN(W$19,$I37+1)&lt;=MAX(W$18,$H37),0,MAX(0,INT((MIN(W$19,$I37+1)-MAX(W$18,$H37)-1-MOD(WEEKDAY($H37,2)-WEEKDAY(MAX(W$18,$H37),2),7))/7)+1)),(AND(DATE(YEAR(W$18),MONTH(W$18),MIN($J37,DAY(EOMONTH(W$18,0))))&gt;=W$18,DATE(YEAR(W$18),MONTH(W$18),MIN($J37,DAY(EOMONTH(W$18,0))))&lt;W$19,DATE(YEAR(W$18),MONTH(W$18),MIN($J37,DAY(EOMONTH(W$18,0))))&gt;=$H37,DATE(YEAR(W$18),MONTH(W$18),MIN($J37,DAY(EOMONTH(W$18,0))))&lt;=$I37,MOD((YEAR(DATE(YEAR(W$18),MONTH(W$18),MIN($J37,DAY(EOMONTH(W$18,0)))))-YEAR($H37))*12+MONTH(DATE(YEAR(W$18),MONTH(W$18),MIN($J37,DAY(EOMONTH(W$18,0)))))-MONTH($H37),CHOOSE($F37,1,1,3,12))=0))*1+IF(MONTH(DATE(YEAR(W$19-1),MONTH(W$19-1),MIN($J37,DAY(EOMONTH(W$19-1,0)))))&lt;&gt;MONTH(DATE(YEAR(W$18),MONTH(W$18),MIN($J37,DAY(EOMONTH(W$18,0))))),(AND(DATE(YEAR(W$19-1),MONTH(W$19-1),MIN($J37,DAY(EOMONTH(W$19-1,0))))&gt;=W$18,DATE(YEAR(W$19-1),MONTH(W$19-1),MIN($J37,DAY(EOMONTH(W$19-1,0))))&lt;W$19,DATE(YEAR(W$19-1),MONTH(W$19-1),MIN($J37,DAY(EOMONTH(W$19-1,0))))&gt;=$H37,DATE(YEAR(W$19-1),MONTH(W$19-1),MIN($J37,DAY(EOMONTH(W$19-1,0))))&lt;=$I37,MOD((YEAR(DATE(YEAR(W$19-1),MONTH(W$19-1),MIN($J37,DAY(EOMONTH(W$19-1,0)))))-YEAR($H37))*12+MONTH(DATE(YEAR(W$19-1),MONTH(W$19-1),MIN($J37,DAY(EOMONTH(W$19-1,0)))))-MONTH($H37),CHOOSE($F37,1,1,3,12))=0))*1,0)))</f>
        <v/>
      </c>
      <c r="X37">
        <f>IF(OR(NOT($K37),X$19&lt;=X$18),0,$D37*IF($F37=1,IF(MIN(X$19,$I37+1)&lt;=MAX(X$18,$H37),0,MAX(0,INT((MIN(X$19,$I37+1)-MAX(X$18,$H37)-1-MOD(WEEKDAY($H37,2)-WEEKDAY(MAX(X$18,$H37),2),7))/7)+1)),(AND(DATE(YEAR(X$18),MONTH(X$18),MIN($J37,DAY(EOMONTH(X$18,0))))&gt;=X$18,DATE(YEAR(X$18),MONTH(X$18),MIN($J37,DAY(EOMONTH(X$18,0))))&lt;X$19,DATE(YEAR(X$18),MONTH(X$18),MIN($J37,DAY(EOMONTH(X$18,0))))&gt;=$H37,DATE(YEAR(X$18),MONTH(X$18),MIN($J37,DAY(EOMONTH(X$18,0))))&lt;=$I37,MOD((YEAR(DATE(YEAR(X$18),MONTH(X$18),MIN($J37,DAY(EOMONTH(X$18,0)))))-YEAR($H37))*12+MONTH(DATE(YEAR(X$18),MONTH(X$18),MIN($J37,DAY(EOMONTH(X$18,0)))))-MONTH($H37),CHOOSE($F37,1,1,3,12))=0))*1+IF(MONTH(DATE(YEAR(X$19-1),MONTH(X$19-1),MIN($J37,DAY(EOMONTH(X$19-1,0)))))&lt;&gt;MONTH(DATE(YEAR(X$18),MONTH(X$18),MIN($J37,DAY(EOMONTH(X$18,0))))),(AND(DATE(YEAR(X$19-1),MONTH(X$19-1),MIN($J37,DAY(EOMONTH(X$19-1,0))))&gt;=X$18,DATE(YEAR(X$19-1),MONTH(X$19-1),MIN($J37,DAY(EOMONTH(X$19-1,0))))&lt;X$19,DATE(YEAR(X$19-1),MONTH(X$19-1),MIN($J37,DAY(EOMONTH(X$19-1,0))))&gt;=$H37,DATE(YEAR(X$19-1),MONTH(X$19-1),MIN($J37,DAY(EOMONTH(X$19-1,0))))&lt;=$I37,MOD((YEAR(DATE(YEAR(X$19-1),MONTH(X$19-1),MIN($J37,DAY(EOMONTH(X$19-1,0)))))-YEAR($H37))*12+MONTH(DATE(YEAR(X$19-1),MONTH(X$19-1),MIN($J37,DAY(EOMONTH(X$19-1,0)))))-MONTH($H37),CHOOSE($F37,1,1,3,12))=0))*1,0)))</f>
        <v/>
      </c>
      <c r="Y37">
        <f>IF(OR(NOT($K37),Y$19&lt;=Y$18),0,$D37*IF($F37=1,IF(MIN(Y$19,$I37+1)&lt;=MAX(Y$18,$H37),0,MAX(0,INT((MIN(Y$19,$I37+1)-MAX(Y$18,$H37)-1-MOD(WEEKDAY($H37,2)-WEEKDAY(MAX(Y$18,$H37),2),7))/7)+1)),(AND(DATE(YEAR(Y$18),MONTH(Y$18),MIN($J37,DAY(EOMONTH(Y$18,0))))&gt;=Y$18,DATE(YEAR(Y$18),MONTH(Y$18),MIN($J37,DAY(EOMONTH(Y$18,0))))&lt;Y$19,DATE(YEAR(Y$18),MONTH(Y$18),MIN($J37,DAY(EOMONTH(Y$18,0))))&gt;=$H37,DATE(YEAR(Y$18),MONTH(Y$18),MIN($J37,DAY(EOMONTH(Y$18,0))))&lt;=$I37,MOD((YEAR(DATE(YEAR(Y$18),MONTH(Y$18),MIN($J37,DAY(EOMONTH(Y$18,0)))))-YEAR($H37))*12+MONTH(DATE(YEAR(Y$18),MONTH(Y$18),MIN($J37,DAY(EOMONTH(Y$18,0)))))-MONTH($H37),CHOOSE($F37,1,1,3,12))=0))*1+IF(MONTH(DATE(YEAR(Y$19-1),MONTH(Y$19-1),MIN($J37,DAY(EOMONTH(Y$19-1,0)))))&lt;&gt;MONTH(DATE(YEAR(Y$18),MONTH(Y$18),MIN($J37,DAY(EOMONTH(Y$18,0))))),(AND(DATE(YEAR(Y$19-1),MONTH(Y$19-1),MIN($J37,DAY(EOMONTH(Y$19-1,0))))&gt;=Y$18,DATE(YEAR(Y$19-1),MONTH(Y$19-1),MIN($J37,DAY(EOMONTH(Y$19-1,0))))&lt;Y$19,DATE(YEAR(Y$19-1),MONTH(Y$19-1),MIN($J37,DAY(EOMONTH(Y$19-1,0))))&gt;=$H37,DATE(YEAR(Y$19-1),MONTH(Y$19-1),MIN($J37,DAY(EOMONTH(Y$19-1,0))))&lt;=$I37,MOD((YEAR(DATE(YEAR(Y$19-1),MONTH(Y$19-1),MIN($J37,DAY(EOMONTH(Y$19-1,0)))))-YEAR($H37))*12+MONTH(DATE(YEAR(Y$19-1),MONTH(Y$19-1),MIN($J37,DAY(EOMONTH(Y$19-1,0)))))-MONTH($H37),CHOOSE($F37,1,1,3,12))=0))*1,0)))</f>
        <v/>
      </c>
      <c r="Z37">
        <f>IF(OR(NOT($K37),Z$19&lt;=Z$18),0,$D37*IF($F37=1,IF(MIN(Z$19,$I37+1)&lt;=MAX(Z$18,$H37),0,MAX(0,INT((MIN(Z$19,$I37+1)-MAX(Z$18,$H37)-1-MOD(WEEKDAY($H37,2)-WEEKDAY(MAX(Z$18,$H37),2),7))/7)+1)),(AND(DATE(YEAR(Z$18),MONTH(Z$18),MIN($J37,DAY(EOMONTH(Z$18,0))))&gt;=Z$18,DATE(YEAR(Z$18),MONTH(Z$18),MIN($J37,DAY(EOMONTH(Z$18,0))))&lt;Z$19,DATE(YEAR(Z$18),MONTH(Z$18),MIN($J37,DAY(EOMONTH(Z$18,0))))&gt;=$H37,DATE(YEAR(Z$18),MONTH(Z$18),MIN($J37,DAY(EOMONTH(Z$18,0))))&lt;=$I37,MOD((YEAR(DATE(YEAR(Z$18),MONTH(Z$18),MIN($J37,DAY(EOMONTH(Z$18,0)))))-YEAR($H37))*12+MONTH(DATE(YEAR(Z$18),MONTH(Z$18),MIN($J37,DAY(EOMONTH(Z$18,0)))))-MONTH($H37),CHOOSE($F37,1,1,3,12))=0))*1+IF(MONTH(DATE(YEAR(Z$19-1),MONTH(Z$19-1),MIN($J37,DAY(EOMONTH(Z$19-1,0)))))&lt;&gt;MONTH(DATE(YEAR(Z$18),MONTH(Z$18),MIN($J37,DAY(EOMONTH(Z$18,0))))),(AND(DATE(YEAR(Z$19-1),MONTH(Z$19-1),MIN($J37,DAY(EOMONTH(Z$19-1,0))))&gt;=Z$18,DATE(YEAR(Z$19-1),MONTH(Z$19-1),MIN($J37,DAY(EOMONTH(Z$19-1,0))))&lt;Z$19,DATE(YEAR(Z$19-1),MONTH(Z$19-1),MIN($J37,DAY(EOMONTH(Z$19-1,0))))&gt;=$H37,DATE(YEAR(Z$19-1),MONTH(Z$19-1),MIN($J37,DAY(EOMONTH(Z$19-1,0))))&lt;=$I37,MOD((YEAR(DATE(YEAR(Z$19-1),MONTH(Z$19-1),MIN($J37,DAY(EOMONTH(Z$19-1,0)))))-YEAR($H37))*12+MONTH(DATE(YEAR(Z$19-1),MONTH(Z$19-1),MIN($J37,DAY(EOMONTH(Z$19-1,0)))))-MONTH($H37),CHOOSE($F37,1,1,3,12))=0))*1,0)))</f>
        <v/>
      </c>
      <c r="AA37">
        <f>IF(OR(NOT($K37),AA$19&lt;=AA$18),0,$D37*IF($F37=1,IF(MIN(AA$19,$I37+1)&lt;=MAX(AA$18,$H37),0,MAX(0,INT((MIN(AA$19,$I37+1)-MAX(AA$18,$H37)-1-MOD(WEEKDAY($H37,2)-WEEKDAY(MAX(AA$18,$H37),2),7))/7)+1)),(AND(DATE(YEAR(AA$18),MONTH(AA$18),MIN($J37,DAY(EOMONTH(AA$18,0))))&gt;=AA$18,DATE(YEAR(AA$18),MONTH(AA$18),MIN($J37,DAY(EOMONTH(AA$18,0))))&lt;AA$19,DATE(YEAR(AA$18),MONTH(AA$18),MIN($J37,DAY(EOMONTH(AA$18,0))))&gt;=$H37,DATE(YEAR(AA$18),MONTH(AA$18),MIN($J37,DAY(EOMONTH(AA$18,0))))&lt;=$I37,MOD((YEAR(DATE(YEAR(AA$18),MONTH(AA$18),MIN($J37,DAY(EOMONTH(AA$18,0)))))-YEAR($H37))*12+MONTH(DATE(YEAR(AA$18),MONTH(AA$18),MIN($J37,DAY(EOMONTH(AA$18,0)))))-MONTH($H37),CHOOSE($F37,1,1,3,12))=0))*1+IF(MONTH(DATE(YEAR(AA$19-1),MONTH(AA$19-1),MIN($J37,DAY(EOMONTH(AA$19-1,0)))))&lt;&gt;MONTH(DATE(YEAR(AA$18),MONTH(AA$18),MIN($J37,DAY(EOMONTH(AA$18,0))))),(AND(DATE(YEAR(AA$19-1),MONTH(AA$19-1),MIN($J37,DAY(EOMONTH(AA$19-1,0))))&gt;=AA$18,DATE(YEAR(AA$19-1),MONTH(AA$19-1),MIN($J37,DAY(EOMONTH(AA$19-1,0))))&lt;AA$19,DATE(YEAR(AA$19-1),MONTH(AA$19-1),MIN($J37,DAY(EOMONTH(AA$19-1,0))))&gt;=$H37,DATE(YEAR(AA$19-1),MONTH(AA$19-1),MIN($J37,DAY(EOMONTH(AA$19-1,0))))&lt;=$I37,MOD((YEAR(DATE(YEAR(AA$19-1),MONTH(AA$19-1),MIN($J37,DAY(EOMONTH(AA$19-1,0)))))-YEAR($H37))*12+MONTH(DATE(YEAR(AA$19-1),MONTH(AA$19-1),MIN($J37,DAY(EOMONTH(AA$19-1,0)))))-MONTH($H37),CHOOSE($F37,1,1,3,12))=0))*1,0)))</f>
        <v/>
      </c>
      <c r="AB37">
        <f>IF(OR(NOT($K37),AB$19&lt;=AB$18),0,$D37*IF($F37=1,IF(MIN(AB$19,$I37+1)&lt;=MAX(AB$18,$H37),0,MAX(0,INT((MIN(AB$19,$I37+1)-MAX(AB$18,$H37)-1-MOD(WEEKDAY($H37,2)-WEEKDAY(MAX(AB$18,$H37),2),7))/7)+1)),(AND(DATE(YEAR(AB$18),MONTH(AB$18),MIN($J37,DAY(EOMONTH(AB$18,0))))&gt;=AB$18,DATE(YEAR(AB$18),MONTH(AB$18),MIN($J37,DAY(EOMONTH(AB$18,0))))&lt;AB$19,DATE(YEAR(AB$18),MONTH(AB$18),MIN($J37,DAY(EOMONTH(AB$18,0))))&gt;=$H37,DATE(YEAR(AB$18),MONTH(AB$18),MIN($J37,DAY(EOMONTH(AB$18,0))))&lt;=$I37,MOD((YEAR(DATE(YEAR(AB$18),MONTH(AB$18),MIN($J37,DAY(EOMONTH(AB$18,0)))))-YEAR($H37))*12+MONTH(DATE(YEAR(AB$18),MONTH(AB$18),MIN($J37,DAY(EOMONTH(AB$18,0)))))-MONTH($H37),CHOOSE($F37,1,1,3,12))=0))*1+IF(MONTH(DATE(YEAR(AB$19-1),MONTH(AB$19-1),MIN($J37,DAY(EOMONTH(AB$19-1,0)))))&lt;&gt;MONTH(DATE(YEAR(AB$18),MONTH(AB$18),MIN($J37,DAY(EOMONTH(AB$18,0))))),(AND(DATE(YEAR(AB$19-1),MONTH(AB$19-1),MIN($J37,DAY(EOMONTH(AB$19-1,0))))&gt;=AB$18,DATE(YEAR(AB$19-1),MONTH(AB$19-1),MIN($J37,DAY(EOMONTH(AB$19-1,0))))&lt;AB$19,DATE(YEAR(AB$19-1),MONTH(AB$19-1),MIN($J37,DAY(EOMONTH(AB$19-1,0))))&gt;=$H37,DATE(YEAR(AB$19-1),MONTH(AB$19-1),MIN($J37,DAY(EOMONTH(AB$19-1,0))))&lt;=$I37,MOD((YEAR(DATE(YEAR(AB$19-1),MONTH(AB$19-1),MIN($J37,DAY(EOMONTH(AB$19-1,0)))))-YEAR($H37))*12+MONTH(DATE(YEAR(AB$19-1),MONTH(AB$19-1),MIN($J37,DAY(EOMONTH(AB$19-1,0)))))-MONTH($H37),CHOOSE($F37,1,1,3,12))=0))*1,0)))</f>
        <v/>
      </c>
      <c r="AC37">
        <f>IF(OR(NOT($K37),AC$19&lt;=AC$18),0,$D37*IF($F37=1,IF(MIN(AC$19,$I37+1)&lt;=MAX(AC$18,$H37),0,MAX(0,INT((MIN(AC$19,$I37+1)-MAX(AC$18,$H37)-1-MOD(WEEKDAY($H37,2)-WEEKDAY(MAX(AC$18,$H37),2),7))/7)+1)),(AND(DATE(YEAR(AC$18),MONTH(AC$18),MIN($J37,DAY(EOMONTH(AC$18,0))))&gt;=AC$18,DATE(YEAR(AC$18),MONTH(AC$18),MIN($J37,DAY(EOMONTH(AC$18,0))))&lt;AC$19,DATE(YEAR(AC$18),MONTH(AC$18),MIN($J37,DAY(EOMONTH(AC$18,0))))&gt;=$H37,DATE(YEAR(AC$18),MONTH(AC$18),MIN($J37,DAY(EOMONTH(AC$18,0))))&lt;=$I37,MOD((YEAR(DATE(YEAR(AC$18),MONTH(AC$18),MIN($J37,DAY(EOMONTH(AC$18,0)))))-YEAR($H37))*12+MONTH(DATE(YEAR(AC$18),MONTH(AC$18),MIN($J37,DAY(EOMONTH(AC$18,0)))))-MONTH($H37),CHOOSE($F37,1,1,3,12))=0))*1+IF(MONTH(DATE(YEAR(AC$19-1),MONTH(AC$19-1),MIN($J37,DAY(EOMONTH(AC$19-1,0)))))&lt;&gt;MONTH(DATE(YEAR(AC$18),MONTH(AC$18),MIN($J37,DAY(EOMONTH(AC$18,0))))),(AND(DATE(YEAR(AC$19-1),MONTH(AC$19-1),MIN($J37,DAY(EOMONTH(AC$19-1,0))))&gt;=AC$18,DATE(YEAR(AC$19-1),MONTH(AC$19-1),MIN($J37,DAY(EOMONTH(AC$19-1,0))))&lt;AC$19,DATE(YEAR(AC$19-1),MONTH(AC$19-1),MIN($J37,DAY(EOMONTH(AC$19-1,0))))&gt;=$H37,DATE(YEAR(AC$19-1),MONTH(AC$19-1),MIN($J37,DAY(EOMONTH(AC$19-1,0))))&lt;=$I37,MOD((YEAR(DATE(YEAR(AC$19-1),MONTH(AC$19-1),MIN($J37,DAY(EOMONTH(AC$19-1,0)))))-YEAR($H37))*12+MONTH(DATE(YEAR(AC$19-1),MONTH(AC$19-1),MIN($J37,DAY(EOMONTH(AC$19-1,0)))))-MONTH($H37),CHOOSE($F37,1,1,3,12))=0))*1,0)))</f>
        <v/>
      </c>
      <c r="AD37">
        <f>IF(OR(NOT($K37),AD$19&lt;=AD$18),0,$D37*IF($F37=1,IF(MIN(AD$19,$I37+1)&lt;=MAX(AD$18,$H37),0,MAX(0,INT((MIN(AD$19,$I37+1)-MAX(AD$18,$H37)-1-MOD(WEEKDAY($H37,2)-WEEKDAY(MAX(AD$18,$H37),2),7))/7)+1)),(AND(DATE(YEAR(AD$18),MONTH(AD$18),MIN($J37,DAY(EOMONTH(AD$18,0))))&gt;=AD$18,DATE(YEAR(AD$18),MONTH(AD$18),MIN($J37,DAY(EOMONTH(AD$18,0))))&lt;AD$19,DATE(YEAR(AD$18),MONTH(AD$18),MIN($J37,DAY(EOMONTH(AD$18,0))))&gt;=$H37,DATE(YEAR(AD$18),MONTH(AD$18),MIN($J37,DAY(EOMONTH(AD$18,0))))&lt;=$I37,MOD((YEAR(DATE(YEAR(AD$18),MONTH(AD$18),MIN($J37,DAY(EOMONTH(AD$18,0)))))-YEAR($H37))*12+MONTH(DATE(YEAR(AD$18),MONTH(AD$18),MIN($J37,DAY(EOMONTH(AD$18,0)))))-MONTH($H37),CHOOSE($F37,1,1,3,12))=0))*1+IF(MONTH(DATE(YEAR(AD$19-1),MONTH(AD$19-1),MIN($J37,DAY(EOMONTH(AD$19-1,0)))))&lt;&gt;MONTH(DATE(YEAR(AD$18),MONTH(AD$18),MIN($J37,DAY(EOMONTH(AD$18,0))))),(AND(DATE(YEAR(AD$19-1),MONTH(AD$19-1),MIN($J37,DAY(EOMONTH(AD$19-1,0))))&gt;=AD$18,DATE(YEAR(AD$19-1),MONTH(AD$19-1),MIN($J37,DAY(EOMONTH(AD$19-1,0))))&lt;AD$19,DATE(YEAR(AD$19-1),MONTH(AD$19-1),MIN($J37,DAY(EOMONTH(AD$19-1,0))))&gt;=$H37,DATE(YEAR(AD$19-1),MONTH(AD$19-1),MIN($J37,DAY(EOMONTH(AD$19-1,0))))&lt;=$I37,MOD((YEAR(DATE(YEAR(AD$19-1),MONTH(AD$19-1),MIN($J37,DAY(EOMONTH(AD$19-1,0)))))-YEAR($H37))*12+MONTH(DATE(YEAR(AD$19-1),MONTH(AD$19-1),MIN($J37,DAY(EOMONTH(AD$19-1,0)))))-MONTH($H37),CHOOSE($F37,1,1,3,12))=0))*1,0)))</f>
        <v/>
      </c>
      <c r="AE37">
        <f>IF(OR(NOT($K37),AE$19&lt;=AE$18),0,$D37*IF($F37=1,IF(MIN(AE$19,$I37+1)&lt;=MAX(AE$18,$H37),0,MAX(0,INT((MIN(AE$19,$I37+1)-MAX(AE$18,$H37)-1-MOD(WEEKDAY($H37,2)-WEEKDAY(MAX(AE$18,$H37),2),7))/7)+1)),(AND(DATE(YEAR(AE$18),MONTH(AE$18),MIN($J37,DAY(EOMONTH(AE$18,0))))&gt;=AE$18,DATE(YEAR(AE$18),MONTH(AE$18),MIN($J37,DAY(EOMONTH(AE$18,0))))&lt;AE$19,DATE(YEAR(AE$18),MONTH(AE$18),MIN($J37,DAY(EOMONTH(AE$18,0))))&gt;=$H37,DATE(YEAR(AE$18),MONTH(AE$18),MIN($J37,DAY(EOMONTH(AE$18,0))))&lt;=$I37,MOD((YEAR(DATE(YEAR(AE$18),MONTH(AE$18),MIN($J37,DAY(EOMONTH(AE$18,0)))))-YEAR($H37))*12+MONTH(DATE(YEAR(AE$18),MONTH(AE$18),MIN($J37,DAY(EOMONTH(AE$18,0)))))-MONTH($H37),CHOOSE($F37,1,1,3,12))=0))*1+IF(MONTH(DATE(YEAR(AE$19-1),MONTH(AE$19-1),MIN($J37,DAY(EOMONTH(AE$19-1,0)))))&lt;&gt;MONTH(DATE(YEAR(AE$18),MONTH(AE$18),MIN($J37,DAY(EOMONTH(AE$18,0))))),(AND(DATE(YEAR(AE$19-1),MONTH(AE$19-1),MIN($J37,DAY(EOMONTH(AE$19-1,0))))&gt;=AE$18,DATE(YEAR(AE$19-1),MONTH(AE$19-1),MIN($J37,DAY(EOMONTH(AE$19-1,0))))&lt;AE$19,DATE(YEAR(AE$19-1),MONTH(AE$19-1),MIN($J37,DAY(EOMONTH(AE$19-1,0))))&gt;=$H37,DATE(YEAR(AE$19-1),MONTH(AE$19-1),MIN($J37,DAY(EOMONTH(AE$19-1,0))))&lt;=$I37,MOD((YEAR(DATE(YEAR(AE$19-1),MONTH(AE$19-1),MIN($J37,DAY(EOMONTH(AE$19-1,0)))))-YEAR($H37))*12+MONTH(DATE(YEAR(AE$19-1),MONTH(AE$19-1),MIN($J37,DAY(EOMONTH(AE$19-1,0)))))-MONTH($H37),CHOOSE($F37,1,1,3,12))=0))*1,0)))</f>
        <v/>
      </c>
      <c r="AF37">
        <f>IF(OR(NOT($K37),AF$19&lt;=AF$18),0,$D37*IF($F37=1,IF(MIN(AF$19,$I37+1)&lt;=MAX(AF$18,$H37),0,MAX(0,INT((MIN(AF$19,$I37+1)-MAX(AF$18,$H37)-1-MOD(WEEKDAY($H37,2)-WEEKDAY(MAX(AF$18,$H37),2),7))/7)+1)),(AND(DATE(YEAR(AF$18),MONTH(AF$18),MIN($J37,DAY(EOMONTH(AF$18,0))))&gt;=AF$18,DATE(YEAR(AF$18),MONTH(AF$18),MIN($J37,DAY(EOMONTH(AF$18,0))))&lt;AF$19,DATE(YEAR(AF$18),MONTH(AF$18),MIN($J37,DAY(EOMONTH(AF$18,0))))&gt;=$H37,DATE(YEAR(AF$18),MONTH(AF$18),MIN($J37,DAY(EOMONTH(AF$18,0))))&lt;=$I37,MOD((YEAR(DATE(YEAR(AF$18),MONTH(AF$18),MIN($J37,DAY(EOMONTH(AF$18,0)))))-YEAR($H37))*12+MONTH(DATE(YEAR(AF$18),MONTH(AF$18),MIN($J37,DAY(EOMONTH(AF$18,0)))))-MONTH($H37),CHOOSE($F37,1,1,3,12))=0))*1+IF(MONTH(DATE(YEAR(AF$19-1),MONTH(AF$19-1),MIN($J37,DAY(EOMONTH(AF$19-1,0)))))&lt;&gt;MONTH(DATE(YEAR(AF$18),MONTH(AF$18),MIN($J37,DAY(EOMONTH(AF$18,0))))),(AND(DATE(YEAR(AF$19-1),MONTH(AF$19-1),MIN($J37,DAY(EOMONTH(AF$19-1,0))))&gt;=AF$18,DATE(YEAR(AF$19-1),MONTH(AF$19-1),MIN($J37,DAY(EOMONTH(AF$19-1,0))))&lt;AF$19,DATE(YEAR(AF$19-1),MONTH(AF$19-1),MIN($J37,DAY(EOMONTH(AF$19-1,0))))&gt;=$H37,DATE(YEAR(AF$19-1),MONTH(AF$19-1),MIN($J37,DAY(EOMONTH(AF$19-1,0))))&lt;=$I37,MOD((YEAR(DATE(YEAR(AF$19-1),MONTH(AF$19-1),MIN($J37,DAY(EOMONTH(AF$19-1,0)))))-YEAR($H37))*12+MONTH(DATE(YEAR(AF$19-1),MONTH(AF$19-1),MIN($J37,DAY(EOMONTH(AF$19-1,0)))))-MONTH($H37),CHOOSE($F37,1,1,3,12))=0))*1,0)))</f>
        <v/>
      </c>
      <c r="AG37">
        <f>IF(OR(NOT($K37),AG$19&lt;=AG$18),0,$D37*IF($F37=1,IF(MIN(AG$19,$I37+1)&lt;=MAX(AG$18,$H37),0,MAX(0,INT((MIN(AG$19,$I37+1)-MAX(AG$18,$H37)-1-MOD(WEEKDAY($H37,2)-WEEKDAY(MAX(AG$18,$H37),2),7))/7)+1)),(AND(DATE(YEAR(AG$18),MONTH(AG$18),MIN($J37,DAY(EOMONTH(AG$18,0))))&gt;=AG$18,DATE(YEAR(AG$18),MONTH(AG$18),MIN($J37,DAY(EOMONTH(AG$18,0))))&lt;AG$19,DATE(YEAR(AG$18),MONTH(AG$18),MIN($J37,DAY(EOMONTH(AG$18,0))))&gt;=$H37,DATE(YEAR(AG$18),MONTH(AG$18),MIN($J37,DAY(EOMONTH(AG$18,0))))&lt;=$I37,MOD((YEAR(DATE(YEAR(AG$18),MONTH(AG$18),MIN($J37,DAY(EOMONTH(AG$18,0)))))-YEAR($H37))*12+MONTH(DATE(YEAR(AG$18),MONTH(AG$18),MIN($J37,DAY(EOMONTH(AG$18,0)))))-MONTH($H37),CHOOSE($F37,1,1,3,12))=0))*1+IF(MONTH(DATE(YEAR(AG$19-1),MONTH(AG$19-1),MIN($J37,DAY(EOMONTH(AG$19-1,0)))))&lt;&gt;MONTH(DATE(YEAR(AG$18),MONTH(AG$18),MIN($J37,DAY(EOMONTH(AG$18,0))))),(AND(DATE(YEAR(AG$19-1),MONTH(AG$19-1),MIN($J37,DAY(EOMONTH(AG$19-1,0))))&gt;=AG$18,DATE(YEAR(AG$19-1),MONTH(AG$19-1),MIN($J37,DAY(EOMONTH(AG$19-1,0))))&lt;AG$19,DATE(YEAR(AG$19-1),MONTH(AG$19-1),MIN($J37,DAY(EOMONTH(AG$19-1,0))))&gt;=$H37,DATE(YEAR(AG$19-1),MONTH(AG$19-1),MIN($J37,DAY(EOMONTH(AG$19-1,0))))&lt;=$I37,MOD((YEAR(DATE(YEAR(AG$19-1),MONTH(AG$19-1),MIN($J37,DAY(EOMONTH(AG$19-1,0)))))-YEAR($H37))*12+MONTH(DATE(YEAR(AG$19-1),MONTH(AG$19-1),MIN($J37,DAY(EOMONTH(AG$19-1,0)))))-MONTH($H37),CHOOSE($F37,1,1,3,12))=0))*1,0)))</f>
        <v/>
      </c>
      <c r="AH37">
        <f>IF(OR(NOT($K37),AH$19&lt;=AH$18),0,$D37*IF($F37=1,IF(MIN(AH$19,$I37+1)&lt;=MAX(AH$18,$H37),0,MAX(0,INT((MIN(AH$19,$I37+1)-MAX(AH$18,$H37)-1-MOD(WEEKDAY($H37,2)-WEEKDAY(MAX(AH$18,$H37),2),7))/7)+1)),(AND(DATE(YEAR(AH$18),MONTH(AH$18),MIN($J37,DAY(EOMONTH(AH$18,0))))&gt;=AH$18,DATE(YEAR(AH$18),MONTH(AH$18),MIN($J37,DAY(EOMONTH(AH$18,0))))&lt;AH$19,DATE(YEAR(AH$18),MONTH(AH$18),MIN($J37,DAY(EOMONTH(AH$18,0))))&gt;=$H37,DATE(YEAR(AH$18),MONTH(AH$18),MIN($J37,DAY(EOMONTH(AH$18,0))))&lt;=$I37,MOD((YEAR(DATE(YEAR(AH$18),MONTH(AH$18),MIN($J37,DAY(EOMONTH(AH$18,0)))))-YEAR($H37))*12+MONTH(DATE(YEAR(AH$18),MONTH(AH$18),MIN($J37,DAY(EOMONTH(AH$18,0)))))-MONTH($H37),CHOOSE($F37,1,1,3,12))=0))*1+IF(MONTH(DATE(YEAR(AH$19-1),MONTH(AH$19-1),MIN($J37,DAY(EOMONTH(AH$19-1,0)))))&lt;&gt;MONTH(DATE(YEAR(AH$18),MONTH(AH$18),MIN($J37,DAY(EOMONTH(AH$18,0))))),(AND(DATE(YEAR(AH$19-1),MONTH(AH$19-1),MIN($J37,DAY(EOMONTH(AH$19-1,0))))&gt;=AH$18,DATE(YEAR(AH$19-1),MONTH(AH$19-1),MIN($J37,DAY(EOMONTH(AH$19-1,0))))&lt;AH$19,DATE(YEAR(AH$19-1),MONTH(AH$19-1),MIN($J37,DAY(EOMONTH(AH$19-1,0))))&gt;=$H37,DATE(YEAR(AH$19-1),MONTH(AH$19-1),MIN($J37,DAY(EOMONTH(AH$19-1,0))))&lt;=$I37,MOD((YEAR(DATE(YEAR(AH$19-1),MONTH(AH$19-1),MIN($J37,DAY(EOMONTH(AH$19-1,0)))))-YEAR($H37))*12+MONTH(DATE(YEAR(AH$19-1),MONTH(AH$19-1),MIN($J37,DAY(EOMONTH(AH$19-1,0)))))-MONTH($H37),CHOOSE($F37,1,1,3,12))=0))*1,0)))</f>
        <v/>
      </c>
      <c r="AI37">
        <f>IF(OR(NOT($K37),AI$19&lt;=AI$18),0,$D37*IF($F37=1,IF(MIN(AI$19,$I37+1)&lt;=MAX(AI$18,$H37),0,MAX(0,INT((MIN(AI$19,$I37+1)-MAX(AI$18,$H37)-1-MOD(WEEKDAY($H37,2)-WEEKDAY(MAX(AI$18,$H37),2),7))/7)+1)),(AND(DATE(YEAR(AI$18),MONTH(AI$18),MIN($J37,DAY(EOMONTH(AI$18,0))))&gt;=AI$18,DATE(YEAR(AI$18),MONTH(AI$18),MIN($J37,DAY(EOMONTH(AI$18,0))))&lt;AI$19,DATE(YEAR(AI$18),MONTH(AI$18),MIN($J37,DAY(EOMONTH(AI$18,0))))&gt;=$H37,DATE(YEAR(AI$18),MONTH(AI$18),MIN($J37,DAY(EOMONTH(AI$18,0))))&lt;=$I37,MOD((YEAR(DATE(YEAR(AI$18),MONTH(AI$18),MIN($J37,DAY(EOMONTH(AI$18,0)))))-YEAR($H37))*12+MONTH(DATE(YEAR(AI$18),MONTH(AI$18),MIN($J37,DAY(EOMONTH(AI$18,0)))))-MONTH($H37),CHOOSE($F37,1,1,3,12))=0))*1+IF(MONTH(DATE(YEAR(AI$19-1),MONTH(AI$19-1),MIN($J37,DAY(EOMONTH(AI$19-1,0)))))&lt;&gt;MONTH(DATE(YEAR(AI$18),MONTH(AI$18),MIN($J37,DAY(EOMONTH(AI$18,0))))),(AND(DATE(YEAR(AI$19-1),MONTH(AI$19-1),MIN($J37,DAY(EOMONTH(AI$19-1,0))))&gt;=AI$18,DATE(YEAR(AI$19-1),MONTH(AI$19-1),MIN($J37,DAY(EOMONTH(AI$19-1,0))))&lt;AI$19,DATE(YEAR(AI$19-1),MONTH(AI$19-1),MIN($J37,DAY(EOMONTH(AI$19-1,0))))&gt;=$H37,DATE(YEAR(AI$19-1),MONTH(AI$19-1),MIN($J37,DAY(EOMONTH(AI$19-1,0))))&lt;=$I37,MOD((YEAR(DATE(YEAR(AI$19-1),MONTH(AI$19-1),MIN($J37,DAY(EOMONTH(AI$19-1,0)))))-YEAR($H37))*12+MONTH(DATE(YEAR(AI$19-1),MONTH(AI$19-1),MIN($J37,DAY(EOMONTH(AI$19-1,0)))))-MONTH($H37),CHOOSE($F37,1,1,3,12))=0))*1,0)))</f>
        <v/>
      </c>
      <c r="AJ37">
        <f>IF(OR(NOT($K37),AJ$19&lt;=AJ$18),0,$D37*IF($F37=1,IF(MIN(AJ$19,$I37+1)&lt;=MAX(AJ$18,$H37),0,MAX(0,INT((MIN(AJ$19,$I37+1)-MAX(AJ$18,$H37)-1-MOD(WEEKDAY($H37,2)-WEEKDAY(MAX(AJ$18,$H37),2),7))/7)+1)),(AND(DATE(YEAR(AJ$18),MONTH(AJ$18),MIN($J37,DAY(EOMONTH(AJ$18,0))))&gt;=AJ$18,DATE(YEAR(AJ$18),MONTH(AJ$18),MIN($J37,DAY(EOMONTH(AJ$18,0))))&lt;AJ$19,DATE(YEAR(AJ$18),MONTH(AJ$18),MIN($J37,DAY(EOMONTH(AJ$18,0))))&gt;=$H37,DATE(YEAR(AJ$18),MONTH(AJ$18),MIN($J37,DAY(EOMONTH(AJ$18,0))))&lt;=$I37,MOD((YEAR(DATE(YEAR(AJ$18),MONTH(AJ$18),MIN($J37,DAY(EOMONTH(AJ$18,0)))))-YEAR($H37))*12+MONTH(DATE(YEAR(AJ$18),MONTH(AJ$18),MIN($J37,DAY(EOMONTH(AJ$18,0)))))-MONTH($H37),CHOOSE($F37,1,1,3,12))=0))*1+IF(MONTH(DATE(YEAR(AJ$19-1),MONTH(AJ$19-1),MIN($J37,DAY(EOMONTH(AJ$19-1,0)))))&lt;&gt;MONTH(DATE(YEAR(AJ$18),MONTH(AJ$18),MIN($J37,DAY(EOMONTH(AJ$18,0))))),(AND(DATE(YEAR(AJ$19-1),MONTH(AJ$19-1),MIN($J37,DAY(EOMONTH(AJ$19-1,0))))&gt;=AJ$18,DATE(YEAR(AJ$19-1),MONTH(AJ$19-1),MIN($J37,DAY(EOMONTH(AJ$19-1,0))))&lt;AJ$19,DATE(YEAR(AJ$19-1),MONTH(AJ$19-1),MIN($J37,DAY(EOMONTH(AJ$19-1,0))))&gt;=$H37,DATE(YEAR(AJ$19-1),MONTH(AJ$19-1),MIN($J37,DAY(EOMONTH(AJ$19-1,0))))&lt;=$I37,MOD((YEAR(DATE(YEAR(AJ$19-1),MONTH(AJ$19-1),MIN($J37,DAY(EOMONTH(AJ$19-1,0)))))-YEAR($H37))*12+MONTH(DATE(YEAR(AJ$19-1),MONTH(AJ$19-1),MIN($J37,DAY(EOMONTH(AJ$19-1,0)))))-MONTH($H37),CHOOSE($F37,1,1,3,12))=0))*1,0)))</f>
        <v/>
      </c>
      <c r="AK37">
        <f>IF(OR(NOT($K37),AK$19&lt;=AK$18),0,$D37*IF($F37=1,IF(MIN(AK$19,$I37+1)&lt;=MAX(AK$18,$H37),0,MAX(0,INT((MIN(AK$19,$I37+1)-MAX(AK$18,$H37)-1-MOD(WEEKDAY($H37,2)-WEEKDAY(MAX(AK$18,$H37),2),7))/7)+1)),(AND(DATE(YEAR(AK$18),MONTH(AK$18),MIN($J37,DAY(EOMONTH(AK$18,0))))&gt;=AK$18,DATE(YEAR(AK$18),MONTH(AK$18),MIN($J37,DAY(EOMONTH(AK$18,0))))&lt;AK$19,DATE(YEAR(AK$18),MONTH(AK$18),MIN($J37,DAY(EOMONTH(AK$18,0))))&gt;=$H37,DATE(YEAR(AK$18),MONTH(AK$18),MIN($J37,DAY(EOMONTH(AK$18,0))))&lt;=$I37,MOD((YEAR(DATE(YEAR(AK$18),MONTH(AK$18),MIN($J37,DAY(EOMONTH(AK$18,0)))))-YEAR($H37))*12+MONTH(DATE(YEAR(AK$18),MONTH(AK$18),MIN($J37,DAY(EOMONTH(AK$18,0)))))-MONTH($H37),CHOOSE($F37,1,1,3,12))=0))*1+IF(MONTH(DATE(YEAR(AK$19-1),MONTH(AK$19-1),MIN($J37,DAY(EOMONTH(AK$19-1,0)))))&lt;&gt;MONTH(DATE(YEAR(AK$18),MONTH(AK$18),MIN($J37,DAY(EOMONTH(AK$18,0))))),(AND(DATE(YEAR(AK$19-1),MONTH(AK$19-1),MIN($J37,DAY(EOMONTH(AK$19-1,0))))&gt;=AK$18,DATE(YEAR(AK$19-1),MONTH(AK$19-1),MIN($J37,DAY(EOMONTH(AK$19-1,0))))&lt;AK$19,DATE(YEAR(AK$19-1),MONTH(AK$19-1),MIN($J37,DAY(EOMONTH(AK$19-1,0))))&gt;=$H37,DATE(YEAR(AK$19-1),MONTH(AK$19-1),MIN($J37,DAY(EOMONTH(AK$19-1,0))))&lt;=$I37,MOD((YEAR(DATE(YEAR(AK$19-1),MONTH(AK$19-1),MIN($J37,DAY(EOMONTH(AK$19-1,0)))))-YEAR($H37))*12+MONTH(DATE(YEAR(AK$19-1),MONTH(AK$19-1),MIN($J37,DAY(EOMONTH(AK$19-1,0)))))-MONTH($H37),CHOOSE($F37,1,1,3,12))=0))*1,0)))</f>
        <v/>
      </c>
    </row>
    <row r="38">
      <c r="A38" t="n">
        <v>18</v>
      </c>
      <c r="B38">
        <f>Recurring!B25&amp;""</f>
        <v/>
      </c>
      <c r="C38">
        <f>IF(Recurring!C25="","§§",Recurring!C25)</f>
        <v/>
      </c>
      <c r="D38">
        <f>N(Recurring!D25)</f>
        <v/>
      </c>
      <c r="E38">
        <f>IF(COUNTIF($J$2:$J$5,C38)&gt;0,1,IF(COUNTIF($J$7:$J$16,C38)&gt;0,-1,0))</f>
        <v/>
      </c>
      <c r="F38">
        <f>ROUND(SUMPRODUCT((Lang!$C$49:$N$52=Recurring!E25)*(ROW(Lang!$C$49:$N$52)-48))/MAX(1,COUNTIF(Lang!$C$49:$N$52,Recurring!E25)),0)</f>
        <v/>
      </c>
      <c r="H38">
        <f>N(Recurring!F25)</f>
        <v/>
      </c>
      <c r="I38">
        <f>IF(N(Recurring!G25)=0,73051,Recurring!G25)</f>
        <v/>
      </c>
      <c r="J38">
        <f>IF(H38&gt;0,DAY(H38),1)</f>
        <v/>
      </c>
      <c r="K38">
        <f>AND(D38&gt;0,E38&lt;&gt;0,F38&gt;0,H38&gt;0)</f>
        <v/>
      </c>
      <c r="M38">
        <f>IF(OR(NOT($K38),M$19&lt;=M$18),0,$D38*IF($F38=1,IF(MIN(M$19,$I38+1)&lt;=MAX(M$18,$H38),0,MAX(0,INT((MIN(M$19,$I38+1)-MAX(M$18,$H38)-1-MOD(WEEKDAY($H38,2)-WEEKDAY(MAX(M$18,$H38),2),7))/7)+1)),(AND(DATE(YEAR(M$18),MONTH(M$18),MIN($J38,DAY(EOMONTH(M$18,0))))&gt;=M$18,DATE(YEAR(M$18),MONTH(M$18),MIN($J38,DAY(EOMONTH(M$18,0))))&lt;M$19,DATE(YEAR(M$18),MONTH(M$18),MIN($J38,DAY(EOMONTH(M$18,0))))&gt;=$H38,DATE(YEAR(M$18),MONTH(M$18),MIN($J38,DAY(EOMONTH(M$18,0))))&lt;=$I38,MOD((YEAR(DATE(YEAR(M$18),MONTH(M$18),MIN($J38,DAY(EOMONTH(M$18,0)))))-YEAR($H38))*12+MONTH(DATE(YEAR(M$18),MONTH(M$18),MIN($J38,DAY(EOMONTH(M$18,0)))))-MONTH($H38),CHOOSE($F38,1,1,3,12))=0))*1+IF(MONTH(DATE(YEAR(M$19-1),MONTH(M$19-1),MIN($J38,DAY(EOMONTH(M$19-1,0)))))&lt;&gt;MONTH(DATE(YEAR(M$18),MONTH(M$18),MIN($J38,DAY(EOMONTH(M$18,0))))),(AND(DATE(YEAR(M$19-1),MONTH(M$19-1),MIN($J38,DAY(EOMONTH(M$19-1,0))))&gt;=M$18,DATE(YEAR(M$19-1),MONTH(M$19-1),MIN($J38,DAY(EOMONTH(M$19-1,0))))&lt;M$19,DATE(YEAR(M$19-1),MONTH(M$19-1),MIN($J38,DAY(EOMONTH(M$19-1,0))))&gt;=$H38,DATE(YEAR(M$19-1),MONTH(M$19-1),MIN($J38,DAY(EOMONTH(M$19-1,0))))&lt;=$I38,MOD((YEAR(DATE(YEAR(M$19-1),MONTH(M$19-1),MIN($J38,DAY(EOMONTH(M$19-1,0)))))-YEAR($H38))*12+MONTH(DATE(YEAR(M$19-1),MONTH(M$19-1),MIN($J38,DAY(EOMONTH(M$19-1,0)))))-MONTH($H38),CHOOSE($F38,1,1,3,12))=0))*1,0)))</f>
        <v/>
      </c>
      <c r="N38">
        <f>IF(OR(NOT($K38),N$19&lt;=N$18),0,$D38*IF($F38=1,IF(MIN(N$19,$I38+1)&lt;=MAX(N$18,$H38),0,MAX(0,INT((MIN(N$19,$I38+1)-MAX(N$18,$H38)-1-MOD(WEEKDAY($H38,2)-WEEKDAY(MAX(N$18,$H38),2),7))/7)+1)),(AND(DATE(YEAR(N$18),MONTH(N$18),MIN($J38,DAY(EOMONTH(N$18,0))))&gt;=N$18,DATE(YEAR(N$18),MONTH(N$18),MIN($J38,DAY(EOMONTH(N$18,0))))&lt;N$19,DATE(YEAR(N$18),MONTH(N$18),MIN($J38,DAY(EOMONTH(N$18,0))))&gt;=$H38,DATE(YEAR(N$18),MONTH(N$18),MIN($J38,DAY(EOMONTH(N$18,0))))&lt;=$I38,MOD((YEAR(DATE(YEAR(N$18),MONTH(N$18),MIN($J38,DAY(EOMONTH(N$18,0)))))-YEAR($H38))*12+MONTH(DATE(YEAR(N$18),MONTH(N$18),MIN($J38,DAY(EOMONTH(N$18,0)))))-MONTH($H38),CHOOSE($F38,1,1,3,12))=0))*1+IF(MONTH(DATE(YEAR(N$19-1),MONTH(N$19-1),MIN($J38,DAY(EOMONTH(N$19-1,0)))))&lt;&gt;MONTH(DATE(YEAR(N$18),MONTH(N$18),MIN($J38,DAY(EOMONTH(N$18,0))))),(AND(DATE(YEAR(N$19-1),MONTH(N$19-1),MIN($J38,DAY(EOMONTH(N$19-1,0))))&gt;=N$18,DATE(YEAR(N$19-1),MONTH(N$19-1),MIN($J38,DAY(EOMONTH(N$19-1,0))))&lt;N$19,DATE(YEAR(N$19-1),MONTH(N$19-1),MIN($J38,DAY(EOMONTH(N$19-1,0))))&gt;=$H38,DATE(YEAR(N$19-1),MONTH(N$19-1),MIN($J38,DAY(EOMONTH(N$19-1,0))))&lt;=$I38,MOD((YEAR(DATE(YEAR(N$19-1),MONTH(N$19-1),MIN($J38,DAY(EOMONTH(N$19-1,0)))))-YEAR($H38))*12+MONTH(DATE(YEAR(N$19-1),MONTH(N$19-1),MIN($J38,DAY(EOMONTH(N$19-1,0)))))-MONTH($H38),CHOOSE($F38,1,1,3,12))=0))*1,0)))</f>
        <v/>
      </c>
      <c r="O38">
        <f>IF(OR(NOT($K38),O$19&lt;=O$18),0,$D38*IF($F38=1,IF(MIN(O$19,$I38+1)&lt;=MAX(O$18,$H38),0,MAX(0,INT((MIN(O$19,$I38+1)-MAX(O$18,$H38)-1-MOD(WEEKDAY($H38,2)-WEEKDAY(MAX(O$18,$H38),2),7))/7)+1)),(AND(DATE(YEAR(O$18),MONTH(O$18),MIN($J38,DAY(EOMONTH(O$18,0))))&gt;=O$18,DATE(YEAR(O$18),MONTH(O$18),MIN($J38,DAY(EOMONTH(O$18,0))))&lt;O$19,DATE(YEAR(O$18),MONTH(O$18),MIN($J38,DAY(EOMONTH(O$18,0))))&gt;=$H38,DATE(YEAR(O$18),MONTH(O$18),MIN($J38,DAY(EOMONTH(O$18,0))))&lt;=$I38,MOD((YEAR(DATE(YEAR(O$18),MONTH(O$18),MIN($J38,DAY(EOMONTH(O$18,0)))))-YEAR($H38))*12+MONTH(DATE(YEAR(O$18),MONTH(O$18),MIN($J38,DAY(EOMONTH(O$18,0)))))-MONTH($H38),CHOOSE($F38,1,1,3,12))=0))*1+IF(MONTH(DATE(YEAR(O$19-1),MONTH(O$19-1),MIN($J38,DAY(EOMONTH(O$19-1,0)))))&lt;&gt;MONTH(DATE(YEAR(O$18),MONTH(O$18),MIN($J38,DAY(EOMONTH(O$18,0))))),(AND(DATE(YEAR(O$19-1),MONTH(O$19-1),MIN($J38,DAY(EOMONTH(O$19-1,0))))&gt;=O$18,DATE(YEAR(O$19-1),MONTH(O$19-1),MIN($J38,DAY(EOMONTH(O$19-1,0))))&lt;O$19,DATE(YEAR(O$19-1),MONTH(O$19-1),MIN($J38,DAY(EOMONTH(O$19-1,0))))&gt;=$H38,DATE(YEAR(O$19-1),MONTH(O$19-1),MIN($J38,DAY(EOMONTH(O$19-1,0))))&lt;=$I38,MOD((YEAR(DATE(YEAR(O$19-1),MONTH(O$19-1),MIN($J38,DAY(EOMONTH(O$19-1,0)))))-YEAR($H38))*12+MONTH(DATE(YEAR(O$19-1),MONTH(O$19-1),MIN($J38,DAY(EOMONTH(O$19-1,0)))))-MONTH($H38),CHOOSE($F38,1,1,3,12))=0))*1,0)))</f>
        <v/>
      </c>
      <c r="P38">
        <f>IF(OR(NOT($K38),P$19&lt;=P$18),0,$D38*IF($F38=1,IF(MIN(P$19,$I38+1)&lt;=MAX(P$18,$H38),0,MAX(0,INT((MIN(P$19,$I38+1)-MAX(P$18,$H38)-1-MOD(WEEKDAY($H38,2)-WEEKDAY(MAX(P$18,$H38),2),7))/7)+1)),(AND(DATE(YEAR(P$18),MONTH(P$18),MIN($J38,DAY(EOMONTH(P$18,0))))&gt;=P$18,DATE(YEAR(P$18),MONTH(P$18),MIN($J38,DAY(EOMONTH(P$18,0))))&lt;P$19,DATE(YEAR(P$18),MONTH(P$18),MIN($J38,DAY(EOMONTH(P$18,0))))&gt;=$H38,DATE(YEAR(P$18),MONTH(P$18),MIN($J38,DAY(EOMONTH(P$18,0))))&lt;=$I38,MOD((YEAR(DATE(YEAR(P$18),MONTH(P$18),MIN($J38,DAY(EOMONTH(P$18,0)))))-YEAR($H38))*12+MONTH(DATE(YEAR(P$18),MONTH(P$18),MIN($J38,DAY(EOMONTH(P$18,0)))))-MONTH($H38),CHOOSE($F38,1,1,3,12))=0))*1+IF(MONTH(DATE(YEAR(P$19-1),MONTH(P$19-1),MIN($J38,DAY(EOMONTH(P$19-1,0)))))&lt;&gt;MONTH(DATE(YEAR(P$18),MONTH(P$18),MIN($J38,DAY(EOMONTH(P$18,0))))),(AND(DATE(YEAR(P$19-1),MONTH(P$19-1),MIN($J38,DAY(EOMONTH(P$19-1,0))))&gt;=P$18,DATE(YEAR(P$19-1),MONTH(P$19-1),MIN($J38,DAY(EOMONTH(P$19-1,0))))&lt;P$19,DATE(YEAR(P$19-1),MONTH(P$19-1),MIN($J38,DAY(EOMONTH(P$19-1,0))))&gt;=$H38,DATE(YEAR(P$19-1),MONTH(P$19-1),MIN($J38,DAY(EOMONTH(P$19-1,0))))&lt;=$I38,MOD((YEAR(DATE(YEAR(P$19-1),MONTH(P$19-1),MIN($J38,DAY(EOMONTH(P$19-1,0)))))-YEAR($H38))*12+MONTH(DATE(YEAR(P$19-1),MONTH(P$19-1),MIN($J38,DAY(EOMONTH(P$19-1,0)))))-MONTH($H38),CHOOSE($F38,1,1,3,12))=0))*1,0)))</f>
        <v/>
      </c>
      <c r="Q38">
        <f>IF(OR(NOT($K38),Q$19&lt;=Q$18),0,$D38*IF($F38=1,IF(MIN(Q$19,$I38+1)&lt;=MAX(Q$18,$H38),0,MAX(0,INT((MIN(Q$19,$I38+1)-MAX(Q$18,$H38)-1-MOD(WEEKDAY($H38,2)-WEEKDAY(MAX(Q$18,$H38),2),7))/7)+1)),(AND(DATE(YEAR(Q$18),MONTH(Q$18),MIN($J38,DAY(EOMONTH(Q$18,0))))&gt;=Q$18,DATE(YEAR(Q$18),MONTH(Q$18),MIN($J38,DAY(EOMONTH(Q$18,0))))&lt;Q$19,DATE(YEAR(Q$18),MONTH(Q$18),MIN($J38,DAY(EOMONTH(Q$18,0))))&gt;=$H38,DATE(YEAR(Q$18),MONTH(Q$18),MIN($J38,DAY(EOMONTH(Q$18,0))))&lt;=$I38,MOD((YEAR(DATE(YEAR(Q$18),MONTH(Q$18),MIN($J38,DAY(EOMONTH(Q$18,0)))))-YEAR($H38))*12+MONTH(DATE(YEAR(Q$18),MONTH(Q$18),MIN($J38,DAY(EOMONTH(Q$18,0)))))-MONTH($H38),CHOOSE($F38,1,1,3,12))=0))*1+IF(MONTH(DATE(YEAR(Q$19-1),MONTH(Q$19-1),MIN($J38,DAY(EOMONTH(Q$19-1,0)))))&lt;&gt;MONTH(DATE(YEAR(Q$18),MONTH(Q$18),MIN($J38,DAY(EOMONTH(Q$18,0))))),(AND(DATE(YEAR(Q$19-1),MONTH(Q$19-1),MIN($J38,DAY(EOMONTH(Q$19-1,0))))&gt;=Q$18,DATE(YEAR(Q$19-1),MONTH(Q$19-1),MIN($J38,DAY(EOMONTH(Q$19-1,0))))&lt;Q$19,DATE(YEAR(Q$19-1),MONTH(Q$19-1),MIN($J38,DAY(EOMONTH(Q$19-1,0))))&gt;=$H38,DATE(YEAR(Q$19-1),MONTH(Q$19-1),MIN($J38,DAY(EOMONTH(Q$19-1,0))))&lt;=$I38,MOD((YEAR(DATE(YEAR(Q$19-1),MONTH(Q$19-1),MIN($J38,DAY(EOMONTH(Q$19-1,0)))))-YEAR($H38))*12+MONTH(DATE(YEAR(Q$19-1),MONTH(Q$19-1),MIN($J38,DAY(EOMONTH(Q$19-1,0)))))-MONTH($H38),CHOOSE($F38,1,1,3,12))=0))*1,0)))</f>
        <v/>
      </c>
      <c r="R38">
        <f>IF(OR(NOT($K38),R$19&lt;=R$18),0,$D38*IF($F38=1,IF(MIN(R$19,$I38+1)&lt;=MAX(R$18,$H38),0,MAX(0,INT((MIN(R$19,$I38+1)-MAX(R$18,$H38)-1-MOD(WEEKDAY($H38,2)-WEEKDAY(MAX(R$18,$H38),2),7))/7)+1)),(AND(DATE(YEAR(R$18),MONTH(R$18),MIN($J38,DAY(EOMONTH(R$18,0))))&gt;=R$18,DATE(YEAR(R$18),MONTH(R$18),MIN($J38,DAY(EOMONTH(R$18,0))))&lt;R$19,DATE(YEAR(R$18),MONTH(R$18),MIN($J38,DAY(EOMONTH(R$18,0))))&gt;=$H38,DATE(YEAR(R$18),MONTH(R$18),MIN($J38,DAY(EOMONTH(R$18,0))))&lt;=$I38,MOD((YEAR(DATE(YEAR(R$18),MONTH(R$18),MIN($J38,DAY(EOMONTH(R$18,0)))))-YEAR($H38))*12+MONTH(DATE(YEAR(R$18),MONTH(R$18),MIN($J38,DAY(EOMONTH(R$18,0)))))-MONTH($H38),CHOOSE($F38,1,1,3,12))=0))*1+IF(MONTH(DATE(YEAR(R$19-1),MONTH(R$19-1),MIN($J38,DAY(EOMONTH(R$19-1,0)))))&lt;&gt;MONTH(DATE(YEAR(R$18),MONTH(R$18),MIN($J38,DAY(EOMONTH(R$18,0))))),(AND(DATE(YEAR(R$19-1),MONTH(R$19-1),MIN($J38,DAY(EOMONTH(R$19-1,0))))&gt;=R$18,DATE(YEAR(R$19-1),MONTH(R$19-1),MIN($J38,DAY(EOMONTH(R$19-1,0))))&lt;R$19,DATE(YEAR(R$19-1),MONTH(R$19-1),MIN($J38,DAY(EOMONTH(R$19-1,0))))&gt;=$H38,DATE(YEAR(R$19-1),MONTH(R$19-1),MIN($J38,DAY(EOMONTH(R$19-1,0))))&lt;=$I38,MOD((YEAR(DATE(YEAR(R$19-1),MONTH(R$19-1),MIN($J38,DAY(EOMONTH(R$19-1,0)))))-YEAR($H38))*12+MONTH(DATE(YEAR(R$19-1),MONTH(R$19-1),MIN($J38,DAY(EOMONTH(R$19-1,0)))))-MONTH($H38),CHOOSE($F38,1,1,3,12))=0))*1,0)))</f>
        <v/>
      </c>
      <c r="S38">
        <f>IF(OR(NOT($K38),S$19&lt;=S$18),0,$D38*IF($F38=1,IF(MIN(S$19,$I38+1)&lt;=MAX(S$18,$H38),0,MAX(0,INT((MIN(S$19,$I38+1)-MAX(S$18,$H38)-1-MOD(WEEKDAY($H38,2)-WEEKDAY(MAX(S$18,$H38),2),7))/7)+1)),(AND(DATE(YEAR(S$18),MONTH(S$18),MIN($J38,DAY(EOMONTH(S$18,0))))&gt;=S$18,DATE(YEAR(S$18),MONTH(S$18),MIN($J38,DAY(EOMONTH(S$18,0))))&lt;S$19,DATE(YEAR(S$18),MONTH(S$18),MIN($J38,DAY(EOMONTH(S$18,0))))&gt;=$H38,DATE(YEAR(S$18),MONTH(S$18),MIN($J38,DAY(EOMONTH(S$18,0))))&lt;=$I38,MOD((YEAR(DATE(YEAR(S$18),MONTH(S$18),MIN($J38,DAY(EOMONTH(S$18,0)))))-YEAR($H38))*12+MONTH(DATE(YEAR(S$18),MONTH(S$18),MIN($J38,DAY(EOMONTH(S$18,0)))))-MONTH($H38),CHOOSE($F38,1,1,3,12))=0))*1+IF(MONTH(DATE(YEAR(S$19-1),MONTH(S$19-1),MIN($J38,DAY(EOMONTH(S$19-1,0)))))&lt;&gt;MONTH(DATE(YEAR(S$18),MONTH(S$18),MIN($J38,DAY(EOMONTH(S$18,0))))),(AND(DATE(YEAR(S$19-1),MONTH(S$19-1),MIN($J38,DAY(EOMONTH(S$19-1,0))))&gt;=S$18,DATE(YEAR(S$19-1),MONTH(S$19-1),MIN($J38,DAY(EOMONTH(S$19-1,0))))&lt;S$19,DATE(YEAR(S$19-1),MONTH(S$19-1),MIN($J38,DAY(EOMONTH(S$19-1,0))))&gt;=$H38,DATE(YEAR(S$19-1),MONTH(S$19-1),MIN($J38,DAY(EOMONTH(S$19-1,0))))&lt;=$I38,MOD((YEAR(DATE(YEAR(S$19-1),MONTH(S$19-1),MIN($J38,DAY(EOMONTH(S$19-1,0)))))-YEAR($H38))*12+MONTH(DATE(YEAR(S$19-1),MONTH(S$19-1),MIN($J38,DAY(EOMONTH(S$19-1,0)))))-MONTH($H38),CHOOSE($F38,1,1,3,12))=0))*1,0)))</f>
        <v/>
      </c>
      <c r="T38">
        <f>IF(OR(NOT($K38),T$19&lt;=T$18),0,$D38*IF($F38=1,IF(MIN(T$19,$I38+1)&lt;=MAX(T$18,$H38),0,MAX(0,INT((MIN(T$19,$I38+1)-MAX(T$18,$H38)-1-MOD(WEEKDAY($H38,2)-WEEKDAY(MAX(T$18,$H38),2),7))/7)+1)),(AND(DATE(YEAR(T$18),MONTH(T$18),MIN($J38,DAY(EOMONTH(T$18,0))))&gt;=T$18,DATE(YEAR(T$18),MONTH(T$18),MIN($J38,DAY(EOMONTH(T$18,0))))&lt;T$19,DATE(YEAR(T$18),MONTH(T$18),MIN($J38,DAY(EOMONTH(T$18,0))))&gt;=$H38,DATE(YEAR(T$18),MONTH(T$18),MIN($J38,DAY(EOMONTH(T$18,0))))&lt;=$I38,MOD((YEAR(DATE(YEAR(T$18),MONTH(T$18),MIN($J38,DAY(EOMONTH(T$18,0)))))-YEAR($H38))*12+MONTH(DATE(YEAR(T$18),MONTH(T$18),MIN($J38,DAY(EOMONTH(T$18,0)))))-MONTH($H38),CHOOSE($F38,1,1,3,12))=0))*1+IF(MONTH(DATE(YEAR(T$19-1),MONTH(T$19-1),MIN($J38,DAY(EOMONTH(T$19-1,0)))))&lt;&gt;MONTH(DATE(YEAR(T$18),MONTH(T$18),MIN($J38,DAY(EOMONTH(T$18,0))))),(AND(DATE(YEAR(T$19-1),MONTH(T$19-1),MIN($J38,DAY(EOMONTH(T$19-1,0))))&gt;=T$18,DATE(YEAR(T$19-1),MONTH(T$19-1),MIN($J38,DAY(EOMONTH(T$19-1,0))))&lt;T$19,DATE(YEAR(T$19-1),MONTH(T$19-1),MIN($J38,DAY(EOMONTH(T$19-1,0))))&gt;=$H38,DATE(YEAR(T$19-1),MONTH(T$19-1),MIN($J38,DAY(EOMONTH(T$19-1,0))))&lt;=$I38,MOD((YEAR(DATE(YEAR(T$19-1),MONTH(T$19-1),MIN($J38,DAY(EOMONTH(T$19-1,0)))))-YEAR($H38))*12+MONTH(DATE(YEAR(T$19-1),MONTH(T$19-1),MIN($J38,DAY(EOMONTH(T$19-1,0)))))-MONTH($H38),CHOOSE($F38,1,1,3,12))=0))*1,0)))</f>
        <v/>
      </c>
      <c r="U38">
        <f>IF(OR(NOT($K38),U$19&lt;=U$18),0,$D38*IF($F38=1,IF(MIN(U$19,$I38+1)&lt;=MAX(U$18,$H38),0,MAX(0,INT((MIN(U$19,$I38+1)-MAX(U$18,$H38)-1-MOD(WEEKDAY($H38,2)-WEEKDAY(MAX(U$18,$H38),2),7))/7)+1)),(AND(DATE(YEAR(U$18),MONTH(U$18),MIN($J38,DAY(EOMONTH(U$18,0))))&gt;=U$18,DATE(YEAR(U$18),MONTH(U$18),MIN($J38,DAY(EOMONTH(U$18,0))))&lt;U$19,DATE(YEAR(U$18),MONTH(U$18),MIN($J38,DAY(EOMONTH(U$18,0))))&gt;=$H38,DATE(YEAR(U$18),MONTH(U$18),MIN($J38,DAY(EOMONTH(U$18,0))))&lt;=$I38,MOD((YEAR(DATE(YEAR(U$18),MONTH(U$18),MIN($J38,DAY(EOMONTH(U$18,0)))))-YEAR($H38))*12+MONTH(DATE(YEAR(U$18),MONTH(U$18),MIN($J38,DAY(EOMONTH(U$18,0)))))-MONTH($H38),CHOOSE($F38,1,1,3,12))=0))*1+IF(MONTH(DATE(YEAR(U$19-1),MONTH(U$19-1),MIN($J38,DAY(EOMONTH(U$19-1,0)))))&lt;&gt;MONTH(DATE(YEAR(U$18),MONTH(U$18),MIN($J38,DAY(EOMONTH(U$18,0))))),(AND(DATE(YEAR(U$19-1),MONTH(U$19-1),MIN($J38,DAY(EOMONTH(U$19-1,0))))&gt;=U$18,DATE(YEAR(U$19-1),MONTH(U$19-1),MIN($J38,DAY(EOMONTH(U$19-1,0))))&lt;U$19,DATE(YEAR(U$19-1),MONTH(U$19-1),MIN($J38,DAY(EOMONTH(U$19-1,0))))&gt;=$H38,DATE(YEAR(U$19-1),MONTH(U$19-1),MIN($J38,DAY(EOMONTH(U$19-1,0))))&lt;=$I38,MOD((YEAR(DATE(YEAR(U$19-1),MONTH(U$19-1),MIN($J38,DAY(EOMONTH(U$19-1,0)))))-YEAR($H38))*12+MONTH(DATE(YEAR(U$19-1),MONTH(U$19-1),MIN($J38,DAY(EOMONTH(U$19-1,0)))))-MONTH($H38),CHOOSE($F38,1,1,3,12))=0))*1,0)))</f>
        <v/>
      </c>
      <c r="V38">
        <f>IF(OR(NOT($K38),V$19&lt;=V$18),0,$D38*IF($F38=1,IF(MIN(V$19,$I38+1)&lt;=MAX(V$18,$H38),0,MAX(0,INT((MIN(V$19,$I38+1)-MAX(V$18,$H38)-1-MOD(WEEKDAY($H38,2)-WEEKDAY(MAX(V$18,$H38),2),7))/7)+1)),(AND(DATE(YEAR(V$18),MONTH(V$18),MIN($J38,DAY(EOMONTH(V$18,0))))&gt;=V$18,DATE(YEAR(V$18),MONTH(V$18),MIN($J38,DAY(EOMONTH(V$18,0))))&lt;V$19,DATE(YEAR(V$18),MONTH(V$18),MIN($J38,DAY(EOMONTH(V$18,0))))&gt;=$H38,DATE(YEAR(V$18),MONTH(V$18),MIN($J38,DAY(EOMONTH(V$18,0))))&lt;=$I38,MOD((YEAR(DATE(YEAR(V$18),MONTH(V$18),MIN($J38,DAY(EOMONTH(V$18,0)))))-YEAR($H38))*12+MONTH(DATE(YEAR(V$18),MONTH(V$18),MIN($J38,DAY(EOMONTH(V$18,0)))))-MONTH($H38),CHOOSE($F38,1,1,3,12))=0))*1+IF(MONTH(DATE(YEAR(V$19-1),MONTH(V$19-1),MIN($J38,DAY(EOMONTH(V$19-1,0)))))&lt;&gt;MONTH(DATE(YEAR(V$18),MONTH(V$18),MIN($J38,DAY(EOMONTH(V$18,0))))),(AND(DATE(YEAR(V$19-1),MONTH(V$19-1),MIN($J38,DAY(EOMONTH(V$19-1,0))))&gt;=V$18,DATE(YEAR(V$19-1),MONTH(V$19-1),MIN($J38,DAY(EOMONTH(V$19-1,0))))&lt;V$19,DATE(YEAR(V$19-1),MONTH(V$19-1),MIN($J38,DAY(EOMONTH(V$19-1,0))))&gt;=$H38,DATE(YEAR(V$19-1),MONTH(V$19-1),MIN($J38,DAY(EOMONTH(V$19-1,0))))&lt;=$I38,MOD((YEAR(DATE(YEAR(V$19-1),MONTH(V$19-1),MIN($J38,DAY(EOMONTH(V$19-1,0)))))-YEAR($H38))*12+MONTH(DATE(YEAR(V$19-1),MONTH(V$19-1),MIN($J38,DAY(EOMONTH(V$19-1,0)))))-MONTH($H38),CHOOSE($F38,1,1,3,12))=0))*1,0)))</f>
        <v/>
      </c>
      <c r="W38">
        <f>IF(OR(NOT($K38),W$19&lt;=W$18),0,$D38*IF($F38=1,IF(MIN(W$19,$I38+1)&lt;=MAX(W$18,$H38),0,MAX(0,INT((MIN(W$19,$I38+1)-MAX(W$18,$H38)-1-MOD(WEEKDAY($H38,2)-WEEKDAY(MAX(W$18,$H38),2),7))/7)+1)),(AND(DATE(YEAR(W$18),MONTH(W$18),MIN($J38,DAY(EOMONTH(W$18,0))))&gt;=W$18,DATE(YEAR(W$18),MONTH(W$18),MIN($J38,DAY(EOMONTH(W$18,0))))&lt;W$19,DATE(YEAR(W$18),MONTH(W$18),MIN($J38,DAY(EOMONTH(W$18,0))))&gt;=$H38,DATE(YEAR(W$18),MONTH(W$18),MIN($J38,DAY(EOMONTH(W$18,0))))&lt;=$I38,MOD((YEAR(DATE(YEAR(W$18),MONTH(W$18),MIN($J38,DAY(EOMONTH(W$18,0)))))-YEAR($H38))*12+MONTH(DATE(YEAR(W$18),MONTH(W$18),MIN($J38,DAY(EOMONTH(W$18,0)))))-MONTH($H38),CHOOSE($F38,1,1,3,12))=0))*1+IF(MONTH(DATE(YEAR(W$19-1),MONTH(W$19-1),MIN($J38,DAY(EOMONTH(W$19-1,0)))))&lt;&gt;MONTH(DATE(YEAR(W$18),MONTH(W$18),MIN($J38,DAY(EOMONTH(W$18,0))))),(AND(DATE(YEAR(W$19-1),MONTH(W$19-1),MIN($J38,DAY(EOMONTH(W$19-1,0))))&gt;=W$18,DATE(YEAR(W$19-1),MONTH(W$19-1),MIN($J38,DAY(EOMONTH(W$19-1,0))))&lt;W$19,DATE(YEAR(W$19-1),MONTH(W$19-1),MIN($J38,DAY(EOMONTH(W$19-1,0))))&gt;=$H38,DATE(YEAR(W$19-1),MONTH(W$19-1),MIN($J38,DAY(EOMONTH(W$19-1,0))))&lt;=$I38,MOD((YEAR(DATE(YEAR(W$19-1),MONTH(W$19-1),MIN($J38,DAY(EOMONTH(W$19-1,0)))))-YEAR($H38))*12+MONTH(DATE(YEAR(W$19-1),MONTH(W$19-1),MIN($J38,DAY(EOMONTH(W$19-1,0)))))-MONTH($H38),CHOOSE($F38,1,1,3,12))=0))*1,0)))</f>
        <v/>
      </c>
      <c r="X38">
        <f>IF(OR(NOT($K38),X$19&lt;=X$18),0,$D38*IF($F38=1,IF(MIN(X$19,$I38+1)&lt;=MAX(X$18,$H38),0,MAX(0,INT((MIN(X$19,$I38+1)-MAX(X$18,$H38)-1-MOD(WEEKDAY($H38,2)-WEEKDAY(MAX(X$18,$H38),2),7))/7)+1)),(AND(DATE(YEAR(X$18),MONTH(X$18),MIN($J38,DAY(EOMONTH(X$18,0))))&gt;=X$18,DATE(YEAR(X$18),MONTH(X$18),MIN($J38,DAY(EOMONTH(X$18,0))))&lt;X$19,DATE(YEAR(X$18),MONTH(X$18),MIN($J38,DAY(EOMONTH(X$18,0))))&gt;=$H38,DATE(YEAR(X$18),MONTH(X$18),MIN($J38,DAY(EOMONTH(X$18,0))))&lt;=$I38,MOD((YEAR(DATE(YEAR(X$18),MONTH(X$18),MIN($J38,DAY(EOMONTH(X$18,0)))))-YEAR($H38))*12+MONTH(DATE(YEAR(X$18),MONTH(X$18),MIN($J38,DAY(EOMONTH(X$18,0)))))-MONTH($H38),CHOOSE($F38,1,1,3,12))=0))*1+IF(MONTH(DATE(YEAR(X$19-1),MONTH(X$19-1),MIN($J38,DAY(EOMONTH(X$19-1,0)))))&lt;&gt;MONTH(DATE(YEAR(X$18),MONTH(X$18),MIN($J38,DAY(EOMONTH(X$18,0))))),(AND(DATE(YEAR(X$19-1),MONTH(X$19-1),MIN($J38,DAY(EOMONTH(X$19-1,0))))&gt;=X$18,DATE(YEAR(X$19-1),MONTH(X$19-1),MIN($J38,DAY(EOMONTH(X$19-1,0))))&lt;X$19,DATE(YEAR(X$19-1),MONTH(X$19-1),MIN($J38,DAY(EOMONTH(X$19-1,0))))&gt;=$H38,DATE(YEAR(X$19-1),MONTH(X$19-1),MIN($J38,DAY(EOMONTH(X$19-1,0))))&lt;=$I38,MOD((YEAR(DATE(YEAR(X$19-1),MONTH(X$19-1),MIN($J38,DAY(EOMONTH(X$19-1,0)))))-YEAR($H38))*12+MONTH(DATE(YEAR(X$19-1),MONTH(X$19-1),MIN($J38,DAY(EOMONTH(X$19-1,0)))))-MONTH($H38),CHOOSE($F38,1,1,3,12))=0))*1,0)))</f>
        <v/>
      </c>
      <c r="Y38">
        <f>IF(OR(NOT($K38),Y$19&lt;=Y$18),0,$D38*IF($F38=1,IF(MIN(Y$19,$I38+1)&lt;=MAX(Y$18,$H38),0,MAX(0,INT((MIN(Y$19,$I38+1)-MAX(Y$18,$H38)-1-MOD(WEEKDAY($H38,2)-WEEKDAY(MAX(Y$18,$H38),2),7))/7)+1)),(AND(DATE(YEAR(Y$18),MONTH(Y$18),MIN($J38,DAY(EOMONTH(Y$18,0))))&gt;=Y$18,DATE(YEAR(Y$18),MONTH(Y$18),MIN($J38,DAY(EOMONTH(Y$18,0))))&lt;Y$19,DATE(YEAR(Y$18),MONTH(Y$18),MIN($J38,DAY(EOMONTH(Y$18,0))))&gt;=$H38,DATE(YEAR(Y$18),MONTH(Y$18),MIN($J38,DAY(EOMONTH(Y$18,0))))&lt;=$I38,MOD((YEAR(DATE(YEAR(Y$18),MONTH(Y$18),MIN($J38,DAY(EOMONTH(Y$18,0)))))-YEAR($H38))*12+MONTH(DATE(YEAR(Y$18),MONTH(Y$18),MIN($J38,DAY(EOMONTH(Y$18,0)))))-MONTH($H38),CHOOSE($F38,1,1,3,12))=0))*1+IF(MONTH(DATE(YEAR(Y$19-1),MONTH(Y$19-1),MIN($J38,DAY(EOMONTH(Y$19-1,0)))))&lt;&gt;MONTH(DATE(YEAR(Y$18),MONTH(Y$18),MIN($J38,DAY(EOMONTH(Y$18,0))))),(AND(DATE(YEAR(Y$19-1),MONTH(Y$19-1),MIN($J38,DAY(EOMONTH(Y$19-1,0))))&gt;=Y$18,DATE(YEAR(Y$19-1),MONTH(Y$19-1),MIN($J38,DAY(EOMONTH(Y$19-1,0))))&lt;Y$19,DATE(YEAR(Y$19-1),MONTH(Y$19-1),MIN($J38,DAY(EOMONTH(Y$19-1,0))))&gt;=$H38,DATE(YEAR(Y$19-1),MONTH(Y$19-1),MIN($J38,DAY(EOMONTH(Y$19-1,0))))&lt;=$I38,MOD((YEAR(DATE(YEAR(Y$19-1),MONTH(Y$19-1),MIN($J38,DAY(EOMONTH(Y$19-1,0)))))-YEAR($H38))*12+MONTH(DATE(YEAR(Y$19-1),MONTH(Y$19-1),MIN($J38,DAY(EOMONTH(Y$19-1,0)))))-MONTH($H38),CHOOSE($F38,1,1,3,12))=0))*1,0)))</f>
        <v/>
      </c>
      <c r="Z38">
        <f>IF(OR(NOT($K38),Z$19&lt;=Z$18),0,$D38*IF($F38=1,IF(MIN(Z$19,$I38+1)&lt;=MAX(Z$18,$H38),0,MAX(0,INT((MIN(Z$19,$I38+1)-MAX(Z$18,$H38)-1-MOD(WEEKDAY($H38,2)-WEEKDAY(MAX(Z$18,$H38),2),7))/7)+1)),(AND(DATE(YEAR(Z$18),MONTH(Z$18),MIN($J38,DAY(EOMONTH(Z$18,0))))&gt;=Z$18,DATE(YEAR(Z$18),MONTH(Z$18),MIN($J38,DAY(EOMONTH(Z$18,0))))&lt;Z$19,DATE(YEAR(Z$18),MONTH(Z$18),MIN($J38,DAY(EOMONTH(Z$18,0))))&gt;=$H38,DATE(YEAR(Z$18),MONTH(Z$18),MIN($J38,DAY(EOMONTH(Z$18,0))))&lt;=$I38,MOD((YEAR(DATE(YEAR(Z$18),MONTH(Z$18),MIN($J38,DAY(EOMONTH(Z$18,0)))))-YEAR($H38))*12+MONTH(DATE(YEAR(Z$18),MONTH(Z$18),MIN($J38,DAY(EOMONTH(Z$18,0)))))-MONTH($H38),CHOOSE($F38,1,1,3,12))=0))*1+IF(MONTH(DATE(YEAR(Z$19-1),MONTH(Z$19-1),MIN($J38,DAY(EOMONTH(Z$19-1,0)))))&lt;&gt;MONTH(DATE(YEAR(Z$18),MONTH(Z$18),MIN($J38,DAY(EOMONTH(Z$18,0))))),(AND(DATE(YEAR(Z$19-1),MONTH(Z$19-1),MIN($J38,DAY(EOMONTH(Z$19-1,0))))&gt;=Z$18,DATE(YEAR(Z$19-1),MONTH(Z$19-1),MIN($J38,DAY(EOMONTH(Z$19-1,0))))&lt;Z$19,DATE(YEAR(Z$19-1),MONTH(Z$19-1),MIN($J38,DAY(EOMONTH(Z$19-1,0))))&gt;=$H38,DATE(YEAR(Z$19-1),MONTH(Z$19-1),MIN($J38,DAY(EOMONTH(Z$19-1,0))))&lt;=$I38,MOD((YEAR(DATE(YEAR(Z$19-1),MONTH(Z$19-1),MIN($J38,DAY(EOMONTH(Z$19-1,0)))))-YEAR($H38))*12+MONTH(DATE(YEAR(Z$19-1),MONTH(Z$19-1),MIN($J38,DAY(EOMONTH(Z$19-1,0)))))-MONTH($H38),CHOOSE($F38,1,1,3,12))=0))*1,0)))</f>
        <v/>
      </c>
      <c r="AA38">
        <f>IF(OR(NOT($K38),AA$19&lt;=AA$18),0,$D38*IF($F38=1,IF(MIN(AA$19,$I38+1)&lt;=MAX(AA$18,$H38),0,MAX(0,INT((MIN(AA$19,$I38+1)-MAX(AA$18,$H38)-1-MOD(WEEKDAY($H38,2)-WEEKDAY(MAX(AA$18,$H38),2),7))/7)+1)),(AND(DATE(YEAR(AA$18),MONTH(AA$18),MIN($J38,DAY(EOMONTH(AA$18,0))))&gt;=AA$18,DATE(YEAR(AA$18),MONTH(AA$18),MIN($J38,DAY(EOMONTH(AA$18,0))))&lt;AA$19,DATE(YEAR(AA$18),MONTH(AA$18),MIN($J38,DAY(EOMONTH(AA$18,0))))&gt;=$H38,DATE(YEAR(AA$18),MONTH(AA$18),MIN($J38,DAY(EOMONTH(AA$18,0))))&lt;=$I38,MOD((YEAR(DATE(YEAR(AA$18),MONTH(AA$18),MIN($J38,DAY(EOMONTH(AA$18,0)))))-YEAR($H38))*12+MONTH(DATE(YEAR(AA$18),MONTH(AA$18),MIN($J38,DAY(EOMONTH(AA$18,0)))))-MONTH($H38),CHOOSE($F38,1,1,3,12))=0))*1+IF(MONTH(DATE(YEAR(AA$19-1),MONTH(AA$19-1),MIN($J38,DAY(EOMONTH(AA$19-1,0)))))&lt;&gt;MONTH(DATE(YEAR(AA$18),MONTH(AA$18),MIN($J38,DAY(EOMONTH(AA$18,0))))),(AND(DATE(YEAR(AA$19-1),MONTH(AA$19-1),MIN($J38,DAY(EOMONTH(AA$19-1,0))))&gt;=AA$18,DATE(YEAR(AA$19-1),MONTH(AA$19-1),MIN($J38,DAY(EOMONTH(AA$19-1,0))))&lt;AA$19,DATE(YEAR(AA$19-1),MONTH(AA$19-1),MIN($J38,DAY(EOMONTH(AA$19-1,0))))&gt;=$H38,DATE(YEAR(AA$19-1),MONTH(AA$19-1),MIN($J38,DAY(EOMONTH(AA$19-1,0))))&lt;=$I38,MOD((YEAR(DATE(YEAR(AA$19-1),MONTH(AA$19-1),MIN($J38,DAY(EOMONTH(AA$19-1,0)))))-YEAR($H38))*12+MONTH(DATE(YEAR(AA$19-1),MONTH(AA$19-1),MIN($J38,DAY(EOMONTH(AA$19-1,0)))))-MONTH($H38),CHOOSE($F38,1,1,3,12))=0))*1,0)))</f>
        <v/>
      </c>
      <c r="AB38">
        <f>IF(OR(NOT($K38),AB$19&lt;=AB$18),0,$D38*IF($F38=1,IF(MIN(AB$19,$I38+1)&lt;=MAX(AB$18,$H38),0,MAX(0,INT((MIN(AB$19,$I38+1)-MAX(AB$18,$H38)-1-MOD(WEEKDAY($H38,2)-WEEKDAY(MAX(AB$18,$H38),2),7))/7)+1)),(AND(DATE(YEAR(AB$18),MONTH(AB$18),MIN($J38,DAY(EOMONTH(AB$18,0))))&gt;=AB$18,DATE(YEAR(AB$18),MONTH(AB$18),MIN($J38,DAY(EOMONTH(AB$18,0))))&lt;AB$19,DATE(YEAR(AB$18),MONTH(AB$18),MIN($J38,DAY(EOMONTH(AB$18,0))))&gt;=$H38,DATE(YEAR(AB$18),MONTH(AB$18),MIN($J38,DAY(EOMONTH(AB$18,0))))&lt;=$I38,MOD((YEAR(DATE(YEAR(AB$18),MONTH(AB$18),MIN($J38,DAY(EOMONTH(AB$18,0)))))-YEAR($H38))*12+MONTH(DATE(YEAR(AB$18),MONTH(AB$18),MIN($J38,DAY(EOMONTH(AB$18,0)))))-MONTH($H38),CHOOSE($F38,1,1,3,12))=0))*1+IF(MONTH(DATE(YEAR(AB$19-1),MONTH(AB$19-1),MIN($J38,DAY(EOMONTH(AB$19-1,0)))))&lt;&gt;MONTH(DATE(YEAR(AB$18),MONTH(AB$18),MIN($J38,DAY(EOMONTH(AB$18,0))))),(AND(DATE(YEAR(AB$19-1),MONTH(AB$19-1),MIN($J38,DAY(EOMONTH(AB$19-1,0))))&gt;=AB$18,DATE(YEAR(AB$19-1),MONTH(AB$19-1),MIN($J38,DAY(EOMONTH(AB$19-1,0))))&lt;AB$19,DATE(YEAR(AB$19-1),MONTH(AB$19-1),MIN($J38,DAY(EOMONTH(AB$19-1,0))))&gt;=$H38,DATE(YEAR(AB$19-1),MONTH(AB$19-1),MIN($J38,DAY(EOMONTH(AB$19-1,0))))&lt;=$I38,MOD((YEAR(DATE(YEAR(AB$19-1),MONTH(AB$19-1),MIN($J38,DAY(EOMONTH(AB$19-1,0)))))-YEAR($H38))*12+MONTH(DATE(YEAR(AB$19-1),MONTH(AB$19-1),MIN($J38,DAY(EOMONTH(AB$19-1,0)))))-MONTH($H38),CHOOSE($F38,1,1,3,12))=0))*1,0)))</f>
        <v/>
      </c>
      <c r="AC38">
        <f>IF(OR(NOT($K38),AC$19&lt;=AC$18),0,$D38*IF($F38=1,IF(MIN(AC$19,$I38+1)&lt;=MAX(AC$18,$H38),0,MAX(0,INT((MIN(AC$19,$I38+1)-MAX(AC$18,$H38)-1-MOD(WEEKDAY($H38,2)-WEEKDAY(MAX(AC$18,$H38),2),7))/7)+1)),(AND(DATE(YEAR(AC$18),MONTH(AC$18),MIN($J38,DAY(EOMONTH(AC$18,0))))&gt;=AC$18,DATE(YEAR(AC$18),MONTH(AC$18),MIN($J38,DAY(EOMONTH(AC$18,0))))&lt;AC$19,DATE(YEAR(AC$18),MONTH(AC$18),MIN($J38,DAY(EOMONTH(AC$18,0))))&gt;=$H38,DATE(YEAR(AC$18),MONTH(AC$18),MIN($J38,DAY(EOMONTH(AC$18,0))))&lt;=$I38,MOD((YEAR(DATE(YEAR(AC$18),MONTH(AC$18),MIN($J38,DAY(EOMONTH(AC$18,0)))))-YEAR($H38))*12+MONTH(DATE(YEAR(AC$18),MONTH(AC$18),MIN($J38,DAY(EOMONTH(AC$18,0)))))-MONTH($H38),CHOOSE($F38,1,1,3,12))=0))*1+IF(MONTH(DATE(YEAR(AC$19-1),MONTH(AC$19-1),MIN($J38,DAY(EOMONTH(AC$19-1,0)))))&lt;&gt;MONTH(DATE(YEAR(AC$18),MONTH(AC$18),MIN($J38,DAY(EOMONTH(AC$18,0))))),(AND(DATE(YEAR(AC$19-1),MONTH(AC$19-1),MIN($J38,DAY(EOMONTH(AC$19-1,0))))&gt;=AC$18,DATE(YEAR(AC$19-1),MONTH(AC$19-1),MIN($J38,DAY(EOMONTH(AC$19-1,0))))&lt;AC$19,DATE(YEAR(AC$19-1),MONTH(AC$19-1),MIN($J38,DAY(EOMONTH(AC$19-1,0))))&gt;=$H38,DATE(YEAR(AC$19-1),MONTH(AC$19-1),MIN($J38,DAY(EOMONTH(AC$19-1,0))))&lt;=$I38,MOD((YEAR(DATE(YEAR(AC$19-1),MONTH(AC$19-1),MIN($J38,DAY(EOMONTH(AC$19-1,0)))))-YEAR($H38))*12+MONTH(DATE(YEAR(AC$19-1),MONTH(AC$19-1),MIN($J38,DAY(EOMONTH(AC$19-1,0)))))-MONTH($H38),CHOOSE($F38,1,1,3,12))=0))*1,0)))</f>
        <v/>
      </c>
      <c r="AD38">
        <f>IF(OR(NOT($K38),AD$19&lt;=AD$18),0,$D38*IF($F38=1,IF(MIN(AD$19,$I38+1)&lt;=MAX(AD$18,$H38),0,MAX(0,INT((MIN(AD$19,$I38+1)-MAX(AD$18,$H38)-1-MOD(WEEKDAY($H38,2)-WEEKDAY(MAX(AD$18,$H38),2),7))/7)+1)),(AND(DATE(YEAR(AD$18),MONTH(AD$18),MIN($J38,DAY(EOMONTH(AD$18,0))))&gt;=AD$18,DATE(YEAR(AD$18),MONTH(AD$18),MIN($J38,DAY(EOMONTH(AD$18,0))))&lt;AD$19,DATE(YEAR(AD$18),MONTH(AD$18),MIN($J38,DAY(EOMONTH(AD$18,0))))&gt;=$H38,DATE(YEAR(AD$18),MONTH(AD$18),MIN($J38,DAY(EOMONTH(AD$18,0))))&lt;=$I38,MOD((YEAR(DATE(YEAR(AD$18),MONTH(AD$18),MIN($J38,DAY(EOMONTH(AD$18,0)))))-YEAR($H38))*12+MONTH(DATE(YEAR(AD$18),MONTH(AD$18),MIN($J38,DAY(EOMONTH(AD$18,0)))))-MONTH($H38),CHOOSE($F38,1,1,3,12))=0))*1+IF(MONTH(DATE(YEAR(AD$19-1),MONTH(AD$19-1),MIN($J38,DAY(EOMONTH(AD$19-1,0)))))&lt;&gt;MONTH(DATE(YEAR(AD$18),MONTH(AD$18),MIN($J38,DAY(EOMONTH(AD$18,0))))),(AND(DATE(YEAR(AD$19-1),MONTH(AD$19-1),MIN($J38,DAY(EOMONTH(AD$19-1,0))))&gt;=AD$18,DATE(YEAR(AD$19-1),MONTH(AD$19-1),MIN($J38,DAY(EOMONTH(AD$19-1,0))))&lt;AD$19,DATE(YEAR(AD$19-1),MONTH(AD$19-1),MIN($J38,DAY(EOMONTH(AD$19-1,0))))&gt;=$H38,DATE(YEAR(AD$19-1),MONTH(AD$19-1),MIN($J38,DAY(EOMONTH(AD$19-1,0))))&lt;=$I38,MOD((YEAR(DATE(YEAR(AD$19-1),MONTH(AD$19-1),MIN($J38,DAY(EOMONTH(AD$19-1,0)))))-YEAR($H38))*12+MONTH(DATE(YEAR(AD$19-1),MONTH(AD$19-1),MIN($J38,DAY(EOMONTH(AD$19-1,0)))))-MONTH($H38),CHOOSE($F38,1,1,3,12))=0))*1,0)))</f>
        <v/>
      </c>
      <c r="AE38">
        <f>IF(OR(NOT($K38),AE$19&lt;=AE$18),0,$D38*IF($F38=1,IF(MIN(AE$19,$I38+1)&lt;=MAX(AE$18,$H38),0,MAX(0,INT((MIN(AE$19,$I38+1)-MAX(AE$18,$H38)-1-MOD(WEEKDAY($H38,2)-WEEKDAY(MAX(AE$18,$H38),2),7))/7)+1)),(AND(DATE(YEAR(AE$18),MONTH(AE$18),MIN($J38,DAY(EOMONTH(AE$18,0))))&gt;=AE$18,DATE(YEAR(AE$18),MONTH(AE$18),MIN($J38,DAY(EOMONTH(AE$18,0))))&lt;AE$19,DATE(YEAR(AE$18),MONTH(AE$18),MIN($J38,DAY(EOMONTH(AE$18,0))))&gt;=$H38,DATE(YEAR(AE$18),MONTH(AE$18),MIN($J38,DAY(EOMONTH(AE$18,0))))&lt;=$I38,MOD((YEAR(DATE(YEAR(AE$18),MONTH(AE$18),MIN($J38,DAY(EOMONTH(AE$18,0)))))-YEAR($H38))*12+MONTH(DATE(YEAR(AE$18),MONTH(AE$18),MIN($J38,DAY(EOMONTH(AE$18,0)))))-MONTH($H38),CHOOSE($F38,1,1,3,12))=0))*1+IF(MONTH(DATE(YEAR(AE$19-1),MONTH(AE$19-1),MIN($J38,DAY(EOMONTH(AE$19-1,0)))))&lt;&gt;MONTH(DATE(YEAR(AE$18),MONTH(AE$18),MIN($J38,DAY(EOMONTH(AE$18,0))))),(AND(DATE(YEAR(AE$19-1),MONTH(AE$19-1),MIN($J38,DAY(EOMONTH(AE$19-1,0))))&gt;=AE$18,DATE(YEAR(AE$19-1),MONTH(AE$19-1),MIN($J38,DAY(EOMONTH(AE$19-1,0))))&lt;AE$19,DATE(YEAR(AE$19-1),MONTH(AE$19-1),MIN($J38,DAY(EOMONTH(AE$19-1,0))))&gt;=$H38,DATE(YEAR(AE$19-1),MONTH(AE$19-1),MIN($J38,DAY(EOMONTH(AE$19-1,0))))&lt;=$I38,MOD((YEAR(DATE(YEAR(AE$19-1),MONTH(AE$19-1),MIN($J38,DAY(EOMONTH(AE$19-1,0)))))-YEAR($H38))*12+MONTH(DATE(YEAR(AE$19-1),MONTH(AE$19-1),MIN($J38,DAY(EOMONTH(AE$19-1,0)))))-MONTH($H38),CHOOSE($F38,1,1,3,12))=0))*1,0)))</f>
        <v/>
      </c>
      <c r="AF38">
        <f>IF(OR(NOT($K38),AF$19&lt;=AF$18),0,$D38*IF($F38=1,IF(MIN(AF$19,$I38+1)&lt;=MAX(AF$18,$H38),0,MAX(0,INT((MIN(AF$19,$I38+1)-MAX(AF$18,$H38)-1-MOD(WEEKDAY($H38,2)-WEEKDAY(MAX(AF$18,$H38),2),7))/7)+1)),(AND(DATE(YEAR(AF$18),MONTH(AF$18),MIN($J38,DAY(EOMONTH(AF$18,0))))&gt;=AF$18,DATE(YEAR(AF$18),MONTH(AF$18),MIN($J38,DAY(EOMONTH(AF$18,0))))&lt;AF$19,DATE(YEAR(AF$18),MONTH(AF$18),MIN($J38,DAY(EOMONTH(AF$18,0))))&gt;=$H38,DATE(YEAR(AF$18),MONTH(AF$18),MIN($J38,DAY(EOMONTH(AF$18,0))))&lt;=$I38,MOD((YEAR(DATE(YEAR(AF$18),MONTH(AF$18),MIN($J38,DAY(EOMONTH(AF$18,0)))))-YEAR($H38))*12+MONTH(DATE(YEAR(AF$18),MONTH(AF$18),MIN($J38,DAY(EOMONTH(AF$18,0)))))-MONTH($H38),CHOOSE($F38,1,1,3,12))=0))*1+IF(MONTH(DATE(YEAR(AF$19-1),MONTH(AF$19-1),MIN($J38,DAY(EOMONTH(AF$19-1,0)))))&lt;&gt;MONTH(DATE(YEAR(AF$18),MONTH(AF$18),MIN($J38,DAY(EOMONTH(AF$18,0))))),(AND(DATE(YEAR(AF$19-1),MONTH(AF$19-1),MIN($J38,DAY(EOMONTH(AF$19-1,0))))&gt;=AF$18,DATE(YEAR(AF$19-1),MONTH(AF$19-1),MIN($J38,DAY(EOMONTH(AF$19-1,0))))&lt;AF$19,DATE(YEAR(AF$19-1),MONTH(AF$19-1),MIN($J38,DAY(EOMONTH(AF$19-1,0))))&gt;=$H38,DATE(YEAR(AF$19-1),MONTH(AF$19-1),MIN($J38,DAY(EOMONTH(AF$19-1,0))))&lt;=$I38,MOD((YEAR(DATE(YEAR(AF$19-1),MONTH(AF$19-1),MIN($J38,DAY(EOMONTH(AF$19-1,0)))))-YEAR($H38))*12+MONTH(DATE(YEAR(AF$19-1),MONTH(AF$19-1),MIN($J38,DAY(EOMONTH(AF$19-1,0)))))-MONTH($H38),CHOOSE($F38,1,1,3,12))=0))*1,0)))</f>
        <v/>
      </c>
      <c r="AG38">
        <f>IF(OR(NOT($K38),AG$19&lt;=AG$18),0,$D38*IF($F38=1,IF(MIN(AG$19,$I38+1)&lt;=MAX(AG$18,$H38),0,MAX(0,INT((MIN(AG$19,$I38+1)-MAX(AG$18,$H38)-1-MOD(WEEKDAY($H38,2)-WEEKDAY(MAX(AG$18,$H38),2),7))/7)+1)),(AND(DATE(YEAR(AG$18),MONTH(AG$18),MIN($J38,DAY(EOMONTH(AG$18,0))))&gt;=AG$18,DATE(YEAR(AG$18),MONTH(AG$18),MIN($J38,DAY(EOMONTH(AG$18,0))))&lt;AG$19,DATE(YEAR(AG$18),MONTH(AG$18),MIN($J38,DAY(EOMONTH(AG$18,0))))&gt;=$H38,DATE(YEAR(AG$18),MONTH(AG$18),MIN($J38,DAY(EOMONTH(AG$18,0))))&lt;=$I38,MOD((YEAR(DATE(YEAR(AG$18),MONTH(AG$18),MIN($J38,DAY(EOMONTH(AG$18,0)))))-YEAR($H38))*12+MONTH(DATE(YEAR(AG$18),MONTH(AG$18),MIN($J38,DAY(EOMONTH(AG$18,0)))))-MONTH($H38),CHOOSE($F38,1,1,3,12))=0))*1+IF(MONTH(DATE(YEAR(AG$19-1),MONTH(AG$19-1),MIN($J38,DAY(EOMONTH(AG$19-1,0)))))&lt;&gt;MONTH(DATE(YEAR(AG$18),MONTH(AG$18),MIN($J38,DAY(EOMONTH(AG$18,0))))),(AND(DATE(YEAR(AG$19-1),MONTH(AG$19-1),MIN($J38,DAY(EOMONTH(AG$19-1,0))))&gt;=AG$18,DATE(YEAR(AG$19-1),MONTH(AG$19-1),MIN($J38,DAY(EOMONTH(AG$19-1,0))))&lt;AG$19,DATE(YEAR(AG$19-1),MONTH(AG$19-1),MIN($J38,DAY(EOMONTH(AG$19-1,0))))&gt;=$H38,DATE(YEAR(AG$19-1),MONTH(AG$19-1),MIN($J38,DAY(EOMONTH(AG$19-1,0))))&lt;=$I38,MOD((YEAR(DATE(YEAR(AG$19-1),MONTH(AG$19-1),MIN($J38,DAY(EOMONTH(AG$19-1,0)))))-YEAR($H38))*12+MONTH(DATE(YEAR(AG$19-1),MONTH(AG$19-1),MIN($J38,DAY(EOMONTH(AG$19-1,0)))))-MONTH($H38),CHOOSE($F38,1,1,3,12))=0))*1,0)))</f>
        <v/>
      </c>
      <c r="AH38">
        <f>IF(OR(NOT($K38),AH$19&lt;=AH$18),0,$D38*IF($F38=1,IF(MIN(AH$19,$I38+1)&lt;=MAX(AH$18,$H38),0,MAX(0,INT((MIN(AH$19,$I38+1)-MAX(AH$18,$H38)-1-MOD(WEEKDAY($H38,2)-WEEKDAY(MAX(AH$18,$H38),2),7))/7)+1)),(AND(DATE(YEAR(AH$18),MONTH(AH$18),MIN($J38,DAY(EOMONTH(AH$18,0))))&gt;=AH$18,DATE(YEAR(AH$18),MONTH(AH$18),MIN($J38,DAY(EOMONTH(AH$18,0))))&lt;AH$19,DATE(YEAR(AH$18),MONTH(AH$18),MIN($J38,DAY(EOMONTH(AH$18,0))))&gt;=$H38,DATE(YEAR(AH$18),MONTH(AH$18),MIN($J38,DAY(EOMONTH(AH$18,0))))&lt;=$I38,MOD((YEAR(DATE(YEAR(AH$18),MONTH(AH$18),MIN($J38,DAY(EOMONTH(AH$18,0)))))-YEAR($H38))*12+MONTH(DATE(YEAR(AH$18),MONTH(AH$18),MIN($J38,DAY(EOMONTH(AH$18,0)))))-MONTH($H38),CHOOSE($F38,1,1,3,12))=0))*1+IF(MONTH(DATE(YEAR(AH$19-1),MONTH(AH$19-1),MIN($J38,DAY(EOMONTH(AH$19-1,0)))))&lt;&gt;MONTH(DATE(YEAR(AH$18),MONTH(AH$18),MIN($J38,DAY(EOMONTH(AH$18,0))))),(AND(DATE(YEAR(AH$19-1),MONTH(AH$19-1),MIN($J38,DAY(EOMONTH(AH$19-1,0))))&gt;=AH$18,DATE(YEAR(AH$19-1),MONTH(AH$19-1),MIN($J38,DAY(EOMONTH(AH$19-1,0))))&lt;AH$19,DATE(YEAR(AH$19-1),MONTH(AH$19-1),MIN($J38,DAY(EOMONTH(AH$19-1,0))))&gt;=$H38,DATE(YEAR(AH$19-1),MONTH(AH$19-1),MIN($J38,DAY(EOMONTH(AH$19-1,0))))&lt;=$I38,MOD((YEAR(DATE(YEAR(AH$19-1),MONTH(AH$19-1),MIN($J38,DAY(EOMONTH(AH$19-1,0)))))-YEAR($H38))*12+MONTH(DATE(YEAR(AH$19-1),MONTH(AH$19-1),MIN($J38,DAY(EOMONTH(AH$19-1,0)))))-MONTH($H38),CHOOSE($F38,1,1,3,12))=0))*1,0)))</f>
        <v/>
      </c>
      <c r="AI38">
        <f>IF(OR(NOT($K38),AI$19&lt;=AI$18),0,$D38*IF($F38=1,IF(MIN(AI$19,$I38+1)&lt;=MAX(AI$18,$H38),0,MAX(0,INT((MIN(AI$19,$I38+1)-MAX(AI$18,$H38)-1-MOD(WEEKDAY($H38,2)-WEEKDAY(MAX(AI$18,$H38),2),7))/7)+1)),(AND(DATE(YEAR(AI$18),MONTH(AI$18),MIN($J38,DAY(EOMONTH(AI$18,0))))&gt;=AI$18,DATE(YEAR(AI$18),MONTH(AI$18),MIN($J38,DAY(EOMONTH(AI$18,0))))&lt;AI$19,DATE(YEAR(AI$18),MONTH(AI$18),MIN($J38,DAY(EOMONTH(AI$18,0))))&gt;=$H38,DATE(YEAR(AI$18),MONTH(AI$18),MIN($J38,DAY(EOMONTH(AI$18,0))))&lt;=$I38,MOD((YEAR(DATE(YEAR(AI$18),MONTH(AI$18),MIN($J38,DAY(EOMONTH(AI$18,0)))))-YEAR($H38))*12+MONTH(DATE(YEAR(AI$18),MONTH(AI$18),MIN($J38,DAY(EOMONTH(AI$18,0)))))-MONTH($H38),CHOOSE($F38,1,1,3,12))=0))*1+IF(MONTH(DATE(YEAR(AI$19-1),MONTH(AI$19-1),MIN($J38,DAY(EOMONTH(AI$19-1,0)))))&lt;&gt;MONTH(DATE(YEAR(AI$18),MONTH(AI$18),MIN($J38,DAY(EOMONTH(AI$18,0))))),(AND(DATE(YEAR(AI$19-1),MONTH(AI$19-1),MIN($J38,DAY(EOMONTH(AI$19-1,0))))&gt;=AI$18,DATE(YEAR(AI$19-1),MONTH(AI$19-1),MIN($J38,DAY(EOMONTH(AI$19-1,0))))&lt;AI$19,DATE(YEAR(AI$19-1),MONTH(AI$19-1),MIN($J38,DAY(EOMONTH(AI$19-1,0))))&gt;=$H38,DATE(YEAR(AI$19-1),MONTH(AI$19-1),MIN($J38,DAY(EOMONTH(AI$19-1,0))))&lt;=$I38,MOD((YEAR(DATE(YEAR(AI$19-1),MONTH(AI$19-1),MIN($J38,DAY(EOMONTH(AI$19-1,0)))))-YEAR($H38))*12+MONTH(DATE(YEAR(AI$19-1),MONTH(AI$19-1),MIN($J38,DAY(EOMONTH(AI$19-1,0)))))-MONTH($H38),CHOOSE($F38,1,1,3,12))=0))*1,0)))</f>
        <v/>
      </c>
      <c r="AJ38">
        <f>IF(OR(NOT($K38),AJ$19&lt;=AJ$18),0,$D38*IF($F38=1,IF(MIN(AJ$19,$I38+1)&lt;=MAX(AJ$18,$H38),0,MAX(0,INT((MIN(AJ$19,$I38+1)-MAX(AJ$18,$H38)-1-MOD(WEEKDAY($H38,2)-WEEKDAY(MAX(AJ$18,$H38),2),7))/7)+1)),(AND(DATE(YEAR(AJ$18),MONTH(AJ$18),MIN($J38,DAY(EOMONTH(AJ$18,0))))&gt;=AJ$18,DATE(YEAR(AJ$18),MONTH(AJ$18),MIN($J38,DAY(EOMONTH(AJ$18,0))))&lt;AJ$19,DATE(YEAR(AJ$18),MONTH(AJ$18),MIN($J38,DAY(EOMONTH(AJ$18,0))))&gt;=$H38,DATE(YEAR(AJ$18),MONTH(AJ$18),MIN($J38,DAY(EOMONTH(AJ$18,0))))&lt;=$I38,MOD((YEAR(DATE(YEAR(AJ$18),MONTH(AJ$18),MIN($J38,DAY(EOMONTH(AJ$18,0)))))-YEAR($H38))*12+MONTH(DATE(YEAR(AJ$18),MONTH(AJ$18),MIN($J38,DAY(EOMONTH(AJ$18,0)))))-MONTH($H38),CHOOSE($F38,1,1,3,12))=0))*1+IF(MONTH(DATE(YEAR(AJ$19-1),MONTH(AJ$19-1),MIN($J38,DAY(EOMONTH(AJ$19-1,0)))))&lt;&gt;MONTH(DATE(YEAR(AJ$18),MONTH(AJ$18),MIN($J38,DAY(EOMONTH(AJ$18,0))))),(AND(DATE(YEAR(AJ$19-1),MONTH(AJ$19-1),MIN($J38,DAY(EOMONTH(AJ$19-1,0))))&gt;=AJ$18,DATE(YEAR(AJ$19-1),MONTH(AJ$19-1),MIN($J38,DAY(EOMONTH(AJ$19-1,0))))&lt;AJ$19,DATE(YEAR(AJ$19-1),MONTH(AJ$19-1),MIN($J38,DAY(EOMONTH(AJ$19-1,0))))&gt;=$H38,DATE(YEAR(AJ$19-1),MONTH(AJ$19-1),MIN($J38,DAY(EOMONTH(AJ$19-1,0))))&lt;=$I38,MOD((YEAR(DATE(YEAR(AJ$19-1),MONTH(AJ$19-1),MIN($J38,DAY(EOMONTH(AJ$19-1,0)))))-YEAR($H38))*12+MONTH(DATE(YEAR(AJ$19-1),MONTH(AJ$19-1),MIN($J38,DAY(EOMONTH(AJ$19-1,0)))))-MONTH($H38),CHOOSE($F38,1,1,3,12))=0))*1,0)))</f>
        <v/>
      </c>
      <c r="AK38">
        <f>IF(OR(NOT($K38),AK$19&lt;=AK$18),0,$D38*IF($F38=1,IF(MIN(AK$19,$I38+1)&lt;=MAX(AK$18,$H38),0,MAX(0,INT((MIN(AK$19,$I38+1)-MAX(AK$18,$H38)-1-MOD(WEEKDAY($H38,2)-WEEKDAY(MAX(AK$18,$H38),2),7))/7)+1)),(AND(DATE(YEAR(AK$18),MONTH(AK$18),MIN($J38,DAY(EOMONTH(AK$18,0))))&gt;=AK$18,DATE(YEAR(AK$18),MONTH(AK$18),MIN($J38,DAY(EOMONTH(AK$18,0))))&lt;AK$19,DATE(YEAR(AK$18),MONTH(AK$18),MIN($J38,DAY(EOMONTH(AK$18,0))))&gt;=$H38,DATE(YEAR(AK$18),MONTH(AK$18),MIN($J38,DAY(EOMONTH(AK$18,0))))&lt;=$I38,MOD((YEAR(DATE(YEAR(AK$18),MONTH(AK$18),MIN($J38,DAY(EOMONTH(AK$18,0)))))-YEAR($H38))*12+MONTH(DATE(YEAR(AK$18),MONTH(AK$18),MIN($J38,DAY(EOMONTH(AK$18,0)))))-MONTH($H38),CHOOSE($F38,1,1,3,12))=0))*1+IF(MONTH(DATE(YEAR(AK$19-1),MONTH(AK$19-1),MIN($J38,DAY(EOMONTH(AK$19-1,0)))))&lt;&gt;MONTH(DATE(YEAR(AK$18),MONTH(AK$18),MIN($J38,DAY(EOMONTH(AK$18,0))))),(AND(DATE(YEAR(AK$19-1),MONTH(AK$19-1),MIN($J38,DAY(EOMONTH(AK$19-1,0))))&gt;=AK$18,DATE(YEAR(AK$19-1),MONTH(AK$19-1),MIN($J38,DAY(EOMONTH(AK$19-1,0))))&lt;AK$19,DATE(YEAR(AK$19-1),MONTH(AK$19-1),MIN($J38,DAY(EOMONTH(AK$19-1,0))))&gt;=$H38,DATE(YEAR(AK$19-1),MONTH(AK$19-1),MIN($J38,DAY(EOMONTH(AK$19-1,0))))&lt;=$I38,MOD((YEAR(DATE(YEAR(AK$19-1),MONTH(AK$19-1),MIN($J38,DAY(EOMONTH(AK$19-1,0)))))-YEAR($H38))*12+MONTH(DATE(YEAR(AK$19-1),MONTH(AK$19-1),MIN($J38,DAY(EOMONTH(AK$19-1,0)))))-MONTH($H38),CHOOSE($F38,1,1,3,12))=0))*1,0)))</f>
        <v/>
      </c>
    </row>
    <row r="39">
      <c r="A39" t="n">
        <v>19</v>
      </c>
      <c r="B39">
        <f>Recurring!B26&amp;""</f>
        <v/>
      </c>
      <c r="C39">
        <f>IF(Recurring!C26="","§§",Recurring!C26)</f>
        <v/>
      </c>
      <c r="D39">
        <f>N(Recurring!D26)</f>
        <v/>
      </c>
      <c r="E39">
        <f>IF(COUNTIF($J$2:$J$5,C39)&gt;0,1,IF(COUNTIF($J$7:$J$16,C39)&gt;0,-1,0))</f>
        <v/>
      </c>
      <c r="F39">
        <f>ROUND(SUMPRODUCT((Lang!$C$49:$N$52=Recurring!E26)*(ROW(Lang!$C$49:$N$52)-48))/MAX(1,COUNTIF(Lang!$C$49:$N$52,Recurring!E26)),0)</f>
        <v/>
      </c>
      <c r="H39">
        <f>N(Recurring!F26)</f>
        <v/>
      </c>
      <c r="I39">
        <f>IF(N(Recurring!G26)=0,73051,Recurring!G26)</f>
        <v/>
      </c>
      <c r="J39">
        <f>IF(H39&gt;0,DAY(H39),1)</f>
        <v/>
      </c>
      <c r="K39">
        <f>AND(D39&gt;0,E39&lt;&gt;0,F39&gt;0,H39&gt;0)</f>
        <v/>
      </c>
      <c r="M39">
        <f>IF(OR(NOT($K39),M$19&lt;=M$18),0,$D39*IF($F39=1,IF(MIN(M$19,$I39+1)&lt;=MAX(M$18,$H39),0,MAX(0,INT((MIN(M$19,$I39+1)-MAX(M$18,$H39)-1-MOD(WEEKDAY($H39,2)-WEEKDAY(MAX(M$18,$H39),2),7))/7)+1)),(AND(DATE(YEAR(M$18),MONTH(M$18),MIN($J39,DAY(EOMONTH(M$18,0))))&gt;=M$18,DATE(YEAR(M$18),MONTH(M$18),MIN($J39,DAY(EOMONTH(M$18,0))))&lt;M$19,DATE(YEAR(M$18),MONTH(M$18),MIN($J39,DAY(EOMONTH(M$18,0))))&gt;=$H39,DATE(YEAR(M$18),MONTH(M$18),MIN($J39,DAY(EOMONTH(M$18,0))))&lt;=$I39,MOD((YEAR(DATE(YEAR(M$18),MONTH(M$18),MIN($J39,DAY(EOMONTH(M$18,0)))))-YEAR($H39))*12+MONTH(DATE(YEAR(M$18),MONTH(M$18),MIN($J39,DAY(EOMONTH(M$18,0)))))-MONTH($H39),CHOOSE($F39,1,1,3,12))=0))*1+IF(MONTH(DATE(YEAR(M$19-1),MONTH(M$19-1),MIN($J39,DAY(EOMONTH(M$19-1,0)))))&lt;&gt;MONTH(DATE(YEAR(M$18),MONTH(M$18),MIN($J39,DAY(EOMONTH(M$18,0))))),(AND(DATE(YEAR(M$19-1),MONTH(M$19-1),MIN($J39,DAY(EOMONTH(M$19-1,0))))&gt;=M$18,DATE(YEAR(M$19-1),MONTH(M$19-1),MIN($J39,DAY(EOMONTH(M$19-1,0))))&lt;M$19,DATE(YEAR(M$19-1),MONTH(M$19-1),MIN($J39,DAY(EOMONTH(M$19-1,0))))&gt;=$H39,DATE(YEAR(M$19-1),MONTH(M$19-1),MIN($J39,DAY(EOMONTH(M$19-1,0))))&lt;=$I39,MOD((YEAR(DATE(YEAR(M$19-1),MONTH(M$19-1),MIN($J39,DAY(EOMONTH(M$19-1,0)))))-YEAR($H39))*12+MONTH(DATE(YEAR(M$19-1),MONTH(M$19-1),MIN($J39,DAY(EOMONTH(M$19-1,0)))))-MONTH($H39),CHOOSE($F39,1,1,3,12))=0))*1,0)))</f>
        <v/>
      </c>
      <c r="N39">
        <f>IF(OR(NOT($K39),N$19&lt;=N$18),0,$D39*IF($F39=1,IF(MIN(N$19,$I39+1)&lt;=MAX(N$18,$H39),0,MAX(0,INT((MIN(N$19,$I39+1)-MAX(N$18,$H39)-1-MOD(WEEKDAY($H39,2)-WEEKDAY(MAX(N$18,$H39),2),7))/7)+1)),(AND(DATE(YEAR(N$18),MONTH(N$18),MIN($J39,DAY(EOMONTH(N$18,0))))&gt;=N$18,DATE(YEAR(N$18),MONTH(N$18),MIN($J39,DAY(EOMONTH(N$18,0))))&lt;N$19,DATE(YEAR(N$18),MONTH(N$18),MIN($J39,DAY(EOMONTH(N$18,0))))&gt;=$H39,DATE(YEAR(N$18),MONTH(N$18),MIN($J39,DAY(EOMONTH(N$18,0))))&lt;=$I39,MOD((YEAR(DATE(YEAR(N$18),MONTH(N$18),MIN($J39,DAY(EOMONTH(N$18,0)))))-YEAR($H39))*12+MONTH(DATE(YEAR(N$18),MONTH(N$18),MIN($J39,DAY(EOMONTH(N$18,0)))))-MONTH($H39),CHOOSE($F39,1,1,3,12))=0))*1+IF(MONTH(DATE(YEAR(N$19-1),MONTH(N$19-1),MIN($J39,DAY(EOMONTH(N$19-1,0)))))&lt;&gt;MONTH(DATE(YEAR(N$18),MONTH(N$18),MIN($J39,DAY(EOMONTH(N$18,0))))),(AND(DATE(YEAR(N$19-1),MONTH(N$19-1),MIN($J39,DAY(EOMONTH(N$19-1,0))))&gt;=N$18,DATE(YEAR(N$19-1),MONTH(N$19-1),MIN($J39,DAY(EOMONTH(N$19-1,0))))&lt;N$19,DATE(YEAR(N$19-1),MONTH(N$19-1),MIN($J39,DAY(EOMONTH(N$19-1,0))))&gt;=$H39,DATE(YEAR(N$19-1),MONTH(N$19-1),MIN($J39,DAY(EOMONTH(N$19-1,0))))&lt;=$I39,MOD((YEAR(DATE(YEAR(N$19-1),MONTH(N$19-1),MIN($J39,DAY(EOMONTH(N$19-1,0)))))-YEAR($H39))*12+MONTH(DATE(YEAR(N$19-1),MONTH(N$19-1),MIN($J39,DAY(EOMONTH(N$19-1,0)))))-MONTH($H39),CHOOSE($F39,1,1,3,12))=0))*1,0)))</f>
        <v/>
      </c>
      <c r="O39">
        <f>IF(OR(NOT($K39),O$19&lt;=O$18),0,$D39*IF($F39=1,IF(MIN(O$19,$I39+1)&lt;=MAX(O$18,$H39),0,MAX(0,INT((MIN(O$19,$I39+1)-MAX(O$18,$H39)-1-MOD(WEEKDAY($H39,2)-WEEKDAY(MAX(O$18,$H39),2),7))/7)+1)),(AND(DATE(YEAR(O$18),MONTH(O$18),MIN($J39,DAY(EOMONTH(O$18,0))))&gt;=O$18,DATE(YEAR(O$18),MONTH(O$18),MIN($J39,DAY(EOMONTH(O$18,0))))&lt;O$19,DATE(YEAR(O$18),MONTH(O$18),MIN($J39,DAY(EOMONTH(O$18,0))))&gt;=$H39,DATE(YEAR(O$18),MONTH(O$18),MIN($J39,DAY(EOMONTH(O$18,0))))&lt;=$I39,MOD((YEAR(DATE(YEAR(O$18),MONTH(O$18),MIN($J39,DAY(EOMONTH(O$18,0)))))-YEAR($H39))*12+MONTH(DATE(YEAR(O$18),MONTH(O$18),MIN($J39,DAY(EOMONTH(O$18,0)))))-MONTH($H39),CHOOSE($F39,1,1,3,12))=0))*1+IF(MONTH(DATE(YEAR(O$19-1),MONTH(O$19-1),MIN($J39,DAY(EOMONTH(O$19-1,0)))))&lt;&gt;MONTH(DATE(YEAR(O$18),MONTH(O$18),MIN($J39,DAY(EOMONTH(O$18,0))))),(AND(DATE(YEAR(O$19-1),MONTH(O$19-1),MIN($J39,DAY(EOMONTH(O$19-1,0))))&gt;=O$18,DATE(YEAR(O$19-1),MONTH(O$19-1),MIN($J39,DAY(EOMONTH(O$19-1,0))))&lt;O$19,DATE(YEAR(O$19-1),MONTH(O$19-1),MIN($J39,DAY(EOMONTH(O$19-1,0))))&gt;=$H39,DATE(YEAR(O$19-1),MONTH(O$19-1),MIN($J39,DAY(EOMONTH(O$19-1,0))))&lt;=$I39,MOD((YEAR(DATE(YEAR(O$19-1),MONTH(O$19-1),MIN($J39,DAY(EOMONTH(O$19-1,0)))))-YEAR($H39))*12+MONTH(DATE(YEAR(O$19-1),MONTH(O$19-1),MIN($J39,DAY(EOMONTH(O$19-1,0)))))-MONTH($H39),CHOOSE($F39,1,1,3,12))=0))*1,0)))</f>
        <v/>
      </c>
      <c r="P39">
        <f>IF(OR(NOT($K39),P$19&lt;=P$18),0,$D39*IF($F39=1,IF(MIN(P$19,$I39+1)&lt;=MAX(P$18,$H39),0,MAX(0,INT((MIN(P$19,$I39+1)-MAX(P$18,$H39)-1-MOD(WEEKDAY($H39,2)-WEEKDAY(MAX(P$18,$H39),2),7))/7)+1)),(AND(DATE(YEAR(P$18),MONTH(P$18),MIN($J39,DAY(EOMONTH(P$18,0))))&gt;=P$18,DATE(YEAR(P$18),MONTH(P$18),MIN($J39,DAY(EOMONTH(P$18,0))))&lt;P$19,DATE(YEAR(P$18),MONTH(P$18),MIN($J39,DAY(EOMONTH(P$18,0))))&gt;=$H39,DATE(YEAR(P$18),MONTH(P$18),MIN($J39,DAY(EOMONTH(P$18,0))))&lt;=$I39,MOD((YEAR(DATE(YEAR(P$18),MONTH(P$18),MIN($J39,DAY(EOMONTH(P$18,0)))))-YEAR($H39))*12+MONTH(DATE(YEAR(P$18),MONTH(P$18),MIN($J39,DAY(EOMONTH(P$18,0)))))-MONTH($H39),CHOOSE($F39,1,1,3,12))=0))*1+IF(MONTH(DATE(YEAR(P$19-1),MONTH(P$19-1),MIN($J39,DAY(EOMONTH(P$19-1,0)))))&lt;&gt;MONTH(DATE(YEAR(P$18),MONTH(P$18),MIN($J39,DAY(EOMONTH(P$18,0))))),(AND(DATE(YEAR(P$19-1),MONTH(P$19-1),MIN($J39,DAY(EOMONTH(P$19-1,0))))&gt;=P$18,DATE(YEAR(P$19-1),MONTH(P$19-1),MIN($J39,DAY(EOMONTH(P$19-1,0))))&lt;P$19,DATE(YEAR(P$19-1),MONTH(P$19-1),MIN($J39,DAY(EOMONTH(P$19-1,0))))&gt;=$H39,DATE(YEAR(P$19-1),MONTH(P$19-1),MIN($J39,DAY(EOMONTH(P$19-1,0))))&lt;=$I39,MOD((YEAR(DATE(YEAR(P$19-1),MONTH(P$19-1),MIN($J39,DAY(EOMONTH(P$19-1,0)))))-YEAR($H39))*12+MONTH(DATE(YEAR(P$19-1),MONTH(P$19-1),MIN($J39,DAY(EOMONTH(P$19-1,0)))))-MONTH($H39),CHOOSE($F39,1,1,3,12))=0))*1,0)))</f>
        <v/>
      </c>
      <c r="Q39">
        <f>IF(OR(NOT($K39),Q$19&lt;=Q$18),0,$D39*IF($F39=1,IF(MIN(Q$19,$I39+1)&lt;=MAX(Q$18,$H39),0,MAX(0,INT((MIN(Q$19,$I39+1)-MAX(Q$18,$H39)-1-MOD(WEEKDAY($H39,2)-WEEKDAY(MAX(Q$18,$H39),2),7))/7)+1)),(AND(DATE(YEAR(Q$18),MONTH(Q$18),MIN($J39,DAY(EOMONTH(Q$18,0))))&gt;=Q$18,DATE(YEAR(Q$18),MONTH(Q$18),MIN($J39,DAY(EOMONTH(Q$18,0))))&lt;Q$19,DATE(YEAR(Q$18),MONTH(Q$18),MIN($J39,DAY(EOMONTH(Q$18,0))))&gt;=$H39,DATE(YEAR(Q$18),MONTH(Q$18),MIN($J39,DAY(EOMONTH(Q$18,0))))&lt;=$I39,MOD((YEAR(DATE(YEAR(Q$18),MONTH(Q$18),MIN($J39,DAY(EOMONTH(Q$18,0)))))-YEAR($H39))*12+MONTH(DATE(YEAR(Q$18),MONTH(Q$18),MIN($J39,DAY(EOMONTH(Q$18,0)))))-MONTH($H39),CHOOSE($F39,1,1,3,12))=0))*1+IF(MONTH(DATE(YEAR(Q$19-1),MONTH(Q$19-1),MIN($J39,DAY(EOMONTH(Q$19-1,0)))))&lt;&gt;MONTH(DATE(YEAR(Q$18),MONTH(Q$18),MIN($J39,DAY(EOMONTH(Q$18,0))))),(AND(DATE(YEAR(Q$19-1),MONTH(Q$19-1),MIN($J39,DAY(EOMONTH(Q$19-1,0))))&gt;=Q$18,DATE(YEAR(Q$19-1),MONTH(Q$19-1),MIN($J39,DAY(EOMONTH(Q$19-1,0))))&lt;Q$19,DATE(YEAR(Q$19-1),MONTH(Q$19-1),MIN($J39,DAY(EOMONTH(Q$19-1,0))))&gt;=$H39,DATE(YEAR(Q$19-1),MONTH(Q$19-1),MIN($J39,DAY(EOMONTH(Q$19-1,0))))&lt;=$I39,MOD((YEAR(DATE(YEAR(Q$19-1),MONTH(Q$19-1),MIN($J39,DAY(EOMONTH(Q$19-1,0)))))-YEAR($H39))*12+MONTH(DATE(YEAR(Q$19-1),MONTH(Q$19-1),MIN($J39,DAY(EOMONTH(Q$19-1,0)))))-MONTH($H39),CHOOSE($F39,1,1,3,12))=0))*1,0)))</f>
        <v/>
      </c>
      <c r="R39">
        <f>IF(OR(NOT($K39),R$19&lt;=R$18),0,$D39*IF($F39=1,IF(MIN(R$19,$I39+1)&lt;=MAX(R$18,$H39),0,MAX(0,INT((MIN(R$19,$I39+1)-MAX(R$18,$H39)-1-MOD(WEEKDAY($H39,2)-WEEKDAY(MAX(R$18,$H39),2),7))/7)+1)),(AND(DATE(YEAR(R$18),MONTH(R$18),MIN($J39,DAY(EOMONTH(R$18,0))))&gt;=R$18,DATE(YEAR(R$18),MONTH(R$18),MIN($J39,DAY(EOMONTH(R$18,0))))&lt;R$19,DATE(YEAR(R$18),MONTH(R$18),MIN($J39,DAY(EOMONTH(R$18,0))))&gt;=$H39,DATE(YEAR(R$18),MONTH(R$18),MIN($J39,DAY(EOMONTH(R$18,0))))&lt;=$I39,MOD((YEAR(DATE(YEAR(R$18),MONTH(R$18),MIN($J39,DAY(EOMONTH(R$18,0)))))-YEAR($H39))*12+MONTH(DATE(YEAR(R$18),MONTH(R$18),MIN($J39,DAY(EOMONTH(R$18,0)))))-MONTH($H39),CHOOSE($F39,1,1,3,12))=0))*1+IF(MONTH(DATE(YEAR(R$19-1),MONTH(R$19-1),MIN($J39,DAY(EOMONTH(R$19-1,0)))))&lt;&gt;MONTH(DATE(YEAR(R$18),MONTH(R$18),MIN($J39,DAY(EOMONTH(R$18,0))))),(AND(DATE(YEAR(R$19-1),MONTH(R$19-1),MIN($J39,DAY(EOMONTH(R$19-1,0))))&gt;=R$18,DATE(YEAR(R$19-1),MONTH(R$19-1),MIN($J39,DAY(EOMONTH(R$19-1,0))))&lt;R$19,DATE(YEAR(R$19-1),MONTH(R$19-1),MIN($J39,DAY(EOMONTH(R$19-1,0))))&gt;=$H39,DATE(YEAR(R$19-1),MONTH(R$19-1),MIN($J39,DAY(EOMONTH(R$19-1,0))))&lt;=$I39,MOD((YEAR(DATE(YEAR(R$19-1),MONTH(R$19-1),MIN($J39,DAY(EOMONTH(R$19-1,0)))))-YEAR($H39))*12+MONTH(DATE(YEAR(R$19-1),MONTH(R$19-1),MIN($J39,DAY(EOMONTH(R$19-1,0)))))-MONTH($H39),CHOOSE($F39,1,1,3,12))=0))*1,0)))</f>
        <v/>
      </c>
      <c r="S39">
        <f>IF(OR(NOT($K39),S$19&lt;=S$18),0,$D39*IF($F39=1,IF(MIN(S$19,$I39+1)&lt;=MAX(S$18,$H39),0,MAX(0,INT((MIN(S$19,$I39+1)-MAX(S$18,$H39)-1-MOD(WEEKDAY($H39,2)-WEEKDAY(MAX(S$18,$H39),2),7))/7)+1)),(AND(DATE(YEAR(S$18),MONTH(S$18),MIN($J39,DAY(EOMONTH(S$18,0))))&gt;=S$18,DATE(YEAR(S$18),MONTH(S$18),MIN($J39,DAY(EOMONTH(S$18,0))))&lt;S$19,DATE(YEAR(S$18),MONTH(S$18),MIN($J39,DAY(EOMONTH(S$18,0))))&gt;=$H39,DATE(YEAR(S$18),MONTH(S$18),MIN($J39,DAY(EOMONTH(S$18,0))))&lt;=$I39,MOD((YEAR(DATE(YEAR(S$18),MONTH(S$18),MIN($J39,DAY(EOMONTH(S$18,0)))))-YEAR($H39))*12+MONTH(DATE(YEAR(S$18),MONTH(S$18),MIN($J39,DAY(EOMONTH(S$18,0)))))-MONTH($H39),CHOOSE($F39,1,1,3,12))=0))*1+IF(MONTH(DATE(YEAR(S$19-1),MONTH(S$19-1),MIN($J39,DAY(EOMONTH(S$19-1,0)))))&lt;&gt;MONTH(DATE(YEAR(S$18),MONTH(S$18),MIN($J39,DAY(EOMONTH(S$18,0))))),(AND(DATE(YEAR(S$19-1),MONTH(S$19-1),MIN($J39,DAY(EOMONTH(S$19-1,0))))&gt;=S$18,DATE(YEAR(S$19-1),MONTH(S$19-1),MIN($J39,DAY(EOMONTH(S$19-1,0))))&lt;S$19,DATE(YEAR(S$19-1),MONTH(S$19-1),MIN($J39,DAY(EOMONTH(S$19-1,0))))&gt;=$H39,DATE(YEAR(S$19-1),MONTH(S$19-1),MIN($J39,DAY(EOMONTH(S$19-1,0))))&lt;=$I39,MOD((YEAR(DATE(YEAR(S$19-1),MONTH(S$19-1),MIN($J39,DAY(EOMONTH(S$19-1,0)))))-YEAR($H39))*12+MONTH(DATE(YEAR(S$19-1),MONTH(S$19-1),MIN($J39,DAY(EOMONTH(S$19-1,0)))))-MONTH($H39),CHOOSE($F39,1,1,3,12))=0))*1,0)))</f>
        <v/>
      </c>
      <c r="T39">
        <f>IF(OR(NOT($K39),T$19&lt;=T$18),0,$D39*IF($F39=1,IF(MIN(T$19,$I39+1)&lt;=MAX(T$18,$H39),0,MAX(0,INT((MIN(T$19,$I39+1)-MAX(T$18,$H39)-1-MOD(WEEKDAY($H39,2)-WEEKDAY(MAX(T$18,$H39),2),7))/7)+1)),(AND(DATE(YEAR(T$18),MONTH(T$18),MIN($J39,DAY(EOMONTH(T$18,0))))&gt;=T$18,DATE(YEAR(T$18),MONTH(T$18),MIN($J39,DAY(EOMONTH(T$18,0))))&lt;T$19,DATE(YEAR(T$18),MONTH(T$18),MIN($J39,DAY(EOMONTH(T$18,0))))&gt;=$H39,DATE(YEAR(T$18),MONTH(T$18),MIN($J39,DAY(EOMONTH(T$18,0))))&lt;=$I39,MOD((YEAR(DATE(YEAR(T$18),MONTH(T$18),MIN($J39,DAY(EOMONTH(T$18,0)))))-YEAR($H39))*12+MONTH(DATE(YEAR(T$18),MONTH(T$18),MIN($J39,DAY(EOMONTH(T$18,0)))))-MONTH($H39),CHOOSE($F39,1,1,3,12))=0))*1+IF(MONTH(DATE(YEAR(T$19-1),MONTH(T$19-1),MIN($J39,DAY(EOMONTH(T$19-1,0)))))&lt;&gt;MONTH(DATE(YEAR(T$18),MONTH(T$18),MIN($J39,DAY(EOMONTH(T$18,0))))),(AND(DATE(YEAR(T$19-1),MONTH(T$19-1),MIN($J39,DAY(EOMONTH(T$19-1,0))))&gt;=T$18,DATE(YEAR(T$19-1),MONTH(T$19-1),MIN($J39,DAY(EOMONTH(T$19-1,0))))&lt;T$19,DATE(YEAR(T$19-1),MONTH(T$19-1),MIN($J39,DAY(EOMONTH(T$19-1,0))))&gt;=$H39,DATE(YEAR(T$19-1),MONTH(T$19-1),MIN($J39,DAY(EOMONTH(T$19-1,0))))&lt;=$I39,MOD((YEAR(DATE(YEAR(T$19-1),MONTH(T$19-1),MIN($J39,DAY(EOMONTH(T$19-1,0)))))-YEAR($H39))*12+MONTH(DATE(YEAR(T$19-1),MONTH(T$19-1),MIN($J39,DAY(EOMONTH(T$19-1,0)))))-MONTH($H39),CHOOSE($F39,1,1,3,12))=0))*1,0)))</f>
        <v/>
      </c>
      <c r="U39">
        <f>IF(OR(NOT($K39),U$19&lt;=U$18),0,$D39*IF($F39=1,IF(MIN(U$19,$I39+1)&lt;=MAX(U$18,$H39),0,MAX(0,INT((MIN(U$19,$I39+1)-MAX(U$18,$H39)-1-MOD(WEEKDAY($H39,2)-WEEKDAY(MAX(U$18,$H39),2),7))/7)+1)),(AND(DATE(YEAR(U$18),MONTH(U$18),MIN($J39,DAY(EOMONTH(U$18,0))))&gt;=U$18,DATE(YEAR(U$18),MONTH(U$18),MIN($J39,DAY(EOMONTH(U$18,0))))&lt;U$19,DATE(YEAR(U$18),MONTH(U$18),MIN($J39,DAY(EOMONTH(U$18,0))))&gt;=$H39,DATE(YEAR(U$18),MONTH(U$18),MIN($J39,DAY(EOMONTH(U$18,0))))&lt;=$I39,MOD((YEAR(DATE(YEAR(U$18),MONTH(U$18),MIN($J39,DAY(EOMONTH(U$18,0)))))-YEAR($H39))*12+MONTH(DATE(YEAR(U$18),MONTH(U$18),MIN($J39,DAY(EOMONTH(U$18,0)))))-MONTH($H39),CHOOSE($F39,1,1,3,12))=0))*1+IF(MONTH(DATE(YEAR(U$19-1),MONTH(U$19-1),MIN($J39,DAY(EOMONTH(U$19-1,0)))))&lt;&gt;MONTH(DATE(YEAR(U$18),MONTH(U$18),MIN($J39,DAY(EOMONTH(U$18,0))))),(AND(DATE(YEAR(U$19-1),MONTH(U$19-1),MIN($J39,DAY(EOMONTH(U$19-1,0))))&gt;=U$18,DATE(YEAR(U$19-1),MONTH(U$19-1),MIN($J39,DAY(EOMONTH(U$19-1,0))))&lt;U$19,DATE(YEAR(U$19-1),MONTH(U$19-1),MIN($J39,DAY(EOMONTH(U$19-1,0))))&gt;=$H39,DATE(YEAR(U$19-1),MONTH(U$19-1),MIN($J39,DAY(EOMONTH(U$19-1,0))))&lt;=$I39,MOD((YEAR(DATE(YEAR(U$19-1),MONTH(U$19-1),MIN($J39,DAY(EOMONTH(U$19-1,0)))))-YEAR($H39))*12+MONTH(DATE(YEAR(U$19-1),MONTH(U$19-1),MIN($J39,DAY(EOMONTH(U$19-1,0)))))-MONTH($H39),CHOOSE($F39,1,1,3,12))=0))*1,0)))</f>
        <v/>
      </c>
      <c r="V39">
        <f>IF(OR(NOT($K39),V$19&lt;=V$18),0,$D39*IF($F39=1,IF(MIN(V$19,$I39+1)&lt;=MAX(V$18,$H39),0,MAX(0,INT((MIN(V$19,$I39+1)-MAX(V$18,$H39)-1-MOD(WEEKDAY($H39,2)-WEEKDAY(MAX(V$18,$H39),2),7))/7)+1)),(AND(DATE(YEAR(V$18),MONTH(V$18),MIN($J39,DAY(EOMONTH(V$18,0))))&gt;=V$18,DATE(YEAR(V$18),MONTH(V$18),MIN($J39,DAY(EOMONTH(V$18,0))))&lt;V$19,DATE(YEAR(V$18),MONTH(V$18),MIN($J39,DAY(EOMONTH(V$18,0))))&gt;=$H39,DATE(YEAR(V$18),MONTH(V$18),MIN($J39,DAY(EOMONTH(V$18,0))))&lt;=$I39,MOD((YEAR(DATE(YEAR(V$18),MONTH(V$18),MIN($J39,DAY(EOMONTH(V$18,0)))))-YEAR($H39))*12+MONTH(DATE(YEAR(V$18),MONTH(V$18),MIN($J39,DAY(EOMONTH(V$18,0)))))-MONTH($H39),CHOOSE($F39,1,1,3,12))=0))*1+IF(MONTH(DATE(YEAR(V$19-1),MONTH(V$19-1),MIN($J39,DAY(EOMONTH(V$19-1,0)))))&lt;&gt;MONTH(DATE(YEAR(V$18),MONTH(V$18),MIN($J39,DAY(EOMONTH(V$18,0))))),(AND(DATE(YEAR(V$19-1),MONTH(V$19-1),MIN($J39,DAY(EOMONTH(V$19-1,0))))&gt;=V$18,DATE(YEAR(V$19-1),MONTH(V$19-1),MIN($J39,DAY(EOMONTH(V$19-1,0))))&lt;V$19,DATE(YEAR(V$19-1),MONTH(V$19-1),MIN($J39,DAY(EOMONTH(V$19-1,0))))&gt;=$H39,DATE(YEAR(V$19-1),MONTH(V$19-1),MIN($J39,DAY(EOMONTH(V$19-1,0))))&lt;=$I39,MOD((YEAR(DATE(YEAR(V$19-1),MONTH(V$19-1),MIN($J39,DAY(EOMONTH(V$19-1,0)))))-YEAR($H39))*12+MONTH(DATE(YEAR(V$19-1),MONTH(V$19-1),MIN($J39,DAY(EOMONTH(V$19-1,0)))))-MONTH($H39),CHOOSE($F39,1,1,3,12))=0))*1,0)))</f>
        <v/>
      </c>
      <c r="W39">
        <f>IF(OR(NOT($K39),W$19&lt;=W$18),0,$D39*IF($F39=1,IF(MIN(W$19,$I39+1)&lt;=MAX(W$18,$H39),0,MAX(0,INT((MIN(W$19,$I39+1)-MAX(W$18,$H39)-1-MOD(WEEKDAY($H39,2)-WEEKDAY(MAX(W$18,$H39),2),7))/7)+1)),(AND(DATE(YEAR(W$18),MONTH(W$18),MIN($J39,DAY(EOMONTH(W$18,0))))&gt;=W$18,DATE(YEAR(W$18),MONTH(W$18),MIN($J39,DAY(EOMONTH(W$18,0))))&lt;W$19,DATE(YEAR(W$18),MONTH(W$18),MIN($J39,DAY(EOMONTH(W$18,0))))&gt;=$H39,DATE(YEAR(W$18),MONTH(W$18),MIN($J39,DAY(EOMONTH(W$18,0))))&lt;=$I39,MOD((YEAR(DATE(YEAR(W$18),MONTH(W$18),MIN($J39,DAY(EOMONTH(W$18,0)))))-YEAR($H39))*12+MONTH(DATE(YEAR(W$18),MONTH(W$18),MIN($J39,DAY(EOMONTH(W$18,0)))))-MONTH($H39),CHOOSE($F39,1,1,3,12))=0))*1+IF(MONTH(DATE(YEAR(W$19-1),MONTH(W$19-1),MIN($J39,DAY(EOMONTH(W$19-1,0)))))&lt;&gt;MONTH(DATE(YEAR(W$18),MONTH(W$18),MIN($J39,DAY(EOMONTH(W$18,0))))),(AND(DATE(YEAR(W$19-1),MONTH(W$19-1),MIN($J39,DAY(EOMONTH(W$19-1,0))))&gt;=W$18,DATE(YEAR(W$19-1),MONTH(W$19-1),MIN($J39,DAY(EOMONTH(W$19-1,0))))&lt;W$19,DATE(YEAR(W$19-1),MONTH(W$19-1),MIN($J39,DAY(EOMONTH(W$19-1,0))))&gt;=$H39,DATE(YEAR(W$19-1),MONTH(W$19-1),MIN($J39,DAY(EOMONTH(W$19-1,0))))&lt;=$I39,MOD((YEAR(DATE(YEAR(W$19-1),MONTH(W$19-1),MIN($J39,DAY(EOMONTH(W$19-1,0)))))-YEAR($H39))*12+MONTH(DATE(YEAR(W$19-1),MONTH(W$19-1),MIN($J39,DAY(EOMONTH(W$19-1,0)))))-MONTH($H39),CHOOSE($F39,1,1,3,12))=0))*1,0)))</f>
        <v/>
      </c>
      <c r="X39">
        <f>IF(OR(NOT($K39),X$19&lt;=X$18),0,$D39*IF($F39=1,IF(MIN(X$19,$I39+1)&lt;=MAX(X$18,$H39),0,MAX(0,INT((MIN(X$19,$I39+1)-MAX(X$18,$H39)-1-MOD(WEEKDAY($H39,2)-WEEKDAY(MAX(X$18,$H39),2),7))/7)+1)),(AND(DATE(YEAR(X$18),MONTH(X$18),MIN($J39,DAY(EOMONTH(X$18,0))))&gt;=X$18,DATE(YEAR(X$18),MONTH(X$18),MIN($J39,DAY(EOMONTH(X$18,0))))&lt;X$19,DATE(YEAR(X$18),MONTH(X$18),MIN($J39,DAY(EOMONTH(X$18,0))))&gt;=$H39,DATE(YEAR(X$18),MONTH(X$18),MIN($J39,DAY(EOMONTH(X$18,0))))&lt;=$I39,MOD((YEAR(DATE(YEAR(X$18),MONTH(X$18),MIN($J39,DAY(EOMONTH(X$18,0)))))-YEAR($H39))*12+MONTH(DATE(YEAR(X$18),MONTH(X$18),MIN($J39,DAY(EOMONTH(X$18,0)))))-MONTH($H39),CHOOSE($F39,1,1,3,12))=0))*1+IF(MONTH(DATE(YEAR(X$19-1),MONTH(X$19-1),MIN($J39,DAY(EOMONTH(X$19-1,0)))))&lt;&gt;MONTH(DATE(YEAR(X$18),MONTH(X$18),MIN($J39,DAY(EOMONTH(X$18,0))))),(AND(DATE(YEAR(X$19-1),MONTH(X$19-1),MIN($J39,DAY(EOMONTH(X$19-1,0))))&gt;=X$18,DATE(YEAR(X$19-1),MONTH(X$19-1),MIN($J39,DAY(EOMONTH(X$19-1,0))))&lt;X$19,DATE(YEAR(X$19-1),MONTH(X$19-1),MIN($J39,DAY(EOMONTH(X$19-1,0))))&gt;=$H39,DATE(YEAR(X$19-1),MONTH(X$19-1),MIN($J39,DAY(EOMONTH(X$19-1,0))))&lt;=$I39,MOD((YEAR(DATE(YEAR(X$19-1),MONTH(X$19-1),MIN($J39,DAY(EOMONTH(X$19-1,0)))))-YEAR($H39))*12+MONTH(DATE(YEAR(X$19-1),MONTH(X$19-1),MIN($J39,DAY(EOMONTH(X$19-1,0)))))-MONTH($H39),CHOOSE($F39,1,1,3,12))=0))*1,0)))</f>
        <v/>
      </c>
      <c r="Y39">
        <f>IF(OR(NOT($K39),Y$19&lt;=Y$18),0,$D39*IF($F39=1,IF(MIN(Y$19,$I39+1)&lt;=MAX(Y$18,$H39),0,MAX(0,INT((MIN(Y$19,$I39+1)-MAX(Y$18,$H39)-1-MOD(WEEKDAY($H39,2)-WEEKDAY(MAX(Y$18,$H39),2),7))/7)+1)),(AND(DATE(YEAR(Y$18),MONTH(Y$18),MIN($J39,DAY(EOMONTH(Y$18,0))))&gt;=Y$18,DATE(YEAR(Y$18),MONTH(Y$18),MIN($J39,DAY(EOMONTH(Y$18,0))))&lt;Y$19,DATE(YEAR(Y$18),MONTH(Y$18),MIN($J39,DAY(EOMONTH(Y$18,0))))&gt;=$H39,DATE(YEAR(Y$18),MONTH(Y$18),MIN($J39,DAY(EOMONTH(Y$18,0))))&lt;=$I39,MOD((YEAR(DATE(YEAR(Y$18),MONTH(Y$18),MIN($J39,DAY(EOMONTH(Y$18,0)))))-YEAR($H39))*12+MONTH(DATE(YEAR(Y$18),MONTH(Y$18),MIN($J39,DAY(EOMONTH(Y$18,0)))))-MONTH($H39),CHOOSE($F39,1,1,3,12))=0))*1+IF(MONTH(DATE(YEAR(Y$19-1),MONTH(Y$19-1),MIN($J39,DAY(EOMONTH(Y$19-1,0)))))&lt;&gt;MONTH(DATE(YEAR(Y$18),MONTH(Y$18),MIN($J39,DAY(EOMONTH(Y$18,0))))),(AND(DATE(YEAR(Y$19-1),MONTH(Y$19-1),MIN($J39,DAY(EOMONTH(Y$19-1,0))))&gt;=Y$18,DATE(YEAR(Y$19-1),MONTH(Y$19-1),MIN($J39,DAY(EOMONTH(Y$19-1,0))))&lt;Y$19,DATE(YEAR(Y$19-1),MONTH(Y$19-1),MIN($J39,DAY(EOMONTH(Y$19-1,0))))&gt;=$H39,DATE(YEAR(Y$19-1),MONTH(Y$19-1),MIN($J39,DAY(EOMONTH(Y$19-1,0))))&lt;=$I39,MOD((YEAR(DATE(YEAR(Y$19-1),MONTH(Y$19-1),MIN($J39,DAY(EOMONTH(Y$19-1,0)))))-YEAR($H39))*12+MONTH(DATE(YEAR(Y$19-1),MONTH(Y$19-1),MIN($J39,DAY(EOMONTH(Y$19-1,0)))))-MONTH($H39),CHOOSE($F39,1,1,3,12))=0))*1,0)))</f>
        <v/>
      </c>
      <c r="Z39">
        <f>IF(OR(NOT($K39),Z$19&lt;=Z$18),0,$D39*IF($F39=1,IF(MIN(Z$19,$I39+1)&lt;=MAX(Z$18,$H39),0,MAX(0,INT((MIN(Z$19,$I39+1)-MAX(Z$18,$H39)-1-MOD(WEEKDAY($H39,2)-WEEKDAY(MAX(Z$18,$H39),2),7))/7)+1)),(AND(DATE(YEAR(Z$18),MONTH(Z$18),MIN($J39,DAY(EOMONTH(Z$18,0))))&gt;=Z$18,DATE(YEAR(Z$18),MONTH(Z$18),MIN($J39,DAY(EOMONTH(Z$18,0))))&lt;Z$19,DATE(YEAR(Z$18),MONTH(Z$18),MIN($J39,DAY(EOMONTH(Z$18,0))))&gt;=$H39,DATE(YEAR(Z$18),MONTH(Z$18),MIN($J39,DAY(EOMONTH(Z$18,0))))&lt;=$I39,MOD((YEAR(DATE(YEAR(Z$18),MONTH(Z$18),MIN($J39,DAY(EOMONTH(Z$18,0)))))-YEAR($H39))*12+MONTH(DATE(YEAR(Z$18),MONTH(Z$18),MIN($J39,DAY(EOMONTH(Z$18,0)))))-MONTH($H39),CHOOSE($F39,1,1,3,12))=0))*1+IF(MONTH(DATE(YEAR(Z$19-1),MONTH(Z$19-1),MIN($J39,DAY(EOMONTH(Z$19-1,0)))))&lt;&gt;MONTH(DATE(YEAR(Z$18),MONTH(Z$18),MIN($J39,DAY(EOMONTH(Z$18,0))))),(AND(DATE(YEAR(Z$19-1),MONTH(Z$19-1),MIN($J39,DAY(EOMONTH(Z$19-1,0))))&gt;=Z$18,DATE(YEAR(Z$19-1),MONTH(Z$19-1),MIN($J39,DAY(EOMONTH(Z$19-1,0))))&lt;Z$19,DATE(YEAR(Z$19-1),MONTH(Z$19-1),MIN($J39,DAY(EOMONTH(Z$19-1,0))))&gt;=$H39,DATE(YEAR(Z$19-1),MONTH(Z$19-1),MIN($J39,DAY(EOMONTH(Z$19-1,0))))&lt;=$I39,MOD((YEAR(DATE(YEAR(Z$19-1),MONTH(Z$19-1),MIN($J39,DAY(EOMONTH(Z$19-1,0)))))-YEAR($H39))*12+MONTH(DATE(YEAR(Z$19-1),MONTH(Z$19-1),MIN($J39,DAY(EOMONTH(Z$19-1,0)))))-MONTH($H39),CHOOSE($F39,1,1,3,12))=0))*1,0)))</f>
        <v/>
      </c>
      <c r="AA39">
        <f>IF(OR(NOT($K39),AA$19&lt;=AA$18),0,$D39*IF($F39=1,IF(MIN(AA$19,$I39+1)&lt;=MAX(AA$18,$H39),0,MAX(0,INT((MIN(AA$19,$I39+1)-MAX(AA$18,$H39)-1-MOD(WEEKDAY($H39,2)-WEEKDAY(MAX(AA$18,$H39),2),7))/7)+1)),(AND(DATE(YEAR(AA$18),MONTH(AA$18),MIN($J39,DAY(EOMONTH(AA$18,0))))&gt;=AA$18,DATE(YEAR(AA$18),MONTH(AA$18),MIN($J39,DAY(EOMONTH(AA$18,0))))&lt;AA$19,DATE(YEAR(AA$18),MONTH(AA$18),MIN($J39,DAY(EOMONTH(AA$18,0))))&gt;=$H39,DATE(YEAR(AA$18),MONTH(AA$18),MIN($J39,DAY(EOMONTH(AA$18,0))))&lt;=$I39,MOD((YEAR(DATE(YEAR(AA$18),MONTH(AA$18),MIN($J39,DAY(EOMONTH(AA$18,0)))))-YEAR($H39))*12+MONTH(DATE(YEAR(AA$18),MONTH(AA$18),MIN($J39,DAY(EOMONTH(AA$18,0)))))-MONTH($H39),CHOOSE($F39,1,1,3,12))=0))*1+IF(MONTH(DATE(YEAR(AA$19-1),MONTH(AA$19-1),MIN($J39,DAY(EOMONTH(AA$19-1,0)))))&lt;&gt;MONTH(DATE(YEAR(AA$18),MONTH(AA$18),MIN($J39,DAY(EOMONTH(AA$18,0))))),(AND(DATE(YEAR(AA$19-1),MONTH(AA$19-1),MIN($J39,DAY(EOMONTH(AA$19-1,0))))&gt;=AA$18,DATE(YEAR(AA$19-1),MONTH(AA$19-1),MIN($J39,DAY(EOMONTH(AA$19-1,0))))&lt;AA$19,DATE(YEAR(AA$19-1),MONTH(AA$19-1),MIN($J39,DAY(EOMONTH(AA$19-1,0))))&gt;=$H39,DATE(YEAR(AA$19-1),MONTH(AA$19-1),MIN($J39,DAY(EOMONTH(AA$19-1,0))))&lt;=$I39,MOD((YEAR(DATE(YEAR(AA$19-1),MONTH(AA$19-1),MIN($J39,DAY(EOMONTH(AA$19-1,0)))))-YEAR($H39))*12+MONTH(DATE(YEAR(AA$19-1),MONTH(AA$19-1),MIN($J39,DAY(EOMONTH(AA$19-1,0)))))-MONTH($H39),CHOOSE($F39,1,1,3,12))=0))*1,0)))</f>
        <v/>
      </c>
      <c r="AB39">
        <f>IF(OR(NOT($K39),AB$19&lt;=AB$18),0,$D39*IF($F39=1,IF(MIN(AB$19,$I39+1)&lt;=MAX(AB$18,$H39),0,MAX(0,INT((MIN(AB$19,$I39+1)-MAX(AB$18,$H39)-1-MOD(WEEKDAY($H39,2)-WEEKDAY(MAX(AB$18,$H39),2),7))/7)+1)),(AND(DATE(YEAR(AB$18),MONTH(AB$18),MIN($J39,DAY(EOMONTH(AB$18,0))))&gt;=AB$18,DATE(YEAR(AB$18),MONTH(AB$18),MIN($J39,DAY(EOMONTH(AB$18,0))))&lt;AB$19,DATE(YEAR(AB$18),MONTH(AB$18),MIN($J39,DAY(EOMONTH(AB$18,0))))&gt;=$H39,DATE(YEAR(AB$18),MONTH(AB$18),MIN($J39,DAY(EOMONTH(AB$18,0))))&lt;=$I39,MOD((YEAR(DATE(YEAR(AB$18),MONTH(AB$18),MIN($J39,DAY(EOMONTH(AB$18,0)))))-YEAR($H39))*12+MONTH(DATE(YEAR(AB$18),MONTH(AB$18),MIN($J39,DAY(EOMONTH(AB$18,0)))))-MONTH($H39),CHOOSE($F39,1,1,3,12))=0))*1+IF(MONTH(DATE(YEAR(AB$19-1),MONTH(AB$19-1),MIN($J39,DAY(EOMONTH(AB$19-1,0)))))&lt;&gt;MONTH(DATE(YEAR(AB$18),MONTH(AB$18),MIN($J39,DAY(EOMONTH(AB$18,0))))),(AND(DATE(YEAR(AB$19-1),MONTH(AB$19-1),MIN($J39,DAY(EOMONTH(AB$19-1,0))))&gt;=AB$18,DATE(YEAR(AB$19-1),MONTH(AB$19-1),MIN($J39,DAY(EOMONTH(AB$19-1,0))))&lt;AB$19,DATE(YEAR(AB$19-1),MONTH(AB$19-1),MIN($J39,DAY(EOMONTH(AB$19-1,0))))&gt;=$H39,DATE(YEAR(AB$19-1),MONTH(AB$19-1),MIN($J39,DAY(EOMONTH(AB$19-1,0))))&lt;=$I39,MOD((YEAR(DATE(YEAR(AB$19-1),MONTH(AB$19-1),MIN($J39,DAY(EOMONTH(AB$19-1,0)))))-YEAR($H39))*12+MONTH(DATE(YEAR(AB$19-1),MONTH(AB$19-1),MIN($J39,DAY(EOMONTH(AB$19-1,0)))))-MONTH($H39),CHOOSE($F39,1,1,3,12))=0))*1,0)))</f>
        <v/>
      </c>
      <c r="AC39">
        <f>IF(OR(NOT($K39),AC$19&lt;=AC$18),0,$D39*IF($F39=1,IF(MIN(AC$19,$I39+1)&lt;=MAX(AC$18,$H39),0,MAX(0,INT((MIN(AC$19,$I39+1)-MAX(AC$18,$H39)-1-MOD(WEEKDAY($H39,2)-WEEKDAY(MAX(AC$18,$H39),2),7))/7)+1)),(AND(DATE(YEAR(AC$18),MONTH(AC$18),MIN($J39,DAY(EOMONTH(AC$18,0))))&gt;=AC$18,DATE(YEAR(AC$18),MONTH(AC$18),MIN($J39,DAY(EOMONTH(AC$18,0))))&lt;AC$19,DATE(YEAR(AC$18),MONTH(AC$18),MIN($J39,DAY(EOMONTH(AC$18,0))))&gt;=$H39,DATE(YEAR(AC$18),MONTH(AC$18),MIN($J39,DAY(EOMONTH(AC$18,0))))&lt;=$I39,MOD((YEAR(DATE(YEAR(AC$18),MONTH(AC$18),MIN($J39,DAY(EOMONTH(AC$18,0)))))-YEAR($H39))*12+MONTH(DATE(YEAR(AC$18),MONTH(AC$18),MIN($J39,DAY(EOMONTH(AC$18,0)))))-MONTH($H39),CHOOSE($F39,1,1,3,12))=0))*1+IF(MONTH(DATE(YEAR(AC$19-1),MONTH(AC$19-1),MIN($J39,DAY(EOMONTH(AC$19-1,0)))))&lt;&gt;MONTH(DATE(YEAR(AC$18),MONTH(AC$18),MIN($J39,DAY(EOMONTH(AC$18,0))))),(AND(DATE(YEAR(AC$19-1),MONTH(AC$19-1),MIN($J39,DAY(EOMONTH(AC$19-1,0))))&gt;=AC$18,DATE(YEAR(AC$19-1),MONTH(AC$19-1),MIN($J39,DAY(EOMONTH(AC$19-1,0))))&lt;AC$19,DATE(YEAR(AC$19-1),MONTH(AC$19-1),MIN($J39,DAY(EOMONTH(AC$19-1,0))))&gt;=$H39,DATE(YEAR(AC$19-1),MONTH(AC$19-1),MIN($J39,DAY(EOMONTH(AC$19-1,0))))&lt;=$I39,MOD((YEAR(DATE(YEAR(AC$19-1),MONTH(AC$19-1),MIN($J39,DAY(EOMONTH(AC$19-1,0)))))-YEAR($H39))*12+MONTH(DATE(YEAR(AC$19-1),MONTH(AC$19-1),MIN($J39,DAY(EOMONTH(AC$19-1,0)))))-MONTH($H39),CHOOSE($F39,1,1,3,12))=0))*1,0)))</f>
        <v/>
      </c>
      <c r="AD39">
        <f>IF(OR(NOT($K39),AD$19&lt;=AD$18),0,$D39*IF($F39=1,IF(MIN(AD$19,$I39+1)&lt;=MAX(AD$18,$H39),0,MAX(0,INT((MIN(AD$19,$I39+1)-MAX(AD$18,$H39)-1-MOD(WEEKDAY($H39,2)-WEEKDAY(MAX(AD$18,$H39),2),7))/7)+1)),(AND(DATE(YEAR(AD$18),MONTH(AD$18),MIN($J39,DAY(EOMONTH(AD$18,0))))&gt;=AD$18,DATE(YEAR(AD$18),MONTH(AD$18),MIN($J39,DAY(EOMONTH(AD$18,0))))&lt;AD$19,DATE(YEAR(AD$18),MONTH(AD$18),MIN($J39,DAY(EOMONTH(AD$18,0))))&gt;=$H39,DATE(YEAR(AD$18),MONTH(AD$18),MIN($J39,DAY(EOMONTH(AD$18,0))))&lt;=$I39,MOD((YEAR(DATE(YEAR(AD$18),MONTH(AD$18),MIN($J39,DAY(EOMONTH(AD$18,0)))))-YEAR($H39))*12+MONTH(DATE(YEAR(AD$18),MONTH(AD$18),MIN($J39,DAY(EOMONTH(AD$18,0)))))-MONTH($H39),CHOOSE($F39,1,1,3,12))=0))*1+IF(MONTH(DATE(YEAR(AD$19-1),MONTH(AD$19-1),MIN($J39,DAY(EOMONTH(AD$19-1,0)))))&lt;&gt;MONTH(DATE(YEAR(AD$18),MONTH(AD$18),MIN($J39,DAY(EOMONTH(AD$18,0))))),(AND(DATE(YEAR(AD$19-1),MONTH(AD$19-1),MIN($J39,DAY(EOMONTH(AD$19-1,0))))&gt;=AD$18,DATE(YEAR(AD$19-1),MONTH(AD$19-1),MIN($J39,DAY(EOMONTH(AD$19-1,0))))&lt;AD$19,DATE(YEAR(AD$19-1),MONTH(AD$19-1),MIN($J39,DAY(EOMONTH(AD$19-1,0))))&gt;=$H39,DATE(YEAR(AD$19-1),MONTH(AD$19-1),MIN($J39,DAY(EOMONTH(AD$19-1,0))))&lt;=$I39,MOD((YEAR(DATE(YEAR(AD$19-1),MONTH(AD$19-1),MIN($J39,DAY(EOMONTH(AD$19-1,0)))))-YEAR($H39))*12+MONTH(DATE(YEAR(AD$19-1),MONTH(AD$19-1),MIN($J39,DAY(EOMONTH(AD$19-1,0)))))-MONTH($H39),CHOOSE($F39,1,1,3,12))=0))*1,0)))</f>
        <v/>
      </c>
      <c r="AE39">
        <f>IF(OR(NOT($K39),AE$19&lt;=AE$18),0,$D39*IF($F39=1,IF(MIN(AE$19,$I39+1)&lt;=MAX(AE$18,$H39),0,MAX(0,INT((MIN(AE$19,$I39+1)-MAX(AE$18,$H39)-1-MOD(WEEKDAY($H39,2)-WEEKDAY(MAX(AE$18,$H39),2),7))/7)+1)),(AND(DATE(YEAR(AE$18),MONTH(AE$18),MIN($J39,DAY(EOMONTH(AE$18,0))))&gt;=AE$18,DATE(YEAR(AE$18),MONTH(AE$18),MIN($J39,DAY(EOMONTH(AE$18,0))))&lt;AE$19,DATE(YEAR(AE$18),MONTH(AE$18),MIN($J39,DAY(EOMONTH(AE$18,0))))&gt;=$H39,DATE(YEAR(AE$18),MONTH(AE$18),MIN($J39,DAY(EOMONTH(AE$18,0))))&lt;=$I39,MOD((YEAR(DATE(YEAR(AE$18),MONTH(AE$18),MIN($J39,DAY(EOMONTH(AE$18,0)))))-YEAR($H39))*12+MONTH(DATE(YEAR(AE$18),MONTH(AE$18),MIN($J39,DAY(EOMONTH(AE$18,0)))))-MONTH($H39),CHOOSE($F39,1,1,3,12))=0))*1+IF(MONTH(DATE(YEAR(AE$19-1),MONTH(AE$19-1),MIN($J39,DAY(EOMONTH(AE$19-1,0)))))&lt;&gt;MONTH(DATE(YEAR(AE$18),MONTH(AE$18),MIN($J39,DAY(EOMONTH(AE$18,0))))),(AND(DATE(YEAR(AE$19-1),MONTH(AE$19-1),MIN($J39,DAY(EOMONTH(AE$19-1,0))))&gt;=AE$18,DATE(YEAR(AE$19-1),MONTH(AE$19-1),MIN($J39,DAY(EOMONTH(AE$19-1,0))))&lt;AE$19,DATE(YEAR(AE$19-1),MONTH(AE$19-1),MIN($J39,DAY(EOMONTH(AE$19-1,0))))&gt;=$H39,DATE(YEAR(AE$19-1),MONTH(AE$19-1),MIN($J39,DAY(EOMONTH(AE$19-1,0))))&lt;=$I39,MOD((YEAR(DATE(YEAR(AE$19-1),MONTH(AE$19-1),MIN($J39,DAY(EOMONTH(AE$19-1,0)))))-YEAR($H39))*12+MONTH(DATE(YEAR(AE$19-1),MONTH(AE$19-1),MIN($J39,DAY(EOMONTH(AE$19-1,0)))))-MONTH($H39),CHOOSE($F39,1,1,3,12))=0))*1,0)))</f>
        <v/>
      </c>
      <c r="AF39">
        <f>IF(OR(NOT($K39),AF$19&lt;=AF$18),0,$D39*IF($F39=1,IF(MIN(AF$19,$I39+1)&lt;=MAX(AF$18,$H39),0,MAX(0,INT((MIN(AF$19,$I39+1)-MAX(AF$18,$H39)-1-MOD(WEEKDAY($H39,2)-WEEKDAY(MAX(AF$18,$H39),2),7))/7)+1)),(AND(DATE(YEAR(AF$18),MONTH(AF$18),MIN($J39,DAY(EOMONTH(AF$18,0))))&gt;=AF$18,DATE(YEAR(AF$18),MONTH(AF$18),MIN($J39,DAY(EOMONTH(AF$18,0))))&lt;AF$19,DATE(YEAR(AF$18),MONTH(AF$18),MIN($J39,DAY(EOMONTH(AF$18,0))))&gt;=$H39,DATE(YEAR(AF$18),MONTH(AF$18),MIN($J39,DAY(EOMONTH(AF$18,0))))&lt;=$I39,MOD((YEAR(DATE(YEAR(AF$18),MONTH(AF$18),MIN($J39,DAY(EOMONTH(AF$18,0)))))-YEAR($H39))*12+MONTH(DATE(YEAR(AF$18),MONTH(AF$18),MIN($J39,DAY(EOMONTH(AF$18,0)))))-MONTH($H39),CHOOSE($F39,1,1,3,12))=0))*1+IF(MONTH(DATE(YEAR(AF$19-1),MONTH(AF$19-1),MIN($J39,DAY(EOMONTH(AF$19-1,0)))))&lt;&gt;MONTH(DATE(YEAR(AF$18),MONTH(AF$18),MIN($J39,DAY(EOMONTH(AF$18,0))))),(AND(DATE(YEAR(AF$19-1),MONTH(AF$19-1),MIN($J39,DAY(EOMONTH(AF$19-1,0))))&gt;=AF$18,DATE(YEAR(AF$19-1),MONTH(AF$19-1),MIN($J39,DAY(EOMONTH(AF$19-1,0))))&lt;AF$19,DATE(YEAR(AF$19-1),MONTH(AF$19-1),MIN($J39,DAY(EOMONTH(AF$19-1,0))))&gt;=$H39,DATE(YEAR(AF$19-1),MONTH(AF$19-1),MIN($J39,DAY(EOMONTH(AF$19-1,0))))&lt;=$I39,MOD((YEAR(DATE(YEAR(AF$19-1),MONTH(AF$19-1),MIN($J39,DAY(EOMONTH(AF$19-1,0)))))-YEAR($H39))*12+MONTH(DATE(YEAR(AF$19-1),MONTH(AF$19-1),MIN($J39,DAY(EOMONTH(AF$19-1,0)))))-MONTH($H39),CHOOSE($F39,1,1,3,12))=0))*1,0)))</f>
        <v/>
      </c>
      <c r="AG39">
        <f>IF(OR(NOT($K39),AG$19&lt;=AG$18),0,$D39*IF($F39=1,IF(MIN(AG$19,$I39+1)&lt;=MAX(AG$18,$H39),0,MAX(0,INT((MIN(AG$19,$I39+1)-MAX(AG$18,$H39)-1-MOD(WEEKDAY($H39,2)-WEEKDAY(MAX(AG$18,$H39),2),7))/7)+1)),(AND(DATE(YEAR(AG$18),MONTH(AG$18),MIN($J39,DAY(EOMONTH(AG$18,0))))&gt;=AG$18,DATE(YEAR(AG$18),MONTH(AG$18),MIN($J39,DAY(EOMONTH(AG$18,0))))&lt;AG$19,DATE(YEAR(AG$18),MONTH(AG$18),MIN($J39,DAY(EOMONTH(AG$18,0))))&gt;=$H39,DATE(YEAR(AG$18),MONTH(AG$18),MIN($J39,DAY(EOMONTH(AG$18,0))))&lt;=$I39,MOD((YEAR(DATE(YEAR(AG$18),MONTH(AG$18),MIN($J39,DAY(EOMONTH(AG$18,0)))))-YEAR($H39))*12+MONTH(DATE(YEAR(AG$18),MONTH(AG$18),MIN($J39,DAY(EOMONTH(AG$18,0)))))-MONTH($H39),CHOOSE($F39,1,1,3,12))=0))*1+IF(MONTH(DATE(YEAR(AG$19-1),MONTH(AG$19-1),MIN($J39,DAY(EOMONTH(AG$19-1,0)))))&lt;&gt;MONTH(DATE(YEAR(AG$18),MONTH(AG$18),MIN($J39,DAY(EOMONTH(AG$18,0))))),(AND(DATE(YEAR(AG$19-1),MONTH(AG$19-1),MIN($J39,DAY(EOMONTH(AG$19-1,0))))&gt;=AG$18,DATE(YEAR(AG$19-1),MONTH(AG$19-1),MIN($J39,DAY(EOMONTH(AG$19-1,0))))&lt;AG$19,DATE(YEAR(AG$19-1),MONTH(AG$19-1),MIN($J39,DAY(EOMONTH(AG$19-1,0))))&gt;=$H39,DATE(YEAR(AG$19-1),MONTH(AG$19-1),MIN($J39,DAY(EOMONTH(AG$19-1,0))))&lt;=$I39,MOD((YEAR(DATE(YEAR(AG$19-1),MONTH(AG$19-1),MIN($J39,DAY(EOMONTH(AG$19-1,0)))))-YEAR($H39))*12+MONTH(DATE(YEAR(AG$19-1),MONTH(AG$19-1),MIN($J39,DAY(EOMONTH(AG$19-1,0)))))-MONTH($H39),CHOOSE($F39,1,1,3,12))=0))*1,0)))</f>
        <v/>
      </c>
      <c r="AH39">
        <f>IF(OR(NOT($K39),AH$19&lt;=AH$18),0,$D39*IF($F39=1,IF(MIN(AH$19,$I39+1)&lt;=MAX(AH$18,$H39),0,MAX(0,INT((MIN(AH$19,$I39+1)-MAX(AH$18,$H39)-1-MOD(WEEKDAY($H39,2)-WEEKDAY(MAX(AH$18,$H39),2),7))/7)+1)),(AND(DATE(YEAR(AH$18),MONTH(AH$18),MIN($J39,DAY(EOMONTH(AH$18,0))))&gt;=AH$18,DATE(YEAR(AH$18),MONTH(AH$18),MIN($J39,DAY(EOMONTH(AH$18,0))))&lt;AH$19,DATE(YEAR(AH$18),MONTH(AH$18),MIN($J39,DAY(EOMONTH(AH$18,0))))&gt;=$H39,DATE(YEAR(AH$18),MONTH(AH$18),MIN($J39,DAY(EOMONTH(AH$18,0))))&lt;=$I39,MOD((YEAR(DATE(YEAR(AH$18),MONTH(AH$18),MIN($J39,DAY(EOMONTH(AH$18,0)))))-YEAR($H39))*12+MONTH(DATE(YEAR(AH$18),MONTH(AH$18),MIN($J39,DAY(EOMONTH(AH$18,0)))))-MONTH($H39),CHOOSE($F39,1,1,3,12))=0))*1+IF(MONTH(DATE(YEAR(AH$19-1),MONTH(AH$19-1),MIN($J39,DAY(EOMONTH(AH$19-1,0)))))&lt;&gt;MONTH(DATE(YEAR(AH$18),MONTH(AH$18),MIN($J39,DAY(EOMONTH(AH$18,0))))),(AND(DATE(YEAR(AH$19-1),MONTH(AH$19-1),MIN($J39,DAY(EOMONTH(AH$19-1,0))))&gt;=AH$18,DATE(YEAR(AH$19-1),MONTH(AH$19-1),MIN($J39,DAY(EOMONTH(AH$19-1,0))))&lt;AH$19,DATE(YEAR(AH$19-1),MONTH(AH$19-1),MIN($J39,DAY(EOMONTH(AH$19-1,0))))&gt;=$H39,DATE(YEAR(AH$19-1),MONTH(AH$19-1),MIN($J39,DAY(EOMONTH(AH$19-1,0))))&lt;=$I39,MOD((YEAR(DATE(YEAR(AH$19-1),MONTH(AH$19-1),MIN($J39,DAY(EOMONTH(AH$19-1,0)))))-YEAR($H39))*12+MONTH(DATE(YEAR(AH$19-1),MONTH(AH$19-1),MIN($J39,DAY(EOMONTH(AH$19-1,0)))))-MONTH($H39),CHOOSE($F39,1,1,3,12))=0))*1,0)))</f>
        <v/>
      </c>
      <c r="AI39">
        <f>IF(OR(NOT($K39),AI$19&lt;=AI$18),0,$D39*IF($F39=1,IF(MIN(AI$19,$I39+1)&lt;=MAX(AI$18,$H39),0,MAX(0,INT((MIN(AI$19,$I39+1)-MAX(AI$18,$H39)-1-MOD(WEEKDAY($H39,2)-WEEKDAY(MAX(AI$18,$H39),2),7))/7)+1)),(AND(DATE(YEAR(AI$18),MONTH(AI$18),MIN($J39,DAY(EOMONTH(AI$18,0))))&gt;=AI$18,DATE(YEAR(AI$18),MONTH(AI$18),MIN($J39,DAY(EOMONTH(AI$18,0))))&lt;AI$19,DATE(YEAR(AI$18),MONTH(AI$18),MIN($J39,DAY(EOMONTH(AI$18,0))))&gt;=$H39,DATE(YEAR(AI$18),MONTH(AI$18),MIN($J39,DAY(EOMONTH(AI$18,0))))&lt;=$I39,MOD((YEAR(DATE(YEAR(AI$18),MONTH(AI$18),MIN($J39,DAY(EOMONTH(AI$18,0)))))-YEAR($H39))*12+MONTH(DATE(YEAR(AI$18),MONTH(AI$18),MIN($J39,DAY(EOMONTH(AI$18,0)))))-MONTH($H39),CHOOSE($F39,1,1,3,12))=0))*1+IF(MONTH(DATE(YEAR(AI$19-1),MONTH(AI$19-1),MIN($J39,DAY(EOMONTH(AI$19-1,0)))))&lt;&gt;MONTH(DATE(YEAR(AI$18),MONTH(AI$18),MIN($J39,DAY(EOMONTH(AI$18,0))))),(AND(DATE(YEAR(AI$19-1),MONTH(AI$19-1),MIN($J39,DAY(EOMONTH(AI$19-1,0))))&gt;=AI$18,DATE(YEAR(AI$19-1),MONTH(AI$19-1),MIN($J39,DAY(EOMONTH(AI$19-1,0))))&lt;AI$19,DATE(YEAR(AI$19-1),MONTH(AI$19-1),MIN($J39,DAY(EOMONTH(AI$19-1,0))))&gt;=$H39,DATE(YEAR(AI$19-1),MONTH(AI$19-1),MIN($J39,DAY(EOMONTH(AI$19-1,0))))&lt;=$I39,MOD((YEAR(DATE(YEAR(AI$19-1),MONTH(AI$19-1),MIN($J39,DAY(EOMONTH(AI$19-1,0)))))-YEAR($H39))*12+MONTH(DATE(YEAR(AI$19-1),MONTH(AI$19-1),MIN($J39,DAY(EOMONTH(AI$19-1,0)))))-MONTH($H39),CHOOSE($F39,1,1,3,12))=0))*1,0)))</f>
        <v/>
      </c>
      <c r="AJ39">
        <f>IF(OR(NOT($K39),AJ$19&lt;=AJ$18),0,$D39*IF($F39=1,IF(MIN(AJ$19,$I39+1)&lt;=MAX(AJ$18,$H39),0,MAX(0,INT((MIN(AJ$19,$I39+1)-MAX(AJ$18,$H39)-1-MOD(WEEKDAY($H39,2)-WEEKDAY(MAX(AJ$18,$H39),2),7))/7)+1)),(AND(DATE(YEAR(AJ$18),MONTH(AJ$18),MIN($J39,DAY(EOMONTH(AJ$18,0))))&gt;=AJ$18,DATE(YEAR(AJ$18),MONTH(AJ$18),MIN($J39,DAY(EOMONTH(AJ$18,0))))&lt;AJ$19,DATE(YEAR(AJ$18),MONTH(AJ$18),MIN($J39,DAY(EOMONTH(AJ$18,0))))&gt;=$H39,DATE(YEAR(AJ$18),MONTH(AJ$18),MIN($J39,DAY(EOMONTH(AJ$18,0))))&lt;=$I39,MOD((YEAR(DATE(YEAR(AJ$18),MONTH(AJ$18),MIN($J39,DAY(EOMONTH(AJ$18,0)))))-YEAR($H39))*12+MONTH(DATE(YEAR(AJ$18),MONTH(AJ$18),MIN($J39,DAY(EOMONTH(AJ$18,0)))))-MONTH($H39),CHOOSE($F39,1,1,3,12))=0))*1+IF(MONTH(DATE(YEAR(AJ$19-1),MONTH(AJ$19-1),MIN($J39,DAY(EOMONTH(AJ$19-1,0)))))&lt;&gt;MONTH(DATE(YEAR(AJ$18),MONTH(AJ$18),MIN($J39,DAY(EOMONTH(AJ$18,0))))),(AND(DATE(YEAR(AJ$19-1),MONTH(AJ$19-1),MIN($J39,DAY(EOMONTH(AJ$19-1,0))))&gt;=AJ$18,DATE(YEAR(AJ$19-1),MONTH(AJ$19-1),MIN($J39,DAY(EOMONTH(AJ$19-1,0))))&lt;AJ$19,DATE(YEAR(AJ$19-1),MONTH(AJ$19-1),MIN($J39,DAY(EOMONTH(AJ$19-1,0))))&gt;=$H39,DATE(YEAR(AJ$19-1),MONTH(AJ$19-1),MIN($J39,DAY(EOMONTH(AJ$19-1,0))))&lt;=$I39,MOD((YEAR(DATE(YEAR(AJ$19-1),MONTH(AJ$19-1),MIN($J39,DAY(EOMONTH(AJ$19-1,0)))))-YEAR($H39))*12+MONTH(DATE(YEAR(AJ$19-1),MONTH(AJ$19-1),MIN($J39,DAY(EOMONTH(AJ$19-1,0)))))-MONTH($H39),CHOOSE($F39,1,1,3,12))=0))*1,0)))</f>
        <v/>
      </c>
      <c r="AK39">
        <f>IF(OR(NOT($K39),AK$19&lt;=AK$18),0,$D39*IF($F39=1,IF(MIN(AK$19,$I39+1)&lt;=MAX(AK$18,$H39),0,MAX(0,INT((MIN(AK$19,$I39+1)-MAX(AK$18,$H39)-1-MOD(WEEKDAY($H39,2)-WEEKDAY(MAX(AK$18,$H39),2),7))/7)+1)),(AND(DATE(YEAR(AK$18),MONTH(AK$18),MIN($J39,DAY(EOMONTH(AK$18,0))))&gt;=AK$18,DATE(YEAR(AK$18),MONTH(AK$18),MIN($J39,DAY(EOMONTH(AK$18,0))))&lt;AK$19,DATE(YEAR(AK$18),MONTH(AK$18),MIN($J39,DAY(EOMONTH(AK$18,0))))&gt;=$H39,DATE(YEAR(AK$18),MONTH(AK$18),MIN($J39,DAY(EOMONTH(AK$18,0))))&lt;=$I39,MOD((YEAR(DATE(YEAR(AK$18),MONTH(AK$18),MIN($J39,DAY(EOMONTH(AK$18,0)))))-YEAR($H39))*12+MONTH(DATE(YEAR(AK$18),MONTH(AK$18),MIN($J39,DAY(EOMONTH(AK$18,0)))))-MONTH($H39),CHOOSE($F39,1,1,3,12))=0))*1+IF(MONTH(DATE(YEAR(AK$19-1),MONTH(AK$19-1),MIN($J39,DAY(EOMONTH(AK$19-1,0)))))&lt;&gt;MONTH(DATE(YEAR(AK$18),MONTH(AK$18),MIN($J39,DAY(EOMONTH(AK$18,0))))),(AND(DATE(YEAR(AK$19-1),MONTH(AK$19-1),MIN($J39,DAY(EOMONTH(AK$19-1,0))))&gt;=AK$18,DATE(YEAR(AK$19-1),MONTH(AK$19-1),MIN($J39,DAY(EOMONTH(AK$19-1,0))))&lt;AK$19,DATE(YEAR(AK$19-1),MONTH(AK$19-1),MIN($J39,DAY(EOMONTH(AK$19-1,0))))&gt;=$H39,DATE(YEAR(AK$19-1),MONTH(AK$19-1),MIN($J39,DAY(EOMONTH(AK$19-1,0))))&lt;=$I39,MOD((YEAR(DATE(YEAR(AK$19-1),MONTH(AK$19-1),MIN($J39,DAY(EOMONTH(AK$19-1,0)))))-YEAR($H39))*12+MONTH(DATE(YEAR(AK$19-1),MONTH(AK$19-1),MIN($J39,DAY(EOMONTH(AK$19-1,0)))))-MONTH($H39),CHOOSE($F39,1,1,3,12))=0))*1,0)))</f>
        <v/>
      </c>
    </row>
    <row r="40">
      <c r="A40" t="n">
        <v>20</v>
      </c>
      <c r="B40">
        <f>Recurring!B27&amp;""</f>
        <v/>
      </c>
      <c r="C40">
        <f>IF(Recurring!C27="","§§",Recurring!C27)</f>
        <v/>
      </c>
      <c r="D40">
        <f>N(Recurring!D27)</f>
        <v/>
      </c>
      <c r="E40">
        <f>IF(COUNTIF($J$2:$J$5,C40)&gt;0,1,IF(COUNTIF($J$7:$J$16,C40)&gt;0,-1,0))</f>
        <v/>
      </c>
      <c r="F40">
        <f>ROUND(SUMPRODUCT((Lang!$C$49:$N$52=Recurring!E27)*(ROW(Lang!$C$49:$N$52)-48))/MAX(1,COUNTIF(Lang!$C$49:$N$52,Recurring!E27)),0)</f>
        <v/>
      </c>
      <c r="H40">
        <f>N(Recurring!F27)</f>
        <v/>
      </c>
      <c r="I40">
        <f>IF(N(Recurring!G27)=0,73051,Recurring!G27)</f>
        <v/>
      </c>
      <c r="J40">
        <f>IF(H40&gt;0,DAY(H40),1)</f>
        <v/>
      </c>
      <c r="K40">
        <f>AND(D40&gt;0,E40&lt;&gt;0,F40&gt;0,H40&gt;0)</f>
        <v/>
      </c>
      <c r="M40">
        <f>IF(OR(NOT($K40),M$19&lt;=M$18),0,$D40*IF($F40=1,IF(MIN(M$19,$I40+1)&lt;=MAX(M$18,$H40),0,MAX(0,INT((MIN(M$19,$I40+1)-MAX(M$18,$H40)-1-MOD(WEEKDAY($H40,2)-WEEKDAY(MAX(M$18,$H40),2),7))/7)+1)),(AND(DATE(YEAR(M$18),MONTH(M$18),MIN($J40,DAY(EOMONTH(M$18,0))))&gt;=M$18,DATE(YEAR(M$18),MONTH(M$18),MIN($J40,DAY(EOMONTH(M$18,0))))&lt;M$19,DATE(YEAR(M$18),MONTH(M$18),MIN($J40,DAY(EOMONTH(M$18,0))))&gt;=$H40,DATE(YEAR(M$18),MONTH(M$18),MIN($J40,DAY(EOMONTH(M$18,0))))&lt;=$I40,MOD((YEAR(DATE(YEAR(M$18),MONTH(M$18),MIN($J40,DAY(EOMONTH(M$18,0)))))-YEAR($H40))*12+MONTH(DATE(YEAR(M$18),MONTH(M$18),MIN($J40,DAY(EOMONTH(M$18,0)))))-MONTH($H40),CHOOSE($F40,1,1,3,12))=0))*1+IF(MONTH(DATE(YEAR(M$19-1),MONTH(M$19-1),MIN($J40,DAY(EOMONTH(M$19-1,0)))))&lt;&gt;MONTH(DATE(YEAR(M$18),MONTH(M$18),MIN($J40,DAY(EOMONTH(M$18,0))))),(AND(DATE(YEAR(M$19-1),MONTH(M$19-1),MIN($J40,DAY(EOMONTH(M$19-1,0))))&gt;=M$18,DATE(YEAR(M$19-1),MONTH(M$19-1),MIN($J40,DAY(EOMONTH(M$19-1,0))))&lt;M$19,DATE(YEAR(M$19-1),MONTH(M$19-1),MIN($J40,DAY(EOMONTH(M$19-1,0))))&gt;=$H40,DATE(YEAR(M$19-1),MONTH(M$19-1),MIN($J40,DAY(EOMONTH(M$19-1,0))))&lt;=$I40,MOD((YEAR(DATE(YEAR(M$19-1),MONTH(M$19-1),MIN($J40,DAY(EOMONTH(M$19-1,0)))))-YEAR($H40))*12+MONTH(DATE(YEAR(M$19-1),MONTH(M$19-1),MIN($J40,DAY(EOMONTH(M$19-1,0)))))-MONTH($H40),CHOOSE($F40,1,1,3,12))=0))*1,0)))</f>
        <v/>
      </c>
      <c r="N40">
        <f>IF(OR(NOT($K40),N$19&lt;=N$18),0,$D40*IF($F40=1,IF(MIN(N$19,$I40+1)&lt;=MAX(N$18,$H40),0,MAX(0,INT((MIN(N$19,$I40+1)-MAX(N$18,$H40)-1-MOD(WEEKDAY($H40,2)-WEEKDAY(MAX(N$18,$H40),2),7))/7)+1)),(AND(DATE(YEAR(N$18),MONTH(N$18),MIN($J40,DAY(EOMONTH(N$18,0))))&gt;=N$18,DATE(YEAR(N$18),MONTH(N$18),MIN($J40,DAY(EOMONTH(N$18,0))))&lt;N$19,DATE(YEAR(N$18),MONTH(N$18),MIN($J40,DAY(EOMONTH(N$18,0))))&gt;=$H40,DATE(YEAR(N$18),MONTH(N$18),MIN($J40,DAY(EOMONTH(N$18,0))))&lt;=$I40,MOD((YEAR(DATE(YEAR(N$18),MONTH(N$18),MIN($J40,DAY(EOMONTH(N$18,0)))))-YEAR($H40))*12+MONTH(DATE(YEAR(N$18),MONTH(N$18),MIN($J40,DAY(EOMONTH(N$18,0)))))-MONTH($H40),CHOOSE($F40,1,1,3,12))=0))*1+IF(MONTH(DATE(YEAR(N$19-1),MONTH(N$19-1),MIN($J40,DAY(EOMONTH(N$19-1,0)))))&lt;&gt;MONTH(DATE(YEAR(N$18),MONTH(N$18),MIN($J40,DAY(EOMONTH(N$18,0))))),(AND(DATE(YEAR(N$19-1),MONTH(N$19-1),MIN($J40,DAY(EOMONTH(N$19-1,0))))&gt;=N$18,DATE(YEAR(N$19-1),MONTH(N$19-1),MIN($J40,DAY(EOMONTH(N$19-1,0))))&lt;N$19,DATE(YEAR(N$19-1),MONTH(N$19-1),MIN($J40,DAY(EOMONTH(N$19-1,0))))&gt;=$H40,DATE(YEAR(N$19-1),MONTH(N$19-1),MIN($J40,DAY(EOMONTH(N$19-1,0))))&lt;=$I40,MOD((YEAR(DATE(YEAR(N$19-1),MONTH(N$19-1),MIN($J40,DAY(EOMONTH(N$19-1,0)))))-YEAR($H40))*12+MONTH(DATE(YEAR(N$19-1),MONTH(N$19-1),MIN($J40,DAY(EOMONTH(N$19-1,0)))))-MONTH($H40),CHOOSE($F40,1,1,3,12))=0))*1,0)))</f>
        <v/>
      </c>
      <c r="O40">
        <f>IF(OR(NOT($K40),O$19&lt;=O$18),0,$D40*IF($F40=1,IF(MIN(O$19,$I40+1)&lt;=MAX(O$18,$H40),0,MAX(0,INT((MIN(O$19,$I40+1)-MAX(O$18,$H40)-1-MOD(WEEKDAY($H40,2)-WEEKDAY(MAX(O$18,$H40),2),7))/7)+1)),(AND(DATE(YEAR(O$18),MONTH(O$18),MIN($J40,DAY(EOMONTH(O$18,0))))&gt;=O$18,DATE(YEAR(O$18),MONTH(O$18),MIN($J40,DAY(EOMONTH(O$18,0))))&lt;O$19,DATE(YEAR(O$18),MONTH(O$18),MIN($J40,DAY(EOMONTH(O$18,0))))&gt;=$H40,DATE(YEAR(O$18),MONTH(O$18),MIN($J40,DAY(EOMONTH(O$18,0))))&lt;=$I40,MOD((YEAR(DATE(YEAR(O$18),MONTH(O$18),MIN($J40,DAY(EOMONTH(O$18,0)))))-YEAR($H40))*12+MONTH(DATE(YEAR(O$18),MONTH(O$18),MIN($J40,DAY(EOMONTH(O$18,0)))))-MONTH($H40),CHOOSE($F40,1,1,3,12))=0))*1+IF(MONTH(DATE(YEAR(O$19-1),MONTH(O$19-1),MIN($J40,DAY(EOMONTH(O$19-1,0)))))&lt;&gt;MONTH(DATE(YEAR(O$18),MONTH(O$18),MIN($J40,DAY(EOMONTH(O$18,0))))),(AND(DATE(YEAR(O$19-1),MONTH(O$19-1),MIN($J40,DAY(EOMONTH(O$19-1,0))))&gt;=O$18,DATE(YEAR(O$19-1),MONTH(O$19-1),MIN($J40,DAY(EOMONTH(O$19-1,0))))&lt;O$19,DATE(YEAR(O$19-1),MONTH(O$19-1),MIN($J40,DAY(EOMONTH(O$19-1,0))))&gt;=$H40,DATE(YEAR(O$19-1),MONTH(O$19-1),MIN($J40,DAY(EOMONTH(O$19-1,0))))&lt;=$I40,MOD((YEAR(DATE(YEAR(O$19-1),MONTH(O$19-1),MIN($J40,DAY(EOMONTH(O$19-1,0)))))-YEAR($H40))*12+MONTH(DATE(YEAR(O$19-1),MONTH(O$19-1),MIN($J40,DAY(EOMONTH(O$19-1,0)))))-MONTH($H40),CHOOSE($F40,1,1,3,12))=0))*1,0)))</f>
        <v/>
      </c>
      <c r="P40">
        <f>IF(OR(NOT($K40),P$19&lt;=P$18),0,$D40*IF($F40=1,IF(MIN(P$19,$I40+1)&lt;=MAX(P$18,$H40),0,MAX(0,INT((MIN(P$19,$I40+1)-MAX(P$18,$H40)-1-MOD(WEEKDAY($H40,2)-WEEKDAY(MAX(P$18,$H40),2),7))/7)+1)),(AND(DATE(YEAR(P$18),MONTH(P$18),MIN($J40,DAY(EOMONTH(P$18,0))))&gt;=P$18,DATE(YEAR(P$18),MONTH(P$18),MIN($J40,DAY(EOMONTH(P$18,0))))&lt;P$19,DATE(YEAR(P$18),MONTH(P$18),MIN($J40,DAY(EOMONTH(P$18,0))))&gt;=$H40,DATE(YEAR(P$18),MONTH(P$18),MIN($J40,DAY(EOMONTH(P$18,0))))&lt;=$I40,MOD((YEAR(DATE(YEAR(P$18),MONTH(P$18),MIN($J40,DAY(EOMONTH(P$18,0)))))-YEAR($H40))*12+MONTH(DATE(YEAR(P$18),MONTH(P$18),MIN($J40,DAY(EOMONTH(P$18,0)))))-MONTH($H40),CHOOSE($F40,1,1,3,12))=0))*1+IF(MONTH(DATE(YEAR(P$19-1),MONTH(P$19-1),MIN($J40,DAY(EOMONTH(P$19-1,0)))))&lt;&gt;MONTH(DATE(YEAR(P$18),MONTH(P$18),MIN($J40,DAY(EOMONTH(P$18,0))))),(AND(DATE(YEAR(P$19-1),MONTH(P$19-1),MIN($J40,DAY(EOMONTH(P$19-1,0))))&gt;=P$18,DATE(YEAR(P$19-1),MONTH(P$19-1),MIN($J40,DAY(EOMONTH(P$19-1,0))))&lt;P$19,DATE(YEAR(P$19-1),MONTH(P$19-1),MIN($J40,DAY(EOMONTH(P$19-1,0))))&gt;=$H40,DATE(YEAR(P$19-1),MONTH(P$19-1),MIN($J40,DAY(EOMONTH(P$19-1,0))))&lt;=$I40,MOD((YEAR(DATE(YEAR(P$19-1),MONTH(P$19-1),MIN($J40,DAY(EOMONTH(P$19-1,0)))))-YEAR($H40))*12+MONTH(DATE(YEAR(P$19-1),MONTH(P$19-1),MIN($J40,DAY(EOMONTH(P$19-1,0)))))-MONTH($H40),CHOOSE($F40,1,1,3,12))=0))*1,0)))</f>
        <v/>
      </c>
      <c r="Q40">
        <f>IF(OR(NOT($K40),Q$19&lt;=Q$18),0,$D40*IF($F40=1,IF(MIN(Q$19,$I40+1)&lt;=MAX(Q$18,$H40),0,MAX(0,INT((MIN(Q$19,$I40+1)-MAX(Q$18,$H40)-1-MOD(WEEKDAY($H40,2)-WEEKDAY(MAX(Q$18,$H40),2),7))/7)+1)),(AND(DATE(YEAR(Q$18),MONTH(Q$18),MIN($J40,DAY(EOMONTH(Q$18,0))))&gt;=Q$18,DATE(YEAR(Q$18),MONTH(Q$18),MIN($J40,DAY(EOMONTH(Q$18,0))))&lt;Q$19,DATE(YEAR(Q$18),MONTH(Q$18),MIN($J40,DAY(EOMONTH(Q$18,0))))&gt;=$H40,DATE(YEAR(Q$18),MONTH(Q$18),MIN($J40,DAY(EOMONTH(Q$18,0))))&lt;=$I40,MOD((YEAR(DATE(YEAR(Q$18),MONTH(Q$18),MIN($J40,DAY(EOMONTH(Q$18,0)))))-YEAR($H40))*12+MONTH(DATE(YEAR(Q$18),MONTH(Q$18),MIN($J40,DAY(EOMONTH(Q$18,0)))))-MONTH($H40),CHOOSE($F40,1,1,3,12))=0))*1+IF(MONTH(DATE(YEAR(Q$19-1),MONTH(Q$19-1),MIN($J40,DAY(EOMONTH(Q$19-1,0)))))&lt;&gt;MONTH(DATE(YEAR(Q$18),MONTH(Q$18),MIN($J40,DAY(EOMONTH(Q$18,0))))),(AND(DATE(YEAR(Q$19-1),MONTH(Q$19-1),MIN($J40,DAY(EOMONTH(Q$19-1,0))))&gt;=Q$18,DATE(YEAR(Q$19-1),MONTH(Q$19-1),MIN($J40,DAY(EOMONTH(Q$19-1,0))))&lt;Q$19,DATE(YEAR(Q$19-1),MONTH(Q$19-1),MIN($J40,DAY(EOMONTH(Q$19-1,0))))&gt;=$H40,DATE(YEAR(Q$19-1),MONTH(Q$19-1),MIN($J40,DAY(EOMONTH(Q$19-1,0))))&lt;=$I40,MOD((YEAR(DATE(YEAR(Q$19-1),MONTH(Q$19-1),MIN($J40,DAY(EOMONTH(Q$19-1,0)))))-YEAR($H40))*12+MONTH(DATE(YEAR(Q$19-1),MONTH(Q$19-1),MIN($J40,DAY(EOMONTH(Q$19-1,0)))))-MONTH($H40),CHOOSE($F40,1,1,3,12))=0))*1,0)))</f>
        <v/>
      </c>
      <c r="R40">
        <f>IF(OR(NOT($K40),R$19&lt;=R$18),0,$D40*IF($F40=1,IF(MIN(R$19,$I40+1)&lt;=MAX(R$18,$H40),0,MAX(0,INT((MIN(R$19,$I40+1)-MAX(R$18,$H40)-1-MOD(WEEKDAY($H40,2)-WEEKDAY(MAX(R$18,$H40),2),7))/7)+1)),(AND(DATE(YEAR(R$18),MONTH(R$18),MIN($J40,DAY(EOMONTH(R$18,0))))&gt;=R$18,DATE(YEAR(R$18),MONTH(R$18),MIN($J40,DAY(EOMONTH(R$18,0))))&lt;R$19,DATE(YEAR(R$18),MONTH(R$18),MIN($J40,DAY(EOMONTH(R$18,0))))&gt;=$H40,DATE(YEAR(R$18),MONTH(R$18),MIN($J40,DAY(EOMONTH(R$18,0))))&lt;=$I40,MOD((YEAR(DATE(YEAR(R$18),MONTH(R$18),MIN($J40,DAY(EOMONTH(R$18,0)))))-YEAR($H40))*12+MONTH(DATE(YEAR(R$18),MONTH(R$18),MIN($J40,DAY(EOMONTH(R$18,0)))))-MONTH($H40),CHOOSE($F40,1,1,3,12))=0))*1+IF(MONTH(DATE(YEAR(R$19-1),MONTH(R$19-1),MIN($J40,DAY(EOMONTH(R$19-1,0)))))&lt;&gt;MONTH(DATE(YEAR(R$18),MONTH(R$18),MIN($J40,DAY(EOMONTH(R$18,0))))),(AND(DATE(YEAR(R$19-1),MONTH(R$19-1),MIN($J40,DAY(EOMONTH(R$19-1,0))))&gt;=R$18,DATE(YEAR(R$19-1),MONTH(R$19-1),MIN($J40,DAY(EOMONTH(R$19-1,0))))&lt;R$19,DATE(YEAR(R$19-1),MONTH(R$19-1),MIN($J40,DAY(EOMONTH(R$19-1,0))))&gt;=$H40,DATE(YEAR(R$19-1),MONTH(R$19-1),MIN($J40,DAY(EOMONTH(R$19-1,0))))&lt;=$I40,MOD((YEAR(DATE(YEAR(R$19-1),MONTH(R$19-1),MIN($J40,DAY(EOMONTH(R$19-1,0)))))-YEAR($H40))*12+MONTH(DATE(YEAR(R$19-1),MONTH(R$19-1),MIN($J40,DAY(EOMONTH(R$19-1,0)))))-MONTH($H40),CHOOSE($F40,1,1,3,12))=0))*1,0)))</f>
        <v/>
      </c>
      <c r="S40">
        <f>IF(OR(NOT($K40),S$19&lt;=S$18),0,$D40*IF($F40=1,IF(MIN(S$19,$I40+1)&lt;=MAX(S$18,$H40),0,MAX(0,INT((MIN(S$19,$I40+1)-MAX(S$18,$H40)-1-MOD(WEEKDAY($H40,2)-WEEKDAY(MAX(S$18,$H40),2),7))/7)+1)),(AND(DATE(YEAR(S$18),MONTH(S$18),MIN($J40,DAY(EOMONTH(S$18,0))))&gt;=S$18,DATE(YEAR(S$18),MONTH(S$18),MIN($J40,DAY(EOMONTH(S$18,0))))&lt;S$19,DATE(YEAR(S$18),MONTH(S$18),MIN($J40,DAY(EOMONTH(S$18,0))))&gt;=$H40,DATE(YEAR(S$18),MONTH(S$18),MIN($J40,DAY(EOMONTH(S$18,0))))&lt;=$I40,MOD((YEAR(DATE(YEAR(S$18),MONTH(S$18),MIN($J40,DAY(EOMONTH(S$18,0)))))-YEAR($H40))*12+MONTH(DATE(YEAR(S$18),MONTH(S$18),MIN($J40,DAY(EOMONTH(S$18,0)))))-MONTH($H40),CHOOSE($F40,1,1,3,12))=0))*1+IF(MONTH(DATE(YEAR(S$19-1),MONTH(S$19-1),MIN($J40,DAY(EOMONTH(S$19-1,0)))))&lt;&gt;MONTH(DATE(YEAR(S$18),MONTH(S$18),MIN($J40,DAY(EOMONTH(S$18,0))))),(AND(DATE(YEAR(S$19-1),MONTH(S$19-1),MIN($J40,DAY(EOMONTH(S$19-1,0))))&gt;=S$18,DATE(YEAR(S$19-1),MONTH(S$19-1),MIN($J40,DAY(EOMONTH(S$19-1,0))))&lt;S$19,DATE(YEAR(S$19-1),MONTH(S$19-1),MIN($J40,DAY(EOMONTH(S$19-1,0))))&gt;=$H40,DATE(YEAR(S$19-1),MONTH(S$19-1),MIN($J40,DAY(EOMONTH(S$19-1,0))))&lt;=$I40,MOD((YEAR(DATE(YEAR(S$19-1),MONTH(S$19-1),MIN($J40,DAY(EOMONTH(S$19-1,0)))))-YEAR($H40))*12+MONTH(DATE(YEAR(S$19-1),MONTH(S$19-1),MIN($J40,DAY(EOMONTH(S$19-1,0)))))-MONTH($H40),CHOOSE($F40,1,1,3,12))=0))*1,0)))</f>
        <v/>
      </c>
      <c r="T40">
        <f>IF(OR(NOT($K40),T$19&lt;=T$18),0,$D40*IF($F40=1,IF(MIN(T$19,$I40+1)&lt;=MAX(T$18,$H40),0,MAX(0,INT((MIN(T$19,$I40+1)-MAX(T$18,$H40)-1-MOD(WEEKDAY($H40,2)-WEEKDAY(MAX(T$18,$H40),2),7))/7)+1)),(AND(DATE(YEAR(T$18),MONTH(T$18),MIN($J40,DAY(EOMONTH(T$18,0))))&gt;=T$18,DATE(YEAR(T$18),MONTH(T$18),MIN($J40,DAY(EOMONTH(T$18,0))))&lt;T$19,DATE(YEAR(T$18),MONTH(T$18),MIN($J40,DAY(EOMONTH(T$18,0))))&gt;=$H40,DATE(YEAR(T$18),MONTH(T$18),MIN($J40,DAY(EOMONTH(T$18,0))))&lt;=$I40,MOD((YEAR(DATE(YEAR(T$18),MONTH(T$18),MIN($J40,DAY(EOMONTH(T$18,0)))))-YEAR($H40))*12+MONTH(DATE(YEAR(T$18),MONTH(T$18),MIN($J40,DAY(EOMONTH(T$18,0)))))-MONTH($H40),CHOOSE($F40,1,1,3,12))=0))*1+IF(MONTH(DATE(YEAR(T$19-1),MONTH(T$19-1),MIN($J40,DAY(EOMONTH(T$19-1,0)))))&lt;&gt;MONTH(DATE(YEAR(T$18),MONTH(T$18),MIN($J40,DAY(EOMONTH(T$18,0))))),(AND(DATE(YEAR(T$19-1),MONTH(T$19-1),MIN($J40,DAY(EOMONTH(T$19-1,0))))&gt;=T$18,DATE(YEAR(T$19-1),MONTH(T$19-1),MIN($J40,DAY(EOMONTH(T$19-1,0))))&lt;T$19,DATE(YEAR(T$19-1),MONTH(T$19-1),MIN($J40,DAY(EOMONTH(T$19-1,0))))&gt;=$H40,DATE(YEAR(T$19-1),MONTH(T$19-1),MIN($J40,DAY(EOMONTH(T$19-1,0))))&lt;=$I40,MOD((YEAR(DATE(YEAR(T$19-1),MONTH(T$19-1),MIN($J40,DAY(EOMONTH(T$19-1,0)))))-YEAR($H40))*12+MONTH(DATE(YEAR(T$19-1),MONTH(T$19-1),MIN($J40,DAY(EOMONTH(T$19-1,0)))))-MONTH($H40),CHOOSE($F40,1,1,3,12))=0))*1,0)))</f>
        <v/>
      </c>
      <c r="U40">
        <f>IF(OR(NOT($K40),U$19&lt;=U$18),0,$D40*IF($F40=1,IF(MIN(U$19,$I40+1)&lt;=MAX(U$18,$H40),0,MAX(0,INT((MIN(U$19,$I40+1)-MAX(U$18,$H40)-1-MOD(WEEKDAY($H40,2)-WEEKDAY(MAX(U$18,$H40),2),7))/7)+1)),(AND(DATE(YEAR(U$18),MONTH(U$18),MIN($J40,DAY(EOMONTH(U$18,0))))&gt;=U$18,DATE(YEAR(U$18),MONTH(U$18),MIN($J40,DAY(EOMONTH(U$18,0))))&lt;U$19,DATE(YEAR(U$18),MONTH(U$18),MIN($J40,DAY(EOMONTH(U$18,0))))&gt;=$H40,DATE(YEAR(U$18),MONTH(U$18),MIN($J40,DAY(EOMONTH(U$18,0))))&lt;=$I40,MOD((YEAR(DATE(YEAR(U$18),MONTH(U$18),MIN($J40,DAY(EOMONTH(U$18,0)))))-YEAR($H40))*12+MONTH(DATE(YEAR(U$18),MONTH(U$18),MIN($J40,DAY(EOMONTH(U$18,0)))))-MONTH($H40),CHOOSE($F40,1,1,3,12))=0))*1+IF(MONTH(DATE(YEAR(U$19-1),MONTH(U$19-1),MIN($J40,DAY(EOMONTH(U$19-1,0)))))&lt;&gt;MONTH(DATE(YEAR(U$18),MONTH(U$18),MIN($J40,DAY(EOMONTH(U$18,0))))),(AND(DATE(YEAR(U$19-1),MONTH(U$19-1),MIN($J40,DAY(EOMONTH(U$19-1,0))))&gt;=U$18,DATE(YEAR(U$19-1),MONTH(U$19-1),MIN($J40,DAY(EOMONTH(U$19-1,0))))&lt;U$19,DATE(YEAR(U$19-1),MONTH(U$19-1),MIN($J40,DAY(EOMONTH(U$19-1,0))))&gt;=$H40,DATE(YEAR(U$19-1),MONTH(U$19-1),MIN($J40,DAY(EOMONTH(U$19-1,0))))&lt;=$I40,MOD((YEAR(DATE(YEAR(U$19-1),MONTH(U$19-1),MIN($J40,DAY(EOMONTH(U$19-1,0)))))-YEAR($H40))*12+MONTH(DATE(YEAR(U$19-1),MONTH(U$19-1),MIN($J40,DAY(EOMONTH(U$19-1,0)))))-MONTH($H40),CHOOSE($F40,1,1,3,12))=0))*1,0)))</f>
        <v/>
      </c>
      <c r="V40">
        <f>IF(OR(NOT($K40),V$19&lt;=V$18),0,$D40*IF($F40=1,IF(MIN(V$19,$I40+1)&lt;=MAX(V$18,$H40),0,MAX(0,INT((MIN(V$19,$I40+1)-MAX(V$18,$H40)-1-MOD(WEEKDAY($H40,2)-WEEKDAY(MAX(V$18,$H40),2),7))/7)+1)),(AND(DATE(YEAR(V$18),MONTH(V$18),MIN($J40,DAY(EOMONTH(V$18,0))))&gt;=V$18,DATE(YEAR(V$18),MONTH(V$18),MIN($J40,DAY(EOMONTH(V$18,0))))&lt;V$19,DATE(YEAR(V$18),MONTH(V$18),MIN($J40,DAY(EOMONTH(V$18,0))))&gt;=$H40,DATE(YEAR(V$18),MONTH(V$18),MIN($J40,DAY(EOMONTH(V$18,0))))&lt;=$I40,MOD((YEAR(DATE(YEAR(V$18),MONTH(V$18),MIN($J40,DAY(EOMONTH(V$18,0)))))-YEAR($H40))*12+MONTH(DATE(YEAR(V$18),MONTH(V$18),MIN($J40,DAY(EOMONTH(V$18,0)))))-MONTH($H40),CHOOSE($F40,1,1,3,12))=0))*1+IF(MONTH(DATE(YEAR(V$19-1),MONTH(V$19-1),MIN($J40,DAY(EOMONTH(V$19-1,0)))))&lt;&gt;MONTH(DATE(YEAR(V$18),MONTH(V$18),MIN($J40,DAY(EOMONTH(V$18,0))))),(AND(DATE(YEAR(V$19-1),MONTH(V$19-1),MIN($J40,DAY(EOMONTH(V$19-1,0))))&gt;=V$18,DATE(YEAR(V$19-1),MONTH(V$19-1),MIN($J40,DAY(EOMONTH(V$19-1,0))))&lt;V$19,DATE(YEAR(V$19-1),MONTH(V$19-1),MIN($J40,DAY(EOMONTH(V$19-1,0))))&gt;=$H40,DATE(YEAR(V$19-1),MONTH(V$19-1),MIN($J40,DAY(EOMONTH(V$19-1,0))))&lt;=$I40,MOD((YEAR(DATE(YEAR(V$19-1),MONTH(V$19-1),MIN($J40,DAY(EOMONTH(V$19-1,0)))))-YEAR($H40))*12+MONTH(DATE(YEAR(V$19-1),MONTH(V$19-1),MIN($J40,DAY(EOMONTH(V$19-1,0)))))-MONTH($H40),CHOOSE($F40,1,1,3,12))=0))*1,0)))</f>
        <v/>
      </c>
      <c r="W40">
        <f>IF(OR(NOT($K40),W$19&lt;=W$18),0,$D40*IF($F40=1,IF(MIN(W$19,$I40+1)&lt;=MAX(W$18,$H40),0,MAX(0,INT((MIN(W$19,$I40+1)-MAX(W$18,$H40)-1-MOD(WEEKDAY($H40,2)-WEEKDAY(MAX(W$18,$H40),2),7))/7)+1)),(AND(DATE(YEAR(W$18),MONTH(W$18),MIN($J40,DAY(EOMONTH(W$18,0))))&gt;=W$18,DATE(YEAR(W$18),MONTH(W$18),MIN($J40,DAY(EOMONTH(W$18,0))))&lt;W$19,DATE(YEAR(W$18),MONTH(W$18),MIN($J40,DAY(EOMONTH(W$18,0))))&gt;=$H40,DATE(YEAR(W$18),MONTH(W$18),MIN($J40,DAY(EOMONTH(W$18,0))))&lt;=$I40,MOD((YEAR(DATE(YEAR(W$18),MONTH(W$18),MIN($J40,DAY(EOMONTH(W$18,0)))))-YEAR($H40))*12+MONTH(DATE(YEAR(W$18),MONTH(W$18),MIN($J40,DAY(EOMONTH(W$18,0)))))-MONTH($H40),CHOOSE($F40,1,1,3,12))=0))*1+IF(MONTH(DATE(YEAR(W$19-1),MONTH(W$19-1),MIN($J40,DAY(EOMONTH(W$19-1,0)))))&lt;&gt;MONTH(DATE(YEAR(W$18),MONTH(W$18),MIN($J40,DAY(EOMONTH(W$18,0))))),(AND(DATE(YEAR(W$19-1),MONTH(W$19-1),MIN($J40,DAY(EOMONTH(W$19-1,0))))&gt;=W$18,DATE(YEAR(W$19-1),MONTH(W$19-1),MIN($J40,DAY(EOMONTH(W$19-1,0))))&lt;W$19,DATE(YEAR(W$19-1),MONTH(W$19-1),MIN($J40,DAY(EOMONTH(W$19-1,0))))&gt;=$H40,DATE(YEAR(W$19-1),MONTH(W$19-1),MIN($J40,DAY(EOMONTH(W$19-1,0))))&lt;=$I40,MOD((YEAR(DATE(YEAR(W$19-1),MONTH(W$19-1),MIN($J40,DAY(EOMONTH(W$19-1,0)))))-YEAR($H40))*12+MONTH(DATE(YEAR(W$19-1),MONTH(W$19-1),MIN($J40,DAY(EOMONTH(W$19-1,0)))))-MONTH($H40),CHOOSE($F40,1,1,3,12))=0))*1,0)))</f>
        <v/>
      </c>
      <c r="X40">
        <f>IF(OR(NOT($K40),X$19&lt;=X$18),0,$D40*IF($F40=1,IF(MIN(X$19,$I40+1)&lt;=MAX(X$18,$H40),0,MAX(0,INT((MIN(X$19,$I40+1)-MAX(X$18,$H40)-1-MOD(WEEKDAY($H40,2)-WEEKDAY(MAX(X$18,$H40),2),7))/7)+1)),(AND(DATE(YEAR(X$18),MONTH(X$18),MIN($J40,DAY(EOMONTH(X$18,0))))&gt;=X$18,DATE(YEAR(X$18),MONTH(X$18),MIN($J40,DAY(EOMONTH(X$18,0))))&lt;X$19,DATE(YEAR(X$18),MONTH(X$18),MIN($J40,DAY(EOMONTH(X$18,0))))&gt;=$H40,DATE(YEAR(X$18),MONTH(X$18),MIN($J40,DAY(EOMONTH(X$18,0))))&lt;=$I40,MOD((YEAR(DATE(YEAR(X$18),MONTH(X$18),MIN($J40,DAY(EOMONTH(X$18,0)))))-YEAR($H40))*12+MONTH(DATE(YEAR(X$18),MONTH(X$18),MIN($J40,DAY(EOMONTH(X$18,0)))))-MONTH($H40),CHOOSE($F40,1,1,3,12))=0))*1+IF(MONTH(DATE(YEAR(X$19-1),MONTH(X$19-1),MIN($J40,DAY(EOMONTH(X$19-1,0)))))&lt;&gt;MONTH(DATE(YEAR(X$18),MONTH(X$18),MIN($J40,DAY(EOMONTH(X$18,0))))),(AND(DATE(YEAR(X$19-1),MONTH(X$19-1),MIN($J40,DAY(EOMONTH(X$19-1,0))))&gt;=X$18,DATE(YEAR(X$19-1),MONTH(X$19-1),MIN($J40,DAY(EOMONTH(X$19-1,0))))&lt;X$19,DATE(YEAR(X$19-1),MONTH(X$19-1),MIN($J40,DAY(EOMONTH(X$19-1,0))))&gt;=$H40,DATE(YEAR(X$19-1),MONTH(X$19-1),MIN($J40,DAY(EOMONTH(X$19-1,0))))&lt;=$I40,MOD((YEAR(DATE(YEAR(X$19-1),MONTH(X$19-1),MIN($J40,DAY(EOMONTH(X$19-1,0)))))-YEAR($H40))*12+MONTH(DATE(YEAR(X$19-1),MONTH(X$19-1),MIN($J40,DAY(EOMONTH(X$19-1,0)))))-MONTH($H40),CHOOSE($F40,1,1,3,12))=0))*1,0)))</f>
        <v/>
      </c>
      <c r="Y40">
        <f>IF(OR(NOT($K40),Y$19&lt;=Y$18),0,$D40*IF($F40=1,IF(MIN(Y$19,$I40+1)&lt;=MAX(Y$18,$H40),0,MAX(0,INT((MIN(Y$19,$I40+1)-MAX(Y$18,$H40)-1-MOD(WEEKDAY($H40,2)-WEEKDAY(MAX(Y$18,$H40),2),7))/7)+1)),(AND(DATE(YEAR(Y$18),MONTH(Y$18),MIN($J40,DAY(EOMONTH(Y$18,0))))&gt;=Y$18,DATE(YEAR(Y$18),MONTH(Y$18),MIN($J40,DAY(EOMONTH(Y$18,0))))&lt;Y$19,DATE(YEAR(Y$18),MONTH(Y$18),MIN($J40,DAY(EOMONTH(Y$18,0))))&gt;=$H40,DATE(YEAR(Y$18),MONTH(Y$18),MIN($J40,DAY(EOMONTH(Y$18,0))))&lt;=$I40,MOD((YEAR(DATE(YEAR(Y$18),MONTH(Y$18),MIN($J40,DAY(EOMONTH(Y$18,0)))))-YEAR($H40))*12+MONTH(DATE(YEAR(Y$18),MONTH(Y$18),MIN($J40,DAY(EOMONTH(Y$18,0)))))-MONTH($H40),CHOOSE($F40,1,1,3,12))=0))*1+IF(MONTH(DATE(YEAR(Y$19-1),MONTH(Y$19-1),MIN($J40,DAY(EOMONTH(Y$19-1,0)))))&lt;&gt;MONTH(DATE(YEAR(Y$18),MONTH(Y$18),MIN($J40,DAY(EOMONTH(Y$18,0))))),(AND(DATE(YEAR(Y$19-1),MONTH(Y$19-1),MIN($J40,DAY(EOMONTH(Y$19-1,0))))&gt;=Y$18,DATE(YEAR(Y$19-1),MONTH(Y$19-1),MIN($J40,DAY(EOMONTH(Y$19-1,0))))&lt;Y$19,DATE(YEAR(Y$19-1),MONTH(Y$19-1),MIN($J40,DAY(EOMONTH(Y$19-1,0))))&gt;=$H40,DATE(YEAR(Y$19-1),MONTH(Y$19-1),MIN($J40,DAY(EOMONTH(Y$19-1,0))))&lt;=$I40,MOD((YEAR(DATE(YEAR(Y$19-1),MONTH(Y$19-1),MIN($J40,DAY(EOMONTH(Y$19-1,0)))))-YEAR($H40))*12+MONTH(DATE(YEAR(Y$19-1),MONTH(Y$19-1),MIN($J40,DAY(EOMONTH(Y$19-1,0)))))-MONTH($H40),CHOOSE($F40,1,1,3,12))=0))*1,0)))</f>
        <v/>
      </c>
      <c r="Z40">
        <f>IF(OR(NOT($K40),Z$19&lt;=Z$18),0,$D40*IF($F40=1,IF(MIN(Z$19,$I40+1)&lt;=MAX(Z$18,$H40),0,MAX(0,INT((MIN(Z$19,$I40+1)-MAX(Z$18,$H40)-1-MOD(WEEKDAY($H40,2)-WEEKDAY(MAX(Z$18,$H40),2),7))/7)+1)),(AND(DATE(YEAR(Z$18),MONTH(Z$18),MIN($J40,DAY(EOMONTH(Z$18,0))))&gt;=Z$18,DATE(YEAR(Z$18),MONTH(Z$18),MIN($J40,DAY(EOMONTH(Z$18,0))))&lt;Z$19,DATE(YEAR(Z$18),MONTH(Z$18),MIN($J40,DAY(EOMONTH(Z$18,0))))&gt;=$H40,DATE(YEAR(Z$18),MONTH(Z$18),MIN($J40,DAY(EOMONTH(Z$18,0))))&lt;=$I40,MOD((YEAR(DATE(YEAR(Z$18),MONTH(Z$18),MIN($J40,DAY(EOMONTH(Z$18,0)))))-YEAR($H40))*12+MONTH(DATE(YEAR(Z$18),MONTH(Z$18),MIN($J40,DAY(EOMONTH(Z$18,0)))))-MONTH($H40),CHOOSE($F40,1,1,3,12))=0))*1+IF(MONTH(DATE(YEAR(Z$19-1),MONTH(Z$19-1),MIN($J40,DAY(EOMONTH(Z$19-1,0)))))&lt;&gt;MONTH(DATE(YEAR(Z$18),MONTH(Z$18),MIN($J40,DAY(EOMONTH(Z$18,0))))),(AND(DATE(YEAR(Z$19-1),MONTH(Z$19-1),MIN($J40,DAY(EOMONTH(Z$19-1,0))))&gt;=Z$18,DATE(YEAR(Z$19-1),MONTH(Z$19-1),MIN($J40,DAY(EOMONTH(Z$19-1,0))))&lt;Z$19,DATE(YEAR(Z$19-1),MONTH(Z$19-1),MIN($J40,DAY(EOMONTH(Z$19-1,0))))&gt;=$H40,DATE(YEAR(Z$19-1),MONTH(Z$19-1),MIN($J40,DAY(EOMONTH(Z$19-1,0))))&lt;=$I40,MOD((YEAR(DATE(YEAR(Z$19-1),MONTH(Z$19-1),MIN($J40,DAY(EOMONTH(Z$19-1,0)))))-YEAR($H40))*12+MONTH(DATE(YEAR(Z$19-1),MONTH(Z$19-1),MIN($J40,DAY(EOMONTH(Z$19-1,0)))))-MONTH($H40),CHOOSE($F40,1,1,3,12))=0))*1,0)))</f>
        <v/>
      </c>
      <c r="AA40">
        <f>IF(OR(NOT($K40),AA$19&lt;=AA$18),0,$D40*IF($F40=1,IF(MIN(AA$19,$I40+1)&lt;=MAX(AA$18,$H40),0,MAX(0,INT((MIN(AA$19,$I40+1)-MAX(AA$18,$H40)-1-MOD(WEEKDAY($H40,2)-WEEKDAY(MAX(AA$18,$H40),2),7))/7)+1)),(AND(DATE(YEAR(AA$18),MONTH(AA$18),MIN($J40,DAY(EOMONTH(AA$18,0))))&gt;=AA$18,DATE(YEAR(AA$18),MONTH(AA$18),MIN($J40,DAY(EOMONTH(AA$18,0))))&lt;AA$19,DATE(YEAR(AA$18),MONTH(AA$18),MIN($J40,DAY(EOMONTH(AA$18,0))))&gt;=$H40,DATE(YEAR(AA$18),MONTH(AA$18),MIN($J40,DAY(EOMONTH(AA$18,0))))&lt;=$I40,MOD((YEAR(DATE(YEAR(AA$18),MONTH(AA$18),MIN($J40,DAY(EOMONTH(AA$18,0)))))-YEAR($H40))*12+MONTH(DATE(YEAR(AA$18),MONTH(AA$18),MIN($J40,DAY(EOMONTH(AA$18,0)))))-MONTH($H40),CHOOSE($F40,1,1,3,12))=0))*1+IF(MONTH(DATE(YEAR(AA$19-1),MONTH(AA$19-1),MIN($J40,DAY(EOMONTH(AA$19-1,0)))))&lt;&gt;MONTH(DATE(YEAR(AA$18),MONTH(AA$18),MIN($J40,DAY(EOMONTH(AA$18,0))))),(AND(DATE(YEAR(AA$19-1),MONTH(AA$19-1),MIN($J40,DAY(EOMONTH(AA$19-1,0))))&gt;=AA$18,DATE(YEAR(AA$19-1),MONTH(AA$19-1),MIN($J40,DAY(EOMONTH(AA$19-1,0))))&lt;AA$19,DATE(YEAR(AA$19-1),MONTH(AA$19-1),MIN($J40,DAY(EOMONTH(AA$19-1,0))))&gt;=$H40,DATE(YEAR(AA$19-1),MONTH(AA$19-1),MIN($J40,DAY(EOMONTH(AA$19-1,0))))&lt;=$I40,MOD((YEAR(DATE(YEAR(AA$19-1),MONTH(AA$19-1),MIN($J40,DAY(EOMONTH(AA$19-1,0)))))-YEAR($H40))*12+MONTH(DATE(YEAR(AA$19-1),MONTH(AA$19-1),MIN($J40,DAY(EOMONTH(AA$19-1,0)))))-MONTH($H40),CHOOSE($F40,1,1,3,12))=0))*1,0)))</f>
        <v/>
      </c>
      <c r="AB40">
        <f>IF(OR(NOT($K40),AB$19&lt;=AB$18),0,$D40*IF($F40=1,IF(MIN(AB$19,$I40+1)&lt;=MAX(AB$18,$H40),0,MAX(0,INT((MIN(AB$19,$I40+1)-MAX(AB$18,$H40)-1-MOD(WEEKDAY($H40,2)-WEEKDAY(MAX(AB$18,$H40),2),7))/7)+1)),(AND(DATE(YEAR(AB$18),MONTH(AB$18),MIN($J40,DAY(EOMONTH(AB$18,0))))&gt;=AB$18,DATE(YEAR(AB$18),MONTH(AB$18),MIN($J40,DAY(EOMONTH(AB$18,0))))&lt;AB$19,DATE(YEAR(AB$18),MONTH(AB$18),MIN($J40,DAY(EOMONTH(AB$18,0))))&gt;=$H40,DATE(YEAR(AB$18),MONTH(AB$18),MIN($J40,DAY(EOMONTH(AB$18,0))))&lt;=$I40,MOD((YEAR(DATE(YEAR(AB$18),MONTH(AB$18),MIN($J40,DAY(EOMONTH(AB$18,0)))))-YEAR($H40))*12+MONTH(DATE(YEAR(AB$18),MONTH(AB$18),MIN($J40,DAY(EOMONTH(AB$18,0)))))-MONTH($H40),CHOOSE($F40,1,1,3,12))=0))*1+IF(MONTH(DATE(YEAR(AB$19-1),MONTH(AB$19-1),MIN($J40,DAY(EOMONTH(AB$19-1,0)))))&lt;&gt;MONTH(DATE(YEAR(AB$18),MONTH(AB$18),MIN($J40,DAY(EOMONTH(AB$18,0))))),(AND(DATE(YEAR(AB$19-1),MONTH(AB$19-1),MIN($J40,DAY(EOMONTH(AB$19-1,0))))&gt;=AB$18,DATE(YEAR(AB$19-1),MONTH(AB$19-1),MIN($J40,DAY(EOMONTH(AB$19-1,0))))&lt;AB$19,DATE(YEAR(AB$19-1),MONTH(AB$19-1),MIN($J40,DAY(EOMONTH(AB$19-1,0))))&gt;=$H40,DATE(YEAR(AB$19-1),MONTH(AB$19-1),MIN($J40,DAY(EOMONTH(AB$19-1,0))))&lt;=$I40,MOD((YEAR(DATE(YEAR(AB$19-1),MONTH(AB$19-1),MIN($J40,DAY(EOMONTH(AB$19-1,0)))))-YEAR($H40))*12+MONTH(DATE(YEAR(AB$19-1),MONTH(AB$19-1),MIN($J40,DAY(EOMONTH(AB$19-1,0)))))-MONTH($H40),CHOOSE($F40,1,1,3,12))=0))*1,0)))</f>
        <v/>
      </c>
      <c r="AC40">
        <f>IF(OR(NOT($K40),AC$19&lt;=AC$18),0,$D40*IF($F40=1,IF(MIN(AC$19,$I40+1)&lt;=MAX(AC$18,$H40),0,MAX(0,INT((MIN(AC$19,$I40+1)-MAX(AC$18,$H40)-1-MOD(WEEKDAY($H40,2)-WEEKDAY(MAX(AC$18,$H40),2),7))/7)+1)),(AND(DATE(YEAR(AC$18),MONTH(AC$18),MIN($J40,DAY(EOMONTH(AC$18,0))))&gt;=AC$18,DATE(YEAR(AC$18),MONTH(AC$18),MIN($J40,DAY(EOMONTH(AC$18,0))))&lt;AC$19,DATE(YEAR(AC$18),MONTH(AC$18),MIN($J40,DAY(EOMONTH(AC$18,0))))&gt;=$H40,DATE(YEAR(AC$18),MONTH(AC$18),MIN($J40,DAY(EOMONTH(AC$18,0))))&lt;=$I40,MOD((YEAR(DATE(YEAR(AC$18),MONTH(AC$18),MIN($J40,DAY(EOMONTH(AC$18,0)))))-YEAR($H40))*12+MONTH(DATE(YEAR(AC$18),MONTH(AC$18),MIN($J40,DAY(EOMONTH(AC$18,0)))))-MONTH($H40),CHOOSE($F40,1,1,3,12))=0))*1+IF(MONTH(DATE(YEAR(AC$19-1),MONTH(AC$19-1),MIN($J40,DAY(EOMONTH(AC$19-1,0)))))&lt;&gt;MONTH(DATE(YEAR(AC$18),MONTH(AC$18),MIN($J40,DAY(EOMONTH(AC$18,0))))),(AND(DATE(YEAR(AC$19-1),MONTH(AC$19-1),MIN($J40,DAY(EOMONTH(AC$19-1,0))))&gt;=AC$18,DATE(YEAR(AC$19-1),MONTH(AC$19-1),MIN($J40,DAY(EOMONTH(AC$19-1,0))))&lt;AC$19,DATE(YEAR(AC$19-1),MONTH(AC$19-1),MIN($J40,DAY(EOMONTH(AC$19-1,0))))&gt;=$H40,DATE(YEAR(AC$19-1),MONTH(AC$19-1),MIN($J40,DAY(EOMONTH(AC$19-1,0))))&lt;=$I40,MOD((YEAR(DATE(YEAR(AC$19-1),MONTH(AC$19-1),MIN($J40,DAY(EOMONTH(AC$19-1,0)))))-YEAR($H40))*12+MONTH(DATE(YEAR(AC$19-1),MONTH(AC$19-1),MIN($J40,DAY(EOMONTH(AC$19-1,0)))))-MONTH($H40),CHOOSE($F40,1,1,3,12))=0))*1,0)))</f>
        <v/>
      </c>
      <c r="AD40">
        <f>IF(OR(NOT($K40),AD$19&lt;=AD$18),0,$D40*IF($F40=1,IF(MIN(AD$19,$I40+1)&lt;=MAX(AD$18,$H40),0,MAX(0,INT((MIN(AD$19,$I40+1)-MAX(AD$18,$H40)-1-MOD(WEEKDAY($H40,2)-WEEKDAY(MAX(AD$18,$H40),2),7))/7)+1)),(AND(DATE(YEAR(AD$18),MONTH(AD$18),MIN($J40,DAY(EOMONTH(AD$18,0))))&gt;=AD$18,DATE(YEAR(AD$18),MONTH(AD$18),MIN($J40,DAY(EOMONTH(AD$18,0))))&lt;AD$19,DATE(YEAR(AD$18),MONTH(AD$18),MIN($J40,DAY(EOMONTH(AD$18,0))))&gt;=$H40,DATE(YEAR(AD$18),MONTH(AD$18),MIN($J40,DAY(EOMONTH(AD$18,0))))&lt;=$I40,MOD((YEAR(DATE(YEAR(AD$18),MONTH(AD$18),MIN($J40,DAY(EOMONTH(AD$18,0)))))-YEAR($H40))*12+MONTH(DATE(YEAR(AD$18),MONTH(AD$18),MIN($J40,DAY(EOMONTH(AD$18,0)))))-MONTH($H40),CHOOSE($F40,1,1,3,12))=0))*1+IF(MONTH(DATE(YEAR(AD$19-1),MONTH(AD$19-1),MIN($J40,DAY(EOMONTH(AD$19-1,0)))))&lt;&gt;MONTH(DATE(YEAR(AD$18),MONTH(AD$18),MIN($J40,DAY(EOMONTH(AD$18,0))))),(AND(DATE(YEAR(AD$19-1),MONTH(AD$19-1),MIN($J40,DAY(EOMONTH(AD$19-1,0))))&gt;=AD$18,DATE(YEAR(AD$19-1),MONTH(AD$19-1),MIN($J40,DAY(EOMONTH(AD$19-1,0))))&lt;AD$19,DATE(YEAR(AD$19-1),MONTH(AD$19-1),MIN($J40,DAY(EOMONTH(AD$19-1,0))))&gt;=$H40,DATE(YEAR(AD$19-1),MONTH(AD$19-1),MIN($J40,DAY(EOMONTH(AD$19-1,0))))&lt;=$I40,MOD((YEAR(DATE(YEAR(AD$19-1),MONTH(AD$19-1),MIN($J40,DAY(EOMONTH(AD$19-1,0)))))-YEAR($H40))*12+MONTH(DATE(YEAR(AD$19-1),MONTH(AD$19-1),MIN($J40,DAY(EOMONTH(AD$19-1,0)))))-MONTH($H40),CHOOSE($F40,1,1,3,12))=0))*1,0)))</f>
        <v/>
      </c>
      <c r="AE40">
        <f>IF(OR(NOT($K40),AE$19&lt;=AE$18),0,$D40*IF($F40=1,IF(MIN(AE$19,$I40+1)&lt;=MAX(AE$18,$H40),0,MAX(0,INT((MIN(AE$19,$I40+1)-MAX(AE$18,$H40)-1-MOD(WEEKDAY($H40,2)-WEEKDAY(MAX(AE$18,$H40),2),7))/7)+1)),(AND(DATE(YEAR(AE$18),MONTH(AE$18),MIN($J40,DAY(EOMONTH(AE$18,0))))&gt;=AE$18,DATE(YEAR(AE$18),MONTH(AE$18),MIN($J40,DAY(EOMONTH(AE$18,0))))&lt;AE$19,DATE(YEAR(AE$18),MONTH(AE$18),MIN($J40,DAY(EOMONTH(AE$18,0))))&gt;=$H40,DATE(YEAR(AE$18),MONTH(AE$18),MIN($J40,DAY(EOMONTH(AE$18,0))))&lt;=$I40,MOD((YEAR(DATE(YEAR(AE$18),MONTH(AE$18),MIN($J40,DAY(EOMONTH(AE$18,0)))))-YEAR($H40))*12+MONTH(DATE(YEAR(AE$18),MONTH(AE$18),MIN($J40,DAY(EOMONTH(AE$18,0)))))-MONTH($H40),CHOOSE($F40,1,1,3,12))=0))*1+IF(MONTH(DATE(YEAR(AE$19-1),MONTH(AE$19-1),MIN($J40,DAY(EOMONTH(AE$19-1,0)))))&lt;&gt;MONTH(DATE(YEAR(AE$18),MONTH(AE$18),MIN($J40,DAY(EOMONTH(AE$18,0))))),(AND(DATE(YEAR(AE$19-1),MONTH(AE$19-1),MIN($J40,DAY(EOMONTH(AE$19-1,0))))&gt;=AE$18,DATE(YEAR(AE$19-1),MONTH(AE$19-1),MIN($J40,DAY(EOMONTH(AE$19-1,0))))&lt;AE$19,DATE(YEAR(AE$19-1),MONTH(AE$19-1),MIN($J40,DAY(EOMONTH(AE$19-1,0))))&gt;=$H40,DATE(YEAR(AE$19-1),MONTH(AE$19-1),MIN($J40,DAY(EOMONTH(AE$19-1,0))))&lt;=$I40,MOD((YEAR(DATE(YEAR(AE$19-1),MONTH(AE$19-1),MIN($J40,DAY(EOMONTH(AE$19-1,0)))))-YEAR($H40))*12+MONTH(DATE(YEAR(AE$19-1),MONTH(AE$19-1),MIN($J40,DAY(EOMONTH(AE$19-1,0)))))-MONTH($H40),CHOOSE($F40,1,1,3,12))=0))*1,0)))</f>
        <v/>
      </c>
      <c r="AF40">
        <f>IF(OR(NOT($K40),AF$19&lt;=AF$18),0,$D40*IF($F40=1,IF(MIN(AF$19,$I40+1)&lt;=MAX(AF$18,$H40),0,MAX(0,INT((MIN(AF$19,$I40+1)-MAX(AF$18,$H40)-1-MOD(WEEKDAY($H40,2)-WEEKDAY(MAX(AF$18,$H40),2),7))/7)+1)),(AND(DATE(YEAR(AF$18),MONTH(AF$18),MIN($J40,DAY(EOMONTH(AF$18,0))))&gt;=AF$18,DATE(YEAR(AF$18),MONTH(AF$18),MIN($J40,DAY(EOMONTH(AF$18,0))))&lt;AF$19,DATE(YEAR(AF$18),MONTH(AF$18),MIN($J40,DAY(EOMONTH(AF$18,0))))&gt;=$H40,DATE(YEAR(AF$18),MONTH(AF$18),MIN($J40,DAY(EOMONTH(AF$18,0))))&lt;=$I40,MOD((YEAR(DATE(YEAR(AF$18),MONTH(AF$18),MIN($J40,DAY(EOMONTH(AF$18,0)))))-YEAR($H40))*12+MONTH(DATE(YEAR(AF$18),MONTH(AF$18),MIN($J40,DAY(EOMONTH(AF$18,0)))))-MONTH($H40),CHOOSE($F40,1,1,3,12))=0))*1+IF(MONTH(DATE(YEAR(AF$19-1),MONTH(AF$19-1),MIN($J40,DAY(EOMONTH(AF$19-1,0)))))&lt;&gt;MONTH(DATE(YEAR(AF$18),MONTH(AF$18),MIN($J40,DAY(EOMONTH(AF$18,0))))),(AND(DATE(YEAR(AF$19-1),MONTH(AF$19-1),MIN($J40,DAY(EOMONTH(AF$19-1,0))))&gt;=AF$18,DATE(YEAR(AF$19-1),MONTH(AF$19-1),MIN($J40,DAY(EOMONTH(AF$19-1,0))))&lt;AF$19,DATE(YEAR(AF$19-1),MONTH(AF$19-1),MIN($J40,DAY(EOMONTH(AF$19-1,0))))&gt;=$H40,DATE(YEAR(AF$19-1),MONTH(AF$19-1),MIN($J40,DAY(EOMONTH(AF$19-1,0))))&lt;=$I40,MOD((YEAR(DATE(YEAR(AF$19-1),MONTH(AF$19-1),MIN($J40,DAY(EOMONTH(AF$19-1,0)))))-YEAR($H40))*12+MONTH(DATE(YEAR(AF$19-1),MONTH(AF$19-1),MIN($J40,DAY(EOMONTH(AF$19-1,0)))))-MONTH($H40),CHOOSE($F40,1,1,3,12))=0))*1,0)))</f>
        <v/>
      </c>
      <c r="AG40">
        <f>IF(OR(NOT($K40),AG$19&lt;=AG$18),0,$D40*IF($F40=1,IF(MIN(AG$19,$I40+1)&lt;=MAX(AG$18,$H40),0,MAX(0,INT((MIN(AG$19,$I40+1)-MAX(AG$18,$H40)-1-MOD(WEEKDAY($H40,2)-WEEKDAY(MAX(AG$18,$H40),2),7))/7)+1)),(AND(DATE(YEAR(AG$18),MONTH(AG$18),MIN($J40,DAY(EOMONTH(AG$18,0))))&gt;=AG$18,DATE(YEAR(AG$18),MONTH(AG$18),MIN($J40,DAY(EOMONTH(AG$18,0))))&lt;AG$19,DATE(YEAR(AG$18),MONTH(AG$18),MIN($J40,DAY(EOMONTH(AG$18,0))))&gt;=$H40,DATE(YEAR(AG$18),MONTH(AG$18),MIN($J40,DAY(EOMONTH(AG$18,0))))&lt;=$I40,MOD((YEAR(DATE(YEAR(AG$18),MONTH(AG$18),MIN($J40,DAY(EOMONTH(AG$18,0)))))-YEAR($H40))*12+MONTH(DATE(YEAR(AG$18),MONTH(AG$18),MIN($J40,DAY(EOMONTH(AG$18,0)))))-MONTH($H40),CHOOSE($F40,1,1,3,12))=0))*1+IF(MONTH(DATE(YEAR(AG$19-1),MONTH(AG$19-1),MIN($J40,DAY(EOMONTH(AG$19-1,0)))))&lt;&gt;MONTH(DATE(YEAR(AG$18),MONTH(AG$18),MIN($J40,DAY(EOMONTH(AG$18,0))))),(AND(DATE(YEAR(AG$19-1),MONTH(AG$19-1),MIN($J40,DAY(EOMONTH(AG$19-1,0))))&gt;=AG$18,DATE(YEAR(AG$19-1),MONTH(AG$19-1),MIN($J40,DAY(EOMONTH(AG$19-1,0))))&lt;AG$19,DATE(YEAR(AG$19-1),MONTH(AG$19-1),MIN($J40,DAY(EOMONTH(AG$19-1,0))))&gt;=$H40,DATE(YEAR(AG$19-1),MONTH(AG$19-1),MIN($J40,DAY(EOMONTH(AG$19-1,0))))&lt;=$I40,MOD((YEAR(DATE(YEAR(AG$19-1),MONTH(AG$19-1),MIN($J40,DAY(EOMONTH(AG$19-1,0)))))-YEAR($H40))*12+MONTH(DATE(YEAR(AG$19-1),MONTH(AG$19-1),MIN($J40,DAY(EOMONTH(AG$19-1,0)))))-MONTH($H40),CHOOSE($F40,1,1,3,12))=0))*1,0)))</f>
        <v/>
      </c>
      <c r="AH40">
        <f>IF(OR(NOT($K40),AH$19&lt;=AH$18),0,$D40*IF($F40=1,IF(MIN(AH$19,$I40+1)&lt;=MAX(AH$18,$H40),0,MAX(0,INT((MIN(AH$19,$I40+1)-MAX(AH$18,$H40)-1-MOD(WEEKDAY($H40,2)-WEEKDAY(MAX(AH$18,$H40),2),7))/7)+1)),(AND(DATE(YEAR(AH$18),MONTH(AH$18),MIN($J40,DAY(EOMONTH(AH$18,0))))&gt;=AH$18,DATE(YEAR(AH$18),MONTH(AH$18),MIN($J40,DAY(EOMONTH(AH$18,0))))&lt;AH$19,DATE(YEAR(AH$18),MONTH(AH$18),MIN($J40,DAY(EOMONTH(AH$18,0))))&gt;=$H40,DATE(YEAR(AH$18),MONTH(AH$18),MIN($J40,DAY(EOMONTH(AH$18,0))))&lt;=$I40,MOD((YEAR(DATE(YEAR(AH$18),MONTH(AH$18),MIN($J40,DAY(EOMONTH(AH$18,0)))))-YEAR($H40))*12+MONTH(DATE(YEAR(AH$18),MONTH(AH$18),MIN($J40,DAY(EOMONTH(AH$18,0)))))-MONTH($H40),CHOOSE($F40,1,1,3,12))=0))*1+IF(MONTH(DATE(YEAR(AH$19-1),MONTH(AH$19-1),MIN($J40,DAY(EOMONTH(AH$19-1,0)))))&lt;&gt;MONTH(DATE(YEAR(AH$18),MONTH(AH$18),MIN($J40,DAY(EOMONTH(AH$18,0))))),(AND(DATE(YEAR(AH$19-1),MONTH(AH$19-1),MIN($J40,DAY(EOMONTH(AH$19-1,0))))&gt;=AH$18,DATE(YEAR(AH$19-1),MONTH(AH$19-1),MIN($J40,DAY(EOMONTH(AH$19-1,0))))&lt;AH$19,DATE(YEAR(AH$19-1),MONTH(AH$19-1),MIN($J40,DAY(EOMONTH(AH$19-1,0))))&gt;=$H40,DATE(YEAR(AH$19-1),MONTH(AH$19-1),MIN($J40,DAY(EOMONTH(AH$19-1,0))))&lt;=$I40,MOD((YEAR(DATE(YEAR(AH$19-1),MONTH(AH$19-1),MIN($J40,DAY(EOMONTH(AH$19-1,0)))))-YEAR($H40))*12+MONTH(DATE(YEAR(AH$19-1),MONTH(AH$19-1),MIN($J40,DAY(EOMONTH(AH$19-1,0)))))-MONTH($H40),CHOOSE($F40,1,1,3,12))=0))*1,0)))</f>
        <v/>
      </c>
      <c r="AI40">
        <f>IF(OR(NOT($K40),AI$19&lt;=AI$18),0,$D40*IF($F40=1,IF(MIN(AI$19,$I40+1)&lt;=MAX(AI$18,$H40),0,MAX(0,INT((MIN(AI$19,$I40+1)-MAX(AI$18,$H40)-1-MOD(WEEKDAY($H40,2)-WEEKDAY(MAX(AI$18,$H40),2),7))/7)+1)),(AND(DATE(YEAR(AI$18),MONTH(AI$18),MIN($J40,DAY(EOMONTH(AI$18,0))))&gt;=AI$18,DATE(YEAR(AI$18),MONTH(AI$18),MIN($J40,DAY(EOMONTH(AI$18,0))))&lt;AI$19,DATE(YEAR(AI$18),MONTH(AI$18),MIN($J40,DAY(EOMONTH(AI$18,0))))&gt;=$H40,DATE(YEAR(AI$18),MONTH(AI$18),MIN($J40,DAY(EOMONTH(AI$18,0))))&lt;=$I40,MOD((YEAR(DATE(YEAR(AI$18),MONTH(AI$18),MIN($J40,DAY(EOMONTH(AI$18,0)))))-YEAR($H40))*12+MONTH(DATE(YEAR(AI$18),MONTH(AI$18),MIN($J40,DAY(EOMONTH(AI$18,0)))))-MONTH($H40),CHOOSE($F40,1,1,3,12))=0))*1+IF(MONTH(DATE(YEAR(AI$19-1),MONTH(AI$19-1),MIN($J40,DAY(EOMONTH(AI$19-1,0)))))&lt;&gt;MONTH(DATE(YEAR(AI$18),MONTH(AI$18),MIN($J40,DAY(EOMONTH(AI$18,0))))),(AND(DATE(YEAR(AI$19-1),MONTH(AI$19-1),MIN($J40,DAY(EOMONTH(AI$19-1,0))))&gt;=AI$18,DATE(YEAR(AI$19-1),MONTH(AI$19-1),MIN($J40,DAY(EOMONTH(AI$19-1,0))))&lt;AI$19,DATE(YEAR(AI$19-1),MONTH(AI$19-1),MIN($J40,DAY(EOMONTH(AI$19-1,0))))&gt;=$H40,DATE(YEAR(AI$19-1),MONTH(AI$19-1),MIN($J40,DAY(EOMONTH(AI$19-1,0))))&lt;=$I40,MOD((YEAR(DATE(YEAR(AI$19-1),MONTH(AI$19-1),MIN($J40,DAY(EOMONTH(AI$19-1,0)))))-YEAR($H40))*12+MONTH(DATE(YEAR(AI$19-1),MONTH(AI$19-1),MIN($J40,DAY(EOMONTH(AI$19-1,0)))))-MONTH($H40),CHOOSE($F40,1,1,3,12))=0))*1,0)))</f>
        <v/>
      </c>
      <c r="AJ40">
        <f>IF(OR(NOT($K40),AJ$19&lt;=AJ$18),0,$D40*IF($F40=1,IF(MIN(AJ$19,$I40+1)&lt;=MAX(AJ$18,$H40),0,MAX(0,INT((MIN(AJ$19,$I40+1)-MAX(AJ$18,$H40)-1-MOD(WEEKDAY($H40,2)-WEEKDAY(MAX(AJ$18,$H40),2),7))/7)+1)),(AND(DATE(YEAR(AJ$18),MONTH(AJ$18),MIN($J40,DAY(EOMONTH(AJ$18,0))))&gt;=AJ$18,DATE(YEAR(AJ$18),MONTH(AJ$18),MIN($J40,DAY(EOMONTH(AJ$18,0))))&lt;AJ$19,DATE(YEAR(AJ$18),MONTH(AJ$18),MIN($J40,DAY(EOMONTH(AJ$18,0))))&gt;=$H40,DATE(YEAR(AJ$18),MONTH(AJ$18),MIN($J40,DAY(EOMONTH(AJ$18,0))))&lt;=$I40,MOD((YEAR(DATE(YEAR(AJ$18),MONTH(AJ$18),MIN($J40,DAY(EOMONTH(AJ$18,0)))))-YEAR($H40))*12+MONTH(DATE(YEAR(AJ$18),MONTH(AJ$18),MIN($J40,DAY(EOMONTH(AJ$18,0)))))-MONTH($H40),CHOOSE($F40,1,1,3,12))=0))*1+IF(MONTH(DATE(YEAR(AJ$19-1),MONTH(AJ$19-1),MIN($J40,DAY(EOMONTH(AJ$19-1,0)))))&lt;&gt;MONTH(DATE(YEAR(AJ$18),MONTH(AJ$18),MIN($J40,DAY(EOMONTH(AJ$18,0))))),(AND(DATE(YEAR(AJ$19-1),MONTH(AJ$19-1),MIN($J40,DAY(EOMONTH(AJ$19-1,0))))&gt;=AJ$18,DATE(YEAR(AJ$19-1),MONTH(AJ$19-1),MIN($J40,DAY(EOMONTH(AJ$19-1,0))))&lt;AJ$19,DATE(YEAR(AJ$19-1),MONTH(AJ$19-1),MIN($J40,DAY(EOMONTH(AJ$19-1,0))))&gt;=$H40,DATE(YEAR(AJ$19-1),MONTH(AJ$19-1),MIN($J40,DAY(EOMONTH(AJ$19-1,0))))&lt;=$I40,MOD((YEAR(DATE(YEAR(AJ$19-1),MONTH(AJ$19-1),MIN($J40,DAY(EOMONTH(AJ$19-1,0)))))-YEAR($H40))*12+MONTH(DATE(YEAR(AJ$19-1),MONTH(AJ$19-1),MIN($J40,DAY(EOMONTH(AJ$19-1,0)))))-MONTH($H40),CHOOSE($F40,1,1,3,12))=0))*1,0)))</f>
        <v/>
      </c>
      <c r="AK40">
        <f>IF(OR(NOT($K40),AK$19&lt;=AK$18),0,$D40*IF($F40=1,IF(MIN(AK$19,$I40+1)&lt;=MAX(AK$18,$H40),0,MAX(0,INT((MIN(AK$19,$I40+1)-MAX(AK$18,$H40)-1-MOD(WEEKDAY($H40,2)-WEEKDAY(MAX(AK$18,$H40),2),7))/7)+1)),(AND(DATE(YEAR(AK$18),MONTH(AK$18),MIN($J40,DAY(EOMONTH(AK$18,0))))&gt;=AK$18,DATE(YEAR(AK$18),MONTH(AK$18),MIN($J40,DAY(EOMONTH(AK$18,0))))&lt;AK$19,DATE(YEAR(AK$18),MONTH(AK$18),MIN($J40,DAY(EOMONTH(AK$18,0))))&gt;=$H40,DATE(YEAR(AK$18),MONTH(AK$18),MIN($J40,DAY(EOMONTH(AK$18,0))))&lt;=$I40,MOD((YEAR(DATE(YEAR(AK$18),MONTH(AK$18),MIN($J40,DAY(EOMONTH(AK$18,0)))))-YEAR($H40))*12+MONTH(DATE(YEAR(AK$18),MONTH(AK$18),MIN($J40,DAY(EOMONTH(AK$18,0)))))-MONTH($H40),CHOOSE($F40,1,1,3,12))=0))*1+IF(MONTH(DATE(YEAR(AK$19-1),MONTH(AK$19-1),MIN($J40,DAY(EOMONTH(AK$19-1,0)))))&lt;&gt;MONTH(DATE(YEAR(AK$18),MONTH(AK$18),MIN($J40,DAY(EOMONTH(AK$18,0))))),(AND(DATE(YEAR(AK$19-1),MONTH(AK$19-1),MIN($J40,DAY(EOMONTH(AK$19-1,0))))&gt;=AK$18,DATE(YEAR(AK$19-1),MONTH(AK$19-1),MIN($J40,DAY(EOMONTH(AK$19-1,0))))&lt;AK$19,DATE(YEAR(AK$19-1),MONTH(AK$19-1),MIN($J40,DAY(EOMONTH(AK$19-1,0))))&gt;=$H40,DATE(YEAR(AK$19-1),MONTH(AK$19-1),MIN($J40,DAY(EOMONTH(AK$19-1,0))))&lt;=$I40,MOD((YEAR(DATE(YEAR(AK$19-1),MONTH(AK$19-1),MIN($J40,DAY(EOMONTH(AK$19-1,0)))))-YEAR($H40))*12+MONTH(DATE(YEAR(AK$19-1),MONTH(AK$19-1),MIN($J40,DAY(EOMONTH(AK$19-1,0)))))-MONTH($H40),CHOOSE($F40,1,1,3,12))=0))*1,0)))</f>
        <v/>
      </c>
    </row>
    <row r="41">
      <c r="A41" t="n">
        <v>21</v>
      </c>
      <c r="B41">
        <f>Recurring!B28&amp;""</f>
        <v/>
      </c>
      <c r="C41">
        <f>IF(Recurring!C28="","§§",Recurring!C28)</f>
        <v/>
      </c>
      <c r="D41">
        <f>N(Recurring!D28)</f>
        <v/>
      </c>
      <c r="E41">
        <f>IF(COUNTIF($J$2:$J$5,C41)&gt;0,1,IF(COUNTIF($J$7:$J$16,C41)&gt;0,-1,0))</f>
        <v/>
      </c>
      <c r="F41">
        <f>ROUND(SUMPRODUCT((Lang!$C$49:$N$52=Recurring!E28)*(ROW(Lang!$C$49:$N$52)-48))/MAX(1,COUNTIF(Lang!$C$49:$N$52,Recurring!E28)),0)</f>
        <v/>
      </c>
      <c r="H41">
        <f>N(Recurring!F28)</f>
        <v/>
      </c>
      <c r="I41">
        <f>IF(N(Recurring!G28)=0,73051,Recurring!G28)</f>
        <v/>
      </c>
      <c r="J41">
        <f>IF(H41&gt;0,DAY(H41),1)</f>
        <v/>
      </c>
      <c r="K41">
        <f>AND(D41&gt;0,E41&lt;&gt;0,F41&gt;0,H41&gt;0)</f>
        <v/>
      </c>
      <c r="M41">
        <f>IF(OR(NOT($K41),M$19&lt;=M$18),0,$D41*IF($F41=1,IF(MIN(M$19,$I41+1)&lt;=MAX(M$18,$H41),0,MAX(0,INT((MIN(M$19,$I41+1)-MAX(M$18,$H41)-1-MOD(WEEKDAY($H41,2)-WEEKDAY(MAX(M$18,$H41),2),7))/7)+1)),(AND(DATE(YEAR(M$18),MONTH(M$18),MIN($J41,DAY(EOMONTH(M$18,0))))&gt;=M$18,DATE(YEAR(M$18),MONTH(M$18),MIN($J41,DAY(EOMONTH(M$18,0))))&lt;M$19,DATE(YEAR(M$18),MONTH(M$18),MIN($J41,DAY(EOMONTH(M$18,0))))&gt;=$H41,DATE(YEAR(M$18),MONTH(M$18),MIN($J41,DAY(EOMONTH(M$18,0))))&lt;=$I41,MOD((YEAR(DATE(YEAR(M$18),MONTH(M$18),MIN($J41,DAY(EOMONTH(M$18,0)))))-YEAR($H41))*12+MONTH(DATE(YEAR(M$18),MONTH(M$18),MIN($J41,DAY(EOMONTH(M$18,0)))))-MONTH($H41),CHOOSE($F41,1,1,3,12))=0))*1+IF(MONTH(DATE(YEAR(M$19-1),MONTH(M$19-1),MIN($J41,DAY(EOMONTH(M$19-1,0)))))&lt;&gt;MONTH(DATE(YEAR(M$18),MONTH(M$18),MIN($J41,DAY(EOMONTH(M$18,0))))),(AND(DATE(YEAR(M$19-1),MONTH(M$19-1),MIN($J41,DAY(EOMONTH(M$19-1,0))))&gt;=M$18,DATE(YEAR(M$19-1),MONTH(M$19-1),MIN($J41,DAY(EOMONTH(M$19-1,0))))&lt;M$19,DATE(YEAR(M$19-1),MONTH(M$19-1),MIN($J41,DAY(EOMONTH(M$19-1,0))))&gt;=$H41,DATE(YEAR(M$19-1),MONTH(M$19-1),MIN($J41,DAY(EOMONTH(M$19-1,0))))&lt;=$I41,MOD((YEAR(DATE(YEAR(M$19-1),MONTH(M$19-1),MIN($J41,DAY(EOMONTH(M$19-1,0)))))-YEAR($H41))*12+MONTH(DATE(YEAR(M$19-1),MONTH(M$19-1),MIN($J41,DAY(EOMONTH(M$19-1,0)))))-MONTH($H41),CHOOSE($F41,1,1,3,12))=0))*1,0)))</f>
        <v/>
      </c>
      <c r="N41">
        <f>IF(OR(NOT($K41),N$19&lt;=N$18),0,$D41*IF($F41=1,IF(MIN(N$19,$I41+1)&lt;=MAX(N$18,$H41),0,MAX(0,INT((MIN(N$19,$I41+1)-MAX(N$18,$H41)-1-MOD(WEEKDAY($H41,2)-WEEKDAY(MAX(N$18,$H41),2),7))/7)+1)),(AND(DATE(YEAR(N$18),MONTH(N$18),MIN($J41,DAY(EOMONTH(N$18,0))))&gt;=N$18,DATE(YEAR(N$18),MONTH(N$18),MIN($J41,DAY(EOMONTH(N$18,0))))&lt;N$19,DATE(YEAR(N$18),MONTH(N$18),MIN($J41,DAY(EOMONTH(N$18,0))))&gt;=$H41,DATE(YEAR(N$18),MONTH(N$18),MIN($J41,DAY(EOMONTH(N$18,0))))&lt;=$I41,MOD((YEAR(DATE(YEAR(N$18),MONTH(N$18),MIN($J41,DAY(EOMONTH(N$18,0)))))-YEAR($H41))*12+MONTH(DATE(YEAR(N$18),MONTH(N$18),MIN($J41,DAY(EOMONTH(N$18,0)))))-MONTH($H41),CHOOSE($F41,1,1,3,12))=0))*1+IF(MONTH(DATE(YEAR(N$19-1),MONTH(N$19-1),MIN($J41,DAY(EOMONTH(N$19-1,0)))))&lt;&gt;MONTH(DATE(YEAR(N$18),MONTH(N$18),MIN($J41,DAY(EOMONTH(N$18,0))))),(AND(DATE(YEAR(N$19-1),MONTH(N$19-1),MIN($J41,DAY(EOMONTH(N$19-1,0))))&gt;=N$18,DATE(YEAR(N$19-1),MONTH(N$19-1),MIN($J41,DAY(EOMONTH(N$19-1,0))))&lt;N$19,DATE(YEAR(N$19-1),MONTH(N$19-1),MIN($J41,DAY(EOMONTH(N$19-1,0))))&gt;=$H41,DATE(YEAR(N$19-1),MONTH(N$19-1),MIN($J41,DAY(EOMONTH(N$19-1,0))))&lt;=$I41,MOD((YEAR(DATE(YEAR(N$19-1),MONTH(N$19-1),MIN($J41,DAY(EOMONTH(N$19-1,0)))))-YEAR($H41))*12+MONTH(DATE(YEAR(N$19-1),MONTH(N$19-1),MIN($J41,DAY(EOMONTH(N$19-1,0)))))-MONTH($H41),CHOOSE($F41,1,1,3,12))=0))*1,0)))</f>
        <v/>
      </c>
      <c r="O41">
        <f>IF(OR(NOT($K41),O$19&lt;=O$18),0,$D41*IF($F41=1,IF(MIN(O$19,$I41+1)&lt;=MAX(O$18,$H41),0,MAX(0,INT((MIN(O$19,$I41+1)-MAX(O$18,$H41)-1-MOD(WEEKDAY($H41,2)-WEEKDAY(MAX(O$18,$H41),2),7))/7)+1)),(AND(DATE(YEAR(O$18),MONTH(O$18),MIN($J41,DAY(EOMONTH(O$18,0))))&gt;=O$18,DATE(YEAR(O$18),MONTH(O$18),MIN($J41,DAY(EOMONTH(O$18,0))))&lt;O$19,DATE(YEAR(O$18),MONTH(O$18),MIN($J41,DAY(EOMONTH(O$18,0))))&gt;=$H41,DATE(YEAR(O$18),MONTH(O$18),MIN($J41,DAY(EOMONTH(O$18,0))))&lt;=$I41,MOD((YEAR(DATE(YEAR(O$18),MONTH(O$18),MIN($J41,DAY(EOMONTH(O$18,0)))))-YEAR($H41))*12+MONTH(DATE(YEAR(O$18),MONTH(O$18),MIN($J41,DAY(EOMONTH(O$18,0)))))-MONTH($H41),CHOOSE($F41,1,1,3,12))=0))*1+IF(MONTH(DATE(YEAR(O$19-1),MONTH(O$19-1),MIN($J41,DAY(EOMONTH(O$19-1,0)))))&lt;&gt;MONTH(DATE(YEAR(O$18),MONTH(O$18),MIN($J41,DAY(EOMONTH(O$18,0))))),(AND(DATE(YEAR(O$19-1),MONTH(O$19-1),MIN($J41,DAY(EOMONTH(O$19-1,0))))&gt;=O$18,DATE(YEAR(O$19-1),MONTH(O$19-1),MIN($J41,DAY(EOMONTH(O$19-1,0))))&lt;O$19,DATE(YEAR(O$19-1),MONTH(O$19-1),MIN($J41,DAY(EOMONTH(O$19-1,0))))&gt;=$H41,DATE(YEAR(O$19-1),MONTH(O$19-1),MIN($J41,DAY(EOMONTH(O$19-1,0))))&lt;=$I41,MOD((YEAR(DATE(YEAR(O$19-1),MONTH(O$19-1),MIN($J41,DAY(EOMONTH(O$19-1,0)))))-YEAR($H41))*12+MONTH(DATE(YEAR(O$19-1),MONTH(O$19-1),MIN($J41,DAY(EOMONTH(O$19-1,0)))))-MONTH($H41),CHOOSE($F41,1,1,3,12))=0))*1,0)))</f>
        <v/>
      </c>
      <c r="P41">
        <f>IF(OR(NOT($K41),P$19&lt;=P$18),0,$D41*IF($F41=1,IF(MIN(P$19,$I41+1)&lt;=MAX(P$18,$H41),0,MAX(0,INT((MIN(P$19,$I41+1)-MAX(P$18,$H41)-1-MOD(WEEKDAY($H41,2)-WEEKDAY(MAX(P$18,$H41),2),7))/7)+1)),(AND(DATE(YEAR(P$18),MONTH(P$18),MIN($J41,DAY(EOMONTH(P$18,0))))&gt;=P$18,DATE(YEAR(P$18),MONTH(P$18),MIN($J41,DAY(EOMONTH(P$18,0))))&lt;P$19,DATE(YEAR(P$18),MONTH(P$18),MIN($J41,DAY(EOMONTH(P$18,0))))&gt;=$H41,DATE(YEAR(P$18),MONTH(P$18),MIN($J41,DAY(EOMONTH(P$18,0))))&lt;=$I41,MOD((YEAR(DATE(YEAR(P$18),MONTH(P$18),MIN($J41,DAY(EOMONTH(P$18,0)))))-YEAR($H41))*12+MONTH(DATE(YEAR(P$18),MONTH(P$18),MIN($J41,DAY(EOMONTH(P$18,0)))))-MONTH($H41),CHOOSE($F41,1,1,3,12))=0))*1+IF(MONTH(DATE(YEAR(P$19-1),MONTH(P$19-1),MIN($J41,DAY(EOMONTH(P$19-1,0)))))&lt;&gt;MONTH(DATE(YEAR(P$18),MONTH(P$18),MIN($J41,DAY(EOMONTH(P$18,0))))),(AND(DATE(YEAR(P$19-1),MONTH(P$19-1),MIN($J41,DAY(EOMONTH(P$19-1,0))))&gt;=P$18,DATE(YEAR(P$19-1),MONTH(P$19-1),MIN($J41,DAY(EOMONTH(P$19-1,0))))&lt;P$19,DATE(YEAR(P$19-1),MONTH(P$19-1),MIN($J41,DAY(EOMONTH(P$19-1,0))))&gt;=$H41,DATE(YEAR(P$19-1),MONTH(P$19-1),MIN($J41,DAY(EOMONTH(P$19-1,0))))&lt;=$I41,MOD((YEAR(DATE(YEAR(P$19-1),MONTH(P$19-1),MIN($J41,DAY(EOMONTH(P$19-1,0)))))-YEAR($H41))*12+MONTH(DATE(YEAR(P$19-1),MONTH(P$19-1),MIN($J41,DAY(EOMONTH(P$19-1,0)))))-MONTH($H41),CHOOSE($F41,1,1,3,12))=0))*1,0)))</f>
        <v/>
      </c>
      <c r="Q41">
        <f>IF(OR(NOT($K41),Q$19&lt;=Q$18),0,$D41*IF($F41=1,IF(MIN(Q$19,$I41+1)&lt;=MAX(Q$18,$H41),0,MAX(0,INT((MIN(Q$19,$I41+1)-MAX(Q$18,$H41)-1-MOD(WEEKDAY($H41,2)-WEEKDAY(MAX(Q$18,$H41),2),7))/7)+1)),(AND(DATE(YEAR(Q$18),MONTH(Q$18),MIN($J41,DAY(EOMONTH(Q$18,0))))&gt;=Q$18,DATE(YEAR(Q$18),MONTH(Q$18),MIN($J41,DAY(EOMONTH(Q$18,0))))&lt;Q$19,DATE(YEAR(Q$18),MONTH(Q$18),MIN($J41,DAY(EOMONTH(Q$18,0))))&gt;=$H41,DATE(YEAR(Q$18),MONTH(Q$18),MIN($J41,DAY(EOMONTH(Q$18,0))))&lt;=$I41,MOD((YEAR(DATE(YEAR(Q$18),MONTH(Q$18),MIN($J41,DAY(EOMONTH(Q$18,0)))))-YEAR($H41))*12+MONTH(DATE(YEAR(Q$18),MONTH(Q$18),MIN($J41,DAY(EOMONTH(Q$18,0)))))-MONTH($H41),CHOOSE($F41,1,1,3,12))=0))*1+IF(MONTH(DATE(YEAR(Q$19-1),MONTH(Q$19-1),MIN($J41,DAY(EOMONTH(Q$19-1,0)))))&lt;&gt;MONTH(DATE(YEAR(Q$18),MONTH(Q$18),MIN($J41,DAY(EOMONTH(Q$18,0))))),(AND(DATE(YEAR(Q$19-1),MONTH(Q$19-1),MIN($J41,DAY(EOMONTH(Q$19-1,0))))&gt;=Q$18,DATE(YEAR(Q$19-1),MONTH(Q$19-1),MIN($J41,DAY(EOMONTH(Q$19-1,0))))&lt;Q$19,DATE(YEAR(Q$19-1),MONTH(Q$19-1),MIN($J41,DAY(EOMONTH(Q$19-1,0))))&gt;=$H41,DATE(YEAR(Q$19-1),MONTH(Q$19-1),MIN($J41,DAY(EOMONTH(Q$19-1,0))))&lt;=$I41,MOD((YEAR(DATE(YEAR(Q$19-1),MONTH(Q$19-1),MIN($J41,DAY(EOMONTH(Q$19-1,0)))))-YEAR($H41))*12+MONTH(DATE(YEAR(Q$19-1),MONTH(Q$19-1),MIN($J41,DAY(EOMONTH(Q$19-1,0)))))-MONTH($H41),CHOOSE($F41,1,1,3,12))=0))*1,0)))</f>
        <v/>
      </c>
      <c r="R41">
        <f>IF(OR(NOT($K41),R$19&lt;=R$18),0,$D41*IF($F41=1,IF(MIN(R$19,$I41+1)&lt;=MAX(R$18,$H41),0,MAX(0,INT((MIN(R$19,$I41+1)-MAX(R$18,$H41)-1-MOD(WEEKDAY($H41,2)-WEEKDAY(MAX(R$18,$H41),2),7))/7)+1)),(AND(DATE(YEAR(R$18),MONTH(R$18),MIN($J41,DAY(EOMONTH(R$18,0))))&gt;=R$18,DATE(YEAR(R$18),MONTH(R$18),MIN($J41,DAY(EOMONTH(R$18,0))))&lt;R$19,DATE(YEAR(R$18),MONTH(R$18),MIN($J41,DAY(EOMONTH(R$18,0))))&gt;=$H41,DATE(YEAR(R$18),MONTH(R$18),MIN($J41,DAY(EOMONTH(R$18,0))))&lt;=$I41,MOD((YEAR(DATE(YEAR(R$18),MONTH(R$18),MIN($J41,DAY(EOMONTH(R$18,0)))))-YEAR($H41))*12+MONTH(DATE(YEAR(R$18),MONTH(R$18),MIN($J41,DAY(EOMONTH(R$18,0)))))-MONTH($H41),CHOOSE($F41,1,1,3,12))=0))*1+IF(MONTH(DATE(YEAR(R$19-1),MONTH(R$19-1),MIN($J41,DAY(EOMONTH(R$19-1,0)))))&lt;&gt;MONTH(DATE(YEAR(R$18),MONTH(R$18),MIN($J41,DAY(EOMONTH(R$18,0))))),(AND(DATE(YEAR(R$19-1),MONTH(R$19-1),MIN($J41,DAY(EOMONTH(R$19-1,0))))&gt;=R$18,DATE(YEAR(R$19-1),MONTH(R$19-1),MIN($J41,DAY(EOMONTH(R$19-1,0))))&lt;R$19,DATE(YEAR(R$19-1),MONTH(R$19-1),MIN($J41,DAY(EOMONTH(R$19-1,0))))&gt;=$H41,DATE(YEAR(R$19-1),MONTH(R$19-1),MIN($J41,DAY(EOMONTH(R$19-1,0))))&lt;=$I41,MOD((YEAR(DATE(YEAR(R$19-1),MONTH(R$19-1),MIN($J41,DAY(EOMONTH(R$19-1,0)))))-YEAR($H41))*12+MONTH(DATE(YEAR(R$19-1),MONTH(R$19-1),MIN($J41,DAY(EOMONTH(R$19-1,0)))))-MONTH($H41),CHOOSE($F41,1,1,3,12))=0))*1,0)))</f>
        <v/>
      </c>
      <c r="S41">
        <f>IF(OR(NOT($K41),S$19&lt;=S$18),0,$D41*IF($F41=1,IF(MIN(S$19,$I41+1)&lt;=MAX(S$18,$H41),0,MAX(0,INT((MIN(S$19,$I41+1)-MAX(S$18,$H41)-1-MOD(WEEKDAY($H41,2)-WEEKDAY(MAX(S$18,$H41),2),7))/7)+1)),(AND(DATE(YEAR(S$18),MONTH(S$18),MIN($J41,DAY(EOMONTH(S$18,0))))&gt;=S$18,DATE(YEAR(S$18),MONTH(S$18),MIN($J41,DAY(EOMONTH(S$18,0))))&lt;S$19,DATE(YEAR(S$18),MONTH(S$18),MIN($J41,DAY(EOMONTH(S$18,0))))&gt;=$H41,DATE(YEAR(S$18),MONTH(S$18),MIN($J41,DAY(EOMONTH(S$18,0))))&lt;=$I41,MOD((YEAR(DATE(YEAR(S$18),MONTH(S$18),MIN($J41,DAY(EOMONTH(S$18,0)))))-YEAR($H41))*12+MONTH(DATE(YEAR(S$18),MONTH(S$18),MIN($J41,DAY(EOMONTH(S$18,0)))))-MONTH($H41),CHOOSE($F41,1,1,3,12))=0))*1+IF(MONTH(DATE(YEAR(S$19-1),MONTH(S$19-1),MIN($J41,DAY(EOMONTH(S$19-1,0)))))&lt;&gt;MONTH(DATE(YEAR(S$18),MONTH(S$18),MIN($J41,DAY(EOMONTH(S$18,0))))),(AND(DATE(YEAR(S$19-1),MONTH(S$19-1),MIN($J41,DAY(EOMONTH(S$19-1,0))))&gt;=S$18,DATE(YEAR(S$19-1),MONTH(S$19-1),MIN($J41,DAY(EOMONTH(S$19-1,0))))&lt;S$19,DATE(YEAR(S$19-1),MONTH(S$19-1),MIN($J41,DAY(EOMONTH(S$19-1,0))))&gt;=$H41,DATE(YEAR(S$19-1),MONTH(S$19-1),MIN($J41,DAY(EOMONTH(S$19-1,0))))&lt;=$I41,MOD((YEAR(DATE(YEAR(S$19-1),MONTH(S$19-1),MIN($J41,DAY(EOMONTH(S$19-1,0)))))-YEAR($H41))*12+MONTH(DATE(YEAR(S$19-1),MONTH(S$19-1),MIN($J41,DAY(EOMONTH(S$19-1,0)))))-MONTH($H41),CHOOSE($F41,1,1,3,12))=0))*1,0)))</f>
        <v/>
      </c>
      <c r="T41">
        <f>IF(OR(NOT($K41),T$19&lt;=T$18),0,$D41*IF($F41=1,IF(MIN(T$19,$I41+1)&lt;=MAX(T$18,$H41),0,MAX(0,INT((MIN(T$19,$I41+1)-MAX(T$18,$H41)-1-MOD(WEEKDAY($H41,2)-WEEKDAY(MAX(T$18,$H41),2),7))/7)+1)),(AND(DATE(YEAR(T$18),MONTH(T$18),MIN($J41,DAY(EOMONTH(T$18,0))))&gt;=T$18,DATE(YEAR(T$18),MONTH(T$18),MIN($J41,DAY(EOMONTH(T$18,0))))&lt;T$19,DATE(YEAR(T$18),MONTH(T$18),MIN($J41,DAY(EOMONTH(T$18,0))))&gt;=$H41,DATE(YEAR(T$18),MONTH(T$18),MIN($J41,DAY(EOMONTH(T$18,0))))&lt;=$I41,MOD((YEAR(DATE(YEAR(T$18),MONTH(T$18),MIN($J41,DAY(EOMONTH(T$18,0)))))-YEAR($H41))*12+MONTH(DATE(YEAR(T$18),MONTH(T$18),MIN($J41,DAY(EOMONTH(T$18,0)))))-MONTH($H41),CHOOSE($F41,1,1,3,12))=0))*1+IF(MONTH(DATE(YEAR(T$19-1),MONTH(T$19-1),MIN($J41,DAY(EOMONTH(T$19-1,0)))))&lt;&gt;MONTH(DATE(YEAR(T$18),MONTH(T$18),MIN($J41,DAY(EOMONTH(T$18,0))))),(AND(DATE(YEAR(T$19-1),MONTH(T$19-1),MIN($J41,DAY(EOMONTH(T$19-1,0))))&gt;=T$18,DATE(YEAR(T$19-1),MONTH(T$19-1),MIN($J41,DAY(EOMONTH(T$19-1,0))))&lt;T$19,DATE(YEAR(T$19-1),MONTH(T$19-1),MIN($J41,DAY(EOMONTH(T$19-1,0))))&gt;=$H41,DATE(YEAR(T$19-1),MONTH(T$19-1),MIN($J41,DAY(EOMONTH(T$19-1,0))))&lt;=$I41,MOD((YEAR(DATE(YEAR(T$19-1),MONTH(T$19-1),MIN($J41,DAY(EOMONTH(T$19-1,0)))))-YEAR($H41))*12+MONTH(DATE(YEAR(T$19-1),MONTH(T$19-1),MIN($J41,DAY(EOMONTH(T$19-1,0)))))-MONTH($H41),CHOOSE($F41,1,1,3,12))=0))*1,0)))</f>
        <v/>
      </c>
      <c r="U41">
        <f>IF(OR(NOT($K41),U$19&lt;=U$18),0,$D41*IF($F41=1,IF(MIN(U$19,$I41+1)&lt;=MAX(U$18,$H41),0,MAX(0,INT((MIN(U$19,$I41+1)-MAX(U$18,$H41)-1-MOD(WEEKDAY($H41,2)-WEEKDAY(MAX(U$18,$H41),2),7))/7)+1)),(AND(DATE(YEAR(U$18),MONTH(U$18),MIN($J41,DAY(EOMONTH(U$18,0))))&gt;=U$18,DATE(YEAR(U$18),MONTH(U$18),MIN($J41,DAY(EOMONTH(U$18,0))))&lt;U$19,DATE(YEAR(U$18),MONTH(U$18),MIN($J41,DAY(EOMONTH(U$18,0))))&gt;=$H41,DATE(YEAR(U$18),MONTH(U$18),MIN($J41,DAY(EOMONTH(U$18,0))))&lt;=$I41,MOD((YEAR(DATE(YEAR(U$18),MONTH(U$18),MIN($J41,DAY(EOMONTH(U$18,0)))))-YEAR($H41))*12+MONTH(DATE(YEAR(U$18),MONTH(U$18),MIN($J41,DAY(EOMONTH(U$18,0)))))-MONTH($H41),CHOOSE($F41,1,1,3,12))=0))*1+IF(MONTH(DATE(YEAR(U$19-1),MONTH(U$19-1),MIN($J41,DAY(EOMONTH(U$19-1,0)))))&lt;&gt;MONTH(DATE(YEAR(U$18),MONTH(U$18),MIN($J41,DAY(EOMONTH(U$18,0))))),(AND(DATE(YEAR(U$19-1),MONTH(U$19-1),MIN($J41,DAY(EOMONTH(U$19-1,0))))&gt;=U$18,DATE(YEAR(U$19-1),MONTH(U$19-1),MIN($J41,DAY(EOMONTH(U$19-1,0))))&lt;U$19,DATE(YEAR(U$19-1),MONTH(U$19-1),MIN($J41,DAY(EOMONTH(U$19-1,0))))&gt;=$H41,DATE(YEAR(U$19-1),MONTH(U$19-1),MIN($J41,DAY(EOMONTH(U$19-1,0))))&lt;=$I41,MOD((YEAR(DATE(YEAR(U$19-1),MONTH(U$19-1),MIN($J41,DAY(EOMONTH(U$19-1,0)))))-YEAR($H41))*12+MONTH(DATE(YEAR(U$19-1),MONTH(U$19-1),MIN($J41,DAY(EOMONTH(U$19-1,0)))))-MONTH($H41),CHOOSE($F41,1,1,3,12))=0))*1,0)))</f>
        <v/>
      </c>
      <c r="V41">
        <f>IF(OR(NOT($K41),V$19&lt;=V$18),0,$D41*IF($F41=1,IF(MIN(V$19,$I41+1)&lt;=MAX(V$18,$H41),0,MAX(0,INT((MIN(V$19,$I41+1)-MAX(V$18,$H41)-1-MOD(WEEKDAY($H41,2)-WEEKDAY(MAX(V$18,$H41),2),7))/7)+1)),(AND(DATE(YEAR(V$18),MONTH(V$18),MIN($J41,DAY(EOMONTH(V$18,0))))&gt;=V$18,DATE(YEAR(V$18),MONTH(V$18),MIN($J41,DAY(EOMONTH(V$18,0))))&lt;V$19,DATE(YEAR(V$18),MONTH(V$18),MIN($J41,DAY(EOMONTH(V$18,0))))&gt;=$H41,DATE(YEAR(V$18),MONTH(V$18),MIN($J41,DAY(EOMONTH(V$18,0))))&lt;=$I41,MOD((YEAR(DATE(YEAR(V$18),MONTH(V$18),MIN($J41,DAY(EOMONTH(V$18,0)))))-YEAR($H41))*12+MONTH(DATE(YEAR(V$18),MONTH(V$18),MIN($J41,DAY(EOMONTH(V$18,0)))))-MONTH($H41),CHOOSE($F41,1,1,3,12))=0))*1+IF(MONTH(DATE(YEAR(V$19-1),MONTH(V$19-1),MIN($J41,DAY(EOMONTH(V$19-1,0)))))&lt;&gt;MONTH(DATE(YEAR(V$18),MONTH(V$18),MIN($J41,DAY(EOMONTH(V$18,0))))),(AND(DATE(YEAR(V$19-1),MONTH(V$19-1),MIN($J41,DAY(EOMONTH(V$19-1,0))))&gt;=V$18,DATE(YEAR(V$19-1),MONTH(V$19-1),MIN($J41,DAY(EOMONTH(V$19-1,0))))&lt;V$19,DATE(YEAR(V$19-1),MONTH(V$19-1),MIN($J41,DAY(EOMONTH(V$19-1,0))))&gt;=$H41,DATE(YEAR(V$19-1),MONTH(V$19-1),MIN($J41,DAY(EOMONTH(V$19-1,0))))&lt;=$I41,MOD((YEAR(DATE(YEAR(V$19-1),MONTH(V$19-1),MIN($J41,DAY(EOMONTH(V$19-1,0)))))-YEAR($H41))*12+MONTH(DATE(YEAR(V$19-1),MONTH(V$19-1),MIN($J41,DAY(EOMONTH(V$19-1,0)))))-MONTH($H41),CHOOSE($F41,1,1,3,12))=0))*1,0)))</f>
        <v/>
      </c>
      <c r="W41">
        <f>IF(OR(NOT($K41),W$19&lt;=W$18),0,$D41*IF($F41=1,IF(MIN(W$19,$I41+1)&lt;=MAX(W$18,$H41),0,MAX(0,INT((MIN(W$19,$I41+1)-MAX(W$18,$H41)-1-MOD(WEEKDAY($H41,2)-WEEKDAY(MAX(W$18,$H41),2),7))/7)+1)),(AND(DATE(YEAR(W$18),MONTH(W$18),MIN($J41,DAY(EOMONTH(W$18,0))))&gt;=W$18,DATE(YEAR(W$18),MONTH(W$18),MIN($J41,DAY(EOMONTH(W$18,0))))&lt;W$19,DATE(YEAR(W$18),MONTH(W$18),MIN($J41,DAY(EOMONTH(W$18,0))))&gt;=$H41,DATE(YEAR(W$18),MONTH(W$18),MIN($J41,DAY(EOMONTH(W$18,0))))&lt;=$I41,MOD((YEAR(DATE(YEAR(W$18),MONTH(W$18),MIN($J41,DAY(EOMONTH(W$18,0)))))-YEAR($H41))*12+MONTH(DATE(YEAR(W$18),MONTH(W$18),MIN($J41,DAY(EOMONTH(W$18,0)))))-MONTH($H41),CHOOSE($F41,1,1,3,12))=0))*1+IF(MONTH(DATE(YEAR(W$19-1),MONTH(W$19-1),MIN($J41,DAY(EOMONTH(W$19-1,0)))))&lt;&gt;MONTH(DATE(YEAR(W$18),MONTH(W$18),MIN($J41,DAY(EOMONTH(W$18,0))))),(AND(DATE(YEAR(W$19-1),MONTH(W$19-1),MIN($J41,DAY(EOMONTH(W$19-1,0))))&gt;=W$18,DATE(YEAR(W$19-1),MONTH(W$19-1),MIN($J41,DAY(EOMONTH(W$19-1,0))))&lt;W$19,DATE(YEAR(W$19-1),MONTH(W$19-1),MIN($J41,DAY(EOMONTH(W$19-1,0))))&gt;=$H41,DATE(YEAR(W$19-1),MONTH(W$19-1),MIN($J41,DAY(EOMONTH(W$19-1,0))))&lt;=$I41,MOD((YEAR(DATE(YEAR(W$19-1),MONTH(W$19-1),MIN($J41,DAY(EOMONTH(W$19-1,0)))))-YEAR($H41))*12+MONTH(DATE(YEAR(W$19-1),MONTH(W$19-1),MIN($J41,DAY(EOMONTH(W$19-1,0)))))-MONTH($H41),CHOOSE($F41,1,1,3,12))=0))*1,0)))</f>
        <v/>
      </c>
      <c r="X41">
        <f>IF(OR(NOT($K41),X$19&lt;=X$18),0,$D41*IF($F41=1,IF(MIN(X$19,$I41+1)&lt;=MAX(X$18,$H41),0,MAX(0,INT((MIN(X$19,$I41+1)-MAX(X$18,$H41)-1-MOD(WEEKDAY($H41,2)-WEEKDAY(MAX(X$18,$H41),2),7))/7)+1)),(AND(DATE(YEAR(X$18),MONTH(X$18),MIN($J41,DAY(EOMONTH(X$18,0))))&gt;=X$18,DATE(YEAR(X$18),MONTH(X$18),MIN($J41,DAY(EOMONTH(X$18,0))))&lt;X$19,DATE(YEAR(X$18),MONTH(X$18),MIN($J41,DAY(EOMONTH(X$18,0))))&gt;=$H41,DATE(YEAR(X$18),MONTH(X$18),MIN($J41,DAY(EOMONTH(X$18,0))))&lt;=$I41,MOD((YEAR(DATE(YEAR(X$18),MONTH(X$18),MIN($J41,DAY(EOMONTH(X$18,0)))))-YEAR($H41))*12+MONTH(DATE(YEAR(X$18),MONTH(X$18),MIN($J41,DAY(EOMONTH(X$18,0)))))-MONTH($H41),CHOOSE($F41,1,1,3,12))=0))*1+IF(MONTH(DATE(YEAR(X$19-1),MONTH(X$19-1),MIN($J41,DAY(EOMONTH(X$19-1,0)))))&lt;&gt;MONTH(DATE(YEAR(X$18),MONTH(X$18),MIN($J41,DAY(EOMONTH(X$18,0))))),(AND(DATE(YEAR(X$19-1),MONTH(X$19-1),MIN($J41,DAY(EOMONTH(X$19-1,0))))&gt;=X$18,DATE(YEAR(X$19-1),MONTH(X$19-1),MIN($J41,DAY(EOMONTH(X$19-1,0))))&lt;X$19,DATE(YEAR(X$19-1),MONTH(X$19-1),MIN($J41,DAY(EOMONTH(X$19-1,0))))&gt;=$H41,DATE(YEAR(X$19-1),MONTH(X$19-1),MIN($J41,DAY(EOMONTH(X$19-1,0))))&lt;=$I41,MOD((YEAR(DATE(YEAR(X$19-1),MONTH(X$19-1),MIN($J41,DAY(EOMONTH(X$19-1,0)))))-YEAR($H41))*12+MONTH(DATE(YEAR(X$19-1),MONTH(X$19-1),MIN($J41,DAY(EOMONTH(X$19-1,0)))))-MONTH($H41),CHOOSE($F41,1,1,3,12))=0))*1,0)))</f>
        <v/>
      </c>
      <c r="Y41">
        <f>IF(OR(NOT($K41),Y$19&lt;=Y$18),0,$D41*IF($F41=1,IF(MIN(Y$19,$I41+1)&lt;=MAX(Y$18,$H41),0,MAX(0,INT((MIN(Y$19,$I41+1)-MAX(Y$18,$H41)-1-MOD(WEEKDAY($H41,2)-WEEKDAY(MAX(Y$18,$H41),2),7))/7)+1)),(AND(DATE(YEAR(Y$18),MONTH(Y$18),MIN($J41,DAY(EOMONTH(Y$18,0))))&gt;=Y$18,DATE(YEAR(Y$18),MONTH(Y$18),MIN($J41,DAY(EOMONTH(Y$18,0))))&lt;Y$19,DATE(YEAR(Y$18),MONTH(Y$18),MIN($J41,DAY(EOMONTH(Y$18,0))))&gt;=$H41,DATE(YEAR(Y$18),MONTH(Y$18),MIN($J41,DAY(EOMONTH(Y$18,0))))&lt;=$I41,MOD((YEAR(DATE(YEAR(Y$18),MONTH(Y$18),MIN($J41,DAY(EOMONTH(Y$18,0)))))-YEAR($H41))*12+MONTH(DATE(YEAR(Y$18),MONTH(Y$18),MIN($J41,DAY(EOMONTH(Y$18,0)))))-MONTH($H41),CHOOSE($F41,1,1,3,12))=0))*1+IF(MONTH(DATE(YEAR(Y$19-1),MONTH(Y$19-1),MIN($J41,DAY(EOMONTH(Y$19-1,0)))))&lt;&gt;MONTH(DATE(YEAR(Y$18),MONTH(Y$18),MIN($J41,DAY(EOMONTH(Y$18,0))))),(AND(DATE(YEAR(Y$19-1),MONTH(Y$19-1),MIN($J41,DAY(EOMONTH(Y$19-1,0))))&gt;=Y$18,DATE(YEAR(Y$19-1),MONTH(Y$19-1),MIN($J41,DAY(EOMONTH(Y$19-1,0))))&lt;Y$19,DATE(YEAR(Y$19-1),MONTH(Y$19-1),MIN($J41,DAY(EOMONTH(Y$19-1,0))))&gt;=$H41,DATE(YEAR(Y$19-1),MONTH(Y$19-1),MIN($J41,DAY(EOMONTH(Y$19-1,0))))&lt;=$I41,MOD((YEAR(DATE(YEAR(Y$19-1),MONTH(Y$19-1),MIN($J41,DAY(EOMONTH(Y$19-1,0)))))-YEAR($H41))*12+MONTH(DATE(YEAR(Y$19-1),MONTH(Y$19-1),MIN($J41,DAY(EOMONTH(Y$19-1,0)))))-MONTH($H41),CHOOSE($F41,1,1,3,12))=0))*1,0)))</f>
        <v/>
      </c>
      <c r="Z41">
        <f>IF(OR(NOT($K41),Z$19&lt;=Z$18),0,$D41*IF($F41=1,IF(MIN(Z$19,$I41+1)&lt;=MAX(Z$18,$H41),0,MAX(0,INT((MIN(Z$19,$I41+1)-MAX(Z$18,$H41)-1-MOD(WEEKDAY($H41,2)-WEEKDAY(MAX(Z$18,$H41),2),7))/7)+1)),(AND(DATE(YEAR(Z$18),MONTH(Z$18),MIN($J41,DAY(EOMONTH(Z$18,0))))&gt;=Z$18,DATE(YEAR(Z$18),MONTH(Z$18),MIN($J41,DAY(EOMONTH(Z$18,0))))&lt;Z$19,DATE(YEAR(Z$18),MONTH(Z$18),MIN($J41,DAY(EOMONTH(Z$18,0))))&gt;=$H41,DATE(YEAR(Z$18),MONTH(Z$18),MIN($J41,DAY(EOMONTH(Z$18,0))))&lt;=$I41,MOD((YEAR(DATE(YEAR(Z$18),MONTH(Z$18),MIN($J41,DAY(EOMONTH(Z$18,0)))))-YEAR($H41))*12+MONTH(DATE(YEAR(Z$18),MONTH(Z$18),MIN($J41,DAY(EOMONTH(Z$18,0)))))-MONTH($H41),CHOOSE($F41,1,1,3,12))=0))*1+IF(MONTH(DATE(YEAR(Z$19-1),MONTH(Z$19-1),MIN($J41,DAY(EOMONTH(Z$19-1,0)))))&lt;&gt;MONTH(DATE(YEAR(Z$18),MONTH(Z$18),MIN($J41,DAY(EOMONTH(Z$18,0))))),(AND(DATE(YEAR(Z$19-1),MONTH(Z$19-1),MIN($J41,DAY(EOMONTH(Z$19-1,0))))&gt;=Z$18,DATE(YEAR(Z$19-1),MONTH(Z$19-1),MIN($J41,DAY(EOMONTH(Z$19-1,0))))&lt;Z$19,DATE(YEAR(Z$19-1),MONTH(Z$19-1),MIN($J41,DAY(EOMONTH(Z$19-1,0))))&gt;=$H41,DATE(YEAR(Z$19-1),MONTH(Z$19-1),MIN($J41,DAY(EOMONTH(Z$19-1,0))))&lt;=$I41,MOD((YEAR(DATE(YEAR(Z$19-1),MONTH(Z$19-1),MIN($J41,DAY(EOMONTH(Z$19-1,0)))))-YEAR($H41))*12+MONTH(DATE(YEAR(Z$19-1),MONTH(Z$19-1),MIN($J41,DAY(EOMONTH(Z$19-1,0)))))-MONTH($H41),CHOOSE($F41,1,1,3,12))=0))*1,0)))</f>
        <v/>
      </c>
      <c r="AA41">
        <f>IF(OR(NOT($K41),AA$19&lt;=AA$18),0,$D41*IF($F41=1,IF(MIN(AA$19,$I41+1)&lt;=MAX(AA$18,$H41),0,MAX(0,INT((MIN(AA$19,$I41+1)-MAX(AA$18,$H41)-1-MOD(WEEKDAY($H41,2)-WEEKDAY(MAX(AA$18,$H41),2),7))/7)+1)),(AND(DATE(YEAR(AA$18),MONTH(AA$18),MIN($J41,DAY(EOMONTH(AA$18,0))))&gt;=AA$18,DATE(YEAR(AA$18),MONTH(AA$18),MIN($J41,DAY(EOMONTH(AA$18,0))))&lt;AA$19,DATE(YEAR(AA$18),MONTH(AA$18),MIN($J41,DAY(EOMONTH(AA$18,0))))&gt;=$H41,DATE(YEAR(AA$18),MONTH(AA$18),MIN($J41,DAY(EOMONTH(AA$18,0))))&lt;=$I41,MOD((YEAR(DATE(YEAR(AA$18),MONTH(AA$18),MIN($J41,DAY(EOMONTH(AA$18,0)))))-YEAR($H41))*12+MONTH(DATE(YEAR(AA$18),MONTH(AA$18),MIN($J41,DAY(EOMONTH(AA$18,0)))))-MONTH($H41),CHOOSE($F41,1,1,3,12))=0))*1+IF(MONTH(DATE(YEAR(AA$19-1),MONTH(AA$19-1),MIN($J41,DAY(EOMONTH(AA$19-1,0)))))&lt;&gt;MONTH(DATE(YEAR(AA$18),MONTH(AA$18),MIN($J41,DAY(EOMONTH(AA$18,0))))),(AND(DATE(YEAR(AA$19-1),MONTH(AA$19-1),MIN($J41,DAY(EOMONTH(AA$19-1,0))))&gt;=AA$18,DATE(YEAR(AA$19-1),MONTH(AA$19-1),MIN($J41,DAY(EOMONTH(AA$19-1,0))))&lt;AA$19,DATE(YEAR(AA$19-1),MONTH(AA$19-1),MIN($J41,DAY(EOMONTH(AA$19-1,0))))&gt;=$H41,DATE(YEAR(AA$19-1),MONTH(AA$19-1),MIN($J41,DAY(EOMONTH(AA$19-1,0))))&lt;=$I41,MOD((YEAR(DATE(YEAR(AA$19-1),MONTH(AA$19-1),MIN($J41,DAY(EOMONTH(AA$19-1,0)))))-YEAR($H41))*12+MONTH(DATE(YEAR(AA$19-1),MONTH(AA$19-1),MIN($J41,DAY(EOMONTH(AA$19-1,0)))))-MONTH($H41),CHOOSE($F41,1,1,3,12))=0))*1,0)))</f>
        <v/>
      </c>
      <c r="AB41">
        <f>IF(OR(NOT($K41),AB$19&lt;=AB$18),0,$D41*IF($F41=1,IF(MIN(AB$19,$I41+1)&lt;=MAX(AB$18,$H41),0,MAX(0,INT((MIN(AB$19,$I41+1)-MAX(AB$18,$H41)-1-MOD(WEEKDAY($H41,2)-WEEKDAY(MAX(AB$18,$H41),2),7))/7)+1)),(AND(DATE(YEAR(AB$18),MONTH(AB$18),MIN($J41,DAY(EOMONTH(AB$18,0))))&gt;=AB$18,DATE(YEAR(AB$18),MONTH(AB$18),MIN($J41,DAY(EOMONTH(AB$18,0))))&lt;AB$19,DATE(YEAR(AB$18),MONTH(AB$18),MIN($J41,DAY(EOMONTH(AB$18,0))))&gt;=$H41,DATE(YEAR(AB$18),MONTH(AB$18),MIN($J41,DAY(EOMONTH(AB$18,0))))&lt;=$I41,MOD((YEAR(DATE(YEAR(AB$18),MONTH(AB$18),MIN($J41,DAY(EOMONTH(AB$18,0)))))-YEAR($H41))*12+MONTH(DATE(YEAR(AB$18),MONTH(AB$18),MIN($J41,DAY(EOMONTH(AB$18,0)))))-MONTH($H41),CHOOSE($F41,1,1,3,12))=0))*1+IF(MONTH(DATE(YEAR(AB$19-1),MONTH(AB$19-1),MIN($J41,DAY(EOMONTH(AB$19-1,0)))))&lt;&gt;MONTH(DATE(YEAR(AB$18),MONTH(AB$18),MIN($J41,DAY(EOMONTH(AB$18,0))))),(AND(DATE(YEAR(AB$19-1),MONTH(AB$19-1),MIN($J41,DAY(EOMONTH(AB$19-1,0))))&gt;=AB$18,DATE(YEAR(AB$19-1),MONTH(AB$19-1),MIN($J41,DAY(EOMONTH(AB$19-1,0))))&lt;AB$19,DATE(YEAR(AB$19-1),MONTH(AB$19-1),MIN($J41,DAY(EOMONTH(AB$19-1,0))))&gt;=$H41,DATE(YEAR(AB$19-1),MONTH(AB$19-1),MIN($J41,DAY(EOMONTH(AB$19-1,0))))&lt;=$I41,MOD((YEAR(DATE(YEAR(AB$19-1),MONTH(AB$19-1),MIN($J41,DAY(EOMONTH(AB$19-1,0)))))-YEAR($H41))*12+MONTH(DATE(YEAR(AB$19-1),MONTH(AB$19-1),MIN($J41,DAY(EOMONTH(AB$19-1,0)))))-MONTH($H41),CHOOSE($F41,1,1,3,12))=0))*1,0)))</f>
        <v/>
      </c>
      <c r="AC41">
        <f>IF(OR(NOT($K41),AC$19&lt;=AC$18),0,$D41*IF($F41=1,IF(MIN(AC$19,$I41+1)&lt;=MAX(AC$18,$H41),0,MAX(0,INT((MIN(AC$19,$I41+1)-MAX(AC$18,$H41)-1-MOD(WEEKDAY($H41,2)-WEEKDAY(MAX(AC$18,$H41),2),7))/7)+1)),(AND(DATE(YEAR(AC$18),MONTH(AC$18),MIN($J41,DAY(EOMONTH(AC$18,0))))&gt;=AC$18,DATE(YEAR(AC$18),MONTH(AC$18),MIN($J41,DAY(EOMONTH(AC$18,0))))&lt;AC$19,DATE(YEAR(AC$18),MONTH(AC$18),MIN($J41,DAY(EOMONTH(AC$18,0))))&gt;=$H41,DATE(YEAR(AC$18),MONTH(AC$18),MIN($J41,DAY(EOMONTH(AC$18,0))))&lt;=$I41,MOD((YEAR(DATE(YEAR(AC$18),MONTH(AC$18),MIN($J41,DAY(EOMONTH(AC$18,0)))))-YEAR($H41))*12+MONTH(DATE(YEAR(AC$18),MONTH(AC$18),MIN($J41,DAY(EOMONTH(AC$18,0)))))-MONTH($H41),CHOOSE($F41,1,1,3,12))=0))*1+IF(MONTH(DATE(YEAR(AC$19-1),MONTH(AC$19-1),MIN($J41,DAY(EOMONTH(AC$19-1,0)))))&lt;&gt;MONTH(DATE(YEAR(AC$18),MONTH(AC$18),MIN($J41,DAY(EOMONTH(AC$18,0))))),(AND(DATE(YEAR(AC$19-1),MONTH(AC$19-1),MIN($J41,DAY(EOMONTH(AC$19-1,0))))&gt;=AC$18,DATE(YEAR(AC$19-1),MONTH(AC$19-1),MIN($J41,DAY(EOMONTH(AC$19-1,0))))&lt;AC$19,DATE(YEAR(AC$19-1),MONTH(AC$19-1),MIN($J41,DAY(EOMONTH(AC$19-1,0))))&gt;=$H41,DATE(YEAR(AC$19-1),MONTH(AC$19-1),MIN($J41,DAY(EOMONTH(AC$19-1,0))))&lt;=$I41,MOD((YEAR(DATE(YEAR(AC$19-1),MONTH(AC$19-1),MIN($J41,DAY(EOMONTH(AC$19-1,0)))))-YEAR($H41))*12+MONTH(DATE(YEAR(AC$19-1),MONTH(AC$19-1),MIN($J41,DAY(EOMONTH(AC$19-1,0)))))-MONTH($H41),CHOOSE($F41,1,1,3,12))=0))*1,0)))</f>
        <v/>
      </c>
      <c r="AD41">
        <f>IF(OR(NOT($K41),AD$19&lt;=AD$18),0,$D41*IF($F41=1,IF(MIN(AD$19,$I41+1)&lt;=MAX(AD$18,$H41),0,MAX(0,INT((MIN(AD$19,$I41+1)-MAX(AD$18,$H41)-1-MOD(WEEKDAY($H41,2)-WEEKDAY(MAX(AD$18,$H41),2),7))/7)+1)),(AND(DATE(YEAR(AD$18),MONTH(AD$18),MIN($J41,DAY(EOMONTH(AD$18,0))))&gt;=AD$18,DATE(YEAR(AD$18),MONTH(AD$18),MIN($J41,DAY(EOMONTH(AD$18,0))))&lt;AD$19,DATE(YEAR(AD$18),MONTH(AD$18),MIN($J41,DAY(EOMONTH(AD$18,0))))&gt;=$H41,DATE(YEAR(AD$18),MONTH(AD$18),MIN($J41,DAY(EOMONTH(AD$18,0))))&lt;=$I41,MOD((YEAR(DATE(YEAR(AD$18),MONTH(AD$18),MIN($J41,DAY(EOMONTH(AD$18,0)))))-YEAR($H41))*12+MONTH(DATE(YEAR(AD$18),MONTH(AD$18),MIN($J41,DAY(EOMONTH(AD$18,0)))))-MONTH($H41),CHOOSE($F41,1,1,3,12))=0))*1+IF(MONTH(DATE(YEAR(AD$19-1),MONTH(AD$19-1),MIN($J41,DAY(EOMONTH(AD$19-1,0)))))&lt;&gt;MONTH(DATE(YEAR(AD$18),MONTH(AD$18),MIN($J41,DAY(EOMONTH(AD$18,0))))),(AND(DATE(YEAR(AD$19-1),MONTH(AD$19-1),MIN($J41,DAY(EOMONTH(AD$19-1,0))))&gt;=AD$18,DATE(YEAR(AD$19-1),MONTH(AD$19-1),MIN($J41,DAY(EOMONTH(AD$19-1,0))))&lt;AD$19,DATE(YEAR(AD$19-1),MONTH(AD$19-1),MIN($J41,DAY(EOMONTH(AD$19-1,0))))&gt;=$H41,DATE(YEAR(AD$19-1),MONTH(AD$19-1),MIN($J41,DAY(EOMONTH(AD$19-1,0))))&lt;=$I41,MOD((YEAR(DATE(YEAR(AD$19-1),MONTH(AD$19-1),MIN($J41,DAY(EOMONTH(AD$19-1,0)))))-YEAR($H41))*12+MONTH(DATE(YEAR(AD$19-1),MONTH(AD$19-1),MIN($J41,DAY(EOMONTH(AD$19-1,0)))))-MONTH($H41),CHOOSE($F41,1,1,3,12))=0))*1,0)))</f>
        <v/>
      </c>
      <c r="AE41">
        <f>IF(OR(NOT($K41),AE$19&lt;=AE$18),0,$D41*IF($F41=1,IF(MIN(AE$19,$I41+1)&lt;=MAX(AE$18,$H41),0,MAX(0,INT((MIN(AE$19,$I41+1)-MAX(AE$18,$H41)-1-MOD(WEEKDAY($H41,2)-WEEKDAY(MAX(AE$18,$H41),2),7))/7)+1)),(AND(DATE(YEAR(AE$18),MONTH(AE$18),MIN($J41,DAY(EOMONTH(AE$18,0))))&gt;=AE$18,DATE(YEAR(AE$18),MONTH(AE$18),MIN($J41,DAY(EOMONTH(AE$18,0))))&lt;AE$19,DATE(YEAR(AE$18),MONTH(AE$18),MIN($J41,DAY(EOMONTH(AE$18,0))))&gt;=$H41,DATE(YEAR(AE$18),MONTH(AE$18),MIN($J41,DAY(EOMONTH(AE$18,0))))&lt;=$I41,MOD((YEAR(DATE(YEAR(AE$18),MONTH(AE$18),MIN($J41,DAY(EOMONTH(AE$18,0)))))-YEAR($H41))*12+MONTH(DATE(YEAR(AE$18),MONTH(AE$18),MIN($J41,DAY(EOMONTH(AE$18,0)))))-MONTH($H41),CHOOSE($F41,1,1,3,12))=0))*1+IF(MONTH(DATE(YEAR(AE$19-1),MONTH(AE$19-1),MIN($J41,DAY(EOMONTH(AE$19-1,0)))))&lt;&gt;MONTH(DATE(YEAR(AE$18),MONTH(AE$18),MIN($J41,DAY(EOMONTH(AE$18,0))))),(AND(DATE(YEAR(AE$19-1),MONTH(AE$19-1),MIN($J41,DAY(EOMONTH(AE$19-1,0))))&gt;=AE$18,DATE(YEAR(AE$19-1),MONTH(AE$19-1),MIN($J41,DAY(EOMONTH(AE$19-1,0))))&lt;AE$19,DATE(YEAR(AE$19-1),MONTH(AE$19-1),MIN($J41,DAY(EOMONTH(AE$19-1,0))))&gt;=$H41,DATE(YEAR(AE$19-1),MONTH(AE$19-1),MIN($J41,DAY(EOMONTH(AE$19-1,0))))&lt;=$I41,MOD((YEAR(DATE(YEAR(AE$19-1),MONTH(AE$19-1),MIN($J41,DAY(EOMONTH(AE$19-1,0)))))-YEAR($H41))*12+MONTH(DATE(YEAR(AE$19-1),MONTH(AE$19-1),MIN($J41,DAY(EOMONTH(AE$19-1,0)))))-MONTH($H41),CHOOSE($F41,1,1,3,12))=0))*1,0)))</f>
        <v/>
      </c>
      <c r="AF41">
        <f>IF(OR(NOT($K41),AF$19&lt;=AF$18),0,$D41*IF($F41=1,IF(MIN(AF$19,$I41+1)&lt;=MAX(AF$18,$H41),0,MAX(0,INT((MIN(AF$19,$I41+1)-MAX(AF$18,$H41)-1-MOD(WEEKDAY($H41,2)-WEEKDAY(MAX(AF$18,$H41),2),7))/7)+1)),(AND(DATE(YEAR(AF$18),MONTH(AF$18),MIN($J41,DAY(EOMONTH(AF$18,0))))&gt;=AF$18,DATE(YEAR(AF$18),MONTH(AF$18),MIN($J41,DAY(EOMONTH(AF$18,0))))&lt;AF$19,DATE(YEAR(AF$18),MONTH(AF$18),MIN($J41,DAY(EOMONTH(AF$18,0))))&gt;=$H41,DATE(YEAR(AF$18),MONTH(AF$18),MIN($J41,DAY(EOMONTH(AF$18,0))))&lt;=$I41,MOD((YEAR(DATE(YEAR(AF$18),MONTH(AF$18),MIN($J41,DAY(EOMONTH(AF$18,0)))))-YEAR($H41))*12+MONTH(DATE(YEAR(AF$18),MONTH(AF$18),MIN($J41,DAY(EOMONTH(AF$18,0)))))-MONTH($H41),CHOOSE($F41,1,1,3,12))=0))*1+IF(MONTH(DATE(YEAR(AF$19-1),MONTH(AF$19-1),MIN($J41,DAY(EOMONTH(AF$19-1,0)))))&lt;&gt;MONTH(DATE(YEAR(AF$18),MONTH(AF$18),MIN($J41,DAY(EOMONTH(AF$18,0))))),(AND(DATE(YEAR(AF$19-1),MONTH(AF$19-1),MIN($J41,DAY(EOMONTH(AF$19-1,0))))&gt;=AF$18,DATE(YEAR(AF$19-1),MONTH(AF$19-1),MIN($J41,DAY(EOMONTH(AF$19-1,0))))&lt;AF$19,DATE(YEAR(AF$19-1),MONTH(AF$19-1),MIN($J41,DAY(EOMONTH(AF$19-1,0))))&gt;=$H41,DATE(YEAR(AF$19-1),MONTH(AF$19-1),MIN($J41,DAY(EOMONTH(AF$19-1,0))))&lt;=$I41,MOD((YEAR(DATE(YEAR(AF$19-1),MONTH(AF$19-1),MIN($J41,DAY(EOMONTH(AF$19-1,0)))))-YEAR($H41))*12+MONTH(DATE(YEAR(AF$19-1),MONTH(AF$19-1),MIN($J41,DAY(EOMONTH(AF$19-1,0)))))-MONTH($H41),CHOOSE($F41,1,1,3,12))=0))*1,0)))</f>
        <v/>
      </c>
      <c r="AG41">
        <f>IF(OR(NOT($K41),AG$19&lt;=AG$18),0,$D41*IF($F41=1,IF(MIN(AG$19,$I41+1)&lt;=MAX(AG$18,$H41),0,MAX(0,INT((MIN(AG$19,$I41+1)-MAX(AG$18,$H41)-1-MOD(WEEKDAY($H41,2)-WEEKDAY(MAX(AG$18,$H41),2),7))/7)+1)),(AND(DATE(YEAR(AG$18),MONTH(AG$18),MIN($J41,DAY(EOMONTH(AG$18,0))))&gt;=AG$18,DATE(YEAR(AG$18),MONTH(AG$18),MIN($J41,DAY(EOMONTH(AG$18,0))))&lt;AG$19,DATE(YEAR(AG$18),MONTH(AG$18),MIN($J41,DAY(EOMONTH(AG$18,0))))&gt;=$H41,DATE(YEAR(AG$18),MONTH(AG$18),MIN($J41,DAY(EOMONTH(AG$18,0))))&lt;=$I41,MOD((YEAR(DATE(YEAR(AG$18),MONTH(AG$18),MIN($J41,DAY(EOMONTH(AG$18,0)))))-YEAR($H41))*12+MONTH(DATE(YEAR(AG$18),MONTH(AG$18),MIN($J41,DAY(EOMONTH(AG$18,0)))))-MONTH($H41),CHOOSE($F41,1,1,3,12))=0))*1+IF(MONTH(DATE(YEAR(AG$19-1),MONTH(AG$19-1),MIN($J41,DAY(EOMONTH(AG$19-1,0)))))&lt;&gt;MONTH(DATE(YEAR(AG$18),MONTH(AG$18),MIN($J41,DAY(EOMONTH(AG$18,0))))),(AND(DATE(YEAR(AG$19-1),MONTH(AG$19-1),MIN($J41,DAY(EOMONTH(AG$19-1,0))))&gt;=AG$18,DATE(YEAR(AG$19-1),MONTH(AG$19-1),MIN($J41,DAY(EOMONTH(AG$19-1,0))))&lt;AG$19,DATE(YEAR(AG$19-1),MONTH(AG$19-1),MIN($J41,DAY(EOMONTH(AG$19-1,0))))&gt;=$H41,DATE(YEAR(AG$19-1),MONTH(AG$19-1),MIN($J41,DAY(EOMONTH(AG$19-1,0))))&lt;=$I41,MOD((YEAR(DATE(YEAR(AG$19-1),MONTH(AG$19-1),MIN($J41,DAY(EOMONTH(AG$19-1,0)))))-YEAR($H41))*12+MONTH(DATE(YEAR(AG$19-1),MONTH(AG$19-1),MIN($J41,DAY(EOMONTH(AG$19-1,0)))))-MONTH($H41),CHOOSE($F41,1,1,3,12))=0))*1,0)))</f>
        <v/>
      </c>
      <c r="AH41">
        <f>IF(OR(NOT($K41),AH$19&lt;=AH$18),0,$D41*IF($F41=1,IF(MIN(AH$19,$I41+1)&lt;=MAX(AH$18,$H41),0,MAX(0,INT((MIN(AH$19,$I41+1)-MAX(AH$18,$H41)-1-MOD(WEEKDAY($H41,2)-WEEKDAY(MAX(AH$18,$H41),2),7))/7)+1)),(AND(DATE(YEAR(AH$18),MONTH(AH$18),MIN($J41,DAY(EOMONTH(AH$18,0))))&gt;=AH$18,DATE(YEAR(AH$18),MONTH(AH$18),MIN($J41,DAY(EOMONTH(AH$18,0))))&lt;AH$19,DATE(YEAR(AH$18),MONTH(AH$18),MIN($J41,DAY(EOMONTH(AH$18,0))))&gt;=$H41,DATE(YEAR(AH$18),MONTH(AH$18),MIN($J41,DAY(EOMONTH(AH$18,0))))&lt;=$I41,MOD((YEAR(DATE(YEAR(AH$18),MONTH(AH$18),MIN($J41,DAY(EOMONTH(AH$18,0)))))-YEAR($H41))*12+MONTH(DATE(YEAR(AH$18),MONTH(AH$18),MIN($J41,DAY(EOMONTH(AH$18,0)))))-MONTH($H41),CHOOSE($F41,1,1,3,12))=0))*1+IF(MONTH(DATE(YEAR(AH$19-1),MONTH(AH$19-1),MIN($J41,DAY(EOMONTH(AH$19-1,0)))))&lt;&gt;MONTH(DATE(YEAR(AH$18),MONTH(AH$18),MIN($J41,DAY(EOMONTH(AH$18,0))))),(AND(DATE(YEAR(AH$19-1),MONTH(AH$19-1),MIN($J41,DAY(EOMONTH(AH$19-1,0))))&gt;=AH$18,DATE(YEAR(AH$19-1),MONTH(AH$19-1),MIN($J41,DAY(EOMONTH(AH$19-1,0))))&lt;AH$19,DATE(YEAR(AH$19-1),MONTH(AH$19-1),MIN($J41,DAY(EOMONTH(AH$19-1,0))))&gt;=$H41,DATE(YEAR(AH$19-1),MONTH(AH$19-1),MIN($J41,DAY(EOMONTH(AH$19-1,0))))&lt;=$I41,MOD((YEAR(DATE(YEAR(AH$19-1),MONTH(AH$19-1),MIN($J41,DAY(EOMONTH(AH$19-1,0)))))-YEAR($H41))*12+MONTH(DATE(YEAR(AH$19-1),MONTH(AH$19-1),MIN($J41,DAY(EOMONTH(AH$19-1,0)))))-MONTH($H41),CHOOSE($F41,1,1,3,12))=0))*1,0)))</f>
        <v/>
      </c>
      <c r="AI41">
        <f>IF(OR(NOT($K41),AI$19&lt;=AI$18),0,$D41*IF($F41=1,IF(MIN(AI$19,$I41+1)&lt;=MAX(AI$18,$H41),0,MAX(0,INT((MIN(AI$19,$I41+1)-MAX(AI$18,$H41)-1-MOD(WEEKDAY($H41,2)-WEEKDAY(MAX(AI$18,$H41),2),7))/7)+1)),(AND(DATE(YEAR(AI$18),MONTH(AI$18),MIN($J41,DAY(EOMONTH(AI$18,0))))&gt;=AI$18,DATE(YEAR(AI$18),MONTH(AI$18),MIN($J41,DAY(EOMONTH(AI$18,0))))&lt;AI$19,DATE(YEAR(AI$18),MONTH(AI$18),MIN($J41,DAY(EOMONTH(AI$18,0))))&gt;=$H41,DATE(YEAR(AI$18),MONTH(AI$18),MIN($J41,DAY(EOMONTH(AI$18,0))))&lt;=$I41,MOD((YEAR(DATE(YEAR(AI$18),MONTH(AI$18),MIN($J41,DAY(EOMONTH(AI$18,0)))))-YEAR($H41))*12+MONTH(DATE(YEAR(AI$18),MONTH(AI$18),MIN($J41,DAY(EOMONTH(AI$18,0)))))-MONTH($H41),CHOOSE($F41,1,1,3,12))=0))*1+IF(MONTH(DATE(YEAR(AI$19-1),MONTH(AI$19-1),MIN($J41,DAY(EOMONTH(AI$19-1,0)))))&lt;&gt;MONTH(DATE(YEAR(AI$18),MONTH(AI$18),MIN($J41,DAY(EOMONTH(AI$18,0))))),(AND(DATE(YEAR(AI$19-1),MONTH(AI$19-1),MIN($J41,DAY(EOMONTH(AI$19-1,0))))&gt;=AI$18,DATE(YEAR(AI$19-1),MONTH(AI$19-1),MIN($J41,DAY(EOMONTH(AI$19-1,0))))&lt;AI$19,DATE(YEAR(AI$19-1),MONTH(AI$19-1),MIN($J41,DAY(EOMONTH(AI$19-1,0))))&gt;=$H41,DATE(YEAR(AI$19-1),MONTH(AI$19-1),MIN($J41,DAY(EOMONTH(AI$19-1,0))))&lt;=$I41,MOD((YEAR(DATE(YEAR(AI$19-1),MONTH(AI$19-1),MIN($J41,DAY(EOMONTH(AI$19-1,0)))))-YEAR($H41))*12+MONTH(DATE(YEAR(AI$19-1),MONTH(AI$19-1),MIN($J41,DAY(EOMONTH(AI$19-1,0)))))-MONTH($H41),CHOOSE($F41,1,1,3,12))=0))*1,0)))</f>
        <v/>
      </c>
      <c r="AJ41">
        <f>IF(OR(NOT($K41),AJ$19&lt;=AJ$18),0,$D41*IF($F41=1,IF(MIN(AJ$19,$I41+1)&lt;=MAX(AJ$18,$H41),0,MAX(0,INT((MIN(AJ$19,$I41+1)-MAX(AJ$18,$H41)-1-MOD(WEEKDAY($H41,2)-WEEKDAY(MAX(AJ$18,$H41),2),7))/7)+1)),(AND(DATE(YEAR(AJ$18),MONTH(AJ$18),MIN($J41,DAY(EOMONTH(AJ$18,0))))&gt;=AJ$18,DATE(YEAR(AJ$18),MONTH(AJ$18),MIN($J41,DAY(EOMONTH(AJ$18,0))))&lt;AJ$19,DATE(YEAR(AJ$18),MONTH(AJ$18),MIN($J41,DAY(EOMONTH(AJ$18,0))))&gt;=$H41,DATE(YEAR(AJ$18),MONTH(AJ$18),MIN($J41,DAY(EOMONTH(AJ$18,0))))&lt;=$I41,MOD((YEAR(DATE(YEAR(AJ$18),MONTH(AJ$18),MIN($J41,DAY(EOMONTH(AJ$18,0)))))-YEAR($H41))*12+MONTH(DATE(YEAR(AJ$18),MONTH(AJ$18),MIN($J41,DAY(EOMONTH(AJ$18,0)))))-MONTH($H41),CHOOSE($F41,1,1,3,12))=0))*1+IF(MONTH(DATE(YEAR(AJ$19-1),MONTH(AJ$19-1),MIN($J41,DAY(EOMONTH(AJ$19-1,0)))))&lt;&gt;MONTH(DATE(YEAR(AJ$18),MONTH(AJ$18),MIN($J41,DAY(EOMONTH(AJ$18,0))))),(AND(DATE(YEAR(AJ$19-1),MONTH(AJ$19-1),MIN($J41,DAY(EOMONTH(AJ$19-1,0))))&gt;=AJ$18,DATE(YEAR(AJ$19-1),MONTH(AJ$19-1),MIN($J41,DAY(EOMONTH(AJ$19-1,0))))&lt;AJ$19,DATE(YEAR(AJ$19-1),MONTH(AJ$19-1),MIN($J41,DAY(EOMONTH(AJ$19-1,0))))&gt;=$H41,DATE(YEAR(AJ$19-1),MONTH(AJ$19-1),MIN($J41,DAY(EOMONTH(AJ$19-1,0))))&lt;=$I41,MOD((YEAR(DATE(YEAR(AJ$19-1),MONTH(AJ$19-1),MIN($J41,DAY(EOMONTH(AJ$19-1,0)))))-YEAR($H41))*12+MONTH(DATE(YEAR(AJ$19-1),MONTH(AJ$19-1),MIN($J41,DAY(EOMONTH(AJ$19-1,0)))))-MONTH($H41),CHOOSE($F41,1,1,3,12))=0))*1,0)))</f>
        <v/>
      </c>
      <c r="AK41">
        <f>IF(OR(NOT($K41),AK$19&lt;=AK$18),0,$D41*IF($F41=1,IF(MIN(AK$19,$I41+1)&lt;=MAX(AK$18,$H41),0,MAX(0,INT((MIN(AK$19,$I41+1)-MAX(AK$18,$H41)-1-MOD(WEEKDAY($H41,2)-WEEKDAY(MAX(AK$18,$H41),2),7))/7)+1)),(AND(DATE(YEAR(AK$18),MONTH(AK$18),MIN($J41,DAY(EOMONTH(AK$18,0))))&gt;=AK$18,DATE(YEAR(AK$18),MONTH(AK$18),MIN($J41,DAY(EOMONTH(AK$18,0))))&lt;AK$19,DATE(YEAR(AK$18),MONTH(AK$18),MIN($J41,DAY(EOMONTH(AK$18,0))))&gt;=$H41,DATE(YEAR(AK$18),MONTH(AK$18),MIN($J41,DAY(EOMONTH(AK$18,0))))&lt;=$I41,MOD((YEAR(DATE(YEAR(AK$18),MONTH(AK$18),MIN($J41,DAY(EOMONTH(AK$18,0)))))-YEAR($H41))*12+MONTH(DATE(YEAR(AK$18),MONTH(AK$18),MIN($J41,DAY(EOMONTH(AK$18,0)))))-MONTH($H41),CHOOSE($F41,1,1,3,12))=0))*1+IF(MONTH(DATE(YEAR(AK$19-1),MONTH(AK$19-1),MIN($J41,DAY(EOMONTH(AK$19-1,0)))))&lt;&gt;MONTH(DATE(YEAR(AK$18),MONTH(AK$18),MIN($J41,DAY(EOMONTH(AK$18,0))))),(AND(DATE(YEAR(AK$19-1),MONTH(AK$19-1),MIN($J41,DAY(EOMONTH(AK$19-1,0))))&gt;=AK$18,DATE(YEAR(AK$19-1),MONTH(AK$19-1),MIN($J41,DAY(EOMONTH(AK$19-1,0))))&lt;AK$19,DATE(YEAR(AK$19-1),MONTH(AK$19-1),MIN($J41,DAY(EOMONTH(AK$19-1,0))))&gt;=$H41,DATE(YEAR(AK$19-1),MONTH(AK$19-1),MIN($J41,DAY(EOMONTH(AK$19-1,0))))&lt;=$I41,MOD((YEAR(DATE(YEAR(AK$19-1),MONTH(AK$19-1),MIN($J41,DAY(EOMONTH(AK$19-1,0)))))-YEAR($H41))*12+MONTH(DATE(YEAR(AK$19-1),MONTH(AK$19-1),MIN($J41,DAY(EOMONTH(AK$19-1,0)))))-MONTH($H41),CHOOSE($F41,1,1,3,12))=0))*1,0)))</f>
        <v/>
      </c>
    </row>
    <row r="42">
      <c r="A42" t="n">
        <v>22</v>
      </c>
      <c r="B42">
        <f>Recurring!B29&amp;""</f>
        <v/>
      </c>
      <c r="C42">
        <f>IF(Recurring!C29="","§§",Recurring!C29)</f>
        <v/>
      </c>
      <c r="D42">
        <f>N(Recurring!D29)</f>
        <v/>
      </c>
      <c r="E42">
        <f>IF(COUNTIF($J$2:$J$5,C42)&gt;0,1,IF(COUNTIF($J$7:$J$16,C42)&gt;0,-1,0))</f>
        <v/>
      </c>
      <c r="F42">
        <f>ROUND(SUMPRODUCT((Lang!$C$49:$N$52=Recurring!E29)*(ROW(Lang!$C$49:$N$52)-48))/MAX(1,COUNTIF(Lang!$C$49:$N$52,Recurring!E29)),0)</f>
        <v/>
      </c>
      <c r="H42">
        <f>N(Recurring!F29)</f>
        <v/>
      </c>
      <c r="I42">
        <f>IF(N(Recurring!G29)=0,73051,Recurring!G29)</f>
        <v/>
      </c>
      <c r="J42">
        <f>IF(H42&gt;0,DAY(H42),1)</f>
        <v/>
      </c>
      <c r="K42">
        <f>AND(D42&gt;0,E42&lt;&gt;0,F42&gt;0,H42&gt;0)</f>
        <v/>
      </c>
      <c r="M42">
        <f>IF(OR(NOT($K42),M$19&lt;=M$18),0,$D42*IF($F42=1,IF(MIN(M$19,$I42+1)&lt;=MAX(M$18,$H42),0,MAX(0,INT((MIN(M$19,$I42+1)-MAX(M$18,$H42)-1-MOD(WEEKDAY($H42,2)-WEEKDAY(MAX(M$18,$H42),2),7))/7)+1)),(AND(DATE(YEAR(M$18),MONTH(M$18),MIN($J42,DAY(EOMONTH(M$18,0))))&gt;=M$18,DATE(YEAR(M$18),MONTH(M$18),MIN($J42,DAY(EOMONTH(M$18,0))))&lt;M$19,DATE(YEAR(M$18),MONTH(M$18),MIN($J42,DAY(EOMONTH(M$18,0))))&gt;=$H42,DATE(YEAR(M$18),MONTH(M$18),MIN($J42,DAY(EOMONTH(M$18,0))))&lt;=$I42,MOD((YEAR(DATE(YEAR(M$18),MONTH(M$18),MIN($J42,DAY(EOMONTH(M$18,0)))))-YEAR($H42))*12+MONTH(DATE(YEAR(M$18),MONTH(M$18),MIN($J42,DAY(EOMONTH(M$18,0)))))-MONTH($H42),CHOOSE($F42,1,1,3,12))=0))*1+IF(MONTH(DATE(YEAR(M$19-1),MONTH(M$19-1),MIN($J42,DAY(EOMONTH(M$19-1,0)))))&lt;&gt;MONTH(DATE(YEAR(M$18),MONTH(M$18),MIN($J42,DAY(EOMONTH(M$18,0))))),(AND(DATE(YEAR(M$19-1),MONTH(M$19-1),MIN($J42,DAY(EOMONTH(M$19-1,0))))&gt;=M$18,DATE(YEAR(M$19-1),MONTH(M$19-1),MIN($J42,DAY(EOMONTH(M$19-1,0))))&lt;M$19,DATE(YEAR(M$19-1),MONTH(M$19-1),MIN($J42,DAY(EOMONTH(M$19-1,0))))&gt;=$H42,DATE(YEAR(M$19-1),MONTH(M$19-1),MIN($J42,DAY(EOMONTH(M$19-1,0))))&lt;=$I42,MOD((YEAR(DATE(YEAR(M$19-1),MONTH(M$19-1),MIN($J42,DAY(EOMONTH(M$19-1,0)))))-YEAR($H42))*12+MONTH(DATE(YEAR(M$19-1),MONTH(M$19-1),MIN($J42,DAY(EOMONTH(M$19-1,0)))))-MONTH($H42),CHOOSE($F42,1,1,3,12))=0))*1,0)))</f>
        <v/>
      </c>
      <c r="N42">
        <f>IF(OR(NOT($K42),N$19&lt;=N$18),0,$D42*IF($F42=1,IF(MIN(N$19,$I42+1)&lt;=MAX(N$18,$H42),0,MAX(0,INT((MIN(N$19,$I42+1)-MAX(N$18,$H42)-1-MOD(WEEKDAY($H42,2)-WEEKDAY(MAX(N$18,$H42),2),7))/7)+1)),(AND(DATE(YEAR(N$18),MONTH(N$18),MIN($J42,DAY(EOMONTH(N$18,0))))&gt;=N$18,DATE(YEAR(N$18),MONTH(N$18),MIN($J42,DAY(EOMONTH(N$18,0))))&lt;N$19,DATE(YEAR(N$18),MONTH(N$18),MIN($J42,DAY(EOMONTH(N$18,0))))&gt;=$H42,DATE(YEAR(N$18),MONTH(N$18),MIN($J42,DAY(EOMONTH(N$18,0))))&lt;=$I42,MOD((YEAR(DATE(YEAR(N$18),MONTH(N$18),MIN($J42,DAY(EOMONTH(N$18,0)))))-YEAR($H42))*12+MONTH(DATE(YEAR(N$18),MONTH(N$18),MIN($J42,DAY(EOMONTH(N$18,0)))))-MONTH($H42),CHOOSE($F42,1,1,3,12))=0))*1+IF(MONTH(DATE(YEAR(N$19-1),MONTH(N$19-1),MIN($J42,DAY(EOMONTH(N$19-1,0)))))&lt;&gt;MONTH(DATE(YEAR(N$18),MONTH(N$18),MIN($J42,DAY(EOMONTH(N$18,0))))),(AND(DATE(YEAR(N$19-1),MONTH(N$19-1),MIN($J42,DAY(EOMONTH(N$19-1,0))))&gt;=N$18,DATE(YEAR(N$19-1),MONTH(N$19-1),MIN($J42,DAY(EOMONTH(N$19-1,0))))&lt;N$19,DATE(YEAR(N$19-1),MONTH(N$19-1),MIN($J42,DAY(EOMONTH(N$19-1,0))))&gt;=$H42,DATE(YEAR(N$19-1),MONTH(N$19-1),MIN($J42,DAY(EOMONTH(N$19-1,0))))&lt;=$I42,MOD((YEAR(DATE(YEAR(N$19-1),MONTH(N$19-1),MIN($J42,DAY(EOMONTH(N$19-1,0)))))-YEAR($H42))*12+MONTH(DATE(YEAR(N$19-1),MONTH(N$19-1),MIN($J42,DAY(EOMONTH(N$19-1,0)))))-MONTH($H42),CHOOSE($F42,1,1,3,12))=0))*1,0)))</f>
        <v/>
      </c>
      <c r="O42">
        <f>IF(OR(NOT($K42),O$19&lt;=O$18),0,$D42*IF($F42=1,IF(MIN(O$19,$I42+1)&lt;=MAX(O$18,$H42),0,MAX(0,INT((MIN(O$19,$I42+1)-MAX(O$18,$H42)-1-MOD(WEEKDAY($H42,2)-WEEKDAY(MAX(O$18,$H42),2),7))/7)+1)),(AND(DATE(YEAR(O$18),MONTH(O$18),MIN($J42,DAY(EOMONTH(O$18,0))))&gt;=O$18,DATE(YEAR(O$18),MONTH(O$18),MIN($J42,DAY(EOMONTH(O$18,0))))&lt;O$19,DATE(YEAR(O$18),MONTH(O$18),MIN($J42,DAY(EOMONTH(O$18,0))))&gt;=$H42,DATE(YEAR(O$18),MONTH(O$18),MIN($J42,DAY(EOMONTH(O$18,0))))&lt;=$I42,MOD((YEAR(DATE(YEAR(O$18),MONTH(O$18),MIN($J42,DAY(EOMONTH(O$18,0)))))-YEAR($H42))*12+MONTH(DATE(YEAR(O$18),MONTH(O$18),MIN($J42,DAY(EOMONTH(O$18,0)))))-MONTH($H42),CHOOSE($F42,1,1,3,12))=0))*1+IF(MONTH(DATE(YEAR(O$19-1),MONTH(O$19-1),MIN($J42,DAY(EOMONTH(O$19-1,0)))))&lt;&gt;MONTH(DATE(YEAR(O$18),MONTH(O$18),MIN($J42,DAY(EOMONTH(O$18,0))))),(AND(DATE(YEAR(O$19-1),MONTH(O$19-1),MIN($J42,DAY(EOMONTH(O$19-1,0))))&gt;=O$18,DATE(YEAR(O$19-1),MONTH(O$19-1),MIN($J42,DAY(EOMONTH(O$19-1,0))))&lt;O$19,DATE(YEAR(O$19-1),MONTH(O$19-1),MIN($J42,DAY(EOMONTH(O$19-1,0))))&gt;=$H42,DATE(YEAR(O$19-1),MONTH(O$19-1),MIN($J42,DAY(EOMONTH(O$19-1,0))))&lt;=$I42,MOD((YEAR(DATE(YEAR(O$19-1),MONTH(O$19-1),MIN($J42,DAY(EOMONTH(O$19-1,0)))))-YEAR($H42))*12+MONTH(DATE(YEAR(O$19-1),MONTH(O$19-1),MIN($J42,DAY(EOMONTH(O$19-1,0)))))-MONTH($H42),CHOOSE($F42,1,1,3,12))=0))*1,0)))</f>
        <v/>
      </c>
      <c r="P42">
        <f>IF(OR(NOT($K42),P$19&lt;=P$18),0,$D42*IF($F42=1,IF(MIN(P$19,$I42+1)&lt;=MAX(P$18,$H42),0,MAX(0,INT((MIN(P$19,$I42+1)-MAX(P$18,$H42)-1-MOD(WEEKDAY($H42,2)-WEEKDAY(MAX(P$18,$H42),2),7))/7)+1)),(AND(DATE(YEAR(P$18),MONTH(P$18),MIN($J42,DAY(EOMONTH(P$18,0))))&gt;=P$18,DATE(YEAR(P$18),MONTH(P$18),MIN($J42,DAY(EOMONTH(P$18,0))))&lt;P$19,DATE(YEAR(P$18),MONTH(P$18),MIN($J42,DAY(EOMONTH(P$18,0))))&gt;=$H42,DATE(YEAR(P$18),MONTH(P$18),MIN($J42,DAY(EOMONTH(P$18,0))))&lt;=$I42,MOD((YEAR(DATE(YEAR(P$18),MONTH(P$18),MIN($J42,DAY(EOMONTH(P$18,0)))))-YEAR($H42))*12+MONTH(DATE(YEAR(P$18),MONTH(P$18),MIN($J42,DAY(EOMONTH(P$18,0)))))-MONTH($H42),CHOOSE($F42,1,1,3,12))=0))*1+IF(MONTH(DATE(YEAR(P$19-1),MONTH(P$19-1),MIN($J42,DAY(EOMONTH(P$19-1,0)))))&lt;&gt;MONTH(DATE(YEAR(P$18),MONTH(P$18),MIN($J42,DAY(EOMONTH(P$18,0))))),(AND(DATE(YEAR(P$19-1),MONTH(P$19-1),MIN($J42,DAY(EOMONTH(P$19-1,0))))&gt;=P$18,DATE(YEAR(P$19-1),MONTH(P$19-1),MIN($J42,DAY(EOMONTH(P$19-1,0))))&lt;P$19,DATE(YEAR(P$19-1),MONTH(P$19-1),MIN($J42,DAY(EOMONTH(P$19-1,0))))&gt;=$H42,DATE(YEAR(P$19-1),MONTH(P$19-1),MIN($J42,DAY(EOMONTH(P$19-1,0))))&lt;=$I42,MOD((YEAR(DATE(YEAR(P$19-1),MONTH(P$19-1),MIN($J42,DAY(EOMONTH(P$19-1,0)))))-YEAR($H42))*12+MONTH(DATE(YEAR(P$19-1),MONTH(P$19-1),MIN($J42,DAY(EOMONTH(P$19-1,0)))))-MONTH($H42),CHOOSE($F42,1,1,3,12))=0))*1,0)))</f>
        <v/>
      </c>
      <c r="Q42">
        <f>IF(OR(NOT($K42),Q$19&lt;=Q$18),0,$D42*IF($F42=1,IF(MIN(Q$19,$I42+1)&lt;=MAX(Q$18,$H42),0,MAX(0,INT((MIN(Q$19,$I42+1)-MAX(Q$18,$H42)-1-MOD(WEEKDAY($H42,2)-WEEKDAY(MAX(Q$18,$H42),2),7))/7)+1)),(AND(DATE(YEAR(Q$18),MONTH(Q$18),MIN($J42,DAY(EOMONTH(Q$18,0))))&gt;=Q$18,DATE(YEAR(Q$18),MONTH(Q$18),MIN($J42,DAY(EOMONTH(Q$18,0))))&lt;Q$19,DATE(YEAR(Q$18),MONTH(Q$18),MIN($J42,DAY(EOMONTH(Q$18,0))))&gt;=$H42,DATE(YEAR(Q$18),MONTH(Q$18),MIN($J42,DAY(EOMONTH(Q$18,0))))&lt;=$I42,MOD((YEAR(DATE(YEAR(Q$18),MONTH(Q$18),MIN($J42,DAY(EOMONTH(Q$18,0)))))-YEAR($H42))*12+MONTH(DATE(YEAR(Q$18),MONTH(Q$18),MIN($J42,DAY(EOMONTH(Q$18,0)))))-MONTH($H42),CHOOSE($F42,1,1,3,12))=0))*1+IF(MONTH(DATE(YEAR(Q$19-1),MONTH(Q$19-1),MIN($J42,DAY(EOMONTH(Q$19-1,0)))))&lt;&gt;MONTH(DATE(YEAR(Q$18),MONTH(Q$18),MIN($J42,DAY(EOMONTH(Q$18,0))))),(AND(DATE(YEAR(Q$19-1),MONTH(Q$19-1),MIN($J42,DAY(EOMONTH(Q$19-1,0))))&gt;=Q$18,DATE(YEAR(Q$19-1),MONTH(Q$19-1),MIN($J42,DAY(EOMONTH(Q$19-1,0))))&lt;Q$19,DATE(YEAR(Q$19-1),MONTH(Q$19-1),MIN($J42,DAY(EOMONTH(Q$19-1,0))))&gt;=$H42,DATE(YEAR(Q$19-1),MONTH(Q$19-1),MIN($J42,DAY(EOMONTH(Q$19-1,0))))&lt;=$I42,MOD((YEAR(DATE(YEAR(Q$19-1),MONTH(Q$19-1),MIN($J42,DAY(EOMONTH(Q$19-1,0)))))-YEAR($H42))*12+MONTH(DATE(YEAR(Q$19-1),MONTH(Q$19-1),MIN($J42,DAY(EOMONTH(Q$19-1,0)))))-MONTH($H42),CHOOSE($F42,1,1,3,12))=0))*1,0)))</f>
        <v/>
      </c>
      <c r="R42">
        <f>IF(OR(NOT($K42),R$19&lt;=R$18),0,$D42*IF($F42=1,IF(MIN(R$19,$I42+1)&lt;=MAX(R$18,$H42),0,MAX(0,INT((MIN(R$19,$I42+1)-MAX(R$18,$H42)-1-MOD(WEEKDAY($H42,2)-WEEKDAY(MAX(R$18,$H42),2),7))/7)+1)),(AND(DATE(YEAR(R$18),MONTH(R$18),MIN($J42,DAY(EOMONTH(R$18,0))))&gt;=R$18,DATE(YEAR(R$18),MONTH(R$18),MIN($J42,DAY(EOMONTH(R$18,0))))&lt;R$19,DATE(YEAR(R$18),MONTH(R$18),MIN($J42,DAY(EOMONTH(R$18,0))))&gt;=$H42,DATE(YEAR(R$18),MONTH(R$18),MIN($J42,DAY(EOMONTH(R$18,0))))&lt;=$I42,MOD((YEAR(DATE(YEAR(R$18),MONTH(R$18),MIN($J42,DAY(EOMONTH(R$18,0)))))-YEAR($H42))*12+MONTH(DATE(YEAR(R$18),MONTH(R$18),MIN($J42,DAY(EOMONTH(R$18,0)))))-MONTH($H42),CHOOSE($F42,1,1,3,12))=0))*1+IF(MONTH(DATE(YEAR(R$19-1),MONTH(R$19-1),MIN($J42,DAY(EOMONTH(R$19-1,0)))))&lt;&gt;MONTH(DATE(YEAR(R$18),MONTH(R$18),MIN($J42,DAY(EOMONTH(R$18,0))))),(AND(DATE(YEAR(R$19-1),MONTH(R$19-1),MIN($J42,DAY(EOMONTH(R$19-1,0))))&gt;=R$18,DATE(YEAR(R$19-1),MONTH(R$19-1),MIN($J42,DAY(EOMONTH(R$19-1,0))))&lt;R$19,DATE(YEAR(R$19-1),MONTH(R$19-1),MIN($J42,DAY(EOMONTH(R$19-1,0))))&gt;=$H42,DATE(YEAR(R$19-1),MONTH(R$19-1),MIN($J42,DAY(EOMONTH(R$19-1,0))))&lt;=$I42,MOD((YEAR(DATE(YEAR(R$19-1),MONTH(R$19-1),MIN($J42,DAY(EOMONTH(R$19-1,0)))))-YEAR($H42))*12+MONTH(DATE(YEAR(R$19-1),MONTH(R$19-1),MIN($J42,DAY(EOMONTH(R$19-1,0)))))-MONTH($H42),CHOOSE($F42,1,1,3,12))=0))*1,0)))</f>
        <v/>
      </c>
      <c r="S42">
        <f>IF(OR(NOT($K42),S$19&lt;=S$18),0,$D42*IF($F42=1,IF(MIN(S$19,$I42+1)&lt;=MAX(S$18,$H42),0,MAX(0,INT((MIN(S$19,$I42+1)-MAX(S$18,$H42)-1-MOD(WEEKDAY($H42,2)-WEEKDAY(MAX(S$18,$H42),2),7))/7)+1)),(AND(DATE(YEAR(S$18),MONTH(S$18),MIN($J42,DAY(EOMONTH(S$18,0))))&gt;=S$18,DATE(YEAR(S$18),MONTH(S$18),MIN($J42,DAY(EOMONTH(S$18,0))))&lt;S$19,DATE(YEAR(S$18),MONTH(S$18),MIN($J42,DAY(EOMONTH(S$18,0))))&gt;=$H42,DATE(YEAR(S$18),MONTH(S$18),MIN($J42,DAY(EOMONTH(S$18,0))))&lt;=$I42,MOD((YEAR(DATE(YEAR(S$18),MONTH(S$18),MIN($J42,DAY(EOMONTH(S$18,0)))))-YEAR($H42))*12+MONTH(DATE(YEAR(S$18),MONTH(S$18),MIN($J42,DAY(EOMONTH(S$18,0)))))-MONTH($H42),CHOOSE($F42,1,1,3,12))=0))*1+IF(MONTH(DATE(YEAR(S$19-1),MONTH(S$19-1),MIN($J42,DAY(EOMONTH(S$19-1,0)))))&lt;&gt;MONTH(DATE(YEAR(S$18),MONTH(S$18),MIN($J42,DAY(EOMONTH(S$18,0))))),(AND(DATE(YEAR(S$19-1),MONTH(S$19-1),MIN($J42,DAY(EOMONTH(S$19-1,0))))&gt;=S$18,DATE(YEAR(S$19-1),MONTH(S$19-1),MIN($J42,DAY(EOMONTH(S$19-1,0))))&lt;S$19,DATE(YEAR(S$19-1),MONTH(S$19-1),MIN($J42,DAY(EOMONTH(S$19-1,0))))&gt;=$H42,DATE(YEAR(S$19-1),MONTH(S$19-1),MIN($J42,DAY(EOMONTH(S$19-1,0))))&lt;=$I42,MOD((YEAR(DATE(YEAR(S$19-1),MONTH(S$19-1),MIN($J42,DAY(EOMONTH(S$19-1,0)))))-YEAR($H42))*12+MONTH(DATE(YEAR(S$19-1),MONTH(S$19-1),MIN($J42,DAY(EOMONTH(S$19-1,0)))))-MONTH($H42),CHOOSE($F42,1,1,3,12))=0))*1,0)))</f>
        <v/>
      </c>
      <c r="T42">
        <f>IF(OR(NOT($K42),T$19&lt;=T$18),0,$D42*IF($F42=1,IF(MIN(T$19,$I42+1)&lt;=MAX(T$18,$H42),0,MAX(0,INT((MIN(T$19,$I42+1)-MAX(T$18,$H42)-1-MOD(WEEKDAY($H42,2)-WEEKDAY(MAX(T$18,$H42),2),7))/7)+1)),(AND(DATE(YEAR(T$18),MONTH(T$18),MIN($J42,DAY(EOMONTH(T$18,0))))&gt;=T$18,DATE(YEAR(T$18),MONTH(T$18),MIN($J42,DAY(EOMONTH(T$18,0))))&lt;T$19,DATE(YEAR(T$18),MONTH(T$18),MIN($J42,DAY(EOMONTH(T$18,0))))&gt;=$H42,DATE(YEAR(T$18),MONTH(T$18),MIN($J42,DAY(EOMONTH(T$18,0))))&lt;=$I42,MOD((YEAR(DATE(YEAR(T$18),MONTH(T$18),MIN($J42,DAY(EOMONTH(T$18,0)))))-YEAR($H42))*12+MONTH(DATE(YEAR(T$18),MONTH(T$18),MIN($J42,DAY(EOMONTH(T$18,0)))))-MONTH($H42),CHOOSE($F42,1,1,3,12))=0))*1+IF(MONTH(DATE(YEAR(T$19-1),MONTH(T$19-1),MIN($J42,DAY(EOMONTH(T$19-1,0)))))&lt;&gt;MONTH(DATE(YEAR(T$18),MONTH(T$18),MIN($J42,DAY(EOMONTH(T$18,0))))),(AND(DATE(YEAR(T$19-1),MONTH(T$19-1),MIN($J42,DAY(EOMONTH(T$19-1,0))))&gt;=T$18,DATE(YEAR(T$19-1),MONTH(T$19-1),MIN($J42,DAY(EOMONTH(T$19-1,0))))&lt;T$19,DATE(YEAR(T$19-1),MONTH(T$19-1),MIN($J42,DAY(EOMONTH(T$19-1,0))))&gt;=$H42,DATE(YEAR(T$19-1),MONTH(T$19-1),MIN($J42,DAY(EOMONTH(T$19-1,0))))&lt;=$I42,MOD((YEAR(DATE(YEAR(T$19-1),MONTH(T$19-1),MIN($J42,DAY(EOMONTH(T$19-1,0)))))-YEAR($H42))*12+MONTH(DATE(YEAR(T$19-1),MONTH(T$19-1),MIN($J42,DAY(EOMONTH(T$19-1,0)))))-MONTH($H42),CHOOSE($F42,1,1,3,12))=0))*1,0)))</f>
        <v/>
      </c>
      <c r="U42">
        <f>IF(OR(NOT($K42),U$19&lt;=U$18),0,$D42*IF($F42=1,IF(MIN(U$19,$I42+1)&lt;=MAX(U$18,$H42),0,MAX(0,INT((MIN(U$19,$I42+1)-MAX(U$18,$H42)-1-MOD(WEEKDAY($H42,2)-WEEKDAY(MAX(U$18,$H42),2),7))/7)+1)),(AND(DATE(YEAR(U$18),MONTH(U$18),MIN($J42,DAY(EOMONTH(U$18,0))))&gt;=U$18,DATE(YEAR(U$18),MONTH(U$18),MIN($J42,DAY(EOMONTH(U$18,0))))&lt;U$19,DATE(YEAR(U$18),MONTH(U$18),MIN($J42,DAY(EOMONTH(U$18,0))))&gt;=$H42,DATE(YEAR(U$18),MONTH(U$18),MIN($J42,DAY(EOMONTH(U$18,0))))&lt;=$I42,MOD((YEAR(DATE(YEAR(U$18),MONTH(U$18),MIN($J42,DAY(EOMONTH(U$18,0)))))-YEAR($H42))*12+MONTH(DATE(YEAR(U$18),MONTH(U$18),MIN($J42,DAY(EOMONTH(U$18,0)))))-MONTH($H42),CHOOSE($F42,1,1,3,12))=0))*1+IF(MONTH(DATE(YEAR(U$19-1),MONTH(U$19-1),MIN($J42,DAY(EOMONTH(U$19-1,0)))))&lt;&gt;MONTH(DATE(YEAR(U$18),MONTH(U$18),MIN($J42,DAY(EOMONTH(U$18,0))))),(AND(DATE(YEAR(U$19-1),MONTH(U$19-1),MIN($J42,DAY(EOMONTH(U$19-1,0))))&gt;=U$18,DATE(YEAR(U$19-1),MONTH(U$19-1),MIN($J42,DAY(EOMONTH(U$19-1,0))))&lt;U$19,DATE(YEAR(U$19-1),MONTH(U$19-1),MIN($J42,DAY(EOMONTH(U$19-1,0))))&gt;=$H42,DATE(YEAR(U$19-1),MONTH(U$19-1),MIN($J42,DAY(EOMONTH(U$19-1,0))))&lt;=$I42,MOD((YEAR(DATE(YEAR(U$19-1),MONTH(U$19-1),MIN($J42,DAY(EOMONTH(U$19-1,0)))))-YEAR($H42))*12+MONTH(DATE(YEAR(U$19-1),MONTH(U$19-1),MIN($J42,DAY(EOMONTH(U$19-1,0)))))-MONTH($H42),CHOOSE($F42,1,1,3,12))=0))*1,0)))</f>
        <v/>
      </c>
      <c r="V42">
        <f>IF(OR(NOT($K42),V$19&lt;=V$18),0,$D42*IF($F42=1,IF(MIN(V$19,$I42+1)&lt;=MAX(V$18,$H42),0,MAX(0,INT((MIN(V$19,$I42+1)-MAX(V$18,$H42)-1-MOD(WEEKDAY($H42,2)-WEEKDAY(MAX(V$18,$H42),2),7))/7)+1)),(AND(DATE(YEAR(V$18),MONTH(V$18),MIN($J42,DAY(EOMONTH(V$18,0))))&gt;=V$18,DATE(YEAR(V$18),MONTH(V$18),MIN($J42,DAY(EOMONTH(V$18,0))))&lt;V$19,DATE(YEAR(V$18),MONTH(V$18),MIN($J42,DAY(EOMONTH(V$18,0))))&gt;=$H42,DATE(YEAR(V$18),MONTH(V$18),MIN($J42,DAY(EOMONTH(V$18,0))))&lt;=$I42,MOD((YEAR(DATE(YEAR(V$18),MONTH(V$18),MIN($J42,DAY(EOMONTH(V$18,0)))))-YEAR($H42))*12+MONTH(DATE(YEAR(V$18),MONTH(V$18),MIN($J42,DAY(EOMONTH(V$18,0)))))-MONTH($H42),CHOOSE($F42,1,1,3,12))=0))*1+IF(MONTH(DATE(YEAR(V$19-1),MONTH(V$19-1),MIN($J42,DAY(EOMONTH(V$19-1,0)))))&lt;&gt;MONTH(DATE(YEAR(V$18),MONTH(V$18),MIN($J42,DAY(EOMONTH(V$18,0))))),(AND(DATE(YEAR(V$19-1),MONTH(V$19-1),MIN($J42,DAY(EOMONTH(V$19-1,0))))&gt;=V$18,DATE(YEAR(V$19-1),MONTH(V$19-1),MIN($J42,DAY(EOMONTH(V$19-1,0))))&lt;V$19,DATE(YEAR(V$19-1),MONTH(V$19-1),MIN($J42,DAY(EOMONTH(V$19-1,0))))&gt;=$H42,DATE(YEAR(V$19-1),MONTH(V$19-1),MIN($J42,DAY(EOMONTH(V$19-1,0))))&lt;=$I42,MOD((YEAR(DATE(YEAR(V$19-1),MONTH(V$19-1),MIN($J42,DAY(EOMONTH(V$19-1,0)))))-YEAR($H42))*12+MONTH(DATE(YEAR(V$19-1),MONTH(V$19-1),MIN($J42,DAY(EOMONTH(V$19-1,0)))))-MONTH($H42),CHOOSE($F42,1,1,3,12))=0))*1,0)))</f>
        <v/>
      </c>
      <c r="W42">
        <f>IF(OR(NOT($K42),W$19&lt;=W$18),0,$D42*IF($F42=1,IF(MIN(W$19,$I42+1)&lt;=MAX(W$18,$H42),0,MAX(0,INT((MIN(W$19,$I42+1)-MAX(W$18,$H42)-1-MOD(WEEKDAY($H42,2)-WEEKDAY(MAX(W$18,$H42),2),7))/7)+1)),(AND(DATE(YEAR(W$18),MONTH(W$18),MIN($J42,DAY(EOMONTH(W$18,0))))&gt;=W$18,DATE(YEAR(W$18),MONTH(W$18),MIN($J42,DAY(EOMONTH(W$18,0))))&lt;W$19,DATE(YEAR(W$18),MONTH(W$18),MIN($J42,DAY(EOMONTH(W$18,0))))&gt;=$H42,DATE(YEAR(W$18),MONTH(W$18),MIN($J42,DAY(EOMONTH(W$18,0))))&lt;=$I42,MOD((YEAR(DATE(YEAR(W$18),MONTH(W$18),MIN($J42,DAY(EOMONTH(W$18,0)))))-YEAR($H42))*12+MONTH(DATE(YEAR(W$18),MONTH(W$18),MIN($J42,DAY(EOMONTH(W$18,0)))))-MONTH($H42),CHOOSE($F42,1,1,3,12))=0))*1+IF(MONTH(DATE(YEAR(W$19-1),MONTH(W$19-1),MIN($J42,DAY(EOMONTH(W$19-1,0)))))&lt;&gt;MONTH(DATE(YEAR(W$18),MONTH(W$18),MIN($J42,DAY(EOMONTH(W$18,0))))),(AND(DATE(YEAR(W$19-1),MONTH(W$19-1),MIN($J42,DAY(EOMONTH(W$19-1,0))))&gt;=W$18,DATE(YEAR(W$19-1),MONTH(W$19-1),MIN($J42,DAY(EOMONTH(W$19-1,0))))&lt;W$19,DATE(YEAR(W$19-1),MONTH(W$19-1),MIN($J42,DAY(EOMONTH(W$19-1,0))))&gt;=$H42,DATE(YEAR(W$19-1),MONTH(W$19-1),MIN($J42,DAY(EOMONTH(W$19-1,0))))&lt;=$I42,MOD((YEAR(DATE(YEAR(W$19-1),MONTH(W$19-1),MIN($J42,DAY(EOMONTH(W$19-1,0)))))-YEAR($H42))*12+MONTH(DATE(YEAR(W$19-1),MONTH(W$19-1),MIN($J42,DAY(EOMONTH(W$19-1,0)))))-MONTH($H42),CHOOSE($F42,1,1,3,12))=0))*1,0)))</f>
        <v/>
      </c>
      <c r="X42">
        <f>IF(OR(NOT($K42),X$19&lt;=X$18),0,$D42*IF($F42=1,IF(MIN(X$19,$I42+1)&lt;=MAX(X$18,$H42),0,MAX(0,INT((MIN(X$19,$I42+1)-MAX(X$18,$H42)-1-MOD(WEEKDAY($H42,2)-WEEKDAY(MAX(X$18,$H42),2),7))/7)+1)),(AND(DATE(YEAR(X$18),MONTH(X$18),MIN($J42,DAY(EOMONTH(X$18,0))))&gt;=X$18,DATE(YEAR(X$18),MONTH(X$18),MIN($J42,DAY(EOMONTH(X$18,0))))&lt;X$19,DATE(YEAR(X$18),MONTH(X$18),MIN($J42,DAY(EOMONTH(X$18,0))))&gt;=$H42,DATE(YEAR(X$18),MONTH(X$18),MIN($J42,DAY(EOMONTH(X$18,0))))&lt;=$I42,MOD((YEAR(DATE(YEAR(X$18),MONTH(X$18),MIN($J42,DAY(EOMONTH(X$18,0)))))-YEAR($H42))*12+MONTH(DATE(YEAR(X$18),MONTH(X$18),MIN($J42,DAY(EOMONTH(X$18,0)))))-MONTH($H42),CHOOSE($F42,1,1,3,12))=0))*1+IF(MONTH(DATE(YEAR(X$19-1),MONTH(X$19-1),MIN($J42,DAY(EOMONTH(X$19-1,0)))))&lt;&gt;MONTH(DATE(YEAR(X$18),MONTH(X$18),MIN($J42,DAY(EOMONTH(X$18,0))))),(AND(DATE(YEAR(X$19-1),MONTH(X$19-1),MIN($J42,DAY(EOMONTH(X$19-1,0))))&gt;=X$18,DATE(YEAR(X$19-1),MONTH(X$19-1),MIN($J42,DAY(EOMONTH(X$19-1,0))))&lt;X$19,DATE(YEAR(X$19-1),MONTH(X$19-1),MIN($J42,DAY(EOMONTH(X$19-1,0))))&gt;=$H42,DATE(YEAR(X$19-1),MONTH(X$19-1),MIN($J42,DAY(EOMONTH(X$19-1,0))))&lt;=$I42,MOD((YEAR(DATE(YEAR(X$19-1),MONTH(X$19-1),MIN($J42,DAY(EOMONTH(X$19-1,0)))))-YEAR($H42))*12+MONTH(DATE(YEAR(X$19-1),MONTH(X$19-1),MIN($J42,DAY(EOMONTH(X$19-1,0)))))-MONTH($H42),CHOOSE($F42,1,1,3,12))=0))*1,0)))</f>
        <v/>
      </c>
      <c r="Y42">
        <f>IF(OR(NOT($K42),Y$19&lt;=Y$18),0,$D42*IF($F42=1,IF(MIN(Y$19,$I42+1)&lt;=MAX(Y$18,$H42),0,MAX(0,INT((MIN(Y$19,$I42+1)-MAX(Y$18,$H42)-1-MOD(WEEKDAY($H42,2)-WEEKDAY(MAX(Y$18,$H42),2),7))/7)+1)),(AND(DATE(YEAR(Y$18),MONTH(Y$18),MIN($J42,DAY(EOMONTH(Y$18,0))))&gt;=Y$18,DATE(YEAR(Y$18),MONTH(Y$18),MIN($J42,DAY(EOMONTH(Y$18,0))))&lt;Y$19,DATE(YEAR(Y$18),MONTH(Y$18),MIN($J42,DAY(EOMONTH(Y$18,0))))&gt;=$H42,DATE(YEAR(Y$18),MONTH(Y$18),MIN($J42,DAY(EOMONTH(Y$18,0))))&lt;=$I42,MOD((YEAR(DATE(YEAR(Y$18),MONTH(Y$18),MIN($J42,DAY(EOMONTH(Y$18,0)))))-YEAR($H42))*12+MONTH(DATE(YEAR(Y$18),MONTH(Y$18),MIN($J42,DAY(EOMONTH(Y$18,0)))))-MONTH($H42),CHOOSE($F42,1,1,3,12))=0))*1+IF(MONTH(DATE(YEAR(Y$19-1),MONTH(Y$19-1),MIN($J42,DAY(EOMONTH(Y$19-1,0)))))&lt;&gt;MONTH(DATE(YEAR(Y$18),MONTH(Y$18),MIN($J42,DAY(EOMONTH(Y$18,0))))),(AND(DATE(YEAR(Y$19-1),MONTH(Y$19-1),MIN($J42,DAY(EOMONTH(Y$19-1,0))))&gt;=Y$18,DATE(YEAR(Y$19-1),MONTH(Y$19-1),MIN($J42,DAY(EOMONTH(Y$19-1,0))))&lt;Y$19,DATE(YEAR(Y$19-1),MONTH(Y$19-1),MIN($J42,DAY(EOMONTH(Y$19-1,0))))&gt;=$H42,DATE(YEAR(Y$19-1),MONTH(Y$19-1),MIN($J42,DAY(EOMONTH(Y$19-1,0))))&lt;=$I42,MOD((YEAR(DATE(YEAR(Y$19-1),MONTH(Y$19-1),MIN($J42,DAY(EOMONTH(Y$19-1,0)))))-YEAR($H42))*12+MONTH(DATE(YEAR(Y$19-1),MONTH(Y$19-1),MIN($J42,DAY(EOMONTH(Y$19-1,0)))))-MONTH($H42),CHOOSE($F42,1,1,3,12))=0))*1,0)))</f>
        <v/>
      </c>
      <c r="Z42">
        <f>IF(OR(NOT($K42),Z$19&lt;=Z$18),0,$D42*IF($F42=1,IF(MIN(Z$19,$I42+1)&lt;=MAX(Z$18,$H42),0,MAX(0,INT((MIN(Z$19,$I42+1)-MAX(Z$18,$H42)-1-MOD(WEEKDAY($H42,2)-WEEKDAY(MAX(Z$18,$H42),2),7))/7)+1)),(AND(DATE(YEAR(Z$18),MONTH(Z$18),MIN($J42,DAY(EOMONTH(Z$18,0))))&gt;=Z$18,DATE(YEAR(Z$18),MONTH(Z$18),MIN($J42,DAY(EOMONTH(Z$18,0))))&lt;Z$19,DATE(YEAR(Z$18),MONTH(Z$18),MIN($J42,DAY(EOMONTH(Z$18,0))))&gt;=$H42,DATE(YEAR(Z$18),MONTH(Z$18),MIN($J42,DAY(EOMONTH(Z$18,0))))&lt;=$I42,MOD((YEAR(DATE(YEAR(Z$18),MONTH(Z$18),MIN($J42,DAY(EOMONTH(Z$18,0)))))-YEAR($H42))*12+MONTH(DATE(YEAR(Z$18),MONTH(Z$18),MIN($J42,DAY(EOMONTH(Z$18,0)))))-MONTH($H42),CHOOSE($F42,1,1,3,12))=0))*1+IF(MONTH(DATE(YEAR(Z$19-1),MONTH(Z$19-1),MIN($J42,DAY(EOMONTH(Z$19-1,0)))))&lt;&gt;MONTH(DATE(YEAR(Z$18),MONTH(Z$18),MIN($J42,DAY(EOMONTH(Z$18,0))))),(AND(DATE(YEAR(Z$19-1),MONTH(Z$19-1),MIN($J42,DAY(EOMONTH(Z$19-1,0))))&gt;=Z$18,DATE(YEAR(Z$19-1),MONTH(Z$19-1),MIN($J42,DAY(EOMONTH(Z$19-1,0))))&lt;Z$19,DATE(YEAR(Z$19-1),MONTH(Z$19-1),MIN($J42,DAY(EOMONTH(Z$19-1,0))))&gt;=$H42,DATE(YEAR(Z$19-1),MONTH(Z$19-1),MIN($J42,DAY(EOMONTH(Z$19-1,0))))&lt;=$I42,MOD((YEAR(DATE(YEAR(Z$19-1),MONTH(Z$19-1),MIN($J42,DAY(EOMONTH(Z$19-1,0)))))-YEAR($H42))*12+MONTH(DATE(YEAR(Z$19-1),MONTH(Z$19-1),MIN($J42,DAY(EOMONTH(Z$19-1,0)))))-MONTH($H42),CHOOSE($F42,1,1,3,12))=0))*1,0)))</f>
        <v/>
      </c>
      <c r="AA42">
        <f>IF(OR(NOT($K42),AA$19&lt;=AA$18),0,$D42*IF($F42=1,IF(MIN(AA$19,$I42+1)&lt;=MAX(AA$18,$H42),0,MAX(0,INT((MIN(AA$19,$I42+1)-MAX(AA$18,$H42)-1-MOD(WEEKDAY($H42,2)-WEEKDAY(MAX(AA$18,$H42),2),7))/7)+1)),(AND(DATE(YEAR(AA$18),MONTH(AA$18),MIN($J42,DAY(EOMONTH(AA$18,0))))&gt;=AA$18,DATE(YEAR(AA$18),MONTH(AA$18),MIN($J42,DAY(EOMONTH(AA$18,0))))&lt;AA$19,DATE(YEAR(AA$18),MONTH(AA$18),MIN($J42,DAY(EOMONTH(AA$18,0))))&gt;=$H42,DATE(YEAR(AA$18),MONTH(AA$18),MIN($J42,DAY(EOMONTH(AA$18,0))))&lt;=$I42,MOD((YEAR(DATE(YEAR(AA$18),MONTH(AA$18),MIN($J42,DAY(EOMONTH(AA$18,0)))))-YEAR($H42))*12+MONTH(DATE(YEAR(AA$18),MONTH(AA$18),MIN($J42,DAY(EOMONTH(AA$18,0)))))-MONTH($H42),CHOOSE($F42,1,1,3,12))=0))*1+IF(MONTH(DATE(YEAR(AA$19-1),MONTH(AA$19-1),MIN($J42,DAY(EOMONTH(AA$19-1,0)))))&lt;&gt;MONTH(DATE(YEAR(AA$18),MONTH(AA$18),MIN($J42,DAY(EOMONTH(AA$18,0))))),(AND(DATE(YEAR(AA$19-1),MONTH(AA$19-1),MIN($J42,DAY(EOMONTH(AA$19-1,0))))&gt;=AA$18,DATE(YEAR(AA$19-1),MONTH(AA$19-1),MIN($J42,DAY(EOMONTH(AA$19-1,0))))&lt;AA$19,DATE(YEAR(AA$19-1),MONTH(AA$19-1),MIN($J42,DAY(EOMONTH(AA$19-1,0))))&gt;=$H42,DATE(YEAR(AA$19-1),MONTH(AA$19-1),MIN($J42,DAY(EOMONTH(AA$19-1,0))))&lt;=$I42,MOD((YEAR(DATE(YEAR(AA$19-1),MONTH(AA$19-1),MIN($J42,DAY(EOMONTH(AA$19-1,0)))))-YEAR($H42))*12+MONTH(DATE(YEAR(AA$19-1),MONTH(AA$19-1),MIN($J42,DAY(EOMONTH(AA$19-1,0)))))-MONTH($H42),CHOOSE($F42,1,1,3,12))=0))*1,0)))</f>
        <v/>
      </c>
      <c r="AB42">
        <f>IF(OR(NOT($K42),AB$19&lt;=AB$18),0,$D42*IF($F42=1,IF(MIN(AB$19,$I42+1)&lt;=MAX(AB$18,$H42),0,MAX(0,INT((MIN(AB$19,$I42+1)-MAX(AB$18,$H42)-1-MOD(WEEKDAY($H42,2)-WEEKDAY(MAX(AB$18,$H42),2),7))/7)+1)),(AND(DATE(YEAR(AB$18),MONTH(AB$18),MIN($J42,DAY(EOMONTH(AB$18,0))))&gt;=AB$18,DATE(YEAR(AB$18),MONTH(AB$18),MIN($J42,DAY(EOMONTH(AB$18,0))))&lt;AB$19,DATE(YEAR(AB$18),MONTH(AB$18),MIN($J42,DAY(EOMONTH(AB$18,0))))&gt;=$H42,DATE(YEAR(AB$18),MONTH(AB$18),MIN($J42,DAY(EOMONTH(AB$18,0))))&lt;=$I42,MOD((YEAR(DATE(YEAR(AB$18),MONTH(AB$18),MIN($J42,DAY(EOMONTH(AB$18,0)))))-YEAR($H42))*12+MONTH(DATE(YEAR(AB$18),MONTH(AB$18),MIN($J42,DAY(EOMONTH(AB$18,0)))))-MONTH($H42),CHOOSE($F42,1,1,3,12))=0))*1+IF(MONTH(DATE(YEAR(AB$19-1),MONTH(AB$19-1),MIN($J42,DAY(EOMONTH(AB$19-1,0)))))&lt;&gt;MONTH(DATE(YEAR(AB$18),MONTH(AB$18),MIN($J42,DAY(EOMONTH(AB$18,0))))),(AND(DATE(YEAR(AB$19-1),MONTH(AB$19-1),MIN($J42,DAY(EOMONTH(AB$19-1,0))))&gt;=AB$18,DATE(YEAR(AB$19-1),MONTH(AB$19-1),MIN($J42,DAY(EOMONTH(AB$19-1,0))))&lt;AB$19,DATE(YEAR(AB$19-1),MONTH(AB$19-1),MIN($J42,DAY(EOMONTH(AB$19-1,0))))&gt;=$H42,DATE(YEAR(AB$19-1),MONTH(AB$19-1),MIN($J42,DAY(EOMONTH(AB$19-1,0))))&lt;=$I42,MOD((YEAR(DATE(YEAR(AB$19-1),MONTH(AB$19-1),MIN($J42,DAY(EOMONTH(AB$19-1,0)))))-YEAR($H42))*12+MONTH(DATE(YEAR(AB$19-1),MONTH(AB$19-1),MIN($J42,DAY(EOMONTH(AB$19-1,0)))))-MONTH($H42),CHOOSE($F42,1,1,3,12))=0))*1,0)))</f>
        <v/>
      </c>
      <c r="AC42">
        <f>IF(OR(NOT($K42),AC$19&lt;=AC$18),0,$D42*IF($F42=1,IF(MIN(AC$19,$I42+1)&lt;=MAX(AC$18,$H42),0,MAX(0,INT((MIN(AC$19,$I42+1)-MAX(AC$18,$H42)-1-MOD(WEEKDAY($H42,2)-WEEKDAY(MAX(AC$18,$H42),2),7))/7)+1)),(AND(DATE(YEAR(AC$18),MONTH(AC$18),MIN($J42,DAY(EOMONTH(AC$18,0))))&gt;=AC$18,DATE(YEAR(AC$18),MONTH(AC$18),MIN($J42,DAY(EOMONTH(AC$18,0))))&lt;AC$19,DATE(YEAR(AC$18),MONTH(AC$18),MIN($J42,DAY(EOMONTH(AC$18,0))))&gt;=$H42,DATE(YEAR(AC$18),MONTH(AC$18),MIN($J42,DAY(EOMONTH(AC$18,0))))&lt;=$I42,MOD((YEAR(DATE(YEAR(AC$18),MONTH(AC$18),MIN($J42,DAY(EOMONTH(AC$18,0)))))-YEAR($H42))*12+MONTH(DATE(YEAR(AC$18),MONTH(AC$18),MIN($J42,DAY(EOMONTH(AC$18,0)))))-MONTH($H42),CHOOSE($F42,1,1,3,12))=0))*1+IF(MONTH(DATE(YEAR(AC$19-1),MONTH(AC$19-1),MIN($J42,DAY(EOMONTH(AC$19-1,0)))))&lt;&gt;MONTH(DATE(YEAR(AC$18),MONTH(AC$18),MIN($J42,DAY(EOMONTH(AC$18,0))))),(AND(DATE(YEAR(AC$19-1),MONTH(AC$19-1),MIN($J42,DAY(EOMONTH(AC$19-1,0))))&gt;=AC$18,DATE(YEAR(AC$19-1),MONTH(AC$19-1),MIN($J42,DAY(EOMONTH(AC$19-1,0))))&lt;AC$19,DATE(YEAR(AC$19-1),MONTH(AC$19-1),MIN($J42,DAY(EOMONTH(AC$19-1,0))))&gt;=$H42,DATE(YEAR(AC$19-1),MONTH(AC$19-1),MIN($J42,DAY(EOMONTH(AC$19-1,0))))&lt;=$I42,MOD((YEAR(DATE(YEAR(AC$19-1),MONTH(AC$19-1),MIN($J42,DAY(EOMONTH(AC$19-1,0)))))-YEAR($H42))*12+MONTH(DATE(YEAR(AC$19-1),MONTH(AC$19-1),MIN($J42,DAY(EOMONTH(AC$19-1,0)))))-MONTH($H42),CHOOSE($F42,1,1,3,12))=0))*1,0)))</f>
        <v/>
      </c>
      <c r="AD42">
        <f>IF(OR(NOT($K42),AD$19&lt;=AD$18),0,$D42*IF($F42=1,IF(MIN(AD$19,$I42+1)&lt;=MAX(AD$18,$H42),0,MAX(0,INT((MIN(AD$19,$I42+1)-MAX(AD$18,$H42)-1-MOD(WEEKDAY($H42,2)-WEEKDAY(MAX(AD$18,$H42),2),7))/7)+1)),(AND(DATE(YEAR(AD$18),MONTH(AD$18),MIN($J42,DAY(EOMONTH(AD$18,0))))&gt;=AD$18,DATE(YEAR(AD$18),MONTH(AD$18),MIN($J42,DAY(EOMONTH(AD$18,0))))&lt;AD$19,DATE(YEAR(AD$18),MONTH(AD$18),MIN($J42,DAY(EOMONTH(AD$18,0))))&gt;=$H42,DATE(YEAR(AD$18),MONTH(AD$18),MIN($J42,DAY(EOMONTH(AD$18,0))))&lt;=$I42,MOD((YEAR(DATE(YEAR(AD$18),MONTH(AD$18),MIN($J42,DAY(EOMONTH(AD$18,0)))))-YEAR($H42))*12+MONTH(DATE(YEAR(AD$18),MONTH(AD$18),MIN($J42,DAY(EOMONTH(AD$18,0)))))-MONTH($H42),CHOOSE($F42,1,1,3,12))=0))*1+IF(MONTH(DATE(YEAR(AD$19-1),MONTH(AD$19-1),MIN($J42,DAY(EOMONTH(AD$19-1,0)))))&lt;&gt;MONTH(DATE(YEAR(AD$18),MONTH(AD$18),MIN($J42,DAY(EOMONTH(AD$18,0))))),(AND(DATE(YEAR(AD$19-1),MONTH(AD$19-1),MIN($J42,DAY(EOMONTH(AD$19-1,0))))&gt;=AD$18,DATE(YEAR(AD$19-1),MONTH(AD$19-1),MIN($J42,DAY(EOMONTH(AD$19-1,0))))&lt;AD$19,DATE(YEAR(AD$19-1),MONTH(AD$19-1),MIN($J42,DAY(EOMONTH(AD$19-1,0))))&gt;=$H42,DATE(YEAR(AD$19-1),MONTH(AD$19-1),MIN($J42,DAY(EOMONTH(AD$19-1,0))))&lt;=$I42,MOD((YEAR(DATE(YEAR(AD$19-1),MONTH(AD$19-1),MIN($J42,DAY(EOMONTH(AD$19-1,0)))))-YEAR($H42))*12+MONTH(DATE(YEAR(AD$19-1),MONTH(AD$19-1),MIN($J42,DAY(EOMONTH(AD$19-1,0)))))-MONTH($H42),CHOOSE($F42,1,1,3,12))=0))*1,0)))</f>
        <v/>
      </c>
      <c r="AE42">
        <f>IF(OR(NOT($K42),AE$19&lt;=AE$18),0,$D42*IF($F42=1,IF(MIN(AE$19,$I42+1)&lt;=MAX(AE$18,$H42),0,MAX(0,INT((MIN(AE$19,$I42+1)-MAX(AE$18,$H42)-1-MOD(WEEKDAY($H42,2)-WEEKDAY(MAX(AE$18,$H42),2),7))/7)+1)),(AND(DATE(YEAR(AE$18),MONTH(AE$18),MIN($J42,DAY(EOMONTH(AE$18,0))))&gt;=AE$18,DATE(YEAR(AE$18),MONTH(AE$18),MIN($J42,DAY(EOMONTH(AE$18,0))))&lt;AE$19,DATE(YEAR(AE$18),MONTH(AE$18),MIN($J42,DAY(EOMONTH(AE$18,0))))&gt;=$H42,DATE(YEAR(AE$18),MONTH(AE$18),MIN($J42,DAY(EOMONTH(AE$18,0))))&lt;=$I42,MOD((YEAR(DATE(YEAR(AE$18),MONTH(AE$18),MIN($J42,DAY(EOMONTH(AE$18,0)))))-YEAR($H42))*12+MONTH(DATE(YEAR(AE$18),MONTH(AE$18),MIN($J42,DAY(EOMONTH(AE$18,0)))))-MONTH($H42),CHOOSE($F42,1,1,3,12))=0))*1+IF(MONTH(DATE(YEAR(AE$19-1),MONTH(AE$19-1),MIN($J42,DAY(EOMONTH(AE$19-1,0)))))&lt;&gt;MONTH(DATE(YEAR(AE$18),MONTH(AE$18),MIN($J42,DAY(EOMONTH(AE$18,0))))),(AND(DATE(YEAR(AE$19-1),MONTH(AE$19-1),MIN($J42,DAY(EOMONTH(AE$19-1,0))))&gt;=AE$18,DATE(YEAR(AE$19-1),MONTH(AE$19-1),MIN($J42,DAY(EOMONTH(AE$19-1,0))))&lt;AE$19,DATE(YEAR(AE$19-1),MONTH(AE$19-1),MIN($J42,DAY(EOMONTH(AE$19-1,0))))&gt;=$H42,DATE(YEAR(AE$19-1),MONTH(AE$19-1),MIN($J42,DAY(EOMONTH(AE$19-1,0))))&lt;=$I42,MOD((YEAR(DATE(YEAR(AE$19-1),MONTH(AE$19-1),MIN($J42,DAY(EOMONTH(AE$19-1,0)))))-YEAR($H42))*12+MONTH(DATE(YEAR(AE$19-1),MONTH(AE$19-1),MIN($J42,DAY(EOMONTH(AE$19-1,0)))))-MONTH($H42),CHOOSE($F42,1,1,3,12))=0))*1,0)))</f>
        <v/>
      </c>
      <c r="AF42">
        <f>IF(OR(NOT($K42),AF$19&lt;=AF$18),0,$D42*IF($F42=1,IF(MIN(AF$19,$I42+1)&lt;=MAX(AF$18,$H42),0,MAX(0,INT((MIN(AF$19,$I42+1)-MAX(AF$18,$H42)-1-MOD(WEEKDAY($H42,2)-WEEKDAY(MAX(AF$18,$H42),2),7))/7)+1)),(AND(DATE(YEAR(AF$18),MONTH(AF$18),MIN($J42,DAY(EOMONTH(AF$18,0))))&gt;=AF$18,DATE(YEAR(AF$18),MONTH(AF$18),MIN($J42,DAY(EOMONTH(AF$18,0))))&lt;AF$19,DATE(YEAR(AF$18),MONTH(AF$18),MIN($J42,DAY(EOMONTH(AF$18,0))))&gt;=$H42,DATE(YEAR(AF$18),MONTH(AF$18),MIN($J42,DAY(EOMONTH(AF$18,0))))&lt;=$I42,MOD((YEAR(DATE(YEAR(AF$18),MONTH(AF$18),MIN($J42,DAY(EOMONTH(AF$18,0)))))-YEAR($H42))*12+MONTH(DATE(YEAR(AF$18),MONTH(AF$18),MIN($J42,DAY(EOMONTH(AF$18,0)))))-MONTH($H42),CHOOSE($F42,1,1,3,12))=0))*1+IF(MONTH(DATE(YEAR(AF$19-1),MONTH(AF$19-1),MIN($J42,DAY(EOMONTH(AF$19-1,0)))))&lt;&gt;MONTH(DATE(YEAR(AF$18),MONTH(AF$18),MIN($J42,DAY(EOMONTH(AF$18,0))))),(AND(DATE(YEAR(AF$19-1),MONTH(AF$19-1),MIN($J42,DAY(EOMONTH(AF$19-1,0))))&gt;=AF$18,DATE(YEAR(AF$19-1),MONTH(AF$19-1),MIN($J42,DAY(EOMONTH(AF$19-1,0))))&lt;AF$19,DATE(YEAR(AF$19-1),MONTH(AF$19-1),MIN($J42,DAY(EOMONTH(AF$19-1,0))))&gt;=$H42,DATE(YEAR(AF$19-1),MONTH(AF$19-1),MIN($J42,DAY(EOMONTH(AF$19-1,0))))&lt;=$I42,MOD((YEAR(DATE(YEAR(AF$19-1),MONTH(AF$19-1),MIN($J42,DAY(EOMONTH(AF$19-1,0)))))-YEAR($H42))*12+MONTH(DATE(YEAR(AF$19-1),MONTH(AF$19-1),MIN($J42,DAY(EOMONTH(AF$19-1,0)))))-MONTH($H42),CHOOSE($F42,1,1,3,12))=0))*1,0)))</f>
        <v/>
      </c>
      <c r="AG42">
        <f>IF(OR(NOT($K42),AG$19&lt;=AG$18),0,$D42*IF($F42=1,IF(MIN(AG$19,$I42+1)&lt;=MAX(AG$18,$H42),0,MAX(0,INT((MIN(AG$19,$I42+1)-MAX(AG$18,$H42)-1-MOD(WEEKDAY($H42,2)-WEEKDAY(MAX(AG$18,$H42),2),7))/7)+1)),(AND(DATE(YEAR(AG$18),MONTH(AG$18),MIN($J42,DAY(EOMONTH(AG$18,0))))&gt;=AG$18,DATE(YEAR(AG$18),MONTH(AG$18),MIN($J42,DAY(EOMONTH(AG$18,0))))&lt;AG$19,DATE(YEAR(AG$18),MONTH(AG$18),MIN($J42,DAY(EOMONTH(AG$18,0))))&gt;=$H42,DATE(YEAR(AG$18),MONTH(AG$18),MIN($J42,DAY(EOMONTH(AG$18,0))))&lt;=$I42,MOD((YEAR(DATE(YEAR(AG$18),MONTH(AG$18),MIN($J42,DAY(EOMONTH(AG$18,0)))))-YEAR($H42))*12+MONTH(DATE(YEAR(AG$18),MONTH(AG$18),MIN($J42,DAY(EOMONTH(AG$18,0)))))-MONTH($H42),CHOOSE($F42,1,1,3,12))=0))*1+IF(MONTH(DATE(YEAR(AG$19-1),MONTH(AG$19-1),MIN($J42,DAY(EOMONTH(AG$19-1,0)))))&lt;&gt;MONTH(DATE(YEAR(AG$18),MONTH(AG$18),MIN($J42,DAY(EOMONTH(AG$18,0))))),(AND(DATE(YEAR(AG$19-1),MONTH(AG$19-1),MIN($J42,DAY(EOMONTH(AG$19-1,0))))&gt;=AG$18,DATE(YEAR(AG$19-1),MONTH(AG$19-1),MIN($J42,DAY(EOMONTH(AG$19-1,0))))&lt;AG$19,DATE(YEAR(AG$19-1),MONTH(AG$19-1),MIN($J42,DAY(EOMONTH(AG$19-1,0))))&gt;=$H42,DATE(YEAR(AG$19-1),MONTH(AG$19-1),MIN($J42,DAY(EOMONTH(AG$19-1,0))))&lt;=$I42,MOD((YEAR(DATE(YEAR(AG$19-1),MONTH(AG$19-1),MIN($J42,DAY(EOMONTH(AG$19-1,0)))))-YEAR($H42))*12+MONTH(DATE(YEAR(AG$19-1),MONTH(AG$19-1),MIN($J42,DAY(EOMONTH(AG$19-1,0)))))-MONTH($H42),CHOOSE($F42,1,1,3,12))=0))*1,0)))</f>
        <v/>
      </c>
      <c r="AH42">
        <f>IF(OR(NOT($K42),AH$19&lt;=AH$18),0,$D42*IF($F42=1,IF(MIN(AH$19,$I42+1)&lt;=MAX(AH$18,$H42),0,MAX(0,INT((MIN(AH$19,$I42+1)-MAX(AH$18,$H42)-1-MOD(WEEKDAY($H42,2)-WEEKDAY(MAX(AH$18,$H42),2),7))/7)+1)),(AND(DATE(YEAR(AH$18),MONTH(AH$18),MIN($J42,DAY(EOMONTH(AH$18,0))))&gt;=AH$18,DATE(YEAR(AH$18),MONTH(AH$18),MIN($J42,DAY(EOMONTH(AH$18,0))))&lt;AH$19,DATE(YEAR(AH$18),MONTH(AH$18),MIN($J42,DAY(EOMONTH(AH$18,0))))&gt;=$H42,DATE(YEAR(AH$18),MONTH(AH$18),MIN($J42,DAY(EOMONTH(AH$18,0))))&lt;=$I42,MOD((YEAR(DATE(YEAR(AH$18),MONTH(AH$18),MIN($J42,DAY(EOMONTH(AH$18,0)))))-YEAR($H42))*12+MONTH(DATE(YEAR(AH$18),MONTH(AH$18),MIN($J42,DAY(EOMONTH(AH$18,0)))))-MONTH($H42),CHOOSE($F42,1,1,3,12))=0))*1+IF(MONTH(DATE(YEAR(AH$19-1),MONTH(AH$19-1),MIN($J42,DAY(EOMONTH(AH$19-1,0)))))&lt;&gt;MONTH(DATE(YEAR(AH$18),MONTH(AH$18),MIN($J42,DAY(EOMONTH(AH$18,0))))),(AND(DATE(YEAR(AH$19-1),MONTH(AH$19-1),MIN($J42,DAY(EOMONTH(AH$19-1,0))))&gt;=AH$18,DATE(YEAR(AH$19-1),MONTH(AH$19-1),MIN($J42,DAY(EOMONTH(AH$19-1,0))))&lt;AH$19,DATE(YEAR(AH$19-1),MONTH(AH$19-1),MIN($J42,DAY(EOMONTH(AH$19-1,0))))&gt;=$H42,DATE(YEAR(AH$19-1),MONTH(AH$19-1),MIN($J42,DAY(EOMONTH(AH$19-1,0))))&lt;=$I42,MOD((YEAR(DATE(YEAR(AH$19-1),MONTH(AH$19-1),MIN($J42,DAY(EOMONTH(AH$19-1,0)))))-YEAR($H42))*12+MONTH(DATE(YEAR(AH$19-1),MONTH(AH$19-1),MIN($J42,DAY(EOMONTH(AH$19-1,0)))))-MONTH($H42),CHOOSE($F42,1,1,3,12))=0))*1,0)))</f>
        <v/>
      </c>
      <c r="AI42">
        <f>IF(OR(NOT($K42),AI$19&lt;=AI$18),0,$D42*IF($F42=1,IF(MIN(AI$19,$I42+1)&lt;=MAX(AI$18,$H42),0,MAX(0,INT((MIN(AI$19,$I42+1)-MAX(AI$18,$H42)-1-MOD(WEEKDAY($H42,2)-WEEKDAY(MAX(AI$18,$H42),2),7))/7)+1)),(AND(DATE(YEAR(AI$18),MONTH(AI$18),MIN($J42,DAY(EOMONTH(AI$18,0))))&gt;=AI$18,DATE(YEAR(AI$18),MONTH(AI$18),MIN($J42,DAY(EOMONTH(AI$18,0))))&lt;AI$19,DATE(YEAR(AI$18),MONTH(AI$18),MIN($J42,DAY(EOMONTH(AI$18,0))))&gt;=$H42,DATE(YEAR(AI$18),MONTH(AI$18),MIN($J42,DAY(EOMONTH(AI$18,0))))&lt;=$I42,MOD((YEAR(DATE(YEAR(AI$18),MONTH(AI$18),MIN($J42,DAY(EOMONTH(AI$18,0)))))-YEAR($H42))*12+MONTH(DATE(YEAR(AI$18),MONTH(AI$18),MIN($J42,DAY(EOMONTH(AI$18,0)))))-MONTH($H42),CHOOSE($F42,1,1,3,12))=0))*1+IF(MONTH(DATE(YEAR(AI$19-1),MONTH(AI$19-1),MIN($J42,DAY(EOMONTH(AI$19-1,0)))))&lt;&gt;MONTH(DATE(YEAR(AI$18),MONTH(AI$18),MIN($J42,DAY(EOMONTH(AI$18,0))))),(AND(DATE(YEAR(AI$19-1),MONTH(AI$19-1),MIN($J42,DAY(EOMONTH(AI$19-1,0))))&gt;=AI$18,DATE(YEAR(AI$19-1),MONTH(AI$19-1),MIN($J42,DAY(EOMONTH(AI$19-1,0))))&lt;AI$19,DATE(YEAR(AI$19-1),MONTH(AI$19-1),MIN($J42,DAY(EOMONTH(AI$19-1,0))))&gt;=$H42,DATE(YEAR(AI$19-1),MONTH(AI$19-1),MIN($J42,DAY(EOMONTH(AI$19-1,0))))&lt;=$I42,MOD((YEAR(DATE(YEAR(AI$19-1),MONTH(AI$19-1),MIN($J42,DAY(EOMONTH(AI$19-1,0)))))-YEAR($H42))*12+MONTH(DATE(YEAR(AI$19-1),MONTH(AI$19-1),MIN($J42,DAY(EOMONTH(AI$19-1,0)))))-MONTH($H42),CHOOSE($F42,1,1,3,12))=0))*1,0)))</f>
        <v/>
      </c>
      <c r="AJ42">
        <f>IF(OR(NOT($K42),AJ$19&lt;=AJ$18),0,$D42*IF($F42=1,IF(MIN(AJ$19,$I42+1)&lt;=MAX(AJ$18,$H42),0,MAX(0,INT((MIN(AJ$19,$I42+1)-MAX(AJ$18,$H42)-1-MOD(WEEKDAY($H42,2)-WEEKDAY(MAX(AJ$18,$H42),2),7))/7)+1)),(AND(DATE(YEAR(AJ$18),MONTH(AJ$18),MIN($J42,DAY(EOMONTH(AJ$18,0))))&gt;=AJ$18,DATE(YEAR(AJ$18),MONTH(AJ$18),MIN($J42,DAY(EOMONTH(AJ$18,0))))&lt;AJ$19,DATE(YEAR(AJ$18),MONTH(AJ$18),MIN($J42,DAY(EOMONTH(AJ$18,0))))&gt;=$H42,DATE(YEAR(AJ$18),MONTH(AJ$18),MIN($J42,DAY(EOMONTH(AJ$18,0))))&lt;=$I42,MOD((YEAR(DATE(YEAR(AJ$18),MONTH(AJ$18),MIN($J42,DAY(EOMONTH(AJ$18,0)))))-YEAR($H42))*12+MONTH(DATE(YEAR(AJ$18),MONTH(AJ$18),MIN($J42,DAY(EOMONTH(AJ$18,0)))))-MONTH($H42),CHOOSE($F42,1,1,3,12))=0))*1+IF(MONTH(DATE(YEAR(AJ$19-1),MONTH(AJ$19-1),MIN($J42,DAY(EOMONTH(AJ$19-1,0)))))&lt;&gt;MONTH(DATE(YEAR(AJ$18),MONTH(AJ$18),MIN($J42,DAY(EOMONTH(AJ$18,0))))),(AND(DATE(YEAR(AJ$19-1),MONTH(AJ$19-1),MIN($J42,DAY(EOMONTH(AJ$19-1,0))))&gt;=AJ$18,DATE(YEAR(AJ$19-1),MONTH(AJ$19-1),MIN($J42,DAY(EOMONTH(AJ$19-1,0))))&lt;AJ$19,DATE(YEAR(AJ$19-1),MONTH(AJ$19-1),MIN($J42,DAY(EOMONTH(AJ$19-1,0))))&gt;=$H42,DATE(YEAR(AJ$19-1),MONTH(AJ$19-1),MIN($J42,DAY(EOMONTH(AJ$19-1,0))))&lt;=$I42,MOD((YEAR(DATE(YEAR(AJ$19-1),MONTH(AJ$19-1),MIN($J42,DAY(EOMONTH(AJ$19-1,0)))))-YEAR($H42))*12+MONTH(DATE(YEAR(AJ$19-1),MONTH(AJ$19-1),MIN($J42,DAY(EOMONTH(AJ$19-1,0)))))-MONTH($H42),CHOOSE($F42,1,1,3,12))=0))*1,0)))</f>
        <v/>
      </c>
      <c r="AK42">
        <f>IF(OR(NOT($K42),AK$19&lt;=AK$18),0,$D42*IF($F42=1,IF(MIN(AK$19,$I42+1)&lt;=MAX(AK$18,$H42),0,MAX(0,INT((MIN(AK$19,$I42+1)-MAX(AK$18,$H42)-1-MOD(WEEKDAY($H42,2)-WEEKDAY(MAX(AK$18,$H42),2),7))/7)+1)),(AND(DATE(YEAR(AK$18),MONTH(AK$18),MIN($J42,DAY(EOMONTH(AK$18,0))))&gt;=AK$18,DATE(YEAR(AK$18),MONTH(AK$18),MIN($J42,DAY(EOMONTH(AK$18,0))))&lt;AK$19,DATE(YEAR(AK$18),MONTH(AK$18),MIN($J42,DAY(EOMONTH(AK$18,0))))&gt;=$H42,DATE(YEAR(AK$18),MONTH(AK$18),MIN($J42,DAY(EOMONTH(AK$18,0))))&lt;=$I42,MOD((YEAR(DATE(YEAR(AK$18),MONTH(AK$18),MIN($J42,DAY(EOMONTH(AK$18,0)))))-YEAR($H42))*12+MONTH(DATE(YEAR(AK$18),MONTH(AK$18),MIN($J42,DAY(EOMONTH(AK$18,0)))))-MONTH($H42),CHOOSE($F42,1,1,3,12))=0))*1+IF(MONTH(DATE(YEAR(AK$19-1),MONTH(AK$19-1),MIN($J42,DAY(EOMONTH(AK$19-1,0)))))&lt;&gt;MONTH(DATE(YEAR(AK$18),MONTH(AK$18),MIN($J42,DAY(EOMONTH(AK$18,0))))),(AND(DATE(YEAR(AK$19-1),MONTH(AK$19-1),MIN($J42,DAY(EOMONTH(AK$19-1,0))))&gt;=AK$18,DATE(YEAR(AK$19-1),MONTH(AK$19-1),MIN($J42,DAY(EOMONTH(AK$19-1,0))))&lt;AK$19,DATE(YEAR(AK$19-1),MONTH(AK$19-1),MIN($J42,DAY(EOMONTH(AK$19-1,0))))&gt;=$H42,DATE(YEAR(AK$19-1),MONTH(AK$19-1),MIN($J42,DAY(EOMONTH(AK$19-1,0))))&lt;=$I42,MOD((YEAR(DATE(YEAR(AK$19-1),MONTH(AK$19-1),MIN($J42,DAY(EOMONTH(AK$19-1,0)))))-YEAR($H42))*12+MONTH(DATE(YEAR(AK$19-1),MONTH(AK$19-1),MIN($J42,DAY(EOMONTH(AK$19-1,0)))))-MONTH($H42),CHOOSE($F42,1,1,3,12))=0))*1,0)))</f>
        <v/>
      </c>
    </row>
    <row r="43">
      <c r="A43" t="n">
        <v>23</v>
      </c>
      <c r="B43">
        <f>Recurring!B30&amp;""</f>
        <v/>
      </c>
      <c r="C43">
        <f>IF(Recurring!C30="","§§",Recurring!C30)</f>
        <v/>
      </c>
      <c r="D43">
        <f>N(Recurring!D30)</f>
        <v/>
      </c>
      <c r="E43">
        <f>IF(COUNTIF($J$2:$J$5,C43)&gt;0,1,IF(COUNTIF($J$7:$J$16,C43)&gt;0,-1,0))</f>
        <v/>
      </c>
      <c r="F43">
        <f>ROUND(SUMPRODUCT((Lang!$C$49:$N$52=Recurring!E30)*(ROW(Lang!$C$49:$N$52)-48))/MAX(1,COUNTIF(Lang!$C$49:$N$52,Recurring!E30)),0)</f>
        <v/>
      </c>
      <c r="H43">
        <f>N(Recurring!F30)</f>
        <v/>
      </c>
      <c r="I43">
        <f>IF(N(Recurring!G30)=0,73051,Recurring!G30)</f>
        <v/>
      </c>
      <c r="J43">
        <f>IF(H43&gt;0,DAY(H43),1)</f>
        <v/>
      </c>
      <c r="K43">
        <f>AND(D43&gt;0,E43&lt;&gt;0,F43&gt;0,H43&gt;0)</f>
        <v/>
      </c>
      <c r="M43">
        <f>IF(OR(NOT($K43),M$19&lt;=M$18),0,$D43*IF($F43=1,IF(MIN(M$19,$I43+1)&lt;=MAX(M$18,$H43),0,MAX(0,INT((MIN(M$19,$I43+1)-MAX(M$18,$H43)-1-MOD(WEEKDAY($H43,2)-WEEKDAY(MAX(M$18,$H43),2),7))/7)+1)),(AND(DATE(YEAR(M$18),MONTH(M$18),MIN($J43,DAY(EOMONTH(M$18,0))))&gt;=M$18,DATE(YEAR(M$18),MONTH(M$18),MIN($J43,DAY(EOMONTH(M$18,0))))&lt;M$19,DATE(YEAR(M$18),MONTH(M$18),MIN($J43,DAY(EOMONTH(M$18,0))))&gt;=$H43,DATE(YEAR(M$18),MONTH(M$18),MIN($J43,DAY(EOMONTH(M$18,0))))&lt;=$I43,MOD((YEAR(DATE(YEAR(M$18),MONTH(M$18),MIN($J43,DAY(EOMONTH(M$18,0)))))-YEAR($H43))*12+MONTH(DATE(YEAR(M$18),MONTH(M$18),MIN($J43,DAY(EOMONTH(M$18,0)))))-MONTH($H43),CHOOSE($F43,1,1,3,12))=0))*1+IF(MONTH(DATE(YEAR(M$19-1),MONTH(M$19-1),MIN($J43,DAY(EOMONTH(M$19-1,0)))))&lt;&gt;MONTH(DATE(YEAR(M$18),MONTH(M$18),MIN($J43,DAY(EOMONTH(M$18,0))))),(AND(DATE(YEAR(M$19-1),MONTH(M$19-1),MIN($J43,DAY(EOMONTH(M$19-1,0))))&gt;=M$18,DATE(YEAR(M$19-1),MONTH(M$19-1),MIN($J43,DAY(EOMONTH(M$19-1,0))))&lt;M$19,DATE(YEAR(M$19-1),MONTH(M$19-1),MIN($J43,DAY(EOMONTH(M$19-1,0))))&gt;=$H43,DATE(YEAR(M$19-1),MONTH(M$19-1),MIN($J43,DAY(EOMONTH(M$19-1,0))))&lt;=$I43,MOD((YEAR(DATE(YEAR(M$19-1),MONTH(M$19-1),MIN($J43,DAY(EOMONTH(M$19-1,0)))))-YEAR($H43))*12+MONTH(DATE(YEAR(M$19-1),MONTH(M$19-1),MIN($J43,DAY(EOMONTH(M$19-1,0)))))-MONTH($H43),CHOOSE($F43,1,1,3,12))=0))*1,0)))</f>
        <v/>
      </c>
      <c r="N43">
        <f>IF(OR(NOT($K43),N$19&lt;=N$18),0,$D43*IF($F43=1,IF(MIN(N$19,$I43+1)&lt;=MAX(N$18,$H43),0,MAX(0,INT((MIN(N$19,$I43+1)-MAX(N$18,$H43)-1-MOD(WEEKDAY($H43,2)-WEEKDAY(MAX(N$18,$H43),2),7))/7)+1)),(AND(DATE(YEAR(N$18),MONTH(N$18),MIN($J43,DAY(EOMONTH(N$18,0))))&gt;=N$18,DATE(YEAR(N$18),MONTH(N$18),MIN($J43,DAY(EOMONTH(N$18,0))))&lt;N$19,DATE(YEAR(N$18),MONTH(N$18),MIN($J43,DAY(EOMONTH(N$18,0))))&gt;=$H43,DATE(YEAR(N$18),MONTH(N$18),MIN($J43,DAY(EOMONTH(N$18,0))))&lt;=$I43,MOD((YEAR(DATE(YEAR(N$18),MONTH(N$18),MIN($J43,DAY(EOMONTH(N$18,0)))))-YEAR($H43))*12+MONTH(DATE(YEAR(N$18),MONTH(N$18),MIN($J43,DAY(EOMONTH(N$18,0)))))-MONTH($H43),CHOOSE($F43,1,1,3,12))=0))*1+IF(MONTH(DATE(YEAR(N$19-1),MONTH(N$19-1),MIN($J43,DAY(EOMONTH(N$19-1,0)))))&lt;&gt;MONTH(DATE(YEAR(N$18),MONTH(N$18),MIN($J43,DAY(EOMONTH(N$18,0))))),(AND(DATE(YEAR(N$19-1),MONTH(N$19-1),MIN($J43,DAY(EOMONTH(N$19-1,0))))&gt;=N$18,DATE(YEAR(N$19-1),MONTH(N$19-1),MIN($J43,DAY(EOMONTH(N$19-1,0))))&lt;N$19,DATE(YEAR(N$19-1),MONTH(N$19-1),MIN($J43,DAY(EOMONTH(N$19-1,0))))&gt;=$H43,DATE(YEAR(N$19-1),MONTH(N$19-1),MIN($J43,DAY(EOMONTH(N$19-1,0))))&lt;=$I43,MOD((YEAR(DATE(YEAR(N$19-1),MONTH(N$19-1),MIN($J43,DAY(EOMONTH(N$19-1,0)))))-YEAR($H43))*12+MONTH(DATE(YEAR(N$19-1),MONTH(N$19-1),MIN($J43,DAY(EOMONTH(N$19-1,0)))))-MONTH($H43),CHOOSE($F43,1,1,3,12))=0))*1,0)))</f>
        <v/>
      </c>
      <c r="O43">
        <f>IF(OR(NOT($K43),O$19&lt;=O$18),0,$D43*IF($F43=1,IF(MIN(O$19,$I43+1)&lt;=MAX(O$18,$H43),0,MAX(0,INT((MIN(O$19,$I43+1)-MAX(O$18,$H43)-1-MOD(WEEKDAY($H43,2)-WEEKDAY(MAX(O$18,$H43),2),7))/7)+1)),(AND(DATE(YEAR(O$18),MONTH(O$18),MIN($J43,DAY(EOMONTH(O$18,0))))&gt;=O$18,DATE(YEAR(O$18),MONTH(O$18),MIN($J43,DAY(EOMONTH(O$18,0))))&lt;O$19,DATE(YEAR(O$18),MONTH(O$18),MIN($J43,DAY(EOMONTH(O$18,0))))&gt;=$H43,DATE(YEAR(O$18),MONTH(O$18),MIN($J43,DAY(EOMONTH(O$18,0))))&lt;=$I43,MOD((YEAR(DATE(YEAR(O$18),MONTH(O$18),MIN($J43,DAY(EOMONTH(O$18,0)))))-YEAR($H43))*12+MONTH(DATE(YEAR(O$18),MONTH(O$18),MIN($J43,DAY(EOMONTH(O$18,0)))))-MONTH($H43),CHOOSE($F43,1,1,3,12))=0))*1+IF(MONTH(DATE(YEAR(O$19-1),MONTH(O$19-1),MIN($J43,DAY(EOMONTH(O$19-1,0)))))&lt;&gt;MONTH(DATE(YEAR(O$18),MONTH(O$18),MIN($J43,DAY(EOMONTH(O$18,0))))),(AND(DATE(YEAR(O$19-1),MONTH(O$19-1),MIN($J43,DAY(EOMONTH(O$19-1,0))))&gt;=O$18,DATE(YEAR(O$19-1),MONTH(O$19-1),MIN($J43,DAY(EOMONTH(O$19-1,0))))&lt;O$19,DATE(YEAR(O$19-1),MONTH(O$19-1),MIN($J43,DAY(EOMONTH(O$19-1,0))))&gt;=$H43,DATE(YEAR(O$19-1),MONTH(O$19-1),MIN($J43,DAY(EOMONTH(O$19-1,0))))&lt;=$I43,MOD((YEAR(DATE(YEAR(O$19-1),MONTH(O$19-1),MIN($J43,DAY(EOMONTH(O$19-1,0)))))-YEAR($H43))*12+MONTH(DATE(YEAR(O$19-1),MONTH(O$19-1),MIN($J43,DAY(EOMONTH(O$19-1,0)))))-MONTH($H43),CHOOSE($F43,1,1,3,12))=0))*1,0)))</f>
        <v/>
      </c>
      <c r="P43">
        <f>IF(OR(NOT($K43),P$19&lt;=P$18),0,$D43*IF($F43=1,IF(MIN(P$19,$I43+1)&lt;=MAX(P$18,$H43),0,MAX(0,INT((MIN(P$19,$I43+1)-MAX(P$18,$H43)-1-MOD(WEEKDAY($H43,2)-WEEKDAY(MAX(P$18,$H43),2),7))/7)+1)),(AND(DATE(YEAR(P$18),MONTH(P$18),MIN($J43,DAY(EOMONTH(P$18,0))))&gt;=P$18,DATE(YEAR(P$18),MONTH(P$18),MIN($J43,DAY(EOMONTH(P$18,0))))&lt;P$19,DATE(YEAR(P$18),MONTH(P$18),MIN($J43,DAY(EOMONTH(P$18,0))))&gt;=$H43,DATE(YEAR(P$18),MONTH(P$18),MIN($J43,DAY(EOMONTH(P$18,0))))&lt;=$I43,MOD((YEAR(DATE(YEAR(P$18),MONTH(P$18),MIN($J43,DAY(EOMONTH(P$18,0)))))-YEAR($H43))*12+MONTH(DATE(YEAR(P$18),MONTH(P$18),MIN($J43,DAY(EOMONTH(P$18,0)))))-MONTH($H43),CHOOSE($F43,1,1,3,12))=0))*1+IF(MONTH(DATE(YEAR(P$19-1),MONTH(P$19-1),MIN($J43,DAY(EOMONTH(P$19-1,0)))))&lt;&gt;MONTH(DATE(YEAR(P$18),MONTH(P$18),MIN($J43,DAY(EOMONTH(P$18,0))))),(AND(DATE(YEAR(P$19-1),MONTH(P$19-1),MIN($J43,DAY(EOMONTH(P$19-1,0))))&gt;=P$18,DATE(YEAR(P$19-1),MONTH(P$19-1),MIN($J43,DAY(EOMONTH(P$19-1,0))))&lt;P$19,DATE(YEAR(P$19-1),MONTH(P$19-1),MIN($J43,DAY(EOMONTH(P$19-1,0))))&gt;=$H43,DATE(YEAR(P$19-1),MONTH(P$19-1),MIN($J43,DAY(EOMONTH(P$19-1,0))))&lt;=$I43,MOD((YEAR(DATE(YEAR(P$19-1),MONTH(P$19-1),MIN($J43,DAY(EOMONTH(P$19-1,0)))))-YEAR($H43))*12+MONTH(DATE(YEAR(P$19-1),MONTH(P$19-1),MIN($J43,DAY(EOMONTH(P$19-1,0)))))-MONTH($H43),CHOOSE($F43,1,1,3,12))=0))*1,0)))</f>
        <v/>
      </c>
      <c r="Q43">
        <f>IF(OR(NOT($K43),Q$19&lt;=Q$18),0,$D43*IF($F43=1,IF(MIN(Q$19,$I43+1)&lt;=MAX(Q$18,$H43),0,MAX(0,INT((MIN(Q$19,$I43+1)-MAX(Q$18,$H43)-1-MOD(WEEKDAY($H43,2)-WEEKDAY(MAX(Q$18,$H43),2),7))/7)+1)),(AND(DATE(YEAR(Q$18),MONTH(Q$18),MIN($J43,DAY(EOMONTH(Q$18,0))))&gt;=Q$18,DATE(YEAR(Q$18),MONTH(Q$18),MIN($J43,DAY(EOMONTH(Q$18,0))))&lt;Q$19,DATE(YEAR(Q$18),MONTH(Q$18),MIN($J43,DAY(EOMONTH(Q$18,0))))&gt;=$H43,DATE(YEAR(Q$18),MONTH(Q$18),MIN($J43,DAY(EOMONTH(Q$18,0))))&lt;=$I43,MOD((YEAR(DATE(YEAR(Q$18),MONTH(Q$18),MIN($J43,DAY(EOMONTH(Q$18,0)))))-YEAR($H43))*12+MONTH(DATE(YEAR(Q$18),MONTH(Q$18),MIN($J43,DAY(EOMONTH(Q$18,0)))))-MONTH($H43),CHOOSE($F43,1,1,3,12))=0))*1+IF(MONTH(DATE(YEAR(Q$19-1),MONTH(Q$19-1),MIN($J43,DAY(EOMONTH(Q$19-1,0)))))&lt;&gt;MONTH(DATE(YEAR(Q$18),MONTH(Q$18),MIN($J43,DAY(EOMONTH(Q$18,0))))),(AND(DATE(YEAR(Q$19-1),MONTH(Q$19-1),MIN($J43,DAY(EOMONTH(Q$19-1,0))))&gt;=Q$18,DATE(YEAR(Q$19-1),MONTH(Q$19-1),MIN($J43,DAY(EOMONTH(Q$19-1,0))))&lt;Q$19,DATE(YEAR(Q$19-1),MONTH(Q$19-1),MIN($J43,DAY(EOMONTH(Q$19-1,0))))&gt;=$H43,DATE(YEAR(Q$19-1),MONTH(Q$19-1),MIN($J43,DAY(EOMONTH(Q$19-1,0))))&lt;=$I43,MOD((YEAR(DATE(YEAR(Q$19-1),MONTH(Q$19-1),MIN($J43,DAY(EOMONTH(Q$19-1,0)))))-YEAR($H43))*12+MONTH(DATE(YEAR(Q$19-1),MONTH(Q$19-1),MIN($J43,DAY(EOMONTH(Q$19-1,0)))))-MONTH($H43),CHOOSE($F43,1,1,3,12))=0))*1,0)))</f>
        <v/>
      </c>
      <c r="R43">
        <f>IF(OR(NOT($K43),R$19&lt;=R$18),0,$D43*IF($F43=1,IF(MIN(R$19,$I43+1)&lt;=MAX(R$18,$H43),0,MAX(0,INT((MIN(R$19,$I43+1)-MAX(R$18,$H43)-1-MOD(WEEKDAY($H43,2)-WEEKDAY(MAX(R$18,$H43),2),7))/7)+1)),(AND(DATE(YEAR(R$18),MONTH(R$18),MIN($J43,DAY(EOMONTH(R$18,0))))&gt;=R$18,DATE(YEAR(R$18),MONTH(R$18),MIN($J43,DAY(EOMONTH(R$18,0))))&lt;R$19,DATE(YEAR(R$18),MONTH(R$18),MIN($J43,DAY(EOMONTH(R$18,0))))&gt;=$H43,DATE(YEAR(R$18),MONTH(R$18),MIN($J43,DAY(EOMONTH(R$18,0))))&lt;=$I43,MOD((YEAR(DATE(YEAR(R$18),MONTH(R$18),MIN($J43,DAY(EOMONTH(R$18,0)))))-YEAR($H43))*12+MONTH(DATE(YEAR(R$18),MONTH(R$18),MIN($J43,DAY(EOMONTH(R$18,0)))))-MONTH($H43),CHOOSE($F43,1,1,3,12))=0))*1+IF(MONTH(DATE(YEAR(R$19-1),MONTH(R$19-1),MIN($J43,DAY(EOMONTH(R$19-1,0)))))&lt;&gt;MONTH(DATE(YEAR(R$18),MONTH(R$18),MIN($J43,DAY(EOMONTH(R$18,0))))),(AND(DATE(YEAR(R$19-1),MONTH(R$19-1),MIN($J43,DAY(EOMONTH(R$19-1,0))))&gt;=R$18,DATE(YEAR(R$19-1),MONTH(R$19-1),MIN($J43,DAY(EOMONTH(R$19-1,0))))&lt;R$19,DATE(YEAR(R$19-1),MONTH(R$19-1),MIN($J43,DAY(EOMONTH(R$19-1,0))))&gt;=$H43,DATE(YEAR(R$19-1),MONTH(R$19-1),MIN($J43,DAY(EOMONTH(R$19-1,0))))&lt;=$I43,MOD((YEAR(DATE(YEAR(R$19-1),MONTH(R$19-1),MIN($J43,DAY(EOMONTH(R$19-1,0)))))-YEAR($H43))*12+MONTH(DATE(YEAR(R$19-1),MONTH(R$19-1),MIN($J43,DAY(EOMONTH(R$19-1,0)))))-MONTH($H43),CHOOSE($F43,1,1,3,12))=0))*1,0)))</f>
        <v/>
      </c>
      <c r="S43">
        <f>IF(OR(NOT($K43),S$19&lt;=S$18),0,$D43*IF($F43=1,IF(MIN(S$19,$I43+1)&lt;=MAX(S$18,$H43),0,MAX(0,INT((MIN(S$19,$I43+1)-MAX(S$18,$H43)-1-MOD(WEEKDAY($H43,2)-WEEKDAY(MAX(S$18,$H43),2),7))/7)+1)),(AND(DATE(YEAR(S$18),MONTH(S$18),MIN($J43,DAY(EOMONTH(S$18,0))))&gt;=S$18,DATE(YEAR(S$18),MONTH(S$18),MIN($J43,DAY(EOMONTH(S$18,0))))&lt;S$19,DATE(YEAR(S$18),MONTH(S$18),MIN($J43,DAY(EOMONTH(S$18,0))))&gt;=$H43,DATE(YEAR(S$18),MONTH(S$18),MIN($J43,DAY(EOMONTH(S$18,0))))&lt;=$I43,MOD((YEAR(DATE(YEAR(S$18),MONTH(S$18),MIN($J43,DAY(EOMONTH(S$18,0)))))-YEAR($H43))*12+MONTH(DATE(YEAR(S$18),MONTH(S$18),MIN($J43,DAY(EOMONTH(S$18,0)))))-MONTH($H43),CHOOSE($F43,1,1,3,12))=0))*1+IF(MONTH(DATE(YEAR(S$19-1),MONTH(S$19-1),MIN($J43,DAY(EOMONTH(S$19-1,0)))))&lt;&gt;MONTH(DATE(YEAR(S$18),MONTH(S$18),MIN($J43,DAY(EOMONTH(S$18,0))))),(AND(DATE(YEAR(S$19-1),MONTH(S$19-1),MIN($J43,DAY(EOMONTH(S$19-1,0))))&gt;=S$18,DATE(YEAR(S$19-1),MONTH(S$19-1),MIN($J43,DAY(EOMONTH(S$19-1,0))))&lt;S$19,DATE(YEAR(S$19-1),MONTH(S$19-1),MIN($J43,DAY(EOMONTH(S$19-1,0))))&gt;=$H43,DATE(YEAR(S$19-1),MONTH(S$19-1),MIN($J43,DAY(EOMONTH(S$19-1,0))))&lt;=$I43,MOD((YEAR(DATE(YEAR(S$19-1),MONTH(S$19-1),MIN($J43,DAY(EOMONTH(S$19-1,0)))))-YEAR($H43))*12+MONTH(DATE(YEAR(S$19-1),MONTH(S$19-1),MIN($J43,DAY(EOMONTH(S$19-1,0)))))-MONTH($H43),CHOOSE($F43,1,1,3,12))=0))*1,0)))</f>
        <v/>
      </c>
      <c r="T43">
        <f>IF(OR(NOT($K43),T$19&lt;=T$18),0,$D43*IF($F43=1,IF(MIN(T$19,$I43+1)&lt;=MAX(T$18,$H43),0,MAX(0,INT((MIN(T$19,$I43+1)-MAX(T$18,$H43)-1-MOD(WEEKDAY($H43,2)-WEEKDAY(MAX(T$18,$H43),2),7))/7)+1)),(AND(DATE(YEAR(T$18),MONTH(T$18),MIN($J43,DAY(EOMONTH(T$18,0))))&gt;=T$18,DATE(YEAR(T$18),MONTH(T$18),MIN($J43,DAY(EOMONTH(T$18,0))))&lt;T$19,DATE(YEAR(T$18),MONTH(T$18),MIN($J43,DAY(EOMONTH(T$18,0))))&gt;=$H43,DATE(YEAR(T$18),MONTH(T$18),MIN($J43,DAY(EOMONTH(T$18,0))))&lt;=$I43,MOD((YEAR(DATE(YEAR(T$18),MONTH(T$18),MIN($J43,DAY(EOMONTH(T$18,0)))))-YEAR($H43))*12+MONTH(DATE(YEAR(T$18),MONTH(T$18),MIN($J43,DAY(EOMONTH(T$18,0)))))-MONTH($H43),CHOOSE($F43,1,1,3,12))=0))*1+IF(MONTH(DATE(YEAR(T$19-1),MONTH(T$19-1),MIN($J43,DAY(EOMONTH(T$19-1,0)))))&lt;&gt;MONTH(DATE(YEAR(T$18),MONTH(T$18),MIN($J43,DAY(EOMONTH(T$18,0))))),(AND(DATE(YEAR(T$19-1),MONTH(T$19-1),MIN($J43,DAY(EOMONTH(T$19-1,0))))&gt;=T$18,DATE(YEAR(T$19-1),MONTH(T$19-1),MIN($J43,DAY(EOMONTH(T$19-1,0))))&lt;T$19,DATE(YEAR(T$19-1),MONTH(T$19-1),MIN($J43,DAY(EOMONTH(T$19-1,0))))&gt;=$H43,DATE(YEAR(T$19-1),MONTH(T$19-1),MIN($J43,DAY(EOMONTH(T$19-1,0))))&lt;=$I43,MOD((YEAR(DATE(YEAR(T$19-1),MONTH(T$19-1),MIN($J43,DAY(EOMONTH(T$19-1,0)))))-YEAR($H43))*12+MONTH(DATE(YEAR(T$19-1),MONTH(T$19-1),MIN($J43,DAY(EOMONTH(T$19-1,0)))))-MONTH($H43),CHOOSE($F43,1,1,3,12))=0))*1,0)))</f>
        <v/>
      </c>
      <c r="U43">
        <f>IF(OR(NOT($K43),U$19&lt;=U$18),0,$D43*IF($F43=1,IF(MIN(U$19,$I43+1)&lt;=MAX(U$18,$H43),0,MAX(0,INT((MIN(U$19,$I43+1)-MAX(U$18,$H43)-1-MOD(WEEKDAY($H43,2)-WEEKDAY(MAX(U$18,$H43),2),7))/7)+1)),(AND(DATE(YEAR(U$18),MONTH(U$18),MIN($J43,DAY(EOMONTH(U$18,0))))&gt;=U$18,DATE(YEAR(U$18),MONTH(U$18),MIN($J43,DAY(EOMONTH(U$18,0))))&lt;U$19,DATE(YEAR(U$18),MONTH(U$18),MIN($J43,DAY(EOMONTH(U$18,0))))&gt;=$H43,DATE(YEAR(U$18),MONTH(U$18),MIN($J43,DAY(EOMONTH(U$18,0))))&lt;=$I43,MOD((YEAR(DATE(YEAR(U$18),MONTH(U$18),MIN($J43,DAY(EOMONTH(U$18,0)))))-YEAR($H43))*12+MONTH(DATE(YEAR(U$18),MONTH(U$18),MIN($J43,DAY(EOMONTH(U$18,0)))))-MONTH($H43),CHOOSE($F43,1,1,3,12))=0))*1+IF(MONTH(DATE(YEAR(U$19-1),MONTH(U$19-1),MIN($J43,DAY(EOMONTH(U$19-1,0)))))&lt;&gt;MONTH(DATE(YEAR(U$18),MONTH(U$18),MIN($J43,DAY(EOMONTH(U$18,0))))),(AND(DATE(YEAR(U$19-1),MONTH(U$19-1),MIN($J43,DAY(EOMONTH(U$19-1,0))))&gt;=U$18,DATE(YEAR(U$19-1),MONTH(U$19-1),MIN($J43,DAY(EOMONTH(U$19-1,0))))&lt;U$19,DATE(YEAR(U$19-1),MONTH(U$19-1),MIN($J43,DAY(EOMONTH(U$19-1,0))))&gt;=$H43,DATE(YEAR(U$19-1),MONTH(U$19-1),MIN($J43,DAY(EOMONTH(U$19-1,0))))&lt;=$I43,MOD((YEAR(DATE(YEAR(U$19-1),MONTH(U$19-1),MIN($J43,DAY(EOMONTH(U$19-1,0)))))-YEAR($H43))*12+MONTH(DATE(YEAR(U$19-1),MONTH(U$19-1),MIN($J43,DAY(EOMONTH(U$19-1,0)))))-MONTH($H43),CHOOSE($F43,1,1,3,12))=0))*1,0)))</f>
        <v/>
      </c>
      <c r="V43">
        <f>IF(OR(NOT($K43),V$19&lt;=V$18),0,$D43*IF($F43=1,IF(MIN(V$19,$I43+1)&lt;=MAX(V$18,$H43),0,MAX(0,INT((MIN(V$19,$I43+1)-MAX(V$18,$H43)-1-MOD(WEEKDAY($H43,2)-WEEKDAY(MAX(V$18,$H43),2),7))/7)+1)),(AND(DATE(YEAR(V$18),MONTH(V$18),MIN($J43,DAY(EOMONTH(V$18,0))))&gt;=V$18,DATE(YEAR(V$18),MONTH(V$18),MIN($J43,DAY(EOMONTH(V$18,0))))&lt;V$19,DATE(YEAR(V$18),MONTH(V$18),MIN($J43,DAY(EOMONTH(V$18,0))))&gt;=$H43,DATE(YEAR(V$18),MONTH(V$18),MIN($J43,DAY(EOMONTH(V$18,0))))&lt;=$I43,MOD((YEAR(DATE(YEAR(V$18),MONTH(V$18),MIN($J43,DAY(EOMONTH(V$18,0)))))-YEAR($H43))*12+MONTH(DATE(YEAR(V$18),MONTH(V$18),MIN($J43,DAY(EOMONTH(V$18,0)))))-MONTH($H43),CHOOSE($F43,1,1,3,12))=0))*1+IF(MONTH(DATE(YEAR(V$19-1),MONTH(V$19-1),MIN($J43,DAY(EOMONTH(V$19-1,0)))))&lt;&gt;MONTH(DATE(YEAR(V$18),MONTH(V$18),MIN($J43,DAY(EOMONTH(V$18,0))))),(AND(DATE(YEAR(V$19-1),MONTH(V$19-1),MIN($J43,DAY(EOMONTH(V$19-1,0))))&gt;=V$18,DATE(YEAR(V$19-1),MONTH(V$19-1),MIN($J43,DAY(EOMONTH(V$19-1,0))))&lt;V$19,DATE(YEAR(V$19-1),MONTH(V$19-1),MIN($J43,DAY(EOMONTH(V$19-1,0))))&gt;=$H43,DATE(YEAR(V$19-1),MONTH(V$19-1),MIN($J43,DAY(EOMONTH(V$19-1,0))))&lt;=$I43,MOD((YEAR(DATE(YEAR(V$19-1),MONTH(V$19-1),MIN($J43,DAY(EOMONTH(V$19-1,0)))))-YEAR($H43))*12+MONTH(DATE(YEAR(V$19-1),MONTH(V$19-1),MIN($J43,DAY(EOMONTH(V$19-1,0)))))-MONTH($H43),CHOOSE($F43,1,1,3,12))=0))*1,0)))</f>
        <v/>
      </c>
      <c r="W43">
        <f>IF(OR(NOT($K43),W$19&lt;=W$18),0,$D43*IF($F43=1,IF(MIN(W$19,$I43+1)&lt;=MAX(W$18,$H43),0,MAX(0,INT((MIN(W$19,$I43+1)-MAX(W$18,$H43)-1-MOD(WEEKDAY($H43,2)-WEEKDAY(MAX(W$18,$H43),2),7))/7)+1)),(AND(DATE(YEAR(W$18),MONTH(W$18),MIN($J43,DAY(EOMONTH(W$18,0))))&gt;=W$18,DATE(YEAR(W$18),MONTH(W$18),MIN($J43,DAY(EOMONTH(W$18,0))))&lt;W$19,DATE(YEAR(W$18),MONTH(W$18),MIN($J43,DAY(EOMONTH(W$18,0))))&gt;=$H43,DATE(YEAR(W$18),MONTH(W$18),MIN($J43,DAY(EOMONTH(W$18,0))))&lt;=$I43,MOD((YEAR(DATE(YEAR(W$18),MONTH(W$18),MIN($J43,DAY(EOMONTH(W$18,0)))))-YEAR($H43))*12+MONTH(DATE(YEAR(W$18),MONTH(W$18),MIN($J43,DAY(EOMONTH(W$18,0)))))-MONTH($H43),CHOOSE($F43,1,1,3,12))=0))*1+IF(MONTH(DATE(YEAR(W$19-1),MONTH(W$19-1),MIN($J43,DAY(EOMONTH(W$19-1,0)))))&lt;&gt;MONTH(DATE(YEAR(W$18),MONTH(W$18),MIN($J43,DAY(EOMONTH(W$18,0))))),(AND(DATE(YEAR(W$19-1),MONTH(W$19-1),MIN($J43,DAY(EOMONTH(W$19-1,0))))&gt;=W$18,DATE(YEAR(W$19-1),MONTH(W$19-1),MIN($J43,DAY(EOMONTH(W$19-1,0))))&lt;W$19,DATE(YEAR(W$19-1),MONTH(W$19-1),MIN($J43,DAY(EOMONTH(W$19-1,0))))&gt;=$H43,DATE(YEAR(W$19-1),MONTH(W$19-1),MIN($J43,DAY(EOMONTH(W$19-1,0))))&lt;=$I43,MOD((YEAR(DATE(YEAR(W$19-1),MONTH(W$19-1),MIN($J43,DAY(EOMONTH(W$19-1,0)))))-YEAR($H43))*12+MONTH(DATE(YEAR(W$19-1),MONTH(W$19-1),MIN($J43,DAY(EOMONTH(W$19-1,0)))))-MONTH($H43),CHOOSE($F43,1,1,3,12))=0))*1,0)))</f>
        <v/>
      </c>
      <c r="X43">
        <f>IF(OR(NOT($K43),X$19&lt;=X$18),0,$D43*IF($F43=1,IF(MIN(X$19,$I43+1)&lt;=MAX(X$18,$H43),0,MAX(0,INT((MIN(X$19,$I43+1)-MAX(X$18,$H43)-1-MOD(WEEKDAY($H43,2)-WEEKDAY(MAX(X$18,$H43),2),7))/7)+1)),(AND(DATE(YEAR(X$18),MONTH(X$18),MIN($J43,DAY(EOMONTH(X$18,0))))&gt;=X$18,DATE(YEAR(X$18),MONTH(X$18),MIN($J43,DAY(EOMONTH(X$18,0))))&lt;X$19,DATE(YEAR(X$18),MONTH(X$18),MIN($J43,DAY(EOMONTH(X$18,0))))&gt;=$H43,DATE(YEAR(X$18),MONTH(X$18),MIN($J43,DAY(EOMONTH(X$18,0))))&lt;=$I43,MOD((YEAR(DATE(YEAR(X$18),MONTH(X$18),MIN($J43,DAY(EOMONTH(X$18,0)))))-YEAR($H43))*12+MONTH(DATE(YEAR(X$18),MONTH(X$18),MIN($J43,DAY(EOMONTH(X$18,0)))))-MONTH($H43),CHOOSE($F43,1,1,3,12))=0))*1+IF(MONTH(DATE(YEAR(X$19-1),MONTH(X$19-1),MIN($J43,DAY(EOMONTH(X$19-1,0)))))&lt;&gt;MONTH(DATE(YEAR(X$18),MONTH(X$18),MIN($J43,DAY(EOMONTH(X$18,0))))),(AND(DATE(YEAR(X$19-1),MONTH(X$19-1),MIN($J43,DAY(EOMONTH(X$19-1,0))))&gt;=X$18,DATE(YEAR(X$19-1),MONTH(X$19-1),MIN($J43,DAY(EOMONTH(X$19-1,0))))&lt;X$19,DATE(YEAR(X$19-1),MONTH(X$19-1),MIN($J43,DAY(EOMONTH(X$19-1,0))))&gt;=$H43,DATE(YEAR(X$19-1),MONTH(X$19-1),MIN($J43,DAY(EOMONTH(X$19-1,0))))&lt;=$I43,MOD((YEAR(DATE(YEAR(X$19-1),MONTH(X$19-1),MIN($J43,DAY(EOMONTH(X$19-1,0)))))-YEAR($H43))*12+MONTH(DATE(YEAR(X$19-1),MONTH(X$19-1),MIN($J43,DAY(EOMONTH(X$19-1,0)))))-MONTH($H43),CHOOSE($F43,1,1,3,12))=0))*1,0)))</f>
        <v/>
      </c>
      <c r="Y43">
        <f>IF(OR(NOT($K43),Y$19&lt;=Y$18),0,$D43*IF($F43=1,IF(MIN(Y$19,$I43+1)&lt;=MAX(Y$18,$H43),0,MAX(0,INT((MIN(Y$19,$I43+1)-MAX(Y$18,$H43)-1-MOD(WEEKDAY($H43,2)-WEEKDAY(MAX(Y$18,$H43),2),7))/7)+1)),(AND(DATE(YEAR(Y$18),MONTH(Y$18),MIN($J43,DAY(EOMONTH(Y$18,0))))&gt;=Y$18,DATE(YEAR(Y$18),MONTH(Y$18),MIN($J43,DAY(EOMONTH(Y$18,0))))&lt;Y$19,DATE(YEAR(Y$18),MONTH(Y$18),MIN($J43,DAY(EOMONTH(Y$18,0))))&gt;=$H43,DATE(YEAR(Y$18),MONTH(Y$18),MIN($J43,DAY(EOMONTH(Y$18,0))))&lt;=$I43,MOD((YEAR(DATE(YEAR(Y$18),MONTH(Y$18),MIN($J43,DAY(EOMONTH(Y$18,0)))))-YEAR($H43))*12+MONTH(DATE(YEAR(Y$18),MONTH(Y$18),MIN($J43,DAY(EOMONTH(Y$18,0)))))-MONTH($H43),CHOOSE($F43,1,1,3,12))=0))*1+IF(MONTH(DATE(YEAR(Y$19-1),MONTH(Y$19-1),MIN($J43,DAY(EOMONTH(Y$19-1,0)))))&lt;&gt;MONTH(DATE(YEAR(Y$18),MONTH(Y$18),MIN($J43,DAY(EOMONTH(Y$18,0))))),(AND(DATE(YEAR(Y$19-1),MONTH(Y$19-1),MIN($J43,DAY(EOMONTH(Y$19-1,0))))&gt;=Y$18,DATE(YEAR(Y$19-1),MONTH(Y$19-1),MIN($J43,DAY(EOMONTH(Y$19-1,0))))&lt;Y$19,DATE(YEAR(Y$19-1),MONTH(Y$19-1),MIN($J43,DAY(EOMONTH(Y$19-1,0))))&gt;=$H43,DATE(YEAR(Y$19-1),MONTH(Y$19-1),MIN($J43,DAY(EOMONTH(Y$19-1,0))))&lt;=$I43,MOD((YEAR(DATE(YEAR(Y$19-1),MONTH(Y$19-1),MIN($J43,DAY(EOMONTH(Y$19-1,0)))))-YEAR($H43))*12+MONTH(DATE(YEAR(Y$19-1),MONTH(Y$19-1),MIN($J43,DAY(EOMONTH(Y$19-1,0)))))-MONTH($H43),CHOOSE($F43,1,1,3,12))=0))*1,0)))</f>
        <v/>
      </c>
      <c r="Z43">
        <f>IF(OR(NOT($K43),Z$19&lt;=Z$18),0,$D43*IF($F43=1,IF(MIN(Z$19,$I43+1)&lt;=MAX(Z$18,$H43),0,MAX(0,INT((MIN(Z$19,$I43+1)-MAX(Z$18,$H43)-1-MOD(WEEKDAY($H43,2)-WEEKDAY(MAX(Z$18,$H43),2),7))/7)+1)),(AND(DATE(YEAR(Z$18),MONTH(Z$18),MIN($J43,DAY(EOMONTH(Z$18,0))))&gt;=Z$18,DATE(YEAR(Z$18),MONTH(Z$18),MIN($J43,DAY(EOMONTH(Z$18,0))))&lt;Z$19,DATE(YEAR(Z$18),MONTH(Z$18),MIN($J43,DAY(EOMONTH(Z$18,0))))&gt;=$H43,DATE(YEAR(Z$18),MONTH(Z$18),MIN($J43,DAY(EOMONTH(Z$18,0))))&lt;=$I43,MOD((YEAR(DATE(YEAR(Z$18),MONTH(Z$18),MIN($J43,DAY(EOMONTH(Z$18,0)))))-YEAR($H43))*12+MONTH(DATE(YEAR(Z$18),MONTH(Z$18),MIN($J43,DAY(EOMONTH(Z$18,0)))))-MONTH($H43),CHOOSE($F43,1,1,3,12))=0))*1+IF(MONTH(DATE(YEAR(Z$19-1),MONTH(Z$19-1),MIN($J43,DAY(EOMONTH(Z$19-1,0)))))&lt;&gt;MONTH(DATE(YEAR(Z$18),MONTH(Z$18),MIN($J43,DAY(EOMONTH(Z$18,0))))),(AND(DATE(YEAR(Z$19-1),MONTH(Z$19-1),MIN($J43,DAY(EOMONTH(Z$19-1,0))))&gt;=Z$18,DATE(YEAR(Z$19-1),MONTH(Z$19-1),MIN($J43,DAY(EOMONTH(Z$19-1,0))))&lt;Z$19,DATE(YEAR(Z$19-1),MONTH(Z$19-1),MIN($J43,DAY(EOMONTH(Z$19-1,0))))&gt;=$H43,DATE(YEAR(Z$19-1),MONTH(Z$19-1),MIN($J43,DAY(EOMONTH(Z$19-1,0))))&lt;=$I43,MOD((YEAR(DATE(YEAR(Z$19-1),MONTH(Z$19-1),MIN($J43,DAY(EOMONTH(Z$19-1,0)))))-YEAR($H43))*12+MONTH(DATE(YEAR(Z$19-1),MONTH(Z$19-1),MIN($J43,DAY(EOMONTH(Z$19-1,0)))))-MONTH($H43),CHOOSE($F43,1,1,3,12))=0))*1,0)))</f>
        <v/>
      </c>
      <c r="AA43">
        <f>IF(OR(NOT($K43),AA$19&lt;=AA$18),0,$D43*IF($F43=1,IF(MIN(AA$19,$I43+1)&lt;=MAX(AA$18,$H43),0,MAX(0,INT((MIN(AA$19,$I43+1)-MAX(AA$18,$H43)-1-MOD(WEEKDAY($H43,2)-WEEKDAY(MAX(AA$18,$H43),2),7))/7)+1)),(AND(DATE(YEAR(AA$18),MONTH(AA$18),MIN($J43,DAY(EOMONTH(AA$18,0))))&gt;=AA$18,DATE(YEAR(AA$18),MONTH(AA$18),MIN($J43,DAY(EOMONTH(AA$18,0))))&lt;AA$19,DATE(YEAR(AA$18),MONTH(AA$18),MIN($J43,DAY(EOMONTH(AA$18,0))))&gt;=$H43,DATE(YEAR(AA$18),MONTH(AA$18),MIN($J43,DAY(EOMONTH(AA$18,0))))&lt;=$I43,MOD((YEAR(DATE(YEAR(AA$18),MONTH(AA$18),MIN($J43,DAY(EOMONTH(AA$18,0)))))-YEAR($H43))*12+MONTH(DATE(YEAR(AA$18),MONTH(AA$18),MIN($J43,DAY(EOMONTH(AA$18,0)))))-MONTH($H43),CHOOSE($F43,1,1,3,12))=0))*1+IF(MONTH(DATE(YEAR(AA$19-1),MONTH(AA$19-1),MIN($J43,DAY(EOMONTH(AA$19-1,0)))))&lt;&gt;MONTH(DATE(YEAR(AA$18),MONTH(AA$18),MIN($J43,DAY(EOMONTH(AA$18,0))))),(AND(DATE(YEAR(AA$19-1),MONTH(AA$19-1),MIN($J43,DAY(EOMONTH(AA$19-1,0))))&gt;=AA$18,DATE(YEAR(AA$19-1),MONTH(AA$19-1),MIN($J43,DAY(EOMONTH(AA$19-1,0))))&lt;AA$19,DATE(YEAR(AA$19-1),MONTH(AA$19-1),MIN($J43,DAY(EOMONTH(AA$19-1,0))))&gt;=$H43,DATE(YEAR(AA$19-1),MONTH(AA$19-1),MIN($J43,DAY(EOMONTH(AA$19-1,0))))&lt;=$I43,MOD((YEAR(DATE(YEAR(AA$19-1),MONTH(AA$19-1),MIN($J43,DAY(EOMONTH(AA$19-1,0)))))-YEAR($H43))*12+MONTH(DATE(YEAR(AA$19-1),MONTH(AA$19-1),MIN($J43,DAY(EOMONTH(AA$19-1,0)))))-MONTH($H43),CHOOSE($F43,1,1,3,12))=0))*1,0)))</f>
        <v/>
      </c>
      <c r="AB43">
        <f>IF(OR(NOT($K43),AB$19&lt;=AB$18),0,$D43*IF($F43=1,IF(MIN(AB$19,$I43+1)&lt;=MAX(AB$18,$H43),0,MAX(0,INT((MIN(AB$19,$I43+1)-MAX(AB$18,$H43)-1-MOD(WEEKDAY($H43,2)-WEEKDAY(MAX(AB$18,$H43),2),7))/7)+1)),(AND(DATE(YEAR(AB$18),MONTH(AB$18),MIN($J43,DAY(EOMONTH(AB$18,0))))&gt;=AB$18,DATE(YEAR(AB$18),MONTH(AB$18),MIN($J43,DAY(EOMONTH(AB$18,0))))&lt;AB$19,DATE(YEAR(AB$18),MONTH(AB$18),MIN($J43,DAY(EOMONTH(AB$18,0))))&gt;=$H43,DATE(YEAR(AB$18),MONTH(AB$18),MIN($J43,DAY(EOMONTH(AB$18,0))))&lt;=$I43,MOD((YEAR(DATE(YEAR(AB$18),MONTH(AB$18),MIN($J43,DAY(EOMONTH(AB$18,0)))))-YEAR($H43))*12+MONTH(DATE(YEAR(AB$18),MONTH(AB$18),MIN($J43,DAY(EOMONTH(AB$18,0)))))-MONTH($H43),CHOOSE($F43,1,1,3,12))=0))*1+IF(MONTH(DATE(YEAR(AB$19-1),MONTH(AB$19-1),MIN($J43,DAY(EOMONTH(AB$19-1,0)))))&lt;&gt;MONTH(DATE(YEAR(AB$18),MONTH(AB$18),MIN($J43,DAY(EOMONTH(AB$18,0))))),(AND(DATE(YEAR(AB$19-1),MONTH(AB$19-1),MIN($J43,DAY(EOMONTH(AB$19-1,0))))&gt;=AB$18,DATE(YEAR(AB$19-1),MONTH(AB$19-1),MIN($J43,DAY(EOMONTH(AB$19-1,0))))&lt;AB$19,DATE(YEAR(AB$19-1),MONTH(AB$19-1),MIN($J43,DAY(EOMONTH(AB$19-1,0))))&gt;=$H43,DATE(YEAR(AB$19-1),MONTH(AB$19-1),MIN($J43,DAY(EOMONTH(AB$19-1,0))))&lt;=$I43,MOD((YEAR(DATE(YEAR(AB$19-1),MONTH(AB$19-1),MIN($J43,DAY(EOMONTH(AB$19-1,0)))))-YEAR($H43))*12+MONTH(DATE(YEAR(AB$19-1),MONTH(AB$19-1),MIN($J43,DAY(EOMONTH(AB$19-1,0)))))-MONTH($H43),CHOOSE($F43,1,1,3,12))=0))*1,0)))</f>
        <v/>
      </c>
      <c r="AC43">
        <f>IF(OR(NOT($K43),AC$19&lt;=AC$18),0,$D43*IF($F43=1,IF(MIN(AC$19,$I43+1)&lt;=MAX(AC$18,$H43),0,MAX(0,INT((MIN(AC$19,$I43+1)-MAX(AC$18,$H43)-1-MOD(WEEKDAY($H43,2)-WEEKDAY(MAX(AC$18,$H43),2),7))/7)+1)),(AND(DATE(YEAR(AC$18),MONTH(AC$18),MIN($J43,DAY(EOMONTH(AC$18,0))))&gt;=AC$18,DATE(YEAR(AC$18),MONTH(AC$18),MIN($J43,DAY(EOMONTH(AC$18,0))))&lt;AC$19,DATE(YEAR(AC$18),MONTH(AC$18),MIN($J43,DAY(EOMONTH(AC$18,0))))&gt;=$H43,DATE(YEAR(AC$18),MONTH(AC$18),MIN($J43,DAY(EOMONTH(AC$18,0))))&lt;=$I43,MOD((YEAR(DATE(YEAR(AC$18),MONTH(AC$18),MIN($J43,DAY(EOMONTH(AC$18,0)))))-YEAR($H43))*12+MONTH(DATE(YEAR(AC$18),MONTH(AC$18),MIN($J43,DAY(EOMONTH(AC$18,0)))))-MONTH($H43),CHOOSE($F43,1,1,3,12))=0))*1+IF(MONTH(DATE(YEAR(AC$19-1),MONTH(AC$19-1),MIN($J43,DAY(EOMONTH(AC$19-1,0)))))&lt;&gt;MONTH(DATE(YEAR(AC$18),MONTH(AC$18),MIN($J43,DAY(EOMONTH(AC$18,0))))),(AND(DATE(YEAR(AC$19-1),MONTH(AC$19-1),MIN($J43,DAY(EOMONTH(AC$19-1,0))))&gt;=AC$18,DATE(YEAR(AC$19-1),MONTH(AC$19-1),MIN($J43,DAY(EOMONTH(AC$19-1,0))))&lt;AC$19,DATE(YEAR(AC$19-1),MONTH(AC$19-1),MIN($J43,DAY(EOMONTH(AC$19-1,0))))&gt;=$H43,DATE(YEAR(AC$19-1),MONTH(AC$19-1),MIN($J43,DAY(EOMONTH(AC$19-1,0))))&lt;=$I43,MOD((YEAR(DATE(YEAR(AC$19-1),MONTH(AC$19-1),MIN($J43,DAY(EOMONTH(AC$19-1,0)))))-YEAR($H43))*12+MONTH(DATE(YEAR(AC$19-1),MONTH(AC$19-1),MIN($J43,DAY(EOMONTH(AC$19-1,0)))))-MONTH($H43),CHOOSE($F43,1,1,3,12))=0))*1,0)))</f>
        <v/>
      </c>
      <c r="AD43">
        <f>IF(OR(NOT($K43),AD$19&lt;=AD$18),0,$D43*IF($F43=1,IF(MIN(AD$19,$I43+1)&lt;=MAX(AD$18,$H43),0,MAX(0,INT((MIN(AD$19,$I43+1)-MAX(AD$18,$H43)-1-MOD(WEEKDAY($H43,2)-WEEKDAY(MAX(AD$18,$H43),2),7))/7)+1)),(AND(DATE(YEAR(AD$18),MONTH(AD$18),MIN($J43,DAY(EOMONTH(AD$18,0))))&gt;=AD$18,DATE(YEAR(AD$18),MONTH(AD$18),MIN($J43,DAY(EOMONTH(AD$18,0))))&lt;AD$19,DATE(YEAR(AD$18),MONTH(AD$18),MIN($J43,DAY(EOMONTH(AD$18,0))))&gt;=$H43,DATE(YEAR(AD$18),MONTH(AD$18),MIN($J43,DAY(EOMONTH(AD$18,0))))&lt;=$I43,MOD((YEAR(DATE(YEAR(AD$18),MONTH(AD$18),MIN($J43,DAY(EOMONTH(AD$18,0)))))-YEAR($H43))*12+MONTH(DATE(YEAR(AD$18),MONTH(AD$18),MIN($J43,DAY(EOMONTH(AD$18,0)))))-MONTH($H43),CHOOSE($F43,1,1,3,12))=0))*1+IF(MONTH(DATE(YEAR(AD$19-1),MONTH(AD$19-1),MIN($J43,DAY(EOMONTH(AD$19-1,0)))))&lt;&gt;MONTH(DATE(YEAR(AD$18),MONTH(AD$18),MIN($J43,DAY(EOMONTH(AD$18,0))))),(AND(DATE(YEAR(AD$19-1),MONTH(AD$19-1),MIN($J43,DAY(EOMONTH(AD$19-1,0))))&gt;=AD$18,DATE(YEAR(AD$19-1),MONTH(AD$19-1),MIN($J43,DAY(EOMONTH(AD$19-1,0))))&lt;AD$19,DATE(YEAR(AD$19-1),MONTH(AD$19-1),MIN($J43,DAY(EOMONTH(AD$19-1,0))))&gt;=$H43,DATE(YEAR(AD$19-1),MONTH(AD$19-1),MIN($J43,DAY(EOMONTH(AD$19-1,0))))&lt;=$I43,MOD((YEAR(DATE(YEAR(AD$19-1),MONTH(AD$19-1),MIN($J43,DAY(EOMONTH(AD$19-1,0)))))-YEAR($H43))*12+MONTH(DATE(YEAR(AD$19-1),MONTH(AD$19-1),MIN($J43,DAY(EOMONTH(AD$19-1,0)))))-MONTH($H43),CHOOSE($F43,1,1,3,12))=0))*1,0)))</f>
        <v/>
      </c>
      <c r="AE43">
        <f>IF(OR(NOT($K43),AE$19&lt;=AE$18),0,$D43*IF($F43=1,IF(MIN(AE$19,$I43+1)&lt;=MAX(AE$18,$H43),0,MAX(0,INT((MIN(AE$19,$I43+1)-MAX(AE$18,$H43)-1-MOD(WEEKDAY($H43,2)-WEEKDAY(MAX(AE$18,$H43),2),7))/7)+1)),(AND(DATE(YEAR(AE$18),MONTH(AE$18),MIN($J43,DAY(EOMONTH(AE$18,0))))&gt;=AE$18,DATE(YEAR(AE$18),MONTH(AE$18),MIN($J43,DAY(EOMONTH(AE$18,0))))&lt;AE$19,DATE(YEAR(AE$18),MONTH(AE$18),MIN($J43,DAY(EOMONTH(AE$18,0))))&gt;=$H43,DATE(YEAR(AE$18),MONTH(AE$18),MIN($J43,DAY(EOMONTH(AE$18,0))))&lt;=$I43,MOD((YEAR(DATE(YEAR(AE$18),MONTH(AE$18),MIN($J43,DAY(EOMONTH(AE$18,0)))))-YEAR($H43))*12+MONTH(DATE(YEAR(AE$18),MONTH(AE$18),MIN($J43,DAY(EOMONTH(AE$18,0)))))-MONTH($H43),CHOOSE($F43,1,1,3,12))=0))*1+IF(MONTH(DATE(YEAR(AE$19-1),MONTH(AE$19-1),MIN($J43,DAY(EOMONTH(AE$19-1,0)))))&lt;&gt;MONTH(DATE(YEAR(AE$18),MONTH(AE$18),MIN($J43,DAY(EOMONTH(AE$18,0))))),(AND(DATE(YEAR(AE$19-1),MONTH(AE$19-1),MIN($J43,DAY(EOMONTH(AE$19-1,0))))&gt;=AE$18,DATE(YEAR(AE$19-1),MONTH(AE$19-1),MIN($J43,DAY(EOMONTH(AE$19-1,0))))&lt;AE$19,DATE(YEAR(AE$19-1),MONTH(AE$19-1),MIN($J43,DAY(EOMONTH(AE$19-1,0))))&gt;=$H43,DATE(YEAR(AE$19-1),MONTH(AE$19-1),MIN($J43,DAY(EOMONTH(AE$19-1,0))))&lt;=$I43,MOD((YEAR(DATE(YEAR(AE$19-1),MONTH(AE$19-1),MIN($J43,DAY(EOMONTH(AE$19-1,0)))))-YEAR($H43))*12+MONTH(DATE(YEAR(AE$19-1),MONTH(AE$19-1),MIN($J43,DAY(EOMONTH(AE$19-1,0)))))-MONTH($H43),CHOOSE($F43,1,1,3,12))=0))*1,0)))</f>
        <v/>
      </c>
      <c r="AF43">
        <f>IF(OR(NOT($K43),AF$19&lt;=AF$18),0,$D43*IF($F43=1,IF(MIN(AF$19,$I43+1)&lt;=MAX(AF$18,$H43),0,MAX(0,INT((MIN(AF$19,$I43+1)-MAX(AF$18,$H43)-1-MOD(WEEKDAY($H43,2)-WEEKDAY(MAX(AF$18,$H43),2),7))/7)+1)),(AND(DATE(YEAR(AF$18),MONTH(AF$18),MIN($J43,DAY(EOMONTH(AF$18,0))))&gt;=AF$18,DATE(YEAR(AF$18),MONTH(AF$18),MIN($J43,DAY(EOMONTH(AF$18,0))))&lt;AF$19,DATE(YEAR(AF$18),MONTH(AF$18),MIN($J43,DAY(EOMONTH(AF$18,0))))&gt;=$H43,DATE(YEAR(AF$18),MONTH(AF$18),MIN($J43,DAY(EOMONTH(AF$18,0))))&lt;=$I43,MOD((YEAR(DATE(YEAR(AF$18),MONTH(AF$18),MIN($J43,DAY(EOMONTH(AF$18,0)))))-YEAR($H43))*12+MONTH(DATE(YEAR(AF$18),MONTH(AF$18),MIN($J43,DAY(EOMONTH(AF$18,0)))))-MONTH($H43),CHOOSE($F43,1,1,3,12))=0))*1+IF(MONTH(DATE(YEAR(AF$19-1),MONTH(AF$19-1),MIN($J43,DAY(EOMONTH(AF$19-1,0)))))&lt;&gt;MONTH(DATE(YEAR(AF$18),MONTH(AF$18),MIN($J43,DAY(EOMONTH(AF$18,0))))),(AND(DATE(YEAR(AF$19-1),MONTH(AF$19-1),MIN($J43,DAY(EOMONTH(AF$19-1,0))))&gt;=AF$18,DATE(YEAR(AF$19-1),MONTH(AF$19-1),MIN($J43,DAY(EOMONTH(AF$19-1,0))))&lt;AF$19,DATE(YEAR(AF$19-1),MONTH(AF$19-1),MIN($J43,DAY(EOMONTH(AF$19-1,0))))&gt;=$H43,DATE(YEAR(AF$19-1),MONTH(AF$19-1),MIN($J43,DAY(EOMONTH(AF$19-1,0))))&lt;=$I43,MOD((YEAR(DATE(YEAR(AF$19-1),MONTH(AF$19-1),MIN($J43,DAY(EOMONTH(AF$19-1,0)))))-YEAR($H43))*12+MONTH(DATE(YEAR(AF$19-1),MONTH(AF$19-1),MIN($J43,DAY(EOMONTH(AF$19-1,0)))))-MONTH($H43),CHOOSE($F43,1,1,3,12))=0))*1,0)))</f>
        <v/>
      </c>
      <c r="AG43">
        <f>IF(OR(NOT($K43),AG$19&lt;=AG$18),0,$D43*IF($F43=1,IF(MIN(AG$19,$I43+1)&lt;=MAX(AG$18,$H43),0,MAX(0,INT((MIN(AG$19,$I43+1)-MAX(AG$18,$H43)-1-MOD(WEEKDAY($H43,2)-WEEKDAY(MAX(AG$18,$H43),2),7))/7)+1)),(AND(DATE(YEAR(AG$18),MONTH(AG$18),MIN($J43,DAY(EOMONTH(AG$18,0))))&gt;=AG$18,DATE(YEAR(AG$18),MONTH(AG$18),MIN($J43,DAY(EOMONTH(AG$18,0))))&lt;AG$19,DATE(YEAR(AG$18),MONTH(AG$18),MIN($J43,DAY(EOMONTH(AG$18,0))))&gt;=$H43,DATE(YEAR(AG$18),MONTH(AG$18),MIN($J43,DAY(EOMONTH(AG$18,0))))&lt;=$I43,MOD((YEAR(DATE(YEAR(AG$18),MONTH(AG$18),MIN($J43,DAY(EOMONTH(AG$18,0)))))-YEAR($H43))*12+MONTH(DATE(YEAR(AG$18),MONTH(AG$18),MIN($J43,DAY(EOMONTH(AG$18,0)))))-MONTH($H43),CHOOSE($F43,1,1,3,12))=0))*1+IF(MONTH(DATE(YEAR(AG$19-1),MONTH(AG$19-1),MIN($J43,DAY(EOMONTH(AG$19-1,0)))))&lt;&gt;MONTH(DATE(YEAR(AG$18),MONTH(AG$18),MIN($J43,DAY(EOMONTH(AG$18,0))))),(AND(DATE(YEAR(AG$19-1),MONTH(AG$19-1),MIN($J43,DAY(EOMONTH(AG$19-1,0))))&gt;=AG$18,DATE(YEAR(AG$19-1),MONTH(AG$19-1),MIN($J43,DAY(EOMONTH(AG$19-1,0))))&lt;AG$19,DATE(YEAR(AG$19-1),MONTH(AG$19-1),MIN($J43,DAY(EOMONTH(AG$19-1,0))))&gt;=$H43,DATE(YEAR(AG$19-1),MONTH(AG$19-1),MIN($J43,DAY(EOMONTH(AG$19-1,0))))&lt;=$I43,MOD((YEAR(DATE(YEAR(AG$19-1),MONTH(AG$19-1),MIN($J43,DAY(EOMONTH(AG$19-1,0)))))-YEAR($H43))*12+MONTH(DATE(YEAR(AG$19-1),MONTH(AG$19-1),MIN($J43,DAY(EOMONTH(AG$19-1,0)))))-MONTH($H43),CHOOSE($F43,1,1,3,12))=0))*1,0)))</f>
        <v/>
      </c>
      <c r="AH43">
        <f>IF(OR(NOT($K43),AH$19&lt;=AH$18),0,$D43*IF($F43=1,IF(MIN(AH$19,$I43+1)&lt;=MAX(AH$18,$H43),0,MAX(0,INT((MIN(AH$19,$I43+1)-MAX(AH$18,$H43)-1-MOD(WEEKDAY($H43,2)-WEEKDAY(MAX(AH$18,$H43),2),7))/7)+1)),(AND(DATE(YEAR(AH$18),MONTH(AH$18),MIN($J43,DAY(EOMONTH(AH$18,0))))&gt;=AH$18,DATE(YEAR(AH$18),MONTH(AH$18),MIN($J43,DAY(EOMONTH(AH$18,0))))&lt;AH$19,DATE(YEAR(AH$18),MONTH(AH$18),MIN($J43,DAY(EOMONTH(AH$18,0))))&gt;=$H43,DATE(YEAR(AH$18),MONTH(AH$18),MIN($J43,DAY(EOMONTH(AH$18,0))))&lt;=$I43,MOD((YEAR(DATE(YEAR(AH$18),MONTH(AH$18),MIN($J43,DAY(EOMONTH(AH$18,0)))))-YEAR($H43))*12+MONTH(DATE(YEAR(AH$18),MONTH(AH$18),MIN($J43,DAY(EOMONTH(AH$18,0)))))-MONTH($H43),CHOOSE($F43,1,1,3,12))=0))*1+IF(MONTH(DATE(YEAR(AH$19-1),MONTH(AH$19-1),MIN($J43,DAY(EOMONTH(AH$19-1,0)))))&lt;&gt;MONTH(DATE(YEAR(AH$18),MONTH(AH$18),MIN($J43,DAY(EOMONTH(AH$18,0))))),(AND(DATE(YEAR(AH$19-1),MONTH(AH$19-1),MIN($J43,DAY(EOMONTH(AH$19-1,0))))&gt;=AH$18,DATE(YEAR(AH$19-1),MONTH(AH$19-1),MIN($J43,DAY(EOMONTH(AH$19-1,0))))&lt;AH$19,DATE(YEAR(AH$19-1),MONTH(AH$19-1),MIN($J43,DAY(EOMONTH(AH$19-1,0))))&gt;=$H43,DATE(YEAR(AH$19-1),MONTH(AH$19-1),MIN($J43,DAY(EOMONTH(AH$19-1,0))))&lt;=$I43,MOD((YEAR(DATE(YEAR(AH$19-1),MONTH(AH$19-1),MIN($J43,DAY(EOMONTH(AH$19-1,0)))))-YEAR($H43))*12+MONTH(DATE(YEAR(AH$19-1),MONTH(AH$19-1),MIN($J43,DAY(EOMONTH(AH$19-1,0)))))-MONTH($H43),CHOOSE($F43,1,1,3,12))=0))*1,0)))</f>
        <v/>
      </c>
      <c r="AI43">
        <f>IF(OR(NOT($K43),AI$19&lt;=AI$18),0,$D43*IF($F43=1,IF(MIN(AI$19,$I43+1)&lt;=MAX(AI$18,$H43),0,MAX(0,INT((MIN(AI$19,$I43+1)-MAX(AI$18,$H43)-1-MOD(WEEKDAY($H43,2)-WEEKDAY(MAX(AI$18,$H43),2),7))/7)+1)),(AND(DATE(YEAR(AI$18),MONTH(AI$18),MIN($J43,DAY(EOMONTH(AI$18,0))))&gt;=AI$18,DATE(YEAR(AI$18),MONTH(AI$18),MIN($J43,DAY(EOMONTH(AI$18,0))))&lt;AI$19,DATE(YEAR(AI$18),MONTH(AI$18),MIN($J43,DAY(EOMONTH(AI$18,0))))&gt;=$H43,DATE(YEAR(AI$18),MONTH(AI$18),MIN($J43,DAY(EOMONTH(AI$18,0))))&lt;=$I43,MOD((YEAR(DATE(YEAR(AI$18),MONTH(AI$18),MIN($J43,DAY(EOMONTH(AI$18,0)))))-YEAR($H43))*12+MONTH(DATE(YEAR(AI$18),MONTH(AI$18),MIN($J43,DAY(EOMONTH(AI$18,0)))))-MONTH($H43),CHOOSE($F43,1,1,3,12))=0))*1+IF(MONTH(DATE(YEAR(AI$19-1),MONTH(AI$19-1),MIN($J43,DAY(EOMONTH(AI$19-1,0)))))&lt;&gt;MONTH(DATE(YEAR(AI$18),MONTH(AI$18),MIN($J43,DAY(EOMONTH(AI$18,0))))),(AND(DATE(YEAR(AI$19-1),MONTH(AI$19-1),MIN($J43,DAY(EOMONTH(AI$19-1,0))))&gt;=AI$18,DATE(YEAR(AI$19-1),MONTH(AI$19-1),MIN($J43,DAY(EOMONTH(AI$19-1,0))))&lt;AI$19,DATE(YEAR(AI$19-1),MONTH(AI$19-1),MIN($J43,DAY(EOMONTH(AI$19-1,0))))&gt;=$H43,DATE(YEAR(AI$19-1),MONTH(AI$19-1),MIN($J43,DAY(EOMONTH(AI$19-1,0))))&lt;=$I43,MOD((YEAR(DATE(YEAR(AI$19-1),MONTH(AI$19-1),MIN($J43,DAY(EOMONTH(AI$19-1,0)))))-YEAR($H43))*12+MONTH(DATE(YEAR(AI$19-1),MONTH(AI$19-1),MIN($J43,DAY(EOMONTH(AI$19-1,0)))))-MONTH($H43),CHOOSE($F43,1,1,3,12))=0))*1,0)))</f>
        <v/>
      </c>
      <c r="AJ43">
        <f>IF(OR(NOT($K43),AJ$19&lt;=AJ$18),0,$D43*IF($F43=1,IF(MIN(AJ$19,$I43+1)&lt;=MAX(AJ$18,$H43),0,MAX(0,INT((MIN(AJ$19,$I43+1)-MAX(AJ$18,$H43)-1-MOD(WEEKDAY($H43,2)-WEEKDAY(MAX(AJ$18,$H43),2),7))/7)+1)),(AND(DATE(YEAR(AJ$18),MONTH(AJ$18),MIN($J43,DAY(EOMONTH(AJ$18,0))))&gt;=AJ$18,DATE(YEAR(AJ$18),MONTH(AJ$18),MIN($J43,DAY(EOMONTH(AJ$18,0))))&lt;AJ$19,DATE(YEAR(AJ$18),MONTH(AJ$18),MIN($J43,DAY(EOMONTH(AJ$18,0))))&gt;=$H43,DATE(YEAR(AJ$18),MONTH(AJ$18),MIN($J43,DAY(EOMONTH(AJ$18,0))))&lt;=$I43,MOD((YEAR(DATE(YEAR(AJ$18),MONTH(AJ$18),MIN($J43,DAY(EOMONTH(AJ$18,0)))))-YEAR($H43))*12+MONTH(DATE(YEAR(AJ$18),MONTH(AJ$18),MIN($J43,DAY(EOMONTH(AJ$18,0)))))-MONTH($H43),CHOOSE($F43,1,1,3,12))=0))*1+IF(MONTH(DATE(YEAR(AJ$19-1),MONTH(AJ$19-1),MIN($J43,DAY(EOMONTH(AJ$19-1,0)))))&lt;&gt;MONTH(DATE(YEAR(AJ$18),MONTH(AJ$18),MIN($J43,DAY(EOMONTH(AJ$18,0))))),(AND(DATE(YEAR(AJ$19-1),MONTH(AJ$19-1),MIN($J43,DAY(EOMONTH(AJ$19-1,0))))&gt;=AJ$18,DATE(YEAR(AJ$19-1),MONTH(AJ$19-1),MIN($J43,DAY(EOMONTH(AJ$19-1,0))))&lt;AJ$19,DATE(YEAR(AJ$19-1),MONTH(AJ$19-1),MIN($J43,DAY(EOMONTH(AJ$19-1,0))))&gt;=$H43,DATE(YEAR(AJ$19-1),MONTH(AJ$19-1),MIN($J43,DAY(EOMONTH(AJ$19-1,0))))&lt;=$I43,MOD((YEAR(DATE(YEAR(AJ$19-1),MONTH(AJ$19-1),MIN($J43,DAY(EOMONTH(AJ$19-1,0)))))-YEAR($H43))*12+MONTH(DATE(YEAR(AJ$19-1),MONTH(AJ$19-1),MIN($J43,DAY(EOMONTH(AJ$19-1,0)))))-MONTH($H43),CHOOSE($F43,1,1,3,12))=0))*1,0)))</f>
        <v/>
      </c>
      <c r="AK43">
        <f>IF(OR(NOT($K43),AK$19&lt;=AK$18),0,$D43*IF($F43=1,IF(MIN(AK$19,$I43+1)&lt;=MAX(AK$18,$H43),0,MAX(0,INT((MIN(AK$19,$I43+1)-MAX(AK$18,$H43)-1-MOD(WEEKDAY($H43,2)-WEEKDAY(MAX(AK$18,$H43),2),7))/7)+1)),(AND(DATE(YEAR(AK$18),MONTH(AK$18),MIN($J43,DAY(EOMONTH(AK$18,0))))&gt;=AK$18,DATE(YEAR(AK$18),MONTH(AK$18),MIN($J43,DAY(EOMONTH(AK$18,0))))&lt;AK$19,DATE(YEAR(AK$18),MONTH(AK$18),MIN($J43,DAY(EOMONTH(AK$18,0))))&gt;=$H43,DATE(YEAR(AK$18),MONTH(AK$18),MIN($J43,DAY(EOMONTH(AK$18,0))))&lt;=$I43,MOD((YEAR(DATE(YEAR(AK$18),MONTH(AK$18),MIN($J43,DAY(EOMONTH(AK$18,0)))))-YEAR($H43))*12+MONTH(DATE(YEAR(AK$18),MONTH(AK$18),MIN($J43,DAY(EOMONTH(AK$18,0)))))-MONTH($H43),CHOOSE($F43,1,1,3,12))=0))*1+IF(MONTH(DATE(YEAR(AK$19-1),MONTH(AK$19-1),MIN($J43,DAY(EOMONTH(AK$19-1,0)))))&lt;&gt;MONTH(DATE(YEAR(AK$18),MONTH(AK$18),MIN($J43,DAY(EOMONTH(AK$18,0))))),(AND(DATE(YEAR(AK$19-1),MONTH(AK$19-1),MIN($J43,DAY(EOMONTH(AK$19-1,0))))&gt;=AK$18,DATE(YEAR(AK$19-1),MONTH(AK$19-1),MIN($J43,DAY(EOMONTH(AK$19-1,0))))&lt;AK$19,DATE(YEAR(AK$19-1),MONTH(AK$19-1),MIN($J43,DAY(EOMONTH(AK$19-1,0))))&gt;=$H43,DATE(YEAR(AK$19-1),MONTH(AK$19-1),MIN($J43,DAY(EOMONTH(AK$19-1,0))))&lt;=$I43,MOD((YEAR(DATE(YEAR(AK$19-1),MONTH(AK$19-1),MIN($J43,DAY(EOMONTH(AK$19-1,0)))))-YEAR($H43))*12+MONTH(DATE(YEAR(AK$19-1),MONTH(AK$19-1),MIN($J43,DAY(EOMONTH(AK$19-1,0)))))-MONTH($H43),CHOOSE($F43,1,1,3,12))=0))*1,0)))</f>
        <v/>
      </c>
    </row>
    <row r="44">
      <c r="A44" t="n">
        <v>24</v>
      </c>
      <c r="B44">
        <f>Recurring!B31&amp;""</f>
        <v/>
      </c>
      <c r="C44">
        <f>IF(Recurring!C31="","§§",Recurring!C31)</f>
        <v/>
      </c>
      <c r="D44">
        <f>N(Recurring!D31)</f>
        <v/>
      </c>
      <c r="E44">
        <f>IF(COUNTIF($J$2:$J$5,C44)&gt;0,1,IF(COUNTIF($J$7:$J$16,C44)&gt;0,-1,0))</f>
        <v/>
      </c>
      <c r="F44">
        <f>ROUND(SUMPRODUCT((Lang!$C$49:$N$52=Recurring!E31)*(ROW(Lang!$C$49:$N$52)-48))/MAX(1,COUNTIF(Lang!$C$49:$N$52,Recurring!E31)),0)</f>
        <v/>
      </c>
      <c r="H44">
        <f>N(Recurring!F31)</f>
        <v/>
      </c>
      <c r="I44">
        <f>IF(N(Recurring!G31)=0,73051,Recurring!G31)</f>
        <v/>
      </c>
      <c r="J44">
        <f>IF(H44&gt;0,DAY(H44),1)</f>
        <v/>
      </c>
      <c r="K44">
        <f>AND(D44&gt;0,E44&lt;&gt;0,F44&gt;0,H44&gt;0)</f>
        <v/>
      </c>
      <c r="M44">
        <f>IF(OR(NOT($K44),M$19&lt;=M$18),0,$D44*IF($F44=1,IF(MIN(M$19,$I44+1)&lt;=MAX(M$18,$H44),0,MAX(0,INT((MIN(M$19,$I44+1)-MAX(M$18,$H44)-1-MOD(WEEKDAY($H44,2)-WEEKDAY(MAX(M$18,$H44),2),7))/7)+1)),(AND(DATE(YEAR(M$18),MONTH(M$18),MIN($J44,DAY(EOMONTH(M$18,0))))&gt;=M$18,DATE(YEAR(M$18),MONTH(M$18),MIN($J44,DAY(EOMONTH(M$18,0))))&lt;M$19,DATE(YEAR(M$18),MONTH(M$18),MIN($J44,DAY(EOMONTH(M$18,0))))&gt;=$H44,DATE(YEAR(M$18),MONTH(M$18),MIN($J44,DAY(EOMONTH(M$18,0))))&lt;=$I44,MOD((YEAR(DATE(YEAR(M$18),MONTH(M$18),MIN($J44,DAY(EOMONTH(M$18,0)))))-YEAR($H44))*12+MONTH(DATE(YEAR(M$18),MONTH(M$18),MIN($J44,DAY(EOMONTH(M$18,0)))))-MONTH($H44),CHOOSE($F44,1,1,3,12))=0))*1+IF(MONTH(DATE(YEAR(M$19-1),MONTH(M$19-1),MIN($J44,DAY(EOMONTH(M$19-1,0)))))&lt;&gt;MONTH(DATE(YEAR(M$18),MONTH(M$18),MIN($J44,DAY(EOMONTH(M$18,0))))),(AND(DATE(YEAR(M$19-1),MONTH(M$19-1),MIN($J44,DAY(EOMONTH(M$19-1,0))))&gt;=M$18,DATE(YEAR(M$19-1),MONTH(M$19-1),MIN($J44,DAY(EOMONTH(M$19-1,0))))&lt;M$19,DATE(YEAR(M$19-1),MONTH(M$19-1),MIN($J44,DAY(EOMONTH(M$19-1,0))))&gt;=$H44,DATE(YEAR(M$19-1),MONTH(M$19-1),MIN($J44,DAY(EOMONTH(M$19-1,0))))&lt;=$I44,MOD((YEAR(DATE(YEAR(M$19-1),MONTH(M$19-1),MIN($J44,DAY(EOMONTH(M$19-1,0)))))-YEAR($H44))*12+MONTH(DATE(YEAR(M$19-1),MONTH(M$19-1),MIN($J44,DAY(EOMONTH(M$19-1,0)))))-MONTH($H44),CHOOSE($F44,1,1,3,12))=0))*1,0)))</f>
        <v/>
      </c>
      <c r="N44">
        <f>IF(OR(NOT($K44),N$19&lt;=N$18),0,$D44*IF($F44=1,IF(MIN(N$19,$I44+1)&lt;=MAX(N$18,$H44),0,MAX(0,INT((MIN(N$19,$I44+1)-MAX(N$18,$H44)-1-MOD(WEEKDAY($H44,2)-WEEKDAY(MAX(N$18,$H44),2),7))/7)+1)),(AND(DATE(YEAR(N$18),MONTH(N$18),MIN($J44,DAY(EOMONTH(N$18,0))))&gt;=N$18,DATE(YEAR(N$18),MONTH(N$18),MIN($J44,DAY(EOMONTH(N$18,0))))&lt;N$19,DATE(YEAR(N$18),MONTH(N$18),MIN($J44,DAY(EOMONTH(N$18,0))))&gt;=$H44,DATE(YEAR(N$18),MONTH(N$18),MIN($J44,DAY(EOMONTH(N$18,0))))&lt;=$I44,MOD((YEAR(DATE(YEAR(N$18),MONTH(N$18),MIN($J44,DAY(EOMONTH(N$18,0)))))-YEAR($H44))*12+MONTH(DATE(YEAR(N$18),MONTH(N$18),MIN($J44,DAY(EOMONTH(N$18,0)))))-MONTH($H44),CHOOSE($F44,1,1,3,12))=0))*1+IF(MONTH(DATE(YEAR(N$19-1),MONTH(N$19-1),MIN($J44,DAY(EOMONTH(N$19-1,0)))))&lt;&gt;MONTH(DATE(YEAR(N$18),MONTH(N$18),MIN($J44,DAY(EOMONTH(N$18,0))))),(AND(DATE(YEAR(N$19-1),MONTH(N$19-1),MIN($J44,DAY(EOMONTH(N$19-1,0))))&gt;=N$18,DATE(YEAR(N$19-1),MONTH(N$19-1),MIN($J44,DAY(EOMONTH(N$19-1,0))))&lt;N$19,DATE(YEAR(N$19-1),MONTH(N$19-1),MIN($J44,DAY(EOMONTH(N$19-1,0))))&gt;=$H44,DATE(YEAR(N$19-1),MONTH(N$19-1),MIN($J44,DAY(EOMONTH(N$19-1,0))))&lt;=$I44,MOD((YEAR(DATE(YEAR(N$19-1),MONTH(N$19-1),MIN($J44,DAY(EOMONTH(N$19-1,0)))))-YEAR($H44))*12+MONTH(DATE(YEAR(N$19-1),MONTH(N$19-1),MIN($J44,DAY(EOMONTH(N$19-1,0)))))-MONTH($H44),CHOOSE($F44,1,1,3,12))=0))*1,0)))</f>
        <v/>
      </c>
      <c r="O44">
        <f>IF(OR(NOT($K44),O$19&lt;=O$18),0,$D44*IF($F44=1,IF(MIN(O$19,$I44+1)&lt;=MAX(O$18,$H44),0,MAX(0,INT((MIN(O$19,$I44+1)-MAX(O$18,$H44)-1-MOD(WEEKDAY($H44,2)-WEEKDAY(MAX(O$18,$H44),2),7))/7)+1)),(AND(DATE(YEAR(O$18),MONTH(O$18),MIN($J44,DAY(EOMONTH(O$18,0))))&gt;=O$18,DATE(YEAR(O$18),MONTH(O$18),MIN($J44,DAY(EOMONTH(O$18,0))))&lt;O$19,DATE(YEAR(O$18),MONTH(O$18),MIN($J44,DAY(EOMONTH(O$18,0))))&gt;=$H44,DATE(YEAR(O$18),MONTH(O$18),MIN($J44,DAY(EOMONTH(O$18,0))))&lt;=$I44,MOD((YEAR(DATE(YEAR(O$18),MONTH(O$18),MIN($J44,DAY(EOMONTH(O$18,0)))))-YEAR($H44))*12+MONTH(DATE(YEAR(O$18),MONTH(O$18),MIN($J44,DAY(EOMONTH(O$18,0)))))-MONTH($H44),CHOOSE($F44,1,1,3,12))=0))*1+IF(MONTH(DATE(YEAR(O$19-1),MONTH(O$19-1),MIN($J44,DAY(EOMONTH(O$19-1,0)))))&lt;&gt;MONTH(DATE(YEAR(O$18),MONTH(O$18),MIN($J44,DAY(EOMONTH(O$18,0))))),(AND(DATE(YEAR(O$19-1),MONTH(O$19-1),MIN($J44,DAY(EOMONTH(O$19-1,0))))&gt;=O$18,DATE(YEAR(O$19-1),MONTH(O$19-1),MIN($J44,DAY(EOMONTH(O$19-1,0))))&lt;O$19,DATE(YEAR(O$19-1),MONTH(O$19-1),MIN($J44,DAY(EOMONTH(O$19-1,0))))&gt;=$H44,DATE(YEAR(O$19-1),MONTH(O$19-1),MIN($J44,DAY(EOMONTH(O$19-1,0))))&lt;=$I44,MOD((YEAR(DATE(YEAR(O$19-1),MONTH(O$19-1),MIN($J44,DAY(EOMONTH(O$19-1,0)))))-YEAR($H44))*12+MONTH(DATE(YEAR(O$19-1),MONTH(O$19-1),MIN($J44,DAY(EOMONTH(O$19-1,0)))))-MONTH($H44),CHOOSE($F44,1,1,3,12))=0))*1,0)))</f>
        <v/>
      </c>
      <c r="P44">
        <f>IF(OR(NOT($K44),P$19&lt;=P$18),0,$D44*IF($F44=1,IF(MIN(P$19,$I44+1)&lt;=MAX(P$18,$H44),0,MAX(0,INT((MIN(P$19,$I44+1)-MAX(P$18,$H44)-1-MOD(WEEKDAY($H44,2)-WEEKDAY(MAX(P$18,$H44),2),7))/7)+1)),(AND(DATE(YEAR(P$18),MONTH(P$18),MIN($J44,DAY(EOMONTH(P$18,0))))&gt;=P$18,DATE(YEAR(P$18),MONTH(P$18),MIN($J44,DAY(EOMONTH(P$18,0))))&lt;P$19,DATE(YEAR(P$18),MONTH(P$18),MIN($J44,DAY(EOMONTH(P$18,0))))&gt;=$H44,DATE(YEAR(P$18),MONTH(P$18),MIN($J44,DAY(EOMONTH(P$18,0))))&lt;=$I44,MOD((YEAR(DATE(YEAR(P$18),MONTH(P$18),MIN($J44,DAY(EOMONTH(P$18,0)))))-YEAR($H44))*12+MONTH(DATE(YEAR(P$18),MONTH(P$18),MIN($J44,DAY(EOMONTH(P$18,0)))))-MONTH($H44),CHOOSE($F44,1,1,3,12))=0))*1+IF(MONTH(DATE(YEAR(P$19-1),MONTH(P$19-1),MIN($J44,DAY(EOMONTH(P$19-1,0)))))&lt;&gt;MONTH(DATE(YEAR(P$18),MONTH(P$18),MIN($J44,DAY(EOMONTH(P$18,0))))),(AND(DATE(YEAR(P$19-1),MONTH(P$19-1),MIN($J44,DAY(EOMONTH(P$19-1,0))))&gt;=P$18,DATE(YEAR(P$19-1),MONTH(P$19-1),MIN($J44,DAY(EOMONTH(P$19-1,0))))&lt;P$19,DATE(YEAR(P$19-1),MONTH(P$19-1),MIN($J44,DAY(EOMONTH(P$19-1,0))))&gt;=$H44,DATE(YEAR(P$19-1),MONTH(P$19-1),MIN($J44,DAY(EOMONTH(P$19-1,0))))&lt;=$I44,MOD((YEAR(DATE(YEAR(P$19-1),MONTH(P$19-1),MIN($J44,DAY(EOMONTH(P$19-1,0)))))-YEAR($H44))*12+MONTH(DATE(YEAR(P$19-1),MONTH(P$19-1),MIN($J44,DAY(EOMONTH(P$19-1,0)))))-MONTH($H44),CHOOSE($F44,1,1,3,12))=0))*1,0)))</f>
        <v/>
      </c>
      <c r="Q44">
        <f>IF(OR(NOT($K44),Q$19&lt;=Q$18),0,$D44*IF($F44=1,IF(MIN(Q$19,$I44+1)&lt;=MAX(Q$18,$H44),0,MAX(0,INT((MIN(Q$19,$I44+1)-MAX(Q$18,$H44)-1-MOD(WEEKDAY($H44,2)-WEEKDAY(MAX(Q$18,$H44),2),7))/7)+1)),(AND(DATE(YEAR(Q$18),MONTH(Q$18),MIN($J44,DAY(EOMONTH(Q$18,0))))&gt;=Q$18,DATE(YEAR(Q$18),MONTH(Q$18),MIN($J44,DAY(EOMONTH(Q$18,0))))&lt;Q$19,DATE(YEAR(Q$18),MONTH(Q$18),MIN($J44,DAY(EOMONTH(Q$18,0))))&gt;=$H44,DATE(YEAR(Q$18),MONTH(Q$18),MIN($J44,DAY(EOMONTH(Q$18,0))))&lt;=$I44,MOD((YEAR(DATE(YEAR(Q$18),MONTH(Q$18),MIN($J44,DAY(EOMONTH(Q$18,0)))))-YEAR($H44))*12+MONTH(DATE(YEAR(Q$18),MONTH(Q$18),MIN($J44,DAY(EOMONTH(Q$18,0)))))-MONTH($H44),CHOOSE($F44,1,1,3,12))=0))*1+IF(MONTH(DATE(YEAR(Q$19-1),MONTH(Q$19-1),MIN($J44,DAY(EOMONTH(Q$19-1,0)))))&lt;&gt;MONTH(DATE(YEAR(Q$18),MONTH(Q$18),MIN($J44,DAY(EOMONTH(Q$18,0))))),(AND(DATE(YEAR(Q$19-1),MONTH(Q$19-1),MIN($J44,DAY(EOMONTH(Q$19-1,0))))&gt;=Q$18,DATE(YEAR(Q$19-1),MONTH(Q$19-1),MIN($J44,DAY(EOMONTH(Q$19-1,0))))&lt;Q$19,DATE(YEAR(Q$19-1),MONTH(Q$19-1),MIN($J44,DAY(EOMONTH(Q$19-1,0))))&gt;=$H44,DATE(YEAR(Q$19-1),MONTH(Q$19-1),MIN($J44,DAY(EOMONTH(Q$19-1,0))))&lt;=$I44,MOD((YEAR(DATE(YEAR(Q$19-1),MONTH(Q$19-1),MIN($J44,DAY(EOMONTH(Q$19-1,0)))))-YEAR($H44))*12+MONTH(DATE(YEAR(Q$19-1),MONTH(Q$19-1),MIN($J44,DAY(EOMONTH(Q$19-1,0)))))-MONTH($H44),CHOOSE($F44,1,1,3,12))=0))*1,0)))</f>
        <v/>
      </c>
      <c r="R44">
        <f>IF(OR(NOT($K44),R$19&lt;=R$18),0,$D44*IF($F44=1,IF(MIN(R$19,$I44+1)&lt;=MAX(R$18,$H44),0,MAX(0,INT((MIN(R$19,$I44+1)-MAX(R$18,$H44)-1-MOD(WEEKDAY($H44,2)-WEEKDAY(MAX(R$18,$H44),2),7))/7)+1)),(AND(DATE(YEAR(R$18),MONTH(R$18),MIN($J44,DAY(EOMONTH(R$18,0))))&gt;=R$18,DATE(YEAR(R$18),MONTH(R$18),MIN($J44,DAY(EOMONTH(R$18,0))))&lt;R$19,DATE(YEAR(R$18),MONTH(R$18),MIN($J44,DAY(EOMONTH(R$18,0))))&gt;=$H44,DATE(YEAR(R$18),MONTH(R$18),MIN($J44,DAY(EOMONTH(R$18,0))))&lt;=$I44,MOD((YEAR(DATE(YEAR(R$18),MONTH(R$18),MIN($J44,DAY(EOMONTH(R$18,0)))))-YEAR($H44))*12+MONTH(DATE(YEAR(R$18),MONTH(R$18),MIN($J44,DAY(EOMONTH(R$18,0)))))-MONTH($H44),CHOOSE($F44,1,1,3,12))=0))*1+IF(MONTH(DATE(YEAR(R$19-1),MONTH(R$19-1),MIN($J44,DAY(EOMONTH(R$19-1,0)))))&lt;&gt;MONTH(DATE(YEAR(R$18),MONTH(R$18),MIN($J44,DAY(EOMONTH(R$18,0))))),(AND(DATE(YEAR(R$19-1),MONTH(R$19-1),MIN($J44,DAY(EOMONTH(R$19-1,0))))&gt;=R$18,DATE(YEAR(R$19-1),MONTH(R$19-1),MIN($J44,DAY(EOMONTH(R$19-1,0))))&lt;R$19,DATE(YEAR(R$19-1),MONTH(R$19-1),MIN($J44,DAY(EOMONTH(R$19-1,0))))&gt;=$H44,DATE(YEAR(R$19-1),MONTH(R$19-1),MIN($J44,DAY(EOMONTH(R$19-1,0))))&lt;=$I44,MOD((YEAR(DATE(YEAR(R$19-1),MONTH(R$19-1),MIN($J44,DAY(EOMONTH(R$19-1,0)))))-YEAR($H44))*12+MONTH(DATE(YEAR(R$19-1),MONTH(R$19-1),MIN($J44,DAY(EOMONTH(R$19-1,0)))))-MONTH($H44),CHOOSE($F44,1,1,3,12))=0))*1,0)))</f>
        <v/>
      </c>
      <c r="S44">
        <f>IF(OR(NOT($K44),S$19&lt;=S$18),0,$D44*IF($F44=1,IF(MIN(S$19,$I44+1)&lt;=MAX(S$18,$H44),0,MAX(0,INT((MIN(S$19,$I44+1)-MAX(S$18,$H44)-1-MOD(WEEKDAY($H44,2)-WEEKDAY(MAX(S$18,$H44),2),7))/7)+1)),(AND(DATE(YEAR(S$18),MONTH(S$18),MIN($J44,DAY(EOMONTH(S$18,0))))&gt;=S$18,DATE(YEAR(S$18),MONTH(S$18),MIN($J44,DAY(EOMONTH(S$18,0))))&lt;S$19,DATE(YEAR(S$18),MONTH(S$18),MIN($J44,DAY(EOMONTH(S$18,0))))&gt;=$H44,DATE(YEAR(S$18),MONTH(S$18),MIN($J44,DAY(EOMONTH(S$18,0))))&lt;=$I44,MOD((YEAR(DATE(YEAR(S$18),MONTH(S$18),MIN($J44,DAY(EOMONTH(S$18,0)))))-YEAR($H44))*12+MONTH(DATE(YEAR(S$18),MONTH(S$18),MIN($J44,DAY(EOMONTH(S$18,0)))))-MONTH($H44),CHOOSE($F44,1,1,3,12))=0))*1+IF(MONTH(DATE(YEAR(S$19-1),MONTH(S$19-1),MIN($J44,DAY(EOMONTH(S$19-1,0)))))&lt;&gt;MONTH(DATE(YEAR(S$18),MONTH(S$18),MIN($J44,DAY(EOMONTH(S$18,0))))),(AND(DATE(YEAR(S$19-1),MONTH(S$19-1),MIN($J44,DAY(EOMONTH(S$19-1,0))))&gt;=S$18,DATE(YEAR(S$19-1),MONTH(S$19-1),MIN($J44,DAY(EOMONTH(S$19-1,0))))&lt;S$19,DATE(YEAR(S$19-1),MONTH(S$19-1),MIN($J44,DAY(EOMONTH(S$19-1,0))))&gt;=$H44,DATE(YEAR(S$19-1),MONTH(S$19-1),MIN($J44,DAY(EOMONTH(S$19-1,0))))&lt;=$I44,MOD((YEAR(DATE(YEAR(S$19-1),MONTH(S$19-1),MIN($J44,DAY(EOMONTH(S$19-1,0)))))-YEAR($H44))*12+MONTH(DATE(YEAR(S$19-1),MONTH(S$19-1),MIN($J44,DAY(EOMONTH(S$19-1,0)))))-MONTH($H44),CHOOSE($F44,1,1,3,12))=0))*1,0)))</f>
        <v/>
      </c>
      <c r="T44">
        <f>IF(OR(NOT($K44),T$19&lt;=T$18),0,$D44*IF($F44=1,IF(MIN(T$19,$I44+1)&lt;=MAX(T$18,$H44),0,MAX(0,INT((MIN(T$19,$I44+1)-MAX(T$18,$H44)-1-MOD(WEEKDAY($H44,2)-WEEKDAY(MAX(T$18,$H44),2),7))/7)+1)),(AND(DATE(YEAR(T$18),MONTH(T$18),MIN($J44,DAY(EOMONTH(T$18,0))))&gt;=T$18,DATE(YEAR(T$18),MONTH(T$18),MIN($J44,DAY(EOMONTH(T$18,0))))&lt;T$19,DATE(YEAR(T$18),MONTH(T$18),MIN($J44,DAY(EOMONTH(T$18,0))))&gt;=$H44,DATE(YEAR(T$18),MONTH(T$18),MIN($J44,DAY(EOMONTH(T$18,0))))&lt;=$I44,MOD((YEAR(DATE(YEAR(T$18),MONTH(T$18),MIN($J44,DAY(EOMONTH(T$18,0)))))-YEAR($H44))*12+MONTH(DATE(YEAR(T$18),MONTH(T$18),MIN($J44,DAY(EOMONTH(T$18,0)))))-MONTH($H44),CHOOSE($F44,1,1,3,12))=0))*1+IF(MONTH(DATE(YEAR(T$19-1),MONTH(T$19-1),MIN($J44,DAY(EOMONTH(T$19-1,0)))))&lt;&gt;MONTH(DATE(YEAR(T$18),MONTH(T$18),MIN($J44,DAY(EOMONTH(T$18,0))))),(AND(DATE(YEAR(T$19-1),MONTH(T$19-1),MIN($J44,DAY(EOMONTH(T$19-1,0))))&gt;=T$18,DATE(YEAR(T$19-1),MONTH(T$19-1),MIN($J44,DAY(EOMONTH(T$19-1,0))))&lt;T$19,DATE(YEAR(T$19-1),MONTH(T$19-1),MIN($J44,DAY(EOMONTH(T$19-1,0))))&gt;=$H44,DATE(YEAR(T$19-1),MONTH(T$19-1),MIN($J44,DAY(EOMONTH(T$19-1,0))))&lt;=$I44,MOD((YEAR(DATE(YEAR(T$19-1),MONTH(T$19-1),MIN($J44,DAY(EOMONTH(T$19-1,0)))))-YEAR($H44))*12+MONTH(DATE(YEAR(T$19-1),MONTH(T$19-1),MIN($J44,DAY(EOMONTH(T$19-1,0)))))-MONTH($H44),CHOOSE($F44,1,1,3,12))=0))*1,0)))</f>
        <v/>
      </c>
      <c r="U44">
        <f>IF(OR(NOT($K44),U$19&lt;=U$18),0,$D44*IF($F44=1,IF(MIN(U$19,$I44+1)&lt;=MAX(U$18,$H44),0,MAX(0,INT((MIN(U$19,$I44+1)-MAX(U$18,$H44)-1-MOD(WEEKDAY($H44,2)-WEEKDAY(MAX(U$18,$H44),2),7))/7)+1)),(AND(DATE(YEAR(U$18),MONTH(U$18),MIN($J44,DAY(EOMONTH(U$18,0))))&gt;=U$18,DATE(YEAR(U$18),MONTH(U$18),MIN($J44,DAY(EOMONTH(U$18,0))))&lt;U$19,DATE(YEAR(U$18),MONTH(U$18),MIN($J44,DAY(EOMONTH(U$18,0))))&gt;=$H44,DATE(YEAR(U$18),MONTH(U$18),MIN($J44,DAY(EOMONTH(U$18,0))))&lt;=$I44,MOD((YEAR(DATE(YEAR(U$18),MONTH(U$18),MIN($J44,DAY(EOMONTH(U$18,0)))))-YEAR($H44))*12+MONTH(DATE(YEAR(U$18),MONTH(U$18),MIN($J44,DAY(EOMONTH(U$18,0)))))-MONTH($H44),CHOOSE($F44,1,1,3,12))=0))*1+IF(MONTH(DATE(YEAR(U$19-1),MONTH(U$19-1),MIN($J44,DAY(EOMONTH(U$19-1,0)))))&lt;&gt;MONTH(DATE(YEAR(U$18),MONTH(U$18),MIN($J44,DAY(EOMONTH(U$18,0))))),(AND(DATE(YEAR(U$19-1),MONTH(U$19-1),MIN($J44,DAY(EOMONTH(U$19-1,0))))&gt;=U$18,DATE(YEAR(U$19-1),MONTH(U$19-1),MIN($J44,DAY(EOMONTH(U$19-1,0))))&lt;U$19,DATE(YEAR(U$19-1),MONTH(U$19-1),MIN($J44,DAY(EOMONTH(U$19-1,0))))&gt;=$H44,DATE(YEAR(U$19-1),MONTH(U$19-1),MIN($J44,DAY(EOMONTH(U$19-1,0))))&lt;=$I44,MOD((YEAR(DATE(YEAR(U$19-1),MONTH(U$19-1),MIN($J44,DAY(EOMONTH(U$19-1,0)))))-YEAR($H44))*12+MONTH(DATE(YEAR(U$19-1),MONTH(U$19-1),MIN($J44,DAY(EOMONTH(U$19-1,0)))))-MONTH($H44),CHOOSE($F44,1,1,3,12))=0))*1,0)))</f>
        <v/>
      </c>
      <c r="V44">
        <f>IF(OR(NOT($K44),V$19&lt;=V$18),0,$D44*IF($F44=1,IF(MIN(V$19,$I44+1)&lt;=MAX(V$18,$H44),0,MAX(0,INT((MIN(V$19,$I44+1)-MAX(V$18,$H44)-1-MOD(WEEKDAY($H44,2)-WEEKDAY(MAX(V$18,$H44),2),7))/7)+1)),(AND(DATE(YEAR(V$18),MONTH(V$18),MIN($J44,DAY(EOMONTH(V$18,0))))&gt;=V$18,DATE(YEAR(V$18),MONTH(V$18),MIN($J44,DAY(EOMONTH(V$18,0))))&lt;V$19,DATE(YEAR(V$18),MONTH(V$18),MIN($J44,DAY(EOMONTH(V$18,0))))&gt;=$H44,DATE(YEAR(V$18),MONTH(V$18),MIN($J44,DAY(EOMONTH(V$18,0))))&lt;=$I44,MOD((YEAR(DATE(YEAR(V$18),MONTH(V$18),MIN($J44,DAY(EOMONTH(V$18,0)))))-YEAR($H44))*12+MONTH(DATE(YEAR(V$18),MONTH(V$18),MIN($J44,DAY(EOMONTH(V$18,0)))))-MONTH($H44),CHOOSE($F44,1,1,3,12))=0))*1+IF(MONTH(DATE(YEAR(V$19-1),MONTH(V$19-1),MIN($J44,DAY(EOMONTH(V$19-1,0)))))&lt;&gt;MONTH(DATE(YEAR(V$18),MONTH(V$18),MIN($J44,DAY(EOMONTH(V$18,0))))),(AND(DATE(YEAR(V$19-1),MONTH(V$19-1),MIN($J44,DAY(EOMONTH(V$19-1,0))))&gt;=V$18,DATE(YEAR(V$19-1),MONTH(V$19-1),MIN($J44,DAY(EOMONTH(V$19-1,0))))&lt;V$19,DATE(YEAR(V$19-1),MONTH(V$19-1),MIN($J44,DAY(EOMONTH(V$19-1,0))))&gt;=$H44,DATE(YEAR(V$19-1),MONTH(V$19-1),MIN($J44,DAY(EOMONTH(V$19-1,0))))&lt;=$I44,MOD((YEAR(DATE(YEAR(V$19-1),MONTH(V$19-1),MIN($J44,DAY(EOMONTH(V$19-1,0)))))-YEAR($H44))*12+MONTH(DATE(YEAR(V$19-1),MONTH(V$19-1),MIN($J44,DAY(EOMONTH(V$19-1,0)))))-MONTH($H44),CHOOSE($F44,1,1,3,12))=0))*1,0)))</f>
        <v/>
      </c>
      <c r="W44">
        <f>IF(OR(NOT($K44),W$19&lt;=W$18),0,$D44*IF($F44=1,IF(MIN(W$19,$I44+1)&lt;=MAX(W$18,$H44),0,MAX(0,INT((MIN(W$19,$I44+1)-MAX(W$18,$H44)-1-MOD(WEEKDAY($H44,2)-WEEKDAY(MAX(W$18,$H44),2),7))/7)+1)),(AND(DATE(YEAR(W$18),MONTH(W$18),MIN($J44,DAY(EOMONTH(W$18,0))))&gt;=W$18,DATE(YEAR(W$18),MONTH(W$18),MIN($J44,DAY(EOMONTH(W$18,0))))&lt;W$19,DATE(YEAR(W$18),MONTH(W$18),MIN($J44,DAY(EOMONTH(W$18,0))))&gt;=$H44,DATE(YEAR(W$18),MONTH(W$18),MIN($J44,DAY(EOMONTH(W$18,0))))&lt;=$I44,MOD((YEAR(DATE(YEAR(W$18),MONTH(W$18),MIN($J44,DAY(EOMONTH(W$18,0)))))-YEAR($H44))*12+MONTH(DATE(YEAR(W$18),MONTH(W$18),MIN($J44,DAY(EOMONTH(W$18,0)))))-MONTH($H44),CHOOSE($F44,1,1,3,12))=0))*1+IF(MONTH(DATE(YEAR(W$19-1),MONTH(W$19-1),MIN($J44,DAY(EOMONTH(W$19-1,0)))))&lt;&gt;MONTH(DATE(YEAR(W$18),MONTH(W$18),MIN($J44,DAY(EOMONTH(W$18,0))))),(AND(DATE(YEAR(W$19-1),MONTH(W$19-1),MIN($J44,DAY(EOMONTH(W$19-1,0))))&gt;=W$18,DATE(YEAR(W$19-1),MONTH(W$19-1),MIN($J44,DAY(EOMONTH(W$19-1,0))))&lt;W$19,DATE(YEAR(W$19-1),MONTH(W$19-1),MIN($J44,DAY(EOMONTH(W$19-1,0))))&gt;=$H44,DATE(YEAR(W$19-1),MONTH(W$19-1),MIN($J44,DAY(EOMONTH(W$19-1,0))))&lt;=$I44,MOD((YEAR(DATE(YEAR(W$19-1),MONTH(W$19-1),MIN($J44,DAY(EOMONTH(W$19-1,0)))))-YEAR($H44))*12+MONTH(DATE(YEAR(W$19-1),MONTH(W$19-1),MIN($J44,DAY(EOMONTH(W$19-1,0)))))-MONTH($H44),CHOOSE($F44,1,1,3,12))=0))*1,0)))</f>
        <v/>
      </c>
      <c r="X44">
        <f>IF(OR(NOT($K44),X$19&lt;=X$18),0,$D44*IF($F44=1,IF(MIN(X$19,$I44+1)&lt;=MAX(X$18,$H44),0,MAX(0,INT((MIN(X$19,$I44+1)-MAX(X$18,$H44)-1-MOD(WEEKDAY($H44,2)-WEEKDAY(MAX(X$18,$H44),2),7))/7)+1)),(AND(DATE(YEAR(X$18),MONTH(X$18),MIN($J44,DAY(EOMONTH(X$18,0))))&gt;=X$18,DATE(YEAR(X$18),MONTH(X$18),MIN($J44,DAY(EOMONTH(X$18,0))))&lt;X$19,DATE(YEAR(X$18),MONTH(X$18),MIN($J44,DAY(EOMONTH(X$18,0))))&gt;=$H44,DATE(YEAR(X$18),MONTH(X$18),MIN($J44,DAY(EOMONTH(X$18,0))))&lt;=$I44,MOD((YEAR(DATE(YEAR(X$18),MONTH(X$18),MIN($J44,DAY(EOMONTH(X$18,0)))))-YEAR($H44))*12+MONTH(DATE(YEAR(X$18),MONTH(X$18),MIN($J44,DAY(EOMONTH(X$18,0)))))-MONTH($H44),CHOOSE($F44,1,1,3,12))=0))*1+IF(MONTH(DATE(YEAR(X$19-1),MONTH(X$19-1),MIN($J44,DAY(EOMONTH(X$19-1,0)))))&lt;&gt;MONTH(DATE(YEAR(X$18),MONTH(X$18),MIN($J44,DAY(EOMONTH(X$18,0))))),(AND(DATE(YEAR(X$19-1),MONTH(X$19-1),MIN($J44,DAY(EOMONTH(X$19-1,0))))&gt;=X$18,DATE(YEAR(X$19-1),MONTH(X$19-1),MIN($J44,DAY(EOMONTH(X$19-1,0))))&lt;X$19,DATE(YEAR(X$19-1),MONTH(X$19-1),MIN($J44,DAY(EOMONTH(X$19-1,0))))&gt;=$H44,DATE(YEAR(X$19-1),MONTH(X$19-1),MIN($J44,DAY(EOMONTH(X$19-1,0))))&lt;=$I44,MOD((YEAR(DATE(YEAR(X$19-1),MONTH(X$19-1),MIN($J44,DAY(EOMONTH(X$19-1,0)))))-YEAR($H44))*12+MONTH(DATE(YEAR(X$19-1),MONTH(X$19-1),MIN($J44,DAY(EOMONTH(X$19-1,0)))))-MONTH($H44),CHOOSE($F44,1,1,3,12))=0))*1,0)))</f>
        <v/>
      </c>
      <c r="Y44">
        <f>IF(OR(NOT($K44),Y$19&lt;=Y$18),0,$D44*IF($F44=1,IF(MIN(Y$19,$I44+1)&lt;=MAX(Y$18,$H44),0,MAX(0,INT((MIN(Y$19,$I44+1)-MAX(Y$18,$H44)-1-MOD(WEEKDAY($H44,2)-WEEKDAY(MAX(Y$18,$H44),2),7))/7)+1)),(AND(DATE(YEAR(Y$18),MONTH(Y$18),MIN($J44,DAY(EOMONTH(Y$18,0))))&gt;=Y$18,DATE(YEAR(Y$18),MONTH(Y$18),MIN($J44,DAY(EOMONTH(Y$18,0))))&lt;Y$19,DATE(YEAR(Y$18),MONTH(Y$18),MIN($J44,DAY(EOMONTH(Y$18,0))))&gt;=$H44,DATE(YEAR(Y$18),MONTH(Y$18),MIN($J44,DAY(EOMONTH(Y$18,0))))&lt;=$I44,MOD((YEAR(DATE(YEAR(Y$18),MONTH(Y$18),MIN($J44,DAY(EOMONTH(Y$18,0)))))-YEAR($H44))*12+MONTH(DATE(YEAR(Y$18),MONTH(Y$18),MIN($J44,DAY(EOMONTH(Y$18,0)))))-MONTH($H44),CHOOSE($F44,1,1,3,12))=0))*1+IF(MONTH(DATE(YEAR(Y$19-1),MONTH(Y$19-1),MIN($J44,DAY(EOMONTH(Y$19-1,0)))))&lt;&gt;MONTH(DATE(YEAR(Y$18),MONTH(Y$18),MIN($J44,DAY(EOMONTH(Y$18,0))))),(AND(DATE(YEAR(Y$19-1),MONTH(Y$19-1),MIN($J44,DAY(EOMONTH(Y$19-1,0))))&gt;=Y$18,DATE(YEAR(Y$19-1),MONTH(Y$19-1),MIN($J44,DAY(EOMONTH(Y$19-1,0))))&lt;Y$19,DATE(YEAR(Y$19-1),MONTH(Y$19-1),MIN($J44,DAY(EOMONTH(Y$19-1,0))))&gt;=$H44,DATE(YEAR(Y$19-1),MONTH(Y$19-1),MIN($J44,DAY(EOMONTH(Y$19-1,0))))&lt;=$I44,MOD((YEAR(DATE(YEAR(Y$19-1),MONTH(Y$19-1),MIN($J44,DAY(EOMONTH(Y$19-1,0)))))-YEAR($H44))*12+MONTH(DATE(YEAR(Y$19-1),MONTH(Y$19-1),MIN($J44,DAY(EOMONTH(Y$19-1,0)))))-MONTH($H44),CHOOSE($F44,1,1,3,12))=0))*1,0)))</f>
        <v/>
      </c>
      <c r="Z44">
        <f>IF(OR(NOT($K44),Z$19&lt;=Z$18),0,$D44*IF($F44=1,IF(MIN(Z$19,$I44+1)&lt;=MAX(Z$18,$H44),0,MAX(0,INT((MIN(Z$19,$I44+1)-MAX(Z$18,$H44)-1-MOD(WEEKDAY($H44,2)-WEEKDAY(MAX(Z$18,$H44),2),7))/7)+1)),(AND(DATE(YEAR(Z$18),MONTH(Z$18),MIN($J44,DAY(EOMONTH(Z$18,0))))&gt;=Z$18,DATE(YEAR(Z$18),MONTH(Z$18),MIN($J44,DAY(EOMONTH(Z$18,0))))&lt;Z$19,DATE(YEAR(Z$18),MONTH(Z$18),MIN($J44,DAY(EOMONTH(Z$18,0))))&gt;=$H44,DATE(YEAR(Z$18),MONTH(Z$18),MIN($J44,DAY(EOMONTH(Z$18,0))))&lt;=$I44,MOD((YEAR(DATE(YEAR(Z$18),MONTH(Z$18),MIN($J44,DAY(EOMONTH(Z$18,0)))))-YEAR($H44))*12+MONTH(DATE(YEAR(Z$18),MONTH(Z$18),MIN($J44,DAY(EOMONTH(Z$18,0)))))-MONTH($H44),CHOOSE($F44,1,1,3,12))=0))*1+IF(MONTH(DATE(YEAR(Z$19-1),MONTH(Z$19-1),MIN($J44,DAY(EOMONTH(Z$19-1,0)))))&lt;&gt;MONTH(DATE(YEAR(Z$18),MONTH(Z$18),MIN($J44,DAY(EOMONTH(Z$18,0))))),(AND(DATE(YEAR(Z$19-1),MONTH(Z$19-1),MIN($J44,DAY(EOMONTH(Z$19-1,0))))&gt;=Z$18,DATE(YEAR(Z$19-1),MONTH(Z$19-1),MIN($J44,DAY(EOMONTH(Z$19-1,0))))&lt;Z$19,DATE(YEAR(Z$19-1),MONTH(Z$19-1),MIN($J44,DAY(EOMONTH(Z$19-1,0))))&gt;=$H44,DATE(YEAR(Z$19-1),MONTH(Z$19-1),MIN($J44,DAY(EOMONTH(Z$19-1,0))))&lt;=$I44,MOD((YEAR(DATE(YEAR(Z$19-1),MONTH(Z$19-1),MIN($J44,DAY(EOMONTH(Z$19-1,0)))))-YEAR($H44))*12+MONTH(DATE(YEAR(Z$19-1),MONTH(Z$19-1),MIN($J44,DAY(EOMONTH(Z$19-1,0)))))-MONTH($H44),CHOOSE($F44,1,1,3,12))=0))*1,0)))</f>
        <v/>
      </c>
      <c r="AA44">
        <f>IF(OR(NOT($K44),AA$19&lt;=AA$18),0,$D44*IF($F44=1,IF(MIN(AA$19,$I44+1)&lt;=MAX(AA$18,$H44),0,MAX(0,INT((MIN(AA$19,$I44+1)-MAX(AA$18,$H44)-1-MOD(WEEKDAY($H44,2)-WEEKDAY(MAX(AA$18,$H44),2),7))/7)+1)),(AND(DATE(YEAR(AA$18),MONTH(AA$18),MIN($J44,DAY(EOMONTH(AA$18,0))))&gt;=AA$18,DATE(YEAR(AA$18),MONTH(AA$18),MIN($J44,DAY(EOMONTH(AA$18,0))))&lt;AA$19,DATE(YEAR(AA$18),MONTH(AA$18),MIN($J44,DAY(EOMONTH(AA$18,0))))&gt;=$H44,DATE(YEAR(AA$18),MONTH(AA$18),MIN($J44,DAY(EOMONTH(AA$18,0))))&lt;=$I44,MOD((YEAR(DATE(YEAR(AA$18),MONTH(AA$18),MIN($J44,DAY(EOMONTH(AA$18,0)))))-YEAR($H44))*12+MONTH(DATE(YEAR(AA$18),MONTH(AA$18),MIN($J44,DAY(EOMONTH(AA$18,0)))))-MONTH($H44),CHOOSE($F44,1,1,3,12))=0))*1+IF(MONTH(DATE(YEAR(AA$19-1),MONTH(AA$19-1),MIN($J44,DAY(EOMONTH(AA$19-1,0)))))&lt;&gt;MONTH(DATE(YEAR(AA$18),MONTH(AA$18),MIN($J44,DAY(EOMONTH(AA$18,0))))),(AND(DATE(YEAR(AA$19-1),MONTH(AA$19-1),MIN($J44,DAY(EOMONTH(AA$19-1,0))))&gt;=AA$18,DATE(YEAR(AA$19-1),MONTH(AA$19-1),MIN($J44,DAY(EOMONTH(AA$19-1,0))))&lt;AA$19,DATE(YEAR(AA$19-1),MONTH(AA$19-1),MIN($J44,DAY(EOMONTH(AA$19-1,0))))&gt;=$H44,DATE(YEAR(AA$19-1),MONTH(AA$19-1),MIN($J44,DAY(EOMONTH(AA$19-1,0))))&lt;=$I44,MOD((YEAR(DATE(YEAR(AA$19-1),MONTH(AA$19-1),MIN($J44,DAY(EOMONTH(AA$19-1,0)))))-YEAR($H44))*12+MONTH(DATE(YEAR(AA$19-1),MONTH(AA$19-1),MIN($J44,DAY(EOMONTH(AA$19-1,0)))))-MONTH($H44),CHOOSE($F44,1,1,3,12))=0))*1,0)))</f>
        <v/>
      </c>
      <c r="AB44">
        <f>IF(OR(NOT($K44),AB$19&lt;=AB$18),0,$D44*IF($F44=1,IF(MIN(AB$19,$I44+1)&lt;=MAX(AB$18,$H44),0,MAX(0,INT((MIN(AB$19,$I44+1)-MAX(AB$18,$H44)-1-MOD(WEEKDAY($H44,2)-WEEKDAY(MAX(AB$18,$H44),2),7))/7)+1)),(AND(DATE(YEAR(AB$18),MONTH(AB$18),MIN($J44,DAY(EOMONTH(AB$18,0))))&gt;=AB$18,DATE(YEAR(AB$18),MONTH(AB$18),MIN($J44,DAY(EOMONTH(AB$18,0))))&lt;AB$19,DATE(YEAR(AB$18),MONTH(AB$18),MIN($J44,DAY(EOMONTH(AB$18,0))))&gt;=$H44,DATE(YEAR(AB$18),MONTH(AB$18),MIN($J44,DAY(EOMONTH(AB$18,0))))&lt;=$I44,MOD((YEAR(DATE(YEAR(AB$18),MONTH(AB$18),MIN($J44,DAY(EOMONTH(AB$18,0)))))-YEAR($H44))*12+MONTH(DATE(YEAR(AB$18),MONTH(AB$18),MIN($J44,DAY(EOMONTH(AB$18,0)))))-MONTH($H44),CHOOSE($F44,1,1,3,12))=0))*1+IF(MONTH(DATE(YEAR(AB$19-1),MONTH(AB$19-1),MIN($J44,DAY(EOMONTH(AB$19-1,0)))))&lt;&gt;MONTH(DATE(YEAR(AB$18),MONTH(AB$18),MIN($J44,DAY(EOMONTH(AB$18,0))))),(AND(DATE(YEAR(AB$19-1),MONTH(AB$19-1),MIN($J44,DAY(EOMONTH(AB$19-1,0))))&gt;=AB$18,DATE(YEAR(AB$19-1),MONTH(AB$19-1),MIN($J44,DAY(EOMONTH(AB$19-1,0))))&lt;AB$19,DATE(YEAR(AB$19-1),MONTH(AB$19-1),MIN($J44,DAY(EOMONTH(AB$19-1,0))))&gt;=$H44,DATE(YEAR(AB$19-1),MONTH(AB$19-1),MIN($J44,DAY(EOMONTH(AB$19-1,0))))&lt;=$I44,MOD((YEAR(DATE(YEAR(AB$19-1),MONTH(AB$19-1),MIN($J44,DAY(EOMONTH(AB$19-1,0)))))-YEAR($H44))*12+MONTH(DATE(YEAR(AB$19-1),MONTH(AB$19-1),MIN($J44,DAY(EOMONTH(AB$19-1,0)))))-MONTH($H44),CHOOSE($F44,1,1,3,12))=0))*1,0)))</f>
        <v/>
      </c>
      <c r="AC44">
        <f>IF(OR(NOT($K44),AC$19&lt;=AC$18),0,$D44*IF($F44=1,IF(MIN(AC$19,$I44+1)&lt;=MAX(AC$18,$H44),0,MAX(0,INT((MIN(AC$19,$I44+1)-MAX(AC$18,$H44)-1-MOD(WEEKDAY($H44,2)-WEEKDAY(MAX(AC$18,$H44),2),7))/7)+1)),(AND(DATE(YEAR(AC$18),MONTH(AC$18),MIN($J44,DAY(EOMONTH(AC$18,0))))&gt;=AC$18,DATE(YEAR(AC$18),MONTH(AC$18),MIN($J44,DAY(EOMONTH(AC$18,0))))&lt;AC$19,DATE(YEAR(AC$18),MONTH(AC$18),MIN($J44,DAY(EOMONTH(AC$18,0))))&gt;=$H44,DATE(YEAR(AC$18),MONTH(AC$18),MIN($J44,DAY(EOMONTH(AC$18,0))))&lt;=$I44,MOD((YEAR(DATE(YEAR(AC$18),MONTH(AC$18),MIN($J44,DAY(EOMONTH(AC$18,0)))))-YEAR($H44))*12+MONTH(DATE(YEAR(AC$18),MONTH(AC$18),MIN($J44,DAY(EOMONTH(AC$18,0)))))-MONTH($H44),CHOOSE($F44,1,1,3,12))=0))*1+IF(MONTH(DATE(YEAR(AC$19-1),MONTH(AC$19-1),MIN($J44,DAY(EOMONTH(AC$19-1,0)))))&lt;&gt;MONTH(DATE(YEAR(AC$18),MONTH(AC$18),MIN($J44,DAY(EOMONTH(AC$18,0))))),(AND(DATE(YEAR(AC$19-1),MONTH(AC$19-1),MIN($J44,DAY(EOMONTH(AC$19-1,0))))&gt;=AC$18,DATE(YEAR(AC$19-1),MONTH(AC$19-1),MIN($J44,DAY(EOMONTH(AC$19-1,0))))&lt;AC$19,DATE(YEAR(AC$19-1),MONTH(AC$19-1),MIN($J44,DAY(EOMONTH(AC$19-1,0))))&gt;=$H44,DATE(YEAR(AC$19-1),MONTH(AC$19-1),MIN($J44,DAY(EOMONTH(AC$19-1,0))))&lt;=$I44,MOD((YEAR(DATE(YEAR(AC$19-1),MONTH(AC$19-1),MIN($J44,DAY(EOMONTH(AC$19-1,0)))))-YEAR($H44))*12+MONTH(DATE(YEAR(AC$19-1),MONTH(AC$19-1),MIN($J44,DAY(EOMONTH(AC$19-1,0)))))-MONTH($H44),CHOOSE($F44,1,1,3,12))=0))*1,0)))</f>
        <v/>
      </c>
      <c r="AD44">
        <f>IF(OR(NOT($K44),AD$19&lt;=AD$18),0,$D44*IF($F44=1,IF(MIN(AD$19,$I44+1)&lt;=MAX(AD$18,$H44),0,MAX(0,INT((MIN(AD$19,$I44+1)-MAX(AD$18,$H44)-1-MOD(WEEKDAY($H44,2)-WEEKDAY(MAX(AD$18,$H44),2),7))/7)+1)),(AND(DATE(YEAR(AD$18),MONTH(AD$18),MIN($J44,DAY(EOMONTH(AD$18,0))))&gt;=AD$18,DATE(YEAR(AD$18),MONTH(AD$18),MIN($J44,DAY(EOMONTH(AD$18,0))))&lt;AD$19,DATE(YEAR(AD$18),MONTH(AD$18),MIN($J44,DAY(EOMONTH(AD$18,0))))&gt;=$H44,DATE(YEAR(AD$18),MONTH(AD$18),MIN($J44,DAY(EOMONTH(AD$18,0))))&lt;=$I44,MOD((YEAR(DATE(YEAR(AD$18),MONTH(AD$18),MIN($J44,DAY(EOMONTH(AD$18,0)))))-YEAR($H44))*12+MONTH(DATE(YEAR(AD$18),MONTH(AD$18),MIN($J44,DAY(EOMONTH(AD$18,0)))))-MONTH($H44),CHOOSE($F44,1,1,3,12))=0))*1+IF(MONTH(DATE(YEAR(AD$19-1),MONTH(AD$19-1),MIN($J44,DAY(EOMONTH(AD$19-1,0)))))&lt;&gt;MONTH(DATE(YEAR(AD$18),MONTH(AD$18),MIN($J44,DAY(EOMONTH(AD$18,0))))),(AND(DATE(YEAR(AD$19-1),MONTH(AD$19-1),MIN($J44,DAY(EOMONTH(AD$19-1,0))))&gt;=AD$18,DATE(YEAR(AD$19-1),MONTH(AD$19-1),MIN($J44,DAY(EOMONTH(AD$19-1,0))))&lt;AD$19,DATE(YEAR(AD$19-1),MONTH(AD$19-1),MIN($J44,DAY(EOMONTH(AD$19-1,0))))&gt;=$H44,DATE(YEAR(AD$19-1),MONTH(AD$19-1),MIN($J44,DAY(EOMONTH(AD$19-1,0))))&lt;=$I44,MOD((YEAR(DATE(YEAR(AD$19-1),MONTH(AD$19-1),MIN($J44,DAY(EOMONTH(AD$19-1,0)))))-YEAR($H44))*12+MONTH(DATE(YEAR(AD$19-1),MONTH(AD$19-1),MIN($J44,DAY(EOMONTH(AD$19-1,0)))))-MONTH($H44),CHOOSE($F44,1,1,3,12))=0))*1,0)))</f>
        <v/>
      </c>
      <c r="AE44">
        <f>IF(OR(NOT($K44),AE$19&lt;=AE$18),0,$D44*IF($F44=1,IF(MIN(AE$19,$I44+1)&lt;=MAX(AE$18,$H44),0,MAX(0,INT((MIN(AE$19,$I44+1)-MAX(AE$18,$H44)-1-MOD(WEEKDAY($H44,2)-WEEKDAY(MAX(AE$18,$H44),2),7))/7)+1)),(AND(DATE(YEAR(AE$18),MONTH(AE$18),MIN($J44,DAY(EOMONTH(AE$18,0))))&gt;=AE$18,DATE(YEAR(AE$18),MONTH(AE$18),MIN($J44,DAY(EOMONTH(AE$18,0))))&lt;AE$19,DATE(YEAR(AE$18),MONTH(AE$18),MIN($J44,DAY(EOMONTH(AE$18,0))))&gt;=$H44,DATE(YEAR(AE$18),MONTH(AE$18),MIN($J44,DAY(EOMONTH(AE$18,0))))&lt;=$I44,MOD((YEAR(DATE(YEAR(AE$18),MONTH(AE$18),MIN($J44,DAY(EOMONTH(AE$18,0)))))-YEAR($H44))*12+MONTH(DATE(YEAR(AE$18),MONTH(AE$18),MIN($J44,DAY(EOMONTH(AE$18,0)))))-MONTH($H44),CHOOSE($F44,1,1,3,12))=0))*1+IF(MONTH(DATE(YEAR(AE$19-1),MONTH(AE$19-1),MIN($J44,DAY(EOMONTH(AE$19-1,0)))))&lt;&gt;MONTH(DATE(YEAR(AE$18),MONTH(AE$18),MIN($J44,DAY(EOMONTH(AE$18,0))))),(AND(DATE(YEAR(AE$19-1),MONTH(AE$19-1),MIN($J44,DAY(EOMONTH(AE$19-1,0))))&gt;=AE$18,DATE(YEAR(AE$19-1),MONTH(AE$19-1),MIN($J44,DAY(EOMONTH(AE$19-1,0))))&lt;AE$19,DATE(YEAR(AE$19-1),MONTH(AE$19-1),MIN($J44,DAY(EOMONTH(AE$19-1,0))))&gt;=$H44,DATE(YEAR(AE$19-1),MONTH(AE$19-1),MIN($J44,DAY(EOMONTH(AE$19-1,0))))&lt;=$I44,MOD((YEAR(DATE(YEAR(AE$19-1),MONTH(AE$19-1),MIN($J44,DAY(EOMONTH(AE$19-1,0)))))-YEAR($H44))*12+MONTH(DATE(YEAR(AE$19-1),MONTH(AE$19-1),MIN($J44,DAY(EOMONTH(AE$19-1,0)))))-MONTH($H44),CHOOSE($F44,1,1,3,12))=0))*1,0)))</f>
        <v/>
      </c>
      <c r="AF44">
        <f>IF(OR(NOT($K44),AF$19&lt;=AF$18),0,$D44*IF($F44=1,IF(MIN(AF$19,$I44+1)&lt;=MAX(AF$18,$H44),0,MAX(0,INT((MIN(AF$19,$I44+1)-MAX(AF$18,$H44)-1-MOD(WEEKDAY($H44,2)-WEEKDAY(MAX(AF$18,$H44),2),7))/7)+1)),(AND(DATE(YEAR(AF$18),MONTH(AF$18),MIN($J44,DAY(EOMONTH(AF$18,0))))&gt;=AF$18,DATE(YEAR(AF$18),MONTH(AF$18),MIN($J44,DAY(EOMONTH(AF$18,0))))&lt;AF$19,DATE(YEAR(AF$18),MONTH(AF$18),MIN($J44,DAY(EOMONTH(AF$18,0))))&gt;=$H44,DATE(YEAR(AF$18),MONTH(AF$18),MIN($J44,DAY(EOMONTH(AF$18,0))))&lt;=$I44,MOD((YEAR(DATE(YEAR(AF$18),MONTH(AF$18),MIN($J44,DAY(EOMONTH(AF$18,0)))))-YEAR($H44))*12+MONTH(DATE(YEAR(AF$18),MONTH(AF$18),MIN($J44,DAY(EOMONTH(AF$18,0)))))-MONTH($H44),CHOOSE($F44,1,1,3,12))=0))*1+IF(MONTH(DATE(YEAR(AF$19-1),MONTH(AF$19-1),MIN($J44,DAY(EOMONTH(AF$19-1,0)))))&lt;&gt;MONTH(DATE(YEAR(AF$18),MONTH(AF$18),MIN($J44,DAY(EOMONTH(AF$18,0))))),(AND(DATE(YEAR(AF$19-1),MONTH(AF$19-1),MIN($J44,DAY(EOMONTH(AF$19-1,0))))&gt;=AF$18,DATE(YEAR(AF$19-1),MONTH(AF$19-1),MIN($J44,DAY(EOMONTH(AF$19-1,0))))&lt;AF$19,DATE(YEAR(AF$19-1),MONTH(AF$19-1),MIN($J44,DAY(EOMONTH(AF$19-1,0))))&gt;=$H44,DATE(YEAR(AF$19-1),MONTH(AF$19-1),MIN($J44,DAY(EOMONTH(AF$19-1,0))))&lt;=$I44,MOD((YEAR(DATE(YEAR(AF$19-1),MONTH(AF$19-1),MIN($J44,DAY(EOMONTH(AF$19-1,0)))))-YEAR($H44))*12+MONTH(DATE(YEAR(AF$19-1),MONTH(AF$19-1),MIN($J44,DAY(EOMONTH(AF$19-1,0)))))-MONTH($H44),CHOOSE($F44,1,1,3,12))=0))*1,0)))</f>
        <v/>
      </c>
      <c r="AG44">
        <f>IF(OR(NOT($K44),AG$19&lt;=AG$18),0,$D44*IF($F44=1,IF(MIN(AG$19,$I44+1)&lt;=MAX(AG$18,$H44),0,MAX(0,INT((MIN(AG$19,$I44+1)-MAX(AG$18,$H44)-1-MOD(WEEKDAY($H44,2)-WEEKDAY(MAX(AG$18,$H44),2),7))/7)+1)),(AND(DATE(YEAR(AG$18),MONTH(AG$18),MIN($J44,DAY(EOMONTH(AG$18,0))))&gt;=AG$18,DATE(YEAR(AG$18),MONTH(AG$18),MIN($J44,DAY(EOMONTH(AG$18,0))))&lt;AG$19,DATE(YEAR(AG$18),MONTH(AG$18),MIN($J44,DAY(EOMONTH(AG$18,0))))&gt;=$H44,DATE(YEAR(AG$18),MONTH(AG$18),MIN($J44,DAY(EOMONTH(AG$18,0))))&lt;=$I44,MOD((YEAR(DATE(YEAR(AG$18),MONTH(AG$18),MIN($J44,DAY(EOMONTH(AG$18,0)))))-YEAR($H44))*12+MONTH(DATE(YEAR(AG$18),MONTH(AG$18),MIN($J44,DAY(EOMONTH(AG$18,0)))))-MONTH($H44),CHOOSE($F44,1,1,3,12))=0))*1+IF(MONTH(DATE(YEAR(AG$19-1),MONTH(AG$19-1),MIN($J44,DAY(EOMONTH(AG$19-1,0)))))&lt;&gt;MONTH(DATE(YEAR(AG$18),MONTH(AG$18),MIN($J44,DAY(EOMONTH(AG$18,0))))),(AND(DATE(YEAR(AG$19-1),MONTH(AG$19-1),MIN($J44,DAY(EOMONTH(AG$19-1,0))))&gt;=AG$18,DATE(YEAR(AG$19-1),MONTH(AG$19-1),MIN($J44,DAY(EOMONTH(AG$19-1,0))))&lt;AG$19,DATE(YEAR(AG$19-1),MONTH(AG$19-1),MIN($J44,DAY(EOMONTH(AG$19-1,0))))&gt;=$H44,DATE(YEAR(AG$19-1),MONTH(AG$19-1),MIN($J44,DAY(EOMONTH(AG$19-1,0))))&lt;=$I44,MOD((YEAR(DATE(YEAR(AG$19-1),MONTH(AG$19-1),MIN($J44,DAY(EOMONTH(AG$19-1,0)))))-YEAR($H44))*12+MONTH(DATE(YEAR(AG$19-1),MONTH(AG$19-1),MIN($J44,DAY(EOMONTH(AG$19-1,0)))))-MONTH($H44),CHOOSE($F44,1,1,3,12))=0))*1,0)))</f>
        <v/>
      </c>
      <c r="AH44">
        <f>IF(OR(NOT($K44),AH$19&lt;=AH$18),0,$D44*IF($F44=1,IF(MIN(AH$19,$I44+1)&lt;=MAX(AH$18,$H44),0,MAX(0,INT((MIN(AH$19,$I44+1)-MAX(AH$18,$H44)-1-MOD(WEEKDAY($H44,2)-WEEKDAY(MAX(AH$18,$H44),2),7))/7)+1)),(AND(DATE(YEAR(AH$18),MONTH(AH$18),MIN($J44,DAY(EOMONTH(AH$18,0))))&gt;=AH$18,DATE(YEAR(AH$18),MONTH(AH$18),MIN($J44,DAY(EOMONTH(AH$18,0))))&lt;AH$19,DATE(YEAR(AH$18),MONTH(AH$18),MIN($J44,DAY(EOMONTH(AH$18,0))))&gt;=$H44,DATE(YEAR(AH$18),MONTH(AH$18),MIN($J44,DAY(EOMONTH(AH$18,0))))&lt;=$I44,MOD((YEAR(DATE(YEAR(AH$18),MONTH(AH$18),MIN($J44,DAY(EOMONTH(AH$18,0)))))-YEAR($H44))*12+MONTH(DATE(YEAR(AH$18),MONTH(AH$18),MIN($J44,DAY(EOMONTH(AH$18,0)))))-MONTH($H44),CHOOSE($F44,1,1,3,12))=0))*1+IF(MONTH(DATE(YEAR(AH$19-1),MONTH(AH$19-1),MIN($J44,DAY(EOMONTH(AH$19-1,0)))))&lt;&gt;MONTH(DATE(YEAR(AH$18),MONTH(AH$18),MIN($J44,DAY(EOMONTH(AH$18,0))))),(AND(DATE(YEAR(AH$19-1),MONTH(AH$19-1),MIN($J44,DAY(EOMONTH(AH$19-1,0))))&gt;=AH$18,DATE(YEAR(AH$19-1),MONTH(AH$19-1),MIN($J44,DAY(EOMONTH(AH$19-1,0))))&lt;AH$19,DATE(YEAR(AH$19-1),MONTH(AH$19-1),MIN($J44,DAY(EOMONTH(AH$19-1,0))))&gt;=$H44,DATE(YEAR(AH$19-1),MONTH(AH$19-1),MIN($J44,DAY(EOMONTH(AH$19-1,0))))&lt;=$I44,MOD((YEAR(DATE(YEAR(AH$19-1),MONTH(AH$19-1),MIN($J44,DAY(EOMONTH(AH$19-1,0)))))-YEAR($H44))*12+MONTH(DATE(YEAR(AH$19-1),MONTH(AH$19-1),MIN($J44,DAY(EOMONTH(AH$19-1,0)))))-MONTH($H44),CHOOSE($F44,1,1,3,12))=0))*1,0)))</f>
        <v/>
      </c>
      <c r="AI44">
        <f>IF(OR(NOT($K44),AI$19&lt;=AI$18),0,$D44*IF($F44=1,IF(MIN(AI$19,$I44+1)&lt;=MAX(AI$18,$H44),0,MAX(0,INT((MIN(AI$19,$I44+1)-MAX(AI$18,$H44)-1-MOD(WEEKDAY($H44,2)-WEEKDAY(MAX(AI$18,$H44),2),7))/7)+1)),(AND(DATE(YEAR(AI$18),MONTH(AI$18),MIN($J44,DAY(EOMONTH(AI$18,0))))&gt;=AI$18,DATE(YEAR(AI$18),MONTH(AI$18),MIN($J44,DAY(EOMONTH(AI$18,0))))&lt;AI$19,DATE(YEAR(AI$18),MONTH(AI$18),MIN($J44,DAY(EOMONTH(AI$18,0))))&gt;=$H44,DATE(YEAR(AI$18),MONTH(AI$18),MIN($J44,DAY(EOMONTH(AI$18,0))))&lt;=$I44,MOD((YEAR(DATE(YEAR(AI$18),MONTH(AI$18),MIN($J44,DAY(EOMONTH(AI$18,0)))))-YEAR($H44))*12+MONTH(DATE(YEAR(AI$18),MONTH(AI$18),MIN($J44,DAY(EOMONTH(AI$18,0)))))-MONTH($H44),CHOOSE($F44,1,1,3,12))=0))*1+IF(MONTH(DATE(YEAR(AI$19-1),MONTH(AI$19-1),MIN($J44,DAY(EOMONTH(AI$19-1,0)))))&lt;&gt;MONTH(DATE(YEAR(AI$18),MONTH(AI$18),MIN($J44,DAY(EOMONTH(AI$18,0))))),(AND(DATE(YEAR(AI$19-1),MONTH(AI$19-1),MIN($J44,DAY(EOMONTH(AI$19-1,0))))&gt;=AI$18,DATE(YEAR(AI$19-1),MONTH(AI$19-1),MIN($J44,DAY(EOMONTH(AI$19-1,0))))&lt;AI$19,DATE(YEAR(AI$19-1),MONTH(AI$19-1),MIN($J44,DAY(EOMONTH(AI$19-1,0))))&gt;=$H44,DATE(YEAR(AI$19-1),MONTH(AI$19-1),MIN($J44,DAY(EOMONTH(AI$19-1,0))))&lt;=$I44,MOD((YEAR(DATE(YEAR(AI$19-1),MONTH(AI$19-1),MIN($J44,DAY(EOMONTH(AI$19-1,0)))))-YEAR($H44))*12+MONTH(DATE(YEAR(AI$19-1),MONTH(AI$19-1),MIN($J44,DAY(EOMONTH(AI$19-1,0)))))-MONTH($H44),CHOOSE($F44,1,1,3,12))=0))*1,0)))</f>
        <v/>
      </c>
      <c r="AJ44">
        <f>IF(OR(NOT($K44),AJ$19&lt;=AJ$18),0,$D44*IF($F44=1,IF(MIN(AJ$19,$I44+1)&lt;=MAX(AJ$18,$H44),0,MAX(0,INT((MIN(AJ$19,$I44+1)-MAX(AJ$18,$H44)-1-MOD(WEEKDAY($H44,2)-WEEKDAY(MAX(AJ$18,$H44),2),7))/7)+1)),(AND(DATE(YEAR(AJ$18),MONTH(AJ$18),MIN($J44,DAY(EOMONTH(AJ$18,0))))&gt;=AJ$18,DATE(YEAR(AJ$18),MONTH(AJ$18),MIN($J44,DAY(EOMONTH(AJ$18,0))))&lt;AJ$19,DATE(YEAR(AJ$18),MONTH(AJ$18),MIN($J44,DAY(EOMONTH(AJ$18,0))))&gt;=$H44,DATE(YEAR(AJ$18),MONTH(AJ$18),MIN($J44,DAY(EOMONTH(AJ$18,0))))&lt;=$I44,MOD((YEAR(DATE(YEAR(AJ$18),MONTH(AJ$18),MIN($J44,DAY(EOMONTH(AJ$18,0)))))-YEAR($H44))*12+MONTH(DATE(YEAR(AJ$18),MONTH(AJ$18),MIN($J44,DAY(EOMONTH(AJ$18,0)))))-MONTH($H44),CHOOSE($F44,1,1,3,12))=0))*1+IF(MONTH(DATE(YEAR(AJ$19-1),MONTH(AJ$19-1),MIN($J44,DAY(EOMONTH(AJ$19-1,0)))))&lt;&gt;MONTH(DATE(YEAR(AJ$18),MONTH(AJ$18),MIN($J44,DAY(EOMONTH(AJ$18,0))))),(AND(DATE(YEAR(AJ$19-1),MONTH(AJ$19-1),MIN($J44,DAY(EOMONTH(AJ$19-1,0))))&gt;=AJ$18,DATE(YEAR(AJ$19-1),MONTH(AJ$19-1),MIN($J44,DAY(EOMONTH(AJ$19-1,0))))&lt;AJ$19,DATE(YEAR(AJ$19-1),MONTH(AJ$19-1),MIN($J44,DAY(EOMONTH(AJ$19-1,0))))&gt;=$H44,DATE(YEAR(AJ$19-1),MONTH(AJ$19-1),MIN($J44,DAY(EOMONTH(AJ$19-1,0))))&lt;=$I44,MOD((YEAR(DATE(YEAR(AJ$19-1),MONTH(AJ$19-1),MIN($J44,DAY(EOMONTH(AJ$19-1,0)))))-YEAR($H44))*12+MONTH(DATE(YEAR(AJ$19-1),MONTH(AJ$19-1),MIN($J44,DAY(EOMONTH(AJ$19-1,0)))))-MONTH($H44),CHOOSE($F44,1,1,3,12))=0))*1,0)))</f>
        <v/>
      </c>
      <c r="AK44">
        <f>IF(OR(NOT($K44),AK$19&lt;=AK$18),0,$D44*IF($F44=1,IF(MIN(AK$19,$I44+1)&lt;=MAX(AK$18,$H44),0,MAX(0,INT((MIN(AK$19,$I44+1)-MAX(AK$18,$H44)-1-MOD(WEEKDAY($H44,2)-WEEKDAY(MAX(AK$18,$H44),2),7))/7)+1)),(AND(DATE(YEAR(AK$18),MONTH(AK$18),MIN($J44,DAY(EOMONTH(AK$18,0))))&gt;=AK$18,DATE(YEAR(AK$18),MONTH(AK$18),MIN($J44,DAY(EOMONTH(AK$18,0))))&lt;AK$19,DATE(YEAR(AK$18),MONTH(AK$18),MIN($J44,DAY(EOMONTH(AK$18,0))))&gt;=$H44,DATE(YEAR(AK$18),MONTH(AK$18),MIN($J44,DAY(EOMONTH(AK$18,0))))&lt;=$I44,MOD((YEAR(DATE(YEAR(AK$18),MONTH(AK$18),MIN($J44,DAY(EOMONTH(AK$18,0)))))-YEAR($H44))*12+MONTH(DATE(YEAR(AK$18),MONTH(AK$18),MIN($J44,DAY(EOMONTH(AK$18,0)))))-MONTH($H44),CHOOSE($F44,1,1,3,12))=0))*1+IF(MONTH(DATE(YEAR(AK$19-1),MONTH(AK$19-1),MIN($J44,DAY(EOMONTH(AK$19-1,0)))))&lt;&gt;MONTH(DATE(YEAR(AK$18),MONTH(AK$18),MIN($J44,DAY(EOMONTH(AK$18,0))))),(AND(DATE(YEAR(AK$19-1),MONTH(AK$19-1),MIN($J44,DAY(EOMONTH(AK$19-1,0))))&gt;=AK$18,DATE(YEAR(AK$19-1),MONTH(AK$19-1),MIN($J44,DAY(EOMONTH(AK$19-1,0))))&lt;AK$19,DATE(YEAR(AK$19-1),MONTH(AK$19-1),MIN($J44,DAY(EOMONTH(AK$19-1,0))))&gt;=$H44,DATE(YEAR(AK$19-1),MONTH(AK$19-1),MIN($J44,DAY(EOMONTH(AK$19-1,0))))&lt;=$I44,MOD((YEAR(DATE(YEAR(AK$19-1),MONTH(AK$19-1),MIN($J44,DAY(EOMONTH(AK$19-1,0)))))-YEAR($H44))*12+MONTH(DATE(YEAR(AK$19-1),MONTH(AK$19-1),MIN($J44,DAY(EOMONTH(AK$19-1,0)))))-MONTH($H44),CHOOSE($F44,1,1,3,12))=0))*1,0)))</f>
        <v/>
      </c>
    </row>
    <row r="45">
      <c r="A45" t="n">
        <v>25</v>
      </c>
      <c r="B45">
        <f>Recurring!B32&amp;""</f>
        <v/>
      </c>
      <c r="C45">
        <f>IF(Recurring!C32="","§§",Recurring!C32)</f>
        <v/>
      </c>
      <c r="D45">
        <f>N(Recurring!D32)</f>
        <v/>
      </c>
      <c r="E45">
        <f>IF(COUNTIF($J$2:$J$5,C45)&gt;0,1,IF(COUNTIF($J$7:$J$16,C45)&gt;0,-1,0))</f>
        <v/>
      </c>
      <c r="F45">
        <f>ROUND(SUMPRODUCT((Lang!$C$49:$N$52=Recurring!E32)*(ROW(Lang!$C$49:$N$52)-48))/MAX(1,COUNTIF(Lang!$C$49:$N$52,Recurring!E32)),0)</f>
        <v/>
      </c>
      <c r="H45">
        <f>N(Recurring!F32)</f>
        <v/>
      </c>
      <c r="I45">
        <f>IF(N(Recurring!G32)=0,73051,Recurring!G32)</f>
        <v/>
      </c>
      <c r="J45">
        <f>IF(H45&gt;0,DAY(H45),1)</f>
        <v/>
      </c>
      <c r="K45">
        <f>AND(D45&gt;0,E45&lt;&gt;0,F45&gt;0,H45&gt;0)</f>
        <v/>
      </c>
      <c r="M45">
        <f>IF(OR(NOT($K45),M$19&lt;=M$18),0,$D45*IF($F45=1,IF(MIN(M$19,$I45+1)&lt;=MAX(M$18,$H45),0,MAX(0,INT((MIN(M$19,$I45+1)-MAX(M$18,$H45)-1-MOD(WEEKDAY($H45,2)-WEEKDAY(MAX(M$18,$H45),2),7))/7)+1)),(AND(DATE(YEAR(M$18),MONTH(M$18),MIN($J45,DAY(EOMONTH(M$18,0))))&gt;=M$18,DATE(YEAR(M$18),MONTH(M$18),MIN($J45,DAY(EOMONTH(M$18,0))))&lt;M$19,DATE(YEAR(M$18),MONTH(M$18),MIN($J45,DAY(EOMONTH(M$18,0))))&gt;=$H45,DATE(YEAR(M$18),MONTH(M$18),MIN($J45,DAY(EOMONTH(M$18,0))))&lt;=$I45,MOD((YEAR(DATE(YEAR(M$18),MONTH(M$18),MIN($J45,DAY(EOMONTH(M$18,0)))))-YEAR($H45))*12+MONTH(DATE(YEAR(M$18),MONTH(M$18),MIN($J45,DAY(EOMONTH(M$18,0)))))-MONTH($H45),CHOOSE($F45,1,1,3,12))=0))*1+IF(MONTH(DATE(YEAR(M$19-1),MONTH(M$19-1),MIN($J45,DAY(EOMONTH(M$19-1,0)))))&lt;&gt;MONTH(DATE(YEAR(M$18),MONTH(M$18),MIN($J45,DAY(EOMONTH(M$18,0))))),(AND(DATE(YEAR(M$19-1),MONTH(M$19-1),MIN($J45,DAY(EOMONTH(M$19-1,0))))&gt;=M$18,DATE(YEAR(M$19-1),MONTH(M$19-1),MIN($J45,DAY(EOMONTH(M$19-1,0))))&lt;M$19,DATE(YEAR(M$19-1),MONTH(M$19-1),MIN($J45,DAY(EOMONTH(M$19-1,0))))&gt;=$H45,DATE(YEAR(M$19-1),MONTH(M$19-1),MIN($J45,DAY(EOMONTH(M$19-1,0))))&lt;=$I45,MOD((YEAR(DATE(YEAR(M$19-1),MONTH(M$19-1),MIN($J45,DAY(EOMONTH(M$19-1,0)))))-YEAR($H45))*12+MONTH(DATE(YEAR(M$19-1),MONTH(M$19-1),MIN($J45,DAY(EOMONTH(M$19-1,0)))))-MONTH($H45),CHOOSE($F45,1,1,3,12))=0))*1,0)))</f>
        <v/>
      </c>
      <c r="N45">
        <f>IF(OR(NOT($K45),N$19&lt;=N$18),0,$D45*IF($F45=1,IF(MIN(N$19,$I45+1)&lt;=MAX(N$18,$H45),0,MAX(0,INT((MIN(N$19,$I45+1)-MAX(N$18,$H45)-1-MOD(WEEKDAY($H45,2)-WEEKDAY(MAX(N$18,$H45),2),7))/7)+1)),(AND(DATE(YEAR(N$18),MONTH(N$18),MIN($J45,DAY(EOMONTH(N$18,0))))&gt;=N$18,DATE(YEAR(N$18),MONTH(N$18),MIN($J45,DAY(EOMONTH(N$18,0))))&lt;N$19,DATE(YEAR(N$18),MONTH(N$18),MIN($J45,DAY(EOMONTH(N$18,0))))&gt;=$H45,DATE(YEAR(N$18),MONTH(N$18),MIN($J45,DAY(EOMONTH(N$18,0))))&lt;=$I45,MOD((YEAR(DATE(YEAR(N$18),MONTH(N$18),MIN($J45,DAY(EOMONTH(N$18,0)))))-YEAR($H45))*12+MONTH(DATE(YEAR(N$18),MONTH(N$18),MIN($J45,DAY(EOMONTH(N$18,0)))))-MONTH($H45),CHOOSE($F45,1,1,3,12))=0))*1+IF(MONTH(DATE(YEAR(N$19-1),MONTH(N$19-1),MIN($J45,DAY(EOMONTH(N$19-1,0)))))&lt;&gt;MONTH(DATE(YEAR(N$18),MONTH(N$18),MIN($J45,DAY(EOMONTH(N$18,0))))),(AND(DATE(YEAR(N$19-1),MONTH(N$19-1),MIN($J45,DAY(EOMONTH(N$19-1,0))))&gt;=N$18,DATE(YEAR(N$19-1),MONTH(N$19-1),MIN($J45,DAY(EOMONTH(N$19-1,0))))&lt;N$19,DATE(YEAR(N$19-1),MONTH(N$19-1),MIN($J45,DAY(EOMONTH(N$19-1,0))))&gt;=$H45,DATE(YEAR(N$19-1),MONTH(N$19-1),MIN($J45,DAY(EOMONTH(N$19-1,0))))&lt;=$I45,MOD((YEAR(DATE(YEAR(N$19-1),MONTH(N$19-1),MIN($J45,DAY(EOMONTH(N$19-1,0)))))-YEAR($H45))*12+MONTH(DATE(YEAR(N$19-1),MONTH(N$19-1),MIN($J45,DAY(EOMONTH(N$19-1,0)))))-MONTH($H45),CHOOSE($F45,1,1,3,12))=0))*1,0)))</f>
        <v/>
      </c>
      <c r="O45">
        <f>IF(OR(NOT($K45),O$19&lt;=O$18),0,$D45*IF($F45=1,IF(MIN(O$19,$I45+1)&lt;=MAX(O$18,$H45),0,MAX(0,INT((MIN(O$19,$I45+1)-MAX(O$18,$H45)-1-MOD(WEEKDAY($H45,2)-WEEKDAY(MAX(O$18,$H45),2),7))/7)+1)),(AND(DATE(YEAR(O$18),MONTH(O$18),MIN($J45,DAY(EOMONTH(O$18,0))))&gt;=O$18,DATE(YEAR(O$18),MONTH(O$18),MIN($J45,DAY(EOMONTH(O$18,0))))&lt;O$19,DATE(YEAR(O$18),MONTH(O$18),MIN($J45,DAY(EOMONTH(O$18,0))))&gt;=$H45,DATE(YEAR(O$18),MONTH(O$18),MIN($J45,DAY(EOMONTH(O$18,0))))&lt;=$I45,MOD((YEAR(DATE(YEAR(O$18),MONTH(O$18),MIN($J45,DAY(EOMONTH(O$18,0)))))-YEAR($H45))*12+MONTH(DATE(YEAR(O$18),MONTH(O$18),MIN($J45,DAY(EOMONTH(O$18,0)))))-MONTH($H45),CHOOSE($F45,1,1,3,12))=0))*1+IF(MONTH(DATE(YEAR(O$19-1),MONTH(O$19-1),MIN($J45,DAY(EOMONTH(O$19-1,0)))))&lt;&gt;MONTH(DATE(YEAR(O$18),MONTH(O$18),MIN($J45,DAY(EOMONTH(O$18,0))))),(AND(DATE(YEAR(O$19-1),MONTH(O$19-1),MIN($J45,DAY(EOMONTH(O$19-1,0))))&gt;=O$18,DATE(YEAR(O$19-1),MONTH(O$19-1),MIN($J45,DAY(EOMONTH(O$19-1,0))))&lt;O$19,DATE(YEAR(O$19-1),MONTH(O$19-1),MIN($J45,DAY(EOMONTH(O$19-1,0))))&gt;=$H45,DATE(YEAR(O$19-1),MONTH(O$19-1),MIN($J45,DAY(EOMONTH(O$19-1,0))))&lt;=$I45,MOD((YEAR(DATE(YEAR(O$19-1),MONTH(O$19-1),MIN($J45,DAY(EOMONTH(O$19-1,0)))))-YEAR($H45))*12+MONTH(DATE(YEAR(O$19-1),MONTH(O$19-1),MIN($J45,DAY(EOMONTH(O$19-1,0)))))-MONTH($H45),CHOOSE($F45,1,1,3,12))=0))*1,0)))</f>
        <v/>
      </c>
      <c r="P45">
        <f>IF(OR(NOT($K45),P$19&lt;=P$18),0,$D45*IF($F45=1,IF(MIN(P$19,$I45+1)&lt;=MAX(P$18,$H45),0,MAX(0,INT((MIN(P$19,$I45+1)-MAX(P$18,$H45)-1-MOD(WEEKDAY($H45,2)-WEEKDAY(MAX(P$18,$H45),2),7))/7)+1)),(AND(DATE(YEAR(P$18),MONTH(P$18),MIN($J45,DAY(EOMONTH(P$18,0))))&gt;=P$18,DATE(YEAR(P$18),MONTH(P$18),MIN($J45,DAY(EOMONTH(P$18,0))))&lt;P$19,DATE(YEAR(P$18),MONTH(P$18),MIN($J45,DAY(EOMONTH(P$18,0))))&gt;=$H45,DATE(YEAR(P$18),MONTH(P$18),MIN($J45,DAY(EOMONTH(P$18,0))))&lt;=$I45,MOD((YEAR(DATE(YEAR(P$18),MONTH(P$18),MIN($J45,DAY(EOMONTH(P$18,0)))))-YEAR($H45))*12+MONTH(DATE(YEAR(P$18),MONTH(P$18),MIN($J45,DAY(EOMONTH(P$18,0)))))-MONTH($H45),CHOOSE($F45,1,1,3,12))=0))*1+IF(MONTH(DATE(YEAR(P$19-1),MONTH(P$19-1),MIN($J45,DAY(EOMONTH(P$19-1,0)))))&lt;&gt;MONTH(DATE(YEAR(P$18),MONTH(P$18),MIN($J45,DAY(EOMONTH(P$18,0))))),(AND(DATE(YEAR(P$19-1),MONTH(P$19-1),MIN($J45,DAY(EOMONTH(P$19-1,0))))&gt;=P$18,DATE(YEAR(P$19-1),MONTH(P$19-1),MIN($J45,DAY(EOMONTH(P$19-1,0))))&lt;P$19,DATE(YEAR(P$19-1),MONTH(P$19-1),MIN($J45,DAY(EOMONTH(P$19-1,0))))&gt;=$H45,DATE(YEAR(P$19-1),MONTH(P$19-1),MIN($J45,DAY(EOMONTH(P$19-1,0))))&lt;=$I45,MOD((YEAR(DATE(YEAR(P$19-1),MONTH(P$19-1),MIN($J45,DAY(EOMONTH(P$19-1,0)))))-YEAR($H45))*12+MONTH(DATE(YEAR(P$19-1),MONTH(P$19-1),MIN($J45,DAY(EOMONTH(P$19-1,0)))))-MONTH($H45),CHOOSE($F45,1,1,3,12))=0))*1,0)))</f>
        <v/>
      </c>
      <c r="Q45">
        <f>IF(OR(NOT($K45),Q$19&lt;=Q$18),0,$D45*IF($F45=1,IF(MIN(Q$19,$I45+1)&lt;=MAX(Q$18,$H45),0,MAX(0,INT((MIN(Q$19,$I45+1)-MAX(Q$18,$H45)-1-MOD(WEEKDAY($H45,2)-WEEKDAY(MAX(Q$18,$H45),2),7))/7)+1)),(AND(DATE(YEAR(Q$18),MONTH(Q$18),MIN($J45,DAY(EOMONTH(Q$18,0))))&gt;=Q$18,DATE(YEAR(Q$18),MONTH(Q$18),MIN($J45,DAY(EOMONTH(Q$18,0))))&lt;Q$19,DATE(YEAR(Q$18),MONTH(Q$18),MIN($J45,DAY(EOMONTH(Q$18,0))))&gt;=$H45,DATE(YEAR(Q$18),MONTH(Q$18),MIN($J45,DAY(EOMONTH(Q$18,0))))&lt;=$I45,MOD((YEAR(DATE(YEAR(Q$18),MONTH(Q$18),MIN($J45,DAY(EOMONTH(Q$18,0)))))-YEAR($H45))*12+MONTH(DATE(YEAR(Q$18),MONTH(Q$18),MIN($J45,DAY(EOMONTH(Q$18,0)))))-MONTH($H45),CHOOSE($F45,1,1,3,12))=0))*1+IF(MONTH(DATE(YEAR(Q$19-1),MONTH(Q$19-1),MIN($J45,DAY(EOMONTH(Q$19-1,0)))))&lt;&gt;MONTH(DATE(YEAR(Q$18),MONTH(Q$18),MIN($J45,DAY(EOMONTH(Q$18,0))))),(AND(DATE(YEAR(Q$19-1),MONTH(Q$19-1),MIN($J45,DAY(EOMONTH(Q$19-1,0))))&gt;=Q$18,DATE(YEAR(Q$19-1),MONTH(Q$19-1),MIN($J45,DAY(EOMONTH(Q$19-1,0))))&lt;Q$19,DATE(YEAR(Q$19-1),MONTH(Q$19-1),MIN($J45,DAY(EOMONTH(Q$19-1,0))))&gt;=$H45,DATE(YEAR(Q$19-1),MONTH(Q$19-1),MIN($J45,DAY(EOMONTH(Q$19-1,0))))&lt;=$I45,MOD((YEAR(DATE(YEAR(Q$19-1),MONTH(Q$19-1),MIN($J45,DAY(EOMONTH(Q$19-1,0)))))-YEAR($H45))*12+MONTH(DATE(YEAR(Q$19-1),MONTH(Q$19-1),MIN($J45,DAY(EOMONTH(Q$19-1,0)))))-MONTH($H45),CHOOSE($F45,1,1,3,12))=0))*1,0)))</f>
        <v/>
      </c>
      <c r="R45">
        <f>IF(OR(NOT($K45),R$19&lt;=R$18),0,$D45*IF($F45=1,IF(MIN(R$19,$I45+1)&lt;=MAX(R$18,$H45),0,MAX(0,INT((MIN(R$19,$I45+1)-MAX(R$18,$H45)-1-MOD(WEEKDAY($H45,2)-WEEKDAY(MAX(R$18,$H45),2),7))/7)+1)),(AND(DATE(YEAR(R$18),MONTH(R$18),MIN($J45,DAY(EOMONTH(R$18,0))))&gt;=R$18,DATE(YEAR(R$18),MONTH(R$18),MIN($J45,DAY(EOMONTH(R$18,0))))&lt;R$19,DATE(YEAR(R$18),MONTH(R$18),MIN($J45,DAY(EOMONTH(R$18,0))))&gt;=$H45,DATE(YEAR(R$18),MONTH(R$18),MIN($J45,DAY(EOMONTH(R$18,0))))&lt;=$I45,MOD((YEAR(DATE(YEAR(R$18),MONTH(R$18),MIN($J45,DAY(EOMONTH(R$18,0)))))-YEAR($H45))*12+MONTH(DATE(YEAR(R$18),MONTH(R$18),MIN($J45,DAY(EOMONTH(R$18,0)))))-MONTH($H45),CHOOSE($F45,1,1,3,12))=0))*1+IF(MONTH(DATE(YEAR(R$19-1),MONTH(R$19-1),MIN($J45,DAY(EOMONTH(R$19-1,0)))))&lt;&gt;MONTH(DATE(YEAR(R$18),MONTH(R$18),MIN($J45,DAY(EOMONTH(R$18,0))))),(AND(DATE(YEAR(R$19-1),MONTH(R$19-1),MIN($J45,DAY(EOMONTH(R$19-1,0))))&gt;=R$18,DATE(YEAR(R$19-1),MONTH(R$19-1),MIN($J45,DAY(EOMONTH(R$19-1,0))))&lt;R$19,DATE(YEAR(R$19-1),MONTH(R$19-1),MIN($J45,DAY(EOMONTH(R$19-1,0))))&gt;=$H45,DATE(YEAR(R$19-1),MONTH(R$19-1),MIN($J45,DAY(EOMONTH(R$19-1,0))))&lt;=$I45,MOD((YEAR(DATE(YEAR(R$19-1),MONTH(R$19-1),MIN($J45,DAY(EOMONTH(R$19-1,0)))))-YEAR($H45))*12+MONTH(DATE(YEAR(R$19-1),MONTH(R$19-1),MIN($J45,DAY(EOMONTH(R$19-1,0)))))-MONTH($H45),CHOOSE($F45,1,1,3,12))=0))*1,0)))</f>
        <v/>
      </c>
      <c r="S45">
        <f>IF(OR(NOT($K45),S$19&lt;=S$18),0,$D45*IF($F45=1,IF(MIN(S$19,$I45+1)&lt;=MAX(S$18,$H45),0,MAX(0,INT((MIN(S$19,$I45+1)-MAX(S$18,$H45)-1-MOD(WEEKDAY($H45,2)-WEEKDAY(MAX(S$18,$H45),2),7))/7)+1)),(AND(DATE(YEAR(S$18),MONTH(S$18),MIN($J45,DAY(EOMONTH(S$18,0))))&gt;=S$18,DATE(YEAR(S$18),MONTH(S$18),MIN($J45,DAY(EOMONTH(S$18,0))))&lt;S$19,DATE(YEAR(S$18),MONTH(S$18),MIN($J45,DAY(EOMONTH(S$18,0))))&gt;=$H45,DATE(YEAR(S$18),MONTH(S$18),MIN($J45,DAY(EOMONTH(S$18,0))))&lt;=$I45,MOD((YEAR(DATE(YEAR(S$18),MONTH(S$18),MIN($J45,DAY(EOMONTH(S$18,0)))))-YEAR($H45))*12+MONTH(DATE(YEAR(S$18),MONTH(S$18),MIN($J45,DAY(EOMONTH(S$18,0)))))-MONTH($H45),CHOOSE($F45,1,1,3,12))=0))*1+IF(MONTH(DATE(YEAR(S$19-1),MONTH(S$19-1),MIN($J45,DAY(EOMONTH(S$19-1,0)))))&lt;&gt;MONTH(DATE(YEAR(S$18),MONTH(S$18),MIN($J45,DAY(EOMONTH(S$18,0))))),(AND(DATE(YEAR(S$19-1),MONTH(S$19-1),MIN($J45,DAY(EOMONTH(S$19-1,0))))&gt;=S$18,DATE(YEAR(S$19-1),MONTH(S$19-1),MIN($J45,DAY(EOMONTH(S$19-1,0))))&lt;S$19,DATE(YEAR(S$19-1),MONTH(S$19-1),MIN($J45,DAY(EOMONTH(S$19-1,0))))&gt;=$H45,DATE(YEAR(S$19-1),MONTH(S$19-1),MIN($J45,DAY(EOMONTH(S$19-1,0))))&lt;=$I45,MOD((YEAR(DATE(YEAR(S$19-1),MONTH(S$19-1),MIN($J45,DAY(EOMONTH(S$19-1,0)))))-YEAR($H45))*12+MONTH(DATE(YEAR(S$19-1),MONTH(S$19-1),MIN($J45,DAY(EOMONTH(S$19-1,0)))))-MONTH($H45),CHOOSE($F45,1,1,3,12))=0))*1,0)))</f>
        <v/>
      </c>
      <c r="T45">
        <f>IF(OR(NOT($K45),T$19&lt;=T$18),0,$D45*IF($F45=1,IF(MIN(T$19,$I45+1)&lt;=MAX(T$18,$H45),0,MAX(0,INT((MIN(T$19,$I45+1)-MAX(T$18,$H45)-1-MOD(WEEKDAY($H45,2)-WEEKDAY(MAX(T$18,$H45),2),7))/7)+1)),(AND(DATE(YEAR(T$18),MONTH(T$18),MIN($J45,DAY(EOMONTH(T$18,0))))&gt;=T$18,DATE(YEAR(T$18),MONTH(T$18),MIN($J45,DAY(EOMONTH(T$18,0))))&lt;T$19,DATE(YEAR(T$18),MONTH(T$18),MIN($J45,DAY(EOMONTH(T$18,0))))&gt;=$H45,DATE(YEAR(T$18),MONTH(T$18),MIN($J45,DAY(EOMONTH(T$18,0))))&lt;=$I45,MOD((YEAR(DATE(YEAR(T$18),MONTH(T$18),MIN($J45,DAY(EOMONTH(T$18,0)))))-YEAR($H45))*12+MONTH(DATE(YEAR(T$18),MONTH(T$18),MIN($J45,DAY(EOMONTH(T$18,0)))))-MONTH($H45),CHOOSE($F45,1,1,3,12))=0))*1+IF(MONTH(DATE(YEAR(T$19-1),MONTH(T$19-1),MIN($J45,DAY(EOMONTH(T$19-1,0)))))&lt;&gt;MONTH(DATE(YEAR(T$18),MONTH(T$18),MIN($J45,DAY(EOMONTH(T$18,0))))),(AND(DATE(YEAR(T$19-1),MONTH(T$19-1),MIN($J45,DAY(EOMONTH(T$19-1,0))))&gt;=T$18,DATE(YEAR(T$19-1),MONTH(T$19-1),MIN($J45,DAY(EOMONTH(T$19-1,0))))&lt;T$19,DATE(YEAR(T$19-1),MONTH(T$19-1),MIN($J45,DAY(EOMONTH(T$19-1,0))))&gt;=$H45,DATE(YEAR(T$19-1),MONTH(T$19-1),MIN($J45,DAY(EOMONTH(T$19-1,0))))&lt;=$I45,MOD((YEAR(DATE(YEAR(T$19-1),MONTH(T$19-1),MIN($J45,DAY(EOMONTH(T$19-1,0)))))-YEAR($H45))*12+MONTH(DATE(YEAR(T$19-1),MONTH(T$19-1),MIN($J45,DAY(EOMONTH(T$19-1,0)))))-MONTH($H45),CHOOSE($F45,1,1,3,12))=0))*1,0)))</f>
        <v/>
      </c>
      <c r="U45">
        <f>IF(OR(NOT($K45),U$19&lt;=U$18),0,$D45*IF($F45=1,IF(MIN(U$19,$I45+1)&lt;=MAX(U$18,$H45),0,MAX(0,INT((MIN(U$19,$I45+1)-MAX(U$18,$H45)-1-MOD(WEEKDAY($H45,2)-WEEKDAY(MAX(U$18,$H45),2),7))/7)+1)),(AND(DATE(YEAR(U$18),MONTH(U$18),MIN($J45,DAY(EOMONTH(U$18,0))))&gt;=U$18,DATE(YEAR(U$18),MONTH(U$18),MIN($J45,DAY(EOMONTH(U$18,0))))&lt;U$19,DATE(YEAR(U$18),MONTH(U$18),MIN($J45,DAY(EOMONTH(U$18,0))))&gt;=$H45,DATE(YEAR(U$18),MONTH(U$18),MIN($J45,DAY(EOMONTH(U$18,0))))&lt;=$I45,MOD((YEAR(DATE(YEAR(U$18),MONTH(U$18),MIN($J45,DAY(EOMONTH(U$18,0)))))-YEAR($H45))*12+MONTH(DATE(YEAR(U$18),MONTH(U$18),MIN($J45,DAY(EOMONTH(U$18,0)))))-MONTH($H45),CHOOSE($F45,1,1,3,12))=0))*1+IF(MONTH(DATE(YEAR(U$19-1),MONTH(U$19-1),MIN($J45,DAY(EOMONTH(U$19-1,0)))))&lt;&gt;MONTH(DATE(YEAR(U$18),MONTH(U$18),MIN($J45,DAY(EOMONTH(U$18,0))))),(AND(DATE(YEAR(U$19-1),MONTH(U$19-1),MIN($J45,DAY(EOMONTH(U$19-1,0))))&gt;=U$18,DATE(YEAR(U$19-1),MONTH(U$19-1),MIN($J45,DAY(EOMONTH(U$19-1,0))))&lt;U$19,DATE(YEAR(U$19-1),MONTH(U$19-1),MIN($J45,DAY(EOMONTH(U$19-1,0))))&gt;=$H45,DATE(YEAR(U$19-1),MONTH(U$19-1),MIN($J45,DAY(EOMONTH(U$19-1,0))))&lt;=$I45,MOD((YEAR(DATE(YEAR(U$19-1),MONTH(U$19-1),MIN($J45,DAY(EOMONTH(U$19-1,0)))))-YEAR($H45))*12+MONTH(DATE(YEAR(U$19-1),MONTH(U$19-1),MIN($J45,DAY(EOMONTH(U$19-1,0)))))-MONTH($H45),CHOOSE($F45,1,1,3,12))=0))*1,0)))</f>
        <v/>
      </c>
      <c r="V45">
        <f>IF(OR(NOT($K45),V$19&lt;=V$18),0,$D45*IF($F45=1,IF(MIN(V$19,$I45+1)&lt;=MAX(V$18,$H45),0,MAX(0,INT((MIN(V$19,$I45+1)-MAX(V$18,$H45)-1-MOD(WEEKDAY($H45,2)-WEEKDAY(MAX(V$18,$H45),2),7))/7)+1)),(AND(DATE(YEAR(V$18),MONTH(V$18),MIN($J45,DAY(EOMONTH(V$18,0))))&gt;=V$18,DATE(YEAR(V$18),MONTH(V$18),MIN($J45,DAY(EOMONTH(V$18,0))))&lt;V$19,DATE(YEAR(V$18),MONTH(V$18),MIN($J45,DAY(EOMONTH(V$18,0))))&gt;=$H45,DATE(YEAR(V$18),MONTH(V$18),MIN($J45,DAY(EOMONTH(V$18,0))))&lt;=$I45,MOD((YEAR(DATE(YEAR(V$18),MONTH(V$18),MIN($J45,DAY(EOMONTH(V$18,0)))))-YEAR($H45))*12+MONTH(DATE(YEAR(V$18),MONTH(V$18),MIN($J45,DAY(EOMONTH(V$18,0)))))-MONTH($H45),CHOOSE($F45,1,1,3,12))=0))*1+IF(MONTH(DATE(YEAR(V$19-1),MONTH(V$19-1),MIN($J45,DAY(EOMONTH(V$19-1,0)))))&lt;&gt;MONTH(DATE(YEAR(V$18),MONTH(V$18),MIN($J45,DAY(EOMONTH(V$18,0))))),(AND(DATE(YEAR(V$19-1),MONTH(V$19-1),MIN($J45,DAY(EOMONTH(V$19-1,0))))&gt;=V$18,DATE(YEAR(V$19-1),MONTH(V$19-1),MIN($J45,DAY(EOMONTH(V$19-1,0))))&lt;V$19,DATE(YEAR(V$19-1),MONTH(V$19-1),MIN($J45,DAY(EOMONTH(V$19-1,0))))&gt;=$H45,DATE(YEAR(V$19-1),MONTH(V$19-1),MIN($J45,DAY(EOMONTH(V$19-1,0))))&lt;=$I45,MOD((YEAR(DATE(YEAR(V$19-1),MONTH(V$19-1),MIN($J45,DAY(EOMONTH(V$19-1,0)))))-YEAR($H45))*12+MONTH(DATE(YEAR(V$19-1),MONTH(V$19-1),MIN($J45,DAY(EOMONTH(V$19-1,0)))))-MONTH($H45),CHOOSE($F45,1,1,3,12))=0))*1,0)))</f>
        <v/>
      </c>
      <c r="W45">
        <f>IF(OR(NOT($K45),W$19&lt;=W$18),0,$D45*IF($F45=1,IF(MIN(W$19,$I45+1)&lt;=MAX(W$18,$H45),0,MAX(0,INT((MIN(W$19,$I45+1)-MAX(W$18,$H45)-1-MOD(WEEKDAY($H45,2)-WEEKDAY(MAX(W$18,$H45),2),7))/7)+1)),(AND(DATE(YEAR(W$18),MONTH(W$18),MIN($J45,DAY(EOMONTH(W$18,0))))&gt;=W$18,DATE(YEAR(W$18),MONTH(W$18),MIN($J45,DAY(EOMONTH(W$18,0))))&lt;W$19,DATE(YEAR(W$18),MONTH(W$18),MIN($J45,DAY(EOMONTH(W$18,0))))&gt;=$H45,DATE(YEAR(W$18),MONTH(W$18),MIN($J45,DAY(EOMONTH(W$18,0))))&lt;=$I45,MOD((YEAR(DATE(YEAR(W$18),MONTH(W$18),MIN($J45,DAY(EOMONTH(W$18,0)))))-YEAR($H45))*12+MONTH(DATE(YEAR(W$18),MONTH(W$18),MIN($J45,DAY(EOMONTH(W$18,0)))))-MONTH($H45),CHOOSE($F45,1,1,3,12))=0))*1+IF(MONTH(DATE(YEAR(W$19-1),MONTH(W$19-1),MIN($J45,DAY(EOMONTH(W$19-1,0)))))&lt;&gt;MONTH(DATE(YEAR(W$18),MONTH(W$18),MIN($J45,DAY(EOMONTH(W$18,0))))),(AND(DATE(YEAR(W$19-1),MONTH(W$19-1),MIN($J45,DAY(EOMONTH(W$19-1,0))))&gt;=W$18,DATE(YEAR(W$19-1),MONTH(W$19-1),MIN($J45,DAY(EOMONTH(W$19-1,0))))&lt;W$19,DATE(YEAR(W$19-1),MONTH(W$19-1),MIN($J45,DAY(EOMONTH(W$19-1,0))))&gt;=$H45,DATE(YEAR(W$19-1),MONTH(W$19-1),MIN($J45,DAY(EOMONTH(W$19-1,0))))&lt;=$I45,MOD((YEAR(DATE(YEAR(W$19-1),MONTH(W$19-1),MIN($J45,DAY(EOMONTH(W$19-1,0)))))-YEAR($H45))*12+MONTH(DATE(YEAR(W$19-1),MONTH(W$19-1),MIN($J45,DAY(EOMONTH(W$19-1,0)))))-MONTH($H45),CHOOSE($F45,1,1,3,12))=0))*1,0)))</f>
        <v/>
      </c>
      <c r="X45">
        <f>IF(OR(NOT($K45),X$19&lt;=X$18),0,$D45*IF($F45=1,IF(MIN(X$19,$I45+1)&lt;=MAX(X$18,$H45),0,MAX(0,INT((MIN(X$19,$I45+1)-MAX(X$18,$H45)-1-MOD(WEEKDAY($H45,2)-WEEKDAY(MAX(X$18,$H45),2),7))/7)+1)),(AND(DATE(YEAR(X$18),MONTH(X$18),MIN($J45,DAY(EOMONTH(X$18,0))))&gt;=X$18,DATE(YEAR(X$18),MONTH(X$18),MIN($J45,DAY(EOMONTH(X$18,0))))&lt;X$19,DATE(YEAR(X$18),MONTH(X$18),MIN($J45,DAY(EOMONTH(X$18,0))))&gt;=$H45,DATE(YEAR(X$18),MONTH(X$18),MIN($J45,DAY(EOMONTH(X$18,0))))&lt;=$I45,MOD((YEAR(DATE(YEAR(X$18),MONTH(X$18),MIN($J45,DAY(EOMONTH(X$18,0)))))-YEAR($H45))*12+MONTH(DATE(YEAR(X$18),MONTH(X$18),MIN($J45,DAY(EOMONTH(X$18,0)))))-MONTH($H45),CHOOSE($F45,1,1,3,12))=0))*1+IF(MONTH(DATE(YEAR(X$19-1),MONTH(X$19-1),MIN($J45,DAY(EOMONTH(X$19-1,0)))))&lt;&gt;MONTH(DATE(YEAR(X$18),MONTH(X$18),MIN($J45,DAY(EOMONTH(X$18,0))))),(AND(DATE(YEAR(X$19-1),MONTH(X$19-1),MIN($J45,DAY(EOMONTH(X$19-1,0))))&gt;=X$18,DATE(YEAR(X$19-1),MONTH(X$19-1),MIN($J45,DAY(EOMONTH(X$19-1,0))))&lt;X$19,DATE(YEAR(X$19-1),MONTH(X$19-1),MIN($J45,DAY(EOMONTH(X$19-1,0))))&gt;=$H45,DATE(YEAR(X$19-1),MONTH(X$19-1),MIN($J45,DAY(EOMONTH(X$19-1,0))))&lt;=$I45,MOD((YEAR(DATE(YEAR(X$19-1),MONTH(X$19-1),MIN($J45,DAY(EOMONTH(X$19-1,0)))))-YEAR($H45))*12+MONTH(DATE(YEAR(X$19-1),MONTH(X$19-1),MIN($J45,DAY(EOMONTH(X$19-1,0)))))-MONTH($H45),CHOOSE($F45,1,1,3,12))=0))*1,0)))</f>
        <v/>
      </c>
      <c r="Y45">
        <f>IF(OR(NOT($K45),Y$19&lt;=Y$18),0,$D45*IF($F45=1,IF(MIN(Y$19,$I45+1)&lt;=MAX(Y$18,$H45),0,MAX(0,INT((MIN(Y$19,$I45+1)-MAX(Y$18,$H45)-1-MOD(WEEKDAY($H45,2)-WEEKDAY(MAX(Y$18,$H45),2),7))/7)+1)),(AND(DATE(YEAR(Y$18),MONTH(Y$18),MIN($J45,DAY(EOMONTH(Y$18,0))))&gt;=Y$18,DATE(YEAR(Y$18),MONTH(Y$18),MIN($J45,DAY(EOMONTH(Y$18,0))))&lt;Y$19,DATE(YEAR(Y$18),MONTH(Y$18),MIN($J45,DAY(EOMONTH(Y$18,0))))&gt;=$H45,DATE(YEAR(Y$18),MONTH(Y$18),MIN($J45,DAY(EOMONTH(Y$18,0))))&lt;=$I45,MOD((YEAR(DATE(YEAR(Y$18),MONTH(Y$18),MIN($J45,DAY(EOMONTH(Y$18,0)))))-YEAR($H45))*12+MONTH(DATE(YEAR(Y$18),MONTH(Y$18),MIN($J45,DAY(EOMONTH(Y$18,0)))))-MONTH($H45),CHOOSE($F45,1,1,3,12))=0))*1+IF(MONTH(DATE(YEAR(Y$19-1),MONTH(Y$19-1),MIN($J45,DAY(EOMONTH(Y$19-1,0)))))&lt;&gt;MONTH(DATE(YEAR(Y$18),MONTH(Y$18),MIN($J45,DAY(EOMONTH(Y$18,0))))),(AND(DATE(YEAR(Y$19-1),MONTH(Y$19-1),MIN($J45,DAY(EOMONTH(Y$19-1,0))))&gt;=Y$18,DATE(YEAR(Y$19-1),MONTH(Y$19-1),MIN($J45,DAY(EOMONTH(Y$19-1,0))))&lt;Y$19,DATE(YEAR(Y$19-1),MONTH(Y$19-1),MIN($J45,DAY(EOMONTH(Y$19-1,0))))&gt;=$H45,DATE(YEAR(Y$19-1),MONTH(Y$19-1),MIN($J45,DAY(EOMONTH(Y$19-1,0))))&lt;=$I45,MOD((YEAR(DATE(YEAR(Y$19-1),MONTH(Y$19-1),MIN($J45,DAY(EOMONTH(Y$19-1,0)))))-YEAR($H45))*12+MONTH(DATE(YEAR(Y$19-1),MONTH(Y$19-1),MIN($J45,DAY(EOMONTH(Y$19-1,0)))))-MONTH($H45),CHOOSE($F45,1,1,3,12))=0))*1,0)))</f>
        <v/>
      </c>
      <c r="Z45">
        <f>IF(OR(NOT($K45),Z$19&lt;=Z$18),0,$D45*IF($F45=1,IF(MIN(Z$19,$I45+1)&lt;=MAX(Z$18,$H45),0,MAX(0,INT((MIN(Z$19,$I45+1)-MAX(Z$18,$H45)-1-MOD(WEEKDAY($H45,2)-WEEKDAY(MAX(Z$18,$H45),2),7))/7)+1)),(AND(DATE(YEAR(Z$18),MONTH(Z$18),MIN($J45,DAY(EOMONTH(Z$18,0))))&gt;=Z$18,DATE(YEAR(Z$18),MONTH(Z$18),MIN($J45,DAY(EOMONTH(Z$18,0))))&lt;Z$19,DATE(YEAR(Z$18),MONTH(Z$18),MIN($J45,DAY(EOMONTH(Z$18,0))))&gt;=$H45,DATE(YEAR(Z$18),MONTH(Z$18),MIN($J45,DAY(EOMONTH(Z$18,0))))&lt;=$I45,MOD((YEAR(DATE(YEAR(Z$18),MONTH(Z$18),MIN($J45,DAY(EOMONTH(Z$18,0)))))-YEAR($H45))*12+MONTH(DATE(YEAR(Z$18),MONTH(Z$18),MIN($J45,DAY(EOMONTH(Z$18,0)))))-MONTH($H45),CHOOSE($F45,1,1,3,12))=0))*1+IF(MONTH(DATE(YEAR(Z$19-1),MONTH(Z$19-1),MIN($J45,DAY(EOMONTH(Z$19-1,0)))))&lt;&gt;MONTH(DATE(YEAR(Z$18),MONTH(Z$18),MIN($J45,DAY(EOMONTH(Z$18,0))))),(AND(DATE(YEAR(Z$19-1),MONTH(Z$19-1),MIN($J45,DAY(EOMONTH(Z$19-1,0))))&gt;=Z$18,DATE(YEAR(Z$19-1),MONTH(Z$19-1),MIN($J45,DAY(EOMONTH(Z$19-1,0))))&lt;Z$19,DATE(YEAR(Z$19-1),MONTH(Z$19-1),MIN($J45,DAY(EOMONTH(Z$19-1,0))))&gt;=$H45,DATE(YEAR(Z$19-1),MONTH(Z$19-1),MIN($J45,DAY(EOMONTH(Z$19-1,0))))&lt;=$I45,MOD((YEAR(DATE(YEAR(Z$19-1),MONTH(Z$19-1),MIN($J45,DAY(EOMONTH(Z$19-1,0)))))-YEAR($H45))*12+MONTH(DATE(YEAR(Z$19-1),MONTH(Z$19-1),MIN($J45,DAY(EOMONTH(Z$19-1,0)))))-MONTH($H45),CHOOSE($F45,1,1,3,12))=0))*1,0)))</f>
        <v/>
      </c>
      <c r="AA45">
        <f>IF(OR(NOT($K45),AA$19&lt;=AA$18),0,$D45*IF($F45=1,IF(MIN(AA$19,$I45+1)&lt;=MAX(AA$18,$H45),0,MAX(0,INT((MIN(AA$19,$I45+1)-MAX(AA$18,$H45)-1-MOD(WEEKDAY($H45,2)-WEEKDAY(MAX(AA$18,$H45),2),7))/7)+1)),(AND(DATE(YEAR(AA$18),MONTH(AA$18),MIN($J45,DAY(EOMONTH(AA$18,0))))&gt;=AA$18,DATE(YEAR(AA$18),MONTH(AA$18),MIN($J45,DAY(EOMONTH(AA$18,0))))&lt;AA$19,DATE(YEAR(AA$18),MONTH(AA$18),MIN($J45,DAY(EOMONTH(AA$18,0))))&gt;=$H45,DATE(YEAR(AA$18),MONTH(AA$18),MIN($J45,DAY(EOMONTH(AA$18,0))))&lt;=$I45,MOD((YEAR(DATE(YEAR(AA$18),MONTH(AA$18),MIN($J45,DAY(EOMONTH(AA$18,0)))))-YEAR($H45))*12+MONTH(DATE(YEAR(AA$18),MONTH(AA$18),MIN($J45,DAY(EOMONTH(AA$18,0)))))-MONTH($H45),CHOOSE($F45,1,1,3,12))=0))*1+IF(MONTH(DATE(YEAR(AA$19-1),MONTH(AA$19-1),MIN($J45,DAY(EOMONTH(AA$19-1,0)))))&lt;&gt;MONTH(DATE(YEAR(AA$18),MONTH(AA$18),MIN($J45,DAY(EOMONTH(AA$18,0))))),(AND(DATE(YEAR(AA$19-1),MONTH(AA$19-1),MIN($J45,DAY(EOMONTH(AA$19-1,0))))&gt;=AA$18,DATE(YEAR(AA$19-1),MONTH(AA$19-1),MIN($J45,DAY(EOMONTH(AA$19-1,0))))&lt;AA$19,DATE(YEAR(AA$19-1),MONTH(AA$19-1),MIN($J45,DAY(EOMONTH(AA$19-1,0))))&gt;=$H45,DATE(YEAR(AA$19-1),MONTH(AA$19-1),MIN($J45,DAY(EOMONTH(AA$19-1,0))))&lt;=$I45,MOD((YEAR(DATE(YEAR(AA$19-1),MONTH(AA$19-1),MIN($J45,DAY(EOMONTH(AA$19-1,0)))))-YEAR($H45))*12+MONTH(DATE(YEAR(AA$19-1),MONTH(AA$19-1),MIN($J45,DAY(EOMONTH(AA$19-1,0)))))-MONTH($H45),CHOOSE($F45,1,1,3,12))=0))*1,0)))</f>
        <v/>
      </c>
      <c r="AB45">
        <f>IF(OR(NOT($K45),AB$19&lt;=AB$18),0,$D45*IF($F45=1,IF(MIN(AB$19,$I45+1)&lt;=MAX(AB$18,$H45),0,MAX(0,INT((MIN(AB$19,$I45+1)-MAX(AB$18,$H45)-1-MOD(WEEKDAY($H45,2)-WEEKDAY(MAX(AB$18,$H45),2),7))/7)+1)),(AND(DATE(YEAR(AB$18),MONTH(AB$18),MIN($J45,DAY(EOMONTH(AB$18,0))))&gt;=AB$18,DATE(YEAR(AB$18),MONTH(AB$18),MIN($J45,DAY(EOMONTH(AB$18,0))))&lt;AB$19,DATE(YEAR(AB$18),MONTH(AB$18),MIN($J45,DAY(EOMONTH(AB$18,0))))&gt;=$H45,DATE(YEAR(AB$18),MONTH(AB$18),MIN($J45,DAY(EOMONTH(AB$18,0))))&lt;=$I45,MOD((YEAR(DATE(YEAR(AB$18),MONTH(AB$18),MIN($J45,DAY(EOMONTH(AB$18,0)))))-YEAR($H45))*12+MONTH(DATE(YEAR(AB$18),MONTH(AB$18),MIN($J45,DAY(EOMONTH(AB$18,0)))))-MONTH($H45),CHOOSE($F45,1,1,3,12))=0))*1+IF(MONTH(DATE(YEAR(AB$19-1),MONTH(AB$19-1),MIN($J45,DAY(EOMONTH(AB$19-1,0)))))&lt;&gt;MONTH(DATE(YEAR(AB$18),MONTH(AB$18),MIN($J45,DAY(EOMONTH(AB$18,0))))),(AND(DATE(YEAR(AB$19-1),MONTH(AB$19-1),MIN($J45,DAY(EOMONTH(AB$19-1,0))))&gt;=AB$18,DATE(YEAR(AB$19-1),MONTH(AB$19-1),MIN($J45,DAY(EOMONTH(AB$19-1,0))))&lt;AB$19,DATE(YEAR(AB$19-1),MONTH(AB$19-1),MIN($J45,DAY(EOMONTH(AB$19-1,0))))&gt;=$H45,DATE(YEAR(AB$19-1),MONTH(AB$19-1),MIN($J45,DAY(EOMONTH(AB$19-1,0))))&lt;=$I45,MOD((YEAR(DATE(YEAR(AB$19-1),MONTH(AB$19-1),MIN($J45,DAY(EOMONTH(AB$19-1,0)))))-YEAR($H45))*12+MONTH(DATE(YEAR(AB$19-1),MONTH(AB$19-1),MIN($J45,DAY(EOMONTH(AB$19-1,0)))))-MONTH($H45),CHOOSE($F45,1,1,3,12))=0))*1,0)))</f>
        <v/>
      </c>
      <c r="AC45">
        <f>IF(OR(NOT($K45),AC$19&lt;=AC$18),0,$D45*IF($F45=1,IF(MIN(AC$19,$I45+1)&lt;=MAX(AC$18,$H45),0,MAX(0,INT((MIN(AC$19,$I45+1)-MAX(AC$18,$H45)-1-MOD(WEEKDAY($H45,2)-WEEKDAY(MAX(AC$18,$H45),2),7))/7)+1)),(AND(DATE(YEAR(AC$18),MONTH(AC$18),MIN($J45,DAY(EOMONTH(AC$18,0))))&gt;=AC$18,DATE(YEAR(AC$18),MONTH(AC$18),MIN($J45,DAY(EOMONTH(AC$18,0))))&lt;AC$19,DATE(YEAR(AC$18),MONTH(AC$18),MIN($J45,DAY(EOMONTH(AC$18,0))))&gt;=$H45,DATE(YEAR(AC$18),MONTH(AC$18),MIN($J45,DAY(EOMONTH(AC$18,0))))&lt;=$I45,MOD((YEAR(DATE(YEAR(AC$18),MONTH(AC$18),MIN($J45,DAY(EOMONTH(AC$18,0)))))-YEAR($H45))*12+MONTH(DATE(YEAR(AC$18),MONTH(AC$18),MIN($J45,DAY(EOMONTH(AC$18,0)))))-MONTH($H45),CHOOSE($F45,1,1,3,12))=0))*1+IF(MONTH(DATE(YEAR(AC$19-1),MONTH(AC$19-1),MIN($J45,DAY(EOMONTH(AC$19-1,0)))))&lt;&gt;MONTH(DATE(YEAR(AC$18),MONTH(AC$18),MIN($J45,DAY(EOMONTH(AC$18,0))))),(AND(DATE(YEAR(AC$19-1),MONTH(AC$19-1),MIN($J45,DAY(EOMONTH(AC$19-1,0))))&gt;=AC$18,DATE(YEAR(AC$19-1),MONTH(AC$19-1),MIN($J45,DAY(EOMONTH(AC$19-1,0))))&lt;AC$19,DATE(YEAR(AC$19-1),MONTH(AC$19-1),MIN($J45,DAY(EOMONTH(AC$19-1,0))))&gt;=$H45,DATE(YEAR(AC$19-1),MONTH(AC$19-1),MIN($J45,DAY(EOMONTH(AC$19-1,0))))&lt;=$I45,MOD((YEAR(DATE(YEAR(AC$19-1),MONTH(AC$19-1),MIN($J45,DAY(EOMONTH(AC$19-1,0)))))-YEAR($H45))*12+MONTH(DATE(YEAR(AC$19-1),MONTH(AC$19-1),MIN($J45,DAY(EOMONTH(AC$19-1,0)))))-MONTH($H45),CHOOSE($F45,1,1,3,12))=0))*1,0)))</f>
        <v/>
      </c>
      <c r="AD45">
        <f>IF(OR(NOT($K45),AD$19&lt;=AD$18),0,$D45*IF($F45=1,IF(MIN(AD$19,$I45+1)&lt;=MAX(AD$18,$H45),0,MAX(0,INT((MIN(AD$19,$I45+1)-MAX(AD$18,$H45)-1-MOD(WEEKDAY($H45,2)-WEEKDAY(MAX(AD$18,$H45),2),7))/7)+1)),(AND(DATE(YEAR(AD$18),MONTH(AD$18),MIN($J45,DAY(EOMONTH(AD$18,0))))&gt;=AD$18,DATE(YEAR(AD$18),MONTH(AD$18),MIN($J45,DAY(EOMONTH(AD$18,0))))&lt;AD$19,DATE(YEAR(AD$18),MONTH(AD$18),MIN($J45,DAY(EOMONTH(AD$18,0))))&gt;=$H45,DATE(YEAR(AD$18),MONTH(AD$18),MIN($J45,DAY(EOMONTH(AD$18,0))))&lt;=$I45,MOD((YEAR(DATE(YEAR(AD$18),MONTH(AD$18),MIN($J45,DAY(EOMONTH(AD$18,0)))))-YEAR($H45))*12+MONTH(DATE(YEAR(AD$18),MONTH(AD$18),MIN($J45,DAY(EOMONTH(AD$18,0)))))-MONTH($H45),CHOOSE($F45,1,1,3,12))=0))*1+IF(MONTH(DATE(YEAR(AD$19-1),MONTH(AD$19-1),MIN($J45,DAY(EOMONTH(AD$19-1,0)))))&lt;&gt;MONTH(DATE(YEAR(AD$18),MONTH(AD$18),MIN($J45,DAY(EOMONTH(AD$18,0))))),(AND(DATE(YEAR(AD$19-1),MONTH(AD$19-1),MIN($J45,DAY(EOMONTH(AD$19-1,0))))&gt;=AD$18,DATE(YEAR(AD$19-1),MONTH(AD$19-1),MIN($J45,DAY(EOMONTH(AD$19-1,0))))&lt;AD$19,DATE(YEAR(AD$19-1),MONTH(AD$19-1),MIN($J45,DAY(EOMONTH(AD$19-1,0))))&gt;=$H45,DATE(YEAR(AD$19-1),MONTH(AD$19-1),MIN($J45,DAY(EOMONTH(AD$19-1,0))))&lt;=$I45,MOD((YEAR(DATE(YEAR(AD$19-1),MONTH(AD$19-1),MIN($J45,DAY(EOMONTH(AD$19-1,0)))))-YEAR($H45))*12+MONTH(DATE(YEAR(AD$19-1),MONTH(AD$19-1),MIN($J45,DAY(EOMONTH(AD$19-1,0)))))-MONTH($H45),CHOOSE($F45,1,1,3,12))=0))*1,0)))</f>
        <v/>
      </c>
      <c r="AE45">
        <f>IF(OR(NOT($K45),AE$19&lt;=AE$18),0,$D45*IF($F45=1,IF(MIN(AE$19,$I45+1)&lt;=MAX(AE$18,$H45),0,MAX(0,INT((MIN(AE$19,$I45+1)-MAX(AE$18,$H45)-1-MOD(WEEKDAY($H45,2)-WEEKDAY(MAX(AE$18,$H45),2),7))/7)+1)),(AND(DATE(YEAR(AE$18),MONTH(AE$18),MIN($J45,DAY(EOMONTH(AE$18,0))))&gt;=AE$18,DATE(YEAR(AE$18),MONTH(AE$18),MIN($J45,DAY(EOMONTH(AE$18,0))))&lt;AE$19,DATE(YEAR(AE$18),MONTH(AE$18),MIN($J45,DAY(EOMONTH(AE$18,0))))&gt;=$H45,DATE(YEAR(AE$18),MONTH(AE$18),MIN($J45,DAY(EOMONTH(AE$18,0))))&lt;=$I45,MOD((YEAR(DATE(YEAR(AE$18),MONTH(AE$18),MIN($J45,DAY(EOMONTH(AE$18,0)))))-YEAR($H45))*12+MONTH(DATE(YEAR(AE$18),MONTH(AE$18),MIN($J45,DAY(EOMONTH(AE$18,0)))))-MONTH($H45),CHOOSE($F45,1,1,3,12))=0))*1+IF(MONTH(DATE(YEAR(AE$19-1),MONTH(AE$19-1),MIN($J45,DAY(EOMONTH(AE$19-1,0)))))&lt;&gt;MONTH(DATE(YEAR(AE$18),MONTH(AE$18),MIN($J45,DAY(EOMONTH(AE$18,0))))),(AND(DATE(YEAR(AE$19-1),MONTH(AE$19-1),MIN($J45,DAY(EOMONTH(AE$19-1,0))))&gt;=AE$18,DATE(YEAR(AE$19-1),MONTH(AE$19-1),MIN($J45,DAY(EOMONTH(AE$19-1,0))))&lt;AE$19,DATE(YEAR(AE$19-1),MONTH(AE$19-1),MIN($J45,DAY(EOMONTH(AE$19-1,0))))&gt;=$H45,DATE(YEAR(AE$19-1),MONTH(AE$19-1),MIN($J45,DAY(EOMONTH(AE$19-1,0))))&lt;=$I45,MOD((YEAR(DATE(YEAR(AE$19-1),MONTH(AE$19-1),MIN($J45,DAY(EOMONTH(AE$19-1,0)))))-YEAR($H45))*12+MONTH(DATE(YEAR(AE$19-1),MONTH(AE$19-1),MIN($J45,DAY(EOMONTH(AE$19-1,0)))))-MONTH($H45),CHOOSE($F45,1,1,3,12))=0))*1,0)))</f>
        <v/>
      </c>
      <c r="AF45">
        <f>IF(OR(NOT($K45),AF$19&lt;=AF$18),0,$D45*IF($F45=1,IF(MIN(AF$19,$I45+1)&lt;=MAX(AF$18,$H45),0,MAX(0,INT((MIN(AF$19,$I45+1)-MAX(AF$18,$H45)-1-MOD(WEEKDAY($H45,2)-WEEKDAY(MAX(AF$18,$H45),2),7))/7)+1)),(AND(DATE(YEAR(AF$18),MONTH(AF$18),MIN($J45,DAY(EOMONTH(AF$18,0))))&gt;=AF$18,DATE(YEAR(AF$18),MONTH(AF$18),MIN($J45,DAY(EOMONTH(AF$18,0))))&lt;AF$19,DATE(YEAR(AF$18),MONTH(AF$18),MIN($J45,DAY(EOMONTH(AF$18,0))))&gt;=$H45,DATE(YEAR(AF$18),MONTH(AF$18),MIN($J45,DAY(EOMONTH(AF$18,0))))&lt;=$I45,MOD((YEAR(DATE(YEAR(AF$18),MONTH(AF$18),MIN($J45,DAY(EOMONTH(AF$18,0)))))-YEAR($H45))*12+MONTH(DATE(YEAR(AF$18),MONTH(AF$18),MIN($J45,DAY(EOMONTH(AF$18,0)))))-MONTH($H45),CHOOSE($F45,1,1,3,12))=0))*1+IF(MONTH(DATE(YEAR(AF$19-1),MONTH(AF$19-1),MIN($J45,DAY(EOMONTH(AF$19-1,0)))))&lt;&gt;MONTH(DATE(YEAR(AF$18),MONTH(AF$18),MIN($J45,DAY(EOMONTH(AF$18,0))))),(AND(DATE(YEAR(AF$19-1),MONTH(AF$19-1),MIN($J45,DAY(EOMONTH(AF$19-1,0))))&gt;=AF$18,DATE(YEAR(AF$19-1),MONTH(AF$19-1),MIN($J45,DAY(EOMONTH(AF$19-1,0))))&lt;AF$19,DATE(YEAR(AF$19-1),MONTH(AF$19-1),MIN($J45,DAY(EOMONTH(AF$19-1,0))))&gt;=$H45,DATE(YEAR(AF$19-1),MONTH(AF$19-1),MIN($J45,DAY(EOMONTH(AF$19-1,0))))&lt;=$I45,MOD((YEAR(DATE(YEAR(AF$19-1),MONTH(AF$19-1),MIN($J45,DAY(EOMONTH(AF$19-1,0)))))-YEAR($H45))*12+MONTH(DATE(YEAR(AF$19-1),MONTH(AF$19-1),MIN($J45,DAY(EOMONTH(AF$19-1,0)))))-MONTH($H45),CHOOSE($F45,1,1,3,12))=0))*1,0)))</f>
        <v/>
      </c>
      <c r="AG45">
        <f>IF(OR(NOT($K45),AG$19&lt;=AG$18),0,$D45*IF($F45=1,IF(MIN(AG$19,$I45+1)&lt;=MAX(AG$18,$H45),0,MAX(0,INT((MIN(AG$19,$I45+1)-MAX(AG$18,$H45)-1-MOD(WEEKDAY($H45,2)-WEEKDAY(MAX(AG$18,$H45),2),7))/7)+1)),(AND(DATE(YEAR(AG$18),MONTH(AG$18),MIN($J45,DAY(EOMONTH(AG$18,0))))&gt;=AG$18,DATE(YEAR(AG$18),MONTH(AG$18),MIN($J45,DAY(EOMONTH(AG$18,0))))&lt;AG$19,DATE(YEAR(AG$18),MONTH(AG$18),MIN($J45,DAY(EOMONTH(AG$18,0))))&gt;=$H45,DATE(YEAR(AG$18),MONTH(AG$18),MIN($J45,DAY(EOMONTH(AG$18,0))))&lt;=$I45,MOD((YEAR(DATE(YEAR(AG$18),MONTH(AG$18),MIN($J45,DAY(EOMONTH(AG$18,0)))))-YEAR($H45))*12+MONTH(DATE(YEAR(AG$18),MONTH(AG$18),MIN($J45,DAY(EOMONTH(AG$18,0)))))-MONTH($H45),CHOOSE($F45,1,1,3,12))=0))*1+IF(MONTH(DATE(YEAR(AG$19-1),MONTH(AG$19-1),MIN($J45,DAY(EOMONTH(AG$19-1,0)))))&lt;&gt;MONTH(DATE(YEAR(AG$18),MONTH(AG$18),MIN($J45,DAY(EOMONTH(AG$18,0))))),(AND(DATE(YEAR(AG$19-1),MONTH(AG$19-1),MIN($J45,DAY(EOMONTH(AG$19-1,0))))&gt;=AG$18,DATE(YEAR(AG$19-1),MONTH(AG$19-1),MIN($J45,DAY(EOMONTH(AG$19-1,0))))&lt;AG$19,DATE(YEAR(AG$19-1),MONTH(AG$19-1),MIN($J45,DAY(EOMONTH(AG$19-1,0))))&gt;=$H45,DATE(YEAR(AG$19-1),MONTH(AG$19-1),MIN($J45,DAY(EOMONTH(AG$19-1,0))))&lt;=$I45,MOD((YEAR(DATE(YEAR(AG$19-1),MONTH(AG$19-1),MIN($J45,DAY(EOMONTH(AG$19-1,0)))))-YEAR($H45))*12+MONTH(DATE(YEAR(AG$19-1),MONTH(AG$19-1),MIN($J45,DAY(EOMONTH(AG$19-1,0)))))-MONTH($H45),CHOOSE($F45,1,1,3,12))=0))*1,0)))</f>
        <v/>
      </c>
      <c r="AH45">
        <f>IF(OR(NOT($K45),AH$19&lt;=AH$18),0,$D45*IF($F45=1,IF(MIN(AH$19,$I45+1)&lt;=MAX(AH$18,$H45),0,MAX(0,INT((MIN(AH$19,$I45+1)-MAX(AH$18,$H45)-1-MOD(WEEKDAY($H45,2)-WEEKDAY(MAX(AH$18,$H45),2),7))/7)+1)),(AND(DATE(YEAR(AH$18),MONTH(AH$18),MIN($J45,DAY(EOMONTH(AH$18,0))))&gt;=AH$18,DATE(YEAR(AH$18),MONTH(AH$18),MIN($J45,DAY(EOMONTH(AH$18,0))))&lt;AH$19,DATE(YEAR(AH$18),MONTH(AH$18),MIN($J45,DAY(EOMONTH(AH$18,0))))&gt;=$H45,DATE(YEAR(AH$18),MONTH(AH$18),MIN($J45,DAY(EOMONTH(AH$18,0))))&lt;=$I45,MOD((YEAR(DATE(YEAR(AH$18),MONTH(AH$18),MIN($J45,DAY(EOMONTH(AH$18,0)))))-YEAR($H45))*12+MONTH(DATE(YEAR(AH$18),MONTH(AH$18),MIN($J45,DAY(EOMONTH(AH$18,0)))))-MONTH($H45),CHOOSE($F45,1,1,3,12))=0))*1+IF(MONTH(DATE(YEAR(AH$19-1),MONTH(AH$19-1),MIN($J45,DAY(EOMONTH(AH$19-1,0)))))&lt;&gt;MONTH(DATE(YEAR(AH$18),MONTH(AH$18),MIN($J45,DAY(EOMONTH(AH$18,0))))),(AND(DATE(YEAR(AH$19-1),MONTH(AH$19-1),MIN($J45,DAY(EOMONTH(AH$19-1,0))))&gt;=AH$18,DATE(YEAR(AH$19-1),MONTH(AH$19-1),MIN($J45,DAY(EOMONTH(AH$19-1,0))))&lt;AH$19,DATE(YEAR(AH$19-1),MONTH(AH$19-1),MIN($J45,DAY(EOMONTH(AH$19-1,0))))&gt;=$H45,DATE(YEAR(AH$19-1),MONTH(AH$19-1),MIN($J45,DAY(EOMONTH(AH$19-1,0))))&lt;=$I45,MOD((YEAR(DATE(YEAR(AH$19-1),MONTH(AH$19-1),MIN($J45,DAY(EOMONTH(AH$19-1,0)))))-YEAR($H45))*12+MONTH(DATE(YEAR(AH$19-1),MONTH(AH$19-1),MIN($J45,DAY(EOMONTH(AH$19-1,0)))))-MONTH($H45),CHOOSE($F45,1,1,3,12))=0))*1,0)))</f>
        <v/>
      </c>
      <c r="AI45">
        <f>IF(OR(NOT($K45),AI$19&lt;=AI$18),0,$D45*IF($F45=1,IF(MIN(AI$19,$I45+1)&lt;=MAX(AI$18,$H45),0,MAX(0,INT((MIN(AI$19,$I45+1)-MAX(AI$18,$H45)-1-MOD(WEEKDAY($H45,2)-WEEKDAY(MAX(AI$18,$H45),2),7))/7)+1)),(AND(DATE(YEAR(AI$18),MONTH(AI$18),MIN($J45,DAY(EOMONTH(AI$18,0))))&gt;=AI$18,DATE(YEAR(AI$18),MONTH(AI$18),MIN($J45,DAY(EOMONTH(AI$18,0))))&lt;AI$19,DATE(YEAR(AI$18),MONTH(AI$18),MIN($J45,DAY(EOMONTH(AI$18,0))))&gt;=$H45,DATE(YEAR(AI$18),MONTH(AI$18),MIN($J45,DAY(EOMONTH(AI$18,0))))&lt;=$I45,MOD((YEAR(DATE(YEAR(AI$18),MONTH(AI$18),MIN($J45,DAY(EOMONTH(AI$18,0)))))-YEAR($H45))*12+MONTH(DATE(YEAR(AI$18),MONTH(AI$18),MIN($J45,DAY(EOMONTH(AI$18,0)))))-MONTH($H45),CHOOSE($F45,1,1,3,12))=0))*1+IF(MONTH(DATE(YEAR(AI$19-1),MONTH(AI$19-1),MIN($J45,DAY(EOMONTH(AI$19-1,0)))))&lt;&gt;MONTH(DATE(YEAR(AI$18),MONTH(AI$18),MIN($J45,DAY(EOMONTH(AI$18,0))))),(AND(DATE(YEAR(AI$19-1),MONTH(AI$19-1),MIN($J45,DAY(EOMONTH(AI$19-1,0))))&gt;=AI$18,DATE(YEAR(AI$19-1),MONTH(AI$19-1),MIN($J45,DAY(EOMONTH(AI$19-1,0))))&lt;AI$19,DATE(YEAR(AI$19-1),MONTH(AI$19-1),MIN($J45,DAY(EOMONTH(AI$19-1,0))))&gt;=$H45,DATE(YEAR(AI$19-1),MONTH(AI$19-1),MIN($J45,DAY(EOMONTH(AI$19-1,0))))&lt;=$I45,MOD((YEAR(DATE(YEAR(AI$19-1),MONTH(AI$19-1),MIN($J45,DAY(EOMONTH(AI$19-1,0)))))-YEAR($H45))*12+MONTH(DATE(YEAR(AI$19-1),MONTH(AI$19-1),MIN($J45,DAY(EOMONTH(AI$19-1,0)))))-MONTH($H45),CHOOSE($F45,1,1,3,12))=0))*1,0)))</f>
        <v/>
      </c>
      <c r="AJ45">
        <f>IF(OR(NOT($K45),AJ$19&lt;=AJ$18),0,$D45*IF($F45=1,IF(MIN(AJ$19,$I45+1)&lt;=MAX(AJ$18,$H45),0,MAX(0,INT((MIN(AJ$19,$I45+1)-MAX(AJ$18,$H45)-1-MOD(WEEKDAY($H45,2)-WEEKDAY(MAX(AJ$18,$H45),2),7))/7)+1)),(AND(DATE(YEAR(AJ$18),MONTH(AJ$18),MIN($J45,DAY(EOMONTH(AJ$18,0))))&gt;=AJ$18,DATE(YEAR(AJ$18),MONTH(AJ$18),MIN($J45,DAY(EOMONTH(AJ$18,0))))&lt;AJ$19,DATE(YEAR(AJ$18),MONTH(AJ$18),MIN($J45,DAY(EOMONTH(AJ$18,0))))&gt;=$H45,DATE(YEAR(AJ$18),MONTH(AJ$18),MIN($J45,DAY(EOMONTH(AJ$18,0))))&lt;=$I45,MOD((YEAR(DATE(YEAR(AJ$18),MONTH(AJ$18),MIN($J45,DAY(EOMONTH(AJ$18,0)))))-YEAR($H45))*12+MONTH(DATE(YEAR(AJ$18),MONTH(AJ$18),MIN($J45,DAY(EOMONTH(AJ$18,0)))))-MONTH($H45),CHOOSE($F45,1,1,3,12))=0))*1+IF(MONTH(DATE(YEAR(AJ$19-1),MONTH(AJ$19-1),MIN($J45,DAY(EOMONTH(AJ$19-1,0)))))&lt;&gt;MONTH(DATE(YEAR(AJ$18),MONTH(AJ$18),MIN($J45,DAY(EOMONTH(AJ$18,0))))),(AND(DATE(YEAR(AJ$19-1),MONTH(AJ$19-1),MIN($J45,DAY(EOMONTH(AJ$19-1,0))))&gt;=AJ$18,DATE(YEAR(AJ$19-1),MONTH(AJ$19-1),MIN($J45,DAY(EOMONTH(AJ$19-1,0))))&lt;AJ$19,DATE(YEAR(AJ$19-1),MONTH(AJ$19-1),MIN($J45,DAY(EOMONTH(AJ$19-1,0))))&gt;=$H45,DATE(YEAR(AJ$19-1),MONTH(AJ$19-1),MIN($J45,DAY(EOMONTH(AJ$19-1,0))))&lt;=$I45,MOD((YEAR(DATE(YEAR(AJ$19-1),MONTH(AJ$19-1),MIN($J45,DAY(EOMONTH(AJ$19-1,0)))))-YEAR($H45))*12+MONTH(DATE(YEAR(AJ$19-1),MONTH(AJ$19-1),MIN($J45,DAY(EOMONTH(AJ$19-1,0)))))-MONTH($H45),CHOOSE($F45,1,1,3,12))=0))*1,0)))</f>
        <v/>
      </c>
      <c r="AK45">
        <f>IF(OR(NOT($K45),AK$19&lt;=AK$18),0,$D45*IF($F45=1,IF(MIN(AK$19,$I45+1)&lt;=MAX(AK$18,$H45),0,MAX(0,INT((MIN(AK$19,$I45+1)-MAX(AK$18,$H45)-1-MOD(WEEKDAY($H45,2)-WEEKDAY(MAX(AK$18,$H45),2),7))/7)+1)),(AND(DATE(YEAR(AK$18),MONTH(AK$18),MIN($J45,DAY(EOMONTH(AK$18,0))))&gt;=AK$18,DATE(YEAR(AK$18),MONTH(AK$18),MIN($J45,DAY(EOMONTH(AK$18,0))))&lt;AK$19,DATE(YEAR(AK$18),MONTH(AK$18),MIN($J45,DAY(EOMONTH(AK$18,0))))&gt;=$H45,DATE(YEAR(AK$18),MONTH(AK$18),MIN($J45,DAY(EOMONTH(AK$18,0))))&lt;=$I45,MOD((YEAR(DATE(YEAR(AK$18),MONTH(AK$18),MIN($J45,DAY(EOMONTH(AK$18,0)))))-YEAR($H45))*12+MONTH(DATE(YEAR(AK$18),MONTH(AK$18),MIN($J45,DAY(EOMONTH(AK$18,0)))))-MONTH($H45),CHOOSE($F45,1,1,3,12))=0))*1+IF(MONTH(DATE(YEAR(AK$19-1),MONTH(AK$19-1),MIN($J45,DAY(EOMONTH(AK$19-1,0)))))&lt;&gt;MONTH(DATE(YEAR(AK$18),MONTH(AK$18),MIN($J45,DAY(EOMONTH(AK$18,0))))),(AND(DATE(YEAR(AK$19-1),MONTH(AK$19-1),MIN($J45,DAY(EOMONTH(AK$19-1,0))))&gt;=AK$18,DATE(YEAR(AK$19-1),MONTH(AK$19-1),MIN($J45,DAY(EOMONTH(AK$19-1,0))))&lt;AK$19,DATE(YEAR(AK$19-1),MONTH(AK$19-1),MIN($J45,DAY(EOMONTH(AK$19-1,0))))&gt;=$H45,DATE(YEAR(AK$19-1),MONTH(AK$19-1),MIN($J45,DAY(EOMONTH(AK$19-1,0))))&lt;=$I45,MOD((YEAR(DATE(YEAR(AK$19-1),MONTH(AK$19-1),MIN($J45,DAY(EOMONTH(AK$19-1,0)))))-YEAR($H45))*12+MONTH(DATE(YEAR(AK$19-1),MONTH(AK$19-1),MIN($J45,DAY(EOMONTH(AK$19-1,0)))))-MONTH($H45),CHOOSE($F45,1,1,3,12))=0))*1,0)))</f>
        <v/>
      </c>
    </row>
    <row r="46">
      <c r="A46" t="n">
        <v>26</v>
      </c>
      <c r="B46">
        <f>Recurring!B33&amp;""</f>
        <v/>
      </c>
      <c r="C46">
        <f>IF(Recurring!C33="","§§",Recurring!C33)</f>
        <v/>
      </c>
      <c r="D46">
        <f>N(Recurring!D33)</f>
        <v/>
      </c>
      <c r="E46">
        <f>IF(COUNTIF($J$2:$J$5,C46)&gt;0,1,IF(COUNTIF($J$7:$J$16,C46)&gt;0,-1,0))</f>
        <v/>
      </c>
      <c r="F46">
        <f>ROUND(SUMPRODUCT((Lang!$C$49:$N$52=Recurring!E33)*(ROW(Lang!$C$49:$N$52)-48))/MAX(1,COUNTIF(Lang!$C$49:$N$52,Recurring!E33)),0)</f>
        <v/>
      </c>
      <c r="H46">
        <f>N(Recurring!F33)</f>
        <v/>
      </c>
      <c r="I46">
        <f>IF(N(Recurring!G33)=0,73051,Recurring!G33)</f>
        <v/>
      </c>
      <c r="J46">
        <f>IF(H46&gt;0,DAY(H46),1)</f>
        <v/>
      </c>
      <c r="K46">
        <f>AND(D46&gt;0,E46&lt;&gt;0,F46&gt;0,H46&gt;0)</f>
        <v/>
      </c>
      <c r="M46">
        <f>IF(OR(NOT($K46),M$19&lt;=M$18),0,$D46*IF($F46=1,IF(MIN(M$19,$I46+1)&lt;=MAX(M$18,$H46),0,MAX(0,INT((MIN(M$19,$I46+1)-MAX(M$18,$H46)-1-MOD(WEEKDAY($H46,2)-WEEKDAY(MAX(M$18,$H46),2),7))/7)+1)),(AND(DATE(YEAR(M$18),MONTH(M$18),MIN($J46,DAY(EOMONTH(M$18,0))))&gt;=M$18,DATE(YEAR(M$18),MONTH(M$18),MIN($J46,DAY(EOMONTH(M$18,0))))&lt;M$19,DATE(YEAR(M$18),MONTH(M$18),MIN($J46,DAY(EOMONTH(M$18,0))))&gt;=$H46,DATE(YEAR(M$18),MONTH(M$18),MIN($J46,DAY(EOMONTH(M$18,0))))&lt;=$I46,MOD((YEAR(DATE(YEAR(M$18),MONTH(M$18),MIN($J46,DAY(EOMONTH(M$18,0)))))-YEAR($H46))*12+MONTH(DATE(YEAR(M$18),MONTH(M$18),MIN($J46,DAY(EOMONTH(M$18,0)))))-MONTH($H46),CHOOSE($F46,1,1,3,12))=0))*1+IF(MONTH(DATE(YEAR(M$19-1),MONTH(M$19-1),MIN($J46,DAY(EOMONTH(M$19-1,0)))))&lt;&gt;MONTH(DATE(YEAR(M$18),MONTH(M$18),MIN($J46,DAY(EOMONTH(M$18,0))))),(AND(DATE(YEAR(M$19-1),MONTH(M$19-1),MIN($J46,DAY(EOMONTH(M$19-1,0))))&gt;=M$18,DATE(YEAR(M$19-1),MONTH(M$19-1),MIN($J46,DAY(EOMONTH(M$19-1,0))))&lt;M$19,DATE(YEAR(M$19-1),MONTH(M$19-1),MIN($J46,DAY(EOMONTH(M$19-1,0))))&gt;=$H46,DATE(YEAR(M$19-1),MONTH(M$19-1),MIN($J46,DAY(EOMONTH(M$19-1,0))))&lt;=$I46,MOD((YEAR(DATE(YEAR(M$19-1),MONTH(M$19-1),MIN($J46,DAY(EOMONTH(M$19-1,0)))))-YEAR($H46))*12+MONTH(DATE(YEAR(M$19-1),MONTH(M$19-1),MIN($J46,DAY(EOMONTH(M$19-1,0)))))-MONTH($H46),CHOOSE($F46,1,1,3,12))=0))*1,0)))</f>
        <v/>
      </c>
      <c r="N46">
        <f>IF(OR(NOT($K46),N$19&lt;=N$18),0,$D46*IF($F46=1,IF(MIN(N$19,$I46+1)&lt;=MAX(N$18,$H46),0,MAX(0,INT((MIN(N$19,$I46+1)-MAX(N$18,$H46)-1-MOD(WEEKDAY($H46,2)-WEEKDAY(MAX(N$18,$H46),2),7))/7)+1)),(AND(DATE(YEAR(N$18),MONTH(N$18),MIN($J46,DAY(EOMONTH(N$18,0))))&gt;=N$18,DATE(YEAR(N$18),MONTH(N$18),MIN($J46,DAY(EOMONTH(N$18,0))))&lt;N$19,DATE(YEAR(N$18),MONTH(N$18),MIN($J46,DAY(EOMONTH(N$18,0))))&gt;=$H46,DATE(YEAR(N$18),MONTH(N$18),MIN($J46,DAY(EOMONTH(N$18,0))))&lt;=$I46,MOD((YEAR(DATE(YEAR(N$18),MONTH(N$18),MIN($J46,DAY(EOMONTH(N$18,0)))))-YEAR($H46))*12+MONTH(DATE(YEAR(N$18),MONTH(N$18),MIN($J46,DAY(EOMONTH(N$18,0)))))-MONTH($H46),CHOOSE($F46,1,1,3,12))=0))*1+IF(MONTH(DATE(YEAR(N$19-1),MONTH(N$19-1),MIN($J46,DAY(EOMONTH(N$19-1,0)))))&lt;&gt;MONTH(DATE(YEAR(N$18),MONTH(N$18),MIN($J46,DAY(EOMONTH(N$18,0))))),(AND(DATE(YEAR(N$19-1),MONTH(N$19-1),MIN($J46,DAY(EOMONTH(N$19-1,0))))&gt;=N$18,DATE(YEAR(N$19-1),MONTH(N$19-1),MIN($J46,DAY(EOMONTH(N$19-1,0))))&lt;N$19,DATE(YEAR(N$19-1),MONTH(N$19-1),MIN($J46,DAY(EOMONTH(N$19-1,0))))&gt;=$H46,DATE(YEAR(N$19-1),MONTH(N$19-1),MIN($J46,DAY(EOMONTH(N$19-1,0))))&lt;=$I46,MOD((YEAR(DATE(YEAR(N$19-1),MONTH(N$19-1),MIN($J46,DAY(EOMONTH(N$19-1,0)))))-YEAR($H46))*12+MONTH(DATE(YEAR(N$19-1),MONTH(N$19-1),MIN($J46,DAY(EOMONTH(N$19-1,0)))))-MONTH($H46),CHOOSE($F46,1,1,3,12))=0))*1,0)))</f>
        <v/>
      </c>
      <c r="O46">
        <f>IF(OR(NOT($K46),O$19&lt;=O$18),0,$D46*IF($F46=1,IF(MIN(O$19,$I46+1)&lt;=MAX(O$18,$H46),0,MAX(0,INT((MIN(O$19,$I46+1)-MAX(O$18,$H46)-1-MOD(WEEKDAY($H46,2)-WEEKDAY(MAX(O$18,$H46),2),7))/7)+1)),(AND(DATE(YEAR(O$18),MONTH(O$18),MIN($J46,DAY(EOMONTH(O$18,0))))&gt;=O$18,DATE(YEAR(O$18),MONTH(O$18),MIN($J46,DAY(EOMONTH(O$18,0))))&lt;O$19,DATE(YEAR(O$18),MONTH(O$18),MIN($J46,DAY(EOMONTH(O$18,0))))&gt;=$H46,DATE(YEAR(O$18),MONTH(O$18),MIN($J46,DAY(EOMONTH(O$18,0))))&lt;=$I46,MOD((YEAR(DATE(YEAR(O$18),MONTH(O$18),MIN($J46,DAY(EOMONTH(O$18,0)))))-YEAR($H46))*12+MONTH(DATE(YEAR(O$18),MONTH(O$18),MIN($J46,DAY(EOMONTH(O$18,0)))))-MONTH($H46),CHOOSE($F46,1,1,3,12))=0))*1+IF(MONTH(DATE(YEAR(O$19-1),MONTH(O$19-1),MIN($J46,DAY(EOMONTH(O$19-1,0)))))&lt;&gt;MONTH(DATE(YEAR(O$18),MONTH(O$18),MIN($J46,DAY(EOMONTH(O$18,0))))),(AND(DATE(YEAR(O$19-1),MONTH(O$19-1),MIN($J46,DAY(EOMONTH(O$19-1,0))))&gt;=O$18,DATE(YEAR(O$19-1),MONTH(O$19-1),MIN($J46,DAY(EOMONTH(O$19-1,0))))&lt;O$19,DATE(YEAR(O$19-1),MONTH(O$19-1),MIN($J46,DAY(EOMONTH(O$19-1,0))))&gt;=$H46,DATE(YEAR(O$19-1),MONTH(O$19-1),MIN($J46,DAY(EOMONTH(O$19-1,0))))&lt;=$I46,MOD((YEAR(DATE(YEAR(O$19-1),MONTH(O$19-1),MIN($J46,DAY(EOMONTH(O$19-1,0)))))-YEAR($H46))*12+MONTH(DATE(YEAR(O$19-1),MONTH(O$19-1),MIN($J46,DAY(EOMONTH(O$19-1,0)))))-MONTH($H46),CHOOSE($F46,1,1,3,12))=0))*1,0)))</f>
        <v/>
      </c>
      <c r="P46">
        <f>IF(OR(NOT($K46),P$19&lt;=P$18),0,$D46*IF($F46=1,IF(MIN(P$19,$I46+1)&lt;=MAX(P$18,$H46),0,MAX(0,INT((MIN(P$19,$I46+1)-MAX(P$18,$H46)-1-MOD(WEEKDAY($H46,2)-WEEKDAY(MAX(P$18,$H46),2),7))/7)+1)),(AND(DATE(YEAR(P$18),MONTH(P$18),MIN($J46,DAY(EOMONTH(P$18,0))))&gt;=P$18,DATE(YEAR(P$18),MONTH(P$18),MIN($J46,DAY(EOMONTH(P$18,0))))&lt;P$19,DATE(YEAR(P$18),MONTH(P$18),MIN($J46,DAY(EOMONTH(P$18,0))))&gt;=$H46,DATE(YEAR(P$18),MONTH(P$18),MIN($J46,DAY(EOMONTH(P$18,0))))&lt;=$I46,MOD((YEAR(DATE(YEAR(P$18),MONTH(P$18),MIN($J46,DAY(EOMONTH(P$18,0)))))-YEAR($H46))*12+MONTH(DATE(YEAR(P$18),MONTH(P$18),MIN($J46,DAY(EOMONTH(P$18,0)))))-MONTH($H46),CHOOSE($F46,1,1,3,12))=0))*1+IF(MONTH(DATE(YEAR(P$19-1),MONTH(P$19-1),MIN($J46,DAY(EOMONTH(P$19-1,0)))))&lt;&gt;MONTH(DATE(YEAR(P$18),MONTH(P$18),MIN($J46,DAY(EOMONTH(P$18,0))))),(AND(DATE(YEAR(P$19-1),MONTH(P$19-1),MIN($J46,DAY(EOMONTH(P$19-1,0))))&gt;=P$18,DATE(YEAR(P$19-1),MONTH(P$19-1),MIN($J46,DAY(EOMONTH(P$19-1,0))))&lt;P$19,DATE(YEAR(P$19-1),MONTH(P$19-1),MIN($J46,DAY(EOMONTH(P$19-1,0))))&gt;=$H46,DATE(YEAR(P$19-1),MONTH(P$19-1),MIN($J46,DAY(EOMONTH(P$19-1,0))))&lt;=$I46,MOD((YEAR(DATE(YEAR(P$19-1),MONTH(P$19-1),MIN($J46,DAY(EOMONTH(P$19-1,0)))))-YEAR($H46))*12+MONTH(DATE(YEAR(P$19-1),MONTH(P$19-1),MIN($J46,DAY(EOMONTH(P$19-1,0)))))-MONTH($H46),CHOOSE($F46,1,1,3,12))=0))*1,0)))</f>
        <v/>
      </c>
      <c r="Q46">
        <f>IF(OR(NOT($K46),Q$19&lt;=Q$18),0,$D46*IF($F46=1,IF(MIN(Q$19,$I46+1)&lt;=MAX(Q$18,$H46),0,MAX(0,INT((MIN(Q$19,$I46+1)-MAX(Q$18,$H46)-1-MOD(WEEKDAY($H46,2)-WEEKDAY(MAX(Q$18,$H46),2),7))/7)+1)),(AND(DATE(YEAR(Q$18),MONTH(Q$18),MIN($J46,DAY(EOMONTH(Q$18,0))))&gt;=Q$18,DATE(YEAR(Q$18),MONTH(Q$18),MIN($J46,DAY(EOMONTH(Q$18,0))))&lt;Q$19,DATE(YEAR(Q$18),MONTH(Q$18),MIN($J46,DAY(EOMONTH(Q$18,0))))&gt;=$H46,DATE(YEAR(Q$18),MONTH(Q$18),MIN($J46,DAY(EOMONTH(Q$18,0))))&lt;=$I46,MOD((YEAR(DATE(YEAR(Q$18),MONTH(Q$18),MIN($J46,DAY(EOMONTH(Q$18,0)))))-YEAR($H46))*12+MONTH(DATE(YEAR(Q$18),MONTH(Q$18),MIN($J46,DAY(EOMONTH(Q$18,0)))))-MONTH($H46),CHOOSE($F46,1,1,3,12))=0))*1+IF(MONTH(DATE(YEAR(Q$19-1),MONTH(Q$19-1),MIN($J46,DAY(EOMONTH(Q$19-1,0)))))&lt;&gt;MONTH(DATE(YEAR(Q$18),MONTH(Q$18),MIN($J46,DAY(EOMONTH(Q$18,0))))),(AND(DATE(YEAR(Q$19-1),MONTH(Q$19-1),MIN($J46,DAY(EOMONTH(Q$19-1,0))))&gt;=Q$18,DATE(YEAR(Q$19-1),MONTH(Q$19-1),MIN($J46,DAY(EOMONTH(Q$19-1,0))))&lt;Q$19,DATE(YEAR(Q$19-1),MONTH(Q$19-1),MIN($J46,DAY(EOMONTH(Q$19-1,0))))&gt;=$H46,DATE(YEAR(Q$19-1),MONTH(Q$19-1),MIN($J46,DAY(EOMONTH(Q$19-1,0))))&lt;=$I46,MOD((YEAR(DATE(YEAR(Q$19-1),MONTH(Q$19-1),MIN($J46,DAY(EOMONTH(Q$19-1,0)))))-YEAR($H46))*12+MONTH(DATE(YEAR(Q$19-1),MONTH(Q$19-1),MIN($J46,DAY(EOMONTH(Q$19-1,0)))))-MONTH($H46),CHOOSE($F46,1,1,3,12))=0))*1,0)))</f>
        <v/>
      </c>
      <c r="R46">
        <f>IF(OR(NOT($K46),R$19&lt;=R$18),0,$D46*IF($F46=1,IF(MIN(R$19,$I46+1)&lt;=MAX(R$18,$H46),0,MAX(0,INT((MIN(R$19,$I46+1)-MAX(R$18,$H46)-1-MOD(WEEKDAY($H46,2)-WEEKDAY(MAX(R$18,$H46),2),7))/7)+1)),(AND(DATE(YEAR(R$18),MONTH(R$18),MIN($J46,DAY(EOMONTH(R$18,0))))&gt;=R$18,DATE(YEAR(R$18),MONTH(R$18),MIN($J46,DAY(EOMONTH(R$18,0))))&lt;R$19,DATE(YEAR(R$18),MONTH(R$18),MIN($J46,DAY(EOMONTH(R$18,0))))&gt;=$H46,DATE(YEAR(R$18),MONTH(R$18),MIN($J46,DAY(EOMONTH(R$18,0))))&lt;=$I46,MOD((YEAR(DATE(YEAR(R$18),MONTH(R$18),MIN($J46,DAY(EOMONTH(R$18,0)))))-YEAR($H46))*12+MONTH(DATE(YEAR(R$18),MONTH(R$18),MIN($J46,DAY(EOMONTH(R$18,0)))))-MONTH($H46),CHOOSE($F46,1,1,3,12))=0))*1+IF(MONTH(DATE(YEAR(R$19-1),MONTH(R$19-1),MIN($J46,DAY(EOMONTH(R$19-1,0)))))&lt;&gt;MONTH(DATE(YEAR(R$18),MONTH(R$18),MIN($J46,DAY(EOMONTH(R$18,0))))),(AND(DATE(YEAR(R$19-1),MONTH(R$19-1),MIN($J46,DAY(EOMONTH(R$19-1,0))))&gt;=R$18,DATE(YEAR(R$19-1),MONTH(R$19-1),MIN($J46,DAY(EOMONTH(R$19-1,0))))&lt;R$19,DATE(YEAR(R$19-1),MONTH(R$19-1),MIN($J46,DAY(EOMONTH(R$19-1,0))))&gt;=$H46,DATE(YEAR(R$19-1),MONTH(R$19-1),MIN($J46,DAY(EOMONTH(R$19-1,0))))&lt;=$I46,MOD((YEAR(DATE(YEAR(R$19-1),MONTH(R$19-1),MIN($J46,DAY(EOMONTH(R$19-1,0)))))-YEAR($H46))*12+MONTH(DATE(YEAR(R$19-1),MONTH(R$19-1),MIN($J46,DAY(EOMONTH(R$19-1,0)))))-MONTH($H46),CHOOSE($F46,1,1,3,12))=0))*1,0)))</f>
        <v/>
      </c>
      <c r="S46">
        <f>IF(OR(NOT($K46),S$19&lt;=S$18),0,$D46*IF($F46=1,IF(MIN(S$19,$I46+1)&lt;=MAX(S$18,$H46),0,MAX(0,INT((MIN(S$19,$I46+1)-MAX(S$18,$H46)-1-MOD(WEEKDAY($H46,2)-WEEKDAY(MAX(S$18,$H46),2),7))/7)+1)),(AND(DATE(YEAR(S$18),MONTH(S$18),MIN($J46,DAY(EOMONTH(S$18,0))))&gt;=S$18,DATE(YEAR(S$18),MONTH(S$18),MIN($J46,DAY(EOMONTH(S$18,0))))&lt;S$19,DATE(YEAR(S$18),MONTH(S$18),MIN($J46,DAY(EOMONTH(S$18,0))))&gt;=$H46,DATE(YEAR(S$18),MONTH(S$18),MIN($J46,DAY(EOMONTH(S$18,0))))&lt;=$I46,MOD((YEAR(DATE(YEAR(S$18),MONTH(S$18),MIN($J46,DAY(EOMONTH(S$18,0)))))-YEAR($H46))*12+MONTH(DATE(YEAR(S$18),MONTH(S$18),MIN($J46,DAY(EOMONTH(S$18,0)))))-MONTH($H46),CHOOSE($F46,1,1,3,12))=0))*1+IF(MONTH(DATE(YEAR(S$19-1),MONTH(S$19-1),MIN($J46,DAY(EOMONTH(S$19-1,0)))))&lt;&gt;MONTH(DATE(YEAR(S$18),MONTH(S$18),MIN($J46,DAY(EOMONTH(S$18,0))))),(AND(DATE(YEAR(S$19-1),MONTH(S$19-1),MIN($J46,DAY(EOMONTH(S$19-1,0))))&gt;=S$18,DATE(YEAR(S$19-1),MONTH(S$19-1),MIN($J46,DAY(EOMONTH(S$19-1,0))))&lt;S$19,DATE(YEAR(S$19-1),MONTH(S$19-1),MIN($J46,DAY(EOMONTH(S$19-1,0))))&gt;=$H46,DATE(YEAR(S$19-1),MONTH(S$19-1),MIN($J46,DAY(EOMONTH(S$19-1,0))))&lt;=$I46,MOD((YEAR(DATE(YEAR(S$19-1),MONTH(S$19-1),MIN($J46,DAY(EOMONTH(S$19-1,0)))))-YEAR($H46))*12+MONTH(DATE(YEAR(S$19-1),MONTH(S$19-1),MIN($J46,DAY(EOMONTH(S$19-1,0)))))-MONTH($H46),CHOOSE($F46,1,1,3,12))=0))*1,0)))</f>
        <v/>
      </c>
      <c r="T46">
        <f>IF(OR(NOT($K46),T$19&lt;=T$18),0,$D46*IF($F46=1,IF(MIN(T$19,$I46+1)&lt;=MAX(T$18,$H46),0,MAX(0,INT((MIN(T$19,$I46+1)-MAX(T$18,$H46)-1-MOD(WEEKDAY($H46,2)-WEEKDAY(MAX(T$18,$H46),2),7))/7)+1)),(AND(DATE(YEAR(T$18),MONTH(T$18),MIN($J46,DAY(EOMONTH(T$18,0))))&gt;=T$18,DATE(YEAR(T$18),MONTH(T$18),MIN($J46,DAY(EOMONTH(T$18,0))))&lt;T$19,DATE(YEAR(T$18),MONTH(T$18),MIN($J46,DAY(EOMONTH(T$18,0))))&gt;=$H46,DATE(YEAR(T$18),MONTH(T$18),MIN($J46,DAY(EOMONTH(T$18,0))))&lt;=$I46,MOD((YEAR(DATE(YEAR(T$18),MONTH(T$18),MIN($J46,DAY(EOMONTH(T$18,0)))))-YEAR($H46))*12+MONTH(DATE(YEAR(T$18),MONTH(T$18),MIN($J46,DAY(EOMONTH(T$18,0)))))-MONTH($H46),CHOOSE($F46,1,1,3,12))=0))*1+IF(MONTH(DATE(YEAR(T$19-1),MONTH(T$19-1),MIN($J46,DAY(EOMONTH(T$19-1,0)))))&lt;&gt;MONTH(DATE(YEAR(T$18),MONTH(T$18),MIN($J46,DAY(EOMONTH(T$18,0))))),(AND(DATE(YEAR(T$19-1),MONTH(T$19-1),MIN($J46,DAY(EOMONTH(T$19-1,0))))&gt;=T$18,DATE(YEAR(T$19-1),MONTH(T$19-1),MIN($J46,DAY(EOMONTH(T$19-1,0))))&lt;T$19,DATE(YEAR(T$19-1),MONTH(T$19-1),MIN($J46,DAY(EOMONTH(T$19-1,0))))&gt;=$H46,DATE(YEAR(T$19-1),MONTH(T$19-1),MIN($J46,DAY(EOMONTH(T$19-1,0))))&lt;=$I46,MOD((YEAR(DATE(YEAR(T$19-1),MONTH(T$19-1),MIN($J46,DAY(EOMONTH(T$19-1,0)))))-YEAR($H46))*12+MONTH(DATE(YEAR(T$19-1),MONTH(T$19-1),MIN($J46,DAY(EOMONTH(T$19-1,0)))))-MONTH($H46),CHOOSE($F46,1,1,3,12))=0))*1,0)))</f>
        <v/>
      </c>
      <c r="U46">
        <f>IF(OR(NOT($K46),U$19&lt;=U$18),0,$D46*IF($F46=1,IF(MIN(U$19,$I46+1)&lt;=MAX(U$18,$H46),0,MAX(0,INT((MIN(U$19,$I46+1)-MAX(U$18,$H46)-1-MOD(WEEKDAY($H46,2)-WEEKDAY(MAX(U$18,$H46),2),7))/7)+1)),(AND(DATE(YEAR(U$18),MONTH(U$18),MIN($J46,DAY(EOMONTH(U$18,0))))&gt;=U$18,DATE(YEAR(U$18),MONTH(U$18),MIN($J46,DAY(EOMONTH(U$18,0))))&lt;U$19,DATE(YEAR(U$18),MONTH(U$18),MIN($J46,DAY(EOMONTH(U$18,0))))&gt;=$H46,DATE(YEAR(U$18),MONTH(U$18),MIN($J46,DAY(EOMONTH(U$18,0))))&lt;=$I46,MOD((YEAR(DATE(YEAR(U$18),MONTH(U$18),MIN($J46,DAY(EOMONTH(U$18,0)))))-YEAR($H46))*12+MONTH(DATE(YEAR(U$18),MONTH(U$18),MIN($J46,DAY(EOMONTH(U$18,0)))))-MONTH($H46),CHOOSE($F46,1,1,3,12))=0))*1+IF(MONTH(DATE(YEAR(U$19-1),MONTH(U$19-1),MIN($J46,DAY(EOMONTH(U$19-1,0)))))&lt;&gt;MONTH(DATE(YEAR(U$18),MONTH(U$18),MIN($J46,DAY(EOMONTH(U$18,0))))),(AND(DATE(YEAR(U$19-1),MONTH(U$19-1),MIN($J46,DAY(EOMONTH(U$19-1,0))))&gt;=U$18,DATE(YEAR(U$19-1),MONTH(U$19-1),MIN($J46,DAY(EOMONTH(U$19-1,0))))&lt;U$19,DATE(YEAR(U$19-1),MONTH(U$19-1),MIN($J46,DAY(EOMONTH(U$19-1,0))))&gt;=$H46,DATE(YEAR(U$19-1),MONTH(U$19-1),MIN($J46,DAY(EOMONTH(U$19-1,0))))&lt;=$I46,MOD((YEAR(DATE(YEAR(U$19-1),MONTH(U$19-1),MIN($J46,DAY(EOMONTH(U$19-1,0)))))-YEAR($H46))*12+MONTH(DATE(YEAR(U$19-1),MONTH(U$19-1),MIN($J46,DAY(EOMONTH(U$19-1,0)))))-MONTH($H46),CHOOSE($F46,1,1,3,12))=0))*1,0)))</f>
        <v/>
      </c>
      <c r="V46">
        <f>IF(OR(NOT($K46),V$19&lt;=V$18),0,$D46*IF($F46=1,IF(MIN(V$19,$I46+1)&lt;=MAX(V$18,$H46),0,MAX(0,INT((MIN(V$19,$I46+1)-MAX(V$18,$H46)-1-MOD(WEEKDAY($H46,2)-WEEKDAY(MAX(V$18,$H46),2),7))/7)+1)),(AND(DATE(YEAR(V$18),MONTH(V$18),MIN($J46,DAY(EOMONTH(V$18,0))))&gt;=V$18,DATE(YEAR(V$18),MONTH(V$18),MIN($J46,DAY(EOMONTH(V$18,0))))&lt;V$19,DATE(YEAR(V$18),MONTH(V$18),MIN($J46,DAY(EOMONTH(V$18,0))))&gt;=$H46,DATE(YEAR(V$18),MONTH(V$18),MIN($J46,DAY(EOMONTH(V$18,0))))&lt;=$I46,MOD((YEAR(DATE(YEAR(V$18),MONTH(V$18),MIN($J46,DAY(EOMONTH(V$18,0)))))-YEAR($H46))*12+MONTH(DATE(YEAR(V$18),MONTH(V$18),MIN($J46,DAY(EOMONTH(V$18,0)))))-MONTH($H46),CHOOSE($F46,1,1,3,12))=0))*1+IF(MONTH(DATE(YEAR(V$19-1),MONTH(V$19-1),MIN($J46,DAY(EOMONTH(V$19-1,0)))))&lt;&gt;MONTH(DATE(YEAR(V$18),MONTH(V$18),MIN($J46,DAY(EOMONTH(V$18,0))))),(AND(DATE(YEAR(V$19-1),MONTH(V$19-1),MIN($J46,DAY(EOMONTH(V$19-1,0))))&gt;=V$18,DATE(YEAR(V$19-1),MONTH(V$19-1),MIN($J46,DAY(EOMONTH(V$19-1,0))))&lt;V$19,DATE(YEAR(V$19-1),MONTH(V$19-1),MIN($J46,DAY(EOMONTH(V$19-1,0))))&gt;=$H46,DATE(YEAR(V$19-1),MONTH(V$19-1),MIN($J46,DAY(EOMONTH(V$19-1,0))))&lt;=$I46,MOD((YEAR(DATE(YEAR(V$19-1),MONTH(V$19-1),MIN($J46,DAY(EOMONTH(V$19-1,0)))))-YEAR($H46))*12+MONTH(DATE(YEAR(V$19-1),MONTH(V$19-1),MIN($J46,DAY(EOMONTH(V$19-1,0)))))-MONTH($H46),CHOOSE($F46,1,1,3,12))=0))*1,0)))</f>
        <v/>
      </c>
      <c r="W46">
        <f>IF(OR(NOT($K46),W$19&lt;=W$18),0,$D46*IF($F46=1,IF(MIN(W$19,$I46+1)&lt;=MAX(W$18,$H46),0,MAX(0,INT((MIN(W$19,$I46+1)-MAX(W$18,$H46)-1-MOD(WEEKDAY($H46,2)-WEEKDAY(MAX(W$18,$H46),2),7))/7)+1)),(AND(DATE(YEAR(W$18),MONTH(W$18),MIN($J46,DAY(EOMONTH(W$18,0))))&gt;=W$18,DATE(YEAR(W$18),MONTH(W$18),MIN($J46,DAY(EOMONTH(W$18,0))))&lt;W$19,DATE(YEAR(W$18),MONTH(W$18),MIN($J46,DAY(EOMONTH(W$18,0))))&gt;=$H46,DATE(YEAR(W$18),MONTH(W$18),MIN($J46,DAY(EOMONTH(W$18,0))))&lt;=$I46,MOD((YEAR(DATE(YEAR(W$18),MONTH(W$18),MIN($J46,DAY(EOMONTH(W$18,0)))))-YEAR($H46))*12+MONTH(DATE(YEAR(W$18),MONTH(W$18),MIN($J46,DAY(EOMONTH(W$18,0)))))-MONTH($H46),CHOOSE($F46,1,1,3,12))=0))*1+IF(MONTH(DATE(YEAR(W$19-1),MONTH(W$19-1),MIN($J46,DAY(EOMONTH(W$19-1,0)))))&lt;&gt;MONTH(DATE(YEAR(W$18),MONTH(W$18),MIN($J46,DAY(EOMONTH(W$18,0))))),(AND(DATE(YEAR(W$19-1),MONTH(W$19-1),MIN($J46,DAY(EOMONTH(W$19-1,0))))&gt;=W$18,DATE(YEAR(W$19-1),MONTH(W$19-1),MIN($J46,DAY(EOMONTH(W$19-1,0))))&lt;W$19,DATE(YEAR(W$19-1),MONTH(W$19-1),MIN($J46,DAY(EOMONTH(W$19-1,0))))&gt;=$H46,DATE(YEAR(W$19-1),MONTH(W$19-1),MIN($J46,DAY(EOMONTH(W$19-1,0))))&lt;=$I46,MOD((YEAR(DATE(YEAR(W$19-1),MONTH(W$19-1),MIN($J46,DAY(EOMONTH(W$19-1,0)))))-YEAR($H46))*12+MONTH(DATE(YEAR(W$19-1),MONTH(W$19-1),MIN($J46,DAY(EOMONTH(W$19-1,0)))))-MONTH($H46),CHOOSE($F46,1,1,3,12))=0))*1,0)))</f>
        <v/>
      </c>
      <c r="X46">
        <f>IF(OR(NOT($K46),X$19&lt;=X$18),0,$D46*IF($F46=1,IF(MIN(X$19,$I46+1)&lt;=MAX(X$18,$H46),0,MAX(0,INT((MIN(X$19,$I46+1)-MAX(X$18,$H46)-1-MOD(WEEKDAY($H46,2)-WEEKDAY(MAX(X$18,$H46),2),7))/7)+1)),(AND(DATE(YEAR(X$18),MONTH(X$18),MIN($J46,DAY(EOMONTH(X$18,0))))&gt;=X$18,DATE(YEAR(X$18),MONTH(X$18),MIN($J46,DAY(EOMONTH(X$18,0))))&lt;X$19,DATE(YEAR(X$18),MONTH(X$18),MIN($J46,DAY(EOMONTH(X$18,0))))&gt;=$H46,DATE(YEAR(X$18),MONTH(X$18),MIN($J46,DAY(EOMONTH(X$18,0))))&lt;=$I46,MOD((YEAR(DATE(YEAR(X$18),MONTH(X$18),MIN($J46,DAY(EOMONTH(X$18,0)))))-YEAR($H46))*12+MONTH(DATE(YEAR(X$18),MONTH(X$18),MIN($J46,DAY(EOMONTH(X$18,0)))))-MONTH($H46),CHOOSE($F46,1,1,3,12))=0))*1+IF(MONTH(DATE(YEAR(X$19-1),MONTH(X$19-1),MIN($J46,DAY(EOMONTH(X$19-1,0)))))&lt;&gt;MONTH(DATE(YEAR(X$18),MONTH(X$18),MIN($J46,DAY(EOMONTH(X$18,0))))),(AND(DATE(YEAR(X$19-1),MONTH(X$19-1),MIN($J46,DAY(EOMONTH(X$19-1,0))))&gt;=X$18,DATE(YEAR(X$19-1),MONTH(X$19-1),MIN($J46,DAY(EOMONTH(X$19-1,0))))&lt;X$19,DATE(YEAR(X$19-1),MONTH(X$19-1),MIN($J46,DAY(EOMONTH(X$19-1,0))))&gt;=$H46,DATE(YEAR(X$19-1),MONTH(X$19-1),MIN($J46,DAY(EOMONTH(X$19-1,0))))&lt;=$I46,MOD((YEAR(DATE(YEAR(X$19-1),MONTH(X$19-1),MIN($J46,DAY(EOMONTH(X$19-1,0)))))-YEAR($H46))*12+MONTH(DATE(YEAR(X$19-1),MONTH(X$19-1),MIN($J46,DAY(EOMONTH(X$19-1,0)))))-MONTH($H46),CHOOSE($F46,1,1,3,12))=0))*1,0)))</f>
        <v/>
      </c>
      <c r="Y46">
        <f>IF(OR(NOT($K46),Y$19&lt;=Y$18),0,$D46*IF($F46=1,IF(MIN(Y$19,$I46+1)&lt;=MAX(Y$18,$H46),0,MAX(0,INT((MIN(Y$19,$I46+1)-MAX(Y$18,$H46)-1-MOD(WEEKDAY($H46,2)-WEEKDAY(MAX(Y$18,$H46),2),7))/7)+1)),(AND(DATE(YEAR(Y$18),MONTH(Y$18),MIN($J46,DAY(EOMONTH(Y$18,0))))&gt;=Y$18,DATE(YEAR(Y$18),MONTH(Y$18),MIN($J46,DAY(EOMONTH(Y$18,0))))&lt;Y$19,DATE(YEAR(Y$18),MONTH(Y$18),MIN($J46,DAY(EOMONTH(Y$18,0))))&gt;=$H46,DATE(YEAR(Y$18),MONTH(Y$18),MIN($J46,DAY(EOMONTH(Y$18,0))))&lt;=$I46,MOD((YEAR(DATE(YEAR(Y$18),MONTH(Y$18),MIN($J46,DAY(EOMONTH(Y$18,0)))))-YEAR($H46))*12+MONTH(DATE(YEAR(Y$18),MONTH(Y$18),MIN($J46,DAY(EOMONTH(Y$18,0)))))-MONTH($H46),CHOOSE($F46,1,1,3,12))=0))*1+IF(MONTH(DATE(YEAR(Y$19-1),MONTH(Y$19-1),MIN($J46,DAY(EOMONTH(Y$19-1,0)))))&lt;&gt;MONTH(DATE(YEAR(Y$18),MONTH(Y$18),MIN($J46,DAY(EOMONTH(Y$18,0))))),(AND(DATE(YEAR(Y$19-1),MONTH(Y$19-1),MIN($J46,DAY(EOMONTH(Y$19-1,0))))&gt;=Y$18,DATE(YEAR(Y$19-1),MONTH(Y$19-1),MIN($J46,DAY(EOMONTH(Y$19-1,0))))&lt;Y$19,DATE(YEAR(Y$19-1),MONTH(Y$19-1),MIN($J46,DAY(EOMONTH(Y$19-1,0))))&gt;=$H46,DATE(YEAR(Y$19-1),MONTH(Y$19-1),MIN($J46,DAY(EOMONTH(Y$19-1,0))))&lt;=$I46,MOD((YEAR(DATE(YEAR(Y$19-1),MONTH(Y$19-1),MIN($J46,DAY(EOMONTH(Y$19-1,0)))))-YEAR($H46))*12+MONTH(DATE(YEAR(Y$19-1),MONTH(Y$19-1),MIN($J46,DAY(EOMONTH(Y$19-1,0)))))-MONTH($H46),CHOOSE($F46,1,1,3,12))=0))*1,0)))</f>
        <v/>
      </c>
      <c r="Z46">
        <f>IF(OR(NOT($K46),Z$19&lt;=Z$18),0,$D46*IF($F46=1,IF(MIN(Z$19,$I46+1)&lt;=MAX(Z$18,$H46),0,MAX(0,INT((MIN(Z$19,$I46+1)-MAX(Z$18,$H46)-1-MOD(WEEKDAY($H46,2)-WEEKDAY(MAX(Z$18,$H46),2),7))/7)+1)),(AND(DATE(YEAR(Z$18),MONTH(Z$18),MIN($J46,DAY(EOMONTH(Z$18,0))))&gt;=Z$18,DATE(YEAR(Z$18),MONTH(Z$18),MIN($J46,DAY(EOMONTH(Z$18,0))))&lt;Z$19,DATE(YEAR(Z$18),MONTH(Z$18),MIN($J46,DAY(EOMONTH(Z$18,0))))&gt;=$H46,DATE(YEAR(Z$18),MONTH(Z$18),MIN($J46,DAY(EOMONTH(Z$18,0))))&lt;=$I46,MOD((YEAR(DATE(YEAR(Z$18),MONTH(Z$18),MIN($J46,DAY(EOMONTH(Z$18,0)))))-YEAR($H46))*12+MONTH(DATE(YEAR(Z$18),MONTH(Z$18),MIN($J46,DAY(EOMONTH(Z$18,0)))))-MONTH($H46),CHOOSE($F46,1,1,3,12))=0))*1+IF(MONTH(DATE(YEAR(Z$19-1),MONTH(Z$19-1),MIN($J46,DAY(EOMONTH(Z$19-1,0)))))&lt;&gt;MONTH(DATE(YEAR(Z$18),MONTH(Z$18),MIN($J46,DAY(EOMONTH(Z$18,0))))),(AND(DATE(YEAR(Z$19-1),MONTH(Z$19-1),MIN($J46,DAY(EOMONTH(Z$19-1,0))))&gt;=Z$18,DATE(YEAR(Z$19-1),MONTH(Z$19-1),MIN($J46,DAY(EOMONTH(Z$19-1,0))))&lt;Z$19,DATE(YEAR(Z$19-1),MONTH(Z$19-1),MIN($J46,DAY(EOMONTH(Z$19-1,0))))&gt;=$H46,DATE(YEAR(Z$19-1),MONTH(Z$19-1),MIN($J46,DAY(EOMONTH(Z$19-1,0))))&lt;=$I46,MOD((YEAR(DATE(YEAR(Z$19-1),MONTH(Z$19-1),MIN($J46,DAY(EOMONTH(Z$19-1,0)))))-YEAR($H46))*12+MONTH(DATE(YEAR(Z$19-1),MONTH(Z$19-1),MIN($J46,DAY(EOMONTH(Z$19-1,0)))))-MONTH($H46),CHOOSE($F46,1,1,3,12))=0))*1,0)))</f>
        <v/>
      </c>
      <c r="AA46">
        <f>IF(OR(NOT($K46),AA$19&lt;=AA$18),0,$D46*IF($F46=1,IF(MIN(AA$19,$I46+1)&lt;=MAX(AA$18,$H46),0,MAX(0,INT((MIN(AA$19,$I46+1)-MAX(AA$18,$H46)-1-MOD(WEEKDAY($H46,2)-WEEKDAY(MAX(AA$18,$H46),2),7))/7)+1)),(AND(DATE(YEAR(AA$18),MONTH(AA$18),MIN($J46,DAY(EOMONTH(AA$18,0))))&gt;=AA$18,DATE(YEAR(AA$18),MONTH(AA$18),MIN($J46,DAY(EOMONTH(AA$18,0))))&lt;AA$19,DATE(YEAR(AA$18),MONTH(AA$18),MIN($J46,DAY(EOMONTH(AA$18,0))))&gt;=$H46,DATE(YEAR(AA$18),MONTH(AA$18),MIN($J46,DAY(EOMONTH(AA$18,0))))&lt;=$I46,MOD((YEAR(DATE(YEAR(AA$18),MONTH(AA$18),MIN($J46,DAY(EOMONTH(AA$18,0)))))-YEAR($H46))*12+MONTH(DATE(YEAR(AA$18),MONTH(AA$18),MIN($J46,DAY(EOMONTH(AA$18,0)))))-MONTH($H46),CHOOSE($F46,1,1,3,12))=0))*1+IF(MONTH(DATE(YEAR(AA$19-1),MONTH(AA$19-1),MIN($J46,DAY(EOMONTH(AA$19-1,0)))))&lt;&gt;MONTH(DATE(YEAR(AA$18),MONTH(AA$18),MIN($J46,DAY(EOMONTH(AA$18,0))))),(AND(DATE(YEAR(AA$19-1),MONTH(AA$19-1),MIN($J46,DAY(EOMONTH(AA$19-1,0))))&gt;=AA$18,DATE(YEAR(AA$19-1),MONTH(AA$19-1),MIN($J46,DAY(EOMONTH(AA$19-1,0))))&lt;AA$19,DATE(YEAR(AA$19-1),MONTH(AA$19-1),MIN($J46,DAY(EOMONTH(AA$19-1,0))))&gt;=$H46,DATE(YEAR(AA$19-1),MONTH(AA$19-1),MIN($J46,DAY(EOMONTH(AA$19-1,0))))&lt;=$I46,MOD((YEAR(DATE(YEAR(AA$19-1),MONTH(AA$19-1),MIN($J46,DAY(EOMONTH(AA$19-1,0)))))-YEAR($H46))*12+MONTH(DATE(YEAR(AA$19-1),MONTH(AA$19-1),MIN($J46,DAY(EOMONTH(AA$19-1,0)))))-MONTH($H46),CHOOSE($F46,1,1,3,12))=0))*1,0)))</f>
        <v/>
      </c>
      <c r="AB46">
        <f>IF(OR(NOT($K46),AB$19&lt;=AB$18),0,$D46*IF($F46=1,IF(MIN(AB$19,$I46+1)&lt;=MAX(AB$18,$H46),0,MAX(0,INT((MIN(AB$19,$I46+1)-MAX(AB$18,$H46)-1-MOD(WEEKDAY($H46,2)-WEEKDAY(MAX(AB$18,$H46),2),7))/7)+1)),(AND(DATE(YEAR(AB$18),MONTH(AB$18),MIN($J46,DAY(EOMONTH(AB$18,0))))&gt;=AB$18,DATE(YEAR(AB$18),MONTH(AB$18),MIN($J46,DAY(EOMONTH(AB$18,0))))&lt;AB$19,DATE(YEAR(AB$18),MONTH(AB$18),MIN($J46,DAY(EOMONTH(AB$18,0))))&gt;=$H46,DATE(YEAR(AB$18),MONTH(AB$18),MIN($J46,DAY(EOMONTH(AB$18,0))))&lt;=$I46,MOD((YEAR(DATE(YEAR(AB$18),MONTH(AB$18),MIN($J46,DAY(EOMONTH(AB$18,0)))))-YEAR($H46))*12+MONTH(DATE(YEAR(AB$18),MONTH(AB$18),MIN($J46,DAY(EOMONTH(AB$18,0)))))-MONTH($H46),CHOOSE($F46,1,1,3,12))=0))*1+IF(MONTH(DATE(YEAR(AB$19-1),MONTH(AB$19-1),MIN($J46,DAY(EOMONTH(AB$19-1,0)))))&lt;&gt;MONTH(DATE(YEAR(AB$18),MONTH(AB$18),MIN($J46,DAY(EOMONTH(AB$18,0))))),(AND(DATE(YEAR(AB$19-1),MONTH(AB$19-1),MIN($J46,DAY(EOMONTH(AB$19-1,0))))&gt;=AB$18,DATE(YEAR(AB$19-1),MONTH(AB$19-1),MIN($J46,DAY(EOMONTH(AB$19-1,0))))&lt;AB$19,DATE(YEAR(AB$19-1),MONTH(AB$19-1),MIN($J46,DAY(EOMONTH(AB$19-1,0))))&gt;=$H46,DATE(YEAR(AB$19-1),MONTH(AB$19-1),MIN($J46,DAY(EOMONTH(AB$19-1,0))))&lt;=$I46,MOD((YEAR(DATE(YEAR(AB$19-1),MONTH(AB$19-1),MIN($J46,DAY(EOMONTH(AB$19-1,0)))))-YEAR($H46))*12+MONTH(DATE(YEAR(AB$19-1),MONTH(AB$19-1),MIN($J46,DAY(EOMONTH(AB$19-1,0)))))-MONTH($H46),CHOOSE($F46,1,1,3,12))=0))*1,0)))</f>
        <v/>
      </c>
      <c r="AC46">
        <f>IF(OR(NOT($K46),AC$19&lt;=AC$18),0,$D46*IF($F46=1,IF(MIN(AC$19,$I46+1)&lt;=MAX(AC$18,$H46),0,MAX(0,INT((MIN(AC$19,$I46+1)-MAX(AC$18,$H46)-1-MOD(WEEKDAY($H46,2)-WEEKDAY(MAX(AC$18,$H46),2),7))/7)+1)),(AND(DATE(YEAR(AC$18),MONTH(AC$18),MIN($J46,DAY(EOMONTH(AC$18,0))))&gt;=AC$18,DATE(YEAR(AC$18),MONTH(AC$18),MIN($J46,DAY(EOMONTH(AC$18,0))))&lt;AC$19,DATE(YEAR(AC$18),MONTH(AC$18),MIN($J46,DAY(EOMONTH(AC$18,0))))&gt;=$H46,DATE(YEAR(AC$18),MONTH(AC$18),MIN($J46,DAY(EOMONTH(AC$18,0))))&lt;=$I46,MOD((YEAR(DATE(YEAR(AC$18),MONTH(AC$18),MIN($J46,DAY(EOMONTH(AC$18,0)))))-YEAR($H46))*12+MONTH(DATE(YEAR(AC$18),MONTH(AC$18),MIN($J46,DAY(EOMONTH(AC$18,0)))))-MONTH($H46),CHOOSE($F46,1,1,3,12))=0))*1+IF(MONTH(DATE(YEAR(AC$19-1),MONTH(AC$19-1),MIN($J46,DAY(EOMONTH(AC$19-1,0)))))&lt;&gt;MONTH(DATE(YEAR(AC$18),MONTH(AC$18),MIN($J46,DAY(EOMONTH(AC$18,0))))),(AND(DATE(YEAR(AC$19-1),MONTH(AC$19-1),MIN($J46,DAY(EOMONTH(AC$19-1,0))))&gt;=AC$18,DATE(YEAR(AC$19-1),MONTH(AC$19-1),MIN($J46,DAY(EOMONTH(AC$19-1,0))))&lt;AC$19,DATE(YEAR(AC$19-1),MONTH(AC$19-1),MIN($J46,DAY(EOMONTH(AC$19-1,0))))&gt;=$H46,DATE(YEAR(AC$19-1),MONTH(AC$19-1),MIN($J46,DAY(EOMONTH(AC$19-1,0))))&lt;=$I46,MOD((YEAR(DATE(YEAR(AC$19-1),MONTH(AC$19-1),MIN($J46,DAY(EOMONTH(AC$19-1,0)))))-YEAR($H46))*12+MONTH(DATE(YEAR(AC$19-1),MONTH(AC$19-1),MIN($J46,DAY(EOMONTH(AC$19-1,0)))))-MONTH($H46),CHOOSE($F46,1,1,3,12))=0))*1,0)))</f>
        <v/>
      </c>
      <c r="AD46">
        <f>IF(OR(NOT($K46),AD$19&lt;=AD$18),0,$D46*IF($F46=1,IF(MIN(AD$19,$I46+1)&lt;=MAX(AD$18,$H46),0,MAX(0,INT((MIN(AD$19,$I46+1)-MAX(AD$18,$H46)-1-MOD(WEEKDAY($H46,2)-WEEKDAY(MAX(AD$18,$H46),2),7))/7)+1)),(AND(DATE(YEAR(AD$18),MONTH(AD$18),MIN($J46,DAY(EOMONTH(AD$18,0))))&gt;=AD$18,DATE(YEAR(AD$18),MONTH(AD$18),MIN($J46,DAY(EOMONTH(AD$18,0))))&lt;AD$19,DATE(YEAR(AD$18),MONTH(AD$18),MIN($J46,DAY(EOMONTH(AD$18,0))))&gt;=$H46,DATE(YEAR(AD$18),MONTH(AD$18),MIN($J46,DAY(EOMONTH(AD$18,0))))&lt;=$I46,MOD((YEAR(DATE(YEAR(AD$18),MONTH(AD$18),MIN($J46,DAY(EOMONTH(AD$18,0)))))-YEAR($H46))*12+MONTH(DATE(YEAR(AD$18),MONTH(AD$18),MIN($J46,DAY(EOMONTH(AD$18,0)))))-MONTH($H46),CHOOSE($F46,1,1,3,12))=0))*1+IF(MONTH(DATE(YEAR(AD$19-1),MONTH(AD$19-1),MIN($J46,DAY(EOMONTH(AD$19-1,0)))))&lt;&gt;MONTH(DATE(YEAR(AD$18),MONTH(AD$18),MIN($J46,DAY(EOMONTH(AD$18,0))))),(AND(DATE(YEAR(AD$19-1),MONTH(AD$19-1),MIN($J46,DAY(EOMONTH(AD$19-1,0))))&gt;=AD$18,DATE(YEAR(AD$19-1),MONTH(AD$19-1),MIN($J46,DAY(EOMONTH(AD$19-1,0))))&lt;AD$19,DATE(YEAR(AD$19-1),MONTH(AD$19-1),MIN($J46,DAY(EOMONTH(AD$19-1,0))))&gt;=$H46,DATE(YEAR(AD$19-1),MONTH(AD$19-1),MIN($J46,DAY(EOMONTH(AD$19-1,0))))&lt;=$I46,MOD((YEAR(DATE(YEAR(AD$19-1),MONTH(AD$19-1),MIN($J46,DAY(EOMONTH(AD$19-1,0)))))-YEAR($H46))*12+MONTH(DATE(YEAR(AD$19-1),MONTH(AD$19-1),MIN($J46,DAY(EOMONTH(AD$19-1,0)))))-MONTH($H46),CHOOSE($F46,1,1,3,12))=0))*1,0)))</f>
        <v/>
      </c>
      <c r="AE46">
        <f>IF(OR(NOT($K46),AE$19&lt;=AE$18),0,$D46*IF($F46=1,IF(MIN(AE$19,$I46+1)&lt;=MAX(AE$18,$H46),0,MAX(0,INT((MIN(AE$19,$I46+1)-MAX(AE$18,$H46)-1-MOD(WEEKDAY($H46,2)-WEEKDAY(MAX(AE$18,$H46),2),7))/7)+1)),(AND(DATE(YEAR(AE$18),MONTH(AE$18),MIN($J46,DAY(EOMONTH(AE$18,0))))&gt;=AE$18,DATE(YEAR(AE$18),MONTH(AE$18),MIN($J46,DAY(EOMONTH(AE$18,0))))&lt;AE$19,DATE(YEAR(AE$18),MONTH(AE$18),MIN($J46,DAY(EOMONTH(AE$18,0))))&gt;=$H46,DATE(YEAR(AE$18),MONTH(AE$18),MIN($J46,DAY(EOMONTH(AE$18,0))))&lt;=$I46,MOD((YEAR(DATE(YEAR(AE$18),MONTH(AE$18),MIN($J46,DAY(EOMONTH(AE$18,0)))))-YEAR($H46))*12+MONTH(DATE(YEAR(AE$18),MONTH(AE$18),MIN($J46,DAY(EOMONTH(AE$18,0)))))-MONTH($H46),CHOOSE($F46,1,1,3,12))=0))*1+IF(MONTH(DATE(YEAR(AE$19-1),MONTH(AE$19-1),MIN($J46,DAY(EOMONTH(AE$19-1,0)))))&lt;&gt;MONTH(DATE(YEAR(AE$18),MONTH(AE$18),MIN($J46,DAY(EOMONTH(AE$18,0))))),(AND(DATE(YEAR(AE$19-1),MONTH(AE$19-1),MIN($J46,DAY(EOMONTH(AE$19-1,0))))&gt;=AE$18,DATE(YEAR(AE$19-1),MONTH(AE$19-1),MIN($J46,DAY(EOMONTH(AE$19-1,0))))&lt;AE$19,DATE(YEAR(AE$19-1),MONTH(AE$19-1),MIN($J46,DAY(EOMONTH(AE$19-1,0))))&gt;=$H46,DATE(YEAR(AE$19-1),MONTH(AE$19-1),MIN($J46,DAY(EOMONTH(AE$19-1,0))))&lt;=$I46,MOD((YEAR(DATE(YEAR(AE$19-1),MONTH(AE$19-1),MIN($J46,DAY(EOMONTH(AE$19-1,0)))))-YEAR($H46))*12+MONTH(DATE(YEAR(AE$19-1),MONTH(AE$19-1),MIN($J46,DAY(EOMONTH(AE$19-1,0)))))-MONTH($H46),CHOOSE($F46,1,1,3,12))=0))*1,0)))</f>
        <v/>
      </c>
      <c r="AF46">
        <f>IF(OR(NOT($K46),AF$19&lt;=AF$18),0,$D46*IF($F46=1,IF(MIN(AF$19,$I46+1)&lt;=MAX(AF$18,$H46),0,MAX(0,INT((MIN(AF$19,$I46+1)-MAX(AF$18,$H46)-1-MOD(WEEKDAY($H46,2)-WEEKDAY(MAX(AF$18,$H46),2),7))/7)+1)),(AND(DATE(YEAR(AF$18),MONTH(AF$18),MIN($J46,DAY(EOMONTH(AF$18,0))))&gt;=AF$18,DATE(YEAR(AF$18),MONTH(AF$18),MIN($J46,DAY(EOMONTH(AF$18,0))))&lt;AF$19,DATE(YEAR(AF$18),MONTH(AF$18),MIN($J46,DAY(EOMONTH(AF$18,0))))&gt;=$H46,DATE(YEAR(AF$18),MONTH(AF$18),MIN($J46,DAY(EOMONTH(AF$18,0))))&lt;=$I46,MOD((YEAR(DATE(YEAR(AF$18),MONTH(AF$18),MIN($J46,DAY(EOMONTH(AF$18,0)))))-YEAR($H46))*12+MONTH(DATE(YEAR(AF$18),MONTH(AF$18),MIN($J46,DAY(EOMONTH(AF$18,0)))))-MONTH($H46),CHOOSE($F46,1,1,3,12))=0))*1+IF(MONTH(DATE(YEAR(AF$19-1),MONTH(AF$19-1),MIN($J46,DAY(EOMONTH(AF$19-1,0)))))&lt;&gt;MONTH(DATE(YEAR(AF$18),MONTH(AF$18),MIN($J46,DAY(EOMONTH(AF$18,0))))),(AND(DATE(YEAR(AF$19-1),MONTH(AF$19-1),MIN($J46,DAY(EOMONTH(AF$19-1,0))))&gt;=AF$18,DATE(YEAR(AF$19-1),MONTH(AF$19-1),MIN($J46,DAY(EOMONTH(AF$19-1,0))))&lt;AF$19,DATE(YEAR(AF$19-1),MONTH(AF$19-1),MIN($J46,DAY(EOMONTH(AF$19-1,0))))&gt;=$H46,DATE(YEAR(AF$19-1),MONTH(AF$19-1),MIN($J46,DAY(EOMONTH(AF$19-1,0))))&lt;=$I46,MOD((YEAR(DATE(YEAR(AF$19-1),MONTH(AF$19-1),MIN($J46,DAY(EOMONTH(AF$19-1,0)))))-YEAR($H46))*12+MONTH(DATE(YEAR(AF$19-1),MONTH(AF$19-1),MIN($J46,DAY(EOMONTH(AF$19-1,0)))))-MONTH($H46),CHOOSE($F46,1,1,3,12))=0))*1,0)))</f>
        <v/>
      </c>
      <c r="AG46">
        <f>IF(OR(NOT($K46),AG$19&lt;=AG$18),0,$D46*IF($F46=1,IF(MIN(AG$19,$I46+1)&lt;=MAX(AG$18,$H46),0,MAX(0,INT((MIN(AG$19,$I46+1)-MAX(AG$18,$H46)-1-MOD(WEEKDAY($H46,2)-WEEKDAY(MAX(AG$18,$H46),2),7))/7)+1)),(AND(DATE(YEAR(AG$18),MONTH(AG$18),MIN($J46,DAY(EOMONTH(AG$18,0))))&gt;=AG$18,DATE(YEAR(AG$18),MONTH(AG$18),MIN($J46,DAY(EOMONTH(AG$18,0))))&lt;AG$19,DATE(YEAR(AG$18),MONTH(AG$18),MIN($J46,DAY(EOMONTH(AG$18,0))))&gt;=$H46,DATE(YEAR(AG$18),MONTH(AG$18),MIN($J46,DAY(EOMONTH(AG$18,0))))&lt;=$I46,MOD((YEAR(DATE(YEAR(AG$18),MONTH(AG$18),MIN($J46,DAY(EOMONTH(AG$18,0)))))-YEAR($H46))*12+MONTH(DATE(YEAR(AG$18),MONTH(AG$18),MIN($J46,DAY(EOMONTH(AG$18,0)))))-MONTH($H46),CHOOSE($F46,1,1,3,12))=0))*1+IF(MONTH(DATE(YEAR(AG$19-1),MONTH(AG$19-1),MIN($J46,DAY(EOMONTH(AG$19-1,0)))))&lt;&gt;MONTH(DATE(YEAR(AG$18),MONTH(AG$18),MIN($J46,DAY(EOMONTH(AG$18,0))))),(AND(DATE(YEAR(AG$19-1),MONTH(AG$19-1),MIN($J46,DAY(EOMONTH(AG$19-1,0))))&gt;=AG$18,DATE(YEAR(AG$19-1),MONTH(AG$19-1),MIN($J46,DAY(EOMONTH(AG$19-1,0))))&lt;AG$19,DATE(YEAR(AG$19-1),MONTH(AG$19-1),MIN($J46,DAY(EOMONTH(AG$19-1,0))))&gt;=$H46,DATE(YEAR(AG$19-1),MONTH(AG$19-1),MIN($J46,DAY(EOMONTH(AG$19-1,0))))&lt;=$I46,MOD((YEAR(DATE(YEAR(AG$19-1),MONTH(AG$19-1),MIN($J46,DAY(EOMONTH(AG$19-1,0)))))-YEAR($H46))*12+MONTH(DATE(YEAR(AG$19-1),MONTH(AG$19-1),MIN($J46,DAY(EOMONTH(AG$19-1,0)))))-MONTH($H46),CHOOSE($F46,1,1,3,12))=0))*1,0)))</f>
        <v/>
      </c>
      <c r="AH46">
        <f>IF(OR(NOT($K46),AH$19&lt;=AH$18),0,$D46*IF($F46=1,IF(MIN(AH$19,$I46+1)&lt;=MAX(AH$18,$H46),0,MAX(0,INT((MIN(AH$19,$I46+1)-MAX(AH$18,$H46)-1-MOD(WEEKDAY($H46,2)-WEEKDAY(MAX(AH$18,$H46),2),7))/7)+1)),(AND(DATE(YEAR(AH$18),MONTH(AH$18),MIN($J46,DAY(EOMONTH(AH$18,0))))&gt;=AH$18,DATE(YEAR(AH$18),MONTH(AH$18),MIN($J46,DAY(EOMONTH(AH$18,0))))&lt;AH$19,DATE(YEAR(AH$18),MONTH(AH$18),MIN($J46,DAY(EOMONTH(AH$18,0))))&gt;=$H46,DATE(YEAR(AH$18),MONTH(AH$18),MIN($J46,DAY(EOMONTH(AH$18,0))))&lt;=$I46,MOD((YEAR(DATE(YEAR(AH$18),MONTH(AH$18),MIN($J46,DAY(EOMONTH(AH$18,0)))))-YEAR($H46))*12+MONTH(DATE(YEAR(AH$18),MONTH(AH$18),MIN($J46,DAY(EOMONTH(AH$18,0)))))-MONTH($H46),CHOOSE($F46,1,1,3,12))=0))*1+IF(MONTH(DATE(YEAR(AH$19-1),MONTH(AH$19-1),MIN($J46,DAY(EOMONTH(AH$19-1,0)))))&lt;&gt;MONTH(DATE(YEAR(AH$18),MONTH(AH$18),MIN($J46,DAY(EOMONTH(AH$18,0))))),(AND(DATE(YEAR(AH$19-1),MONTH(AH$19-1),MIN($J46,DAY(EOMONTH(AH$19-1,0))))&gt;=AH$18,DATE(YEAR(AH$19-1),MONTH(AH$19-1),MIN($J46,DAY(EOMONTH(AH$19-1,0))))&lt;AH$19,DATE(YEAR(AH$19-1),MONTH(AH$19-1),MIN($J46,DAY(EOMONTH(AH$19-1,0))))&gt;=$H46,DATE(YEAR(AH$19-1),MONTH(AH$19-1),MIN($J46,DAY(EOMONTH(AH$19-1,0))))&lt;=$I46,MOD((YEAR(DATE(YEAR(AH$19-1),MONTH(AH$19-1),MIN($J46,DAY(EOMONTH(AH$19-1,0)))))-YEAR($H46))*12+MONTH(DATE(YEAR(AH$19-1),MONTH(AH$19-1),MIN($J46,DAY(EOMONTH(AH$19-1,0)))))-MONTH($H46),CHOOSE($F46,1,1,3,12))=0))*1,0)))</f>
        <v/>
      </c>
      <c r="AI46">
        <f>IF(OR(NOT($K46),AI$19&lt;=AI$18),0,$D46*IF($F46=1,IF(MIN(AI$19,$I46+1)&lt;=MAX(AI$18,$H46),0,MAX(0,INT((MIN(AI$19,$I46+1)-MAX(AI$18,$H46)-1-MOD(WEEKDAY($H46,2)-WEEKDAY(MAX(AI$18,$H46),2),7))/7)+1)),(AND(DATE(YEAR(AI$18),MONTH(AI$18),MIN($J46,DAY(EOMONTH(AI$18,0))))&gt;=AI$18,DATE(YEAR(AI$18),MONTH(AI$18),MIN($J46,DAY(EOMONTH(AI$18,0))))&lt;AI$19,DATE(YEAR(AI$18),MONTH(AI$18),MIN($J46,DAY(EOMONTH(AI$18,0))))&gt;=$H46,DATE(YEAR(AI$18),MONTH(AI$18),MIN($J46,DAY(EOMONTH(AI$18,0))))&lt;=$I46,MOD((YEAR(DATE(YEAR(AI$18),MONTH(AI$18),MIN($J46,DAY(EOMONTH(AI$18,0)))))-YEAR($H46))*12+MONTH(DATE(YEAR(AI$18),MONTH(AI$18),MIN($J46,DAY(EOMONTH(AI$18,0)))))-MONTH($H46),CHOOSE($F46,1,1,3,12))=0))*1+IF(MONTH(DATE(YEAR(AI$19-1),MONTH(AI$19-1),MIN($J46,DAY(EOMONTH(AI$19-1,0)))))&lt;&gt;MONTH(DATE(YEAR(AI$18),MONTH(AI$18),MIN($J46,DAY(EOMONTH(AI$18,0))))),(AND(DATE(YEAR(AI$19-1),MONTH(AI$19-1),MIN($J46,DAY(EOMONTH(AI$19-1,0))))&gt;=AI$18,DATE(YEAR(AI$19-1),MONTH(AI$19-1),MIN($J46,DAY(EOMONTH(AI$19-1,0))))&lt;AI$19,DATE(YEAR(AI$19-1),MONTH(AI$19-1),MIN($J46,DAY(EOMONTH(AI$19-1,0))))&gt;=$H46,DATE(YEAR(AI$19-1),MONTH(AI$19-1),MIN($J46,DAY(EOMONTH(AI$19-1,0))))&lt;=$I46,MOD((YEAR(DATE(YEAR(AI$19-1),MONTH(AI$19-1),MIN($J46,DAY(EOMONTH(AI$19-1,0)))))-YEAR($H46))*12+MONTH(DATE(YEAR(AI$19-1),MONTH(AI$19-1),MIN($J46,DAY(EOMONTH(AI$19-1,0)))))-MONTH($H46),CHOOSE($F46,1,1,3,12))=0))*1,0)))</f>
        <v/>
      </c>
      <c r="AJ46">
        <f>IF(OR(NOT($K46),AJ$19&lt;=AJ$18),0,$D46*IF($F46=1,IF(MIN(AJ$19,$I46+1)&lt;=MAX(AJ$18,$H46),0,MAX(0,INT((MIN(AJ$19,$I46+1)-MAX(AJ$18,$H46)-1-MOD(WEEKDAY($H46,2)-WEEKDAY(MAX(AJ$18,$H46),2),7))/7)+1)),(AND(DATE(YEAR(AJ$18),MONTH(AJ$18),MIN($J46,DAY(EOMONTH(AJ$18,0))))&gt;=AJ$18,DATE(YEAR(AJ$18),MONTH(AJ$18),MIN($J46,DAY(EOMONTH(AJ$18,0))))&lt;AJ$19,DATE(YEAR(AJ$18),MONTH(AJ$18),MIN($J46,DAY(EOMONTH(AJ$18,0))))&gt;=$H46,DATE(YEAR(AJ$18),MONTH(AJ$18),MIN($J46,DAY(EOMONTH(AJ$18,0))))&lt;=$I46,MOD((YEAR(DATE(YEAR(AJ$18),MONTH(AJ$18),MIN($J46,DAY(EOMONTH(AJ$18,0)))))-YEAR($H46))*12+MONTH(DATE(YEAR(AJ$18),MONTH(AJ$18),MIN($J46,DAY(EOMONTH(AJ$18,0)))))-MONTH($H46),CHOOSE($F46,1,1,3,12))=0))*1+IF(MONTH(DATE(YEAR(AJ$19-1),MONTH(AJ$19-1),MIN($J46,DAY(EOMONTH(AJ$19-1,0)))))&lt;&gt;MONTH(DATE(YEAR(AJ$18),MONTH(AJ$18),MIN($J46,DAY(EOMONTH(AJ$18,0))))),(AND(DATE(YEAR(AJ$19-1),MONTH(AJ$19-1),MIN($J46,DAY(EOMONTH(AJ$19-1,0))))&gt;=AJ$18,DATE(YEAR(AJ$19-1),MONTH(AJ$19-1),MIN($J46,DAY(EOMONTH(AJ$19-1,0))))&lt;AJ$19,DATE(YEAR(AJ$19-1),MONTH(AJ$19-1),MIN($J46,DAY(EOMONTH(AJ$19-1,0))))&gt;=$H46,DATE(YEAR(AJ$19-1),MONTH(AJ$19-1),MIN($J46,DAY(EOMONTH(AJ$19-1,0))))&lt;=$I46,MOD((YEAR(DATE(YEAR(AJ$19-1),MONTH(AJ$19-1),MIN($J46,DAY(EOMONTH(AJ$19-1,0)))))-YEAR($H46))*12+MONTH(DATE(YEAR(AJ$19-1),MONTH(AJ$19-1),MIN($J46,DAY(EOMONTH(AJ$19-1,0)))))-MONTH($H46),CHOOSE($F46,1,1,3,12))=0))*1,0)))</f>
        <v/>
      </c>
      <c r="AK46">
        <f>IF(OR(NOT($K46),AK$19&lt;=AK$18),0,$D46*IF($F46=1,IF(MIN(AK$19,$I46+1)&lt;=MAX(AK$18,$H46),0,MAX(0,INT((MIN(AK$19,$I46+1)-MAX(AK$18,$H46)-1-MOD(WEEKDAY($H46,2)-WEEKDAY(MAX(AK$18,$H46),2),7))/7)+1)),(AND(DATE(YEAR(AK$18),MONTH(AK$18),MIN($J46,DAY(EOMONTH(AK$18,0))))&gt;=AK$18,DATE(YEAR(AK$18),MONTH(AK$18),MIN($J46,DAY(EOMONTH(AK$18,0))))&lt;AK$19,DATE(YEAR(AK$18),MONTH(AK$18),MIN($J46,DAY(EOMONTH(AK$18,0))))&gt;=$H46,DATE(YEAR(AK$18),MONTH(AK$18),MIN($J46,DAY(EOMONTH(AK$18,0))))&lt;=$I46,MOD((YEAR(DATE(YEAR(AK$18),MONTH(AK$18),MIN($J46,DAY(EOMONTH(AK$18,0)))))-YEAR($H46))*12+MONTH(DATE(YEAR(AK$18),MONTH(AK$18),MIN($J46,DAY(EOMONTH(AK$18,0)))))-MONTH($H46),CHOOSE($F46,1,1,3,12))=0))*1+IF(MONTH(DATE(YEAR(AK$19-1),MONTH(AK$19-1),MIN($J46,DAY(EOMONTH(AK$19-1,0)))))&lt;&gt;MONTH(DATE(YEAR(AK$18),MONTH(AK$18),MIN($J46,DAY(EOMONTH(AK$18,0))))),(AND(DATE(YEAR(AK$19-1),MONTH(AK$19-1),MIN($J46,DAY(EOMONTH(AK$19-1,0))))&gt;=AK$18,DATE(YEAR(AK$19-1),MONTH(AK$19-1),MIN($J46,DAY(EOMONTH(AK$19-1,0))))&lt;AK$19,DATE(YEAR(AK$19-1),MONTH(AK$19-1),MIN($J46,DAY(EOMONTH(AK$19-1,0))))&gt;=$H46,DATE(YEAR(AK$19-1),MONTH(AK$19-1),MIN($J46,DAY(EOMONTH(AK$19-1,0))))&lt;=$I46,MOD((YEAR(DATE(YEAR(AK$19-1),MONTH(AK$19-1),MIN($J46,DAY(EOMONTH(AK$19-1,0)))))-YEAR($H46))*12+MONTH(DATE(YEAR(AK$19-1),MONTH(AK$19-1),MIN($J46,DAY(EOMONTH(AK$19-1,0)))))-MONTH($H46),CHOOSE($F46,1,1,3,12))=0))*1,0)))</f>
        <v/>
      </c>
    </row>
    <row r="47">
      <c r="A47" t="n">
        <v>27</v>
      </c>
      <c r="B47">
        <f>Recurring!B34&amp;""</f>
        <v/>
      </c>
      <c r="C47">
        <f>IF(Recurring!C34="","§§",Recurring!C34)</f>
        <v/>
      </c>
      <c r="D47">
        <f>N(Recurring!D34)</f>
        <v/>
      </c>
      <c r="E47">
        <f>IF(COUNTIF($J$2:$J$5,C47)&gt;0,1,IF(COUNTIF($J$7:$J$16,C47)&gt;0,-1,0))</f>
        <v/>
      </c>
      <c r="F47">
        <f>ROUND(SUMPRODUCT((Lang!$C$49:$N$52=Recurring!E34)*(ROW(Lang!$C$49:$N$52)-48))/MAX(1,COUNTIF(Lang!$C$49:$N$52,Recurring!E34)),0)</f>
        <v/>
      </c>
      <c r="H47">
        <f>N(Recurring!F34)</f>
        <v/>
      </c>
      <c r="I47">
        <f>IF(N(Recurring!G34)=0,73051,Recurring!G34)</f>
        <v/>
      </c>
      <c r="J47">
        <f>IF(H47&gt;0,DAY(H47),1)</f>
        <v/>
      </c>
      <c r="K47">
        <f>AND(D47&gt;0,E47&lt;&gt;0,F47&gt;0,H47&gt;0)</f>
        <v/>
      </c>
      <c r="M47">
        <f>IF(OR(NOT($K47),M$19&lt;=M$18),0,$D47*IF($F47=1,IF(MIN(M$19,$I47+1)&lt;=MAX(M$18,$H47),0,MAX(0,INT((MIN(M$19,$I47+1)-MAX(M$18,$H47)-1-MOD(WEEKDAY($H47,2)-WEEKDAY(MAX(M$18,$H47),2),7))/7)+1)),(AND(DATE(YEAR(M$18),MONTH(M$18),MIN($J47,DAY(EOMONTH(M$18,0))))&gt;=M$18,DATE(YEAR(M$18),MONTH(M$18),MIN($J47,DAY(EOMONTH(M$18,0))))&lt;M$19,DATE(YEAR(M$18),MONTH(M$18),MIN($J47,DAY(EOMONTH(M$18,0))))&gt;=$H47,DATE(YEAR(M$18),MONTH(M$18),MIN($J47,DAY(EOMONTH(M$18,0))))&lt;=$I47,MOD((YEAR(DATE(YEAR(M$18),MONTH(M$18),MIN($J47,DAY(EOMONTH(M$18,0)))))-YEAR($H47))*12+MONTH(DATE(YEAR(M$18),MONTH(M$18),MIN($J47,DAY(EOMONTH(M$18,0)))))-MONTH($H47),CHOOSE($F47,1,1,3,12))=0))*1+IF(MONTH(DATE(YEAR(M$19-1),MONTH(M$19-1),MIN($J47,DAY(EOMONTH(M$19-1,0)))))&lt;&gt;MONTH(DATE(YEAR(M$18),MONTH(M$18),MIN($J47,DAY(EOMONTH(M$18,0))))),(AND(DATE(YEAR(M$19-1),MONTH(M$19-1),MIN($J47,DAY(EOMONTH(M$19-1,0))))&gt;=M$18,DATE(YEAR(M$19-1),MONTH(M$19-1),MIN($J47,DAY(EOMONTH(M$19-1,0))))&lt;M$19,DATE(YEAR(M$19-1),MONTH(M$19-1),MIN($J47,DAY(EOMONTH(M$19-1,0))))&gt;=$H47,DATE(YEAR(M$19-1),MONTH(M$19-1),MIN($J47,DAY(EOMONTH(M$19-1,0))))&lt;=$I47,MOD((YEAR(DATE(YEAR(M$19-1),MONTH(M$19-1),MIN($J47,DAY(EOMONTH(M$19-1,0)))))-YEAR($H47))*12+MONTH(DATE(YEAR(M$19-1),MONTH(M$19-1),MIN($J47,DAY(EOMONTH(M$19-1,0)))))-MONTH($H47),CHOOSE($F47,1,1,3,12))=0))*1,0)))</f>
        <v/>
      </c>
      <c r="N47">
        <f>IF(OR(NOT($K47),N$19&lt;=N$18),0,$D47*IF($F47=1,IF(MIN(N$19,$I47+1)&lt;=MAX(N$18,$H47),0,MAX(0,INT((MIN(N$19,$I47+1)-MAX(N$18,$H47)-1-MOD(WEEKDAY($H47,2)-WEEKDAY(MAX(N$18,$H47),2),7))/7)+1)),(AND(DATE(YEAR(N$18),MONTH(N$18),MIN($J47,DAY(EOMONTH(N$18,0))))&gt;=N$18,DATE(YEAR(N$18),MONTH(N$18),MIN($J47,DAY(EOMONTH(N$18,0))))&lt;N$19,DATE(YEAR(N$18),MONTH(N$18),MIN($J47,DAY(EOMONTH(N$18,0))))&gt;=$H47,DATE(YEAR(N$18),MONTH(N$18),MIN($J47,DAY(EOMONTH(N$18,0))))&lt;=$I47,MOD((YEAR(DATE(YEAR(N$18),MONTH(N$18),MIN($J47,DAY(EOMONTH(N$18,0)))))-YEAR($H47))*12+MONTH(DATE(YEAR(N$18),MONTH(N$18),MIN($J47,DAY(EOMONTH(N$18,0)))))-MONTH($H47),CHOOSE($F47,1,1,3,12))=0))*1+IF(MONTH(DATE(YEAR(N$19-1),MONTH(N$19-1),MIN($J47,DAY(EOMONTH(N$19-1,0)))))&lt;&gt;MONTH(DATE(YEAR(N$18),MONTH(N$18),MIN($J47,DAY(EOMONTH(N$18,0))))),(AND(DATE(YEAR(N$19-1),MONTH(N$19-1),MIN($J47,DAY(EOMONTH(N$19-1,0))))&gt;=N$18,DATE(YEAR(N$19-1),MONTH(N$19-1),MIN($J47,DAY(EOMONTH(N$19-1,0))))&lt;N$19,DATE(YEAR(N$19-1),MONTH(N$19-1),MIN($J47,DAY(EOMONTH(N$19-1,0))))&gt;=$H47,DATE(YEAR(N$19-1),MONTH(N$19-1),MIN($J47,DAY(EOMONTH(N$19-1,0))))&lt;=$I47,MOD((YEAR(DATE(YEAR(N$19-1),MONTH(N$19-1),MIN($J47,DAY(EOMONTH(N$19-1,0)))))-YEAR($H47))*12+MONTH(DATE(YEAR(N$19-1),MONTH(N$19-1),MIN($J47,DAY(EOMONTH(N$19-1,0)))))-MONTH($H47),CHOOSE($F47,1,1,3,12))=0))*1,0)))</f>
        <v/>
      </c>
      <c r="O47">
        <f>IF(OR(NOT($K47),O$19&lt;=O$18),0,$D47*IF($F47=1,IF(MIN(O$19,$I47+1)&lt;=MAX(O$18,$H47),0,MAX(0,INT((MIN(O$19,$I47+1)-MAX(O$18,$H47)-1-MOD(WEEKDAY($H47,2)-WEEKDAY(MAX(O$18,$H47),2),7))/7)+1)),(AND(DATE(YEAR(O$18),MONTH(O$18),MIN($J47,DAY(EOMONTH(O$18,0))))&gt;=O$18,DATE(YEAR(O$18),MONTH(O$18),MIN($J47,DAY(EOMONTH(O$18,0))))&lt;O$19,DATE(YEAR(O$18),MONTH(O$18),MIN($J47,DAY(EOMONTH(O$18,0))))&gt;=$H47,DATE(YEAR(O$18),MONTH(O$18),MIN($J47,DAY(EOMONTH(O$18,0))))&lt;=$I47,MOD((YEAR(DATE(YEAR(O$18),MONTH(O$18),MIN($J47,DAY(EOMONTH(O$18,0)))))-YEAR($H47))*12+MONTH(DATE(YEAR(O$18),MONTH(O$18),MIN($J47,DAY(EOMONTH(O$18,0)))))-MONTH($H47),CHOOSE($F47,1,1,3,12))=0))*1+IF(MONTH(DATE(YEAR(O$19-1),MONTH(O$19-1),MIN($J47,DAY(EOMONTH(O$19-1,0)))))&lt;&gt;MONTH(DATE(YEAR(O$18),MONTH(O$18),MIN($J47,DAY(EOMONTH(O$18,0))))),(AND(DATE(YEAR(O$19-1),MONTH(O$19-1),MIN($J47,DAY(EOMONTH(O$19-1,0))))&gt;=O$18,DATE(YEAR(O$19-1),MONTH(O$19-1),MIN($J47,DAY(EOMONTH(O$19-1,0))))&lt;O$19,DATE(YEAR(O$19-1),MONTH(O$19-1),MIN($J47,DAY(EOMONTH(O$19-1,0))))&gt;=$H47,DATE(YEAR(O$19-1),MONTH(O$19-1),MIN($J47,DAY(EOMONTH(O$19-1,0))))&lt;=$I47,MOD((YEAR(DATE(YEAR(O$19-1),MONTH(O$19-1),MIN($J47,DAY(EOMONTH(O$19-1,0)))))-YEAR($H47))*12+MONTH(DATE(YEAR(O$19-1),MONTH(O$19-1),MIN($J47,DAY(EOMONTH(O$19-1,0)))))-MONTH($H47),CHOOSE($F47,1,1,3,12))=0))*1,0)))</f>
        <v/>
      </c>
      <c r="P47">
        <f>IF(OR(NOT($K47),P$19&lt;=P$18),0,$D47*IF($F47=1,IF(MIN(P$19,$I47+1)&lt;=MAX(P$18,$H47),0,MAX(0,INT((MIN(P$19,$I47+1)-MAX(P$18,$H47)-1-MOD(WEEKDAY($H47,2)-WEEKDAY(MAX(P$18,$H47),2),7))/7)+1)),(AND(DATE(YEAR(P$18),MONTH(P$18),MIN($J47,DAY(EOMONTH(P$18,0))))&gt;=P$18,DATE(YEAR(P$18),MONTH(P$18),MIN($J47,DAY(EOMONTH(P$18,0))))&lt;P$19,DATE(YEAR(P$18),MONTH(P$18),MIN($J47,DAY(EOMONTH(P$18,0))))&gt;=$H47,DATE(YEAR(P$18),MONTH(P$18),MIN($J47,DAY(EOMONTH(P$18,0))))&lt;=$I47,MOD((YEAR(DATE(YEAR(P$18),MONTH(P$18),MIN($J47,DAY(EOMONTH(P$18,0)))))-YEAR($H47))*12+MONTH(DATE(YEAR(P$18),MONTH(P$18),MIN($J47,DAY(EOMONTH(P$18,0)))))-MONTH($H47),CHOOSE($F47,1,1,3,12))=0))*1+IF(MONTH(DATE(YEAR(P$19-1),MONTH(P$19-1),MIN($J47,DAY(EOMONTH(P$19-1,0)))))&lt;&gt;MONTH(DATE(YEAR(P$18),MONTH(P$18),MIN($J47,DAY(EOMONTH(P$18,0))))),(AND(DATE(YEAR(P$19-1),MONTH(P$19-1),MIN($J47,DAY(EOMONTH(P$19-1,0))))&gt;=P$18,DATE(YEAR(P$19-1),MONTH(P$19-1),MIN($J47,DAY(EOMONTH(P$19-1,0))))&lt;P$19,DATE(YEAR(P$19-1),MONTH(P$19-1),MIN($J47,DAY(EOMONTH(P$19-1,0))))&gt;=$H47,DATE(YEAR(P$19-1),MONTH(P$19-1),MIN($J47,DAY(EOMONTH(P$19-1,0))))&lt;=$I47,MOD((YEAR(DATE(YEAR(P$19-1),MONTH(P$19-1),MIN($J47,DAY(EOMONTH(P$19-1,0)))))-YEAR($H47))*12+MONTH(DATE(YEAR(P$19-1),MONTH(P$19-1),MIN($J47,DAY(EOMONTH(P$19-1,0)))))-MONTH($H47),CHOOSE($F47,1,1,3,12))=0))*1,0)))</f>
        <v/>
      </c>
      <c r="Q47">
        <f>IF(OR(NOT($K47),Q$19&lt;=Q$18),0,$D47*IF($F47=1,IF(MIN(Q$19,$I47+1)&lt;=MAX(Q$18,$H47),0,MAX(0,INT((MIN(Q$19,$I47+1)-MAX(Q$18,$H47)-1-MOD(WEEKDAY($H47,2)-WEEKDAY(MAX(Q$18,$H47),2),7))/7)+1)),(AND(DATE(YEAR(Q$18),MONTH(Q$18),MIN($J47,DAY(EOMONTH(Q$18,0))))&gt;=Q$18,DATE(YEAR(Q$18),MONTH(Q$18),MIN($J47,DAY(EOMONTH(Q$18,0))))&lt;Q$19,DATE(YEAR(Q$18),MONTH(Q$18),MIN($J47,DAY(EOMONTH(Q$18,0))))&gt;=$H47,DATE(YEAR(Q$18),MONTH(Q$18),MIN($J47,DAY(EOMONTH(Q$18,0))))&lt;=$I47,MOD((YEAR(DATE(YEAR(Q$18),MONTH(Q$18),MIN($J47,DAY(EOMONTH(Q$18,0)))))-YEAR($H47))*12+MONTH(DATE(YEAR(Q$18),MONTH(Q$18),MIN($J47,DAY(EOMONTH(Q$18,0)))))-MONTH($H47),CHOOSE($F47,1,1,3,12))=0))*1+IF(MONTH(DATE(YEAR(Q$19-1),MONTH(Q$19-1),MIN($J47,DAY(EOMONTH(Q$19-1,0)))))&lt;&gt;MONTH(DATE(YEAR(Q$18),MONTH(Q$18),MIN($J47,DAY(EOMONTH(Q$18,0))))),(AND(DATE(YEAR(Q$19-1),MONTH(Q$19-1),MIN($J47,DAY(EOMONTH(Q$19-1,0))))&gt;=Q$18,DATE(YEAR(Q$19-1),MONTH(Q$19-1),MIN($J47,DAY(EOMONTH(Q$19-1,0))))&lt;Q$19,DATE(YEAR(Q$19-1),MONTH(Q$19-1),MIN($J47,DAY(EOMONTH(Q$19-1,0))))&gt;=$H47,DATE(YEAR(Q$19-1),MONTH(Q$19-1),MIN($J47,DAY(EOMONTH(Q$19-1,0))))&lt;=$I47,MOD((YEAR(DATE(YEAR(Q$19-1),MONTH(Q$19-1),MIN($J47,DAY(EOMONTH(Q$19-1,0)))))-YEAR($H47))*12+MONTH(DATE(YEAR(Q$19-1),MONTH(Q$19-1),MIN($J47,DAY(EOMONTH(Q$19-1,0)))))-MONTH($H47),CHOOSE($F47,1,1,3,12))=0))*1,0)))</f>
        <v/>
      </c>
      <c r="R47">
        <f>IF(OR(NOT($K47),R$19&lt;=R$18),0,$D47*IF($F47=1,IF(MIN(R$19,$I47+1)&lt;=MAX(R$18,$H47),0,MAX(0,INT((MIN(R$19,$I47+1)-MAX(R$18,$H47)-1-MOD(WEEKDAY($H47,2)-WEEKDAY(MAX(R$18,$H47),2),7))/7)+1)),(AND(DATE(YEAR(R$18),MONTH(R$18),MIN($J47,DAY(EOMONTH(R$18,0))))&gt;=R$18,DATE(YEAR(R$18),MONTH(R$18),MIN($J47,DAY(EOMONTH(R$18,0))))&lt;R$19,DATE(YEAR(R$18),MONTH(R$18),MIN($J47,DAY(EOMONTH(R$18,0))))&gt;=$H47,DATE(YEAR(R$18),MONTH(R$18),MIN($J47,DAY(EOMONTH(R$18,0))))&lt;=$I47,MOD((YEAR(DATE(YEAR(R$18),MONTH(R$18),MIN($J47,DAY(EOMONTH(R$18,0)))))-YEAR($H47))*12+MONTH(DATE(YEAR(R$18),MONTH(R$18),MIN($J47,DAY(EOMONTH(R$18,0)))))-MONTH($H47),CHOOSE($F47,1,1,3,12))=0))*1+IF(MONTH(DATE(YEAR(R$19-1),MONTH(R$19-1),MIN($J47,DAY(EOMONTH(R$19-1,0)))))&lt;&gt;MONTH(DATE(YEAR(R$18),MONTH(R$18),MIN($J47,DAY(EOMONTH(R$18,0))))),(AND(DATE(YEAR(R$19-1),MONTH(R$19-1),MIN($J47,DAY(EOMONTH(R$19-1,0))))&gt;=R$18,DATE(YEAR(R$19-1),MONTH(R$19-1),MIN($J47,DAY(EOMONTH(R$19-1,0))))&lt;R$19,DATE(YEAR(R$19-1),MONTH(R$19-1),MIN($J47,DAY(EOMONTH(R$19-1,0))))&gt;=$H47,DATE(YEAR(R$19-1),MONTH(R$19-1),MIN($J47,DAY(EOMONTH(R$19-1,0))))&lt;=$I47,MOD((YEAR(DATE(YEAR(R$19-1),MONTH(R$19-1),MIN($J47,DAY(EOMONTH(R$19-1,0)))))-YEAR($H47))*12+MONTH(DATE(YEAR(R$19-1),MONTH(R$19-1),MIN($J47,DAY(EOMONTH(R$19-1,0)))))-MONTH($H47),CHOOSE($F47,1,1,3,12))=0))*1,0)))</f>
        <v/>
      </c>
      <c r="S47">
        <f>IF(OR(NOT($K47),S$19&lt;=S$18),0,$D47*IF($F47=1,IF(MIN(S$19,$I47+1)&lt;=MAX(S$18,$H47),0,MAX(0,INT((MIN(S$19,$I47+1)-MAX(S$18,$H47)-1-MOD(WEEKDAY($H47,2)-WEEKDAY(MAX(S$18,$H47),2),7))/7)+1)),(AND(DATE(YEAR(S$18),MONTH(S$18),MIN($J47,DAY(EOMONTH(S$18,0))))&gt;=S$18,DATE(YEAR(S$18),MONTH(S$18),MIN($J47,DAY(EOMONTH(S$18,0))))&lt;S$19,DATE(YEAR(S$18),MONTH(S$18),MIN($J47,DAY(EOMONTH(S$18,0))))&gt;=$H47,DATE(YEAR(S$18),MONTH(S$18),MIN($J47,DAY(EOMONTH(S$18,0))))&lt;=$I47,MOD((YEAR(DATE(YEAR(S$18),MONTH(S$18),MIN($J47,DAY(EOMONTH(S$18,0)))))-YEAR($H47))*12+MONTH(DATE(YEAR(S$18),MONTH(S$18),MIN($J47,DAY(EOMONTH(S$18,0)))))-MONTH($H47),CHOOSE($F47,1,1,3,12))=0))*1+IF(MONTH(DATE(YEAR(S$19-1),MONTH(S$19-1),MIN($J47,DAY(EOMONTH(S$19-1,0)))))&lt;&gt;MONTH(DATE(YEAR(S$18),MONTH(S$18),MIN($J47,DAY(EOMONTH(S$18,0))))),(AND(DATE(YEAR(S$19-1),MONTH(S$19-1),MIN($J47,DAY(EOMONTH(S$19-1,0))))&gt;=S$18,DATE(YEAR(S$19-1),MONTH(S$19-1),MIN($J47,DAY(EOMONTH(S$19-1,0))))&lt;S$19,DATE(YEAR(S$19-1),MONTH(S$19-1),MIN($J47,DAY(EOMONTH(S$19-1,0))))&gt;=$H47,DATE(YEAR(S$19-1),MONTH(S$19-1),MIN($J47,DAY(EOMONTH(S$19-1,0))))&lt;=$I47,MOD((YEAR(DATE(YEAR(S$19-1),MONTH(S$19-1),MIN($J47,DAY(EOMONTH(S$19-1,0)))))-YEAR($H47))*12+MONTH(DATE(YEAR(S$19-1),MONTH(S$19-1),MIN($J47,DAY(EOMONTH(S$19-1,0)))))-MONTH($H47),CHOOSE($F47,1,1,3,12))=0))*1,0)))</f>
        <v/>
      </c>
      <c r="T47">
        <f>IF(OR(NOT($K47),T$19&lt;=T$18),0,$D47*IF($F47=1,IF(MIN(T$19,$I47+1)&lt;=MAX(T$18,$H47),0,MAX(0,INT((MIN(T$19,$I47+1)-MAX(T$18,$H47)-1-MOD(WEEKDAY($H47,2)-WEEKDAY(MAX(T$18,$H47),2),7))/7)+1)),(AND(DATE(YEAR(T$18),MONTH(T$18),MIN($J47,DAY(EOMONTH(T$18,0))))&gt;=T$18,DATE(YEAR(T$18),MONTH(T$18),MIN($J47,DAY(EOMONTH(T$18,0))))&lt;T$19,DATE(YEAR(T$18),MONTH(T$18),MIN($J47,DAY(EOMONTH(T$18,0))))&gt;=$H47,DATE(YEAR(T$18),MONTH(T$18),MIN($J47,DAY(EOMONTH(T$18,0))))&lt;=$I47,MOD((YEAR(DATE(YEAR(T$18),MONTH(T$18),MIN($J47,DAY(EOMONTH(T$18,0)))))-YEAR($H47))*12+MONTH(DATE(YEAR(T$18),MONTH(T$18),MIN($J47,DAY(EOMONTH(T$18,0)))))-MONTH($H47),CHOOSE($F47,1,1,3,12))=0))*1+IF(MONTH(DATE(YEAR(T$19-1),MONTH(T$19-1),MIN($J47,DAY(EOMONTH(T$19-1,0)))))&lt;&gt;MONTH(DATE(YEAR(T$18),MONTH(T$18),MIN($J47,DAY(EOMONTH(T$18,0))))),(AND(DATE(YEAR(T$19-1),MONTH(T$19-1),MIN($J47,DAY(EOMONTH(T$19-1,0))))&gt;=T$18,DATE(YEAR(T$19-1),MONTH(T$19-1),MIN($J47,DAY(EOMONTH(T$19-1,0))))&lt;T$19,DATE(YEAR(T$19-1),MONTH(T$19-1),MIN($J47,DAY(EOMONTH(T$19-1,0))))&gt;=$H47,DATE(YEAR(T$19-1),MONTH(T$19-1),MIN($J47,DAY(EOMONTH(T$19-1,0))))&lt;=$I47,MOD((YEAR(DATE(YEAR(T$19-1),MONTH(T$19-1),MIN($J47,DAY(EOMONTH(T$19-1,0)))))-YEAR($H47))*12+MONTH(DATE(YEAR(T$19-1),MONTH(T$19-1),MIN($J47,DAY(EOMONTH(T$19-1,0)))))-MONTH($H47),CHOOSE($F47,1,1,3,12))=0))*1,0)))</f>
        <v/>
      </c>
      <c r="U47">
        <f>IF(OR(NOT($K47),U$19&lt;=U$18),0,$D47*IF($F47=1,IF(MIN(U$19,$I47+1)&lt;=MAX(U$18,$H47),0,MAX(0,INT((MIN(U$19,$I47+1)-MAX(U$18,$H47)-1-MOD(WEEKDAY($H47,2)-WEEKDAY(MAX(U$18,$H47),2),7))/7)+1)),(AND(DATE(YEAR(U$18),MONTH(U$18),MIN($J47,DAY(EOMONTH(U$18,0))))&gt;=U$18,DATE(YEAR(U$18),MONTH(U$18),MIN($J47,DAY(EOMONTH(U$18,0))))&lt;U$19,DATE(YEAR(U$18),MONTH(U$18),MIN($J47,DAY(EOMONTH(U$18,0))))&gt;=$H47,DATE(YEAR(U$18),MONTH(U$18),MIN($J47,DAY(EOMONTH(U$18,0))))&lt;=$I47,MOD((YEAR(DATE(YEAR(U$18),MONTH(U$18),MIN($J47,DAY(EOMONTH(U$18,0)))))-YEAR($H47))*12+MONTH(DATE(YEAR(U$18),MONTH(U$18),MIN($J47,DAY(EOMONTH(U$18,0)))))-MONTH($H47),CHOOSE($F47,1,1,3,12))=0))*1+IF(MONTH(DATE(YEAR(U$19-1),MONTH(U$19-1),MIN($J47,DAY(EOMONTH(U$19-1,0)))))&lt;&gt;MONTH(DATE(YEAR(U$18),MONTH(U$18),MIN($J47,DAY(EOMONTH(U$18,0))))),(AND(DATE(YEAR(U$19-1),MONTH(U$19-1),MIN($J47,DAY(EOMONTH(U$19-1,0))))&gt;=U$18,DATE(YEAR(U$19-1),MONTH(U$19-1),MIN($J47,DAY(EOMONTH(U$19-1,0))))&lt;U$19,DATE(YEAR(U$19-1),MONTH(U$19-1),MIN($J47,DAY(EOMONTH(U$19-1,0))))&gt;=$H47,DATE(YEAR(U$19-1),MONTH(U$19-1),MIN($J47,DAY(EOMONTH(U$19-1,0))))&lt;=$I47,MOD((YEAR(DATE(YEAR(U$19-1),MONTH(U$19-1),MIN($J47,DAY(EOMONTH(U$19-1,0)))))-YEAR($H47))*12+MONTH(DATE(YEAR(U$19-1),MONTH(U$19-1),MIN($J47,DAY(EOMONTH(U$19-1,0)))))-MONTH($H47),CHOOSE($F47,1,1,3,12))=0))*1,0)))</f>
        <v/>
      </c>
      <c r="V47">
        <f>IF(OR(NOT($K47),V$19&lt;=V$18),0,$D47*IF($F47=1,IF(MIN(V$19,$I47+1)&lt;=MAX(V$18,$H47),0,MAX(0,INT((MIN(V$19,$I47+1)-MAX(V$18,$H47)-1-MOD(WEEKDAY($H47,2)-WEEKDAY(MAX(V$18,$H47),2),7))/7)+1)),(AND(DATE(YEAR(V$18),MONTH(V$18),MIN($J47,DAY(EOMONTH(V$18,0))))&gt;=V$18,DATE(YEAR(V$18),MONTH(V$18),MIN($J47,DAY(EOMONTH(V$18,0))))&lt;V$19,DATE(YEAR(V$18),MONTH(V$18),MIN($J47,DAY(EOMONTH(V$18,0))))&gt;=$H47,DATE(YEAR(V$18),MONTH(V$18),MIN($J47,DAY(EOMONTH(V$18,0))))&lt;=$I47,MOD((YEAR(DATE(YEAR(V$18),MONTH(V$18),MIN($J47,DAY(EOMONTH(V$18,0)))))-YEAR($H47))*12+MONTH(DATE(YEAR(V$18),MONTH(V$18),MIN($J47,DAY(EOMONTH(V$18,0)))))-MONTH($H47),CHOOSE($F47,1,1,3,12))=0))*1+IF(MONTH(DATE(YEAR(V$19-1),MONTH(V$19-1),MIN($J47,DAY(EOMONTH(V$19-1,0)))))&lt;&gt;MONTH(DATE(YEAR(V$18),MONTH(V$18),MIN($J47,DAY(EOMONTH(V$18,0))))),(AND(DATE(YEAR(V$19-1),MONTH(V$19-1),MIN($J47,DAY(EOMONTH(V$19-1,0))))&gt;=V$18,DATE(YEAR(V$19-1),MONTH(V$19-1),MIN($J47,DAY(EOMONTH(V$19-1,0))))&lt;V$19,DATE(YEAR(V$19-1),MONTH(V$19-1),MIN($J47,DAY(EOMONTH(V$19-1,0))))&gt;=$H47,DATE(YEAR(V$19-1),MONTH(V$19-1),MIN($J47,DAY(EOMONTH(V$19-1,0))))&lt;=$I47,MOD((YEAR(DATE(YEAR(V$19-1),MONTH(V$19-1),MIN($J47,DAY(EOMONTH(V$19-1,0)))))-YEAR($H47))*12+MONTH(DATE(YEAR(V$19-1),MONTH(V$19-1),MIN($J47,DAY(EOMONTH(V$19-1,0)))))-MONTH($H47),CHOOSE($F47,1,1,3,12))=0))*1,0)))</f>
        <v/>
      </c>
      <c r="W47">
        <f>IF(OR(NOT($K47),W$19&lt;=W$18),0,$D47*IF($F47=1,IF(MIN(W$19,$I47+1)&lt;=MAX(W$18,$H47),0,MAX(0,INT((MIN(W$19,$I47+1)-MAX(W$18,$H47)-1-MOD(WEEKDAY($H47,2)-WEEKDAY(MAX(W$18,$H47),2),7))/7)+1)),(AND(DATE(YEAR(W$18),MONTH(W$18),MIN($J47,DAY(EOMONTH(W$18,0))))&gt;=W$18,DATE(YEAR(W$18),MONTH(W$18),MIN($J47,DAY(EOMONTH(W$18,0))))&lt;W$19,DATE(YEAR(W$18),MONTH(W$18),MIN($J47,DAY(EOMONTH(W$18,0))))&gt;=$H47,DATE(YEAR(W$18),MONTH(W$18),MIN($J47,DAY(EOMONTH(W$18,0))))&lt;=$I47,MOD((YEAR(DATE(YEAR(W$18),MONTH(W$18),MIN($J47,DAY(EOMONTH(W$18,0)))))-YEAR($H47))*12+MONTH(DATE(YEAR(W$18),MONTH(W$18),MIN($J47,DAY(EOMONTH(W$18,0)))))-MONTH($H47),CHOOSE($F47,1,1,3,12))=0))*1+IF(MONTH(DATE(YEAR(W$19-1),MONTH(W$19-1),MIN($J47,DAY(EOMONTH(W$19-1,0)))))&lt;&gt;MONTH(DATE(YEAR(W$18),MONTH(W$18),MIN($J47,DAY(EOMONTH(W$18,0))))),(AND(DATE(YEAR(W$19-1),MONTH(W$19-1),MIN($J47,DAY(EOMONTH(W$19-1,0))))&gt;=W$18,DATE(YEAR(W$19-1),MONTH(W$19-1),MIN($J47,DAY(EOMONTH(W$19-1,0))))&lt;W$19,DATE(YEAR(W$19-1),MONTH(W$19-1),MIN($J47,DAY(EOMONTH(W$19-1,0))))&gt;=$H47,DATE(YEAR(W$19-1),MONTH(W$19-1),MIN($J47,DAY(EOMONTH(W$19-1,0))))&lt;=$I47,MOD((YEAR(DATE(YEAR(W$19-1),MONTH(W$19-1),MIN($J47,DAY(EOMONTH(W$19-1,0)))))-YEAR($H47))*12+MONTH(DATE(YEAR(W$19-1),MONTH(W$19-1),MIN($J47,DAY(EOMONTH(W$19-1,0)))))-MONTH($H47),CHOOSE($F47,1,1,3,12))=0))*1,0)))</f>
        <v/>
      </c>
      <c r="X47">
        <f>IF(OR(NOT($K47),X$19&lt;=X$18),0,$D47*IF($F47=1,IF(MIN(X$19,$I47+1)&lt;=MAX(X$18,$H47),0,MAX(0,INT((MIN(X$19,$I47+1)-MAX(X$18,$H47)-1-MOD(WEEKDAY($H47,2)-WEEKDAY(MAX(X$18,$H47),2),7))/7)+1)),(AND(DATE(YEAR(X$18),MONTH(X$18),MIN($J47,DAY(EOMONTH(X$18,0))))&gt;=X$18,DATE(YEAR(X$18),MONTH(X$18),MIN($J47,DAY(EOMONTH(X$18,0))))&lt;X$19,DATE(YEAR(X$18),MONTH(X$18),MIN($J47,DAY(EOMONTH(X$18,0))))&gt;=$H47,DATE(YEAR(X$18),MONTH(X$18),MIN($J47,DAY(EOMONTH(X$18,0))))&lt;=$I47,MOD((YEAR(DATE(YEAR(X$18),MONTH(X$18),MIN($J47,DAY(EOMONTH(X$18,0)))))-YEAR($H47))*12+MONTH(DATE(YEAR(X$18),MONTH(X$18),MIN($J47,DAY(EOMONTH(X$18,0)))))-MONTH($H47),CHOOSE($F47,1,1,3,12))=0))*1+IF(MONTH(DATE(YEAR(X$19-1),MONTH(X$19-1),MIN($J47,DAY(EOMONTH(X$19-1,0)))))&lt;&gt;MONTH(DATE(YEAR(X$18),MONTH(X$18),MIN($J47,DAY(EOMONTH(X$18,0))))),(AND(DATE(YEAR(X$19-1),MONTH(X$19-1),MIN($J47,DAY(EOMONTH(X$19-1,0))))&gt;=X$18,DATE(YEAR(X$19-1),MONTH(X$19-1),MIN($J47,DAY(EOMONTH(X$19-1,0))))&lt;X$19,DATE(YEAR(X$19-1),MONTH(X$19-1),MIN($J47,DAY(EOMONTH(X$19-1,0))))&gt;=$H47,DATE(YEAR(X$19-1),MONTH(X$19-1),MIN($J47,DAY(EOMONTH(X$19-1,0))))&lt;=$I47,MOD((YEAR(DATE(YEAR(X$19-1),MONTH(X$19-1),MIN($J47,DAY(EOMONTH(X$19-1,0)))))-YEAR($H47))*12+MONTH(DATE(YEAR(X$19-1),MONTH(X$19-1),MIN($J47,DAY(EOMONTH(X$19-1,0)))))-MONTH($H47),CHOOSE($F47,1,1,3,12))=0))*1,0)))</f>
        <v/>
      </c>
      <c r="Y47">
        <f>IF(OR(NOT($K47),Y$19&lt;=Y$18),0,$D47*IF($F47=1,IF(MIN(Y$19,$I47+1)&lt;=MAX(Y$18,$H47),0,MAX(0,INT((MIN(Y$19,$I47+1)-MAX(Y$18,$H47)-1-MOD(WEEKDAY($H47,2)-WEEKDAY(MAX(Y$18,$H47),2),7))/7)+1)),(AND(DATE(YEAR(Y$18),MONTH(Y$18),MIN($J47,DAY(EOMONTH(Y$18,0))))&gt;=Y$18,DATE(YEAR(Y$18),MONTH(Y$18),MIN($J47,DAY(EOMONTH(Y$18,0))))&lt;Y$19,DATE(YEAR(Y$18),MONTH(Y$18),MIN($J47,DAY(EOMONTH(Y$18,0))))&gt;=$H47,DATE(YEAR(Y$18),MONTH(Y$18),MIN($J47,DAY(EOMONTH(Y$18,0))))&lt;=$I47,MOD((YEAR(DATE(YEAR(Y$18),MONTH(Y$18),MIN($J47,DAY(EOMONTH(Y$18,0)))))-YEAR($H47))*12+MONTH(DATE(YEAR(Y$18),MONTH(Y$18),MIN($J47,DAY(EOMONTH(Y$18,0)))))-MONTH($H47),CHOOSE($F47,1,1,3,12))=0))*1+IF(MONTH(DATE(YEAR(Y$19-1),MONTH(Y$19-1),MIN($J47,DAY(EOMONTH(Y$19-1,0)))))&lt;&gt;MONTH(DATE(YEAR(Y$18),MONTH(Y$18),MIN($J47,DAY(EOMONTH(Y$18,0))))),(AND(DATE(YEAR(Y$19-1),MONTH(Y$19-1),MIN($J47,DAY(EOMONTH(Y$19-1,0))))&gt;=Y$18,DATE(YEAR(Y$19-1),MONTH(Y$19-1),MIN($J47,DAY(EOMONTH(Y$19-1,0))))&lt;Y$19,DATE(YEAR(Y$19-1),MONTH(Y$19-1),MIN($J47,DAY(EOMONTH(Y$19-1,0))))&gt;=$H47,DATE(YEAR(Y$19-1),MONTH(Y$19-1),MIN($J47,DAY(EOMONTH(Y$19-1,0))))&lt;=$I47,MOD((YEAR(DATE(YEAR(Y$19-1),MONTH(Y$19-1),MIN($J47,DAY(EOMONTH(Y$19-1,0)))))-YEAR($H47))*12+MONTH(DATE(YEAR(Y$19-1),MONTH(Y$19-1),MIN($J47,DAY(EOMONTH(Y$19-1,0)))))-MONTH($H47),CHOOSE($F47,1,1,3,12))=0))*1,0)))</f>
        <v/>
      </c>
      <c r="Z47">
        <f>IF(OR(NOT($K47),Z$19&lt;=Z$18),0,$D47*IF($F47=1,IF(MIN(Z$19,$I47+1)&lt;=MAX(Z$18,$H47),0,MAX(0,INT((MIN(Z$19,$I47+1)-MAX(Z$18,$H47)-1-MOD(WEEKDAY($H47,2)-WEEKDAY(MAX(Z$18,$H47),2),7))/7)+1)),(AND(DATE(YEAR(Z$18),MONTH(Z$18),MIN($J47,DAY(EOMONTH(Z$18,0))))&gt;=Z$18,DATE(YEAR(Z$18),MONTH(Z$18),MIN($J47,DAY(EOMONTH(Z$18,0))))&lt;Z$19,DATE(YEAR(Z$18),MONTH(Z$18),MIN($J47,DAY(EOMONTH(Z$18,0))))&gt;=$H47,DATE(YEAR(Z$18),MONTH(Z$18),MIN($J47,DAY(EOMONTH(Z$18,0))))&lt;=$I47,MOD((YEAR(DATE(YEAR(Z$18),MONTH(Z$18),MIN($J47,DAY(EOMONTH(Z$18,0)))))-YEAR($H47))*12+MONTH(DATE(YEAR(Z$18),MONTH(Z$18),MIN($J47,DAY(EOMONTH(Z$18,0)))))-MONTH($H47),CHOOSE($F47,1,1,3,12))=0))*1+IF(MONTH(DATE(YEAR(Z$19-1),MONTH(Z$19-1),MIN($J47,DAY(EOMONTH(Z$19-1,0)))))&lt;&gt;MONTH(DATE(YEAR(Z$18),MONTH(Z$18),MIN($J47,DAY(EOMONTH(Z$18,0))))),(AND(DATE(YEAR(Z$19-1),MONTH(Z$19-1),MIN($J47,DAY(EOMONTH(Z$19-1,0))))&gt;=Z$18,DATE(YEAR(Z$19-1),MONTH(Z$19-1),MIN($J47,DAY(EOMONTH(Z$19-1,0))))&lt;Z$19,DATE(YEAR(Z$19-1),MONTH(Z$19-1),MIN($J47,DAY(EOMONTH(Z$19-1,0))))&gt;=$H47,DATE(YEAR(Z$19-1),MONTH(Z$19-1),MIN($J47,DAY(EOMONTH(Z$19-1,0))))&lt;=$I47,MOD((YEAR(DATE(YEAR(Z$19-1),MONTH(Z$19-1),MIN($J47,DAY(EOMONTH(Z$19-1,0)))))-YEAR($H47))*12+MONTH(DATE(YEAR(Z$19-1),MONTH(Z$19-1),MIN($J47,DAY(EOMONTH(Z$19-1,0)))))-MONTH($H47),CHOOSE($F47,1,1,3,12))=0))*1,0)))</f>
        <v/>
      </c>
      <c r="AA47">
        <f>IF(OR(NOT($K47),AA$19&lt;=AA$18),0,$D47*IF($F47=1,IF(MIN(AA$19,$I47+1)&lt;=MAX(AA$18,$H47),0,MAX(0,INT((MIN(AA$19,$I47+1)-MAX(AA$18,$H47)-1-MOD(WEEKDAY($H47,2)-WEEKDAY(MAX(AA$18,$H47),2),7))/7)+1)),(AND(DATE(YEAR(AA$18),MONTH(AA$18),MIN($J47,DAY(EOMONTH(AA$18,0))))&gt;=AA$18,DATE(YEAR(AA$18),MONTH(AA$18),MIN($J47,DAY(EOMONTH(AA$18,0))))&lt;AA$19,DATE(YEAR(AA$18),MONTH(AA$18),MIN($J47,DAY(EOMONTH(AA$18,0))))&gt;=$H47,DATE(YEAR(AA$18),MONTH(AA$18),MIN($J47,DAY(EOMONTH(AA$18,0))))&lt;=$I47,MOD((YEAR(DATE(YEAR(AA$18),MONTH(AA$18),MIN($J47,DAY(EOMONTH(AA$18,0)))))-YEAR($H47))*12+MONTH(DATE(YEAR(AA$18),MONTH(AA$18),MIN($J47,DAY(EOMONTH(AA$18,0)))))-MONTH($H47),CHOOSE($F47,1,1,3,12))=0))*1+IF(MONTH(DATE(YEAR(AA$19-1),MONTH(AA$19-1),MIN($J47,DAY(EOMONTH(AA$19-1,0)))))&lt;&gt;MONTH(DATE(YEAR(AA$18),MONTH(AA$18),MIN($J47,DAY(EOMONTH(AA$18,0))))),(AND(DATE(YEAR(AA$19-1),MONTH(AA$19-1),MIN($J47,DAY(EOMONTH(AA$19-1,0))))&gt;=AA$18,DATE(YEAR(AA$19-1),MONTH(AA$19-1),MIN($J47,DAY(EOMONTH(AA$19-1,0))))&lt;AA$19,DATE(YEAR(AA$19-1),MONTH(AA$19-1),MIN($J47,DAY(EOMONTH(AA$19-1,0))))&gt;=$H47,DATE(YEAR(AA$19-1),MONTH(AA$19-1),MIN($J47,DAY(EOMONTH(AA$19-1,0))))&lt;=$I47,MOD((YEAR(DATE(YEAR(AA$19-1),MONTH(AA$19-1),MIN($J47,DAY(EOMONTH(AA$19-1,0)))))-YEAR($H47))*12+MONTH(DATE(YEAR(AA$19-1),MONTH(AA$19-1),MIN($J47,DAY(EOMONTH(AA$19-1,0)))))-MONTH($H47),CHOOSE($F47,1,1,3,12))=0))*1,0)))</f>
        <v/>
      </c>
      <c r="AB47">
        <f>IF(OR(NOT($K47),AB$19&lt;=AB$18),0,$D47*IF($F47=1,IF(MIN(AB$19,$I47+1)&lt;=MAX(AB$18,$H47),0,MAX(0,INT((MIN(AB$19,$I47+1)-MAX(AB$18,$H47)-1-MOD(WEEKDAY($H47,2)-WEEKDAY(MAX(AB$18,$H47),2),7))/7)+1)),(AND(DATE(YEAR(AB$18),MONTH(AB$18),MIN($J47,DAY(EOMONTH(AB$18,0))))&gt;=AB$18,DATE(YEAR(AB$18),MONTH(AB$18),MIN($J47,DAY(EOMONTH(AB$18,0))))&lt;AB$19,DATE(YEAR(AB$18),MONTH(AB$18),MIN($J47,DAY(EOMONTH(AB$18,0))))&gt;=$H47,DATE(YEAR(AB$18),MONTH(AB$18),MIN($J47,DAY(EOMONTH(AB$18,0))))&lt;=$I47,MOD((YEAR(DATE(YEAR(AB$18),MONTH(AB$18),MIN($J47,DAY(EOMONTH(AB$18,0)))))-YEAR($H47))*12+MONTH(DATE(YEAR(AB$18),MONTH(AB$18),MIN($J47,DAY(EOMONTH(AB$18,0)))))-MONTH($H47),CHOOSE($F47,1,1,3,12))=0))*1+IF(MONTH(DATE(YEAR(AB$19-1),MONTH(AB$19-1),MIN($J47,DAY(EOMONTH(AB$19-1,0)))))&lt;&gt;MONTH(DATE(YEAR(AB$18),MONTH(AB$18),MIN($J47,DAY(EOMONTH(AB$18,0))))),(AND(DATE(YEAR(AB$19-1),MONTH(AB$19-1),MIN($J47,DAY(EOMONTH(AB$19-1,0))))&gt;=AB$18,DATE(YEAR(AB$19-1),MONTH(AB$19-1),MIN($J47,DAY(EOMONTH(AB$19-1,0))))&lt;AB$19,DATE(YEAR(AB$19-1),MONTH(AB$19-1),MIN($J47,DAY(EOMONTH(AB$19-1,0))))&gt;=$H47,DATE(YEAR(AB$19-1),MONTH(AB$19-1),MIN($J47,DAY(EOMONTH(AB$19-1,0))))&lt;=$I47,MOD((YEAR(DATE(YEAR(AB$19-1),MONTH(AB$19-1),MIN($J47,DAY(EOMONTH(AB$19-1,0)))))-YEAR($H47))*12+MONTH(DATE(YEAR(AB$19-1),MONTH(AB$19-1),MIN($J47,DAY(EOMONTH(AB$19-1,0)))))-MONTH($H47),CHOOSE($F47,1,1,3,12))=0))*1,0)))</f>
        <v/>
      </c>
      <c r="AC47">
        <f>IF(OR(NOT($K47),AC$19&lt;=AC$18),0,$D47*IF($F47=1,IF(MIN(AC$19,$I47+1)&lt;=MAX(AC$18,$H47),0,MAX(0,INT((MIN(AC$19,$I47+1)-MAX(AC$18,$H47)-1-MOD(WEEKDAY($H47,2)-WEEKDAY(MAX(AC$18,$H47),2),7))/7)+1)),(AND(DATE(YEAR(AC$18),MONTH(AC$18),MIN($J47,DAY(EOMONTH(AC$18,0))))&gt;=AC$18,DATE(YEAR(AC$18),MONTH(AC$18),MIN($J47,DAY(EOMONTH(AC$18,0))))&lt;AC$19,DATE(YEAR(AC$18),MONTH(AC$18),MIN($J47,DAY(EOMONTH(AC$18,0))))&gt;=$H47,DATE(YEAR(AC$18),MONTH(AC$18),MIN($J47,DAY(EOMONTH(AC$18,0))))&lt;=$I47,MOD((YEAR(DATE(YEAR(AC$18),MONTH(AC$18),MIN($J47,DAY(EOMONTH(AC$18,0)))))-YEAR($H47))*12+MONTH(DATE(YEAR(AC$18),MONTH(AC$18),MIN($J47,DAY(EOMONTH(AC$18,0)))))-MONTH($H47),CHOOSE($F47,1,1,3,12))=0))*1+IF(MONTH(DATE(YEAR(AC$19-1),MONTH(AC$19-1),MIN($J47,DAY(EOMONTH(AC$19-1,0)))))&lt;&gt;MONTH(DATE(YEAR(AC$18),MONTH(AC$18),MIN($J47,DAY(EOMONTH(AC$18,0))))),(AND(DATE(YEAR(AC$19-1),MONTH(AC$19-1),MIN($J47,DAY(EOMONTH(AC$19-1,0))))&gt;=AC$18,DATE(YEAR(AC$19-1),MONTH(AC$19-1),MIN($J47,DAY(EOMONTH(AC$19-1,0))))&lt;AC$19,DATE(YEAR(AC$19-1),MONTH(AC$19-1),MIN($J47,DAY(EOMONTH(AC$19-1,0))))&gt;=$H47,DATE(YEAR(AC$19-1),MONTH(AC$19-1),MIN($J47,DAY(EOMONTH(AC$19-1,0))))&lt;=$I47,MOD((YEAR(DATE(YEAR(AC$19-1),MONTH(AC$19-1),MIN($J47,DAY(EOMONTH(AC$19-1,0)))))-YEAR($H47))*12+MONTH(DATE(YEAR(AC$19-1),MONTH(AC$19-1),MIN($J47,DAY(EOMONTH(AC$19-1,0)))))-MONTH($H47),CHOOSE($F47,1,1,3,12))=0))*1,0)))</f>
        <v/>
      </c>
      <c r="AD47">
        <f>IF(OR(NOT($K47),AD$19&lt;=AD$18),0,$D47*IF($F47=1,IF(MIN(AD$19,$I47+1)&lt;=MAX(AD$18,$H47),0,MAX(0,INT((MIN(AD$19,$I47+1)-MAX(AD$18,$H47)-1-MOD(WEEKDAY($H47,2)-WEEKDAY(MAX(AD$18,$H47),2),7))/7)+1)),(AND(DATE(YEAR(AD$18),MONTH(AD$18),MIN($J47,DAY(EOMONTH(AD$18,0))))&gt;=AD$18,DATE(YEAR(AD$18),MONTH(AD$18),MIN($J47,DAY(EOMONTH(AD$18,0))))&lt;AD$19,DATE(YEAR(AD$18),MONTH(AD$18),MIN($J47,DAY(EOMONTH(AD$18,0))))&gt;=$H47,DATE(YEAR(AD$18),MONTH(AD$18),MIN($J47,DAY(EOMONTH(AD$18,0))))&lt;=$I47,MOD((YEAR(DATE(YEAR(AD$18),MONTH(AD$18),MIN($J47,DAY(EOMONTH(AD$18,0)))))-YEAR($H47))*12+MONTH(DATE(YEAR(AD$18),MONTH(AD$18),MIN($J47,DAY(EOMONTH(AD$18,0)))))-MONTH($H47),CHOOSE($F47,1,1,3,12))=0))*1+IF(MONTH(DATE(YEAR(AD$19-1),MONTH(AD$19-1),MIN($J47,DAY(EOMONTH(AD$19-1,0)))))&lt;&gt;MONTH(DATE(YEAR(AD$18),MONTH(AD$18),MIN($J47,DAY(EOMONTH(AD$18,0))))),(AND(DATE(YEAR(AD$19-1),MONTH(AD$19-1),MIN($J47,DAY(EOMONTH(AD$19-1,0))))&gt;=AD$18,DATE(YEAR(AD$19-1),MONTH(AD$19-1),MIN($J47,DAY(EOMONTH(AD$19-1,0))))&lt;AD$19,DATE(YEAR(AD$19-1),MONTH(AD$19-1),MIN($J47,DAY(EOMONTH(AD$19-1,0))))&gt;=$H47,DATE(YEAR(AD$19-1),MONTH(AD$19-1),MIN($J47,DAY(EOMONTH(AD$19-1,0))))&lt;=$I47,MOD((YEAR(DATE(YEAR(AD$19-1),MONTH(AD$19-1),MIN($J47,DAY(EOMONTH(AD$19-1,0)))))-YEAR($H47))*12+MONTH(DATE(YEAR(AD$19-1),MONTH(AD$19-1),MIN($J47,DAY(EOMONTH(AD$19-1,0)))))-MONTH($H47),CHOOSE($F47,1,1,3,12))=0))*1,0)))</f>
        <v/>
      </c>
      <c r="AE47">
        <f>IF(OR(NOT($K47),AE$19&lt;=AE$18),0,$D47*IF($F47=1,IF(MIN(AE$19,$I47+1)&lt;=MAX(AE$18,$H47),0,MAX(0,INT((MIN(AE$19,$I47+1)-MAX(AE$18,$H47)-1-MOD(WEEKDAY($H47,2)-WEEKDAY(MAX(AE$18,$H47),2),7))/7)+1)),(AND(DATE(YEAR(AE$18),MONTH(AE$18),MIN($J47,DAY(EOMONTH(AE$18,0))))&gt;=AE$18,DATE(YEAR(AE$18),MONTH(AE$18),MIN($J47,DAY(EOMONTH(AE$18,0))))&lt;AE$19,DATE(YEAR(AE$18),MONTH(AE$18),MIN($J47,DAY(EOMONTH(AE$18,0))))&gt;=$H47,DATE(YEAR(AE$18),MONTH(AE$18),MIN($J47,DAY(EOMONTH(AE$18,0))))&lt;=$I47,MOD((YEAR(DATE(YEAR(AE$18),MONTH(AE$18),MIN($J47,DAY(EOMONTH(AE$18,0)))))-YEAR($H47))*12+MONTH(DATE(YEAR(AE$18),MONTH(AE$18),MIN($J47,DAY(EOMONTH(AE$18,0)))))-MONTH($H47),CHOOSE($F47,1,1,3,12))=0))*1+IF(MONTH(DATE(YEAR(AE$19-1),MONTH(AE$19-1),MIN($J47,DAY(EOMONTH(AE$19-1,0)))))&lt;&gt;MONTH(DATE(YEAR(AE$18),MONTH(AE$18),MIN($J47,DAY(EOMONTH(AE$18,0))))),(AND(DATE(YEAR(AE$19-1),MONTH(AE$19-1),MIN($J47,DAY(EOMONTH(AE$19-1,0))))&gt;=AE$18,DATE(YEAR(AE$19-1),MONTH(AE$19-1),MIN($J47,DAY(EOMONTH(AE$19-1,0))))&lt;AE$19,DATE(YEAR(AE$19-1),MONTH(AE$19-1),MIN($J47,DAY(EOMONTH(AE$19-1,0))))&gt;=$H47,DATE(YEAR(AE$19-1),MONTH(AE$19-1),MIN($J47,DAY(EOMONTH(AE$19-1,0))))&lt;=$I47,MOD((YEAR(DATE(YEAR(AE$19-1),MONTH(AE$19-1),MIN($J47,DAY(EOMONTH(AE$19-1,0)))))-YEAR($H47))*12+MONTH(DATE(YEAR(AE$19-1),MONTH(AE$19-1),MIN($J47,DAY(EOMONTH(AE$19-1,0)))))-MONTH($H47),CHOOSE($F47,1,1,3,12))=0))*1,0)))</f>
        <v/>
      </c>
      <c r="AF47">
        <f>IF(OR(NOT($K47),AF$19&lt;=AF$18),0,$D47*IF($F47=1,IF(MIN(AF$19,$I47+1)&lt;=MAX(AF$18,$H47),0,MAX(0,INT((MIN(AF$19,$I47+1)-MAX(AF$18,$H47)-1-MOD(WEEKDAY($H47,2)-WEEKDAY(MAX(AF$18,$H47),2),7))/7)+1)),(AND(DATE(YEAR(AF$18),MONTH(AF$18),MIN($J47,DAY(EOMONTH(AF$18,0))))&gt;=AF$18,DATE(YEAR(AF$18),MONTH(AF$18),MIN($J47,DAY(EOMONTH(AF$18,0))))&lt;AF$19,DATE(YEAR(AF$18),MONTH(AF$18),MIN($J47,DAY(EOMONTH(AF$18,0))))&gt;=$H47,DATE(YEAR(AF$18),MONTH(AF$18),MIN($J47,DAY(EOMONTH(AF$18,0))))&lt;=$I47,MOD((YEAR(DATE(YEAR(AF$18),MONTH(AF$18),MIN($J47,DAY(EOMONTH(AF$18,0)))))-YEAR($H47))*12+MONTH(DATE(YEAR(AF$18),MONTH(AF$18),MIN($J47,DAY(EOMONTH(AF$18,0)))))-MONTH($H47),CHOOSE($F47,1,1,3,12))=0))*1+IF(MONTH(DATE(YEAR(AF$19-1),MONTH(AF$19-1),MIN($J47,DAY(EOMONTH(AF$19-1,0)))))&lt;&gt;MONTH(DATE(YEAR(AF$18),MONTH(AF$18),MIN($J47,DAY(EOMONTH(AF$18,0))))),(AND(DATE(YEAR(AF$19-1),MONTH(AF$19-1),MIN($J47,DAY(EOMONTH(AF$19-1,0))))&gt;=AF$18,DATE(YEAR(AF$19-1),MONTH(AF$19-1),MIN($J47,DAY(EOMONTH(AF$19-1,0))))&lt;AF$19,DATE(YEAR(AF$19-1),MONTH(AF$19-1),MIN($J47,DAY(EOMONTH(AF$19-1,0))))&gt;=$H47,DATE(YEAR(AF$19-1),MONTH(AF$19-1),MIN($J47,DAY(EOMONTH(AF$19-1,0))))&lt;=$I47,MOD((YEAR(DATE(YEAR(AF$19-1),MONTH(AF$19-1),MIN($J47,DAY(EOMONTH(AF$19-1,0)))))-YEAR($H47))*12+MONTH(DATE(YEAR(AF$19-1),MONTH(AF$19-1),MIN($J47,DAY(EOMONTH(AF$19-1,0)))))-MONTH($H47),CHOOSE($F47,1,1,3,12))=0))*1,0)))</f>
        <v/>
      </c>
      <c r="AG47">
        <f>IF(OR(NOT($K47),AG$19&lt;=AG$18),0,$D47*IF($F47=1,IF(MIN(AG$19,$I47+1)&lt;=MAX(AG$18,$H47),0,MAX(0,INT((MIN(AG$19,$I47+1)-MAX(AG$18,$H47)-1-MOD(WEEKDAY($H47,2)-WEEKDAY(MAX(AG$18,$H47),2),7))/7)+1)),(AND(DATE(YEAR(AG$18),MONTH(AG$18),MIN($J47,DAY(EOMONTH(AG$18,0))))&gt;=AG$18,DATE(YEAR(AG$18),MONTH(AG$18),MIN($J47,DAY(EOMONTH(AG$18,0))))&lt;AG$19,DATE(YEAR(AG$18),MONTH(AG$18),MIN($J47,DAY(EOMONTH(AG$18,0))))&gt;=$H47,DATE(YEAR(AG$18),MONTH(AG$18),MIN($J47,DAY(EOMONTH(AG$18,0))))&lt;=$I47,MOD((YEAR(DATE(YEAR(AG$18),MONTH(AG$18),MIN($J47,DAY(EOMONTH(AG$18,0)))))-YEAR($H47))*12+MONTH(DATE(YEAR(AG$18),MONTH(AG$18),MIN($J47,DAY(EOMONTH(AG$18,0)))))-MONTH($H47),CHOOSE($F47,1,1,3,12))=0))*1+IF(MONTH(DATE(YEAR(AG$19-1),MONTH(AG$19-1),MIN($J47,DAY(EOMONTH(AG$19-1,0)))))&lt;&gt;MONTH(DATE(YEAR(AG$18),MONTH(AG$18),MIN($J47,DAY(EOMONTH(AG$18,0))))),(AND(DATE(YEAR(AG$19-1),MONTH(AG$19-1),MIN($J47,DAY(EOMONTH(AG$19-1,0))))&gt;=AG$18,DATE(YEAR(AG$19-1),MONTH(AG$19-1),MIN($J47,DAY(EOMONTH(AG$19-1,0))))&lt;AG$19,DATE(YEAR(AG$19-1),MONTH(AG$19-1),MIN($J47,DAY(EOMONTH(AG$19-1,0))))&gt;=$H47,DATE(YEAR(AG$19-1),MONTH(AG$19-1),MIN($J47,DAY(EOMONTH(AG$19-1,0))))&lt;=$I47,MOD((YEAR(DATE(YEAR(AG$19-1),MONTH(AG$19-1),MIN($J47,DAY(EOMONTH(AG$19-1,0)))))-YEAR($H47))*12+MONTH(DATE(YEAR(AG$19-1),MONTH(AG$19-1),MIN($J47,DAY(EOMONTH(AG$19-1,0)))))-MONTH($H47),CHOOSE($F47,1,1,3,12))=0))*1,0)))</f>
        <v/>
      </c>
      <c r="AH47">
        <f>IF(OR(NOT($K47),AH$19&lt;=AH$18),0,$D47*IF($F47=1,IF(MIN(AH$19,$I47+1)&lt;=MAX(AH$18,$H47),0,MAX(0,INT((MIN(AH$19,$I47+1)-MAX(AH$18,$H47)-1-MOD(WEEKDAY($H47,2)-WEEKDAY(MAX(AH$18,$H47),2),7))/7)+1)),(AND(DATE(YEAR(AH$18),MONTH(AH$18),MIN($J47,DAY(EOMONTH(AH$18,0))))&gt;=AH$18,DATE(YEAR(AH$18),MONTH(AH$18),MIN($J47,DAY(EOMONTH(AH$18,0))))&lt;AH$19,DATE(YEAR(AH$18),MONTH(AH$18),MIN($J47,DAY(EOMONTH(AH$18,0))))&gt;=$H47,DATE(YEAR(AH$18),MONTH(AH$18),MIN($J47,DAY(EOMONTH(AH$18,0))))&lt;=$I47,MOD((YEAR(DATE(YEAR(AH$18),MONTH(AH$18),MIN($J47,DAY(EOMONTH(AH$18,0)))))-YEAR($H47))*12+MONTH(DATE(YEAR(AH$18),MONTH(AH$18),MIN($J47,DAY(EOMONTH(AH$18,0)))))-MONTH($H47),CHOOSE($F47,1,1,3,12))=0))*1+IF(MONTH(DATE(YEAR(AH$19-1),MONTH(AH$19-1),MIN($J47,DAY(EOMONTH(AH$19-1,0)))))&lt;&gt;MONTH(DATE(YEAR(AH$18),MONTH(AH$18),MIN($J47,DAY(EOMONTH(AH$18,0))))),(AND(DATE(YEAR(AH$19-1),MONTH(AH$19-1),MIN($J47,DAY(EOMONTH(AH$19-1,0))))&gt;=AH$18,DATE(YEAR(AH$19-1),MONTH(AH$19-1),MIN($J47,DAY(EOMONTH(AH$19-1,0))))&lt;AH$19,DATE(YEAR(AH$19-1),MONTH(AH$19-1),MIN($J47,DAY(EOMONTH(AH$19-1,0))))&gt;=$H47,DATE(YEAR(AH$19-1),MONTH(AH$19-1),MIN($J47,DAY(EOMONTH(AH$19-1,0))))&lt;=$I47,MOD((YEAR(DATE(YEAR(AH$19-1),MONTH(AH$19-1),MIN($J47,DAY(EOMONTH(AH$19-1,0)))))-YEAR($H47))*12+MONTH(DATE(YEAR(AH$19-1),MONTH(AH$19-1),MIN($J47,DAY(EOMONTH(AH$19-1,0)))))-MONTH($H47),CHOOSE($F47,1,1,3,12))=0))*1,0)))</f>
        <v/>
      </c>
      <c r="AI47">
        <f>IF(OR(NOT($K47),AI$19&lt;=AI$18),0,$D47*IF($F47=1,IF(MIN(AI$19,$I47+1)&lt;=MAX(AI$18,$H47),0,MAX(0,INT((MIN(AI$19,$I47+1)-MAX(AI$18,$H47)-1-MOD(WEEKDAY($H47,2)-WEEKDAY(MAX(AI$18,$H47),2),7))/7)+1)),(AND(DATE(YEAR(AI$18),MONTH(AI$18),MIN($J47,DAY(EOMONTH(AI$18,0))))&gt;=AI$18,DATE(YEAR(AI$18),MONTH(AI$18),MIN($J47,DAY(EOMONTH(AI$18,0))))&lt;AI$19,DATE(YEAR(AI$18),MONTH(AI$18),MIN($J47,DAY(EOMONTH(AI$18,0))))&gt;=$H47,DATE(YEAR(AI$18),MONTH(AI$18),MIN($J47,DAY(EOMONTH(AI$18,0))))&lt;=$I47,MOD((YEAR(DATE(YEAR(AI$18),MONTH(AI$18),MIN($J47,DAY(EOMONTH(AI$18,0)))))-YEAR($H47))*12+MONTH(DATE(YEAR(AI$18),MONTH(AI$18),MIN($J47,DAY(EOMONTH(AI$18,0)))))-MONTH($H47),CHOOSE($F47,1,1,3,12))=0))*1+IF(MONTH(DATE(YEAR(AI$19-1),MONTH(AI$19-1),MIN($J47,DAY(EOMONTH(AI$19-1,0)))))&lt;&gt;MONTH(DATE(YEAR(AI$18),MONTH(AI$18),MIN($J47,DAY(EOMONTH(AI$18,0))))),(AND(DATE(YEAR(AI$19-1),MONTH(AI$19-1),MIN($J47,DAY(EOMONTH(AI$19-1,0))))&gt;=AI$18,DATE(YEAR(AI$19-1),MONTH(AI$19-1),MIN($J47,DAY(EOMONTH(AI$19-1,0))))&lt;AI$19,DATE(YEAR(AI$19-1),MONTH(AI$19-1),MIN($J47,DAY(EOMONTH(AI$19-1,0))))&gt;=$H47,DATE(YEAR(AI$19-1),MONTH(AI$19-1),MIN($J47,DAY(EOMONTH(AI$19-1,0))))&lt;=$I47,MOD((YEAR(DATE(YEAR(AI$19-1),MONTH(AI$19-1),MIN($J47,DAY(EOMONTH(AI$19-1,0)))))-YEAR($H47))*12+MONTH(DATE(YEAR(AI$19-1),MONTH(AI$19-1),MIN($J47,DAY(EOMONTH(AI$19-1,0)))))-MONTH($H47),CHOOSE($F47,1,1,3,12))=0))*1,0)))</f>
        <v/>
      </c>
      <c r="AJ47">
        <f>IF(OR(NOT($K47),AJ$19&lt;=AJ$18),0,$D47*IF($F47=1,IF(MIN(AJ$19,$I47+1)&lt;=MAX(AJ$18,$H47),0,MAX(0,INT((MIN(AJ$19,$I47+1)-MAX(AJ$18,$H47)-1-MOD(WEEKDAY($H47,2)-WEEKDAY(MAX(AJ$18,$H47),2),7))/7)+1)),(AND(DATE(YEAR(AJ$18),MONTH(AJ$18),MIN($J47,DAY(EOMONTH(AJ$18,0))))&gt;=AJ$18,DATE(YEAR(AJ$18),MONTH(AJ$18),MIN($J47,DAY(EOMONTH(AJ$18,0))))&lt;AJ$19,DATE(YEAR(AJ$18),MONTH(AJ$18),MIN($J47,DAY(EOMONTH(AJ$18,0))))&gt;=$H47,DATE(YEAR(AJ$18),MONTH(AJ$18),MIN($J47,DAY(EOMONTH(AJ$18,0))))&lt;=$I47,MOD((YEAR(DATE(YEAR(AJ$18),MONTH(AJ$18),MIN($J47,DAY(EOMONTH(AJ$18,0)))))-YEAR($H47))*12+MONTH(DATE(YEAR(AJ$18),MONTH(AJ$18),MIN($J47,DAY(EOMONTH(AJ$18,0)))))-MONTH($H47),CHOOSE($F47,1,1,3,12))=0))*1+IF(MONTH(DATE(YEAR(AJ$19-1),MONTH(AJ$19-1),MIN($J47,DAY(EOMONTH(AJ$19-1,0)))))&lt;&gt;MONTH(DATE(YEAR(AJ$18),MONTH(AJ$18),MIN($J47,DAY(EOMONTH(AJ$18,0))))),(AND(DATE(YEAR(AJ$19-1),MONTH(AJ$19-1),MIN($J47,DAY(EOMONTH(AJ$19-1,0))))&gt;=AJ$18,DATE(YEAR(AJ$19-1),MONTH(AJ$19-1),MIN($J47,DAY(EOMONTH(AJ$19-1,0))))&lt;AJ$19,DATE(YEAR(AJ$19-1),MONTH(AJ$19-1),MIN($J47,DAY(EOMONTH(AJ$19-1,0))))&gt;=$H47,DATE(YEAR(AJ$19-1),MONTH(AJ$19-1),MIN($J47,DAY(EOMONTH(AJ$19-1,0))))&lt;=$I47,MOD((YEAR(DATE(YEAR(AJ$19-1),MONTH(AJ$19-1),MIN($J47,DAY(EOMONTH(AJ$19-1,0)))))-YEAR($H47))*12+MONTH(DATE(YEAR(AJ$19-1),MONTH(AJ$19-1),MIN($J47,DAY(EOMONTH(AJ$19-1,0)))))-MONTH($H47),CHOOSE($F47,1,1,3,12))=0))*1,0)))</f>
        <v/>
      </c>
      <c r="AK47">
        <f>IF(OR(NOT($K47),AK$19&lt;=AK$18),0,$D47*IF($F47=1,IF(MIN(AK$19,$I47+1)&lt;=MAX(AK$18,$H47),0,MAX(0,INT((MIN(AK$19,$I47+1)-MAX(AK$18,$H47)-1-MOD(WEEKDAY($H47,2)-WEEKDAY(MAX(AK$18,$H47),2),7))/7)+1)),(AND(DATE(YEAR(AK$18),MONTH(AK$18),MIN($J47,DAY(EOMONTH(AK$18,0))))&gt;=AK$18,DATE(YEAR(AK$18),MONTH(AK$18),MIN($J47,DAY(EOMONTH(AK$18,0))))&lt;AK$19,DATE(YEAR(AK$18),MONTH(AK$18),MIN($J47,DAY(EOMONTH(AK$18,0))))&gt;=$H47,DATE(YEAR(AK$18),MONTH(AK$18),MIN($J47,DAY(EOMONTH(AK$18,0))))&lt;=$I47,MOD((YEAR(DATE(YEAR(AK$18),MONTH(AK$18),MIN($J47,DAY(EOMONTH(AK$18,0)))))-YEAR($H47))*12+MONTH(DATE(YEAR(AK$18),MONTH(AK$18),MIN($J47,DAY(EOMONTH(AK$18,0)))))-MONTH($H47),CHOOSE($F47,1,1,3,12))=0))*1+IF(MONTH(DATE(YEAR(AK$19-1),MONTH(AK$19-1),MIN($J47,DAY(EOMONTH(AK$19-1,0)))))&lt;&gt;MONTH(DATE(YEAR(AK$18),MONTH(AK$18),MIN($J47,DAY(EOMONTH(AK$18,0))))),(AND(DATE(YEAR(AK$19-1),MONTH(AK$19-1),MIN($J47,DAY(EOMONTH(AK$19-1,0))))&gt;=AK$18,DATE(YEAR(AK$19-1),MONTH(AK$19-1),MIN($J47,DAY(EOMONTH(AK$19-1,0))))&lt;AK$19,DATE(YEAR(AK$19-1),MONTH(AK$19-1),MIN($J47,DAY(EOMONTH(AK$19-1,0))))&gt;=$H47,DATE(YEAR(AK$19-1),MONTH(AK$19-1),MIN($J47,DAY(EOMONTH(AK$19-1,0))))&lt;=$I47,MOD((YEAR(DATE(YEAR(AK$19-1),MONTH(AK$19-1),MIN($J47,DAY(EOMONTH(AK$19-1,0)))))-YEAR($H47))*12+MONTH(DATE(YEAR(AK$19-1),MONTH(AK$19-1),MIN($J47,DAY(EOMONTH(AK$19-1,0)))))-MONTH($H47),CHOOSE($F47,1,1,3,12))=0))*1,0)))</f>
        <v/>
      </c>
    </row>
    <row r="48">
      <c r="A48" t="n">
        <v>28</v>
      </c>
      <c r="B48">
        <f>Recurring!B35&amp;""</f>
        <v/>
      </c>
      <c r="C48">
        <f>IF(Recurring!C35="","§§",Recurring!C35)</f>
        <v/>
      </c>
      <c r="D48">
        <f>N(Recurring!D35)</f>
        <v/>
      </c>
      <c r="E48">
        <f>IF(COUNTIF($J$2:$J$5,C48)&gt;0,1,IF(COUNTIF($J$7:$J$16,C48)&gt;0,-1,0))</f>
        <v/>
      </c>
      <c r="F48">
        <f>ROUND(SUMPRODUCT((Lang!$C$49:$N$52=Recurring!E35)*(ROW(Lang!$C$49:$N$52)-48))/MAX(1,COUNTIF(Lang!$C$49:$N$52,Recurring!E35)),0)</f>
        <v/>
      </c>
      <c r="H48">
        <f>N(Recurring!F35)</f>
        <v/>
      </c>
      <c r="I48">
        <f>IF(N(Recurring!G35)=0,73051,Recurring!G35)</f>
        <v/>
      </c>
      <c r="J48">
        <f>IF(H48&gt;0,DAY(H48),1)</f>
        <v/>
      </c>
      <c r="K48">
        <f>AND(D48&gt;0,E48&lt;&gt;0,F48&gt;0,H48&gt;0)</f>
        <v/>
      </c>
      <c r="M48">
        <f>IF(OR(NOT($K48),M$19&lt;=M$18),0,$D48*IF($F48=1,IF(MIN(M$19,$I48+1)&lt;=MAX(M$18,$H48),0,MAX(0,INT((MIN(M$19,$I48+1)-MAX(M$18,$H48)-1-MOD(WEEKDAY($H48,2)-WEEKDAY(MAX(M$18,$H48),2),7))/7)+1)),(AND(DATE(YEAR(M$18),MONTH(M$18),MIN($J48,DAY(EOMONTH(M$18,0))))&gt;=M$18,DATE(YEAR(M$18),MONTH(M$18),MIN($J48,DAY(EOMONTH(M$18,0))))&lt;M$19,DATE(YEAR(M$18),MONTH(M$18),MIN($J48,DAY(EOMONTH(M$18,0))))&gt;=$H48,DATE(YEAR(M$18),MONTH(M$18),MIN($J48,DAY(EOMONTH(M$18,0))))&lt;=$I48,MOD((YEAR(DATE(YEAR(M$18),MONTH(M$18),MIN($J48,DAY(EOMONTH(M$18,0)))))-YEAR($H48))*12+MONTH(DATE(YEAR(M$18),MONTH(M$18),MIN($J48,DAY(EOMONTH(M$18,0)))))-MONTH($H48),CHOOSE($F48,1,1,3,12))=0))*1+IF(MONTH(DATE(YEAR(M$19-1),MONTH(M$19-1),MIN($J48,DAY(EOMONTH(M$19-1,0)))))&lt;&gt;MONTH(DATE(YEAR(M$18),MONTH(M$18),MIN($J48,DAY(EOMONTH(M$18,0))))),(AND(DATE(YEAR(M$19-1),MONTH(M$19-1),MIN($J48,DAY(EOMONTH(M$19-1,0))))&gt;=M$18,DATE(YEAR(M$19-1),MONTH(M$19-1),MIN($J48,DAY(EOMONTH(M$19-1,0))))&lt;M$19,DATE(YEAR(M$19-1),MONTH(M$19-1),MIN($J48,DAY(EOMONTH(M$19-1,0))))&gt;=$H48,DATE(YEAR(M$19-1),MONTH(M$19-1),MIN($J48,DAY(EOMONTH(M$19-1,0))))&lt;=$I48,MOD((YEAR(DATE(YEAR(M$19-1),MONTH(M$19-1),MIN($J48,DAY(EOMONTH(M$19-1,0)))))-YEAR($H48))*12+MONTH(DATE(YEAR(M$19-1),MONTH(M$19-1),MIN($J48,DAY(EOMONTH(M$19-1,0)))))-MONTH($H48),CHOOSE($F48,1,1,3,12))=0))*1,0)))</f>
        <v/>
      </c>
      <c r="N48">
        <f>IF(OR(NOT($K48),N$19&lt;=N$18),0,$D48*IF($F48=1,IF(MIN(N$19,$I48+1)&lt;=MAX(N$18,$H48),0,MAX(0,INT((MIN(N$19,$I48+1)-MAX(N$18,$H48)-1-MOD(WEEKDAY($H48,2)-WEEKDAY(MAX(N$18,$H48),2),7))/7)+1)),(AND(DATE(YEAR(N$18),MONTH(N$18),MIN($J48,DAY(EOMONTH(N$18,0))))&gt;=N$18,DATE(YEAR(N$18),MONTH(N$18),MIN($J48,DAY(EOMONTH(N$18,0))))&lt;N$19,DATE(YEAR(N$18),MONTH(N$18),MIN($J48,DAY(EOMONTH(N$18,0))))&gt;=$H48,DATE(YEAR(N$18),MONTH(N$18),MIN($J48,DAY(EOMONTH(N$18,0))))&lt;=$I48,MOD((YEAR(DATE(YEAR(N$18),MONTH(N$18),MIN($J48,DAY(EOMONTH(N$18,0)))))-YEAR($H48))*12+MONTH(DATE(YEAR(N$18),MONTH(N$18),MIN($J48,DAY(EOMONTH(N$18,0)))))-MONTH($H48),CHOOSE($F48,1,1,3,12))=0))*1+IF(MONTH(DATE(YEAR(N$19-1),MONTH(N$19-1),MIN($J48,DAY(EOMONTH(N$19-1,0)))))&lt;&gt;MONTH(DATE(YEAR(N$18),MONTH(N$18),MIN($J48,DAY(EOMONTH(N$18,0))))),(AND(DATE(YEAR(N$19-1),MONTH(N$19-1),MIN($J48,DAY(EOMONTH(N$19-1,0))))&gt;=N$18,DATE(YEAR(N$19-1),MONTH(N$19-1),MIN($J48,DAY(EOMONTH(N$19-1,0))))&lt;N$19,DATE(YEAR(N$19-1),MONTH(N$19-1),MIN($J48,DAY(EOMONTH(N$19-1,0))))&gt;=$H48,DATE(YEAR(N$19-1),MONTH(N$19-1),MIN($J48,DAY(EOMONTH(N$19-1,0))))&lt;=$I48,MOD((YEAR(DATE(YEAR(N$19-1),MONTH(N$19-1),MIN($J48,DAY(EOMONTH(N$19-1,0)))))-YEAR($H48))*12+MONTH(DATE(YEAR(N$19-1),MONTH(N$19-1),MIN($J48,DAY(EOMONTH(N$19-1,0)))))-MONTH($H48),CHOOSE($F48,1,1,3,12))=0))*1,0)))</f>
        <v/>
      </c>
      <c r="O48">
        <f>IF(OR(NOT($K48),O$19&lt;=O$18),0,$D48*IF($F48=1,IF(MIN(O$19,$I48+1)&lt;=MAX(O$18,$H48),0,MAX(0,INT((MIN(O$19,$I48+1)-MAX(O$18,$H48)-1-MOD(WEEKDAY($H48,2)-WEEKDAY(MAX(O$18,$H48),2),7))/7)+1)),(AND(DATE(YEAR(O$18),MONTH(O$18),MIN($J48,DAY(EOMONTH(O$18,0))))&gt;=O$18,DATE(YEAR(O$18),MONTH(O$18),MIN($J48,DAY(EOMONTH(O$18,0))))&lt;O$19,DATE(YEAR(O$18),MONTH(O$18),MIN($J48,DAY(EOMONTH(O$18,0))))&gt;=$H48,DATE(YEAR(O$18),MONTH(O$18),MIN($J48,DAY(EOMONTH(O$18,0))))&lt;=$I48,MOD((YEAR(DATE(YEAR(O$18),MONTH(O$18),MIN($J48,DAY(EOMONTH(O$18,0)))))-YEAR($H48))*12+MONTH(DATE(YEAR(O$18),MONTH(O$18),MIN($J48,DAY(EOMONTH(O$18,0)))))-MONTH($H48),CHOOSE($F48,1,1,3,12))=0))*1+IF(MONTH(DATE(YEAR(O$19-1),MONTH(O$19-1),MIN($J48,DAY(EOMONTH(O$19-1,0)))))&lt;&gt;MONTH(DATE(YEAR(O$18),MONTH(O$18),MIN($J48,DAY(EOMONTH(O$18,0))))),(AND(DATE(YEAR(O$19-1),MONTH(O$19-1),MIN($J48,DAY(EOMONTH(O$19-1,0))))&gt;=O$18,DATE(YEAR(O$19-1),MONTH(O$19-1),MIN($J48,DAY(EOMONTH(O$19-1,0))))&lt;O$19,DATE(YEAR(O$19-1),MONTH(O$19-1),MIN($J48,DAY(EOMONTH(O$19-1,0))))&gt;=$H48,DATE(YEAR(O$19-1),MONTH(O$19-1),MIN($J48,DAY(EOMONTH(O$19-1,0))))&lt;=$I48,MOD((YEAR(DATE(YEAR(O$19-1),MONTH(O$19-1),MIN($J48,DAY(EOMONTH(O$19-1,0)))))-YEAR($H48))*12+MONTH(DATE(YEAR(O$19-1),MONTH(O$19-1),MIN($J48,DAY(EOMONTH(O$19-1,0)))))-MONTH($H48),CHOOSE($F48,1,1,3,12))=0))*1,0)))</f>
        <v/>
      </c>
      <c r="P48">
        <f>IF(OR(NOT($K48),P$19&lt;=P$18),0,$D48*IF($F48=1,IF(MIN(P$19,$I48+1)&lt;=MAX(P$18,$H48),0,MAX(0,INT((MIN(P$19,$I48+1)-MAX(P$18,$H48)-1-MOD(WEEKDAY($H48,2)-WEEKDAY(MAX(P$18,$H48),2),7))/7)+1)),(AND(DATE(YEAR(P$18),MONTH(P$18),MIN($J48,DAY(EOMONTH(P$18,0))))&gt;=P$18,DATE(YEAR(P$18),MONTH(P$18),MIN($J48,DAY(EOMONTH(P$18,0))))&lt;P$19,DATE(YEAR(P$18),MONTH(P$18),MIN($J48,DAY(EOMONTH(P$18,0))))&gt;=$H48,DATE(YEAR(P$18),MONTH(P$18),MIN($J48,DAY(EOMONTH(P$18,0))))&lt;=$I48,MOD((YEAR(DATE(YEAR(P$18),MONTH(P$18),MIN($J48,DAY(EOMONTH(P$18,0)))))-YEAR($H48))*12+MONTH(DATE(YEAR(P$18),MONTH(P$18),MIN($J48,DAY(EOMONTH(P$18,0)))))-MONTH($H48),CHOOSE($F48,1,1,3,12))=0))*1+IF(MONTH(DATE(YEAR(P$19-1),MONTH(P$19-1),MIN($J48,DAY(EOMONTH(P$19-1,0)))))&lt;&gt;MONTH(DATE(YEAR(P$18),MONTH(P$18),MIN($J48,DAY(EOMONTH(P$18,0))))),(AND(DATE(YEAR(P$19-1),MONTH(P$19-1),MIN($J48,DAY(EOMONTH(P$19-1,0))))&gt;=P$18,DATE(YEAR(P$19-1),MONTH(P$19-1),MIN($J48,DAY(EOMONTH(P$19-1,0))))&lt;P$19,DATE(YEAR(P$19-1),MONTH(P$19-1),MIN($J48,DAY(EOMONTH(P$19-1,0))))&gt;=$H48,DATE(YEAR(P$19-1),MONTH(P$19-1),MIN($J48,DAY(EOMONTH(P$19-1,0))))&lt;=$I48,MOD((YEAR(DATE(YEAR(P$19-1),MONTH(P$19-1),MIN($J48,DAY(EOMONTH(P$19-1,0)))))-YEAR($H48))*12+MONTH(DATE(YEAR(P$19-1),MONTH(P$19-1),MIN($J48,DAY(EOMONTH(P$19-1,0)))))-MONTH($H48),CHOOSE($F48,1,1,3,12))=0))*1,0)))</f>
        <v/>
      </c>
      <c r="Q48">
        <f>IF(OR(NOT($K48),Q$19&lt;=Q$18),0,$D48*IF($F48=1,IF(MIN(Q$19,$I48+1)&lt;=MAX(Q$18,$H48),0,MAX(0,INT((MIN(Q$19,$I48+1)-MAX(Q$18,$H48)-1-MOD(WEEKDAY($H48,2)-WEEKDAY(MAX(Q$18,$H48),2),7))/7)+1)),(AND(DATE(YEAR(Q$18),MONTH(Q$18),MIN($J48,DAY(EOMONTH(Q$18,0))))&gt;=Q$18,DATE(YEAR(Q$18),MONTH(Q$18),MIN($J48,DAY(EOMONTH(Q$18,0))))&lt;Q$19,DATE(YEAR(Q$18),MONTH(Q$18),MIN($J48,DAY(EOMONTH(Q$18,0))))&gt;=$H48,DATE(YEAR(Q$18),MONTH(Q$18),MIN($J48,DAY(EOMONTH(Q$18,0))))&lt;=$I48,MOD((YEAR(DATE(YEAR(Q$18),MONTH(Q$18),MIN($J48,DAY(EOMONTH(Q$18,0)))))-YEAR($H48))*12+MONTH(DATE(YEAR(Q$18),MONTH(Q$18),MIN($J48,DAY(EOMONTH(Q$18,0)))))-MONTH($H48),CHOOSE($F48,1,1,3,12))=0))*1+IF(MONTH(DATE(YEAR(Q$19-1),MONTH(Q$19-1),MIN($J48,DAY(EOMONTH(Q$19-1,0)))))&lt;&gt;MONTH(DATE(YEAR(Q$18),MONTH(Q$18),MIN($J48,DAY(EOMONTH(Q$18,0))))),(AND(DATE(YEAR(Q$19-1),MONTH(Q$19-1),MIN($J48,DAY(EOMONTH(Q$19-1,0))))&gt;=Q$18,DATE(YEAR(Q$19-1),MONTH(Q$19-1),MIN($J48,DAY(EOMONTH(Q$19-1,0))))&lt;Q$19,DATE(YEAR(Q$19-1),MONTH(Q$19-1),MIN($J48,DAY(EOMONTH(Q$19-1,0))))&gt;=$H48,DATE(YEAR(Q$19-1),MONTH(Q$19-1),MIN($J48,DAY(EOMONTH(Q$19-1,0))))&lt;=$I48,MOD((YEAR(DATE(YEAR(Q$19-1),MONTH(Q$19-1),MIN($J48,DAY(EOMONTH(Q$19-1,0)))))-YEAR($H48))*12+MONTH(DATE(YEAR(Q$19-1),MONTH(Q$19-1),MIN($J48,DAY(EOMONTH(Q$19-1,0)))))-MONTH($H48),CHOOSE($F48,1,1,3,12))=0))*1,0)))</f>
        <v/>
      </c>
      <c r="R48">
        <f>IF(OR(NOT($K48),R$19&lt;=R$18),0,$D48*IF($F48=1,IF(MIN(R$19,$I48+1)&lt;=MAX(R$18,$H48),0,MAX(0,INT((MIN(R$19,$I48+1)-MAX(R$18,$H48)-1-MOD(WEEKDAY($H48,2)-WEEKDAY(MAX(R$18,$H48),2),7))/7)+1)),(AND(DATE(YEAR(R$18),MONTH(R$18),MIN($J48,DAY(EOMONTH(R$18,0))))&gt;=R$18,DATE(YEAR(R$18),MONTH(R$18),MIN($J48,DAY(EOMONTH(R$18,0))))&lt;R$19,DATE(YEAR(R$18),MONTH(R$18),MIN($J48,DAY(EOMONTH(R$18,0))))&gt;=$H48,DATE(YEAR(R$18),MONTH(R$18),MIN($J48,DAY(EOMONTH(R$18,0))))&lt;=$I48,MOD((YEAR(DATE(YEAR(R$18),MONTH(R$18),MIN($J48,DAY(EOMONTH(R$18,0)))))-YEAR($H48))*12+MONTH(DATE(YEAR(R$18),MONTH(R$18),MIN($J48,DAY(EOMONTH(R$18,0)))))-MONTH($H48),CHOOSE($F48,1,1,3,12))=0))*1+IF(MONTH(DATE(YEAR(R$19-1),MONTH(R$19-1),MIN($J48,DAY(EOMONTH(R$19-1,0)))))&lt;&gt;MONTH(DATE(YEAR(R$18),MONTH(R$18),MIN($J48,DAY(EOMONTH(R$18,0))))),(AND(DATE(YEAR(R$19-1),MONTH(R$19-1),MIN($J48,DAY(EOMONTH(R$19-1,0))))&gt;=R$18,DATE(YEAR(R$19-1),MONTH(R$19-1),MIN($J48,DAY(EOMONTH(R$19-1,0))))&lt;R$19,DATE(YEAR(R$19-1),MONTH(R$19-1),MIN($J48,DAY(EOMONTH(R$19-1,0))))&gt;=$H48,DATE(YEAR(R$19-1),MONTH(R$19-1),MIN($J48,DAY(EOMONTH(R$19-1,0))))&lt;=$I48,MOD((YEAR(DATE(YEAR(R$19-1),MONTH(R$19-1),MIN($J48,DAY(EOMONTH(R$19-1,0)))))-YEAR($H48))*12+MONTH(DATE(YEAR(R$19-1),MONTH(R$19-1),MIN($J48,DAY(EOMONTH(R$19-1,0)))))-MONTH($H48),CHOOSE($F48,1,1,3,12))=0))*1,0)))</f>
        <v/>
      </c>
      <c r="S48">
        <f>IF(OR(NOT($K48),S$19&lt;=S$18),0,$D48*IF($F48=1,IF(MIN(S$19,$I48+1)&lt;=MAX(S$18,$H48),0,MAX(0,INT((MIN(S$19,$I48+1)-MAX(S$18,$H48)-1-MOD(WEEKDAY($H48,2)-WEEKDAY(MAX(S$18,$H48),2),7))/7)+1)),(AND(DATE(YEAR(S$18),MONTH(S$18),MIN($J48,DAY(EOMONTH(S$18,0))))&gt;=S$18,DATE(YEAR(S$18),MONTH(S$18),MIN($J48,DAY(EOMONTH(S$18,0))))&lt;S$19,DATE(YEAR(S$18),MONTH(S$18),MIN($J48,DAY(EOMONTH(S$18,0))))&gt;=$H48,DATE(YEAR(S$18),MONTH(S$18),MIN($J48,DAY(EOMONTH(S$18,0))))&lt;=$I48,MOD((YEAR(DATE(YEAR(S$18),MONTH(S$18),MIN($J48,DAY(EOMONTH(S$18,0)))))-YEAR($H48))*12+MONTH(DATE(YEAR(S$18),MONTH(S$18),MIN($J48,DAY(EOMONTH(S$18,0)))))-MONTH($H48),CHOOSE($F48,1,1,3,12))=0))*1+IF(MONTH(DATE(YEAR(S$19-1),MONTH(S$19-1),MIN($J48,DAY(EOMONTH(S$19-1,0)))))&lt;&gt;MONTH(DATE(YEAR(S$18),MONTH(S$18),MIN($J48,DAY(EOMONTH(S$18,0))))),(AND(DATE(YEAR(S$19-1),MONTH(S$19-1),MIN($J48,DAY(EOMONTH(S$19-1,0))))&gt;=S$18,DATE(YEAR(S$19-1),MONTH(S$19-1),MIN($J48,DAY(EOMONTH(S$19-1,0))))&lt;S$19,DATE(YEAR(S$19-1),MONTH(S$19-1),MIN($J48,DAY(EOMONTH(S$19-1,0))))&gt;=$H48,DATE(YEAR(S$19-1),MONTH(S$19-1),MIN($J48,DAY(EOMONTH(S$19-1,0))))&lt;=$I48,MOD((YEAR(DATE(YEAR(S$19-1),MONTH(S$19-1),MIN($J48,DAY(EOMONTH(S$19-1,0)))))-YEAR($H48))*12+MONTH(DATE(YEAR(S$19-1),MONTH(S$19-1),MIN($J48,DAY(EOMONTH(S$19-1,0)))))-MONTH($H48),CHOOSE($F48,1,1,3,12))=0))*1,0)))</f>
        <v/>
      </c>
      <c r="T48">
        <f>IF(OR(NOT($K48),T$19&lt;=T$18),0,$D48*IF($F48=1,IF(MIN(T$19,$I48+1)&lt;=MAX(T$18,$H48),0,MAX(0,INT((MIN(T$19,$I48+1)-MAX(T$18,$H48)-1-MOD(WEEKDAY($H48,2)-WEEKDAY(MAX(T$18,$H48),2),7))/7)+1)),(AND(DATE(YEAR(T$18),MONTH(T$18),MIN($J48,DAY(EOMONTH(T$18,0))))&gt;=T$18,DATE(YEAR(T$18),MONTH(T$18),MIN($J48,DAY(EOMONTH(T$18,0))))&lt;T$19,DATE(YEAR(T$18),MONTH(T$18),MIN($J48,DAY(EOMONTH(T$18,0))))&gt;=$H48,DATE(YEAR(T$18),MONTH(T$18),MIN($J48,DAY(EOMONTH(T$18,0))))&lt;=$I48,MOD((YEAR(DATE(YEAR(T$18),MONTH(T$18),MIN($J48,DAY(EOMONTH(T$18,0)))))-YEAR($H48))*12+MONTH(DATE(YEAR(T$18),MONTH(T$18),MIN($J48,DAY(EOMONTH(T$18,0)))))-MONTH($H48),CHOOSE($F48,1,1,3,12))=0))*1+IF(MONTH(DATE(YEAR(T$19-1),MONTH(T$19-1),MIN($J48,DAY(EOMONTH(T$19-1,0)))))&lt;&gt;MONTH(DATE(YEAR(T$18),MONTH(T$18),MIN($J48,DAY(EOMONTH(T$18,0))))),(AND(DATE(YEAR(T$19-1),MONTH(T$19-1),MIN($J48,DAY(EOMONTH(T$19-1,0))))&gt;=T$18,DATE(YEAR(T$19-1),MONTH(T$19-1),MIN($J48,DAY(EOMONTH(T$19-1,0))))&lt;T$19,DATE(YEAR(T$19-1),MONTH(T$19-1),MIN($J48,DAY(EOMONTH(T$19-1,0))))&gt;=$H48,DATE(YEAR(T$19-1),MONTH(T$19-1),MIN($J48,DAY(EOMONTH(T$19-1,0))))&lt;=$I48,MOD((YEAR(DATE(YEAR(T$19-1),MONTH(T$19-1),MIN($J48,DAY(EOMONTH(T$19-1,0)))))-YEAR($H48))*12+MONTH(DATE(YEAR(T$19-1),MONTH(T$19-1),MIN($J48,DAY(EOMONTH(T$19-1,0)))))-MONTH($H48),CHOOSE($F48,1,1,3,12))=0))*1,0)))</f>
        <v/>
      </c>
      <c r="U48">
        <f>IF(OR(NOT($K48),U$19&lt;=U$18),0,$D48*IF($F48=1,IF(MIN(U$19,$I48+1)&lt;=MAX(U$18,$H48),0,MAX(0,INT((MIN(U$19,$I48+1)-MAX(U$18,$H48)-1-MOD(WEEKDAY($H48,2)-WEEKDAY(MAX(U$18,$H48),2),7))/7)+1)),(AND(DATE(YEAR(U$18),MONTH(U$18),MIN($J48,DAY(EOMONTH(U$18,0))))&gt;=U$18,DATE(YEAR(U$18),MONTH(U$18),MIN($J48,DAY(EOMONTH(U$18,0))))&lt;U$19,DATE(YEAR(U$18),MONTH(U$18),MIN($J48,DAY(EOMONTH(U$18,0))))&gt;=$H48,DATE(YEAR(U$18),MONTH(U$18),MIN($J48,DAY(EOMONTH(U$18,0))))&lt;=$I48,MOD((YEAR(DATE(YEAR(U$18),MONTH(U$18),MIN($J48,DAY(EOMONTH(U$18,0)))))-YEAR($H48))*12+MONTH(DATE(YEAR(U$18),MONTH(U$18),MIN($J48,DAY(EOMONTH(U$18,0)))))-MONTH($H48),CHOOSE($F48,1,1,3,12))=0))*1+IF(MONTH(DATE(YEAR(U$19-1),MONTH(U$19-1),MIN($J48,DAY(EOMONTH(U$19-1,0)))))&lt;&gt;MONTH(DATE(YEAR(U$18),MONTH(U$18),MIN($J48,DAY(EOMONTH(U$18,0))))),(AND(DATE(YEAR(U$19-1),MONTH(U$19-1),MIN($J48,DAY(EOMONTH(U$19-1,0))))&gt;=U$18,DATE(YEAR(U$19-1),MONTH(U$19-1),MIN($J48,DAY(EOMONTH(U$19-1,0))))&lt;U$19,DATE(YEAR(U$19-1),MONTH(U$19-1),MIN($J48,DAY(EOMONTH(U$19-1,0))))&gt;=$H48,DATE(YEAR(U$19-1),MONTH(U$19-1),MIN($J48,DAY(EOMONTH(U$19-1,0))))&lt;=$I48,MOD((YEAR(DATE(YEAR(U$19-1),MONTH(U$19-1),MIN($J48,DAY(EOMONTH(U$19-1,0)))))-YEAR($H48))*12+MONTH(DATE(YEAR(U$19-1),MONTH(U$19-1),MIN($J48,DAY(EOMONTH(U$19-1,0)))))-MONTH($H48),CHOOSE($F48,1,1,3,12))=0))*1,0)))</f>
        <v/>
      </c>
      <c r="V48">
        <f>IF(OR(NOT($K48),V$19&lt;=V$18),0,$D48*IF($F48=1,IF(MIN(V$19,$I48+1)&lt;=MAX(V$18,$H48),0,MAX(0,INT((MIN(V$19,$I48+1)-MAX(V$18,$H48)-1-MOD(WEEKDAY($H48,2)-WEEKDAY(MAX(V$18,$H48),2),7))/7)+1)),(AND(DATE(YEAR(V$18),MONTH(V$18),MIN($J48,DAY(EOMONTH(V$18,0))))&gt;=V$18,DATE(YEAR(V$18),MONTH(V$18),MIN($J48,DAY(EOMONTH(V$18,0))))&lt;V$19,DATE(YEAR(V$18),MONTH(V$18),MIN($J48,DAY(EOMONTH(V$18,0))))&gt;=$H48,DATE(YEAR(V$18),MONTH(V$18),MIN($J48,DAY(EOMONTH(V$18,0))))&lt;=$I48,MOD((YEAR(DATE(YEAR(V$18),MONTH(V$18),MIN($J48,DAY(EOMONTH(V$18,0)))))-YEAR($H48))*12+MONTH(DATE(YEAR(V$18),MONTH(V$18),MIN($J48,DAY(EOMONTH(V$18,0)))))-MONTH($H48),CHOOSE($F48,1,1,3,12))=0))*1+IF(MONTH(DATE(YEAR(V$19-1),MONTH(V$19-1),MIN($J48,DAY(EOMONTH(V$19-1,0)))))&lt;&gt;MONTH(DATE(YEAR(V$18),MONTH(V$18),MIN($J48,DAY(EOMONTH(V$18,0))))),(AND(DATE(YEAR(V$19-1),MONTH(V$19-1),MIN($J48,DAY(EOMONTH(V$19-1,0))))&gt;=V$18,DATE(YEAR(V$19-1),MONTH(V$19-1),MIN($J48,DAY(EOMONTH(V$19-1,0))))&lt;V$19,DATE(YEAR(V$19-1),MONTH(V$19-1),MIN($J48,DAY(EOMONTH(V$19-1,0))))&gt;=$H48,DATE(YEAR(V$19-1),MONTH(V$19-1),MIN($J48,DAY(EOMONTH(V$19-1,0))))&lt;=$I48,MOD((YEAR(DATE(YEAR(V$19-1),MONTH(V$19-1),MIN($J48,DAY(EOMONTH(V$19-1,0)))))-YEAR($H48))*12+MONTH(DATE(YEAR(V$19-1),MONTH(V$19-1),MIN($J48,DAY(EOMONTH(V$19-1,0)))))-MONTH($H48),CHOOSE($F48,1,1,3,12))=0))*1,0)))</f>
        <v/>
      </c>
      <c r="W48">
        <f>IF(OR(NOT($K48),W$19&lt;=W$18),0,$D48*IF($F48=1,IF(MIN(W$19,$I48+1)&lt;=MAX(W$18,$H48),0,MAX(0,INT((MIN(W$19,$I48+1)-MAX(W$18,$H48)-1-MOD(WEEKDAY($H48,2)-WEEKDAY(MAX(W$18,$H48),2),7))/7)+1)),(AND(DATE(YEAR(W$18),MONTH(W$18),MIN($J48,DAY(EOMONTH(W$18,0))))&gt;=W$18,DATE(YEAR(W$18),MONTH(W$18),MIN($J48,DAY(EOMONTH(W$18,0))))&lt;W$19,DATE(YEAR(W$18),MONTH(W$18),MIN($J48,DAY(EOMONTH(W$18,0))))&gt;=$H48,DATE(YEAR(W$18),MONTH(W$18),MIN($J48,DAY(EOMONTH(W$18,0))))&lt;=$I48,MOD((YEAR(DATE(YEAR(W$18),MONTH(W$18),MIN($J48,DAY(EOMONTH(W$18,0)))))-YEAR($H48))*12+MONTH(DATE(YEAR(W$18),MONTH(W$18),MIN($J48,DAY(EOMONTH(W$18,0)))))-MONTH($H48),CHOOSE($F48,1,1,3,12))=0))*1+IF(MONTH(DATE(YEAR(W$19-1),MONTH(W$19-1),MIN($J48,DAY(EOMONTH(W$19-1,0)))))&lt;&gt;MONTH(DATE(YEAR(W$18),MONTH(W$18),MIN($J48,DAY(EOMONTH(W$18,0))))),(AND(DATE(YEAR(W$19-1),MONTH(W$19-1),MIN($J48,DAY(EOMONTH(W$19-1,0))))&gt;=W$18,DATE(YEAR(W$19-1),MONTH(W$19-1),MIN($J48,DAY(EOMONTH(W$19-1,0))))&lt;W$19,DATE(YEAR(W$19-1),MONTH(W$19-1),MIN($J48,DAY(EOMONTH(W$19-1,0))))&gt;=$H48,DATE(YEAR(W$19-1),MONTH(W$19-1),MIN($J48,DAY(EOMONTH(W$19-1,0))))&lt;=$I48,MOD((YEAR(DATE(YEAR(W$19-1),MONTH(W$19-1),MIN($J48,DAY(EOMONTH(W$19-1,0)))))-YEAR($H48))*12+MONTH(DATE(YEAR(W$19-1),MONTH(W$19-1),MIN($J48,DAY(EOMONTH(W$19-1,0)))))-MONTH($H48),CHOOSE($F48,1,1,3,12))=0))*1,0)))</f>
        <v/>
      </c>
      <c r="X48">
        <f>IF(OR(NOT($K48),X$19&lt;=X$18),0,$D48*IF($F48=1,IF(MIN(X$19,$I48+1)&lt;=MAX(X$18,$H48),0,MAX(0,INT((MIN(X$19,$I48+1)-MAX(X$18,$H48)-1-MOD(WEEKDAY($H48,2)-WEEKDAY(MAX(X$18,$H48),2),7))/7)+1)),(AND(DATE(YEAR(X$18),MONTH(X$18),MIN($J48,DAY(EOMONTH(X$18,0))))&gt;=X$18,DATE(YEAR(X$18),MONTH(X$18),MIN($J48,DAY(EOMONTH(X$18,0))))&lt;X$19,DATE(YEAR(X$18),MONTH(X$18),MIN($J48,DAY(EOMONTH(X$18,0))))&gt;=$H48,DATE(YEAR(X$18),MONTH(X$18),MIN($J48,DAY(EOMONTH(X$18,0))))&lt;=$I48,MOD((YEAR(DATE(YEAR(X$18),MONTH(X$18),MIN($J48,DAY(EOMONTH(X$18,0)))))-YEAR($H48))*12+MONTH(DATE(YEAR(X$18),MONTH(X$18),MIN($J48,DAY(EOMONTH(X$18,0)))))-MONTH($H48),CHOOSE($F48,1,1,3,12))=0))*1+IF(MONTH(DATE(YEAR(X$19-1),MONTH(X$19-1),MIN($J48,DAY(EOMONTH(X$19-1,0)))))&lt;&gt;MONTH(DATE(YEAR(X$18),MONTH(X$18),MIN($J48,DAY(EOMONTH(X$18,0))))),(AND(DATE(YEAR(X$19-1),MONTH(X$19-1),MIN($J48,DAY(EOMONTH(X$19-1,0))))&gt;=X$18,DATE(YEAR(X$19-1),MONTH(X$19-1),MIN($J48,DAY(EOMONTH(X$19-1,0))))&lt;X$19,DATE(YEAR(X$19-1),MONTH(X$19-1),MIN($J48,DAY(EOMONTH(X$19-1,0))))&gt;=$H48,DATE(YEAR(X$19-1),MONTH(X$19-1),MIN($J48,DAY(EOMONTH(X$19-1,0))))&lt;=$I48,MOD((YEAR(DATE(YEAR(X$19-1),MONTH(X$19-1),MIN($J48,DAY(EOMONTH(X$19-1,0)))))-YEAR($H48))*12+MONTH(DATE(YEAR(X$19-1),MONTH(X$19-1),MIN($J48,DAY(EOMONTH(X$19-1,0)))))-MONTH($H48),CHOOSE($F48,1,1,3,12))=0))*1,0)))</f>
        <v/>
      </c>
      <c r="Y48">
        <f>IF(OR(NOT($K48),Y$19&lt;=Y$18),0,$D48*IF($F48=1,IF(MIN(Y$19,$I48+1)&lt;=MAX(Y$18,$H48),0,MAX(0,INT((MIN(Y$19,$I48+1)-MAX(Y$18,$H48)-1-MOD(WEEKDAY($H48,2)-WEEKDAY(MAX(Y$18,$H48),2),7))/7)+1)),(AND(DATE(YEAR(Y$18),MONTH(Y$18),MIN($J48,DAY(EOMONTH(Y$18,0))))&gt;=Y$18,DATE(YEAR(Y$18),MONTH(Y$18),MIN($J48,DAY(EOMONTH(Y$18,0))))&lt;Y$19,DATE(YEAR(Y$18),MONTH(Y$18),MIN($J48,DAY(EOMONTH(Y$18,0))))&gt;=$H48,DATE(YEAR(Y$18),MONTH(Y$18),MIN($J48,DAY(EOMONTH(Y$18,0))))&lt;=$I48,MOD((YEAR(DATE(YEAR(Y$18),MONTH(Y$18),MIN($J48,DAY(EOMONTH(Y$18,0)))))-YEAR($H48))*12+MONTH(DATE(YEAR(Y$18),MONTH(Y$18),MIN($J48,DAY(EOMONTH(Y$18,0)))))-MONTH($H48),CHOOSE($F48,1,1,3,12))=0))*1+IF(MONTH(DATE(YEAR(Y$19-1),MONTH(Y$19-1),MIN($J48,DAY(EOMONTH(Y$19-1,0)))))&lt;&gt;MONTH(DATE(YEAR(Y$18),MONTH(Y$18),MIN($J48,DAY(EOMONTH(Y$18,0))))),(AND(DATE(YEAR(Y$19-1),MONTH(Y$19-1),MIN($J48,DAY(EOMONTH(Y$19-1,0))))&gt;=Y$18,DATE(YEAR(Y$19-1),MONTH(Y$19-1),MIN($J48,DAY(EOMONTH(Y$19-1,0))))&lt;Y$19,DATE(YEAR(Y$19-1),MONTH(Y$19-1),MIN($J48,DAY(EOMONTH(Y$19-1,0))))&gt;=$H48,DATE(YEAR(Y$19-1),MONTH(Y$19-1),MIN($J48,DAY(EOMONTH(Y$19-1,0))))&lt;=$I48,MOD((YEAR(DATE(YEAR(Y$19-1),MONTH(Y$19-1),MIN($J48,DAY(EOMONTH(Y$19-1,0)))))-YEAR($H48))*12+MONTH(DATE(YEAR(Y$19-1),MONTH(Y$19-1),MIN($J48,DAY(EOMONTH(Y$19-1,0)))))-MONTH($H48),CHOOSE($F48,1,1,3,12))=0))*1,0)))</f>
        <v/>
      </c>
      <c r="Z48">
        <f>IF(OR(NOT($K48),Z$19&lt;=Z$18),0,$D48*IF($F48=1,IF(MIN(Z$19,$I48+1)&lt;=MAX(Z$18,$H48),0,MAX(0,INT((MIN(Z$19,$I48+1)-MAX(Z$18,$H48)-1-MOD(WEEKDAY($H48,2)-WEEKDAY(MAX(Z$18,$H48),2),7))/7)+1)),(AND(DATE(YEAR(Z$18),MONTH(Z$18),MIN($J48,DAY(EOMONTH(Z$18,0))))&gt;=Z$18,DATE(YEAR(Z$18),MONTH(Z$18),MIN($J48,DAY(EOMONTH(Z$18,0))))&lt;Z$19,DATE(YEAR(Z$18),MONTH(Z$18),MIN($J48,DAY(EOMONTH(Z$18,0))))&gt;=$H48,DATE(YEAR(Z$18),MONTH(Z$18),MIN($J48,DAY(EOMONTH(Z$18,0))))&lt;=$I48,MOD((YEAR(DATE(YEAR(Z$18),MONTH(Z$18),MIN($J48,DAY(EOMONTH(Z$18,0)))))-YEAR($H48))*12+MONTH(DATE(YEAR(Z$18),MONTH(Z$18),MIN($J48,DAY(EOMONTH(Z$18,0)))))-MONTH($H48),CHOOSE($F48,1,1,3,12))=0))*1+IF(MONTH(DATE(YEAR(Z$19-1),MONTH(Z$19-1),MIN($J48,DAY(EOMONTH(Z$19-1,0)))))&lt;&gt;MONTH(DATE(YEAR(Z$18),MONTH(Z$18),MIN($J48,DAY(EOMONTH(Z$18,0))))),(AND(DATE(YEAR(Z$19-1),MONTH(Z$19-1),MIN($J48,DAY(EOMONTH(Z$19-1,0))))&gt;=Z$18,DATE(YEAR(Z$19-1),MONTH(Z$19-1),MIN($J48,DAY(EOMONTH(Z$19-1,0))))&lt;Z$19,DATE(YEAR(Z$19-1),MONTH(Z$19-1),MIN($J48,DAY(EOMONTH(Z$19-1,0))))&gt;=$H48,DATE(YEAR(Z$19-1),MONTH(Z$19-1),MIN($J48,DAY(EOMONTH(Z$19-1,0))))&lt;=$I48,MOD((YEAR(DATE(YEAR(Z$19-1),MONTH(Z$19-1),MIN($J48,DAY(EOMONTH(Z$19-1,0)))))-YEAR($H48))*12+MONTH(DATE(YEAR(Z$19-1),MONTH(Z$19-1),MIN($J48,DAY(EOMONTH(Z$19-1,0)))))-MONTH($H48),CHOOSE($F48,1,1,3,12))=0))*1,0)))</f>
        <v/>
      </c>
      <c r="AA48">
        <f>IF(OR(NOT($K48),AA$19&lt;=AA$18),0,$D48*IF($F48=1,IF(MIN(AA$19,$I48+1)&lt;=MAX(AA$18,$H48),0,MAX(0,INT((MIN(AA$19,$I48+1)-MAX(AA$18,$H48)-1-MOD(WEEKDAY($H48,2)-WEEKDAY(MAX(AA$18,$H48),2),7))/7)+1)),(AND(DATE(YEAR(AA$18),MONTH(AA$18),MIN($J48,DAY(EOMONTH(AA$18,0))))&gt;=AA$18,DATE(YEAR(AA$18),MONTH(AA$18),MIN($J48,DAY(EOMONTH(AA$18,0))))&lt;AA$19,DATE(YEAR(AA$18),MONTH(AA$18),MIN($J48,DAY(EOMONTH(AA$18,0))))&gt;=$H48,DATE(YEAR(AA$18),MONTH(AA$18),MIN($J48,DAY(EOMONTH(AA$18,0))))&lt;=$I48,MOD((YEAR(DATE(YEAR(AA$18),MONTH(AA$18),MIN($J48,DAY(EOMONTH(AA$18,0)))))-YEAR($H48))*12+MONTH(DATE(YEAR(AA$18),MONTH(AA$18),MIN($J48,DAY(EOMONTH(AA$18,0)))))-MONTH($H48),CHOOSE($F48,1,1,3,12))=0))*1+IF(MONTH(DATE(YEAR(AA$19-1),MONTH(AA$19-1),MIN($J48,DAY(EOMONTH(AA$19-1,0)))))&lt;&gt;MONTH(DATE(YEAR(AA$18),MONTH(AA$18),MIN($J48,DAY(EOMONTH(AA$18,0))))),(AND(DATE(YEAR(AA$19-1),MONTH(AA$19-1),MIN($J48,DAY(EOMONTH(AA$19-1,0))))&gt;=AA$18,DATE(YEAR(AA$19-1),MONTH(AA$19-1),MIN($J48,DAY(EOMONTH(AA$19-1,0))))&lt;AA$19,DATE(YEAR(AA$19-1),MONTH(AA$19-1),MIN($J48,DAY(EOMONTH(AA$19-1,0))))&gt;=$H48,DATE(YEAR(AA$19-1),MONTH(AA$19-1),MIN($J48,DAY(EOMONTH(AA$19-1,0))))&lt;=$I48,MOD((YEAR(DATE(YEAR(AA$19-1),MONTH(AA$19-1),MIN($J48,DAY(EOMONTH(AA$19-1,0)))))-YEAR($H48))*12+MONTH(DATE(YEAR(AA$19-1),MONTH(AA$19-1),MIN($J48,DAY(EOMONTH(AA$19-1,0)))))-MONTH($H48),CHOOSE($F48,1,1,3,12))=0))*1,0)))</f>
        <v/>
      </c>
      <c r="AB48">
        <f>IF(OR(NOT($K48),AB$19&lt;=AB$18),0,$D48*IF($F48=1,IF(MIN(AB$19,$I48+1)&lt;=MAX(AB$18,$H48),0,MAX(0,INT((MIN(AB$19,$I48+1)-MAX(AB$18,$H48)-1-MOD(WEEKDAY($H48,2)-WEEKDAY(MAX(AB$18,$H48),2),7))/7)+1)),(AND(DATE(YEAR(AB$18),MONTH(AB$18),MIN($J48,DAY(EOMONTH(AB$18,0))))&gt;=AB$18,DATE(YEAR(AB$18),MONTH(AB$18),MIN($J48,DAY(EOMONTH(AB$18,0))))&lt;AB$19,DATE(YEAR(AB$18),MONTH(AB$18),MIN($J48,DAY(EOMONTH(AB$18,0))))&gt;=$H48,DATE(YEAR(AB$18),MONTH(AB$18),MIN($J48,DAY(EOMONTH(AB$18,0))))&lt;=$I48,MOD((YEAR(DATE(YEAR(AB$18),MONTH(AB$18),MIN($J48,DAY(EOMONTH(AB$18,0)))))-YEAR($H48))*12+MONTH(DATE(YEAR(AB$18),MONTH(AB$18),MIN($J48,DAY(EOMONTH(AB$18,0)))))-MONTH($H48),CHOOSE($F48,1,1,3,12))=0))*1+IF(MONTH(DATE(YEAR(AB$19-1),MONTH(AB$19-1),MIN($J48,DAY(EOMONTH(AB$19-1,0)))))&lt;&gt;MONTH(DATE(YEAR(AB$18),MONTH(AB$18),MIN($J48,DAY(EOMONTH(AB$18,0))))),(AND(DATE(YEAR(AB$19-1),MONTH(AB$19-1),MIN($J48,DAY(EOMONTH(AB$19-1,0))))&gt;=AB$18,DATE(YEAR(AB$19-1),MONTH(AB$19-1),MIN($J48,DAY(EOMONTH(AB$19-1,0))))&lt;AB$19,DATE(YEAR(AB$19-1),MONTH(AB$19-1),MIN($J48,DAY(EOMONTH(AB$19-1,0))))&gt;=$H48,DATE(YEAR(AB$19-1),MONTH(AB$19-1),MIN($J48,DAY(EOMONTH(AB$19-1,0))))&lt;=$I48,MOD((YEAR(DATE(YEAR(AB$19-1),MONTH(AB$19-1),MIN($J48,DAY(EOMONTH(AB$19-1,0)))))-YEAR($H48))*12+MONTH(DATE(YEAR(AB$19-1),MONTH(AB$19-1),MIN($J48,DAY(EOMONTH(AB$19-1,0)))))-MONTH($H48),CHOOSE($F48,1,1,3,12))=0))*1,0)))</f>
        <v/>
      </c>
      <c r="AC48">
        <f>IF(OR(NOT($K48),AC$19&lt;=AC$18),0,$D48*IF($F48=1,IF(MIN(AC$19,$I48+1)&lt;=MAX(AC$18,$H48),0,MAX(0,INT((MIN(AC$19,$I48+1)-MAX(AC$18,$H48)-1-MOD(WEEKDAY($H48,2)-WEEKDAY(MAX(AC$18,$H48),2),7))/7)+1)),(AND(DATE(YEAR(AC$18),MONTH(AC$18),MIN($J48,DAY(EOMONTH(AC$18,0))))&gt;=AC$18,DATE(YEAR(AC$18),MONTH(AC$18),MIN($J48,DAY(EOMONTH(AC$18,0))))&lt;AC$19,DATE(YEAR(AC$18),MONTH(AC$18),MIN($J48,DAY(EOMONTH(AC$18,0))))&gt;=$H48,DATE(YEAR(AC$18),MONTH(AC$18),MIN($J48,DAY(EOMONTH(AC$18,0))))&lt;=$I48,MOD((YEAR(DATE(YEAR(AC$18),MONTH(AC$18),MIN($J48,DAY(EOMONTH(AC$18,0)))))-YEAR($H48))*12+MONTH(DATE(YEAR(AC$18),MONTH(AC$18),MIN($J48,DAY(EOMONTH(AC$18,0)))))-MONTH($H48),CHOOSE($F48,1,1,3,12))=0))*1+IF(MONTH(DATE(YEAR(AC$19-1),MONTH(AC$19-1),MIN($J48,DAY(EOMONTH(AC$19-1,0)))))&lt;&gt;MONTH(DATE(YEAR(AC$18),MONTH(AC$18),MIN($J48,DAY(EOMONTH(AC$18,0))))),(AND(DATE(YEAR(AC$19-1),MONTH(AC$19-1),MIN($J48,DAY(EOMONTH(AC$19-1,0))))&gt;=AC$18,DATE(YEAR(AC$19-1),MONTH(AC$19-1),MIN($J48,DAY(EOMONTH(AC$19-1,0))))&lt;AC$19,DATE(YEAR(AC$19-1),MONTH(AC$19-1),MIN($J48,DAY(EOMONTH(AC$19-1,0))))&gt;=$H48,DATE(YEAR(AC$19-1),MONTH(AC$19-1),MIN($J48,DAY(EOMONTH(AC$19-1,0))))&lt;=$I48,MOD((YEAR(DATE(YEAR(AC$19-1),MONTH(AC$19-1),MIN($J48,DAY(EOMONTH(AC$19-1,0)))))-YEAR($H48))*12+MONTH(DATE(YEAR(AC$19-1),MONTH(AC$19-1),MIN($J48,DAY(EOMONTH(AC$19-1,0)))))-MONTH($H48),CHOOSE($F48,1,1,3,12))=0))*1,0)))</f>
        <v/>
      </c>
      <c r="AD48">
        <f>IF(OR(NOT($K48),AD$19&lt;=AD$18),0,$D48*IF($F48=1,IF(MIN(AD$19,$I48+1)&lt;=MAX(AD$18,$H48),0,MAX(0,INT((MIN(AD$19,$I48+1)-MAX(AD$18,$H48)-1-MOD(WEEKDAY($H48,2)-WEEKDAY(MAX(AD$18,$H48),2),7))/7)+1)),(AND(DATE(YEAR(AD$18),MONTH(AD$18),MIN($J48,DAY(EOMONTH(AD$18,0))))&gt;=AD$18,DATE(YEAR(AD$18),MONTH(AD$18),MIN($J48,DAY(EOMONTH(AD$18,0))))&lt;AD$19,DATE(YEAR(AD$18),MONTH(AD$18),MIN($J48,DAY(EOMONTH(AD$18,0))))&gt;=$H48,DATE(YEAR(AD$18),MONTH(AD$18),MIN($J48,DAY(EOMONTH(AD$18,0))))&lt;=$I48,MOD((YEAR(DATE(YEAR(AD$18),MONTH(AD$18),MIN($J48,DAY(EOMONTH(AD$18,0)))))-YEAR($H48))*12+MONTH(DATE(YEAR(AD$18),MONTH(AD$18),MIN($J48,DAY(EOMONTH(AD$18,0)))))-MONTH($H48),CHOOSE($F48,1,1,3,12))=0))*1+IF(MONTH(DATE(YEAR(AD$19-1),MONTH(AD$19-1),MIN($J48,DAY(EOMONTH(AD$19-1,0)))))&lt;&gt;MONTH(DATE(YEAR(AD$18),MONTH(AD$18),MIN($J48,DAY(EOMONTH(AD$18,0))))),(AND(DATE(YEAR(AD$19-1),MONTH(AD$19-1),MIN($J48,DAY(EOMONTH(AD$19-1,0))))&gt;=AD$18,DATE(YEAR(AD$19-1),MONTH(AD$19-1),MIN($J48,DAY(EOMONTH(AD$19-1,0))))&lt;AD$19,DATE(YEAR(AD$19-1),MONTH(AD$19-1),MIN($J48,DAY(EOMONTH(AD$19-1,0))))&gt;=$H48,DATE(YEAR(AD$19-1),MONTH(AD$19-1),MIN($J48,DAY(EOMONTH(AD$19-1,0))))&lt;=$I48,MOD((YEAR(DATE(YEAR(AD$19-1),MONTH(AD$19-1),MIN($J48,DAY(EOMONTH(AD$19-1,0)))))-YEAR($H48))*12+MONTH(DATE(YEAR(AD$19-1),MONTH(AD$19-1),MIN($J48,DAY(EOMONTH(AD$19-1,0)))))-MONTH($H48),CHOOSE($F48,1,1,3,12))=0))*1,0)))</f>
        <v/>
      </c>
      <c r="AE48">
        <f>IF(OR(NOT($K48),AE$19&lt;=AE$18),0,$D48*IF($F48=1,IF(MIN(AE$19,$I48+1)&lt;=MAX(AE$18,$H48),0,MAX(0,INT((MIN(AE$19,$I48+1)-MAX(AE$18,$H48)-1-MOD(WEEKDAY($H48,2)-WEEKDAY(MAX(AE$18,$H48),2),7))/7)+1)),(AND(DATE(YEAR(AE$18),MONTH(AE$18),MIN($J48,DAY(EOMONTH(AE$18,0))))&gt;=AE$18,DATE(YEAR(AE$18),MONTH(AE$18),MIN($J48,DAY(EOMONTH(AE$18,0))))&lt;AE$19,DATE(YEAR(AE$18),MONTH(AE$18),MIN($J48,DAY(EOMONTH(AE$18,0))))&gt;=$H48,DATE(YEAR(AE$18),MONTH(AE$18),MIN($J48,DAY(EOMONTH(AE$18,0))))&lt;=$I48,MOD((YEAR(DATE(YEAR(AE$18),MONTH(AE$18),MIN($J48,DAY(EOMONTH(AE$18,0)))))-YEAR($H48))*12+MONTH(DATE(YEAR(AE$18),MONTH(AE$18),MIN($J48,DAY(EOMONTH(AE$18,0)))))-MONTH($H48),CHOOSE($F48,1,1,3,12))=0))*1+IF(MONTH(DATE(YEAR(AE$19-1),MONTH(AE$19-1),MIN($J48,DAY(EOMONTH(AE$19-1,0)))))&lt;&gt;MONTH(DATE(YEAR(AE$18),MONTH(AE$18),MIN($J48,DAY(EOMONTH(AE$18,0))))),(AND(DATE(YEAR(AE$19-1),MONTH(AE$19-1),MIN($J48,DAY(EOMONTH(AE$19-1,0))))&gt;=AE$18,DATE(YEAR(AE$19-1),MONTH(AE$19-1),MIN($J48,DAY(EOMONTH(AE$19-1,0))))&lt;AE$19,DATE(YEAR(AE$19-1),MONTH(AE$19-1),MIN($J48,DAY(EOMONTH(AE$19-1,0))))&gt;=$H48,DATE(YEAR(AE$19-1),MONTH(AE$19-1),MIN($J48,DAY(EOMONTH(AE$19-1,0))))&lt;=$I48,MOD((YEAR(DATE(YEAR(AE$19-1),MONTH(AE$19-1),MIN($J48,DAY(EOMONTH(AE$19-1,0)))))-YEAR($H48))*12+MONTH(DATE(YEAR(AE$19-1),MONTH(AE$19-1),MIN($J48,DAY(EOMONTH(AE$19-1,0)))))-MONTH($H48),CHOOSE($F48,1,1,3,12))=0))*1,0)))</f>
        <v/>
      </c>
      <c r="AF48">
        <f>IF(OR(NOT($K48),AF$19&lt;=AF$18),0,$D48*IF($F48=1,IF(MIN(AF$19,$I48+1)&lt;=MAX(AF$18,$H48),0,MAX(0,INT((MIN(AF$19,$I48+1)-MAX(AF$18,$H48)-1-MOD(WEEKDAY($H48,2)-WEEKDAY(MAX(AF$18,$H48),2),7))/7)+1)),(AND(DATE(YEAR(AF$18),MONTH(AF$18),MIN($J48,DAY(EOMONTH(AF$18,0))))&gt;=AF$18,DATE(YEAR(AF$18),MONTH(AF$18),MIN($J48,DAY(EOMONTH(AF$18,0))))&lt;AF$19,DATE(YEAR(AF$18),MONTH(AF$18),MIN($J48,DAY(EOMONTH(AF$18,0))))&gt;=$H48,DATE(YEAR(AF$18),MONTH(AF$18),MIN($J48,DAY(EOMONTH(AF$18,0))))&lt;=$I48,MOD((YEAR(DATE(YEAR(AF$18),MONTH(AF$18),MIN($J48,DAY(EOMONTH(AF$18,0)))))-YEAR($H48))*12+MONTH(DATE(YEAR(AF$18),MONTH(AF$18),MIN($J48,DAY(EOMONTH(AF$18,0)))))-MONTH($H48),CHOOSE($F48,1,1,3,12))=0))*1+IF(MONTH(DATE(YEAR(AF$19-1),MONTH(AF$19-1),MIN($J48,DAY(EOMONTH(AF$19-1,0)))))&lt;&gt;MONTH(DATE(YEAR(AF$18),MONTH(AF$18),MIN($J48,DAY(EOMONTH(AF$18,0))))),(AND(DATE(YEAR(AF$19-1),MONTH(AF$19-1),MIN($J48,DAY(EOMONTH(AF$19-1,0))))&gt;=AF$18,DATE(YEAR(AF$19-1),MONTH(AF$19-1),MIN($J48,DAY(EOMONTH(AF$19-1,0))))&lt;AF$19,DATE(YEAR(AF$19-1),MONTH(AF$19-1),MIN($J48,DAY(EOMONTH(AF$19-1,0))))&gt;=$H48,DATE(YEAR(AF$19-1),MONTH(AF$19-1),MIN($J48,DAY(EOMONTH(AF$19-1,0))))&lt;=$I48,MOD((YEAR(DATE(YEAR(AF$19-1),MONTH(AF$19-1),MIN($J48,DAY(EOMONTH(AF$19-1,0)))))-YEAR($H48))*12+MONTH(DATE(YEAR(AF$19-1),MONTH(AF$19-1),MIN($J48,DAY(EOMONTH(AF$19-1,0)))))-MONTH($H48),CHOOSE($F48,1,1,3,12))=0))*1,0)))</f>
        <v/>
      </c>
      <c r="AG48">
        <f>IF(OR(NOT($K48),AG$19&lt;=AG$18),0,$D48*IF($F48=1,IF(MIN(AG$19,$I48+1)&lt;=MAX(AG$18,$H48),0,MAX(0,INT((MIN(AG$19,$I48+1)-MAX(AG$18,$H48)-1-MOD(WEEKDAY($H48,2)-WEEKDAY(MAX(AG$18,$H48),2),7))/7)+1)),(AND(DATE(YEAR(AG$18),MONTH(AG$18),MIN($J48,DAY(EOMONTH(AG$18,0))))&gt;=AG$18,DATE(YEAR(AG$18),MONTH(AG$18),MIN($J48,DAY(EOMONTH(AG$18,0))))&lt;AG$19,DATE(YEAR(AG$18),MONTH(AG$18),MIN($J48,DAY(EOMONTH(AG$18,0))))&gt;=$H48,DATE(YEAR(AG$18),MONTH(AG$18),MIN($J48,DAY(EOMONTH(AG$18,0))))&lt;=$I48,MOD((YEAR(DATE(YEAR(AG$18),MONTH(AG$18),MIN($J48,DAY(EOMONTH(AG$18,0)))))-YEAR($H48))*12+MONTH(DATE(YEAR(AG$18),MONTH(AG$18),MIN($J48,DAY(EOMONTH(AG$18,0)))))-MONTH($H48),CHOOSE($F48,1,1,3,12))=0))*1+IF(MONTH(DATE(YEAR(AG$19-1),MONTH(AG$19-1),MIN($J48,DAY(EOMONTH(AG$19-1,0)))))&lt;&gt;MONTH(DATE(YEAR(AG$18),MONTH(AG$18),MIN($J48,DAY(EOMONTH(AG$18,0))))),(AND(DATE(YEAR(AG$19-1),MONTH(AG$19-1),MIN($J48,DAY(EOMONTH(AG$19-1,0))))&gt;=AG$18,DATE(YEAR(AG$19-1),MONTH(AG$19-1),MIN($J48,DAY(EOMONTH(AG$19-1,0))))&lt;AG$19,DATE(YEAR(AG$19-1),MONTH(AG$19-1),MIN($J48,DAY(EOMONTH(AG$19-1,0))))&gt;=$H48,DATE(YEAR(AG$19-1),MONTH(AG$19-1),MIN($J48,DAY(EOMONTH(AG$19-1,0))))&lt;=$I48,MOD((YEAR(DATE(YEAR(AG$19-1),MONTH(AG$19-1),MIN($J48,DAY(EOMONTH(AG$19-1,0)))))-YEAR($H48))*12+MONTH(DATE(YEAR(AG$19-1),MONTH(AG$19-1),MIN($J48,DAY(EOMONTH(AG$19-1,0)))))-MONTH($H48),CHOOSE($F48,1,1,3,12))=0))*1,0)))</f>
        <v/>
      </c>
      <c r="AH48">
        <f>IF(OR(NOT($K48),AH$19&lt;=AH$18),0,$D48*IF($F48=1,IF(MIN(AH$19,$I48+1)&lt;=MAX(AH$18,$H48),0,MAX(0,INT((MIN(AH$19,$I48+1)-MAX(AH$18,$H48)-1-MOD(WEEKDAY($H48,2)-WEEKDAY(MAX(AH$18,$H48),2),7))/7)+1)),(AND(DATE(YEAR(AH$18),MONTH(AH$18),MIN($J48,DAY(EOMONTH(AH$18,0))))&gt;=AH$18,DATE(YEAR(AH$18),MONTH(AH$18),MIN($J48,DAY(EOMONTH(AH$18,0))))&lt;AH$19,DATE(YEAR(AH$18),MONTH(AH$18),MIN($J48,DAY(EOMONTH(AH$18,0))))&gt;=$H48,DATE(YEAR(AH$18),MONTH(AH$18),MIN($J48,DAY(EOMONTH(AH$18,0))))&lt;=$I48,MOD((YEAR(DATE(YEAR(AH$18),MONTH(AH$18),MIN($J48,DAY(EOMONTH(AH$18,0)))))-YEAR($H48))*12+MONTH(DATE(YEAR(AH$18),MONTH(AH$18),MIN($J48,DAY(EOMONTH(AH$18,0)))))-MONTH($H48),CHOOSE($F48,1,1,3,12))=0))*1+IF(MONTH(DATE(YEAR(AH$19-1),MONTH(AH$19-1),MIN($J48,DAY(EOMONTH(AH$19-1,0)))))&lt;&gt;MONTH(DATE(YEAR(AH$18),MONTH(AH$18),MIN($J48,DAY(EOMONTH(AH$18,0))))),(AND(DATE(YEAR(AH$19-1),MONTH(AH$19-1),MIN($J48,DAY(EOMONTH(AH$19-1,0))))&gt;=AH$18,DATE(YEAR(AH$19-1),MONTH(AH$19-1),MIN($J48,DAY(EOMONTH(AH$19-1,0))))&lt;AH$19,DATE(YEAR(AH$19-1),MONTH(AH$19-1),MIN($J48,DAY(EOMONTH(AH$19-1,0))))&gt;=$H48,DATE(YEAR(AH$19-1),MONTH(AH$19-1),MIN($J48,DAY(EOMONTH(AH$19-1,0))))&lt;=$I48,MOD((YEAR(DATE(YEAR(AH$19-1),MONTH(AH$19-1),MIN($J48,DAY(EOMONTH(AH$19-1,0)))))-YEAR($H48))*12+MONTH(DATE(YEAR(AH$19-1),MONTH(AH$19-1),MIN($J48,DAY(EOMONTH(AH$19-1,0)))))-MONTH($H48),CHOOSE($F48,1,1,3,12))=0))*1,0)))</f>
        <v/>
      </c>
      <c r="AI48">
        <f>IF(OR(NOT($K48),AI$19&lt;=AI$18),0,$D48*IF($F48=1,IF(MIN(AI$19,$I48+1)&lt;=MAX(AI$18,$H48),0,MAX(0,INT((MIN(AI$19,$I48+1)-MAX(AI$18,$H48)-1-MOD(WEEKDAY($H48,2)-WEEKDAY(MAX(AI$18,$H48),2),7))/7)+1)),(AND(DATE(YEAR(AI$18),MONTH(AI$18),MIN($J48,DAY(EOMONTH(AI$18,0))))&gt;=AI$18,DATE(YEAR(AI$18),MONTH(AI$18),MIN($J48,DAY(EOMONTH(AI$18,0))))&lt;AI$19,DATE(YEAR(AI$18),MONTH(AI$18),MIN($J48,DAY(EOMONTH(AI$18,0))))&gt;=$H48,DATE(YEAR(AI$18),MONTH(AI$18),MIN($J48,DAY(EOMONTH(AI$18,0))))&lt;=$I48,MOD((YEAR(DATE(YEAR(AI$18),MONTH(AI$18),MIN($J48,DAY(EOMONTH(AI$18,0)))))-YEAR($H48))*12+MONTH(DATE(YEAR(AI$18),MONTH(AI$18),MIN($J48,DAY(EOMONTH(AI$18,0)))))-MONTH($H48),CHOOSE($F48,1,1,3,12))=0))*1+IF(MONTH(DATE(YEAR(AI$19-1),MONTH(AI$19-1),MIN($J48,DAY(EOMONTH(AI$19-1,0)))))&lt;&gt;MONTH(DATE(YEAR(AI$18),MONTH(AI$18),MIN($J48,DAY(EOMONTH(AI$18,0))))),(AND(DATE(YEAR(AI$19-1),MONTH(AI$19-1),MIN($J48,DAY(EOMONTH(AI$19-1,0))))&gt;=AI$18,DATE(YEAR(AI$19-1),MONTH(AI$19-1),MIN($J48,DAY(EOMONTH(AI$19-1,0))))&lt;AI$19,DATE(YEAR(AI$19-1),MONTH(AI$19-1),MIN($J48,DAY(EOMONTH(AI$19-1,0))))&gt;=$H48,DATE(YEAR(AI$19-1),MONTH(AI$19-1),MIN($J48,DAY(EOMONTH(AI$19-1,0))))&lt;=$I48,MOD((YEAR(DATE(YEAR(AI$19-1),MONTH(AI$19-1),MIN($J48,DAY(EOMONTH(AI$19-1,0)))))-YEAR($H48))*12+MONTH(DATE(YEAR(AI$19-1),MONTH(AI$19-1),MIN($J48,DAY(EOMONTH(AI$19-1,0)))))-MONTH($H48),CHOOSE($F48,1,1,3,12))=0))*1,0)))</f>
        <v/>
      </c>
      <c r="AJ48">
        <f>IF(OR(NOT($K48),AJ$19&lt;=AJ$18),0,$D48*IF($F48=1,IF(MIN(AJ$19,$I48+1)&lt;=MAX(AJ$18,$H48),0,MAX(0,INT((MIN(AJ$19,$I48+1)-MAX(AJ$18,$H48)-1-MOD(WEEKDAY($H48,2)-WEEKDAY(MAX(AJ$18,$H48),2),7))/7)+1)),(AND(DATE(YEAR(AJ$18),MONTH(AJ$18),MIN($J48,DAY(EOMONTH(AJ$18,0))))&gt;=AJ$18,DATE(YEAR(AJ$18),MONTH(AJ$18),MIN($J48,DAY(EOMONTH(AJ$18,0))))&lt;AJ$19,DATE(YEAR(AJ$18),MONTH(AJ$18),MIN($J48,DAY(EOMONTH(AJ$18,0))))&gt;=$H48,DATE(YEAR(AJ$18),MONTH(AJ$18),MIN($J48,DAY(EOMONTH(AJ$18,0))))&lt;=$I48,MOD((YEAR(DATE(YEAR(AJ$18),MONTH(AJ$18),MIN($J48,DAY(EOMONTH(AJ$18,0)))))-YEAR($H48))*12+MONTH(DATE(YEAR(AJ$18),MONTH(AJ$18),MIN($J48,DAY(EOMONTH(AJ$18,0)))))-MONTH($H48),CHOOSE($F48,1,1,3,12))=0))*1+IF(MONTH(DATE(YEAR(AJ$19-1),MONTH(AJ$19-1),MIN($J48,DAY(EOMONTH(AJ$19-1,0)))))&lt;&gt;MONTH(DATE(YEAR(AJ$18),MONTH(AJ$18),MIN($J48,DAY(EOMONTH(AJ$18,0))))),(AND(DATE(YEAR(AJ$19-1),MONTH(AJ$19-1),MIN($J48,DAY(EOMONTH(AJ$19-1,0))))&gt;=AJ$18,DATE(YEAR(AJ$19-1),MONTH(AJ$19-1),MIN($J48,DAY(EOMONTH(AJ$19-1,0))))&lt;AJ$19,DATE(YEAR(AJ$19-1),MONTH(AJ$19-1),MIN($J48,DAY(EOMONTH(AJ$19-1,0))))&gt;=$H48,DATE(YEAR(AJ$19-1),MONTH(AJ$19-1),MIN($J48,DAY(EOMONTH(AJ$19-1,0))))&lt;=$I48,MOD((YEAR(DATE(YEAR(AJ$19-1),MONTH(AJ$19-1),MIN($J48,DAY(EOMONTH(AJ$19-1,0)))))-YEAR($H48))*12+MONTH(DATE(YEAR(AJ$19-1),MONTH(AJ$19-1),MIN($J48,DAY(EOMONTH(AJ$19-1,0)))))-MONTH($H48),CHOOSE($F48,1,1,3,12))=0))*1,0)))</f>
        <v/>
      </c>
      <c r="AK48">
        <f>IF(OR(NOT($K48),AK$19&lt;=AK$18),0,$D48*IF($F48=1,IF(MIN(AK$19,$I48+1)&lt;=MAX(AK$18,$H48),0,MAX(0,INT((MIN(AK$19,$I48+1)-MAX(AK$18,$H48)-1-MOD(WEEKDAY($H48,2)-WEEKDAY(MAX(AK$18,$H48),2),7))/7)+1)),(AND(DATE(YEAR(AK$18),MONTH(AK$18),MIN($J48,DAY(EOMONTH(AK$18,0))))&gt;=AK$18,DATE(YEAR(AK$18),MONTH(AK$18),MIN($J48,DAY(EOMONTH(AK$18,0))))&lt;AK$19,DATE(YEAR(AK$18),MONTH(AK$18),MIN($J48,DAY(EOMONTH(AK$18,0))))&gt;=$H48,DATE(YEAR(AK$18),MONTH(AK$18),MIN($J48,DAY(EOMONTH(AK$18,0))))&lt;=$I48,MOD((YEAR(DATE(YEAR(AK$18),MONTH(AK$18),MIN($J48,DAY(EOMONTH(AK$18,0)))))-YEAR($H48))*12+MONTH(DATE(YEAR(AK$18),MONTH(AK$18),MIN($J48,DAY(EOMONTH(AK$18,0)))))-MONTH($H48),CHOOSE($F48,1,1,3,12))=0))*1+IF(MONTH(DATE(YEAR(AK$19-1),MONTH(AK$19-1),MIN($J48,DAY(EOMONTH(AK$19-1,0)))))&lt;&gt;MONTH(DATE(YEAR(AK$18),MONTH(AK$18),MIN($J48,DAY(EOMONTH(AK$18,0))))),(AND(DATE(YEAR(AK$19-1),MONTH(AK$19-1),MIN($J48,DAY(EOMONTH(AK$19-1,0))))&gt;=AK$18,DATE(YEAR(AK$19-1),MONTH(AK$19-1),MIN($J48,DAY(EOMONTH(AK$19-1,0))))&lt;AK$19,DATE(YEAR(AK$19-1),MONTH(AK$19-1),MIN($J48,DAY(EOMONTH(AK$19-1,0))))&gt;=$H48,DATE(YEAR(AK$19-1),MONTH(AK$19-1),MIN($J48,DAY(EOMONTH(AK$19-1,0))))&lt;=$I48,MOD((YEAR(DATE(YEAR(AK$19-1),MONTH(AK$19-1),MIN($J48,DAY(EOMONTH(AK$19-1,0)))))-YEAR($H48))*12+MONTH(DATE(YEAR(AK$19-1),MONTH(AK$19-1),MIN($J48,DAY(EOMONTH(AK$19-1,0)))))-MONTH($H48),CHOOSE($F48,1,1,3,12))=0))*1,0)))</f>
        <v/>
      </c>
    </row>
    <row r="49">
      <c r="A49" t="n">
        <v>29</v>
      </c>
      <c r="B49">
        <f>Recurring!B36&amp;""</f>
        <v/>
      </c>
      <c r="C49">
        <f>IF(Recurring!C36="","§§",Recurring!C36)</f>
        <v/>
      </c>
      <c r="D49">
        <f>N(Recurring!D36)</f>
        <v/>
      </c>
      <c r="E49">
        <f>IF(COUNTIF($J$2:$J$5,C49)&gt;0,1,IF(COUNTIF($J$7:$J$16,C49)&gt;0,-1,0))</f>
        <v/>
      </c>
      <c r="F49">
        <f>ROUND(SUMPRODUCT((Lang!$C$49:$N$52=Recurring!E36)*(ROW(Lang!$C$49:$N$52)-48))/MAX(1,COUNTIF(Lang!$C$49:$N$52,Recurring!E36)),0)</f>
        <v/>
      </c>
      <c r="H49">
        <f>N(Recurring!F36)</f>
        <v/>
      </c>
      <c r="I49">
        <f>IF(N(Recurring!G36)=0,73051,Recurring!G36)</f>
        <v/>
      </c>
      <c r="J49">
        <f>IF(H49&gt;0,DAY(H49),1)</f>
        <v/>
      </c>
      <c r="K49">
        <f>AND(D49&gt;0,E49&lt;&gt;0,F49&gt;0,H49&gt;0)</f>
        <v/>
      </c>
      <c r="M49">
        <f>IF(OR(NOT($K49),M$19&lt;=M$18),0,$D49*IF($F49=1,IF(MIN(M$19,$I49+1)&lt;=MAX(M$18,$H49),0,MAX(0,INT((MIN(M$19,$I49+1)-MAX(M$18,$H49)-1-MOD(WEEKDAY($H49,2)-WEEKDAY(MAX(M$18,$H49),2),7))/7)+1)),(AND(DATE(YEAR(M$18),MONTH(M$18),MIN($J49,DAY(EOMONTH(M$18,0))))&gt;=M$18,DATE(YEAR(M$18),MONTH(M$18),MIN($J49,DAY(EOMONTH(M$18,0))))&lt;M$19,DATE(YEAR(M$18),MONTH(M$18),MIN($J49,DAY(EOMONTH(M$18,0))))&gt;=$H49,DATE(YEAR(M$18),MONTH(M$18),MIN($J49,DAY(EOMONTH(M$18,0))))&lt;=$I49,MOD((YEAR(DATE(YEAR(M$18),MONTH(M$18),MIN($J49,DAY(EOMONTH(M$18,0)))))-YEAR($H49))*12+MONTH(DATE(YEAR(M$18),MONTH(M$18),MIN($J49,DAY(EOMONTH(M$18,0)))))-MONTH($H49),CHOOSE($F49,1,1,3,12))=0))*1+IF(MONTH(DATE(YEAR(M$19-1),MONTH(M$19-1),MIN($J49,DAY(EOMONTH(M$19-1,0)))))&lt;&gt;MONTH(DATE(YEAR(M$18),MONTH(M$18),MIN($J49,DAY(EOMONTH(M$18,0))))),(AND(DATE(YEAR(M$19-1),MONTH(M$19-1),MIN($J49,DAY(EOMONTH(M$19-1,0))))&gt;=M$18,DATE(YEAR(M$19-1),MONTH(M$19-1),MIN($J49,DAY(EOMONTH(M$19-1,0))))&lt;M$19,DATE(YEAR(M$19-1),MONTH(M$19-1),MIN($J49,DAY(EOMONTH(M$19-1,0))))&gt;=$H49,DATE(YEAR(M$19-1),MONTH(M$19-1),MIN($J49,DAY(EOMONTH(M$19-1,0))))&lt;=$I49,MOD((YEAR(DATE(YEAR(M$19-1),MONTH(M$19-1),MIN($J49,DAY(EOMONTH(M$19-1,0)))))-YEAR($H49))*12+MONTH(DATE(YEAR(M$19-1),MONTH(M$19-1),MIN($J49,DAY(EOMONTH(M$19-1,0)))))-MONTH($H49),CHOOSE($F49,1,1,3,12))=0))*1,0)))</f>
        <v/>
      </c>
      <c r="N49">
        <f>IF(OR(NOT($K49),N$19&lt;=N$18),0,$D49*IF($F49=1,IF(MIN(N$19,$I49+1)&lt;=MAX(N$18,$H49),0,MAX(0,INT((MIN(N$19,$I49+1)-MAX(N$18,$H49)-1-MOD(WEEKDAY($H49,2)-WEEKDAY(MAX(N$18,$H49),2),7))/7)+1)),(AND(DATE(YEAR(N$18),MONTH(N$18),MIN($J49,DAY(EOMONTH(N$18,0))))&gt;=N$18,DATE(YEAR(N$18),MONTH(N$18),MIN($J49,DAY(EOMONTH(N$18,0))))&lt;N$19,DATE(YEAR(N$18),MONTH(N$18),MIN($J49,DAY(EOMONTH(N$18,0))))&gt;=$H49,DATE(YEAR(N$18),MONTH(N$18),MIN($J49,DAY(EOMONTH(N$18,0))))&lt;=$I49,MOD((YEAR(DATE(YEAR(N$18),MONTH(N$18),MIN($J49,DAY(EOMONTH(N$18,0)))))-YEAR($H49))*12+MONTH(DATE(YEAR(N$18),MONTH(N$18),MIN($J49,DAY(EOMONTH(N$18,0)))))-MONTH($H49),CHOOSE($F49,1,1,3,12))=0))*1+IF(MONTH(DATE(YEAR(N$19-1),MONTH(N$19-1),MIN($J49,DAY(EOMONTH(N$19-1,0)))))&lt;&gt;MONTH(DATE(YEAR(N$18),MONTH(N$18),MIN($J49,DAY(EOMONTH(N$18,0))))),(AND(DATE(YEAR(N$19-1),MONTH(N$19-1),MIN($J49,DAY(EOMONTH(N$19-1,0))))&gt;=N$18,DATE(YEAR(N$19-1),MONTH(N$19-1),MIN($J49,DAY(EOMONTH(N$19-1,0))))&lt;N$19,DATE(YEAR(N$19-1),MONTH(N$19-1),MIN($J49,DAY(EOMONTH(N$19-1,0))))&gt;=$H49,DATE(YEAR(N$19-1),MONTH(N$19-1),MIN($J49,DAY(EOMONTH(N$19-1,0))))&lt;=$I49,MOD((YEAR(DATE(YEAR(N$19-1),MONTH(N$19-1),MIN($J49,DAY(EOMONTH(N$19-1,0)))))-YEAR($H49))*12+MONTH(DATE(YEAR(N$19-1),MONTH(N$19-1),MIN($J49,DAY(EOMONTH(N$19-1,0)))))-MONTH($H49),CHOOSE($F49,1,1,3,12))=0))*1,0)))</f>
        <v/>
      </c>
      <c r="O49">
        <f>IF(OR(NOT($K49),O$19&lt;=O$18),0,$D49*IF($F49=1,IF(MIN(O$19,$I49+1)&lt;=MAX(O$18,$H49),0,MAX(0,INT((MIN(O$19,$I49+1)-MAX(O$18,$H49)-1-MOD(WEEKDAY($H49,2)-WEEKDAY(MAX(O$18,$H49),2),7))/7)+1)),(AND(DATE(YEAR(O$18),MONTH(O$18),MIN($J49,DAY(EOMONTH(O$18,0))))&gt;=O$18,DATE(YEAR(O$18),MONTH(O$18),MIN($J49,DAY(EOMONTH(O$18,0))))&lt;O$19,DATE(YEAR(O$18),MONTH(O$18),MIN($J49,DAY(EOMONTH(O$18,0))))&gt;=$H49,DATE(YEAR(O$18),MONTH(O$18),MIN($J49,DAY(EOMONTH(O$18,0))))&lt;=$I49,MOD((YEAR(DATE(YEAR(O$18),MONTH(O$18),MIN($J49,DAY(EOMONTH(O$18,0)))))-YEAR($H49))*12+MONTH(DATE(YEAR(O$18),MONTH(O$18),MIN($J49,DAY(EOMONTH(O$18,0)))))-MONTH($H49),CHOOSE($F49,1,1,3,12))=0))*1+IF(MONTH(DATE(YEAR(O$19-1),MONTH(O$19-1),MIN($J49,DAY(EOMONTH(O$19-1,0)))))&lt;&gt;MONTH(DATE(YEAR(O$18),MONTH(O$18),MIN($J49,DAY(EOMONTH(O$18,0))))),(AND(DATE(YEAR(O$19-1),MONTH(O$19-1),MIN($J49,DAY(EOMONTH(O$19-1,0))))&gt;=O$18,DATE(YEAR(O$19-1),MONTH(O$19-1),MIN($J49,DAY(EOMONTH(O$19-1,0))))&lt;O$19,DATE(YEAR(O$19-1),MONTH(O$19-1),MIN($J49,DAY(EOMONTH(O$19-1,0))))&gt;=$H49,DATE(YEAR(O$19-1),MONTH(O$19-1),MIN($J49,DAY(EOMONTH(O$19-1,0))))&lt;=$I49,MOD((YEAR(DATE(YEAR(O$19-1),MONTH(O$19-1),MIN($J49,DAY(EOMONTH(O$19-1,0)))))-YEAR($H49))*12+MONTH(DATE(YEAR(O$19-1),MONTH(O$19-1),MIN($J49,DAY(EOMONTH(O$19-1,0)))))-MONTH($H49),CHOOSE($F49,1,1,3,12))=0))*1,0)))</f>
        <v/>
      </c>
      <c r="P49">
        <f>IF(OR(NOT($K49),P$19&lt;=P$18),0,$D49*IF($F49=1,IF(MIN(P$19,$I49+1)&lt;=MAX(P$18,$H49),0,MAX(0,INT((MIN(P$19,$I49+1)-MAX(P$18,$H49)-1-MOD(WEEKDAY($H49,2)-WEEKDAY(MAX(P$18,$H49),2),7))/7)+1)),(AND(DATE(YEAR(P$18),MONTH(P$18),MIN($J49,DAY(EOMONTH(P$18,0))))&gt;=P$18,DATE(YEAR(P$18),MONTH(P$18),MIN($J49,DAY(EOMONTH(P$18,0))))&lt;P$19,DATE(YEAR(P$18),MONTH(P$18),MIN($J49,DAY(EOMONTH(P$18,0))))&gt;=$H49,DATE(YEAR(P$18),MONTH(P$18),MIN($J49,DAY(EOMONTH(P$18,0))))&lt;=$I49,MOD((YEAR(DATE(YEAR(P$18),MONTH(P$18),MIN($J49,DAY(EOMONTH(P$18,0)))))-YEAR($H49))*12+MONTH(DATE(YEAR(P$18),MONTH(P$18),MIN($J49,DAY(EOMONTH(P$18,0)))))-MONTH($H49),CHOOSE($F49,1,1,3,12))=0))*1+IF(MONTH(DATE(YEAR(P$19-1),MONTH(P$19-1),MIN($J49,DAY(EOMONTH(P$19-1,0)))))&lt;&gt;MONTH(DATE(YEAR(P$18),MONTH(P$18),MIN($J49,DAY(EOMONTH(P$18,0))))),(AND(DATE(YEAR(P$19-1),MONTH(P$19-1),MIN($J49,DAY(EOMONTH(P$19-1,0))))&gt;=P$18,DATE(YEAR(P$19-1),MONTH(P$19-1),MIN($J49,DAY(EOMONTH(P$19-1,0))))&lt;P$19,DATE(YEAR(P$19-1),MONTH(P$19-1),MIN($J49,DAY(EOMONTH(P$19-1,0))))&gt;=$H49,DATE(YEAR(P$19-1),MONTH(P$19-1),MIN($J49,DAY(EOMONTH(P$19-1,0))))&lt;=$I49,MOD((YEAR(DATE(YEAR(P$19-1),MONTH(P$19-1),MIN($J49,DAY(EOMONTH(P$19-1,0)))))-YEAR($H49))*12+MONTH(DATE(YEAR(P$19-1),MONTH(P$19-1),MIN($J49,DAY(EOMONTH(P$19-1,0)))))-MONTH($H49),CHOOSE($F49,1,1,3,12))=0))*1,0)))</f>
        <v/>
      </c>
      <c r="Q49">
        <f>IF(OR(NOT($K49),Q$19&lt;=Q$18),0,$D49*IF($F49=1,IF(MIN(Q$19,$I49+1)&lt;=MAX(Q$18,$H49),0,MAX(0,INT((MIN(Q$19,$I49+1)-MAX(Q$18,$H49)-1-MOD(WEEKDAY($H49,2)-WEEKDAY(MAX(Q$18,$H49),2),7))/7)+1)),(AND(DATE(YEAR(Q$18),MONTH(Q$18),MIN($J49,DAY(EOMONTH(Q$18,0))))&gt;=Q$18,DATE(YEAR(Q$18),MONTH(Q$18),MIN($J49,DAY(EOMONTH(Q$18,0))))&lt;Q$19,DATE(YEAR(Q$18),MONTH(Q$18),MIN($J49,DAY(EOMONTH(Q$18,0))))&gt;=$H49,DATE(YEAR(Q$18),MONTH(Q$18),MIN($J49,DAY(EOMONTH(Q$18,0))))&lt;=$I49,MOD((YEAR(DATE(YEAR(Q$18),MONTH(Q$18),MIN($J49,DAY(EOMONTH(Q$18,0)))))-YEAR($H49))*12+MONTH(DATE(YEAR(Q$18),MONTH(Q$18),MIN($J49,DAY(EOMONTH(Q$18,0)))))-MONTH($H49),CHOOSE($F49,1,1,3,12))=0))*1+IF(MONTH(DATE(YEAR(Q$19-1),MONTH(Q$19-1),MIN($J49,DAY(EOMONTH(Q$19-1,0)))))&lt;&gt;MONTH(DATE(YEAR(Q$18),MONTH(Q$18),MIN($J49,DAY(EOMONTH(Q$18,0))))),(AND(DATE(YEAR(Q$19-1),MONTH(Q$19-1),MIN($J49,DAY(EOMONTH(Q$19-1,0))))&gt;=Q$18,DATE(YEAR(Q$19-1),MONTH(Q$19-1),MIN($J49,DAY(EOMONTH(Q$19-1,0))))&lt;Q$19,DATE(YEAR(Q$19-1),MONTH(Q$19-1),MIN($J49,DAY(EOMONTH(Q$19-1,0))))&gt;=$H49,DATE(YEAR(Q$19-1),MONTH(Q$19-1),MIN($J49,DAY(EOMONTH(Q$19-1,0))))&lt;=$I49,MOD((YEAR(DATE(YEAR(Q$19-1),MONTH(Q$19-1),MIN($J49,DAY(EOMONTH(Q$19-1,0)))))-YEAR($H49))*12+MONTH(DATE(YEAR(Q$19-1),MONTH(Q$19-1),MIN($J49,DAY(EOMONTH(Q$19-1,0)))))-MONTH($H49),CHOOSE($F49,1,1,3,12))=0))*1,0)))</f>
        <v/>
      </c>
      <c r="R49">
        <f>IF(OR(NOT($K49),R$19&lt;=R$18),0,$D49*IF($F49=1,IF(MIN(R$19,$I49+1)&lt;=MAX(R$18,$H49),0,MAX(0,INT((MIN(R$19,$I49+1)-MAX(R$18,$H49)-1-MOD(WEEKDAY($H49,2)-WEEKDAY(MAX(R$18,$H49),2),7))/7)+1)),(AND(DATE(YEAR(R$18),MONTH(R$18),MIN($J49,DAY(EOMONTH(R$18,0))))&gt;=R$18,DATE(YEAR(R$18),MONTH(R$18),MIN($J49,DAY(EOMONTH(R$18,0))))&lt;R$19,DATE(YEAR(R$18),MONTH(R$18),MIN($J49,DAY(EOMONTH(R$18,0))))&gt;=$H49,DATE(YEAR(R$18),MONTH(R$18),MIN($J49,DAY(EOMONTH(R$18,0))))&lt;=$I49,MOD((YEAR(DATE(YEAR(R$18),MONTH(R$18),MIN($J49,DAY(EOMONTH(R$18,0)))))-YEAR($H49))*12+MONTH(DATE(YEAR(R$18),MONTH(R$18),MIN($J49,DAY(EOMONTH(R$18,0)))))-MONTH($H49),CHOOSE($F49,1,1,3,12))=0))*1+IF(MONTH(DATE(YEAR(R$19-1),MONTH(R$19-1),MIN($J49,DAY(EOMONTH(R$19-1,0)))))&lt;&gt;MONTH(DATE(YEAR(R$18),MONTH(R$18),MIN($J49,DAY(EOMONTH(R$18,0))))),(AND(DATE(YEAR(R$19-1),MONTH(R$19-1),MIN($J49,DAY(EOMONTH(R$19-1,0))))&gt;=R$18,DATE(YEAR(R$19-1),MONTH(R$19-1),MIN($J49,DAY(EOMONTH(R$19-1,0))))&lt;R$19,DATE(YEAR(R$19-1),MONTH(R$19-1),MIN($J49,DAY(EOMONTH(R$19-1,0))))&gt;=$H49,DATE(YEAR(R$19-1),MONTH(R$19-1),MIN($J49,DAY(EOMONTH(R$19-1,0))))&lt;=$I49,MOD((YEAR(DATE(YEAR(R$19-1),MONTH(R$19-1),MIN($J49,DAY(EOMONTH(R$19-1,0)))))-YEAR($H49))*12+MONTH(DATE(YEAR(R$19-1),MONTH(R$19-1),MIN($J49,DAY(EOMONTH(R$19-1,0)))))-MONTH($H49),CHOOSE($F49,1,1,3,12))=0))*1,0)))</f>
        <v/>
      </c>
      <c r="S49">
        <f>IF(OR(NOT($K49),S$19&lt;=S$18),0,$D49*IF($F49=1,IF(MIN(S$19,$I49+1)&lt;=MAX(S$18,$H49),0,MAX(0,INT((MIN(S$19,$I49+1)-MAX(S$18,$H49)-1-MOD(WEEKDAY($H49,2)-WEEKDAY(MAX(S$18,$H49),2),7))/7)+1)),(AND(DATE(YEAR(S$18),MONTH(S$18),MIN($J49,DAY(EOMONTH(S$18,0))))&gt;=S$18,DATE(YEAR(S$18),MONTH(S$18),MIN($J49,DAY(EOMONTH(S$18,0))))&lt;S$19,DATE(YEAR(S$18),MONTH(S$18),MIN($J49,DAY(EOMONTH(S$18,0))))&gt;=$H49,DATE(YEAR(S$18),MONTH(S$18),MIN($J49,DAY(EOMONTH(S$18,0))))&lt;=$I49,MOD((YEAR(DATE(YEAR(S$18),MONTH(S$18),MIN($J49,DAY(EOMONTH(S$18,0)))))-YEAR($H49))*12+MONTH(DATE(YEAR(S$18),MONTH(S$18),MIN($J49,DAY(EOMONTH(S$18,0)))))-MONTH($H49),CHOOSE($F49,1,1,3,12))=0))*1+IF(MONTH(DATE(YEAR(S$19-1),MONTH(S$19-1),MIN($J49,DAY(EOMONTH(S$19-1,0)))))&lt;&gt;MONTH(DATE(YEAR(S$18),MONTH(S$18),MIN($J49,DAY(EOMONTH(S$18,0))))),(AND(DATE(YEAR(S$19-1),MONTH(S$19-1),MIN($J49,DAY(EOMONTH(S$19-1,0))))&gt;=S$18,DATE(YEAR(S$19-1),MONTH(S$19-1),MIN($J49,DAY(EOMONTH(S$19-1,0))))&lt;S$19,DATE(YEAR(S$19-1),MONTH(S$19-1),MIN($J49,DAY(EOMONTH(S$19-1,0))))&gt;=$H49,DATE(YEAR(S$19-1),MONTH(S$19-1),MIN($J49,DAY(EOMONTH(S$19-1,0))))&lt;=$I49,MOD((YEAR(DATE(YEAR(S$19-1),MONTH(S$19-1),MIN($J49,DAY(EOMONTH(S$19-1,0)))))-YEAR($H49))*12+MONTH(DATE(YEAR(S$19-1),MONTH(S$19-1),MIN($J49,DAY(EOMONTH(S$19-1,0)))))-MONTH($H49),CHOOSE($F49,1,1,3,12))=0))*1,0)))</f>
        <v/>
      </c>
      <c r="T49">
        <f>IF(OR(NOT($K49),T$19&lt;=T$18),0,$D49*IF($F49=1,IF(MIN(T$19,$I49+1)&lt;=MAX(T$18,$H49),0,MAX(0,INT((MIN(T$19,$I49+1)-MAX(T$18,$H49)-1-MOD(WEEKDAY($H49,2)-WEEKDAY(MAX(T$18,$H49),2),7))/7)+1)),(AND(DATE(YEAR(T$18),MONTH(T$18),MIN($J49,DAY(EOMONTH(T$18,0))))&gt;=T$18,DATE(YEAR(T$18),MONTH(T$18),MIN($J49,DAY(EOMONTH(T$18,0))))&lt;T$19,DATE(YEAR(T$18),MONTH(T$18),MIN($J49,DAY(EOMONTH(T$18,0))))&gt;=$H49,DATE(YEAR(T$18),MONTH(T$18),MIN($J49,DAY(EOMONTH(T$18,0))))&lt;=$I49,MOD((YEAR(DATE(YEAR(T$18),MONTH(T$18),MIN($J49,DAY(EOMONTH(T$18,0)))))-YEAR($H49))*12+MONTH(DATE(YEAR(T$18),MONTH(T$18),MIN($J49,DAY(EOMONTH(T$18,0)))))-MONTH($H49),CHOOSE($F49,1,1,3,12))=0))*1+IF(MONTH(DATE(YEAR(T$19-1),MONTH(T$19-1),MIN($J49,DAY(EOMONTH(T$19-1,0)))))&lt;&gt;MONTH(DATE(YEAR(T$18),MONTH(T$18),MIN($J49,DAY(EOMONTH(T$18,0))))),(AND(DATE(YEAR(T$19-1),MONTH(T$19-1),MIN($J49,DAY(EOMONTH(T$19-1,0))))&gt;=T$18,DATE(YEAR(T$19-1),MONTH(T$19-1),MIN($J49,DAY(EOMONTH(T$19-1,0))))&lt;T$19,DATE(YEAR(T$19-1),MONTH(T$19-1),MIN($J49,DAY(EOMONTH(T$19-1,0))))&gt;=$H49,DATE(YEAR(T$19-1),MONTH(T$19-1),MIN($J49,DAY(EOMONTH(T$19-1,0))))&lt;=$I49,MOD((YEAR(DATE(YEAR(T$19-1),MONTH(T$19-1),MIN($J49,DAY(EOMONTH(T$19-1,0)))))-YEAR($H49))*12+MONTH(DATE(YEAR(T$19-1),MONTH(T$19-1),MIN($J49,DAY(EOMONTH(T$19-1,0)))))-MONTH($H49),CHOOSE($F49,1,1,3,12))=0))*1,0)))</f>
        <v/>
      </c>
      <c r="U49">
        <f>IF(OR(NOT($K49),U$19&lt;=U$18),0,$D49*IF($F49=1,IF(MIN(U$19,$I49+1)&lt;=MAX(U$18,$H49),0,MAX(0,INT((MIN(U$19,$I49+1)-MAX(U$18,$H49)-1-MOD(WEEKDAY($H49,2)-WEEKDAY(MAX(U$18,$H49),2),7))/7)+1)),(AND(DATE(YEAR(U$18),MONTH(U$18),MIN($J49,DAY(EOMONTH(U$18,0))))&gt;=U$18,DATE(YEAR(U$18),MONTH(U$18),MIN($J49,DAY(EOMONTH(U$18,0))))&lt;U$19,DATE(YEAR(U$18),MONTH(U$18),MIN($J49,DAY(EOMONTH(U$18,0))))&gt;=$H49,DATE(YEAR(U$18),MONTH(U$18),MIN($J49,DAY(EOMONTH(U$18,0))))&lt;=$I49,MOD((YEAR(DATE(YEAR(U$18),MONTH(U$18),MIN($J49,DAY(EOMONTH(U$18,0)))))-YEAR($H49))*12+MONTH(DATE(YEAR(U$18),MONTH(U$18),MIN($J49,DAY(EOMONTH(U$18,0)))))-MONTH($H49),CHOOSE($F49,1,1,3,12))=0))*1+IF(MONTH(DATE(YEAR(U$19-1),MONTH(U$19-1),MIN($J49,DAY(EOMONTH(U$19-1,0)))))&lt;&gt;MONTH(DATE(YEAR(U$18),MONTH(U$18),MIN($J49,DAY(EOMONTH(U$18,0))))),(AND(DATE(YEAR(U$19-1),MONTH(U$19-1),MIN($J49,DAY(EOMONTH(U$19-1,0))))&gt;=U$18,DATE(YEAR(U$19-1),MONTH(U$19-1),MIN($J49,DAY(EOMONTH(U$19-1,0))))&lt;U$19,DATE(YEAR(U$19-1),MONTH(U$19-1),MIN($J49,DAY(EOMONTH(U$19-1,0))))&gt;=$H49,DATE(YEAR(U$19-1),MONTH(U$19-1),MIN($J49,DAY(EOMONTH(U$19-1,0))))&lt;=$I49,MOD((YEAR(DATE(YEAR(U$19-1),MONTH(U$19-1),MIN($J49,DAY(EOMONTH(U$19-1,0)))))-YEAR($H49))*12+MONTH(DATE(YEAR(U$19-1),MONTH(U$19-1),MIN($J49,DAY(EOMONTH(U$19-1,0)))))-MONTH($H49),CHOOSE($F49,1,1,3,12))=0))*1,0)))</f>
        <v/>
      </c>
      <c r="V49">
        <f>IF(OR(NOT($K49),V$19&lt;=V$18),0,$D49*IF($F49=1,IF(MIN(V$19,$I49+1)&lt;=MAX(V$18,$H49),0,MAX(0,INT((MIN(V$19,$I49+1)-MAX(V$18,$H49)-1-MOD(WEEKDAY($H49,2)-WEEKDAY(MAX(V$18,$H49),2),7))/7)+1)),(AND(DATE(YEAR(V$18),MONTH(V$18),MIN($J49,DAY(EOMONTH(V$18,0))))&gt;=V$18,DATE(YEAR(V$18),MONTH(V$18),MIN($J49,DAY(EOMONTH(V$18,0))))&lt;V$19,DATE(YEAR(V$18),MONTH(V$18),MIN($J49,DAY(EOMONTH(V$18,0))))&gt;=$H49,DATE(YEAR(V$18),MONTH(V$18),MIN($J49,DAY(EOMONTH(V$18,0))))&lt;=$I49,MOD((YEAR(DATE(YEAR(V$18),MONTH(V$18),MIN($J49,DAY(EOMONTH(V$18,0)))))-YEAR($H49))*12+MONTH(DATE(YEAR(V$18),MONTH(V$18),MIN($J49,DAY(EOMONTH(V$18,0)))))-MONTH($H49),CHOOSE($F49,1,1,3,12))=0))*1+IF(MONTH(DATE(YEAR(V$19-1),MONTH(V$19-1),MIN($J49,DAY(EOMONTH(V$19-1,0)))))&lt;&gt;MONTH(DATE(YEAR(V$18),MONTH(V$18),MIN($J49,DAY(EOMONTH(V$18,0))))),(AND(DATE(YEAR(V$19-1),MONTH(V$19-1),MIN($J49,DAY(EOMONTH(V$19-1,0))))&gt;=V$18,DATE(YEAR(V$19-1),MONTH(V$19-1),MIN($J49,DAY(EOMONTH(V$19-1,0))))&lt;V$19,DATE(YEAR(V$19-1),MONTH(V$19-1),MIN($J49,DAY(EOMONTH(V$19-1,0))))&gt;=$H49,DATE(YEAR(V$19-1),MONTH(V$19-1),MIN($J49,DAY(EOMONTH(V$19-1,0))))&lt;=$I49,MOD((YEAR(DATE(YEAR(V$19-1),MONTH(V$19-1),MIN($J49,DAY(EOMONTH(V$19-1,0)))))-YEAR($H49))*12+MONTH(DATE(YEAR(V$19-1),MONTH(V$19-1),MIN($J49,DAY(EOMONTH(V$19-1,0)))))-MONTH($H49),CHOOSE($F49,1,1,3,12))=0))*1,0)))</f>
        <v/>
      </c>
      <c r="W49">
        <f>IF(OR(NOT($K49),W$19&lt;=W$18),0,$D49*IF($F49=1,IF(MIN(W$19,$I49+1)&lt;=MAX(W$18,$H49),0,MAX(0,INT((MIN(W$19,$I49+1)-MAX(W$18,$H49)-1-MOD(WEEKDAY($H49,2)-WEEKDAY(MAX(W$18,$H49),2),7))/7)+1)),(AND(DATE(YEAR(W$18),MONTH(W$18),MIN($J49,DAY(EOMONTH(W$18,0))))&gt;=W$18,DATE(YEAR(W$18),MONTH(W$18),MIN($J49,DAY(EOMONTH(W$18,0))))&lt;W$19,DATE(YEAR(W$18),MONTH(W$18),MIN($J49,DAY(EOMONTH(W$18,0))))&gt;=$H49,DATE(YEAR(W$18),MONTH(W$18),MIN($J49,DAY(EOMONTH(W$18,0))))&lt;=$I49,MOD((YEAR(DATE(YEAR(W$18),MONTH(W$18),MIN($J49,DAY(EOMONTH(W$18,0)))))-YEAR($H49))*12+MONTH(DATE(YEAR(W$18),MONTH(W$18),MIN($J49,DAY(EOMONTH(W$18,0)))))-MONTH($H49),CHOOSE($F49,1,1,3,12))=0))*1+IF(MONTH(DATE(YEAR(W$19-1),MONTH(W$19-1),MIN($J49,DAY(EOMONTH(W$19-1,0)))))&lt;&gt;MONTH(DATE(YEAR(W$18),MONTH(W$18),MIN($J49,DAY(EOMONTH(W$18,0))))),(AND(DATE(YEAR(W$19-1),MONTH(W$19-1),MIN($J49,DAY(EOMONTH(W$19-1,0))))&gt;=W$18,DATE(YEAR(W$19-1),MONTH(W$19-1),MIN($J49,DAY(EOMONTH(W$19-1,0))))&lt;W$19,DATE(YEAR(W$19-1),MONTH(W$19-1),MIN($J49,DAY(EOMONTH(W$19-1,0))))&gt;=$H49,DATE(YEAR(W$19-1),MONTH(W$19-1),MIN($J49,DAY(EOMONTH(W$19-1,0))))&lt;=$I49,MOD((YEAR(DATE(YEAR(W$19-1),MONTH(W$19-1),MIN($J49,DAY(EOMONTH(W$19-1,0)))))-YEAR($H49))*12+MONTH(DATE(YEAR(W$19-1),MONTH(W$19-1),MIN($J49,DAY(EOMONTH(W$19-1,0)))))-MONTH($H49),CHOOSE($F49,1,1,3,12))=0))*1,0)))</f>
        <v/>
      </c>
      <c r="X49">
        <f>IF(OR(NOT($K49),X$19&lt;=X$18),0,$D49*IF($F49=1,IF(MIN(X$19,$I49+1)&lt;=MAX(X$18,$H49),0,MAX(0,INT((MIN(X$19,$I49+1)-MAX(X$18,$H49)-1-MOD(WEEKDAY($H49,2)-WEEKDAY(MAX(X$18,$H49),2),7))/7)+1)),(AND(DATE(YEAR(X$18),MONTH(X$18),MIN($J49,DAY(EOMONTH(X$18,0))))&gt;=X$18,DATE(YEAR(X$18),MONTH(X$18),MIN($J49,DAY(EOMONTH(X$18,0))))&lt;X$19,DATE(YEAR(X$18),MONTH(X$18),MIN($J49,DAY(EOMONTH(X$18,0))))&gt;=$H49,DATE(YEAR(X$18),MONTH(X$18),MIN($J49,DAY(EOMONTH(X$18,0))))&lt;=$I49,MOD((YEAR(DATE(YEAR(X$18),MONTH(X$18),MIN($J49,DAY(EOMONTH(X$18,0)))))-YEAR($H49))*12+MONTH(DATE(YEAR(X$18),MONTH(X$18),MIN($J49,DAY(EOMONTH(X$18,0)))))-MONTH($H49),CHOOSE($F49,1,1,3,12))=0))*1+IF(MONTH(DATE(YEAR(X$19-1),MONTH(X$19-1),MIN($J49,DAY(EOMONTH(X$19-1,0)))))&lt;&gt;MONTH(DATE(YEAR(X$18),MONTH(X$18),MIN($J49,DAY(EOMONTH(X$18,0))))),(AND(DATE(YEAR(X$19-1),MONTH(X$19-1),MIN($J49,DAY(EOMONTH(X$19-1,0))))&gt;=X$18,DATE(YEAR(X$19-1),MONTH(X$19-1),MIN($J49,DAY(EOMONTH(X$19-1,0))))&lt;X$19,DATE(YEAR(X$19-1),MONTH(X$19-1),MIN($J49,DAY(EOMONTH(X$19-1,0))))&gt;=$H49,DATE(YEAR(X$19-1),MONTH(X$19-1),MIN($J49,DAY(EOMONTH(X$19-1,0))))&lt;=$I49,MOD((YEAR(DATE(YEAR(X$19-1),MONTH(X$19-1),MIN($J49,DAY(EOMONTH(X$19-1,0)))))-YEAR($H49))*12+MONTH(DATE(YEAR(X$19-1),MONTH(X$19-1),MIN($J49,DAY(EOMONTH(X$19-1,0)))))-MONTH($H49),CHOOSE($F49,1,1,3,12))=0))*1,0)))</f>
        <v/>
      </c>
      <c r="Y49">
        <f>IF(OR(NOT($K49),Y$19&lt;=Y$18),0,$D49*IF($F49=1,IF(MIN(Y$19,$I49+1)&lt;=MAX(Y$18,$H49),0,MAX(0,INT((MIN(Y$19,$I49+1)-MAX(Y$18,$H49)-1-MOD(WEEKDAY($H49,2)-WEEKDAY(MAX(Y$18,$H49),2),7))/7)+1)),(AND(DATE(YEAR(Y$18),MONTH(Y$18),MIN($J49,DAY(EOMONTH(Y$18,0))))&gt;=Y$18,DATE(YEAR(Y$18),MONTH(Y$18),MIN($J49,DAY(EOMONTH(Y$18,0))))&lt;Y$19,DATE(YEAR(Y$18),MONTH(Y$18),MIN($J49,DAY(EOMONTH(Y$18,0))))&gt;=$H49,DATE(YEAR(Y$18),MONTH(Y$18),MIN($J49,DAY(EOMONTH(Y$18,0))))&lt;=$I49,MOD((YEAR(DATE(YEAR(Y$18),MONTH(Y$18),MIN($J49,DAY(EOMONTH(Y$18,0)))))-YEAR($H49))*12+MONTH(DATE(YEAR(Y$18),MONTH(Y$18),MIN($J49,DAY(EOMONTH(Y$18,0)))))-MONTH($H49),CHOOSE($F49,1,1,3,12))=0))*1+IF(MONTH(DATE(YEAR(Y$19-1),MONTH(Y$19-1),MIN($J49,DAY(EOMONTH(Y$19-1,0)))))&lt;&gt;MONTH(DATE(YEAR(Y$18),MONTH(Y$18),MIN($J49,DAY(EOMONTH(Y$18,0))))),(AND(DATE(YEAR(Y$19-1),MONTH(Y$19-1),MIN($J49,DAY(EOMONTH(Y$19-1,0))))&gt;=Y$18,DATE(YEAR(Y$19-1),MONTH(Y$19-1),MIN($J49,DAY(EOMONTH(Y$19-1,0))))&lt;Y$19,DATE(YEAR(Y$19-1),MONTH(Y$19-1),MIN($J49,DAY(EOMONTH(Y$19-1,0))))&gt;=$H49,DATE(YEAR(Y$19-1),MONTH(Y$19-1),MIN($J49,DAY(EOMONTH(Y$19-1,0))))&lt;=$I49,MOD((YEAR(DATE(YEAR(Y$19-1),MONTH(Y$19-1),MIN($J49,DAY(EOMONTH(Y$19-1,0)))))-YEAR($H49))*12+MONTH(DATE(YEAR(Y$19-1),MONTH(Y$19-1),MIN($J49,DAY(EOMONTH(Y$19-1,0)))))-MONTH($H49),CHOOSE($F49,1,1,3,12))=0))*1,0)))</f>
        <v/>
      </c>
      <c r="Z49">
        <f>IF(OR(NOT($K49),Z$19&lt;=Z$18),0,$D49*IF($F49=1,IF(MIN(Z$19,$I49+1)&lt;=MAX(Z$18,$H49),0,MAX(0,INT((MIN(Z$19,$I49+1)-MAX(Z$18,$H49)-1-MOD(WEEKDAY($H49,2)-WEEKDAY(MAX(Z$18,$H49),2),7))/7)+1)),(AND(DATE(YEAR(Z$18),MONTH(Z$18),MIN($J49,DAY(EOMONTH(Z$18,0))))&gt;=Z$18,DATE(YEAR(Z$18),MONTH(Z$18),MIN($J49,DAY(EOMONTH(Z$18,0))))&lt;Z$19,DATE(YEAR(Z$18),MONTH(Z$18),MIN($J49,DAY(EOMONTH(Z$18,0))))&gt;=$H49,DATE(YEAR(Z$18),MONTH(Z$18),MIN($J49,DAY(EOMONTH(Z$18,0))))&lt;=$I49,MOD((YEAR(DATE(YEAR(Z$18),MONTH(Z$18),MIN($J49,DAY(EOMONTH(Z$18,0)))))-YEAR($H49))*12+MONTH(DATE(YEAR(Z$18),MONTH(Z$18),MIN($J49,DAY(EOMONTH(Z$18,0)))))-MONTH($H49),CHOOSE($F49,1,1,3,12))=0))*1+IF(MONTH(DATE(YEAR(Z$19-1),MONTH(Z$19-1),MIN($J49,DAY(EOMONTH(Z$19-1,0)))))&lt;&gt;MONTH(DATE(YEAR(Z$18),MONTH(Z$18),MIN($J49,DAY(EOMONTH(Z$18,0))))),(AND(DATE(YEAR(Z$19-1),MONTH(Z$19-1),MIN($J49,DAY(EOMONTH(Z$19-1,0))))&gt;=Z$18,DATE(YEAR(Z$19-1),MONTH(Z$19-1),MIN($J49,DAY(EOMONTH(Z$19-1,0))))&lt;Z$19,DATE(YEAR(Z$19-1),MONTH(Z$19-1),MIN($J49,DAY(EOMONTH(Z$19-1,0))))&gt;=$H49,DATE(YEAR(Z$19-1),MONTH(Z$19-1),MIN($J49,DAY(EOMONTH(Z$19-1,0))))&lt;=$I49,MOD((YEAR(DATE(YEAR(Z$19-1),MONTH(Z$19-1),MIN($J49,DAY(EOMONTH(Z$19-1,0)))))-YEAR($H49))*12+MONTH(DATE(YEAR(Z$19-1),MONTH(Z$19-1),MIN($J49,DAY(EOMONTH(Z$19-1,0)))))-MONTH($H49),CHOOSE($F49,1,1,3,12))=0))*1,0)))</f>
        <v/>
      </c>
      <c r="AA49">
        <f>IF(OR(NOT($K49),AA$19&lt;=AA$18),0,$D49*IF($F49=1,IF(MIN(AA$19,$I49+1)&lt;=MAX(AA$18,$H49),0,MAX(0,INT((MIN(AA$19,$I49+1)-MAX(AA$18,$H49)-1-MOD(WEEKDAY($H49,2)-WEEKDAY(MAX(AA$18,$H49),2),7))/7)+1)),(AND(DATE(YEAR(AA$18),MONTH(AA$18),MIN($J49,DAY(EOMONTH(AA$18,0))))&gt;=AA$18,DATE(YEAR(AA$18),MONTH(AA$18),MIN($J49,DAY(EOMONTH(AA$18,0))))&lt;AA$19,DATE(YEAR(AA$18),MONTH(AA$18),MIN($J49,DAY(EOMONTH(AA$18,0))))&gt;=$H49,DATE(YEAR(AA$18),MONTH(AA$18),MIN($J49,DAY(EOMONTH(AA$18,0))))&lt;=$I49,MOD((YEAR(DATE(YEAR(AA$18),MONTH(AA$18),MIN($J49,DAY(EOMONTH(AA$18,0)))))-YEAR($H49))*12+MONTH(DATE(YEAR(AA$18),MONTH(AA$18),MIN($J49,DAY(EOMONTH(AA$18,0)))))-MONTH($H49),CHOOSE($F49,1,1,3,12))=0))*1+IF(MONTH(DATE(YEAR(AA$19-1),MONTH(AA$19-1),MIN($J49,DAY(EOMONTH(AA$19-1,0)))))&lt;&gt;MONTH(DATE(YEAR(AA$18),MONTH(AA$18),MIN($J49,DAY(EOMONTH(AA$18,0))))),(AND(DATE(YEAR(AA$19-1),MONTH(AA$19-1),MIN($J49,DAY(EOMONTH(AA$19-1,0))))&gt;=AA$18,DATE(YEAR(AA$19-1),MONTH(AA$19-1),MIN($J49,DAY(EOMONTH(AA$19-1,0))))&lt;AA$19,DATE(YEAR(AA$19-1),MONTH(AA$19-1),MIN($J49,DAY(EOMONTH(AA$19-1,0))))&gt;=$H49,DATE(YEAR(AA$19-1),MONTH(AA$19-1),MIN($J49,DAY(EOMONTH(AA$19-1,0))))&lt;=$I49,MOD((YEAR(DATE(YEAR(AA$19-1),MONTH(AA$19-1),MIN($J49,DAY(EOMONTH(AA$19-1,0)))))-YEAR($H49))*12+MONTH(DATE(YEAR(AA$19-1),MONTH(AA$19-1),MIN($J49,DAY(EOMONTH(AA$19-1,0)))))-MONTH($H49),CHOOSE($F49,1,1,3,12))=0))*1,0)))</f>
        <v/>
      </c>
      <c r="AB49">
        <f>IF(OR(NOT($K49),AB$19&lt;=AB$18),0,$D49*IF($F49=1,IF(MIN(AB$19,$I49+1)&lt;=MAX(AB$18,$H49),0,MAX(0,INT((MIN(AB$19,$I49+1)-MAX(AB$18,$H49)-1-MOD(WEEKDAY($H49,2)-WEEKDAY(MAX(AB$18,$H49),2),7))/7)+1)),(AND(DATE(YEAR(AB$18),MONTH(AB$18),MIN($J49,DAY(EOMONTH(AB$18,0))))&gt;=AB$18,DATE(YEAR(AB$18),MONTH(AB$18),MIN($J49,DAY(EOMONTH(AB$18,0))))&lt;AB$19,DATE(YEAR(AB$18),MONTH(AB$18),MIN($J49,DAY(EOMONTH(AB$18,0))))&gt;=$H49,DATE(YEAR(AB$18),MONTH(AB$18),MIN($J49,DAY(EOMONTH(AB$18,0))))&lt;=$I49,MOD((YEAR(DATE(YEAR(AB$18),MONTH(AB$18),MIN($J49,DAY(EOMONTH(AB$18,0)))))-YEAR($H49))*12+MONTH(DATE(YEAR(AB$18),MONTH(AB$18),MIN($J49,DAY(EOMONTH(AB$18,0)))))-MONTH($H49),CHOOSE($F49,1,1,3,12))=0))*1+IF(MONTH(DATE(YEAR(AB$19-1),MONTH(AB$19-1),MIN($J49,DAY(EOMONTH(AB$19-1,0)))))&lt;&gt;MONTH(DATE(YEAR(AB$18),MONTH(AB$18),MIN($J49,DAY(EOMONTH(AB$18,0))))),(AND(DATE(YEAR(AB$19-1),MONTH(AB$19-1),MIN($J49,DAY(EOMONTH(AB$19-1,0))))&gt;=AB$18,DATE(YEAR(AB$19-1),MONTH(AB$19-1),MIN($J49,DAY(EOMONTH(AB$19-1,0))))&lt;AB$19,DATE(YEAR(AB$19-1),MONTH(AB$19-1),MIN($J49,DAY(EOMONTH(AB$19-1,0))))&gt;=$H49,DATE(YEAR(AB$19-1),MONTH(AB$19-1),MIN($J49,DAY(EOMONTH(AB$19-1,0))))&lt;=$I49,MOD((YEAR(DATE(YEAR(AB$19-1),MONTH(AB$19-1),MIN($J49,DAY(EOMONTH(AB$19-1,0)))))-YEAR($H49))*12+MONTH(DATE(YEAR(AB$19-1),MONTH(AB$19-1),MIN($J49,DAY(EOMONTH(AB$19-1,0)))))-MONTH($H49),CHOOSE($F49,1,1,3,12))=0))*1,0)))</f>
        <v/>
      </c>
      <c r="AC49">
        <f>IF(OR(NOT($K49),AC$19&lt;=AC$18),0,$D49*IF($F49=1,IF(MIN(AC$19,$I49+1)&lt;=MAX(AC$18,$H49),0,MAX(0,INT((MIN(AC$19,$I49+1)-MAX(AC$18,$H49)-1-MOD(WEEKDAY($H49,2)-WEEKDAY(MAX(AC$18,$H49),2),7))/7)+1)),(AND(DATE(YEAR(AC$18),MONTH(AC$18),MIN($J49,DAY(EOMONTH(AC$18,0))))&gt;=AC$18,DATE(YEAR(AC$18),MONTH(AC$18),MIN($J49,DAY(EOMONTH(AC$18,0))))&lt;AC$19,DATE(YEAR(AC$18),MONTH(AC$18),MIN($J49,DAY(EOMONTH(AC$18,0))))&gt;=$H49,DATE(YEAR(AC$18),MONTH(AC$18),MIN($J49,DAY(EOMONTH(AC$18,0))))&lt;=$I49,MOD((YEAR(DATE(YEAR(AC$18),MONTH(AC$18),MIN($J49,DAY(EOMONTH(AC$18,0)))))-YEAR($H49))*12+MONTH(DATE(YEAR(AC$18),MONTH(AC$18),MIN($J49,DAY(EOMONTH(AC$18,0)))))-MONTH($H49),CHOOSE($F49,1,1,3,12))=0))*1+IF(MONTH(DATE(YEAR(AC$19-1),MONTH(AC$19-1),MIN($J49,DAY(EOMONTH(AC$19-1,0)))))&lt;&gt;MONTH(DATE(YEAR(AC$18),MONTH(AC$18),MIN($J49,DAY(EOMONTH(AC$18,0))))),(AND(DATE(YEAR(AC$19-1),MONTH(AC$19-1),MIN($J49,DAY(EOMONTH(AC$19-1,0))))&gt;=AC$18,DATE(YEAR(AC$19-1),MONTH(AC$19-1),MIN($J49,DAY(EOMONTH(AC$19-1,0))))&lt;AC$19,DATE(YEAR(AC$19-1),MONTH(AC$19-1),MIN($J49,DAY(EOMONTH(AC$19-1,0))))&gt;=$H49,DATE(YEAR(AC$19-1),MONTH(AC$19-1),MIN($J49,DAY(EOMONTH(AC$19-1,0))))&lt;=$I49,MOD((YEAR(DATE(YEAR(AC$19-1),MONTH(AC$19-1),MIN($J49,DAY(EOMONTH(AC$19-1,0)))))-YEAR($H49))*12+MONTH(DATE(YEAR(AC$19-1),MONTH(AC$19-1),MIN($J49,DAY(EOMONTH(AC$19-1,0)))))-MONTH($H49),CHOOSE($F49,1,1,3,12))=0))*1,0)))</f>
        <v/>
      </c>
      <c r="AD49">
        <f>IF(OR(NOT($K49),AD$19&lt;=AD$18),0,$D49*IF($F49=1,IF(MIN(AD$19,$I49+1)&lt;=MAX(AD$18,$H49),0,MAX(0,INT((MIN(AD$19,$I49+1)-MAX(AD$18,$H49)-1-MOD(WEEKDAY($H49,2)-WEEKDAY(MAX(AD$18,$H49),2),7))/7)+1)),(AND(DATE(YEAR(AD$18),MONTH(AD$18),MIN($J49,DAY(EOMONTH(AD$18,0))))&gt;=AD$18,DATE(YEAR(AD$18),MONTH(AD$18),MIN($J49,DAY(EOMONTH(AD$18,0))))&lt;AD$19,DATE(YEAR(AD$18),MONTH(AD$18),MIN($J49,DAY(EOMONTH(AD$18,0))))&gt;=$H49,DATE(YEAR(AD$18),MONTH(AD$18),MIN($J49,DAY(EOMONTH(AD$18,0))))&lt;=$I49,MOD((YEAR(DATE(YEAR(AD$18),MONTH(AD$18),MIN($J49,DAY(EOMONTH(AD$18,0)))))-YEAR($H49))*12+MONTH(DATE(YEAR(AD$18),MONTH(AD$18),MIN($J49,DAY(EOMONTH(AD$18,0)))))-MONTH($H49),CHOOSE($F49,1,1,3,12))=0))*1+IF(MONTH(DATE(YEAR(AD$19-1),MONTH(AD$19-1),MIN($J49,DAY(EOMONTH(AD$19-1,0)))))&lt;&gt;MONTH(DATE(YEAR(AD$18),MONTH(AD$18),MIN($J49,DAY(EOMONTH(AD$18,0))))),(AND(DATE(YEAR(AD$19-1),MONTH(AD$19-1),MIN($J49,DAY(EOMONTH(AD$19-1,0))))&gt;=AD$18,DATE(YEAR(AD$19-1),MONTH(AD$19-1),MIN($J49,DAY(EOMONTH(AD$19-1,0))))&lt;AD$19,DATE(YEAR(AD$19-1),MONTH(AD$19-1),MIN($J49,DAY(EOMONTH(AD$19-1,0))))&gt;=$H49,DATE(YEAR(AD$19-1),MONTH(AD$19-1),MIN($J49,DAY(EOMONTH(AD$19-1,0))))&lt;=$I49,MOD((YEAR(DATE(YEAR(AD$19-1),MONTH(AD$19-1),MIN($J49,DAY(EOMONTH(AD$19-1,0)))))-YEAR($H49))*12+MONTH(DATE(YEAR(AD$19-1),MONTH(AD$19-1),MIN($J49,DAY(EOMONTH(AD$19-1,0)))))-MONTH($H49),CHOOSE($F49,1,1,3,12))=0))*1,0)))</f>
        <v/>
      </c>
      <c r="AE49">
        <f>IF(OR(NOT($K49),AE$19&lt;=AE$18),0,$D49*IF($F49=1,IF(MIN(AE$19,$I49+1)&lt;=MAX(AE$18,$H49),0,MAX(0,INT((MIN(AE$19,$I49+1)-MAX(AE$18,$H49)-1-MOD(WEEKDAY($H49,2)-WEEKDAY(MAX(AE$18,$H49),2),7))/7)+1)),(AND(DATE(YEAR(AE$18),MONTH(AE$18),MIN($J49,DAY(EOMONTH(AE$18,0))))&gt;=AE$18,DATE(YEAR(AE$18),MONTH(AE$18),MIN($J49,DAY(EOMONTH(AE$18,0))))&lt;AE$19,DATE(YEAR(AE$18),MONTH(AE$18),MIN($J49,DAY(EOMONTH(AE$18,0))))&gt;=$H49,DATE(YEAR(AE$18),MONTH(AE$18),MIN($J49,DAY(EOMONTH(AE$18,0))))&lt;=$I49,MOD((YEAR(DATE(YEAR(AE$18),MONTH(AE$18),MIN($J49,DAY(EOMONTH(AE$18,0)))))-YEAR($H49))*12+MONTH(DATE(YEAR(AE$18),MONTH(AE$18),MIN($J49,DAY(EOMONTH(AE$18,0)))))-MONTH($H49),CHOOSE($F49,1,1,3,12))=0))*1+IF(MONTH(DATE(YEAR(AE$19-1),MONTH(AE$19-1),MIN($J49,DAY(EOMONTH(AE$19-1,0)))))&lt;&gt;MONTH(DATE(YEAR(AE$18),MONTH(AE$18),MIN($J49,DAY(EOMONTH(AE$18,0))))),(AND(DATE(YEAR(AE$19-1),MONTH(AE$19-1),MIN($J49,DAY(EOMONTH(AE$19-1,0))))&gt;=AE$18,DATE(YEAR(AE$19-1),MONTH(AE$19-1),MIN($J49,DAY(EOMONTH(AE$19-1,0))))&lt;AE$19,DATE(YEAR(AE$19-1),MONTH(AE$19-1),MIN($J49,DAY(EOMONTH(AE$19-1,0))))&gt;=$H49,DATE(YEAR(AE$19-1),MONTH(AE$19-1),MIN($J49,DAY(EOMONTH(AE$19-1,0))))&lt;=$I49,MOD((YEAR(DATE(YEAR(AE$19-1),MONTH(AE$19-1),MIN($J49,DAY(EOMONTH(AE$19-1,0)))))-YEAR($H49))*12+MONTH(DATE(YEAR(AE$19-1),MONTH(AE$19-1),MIN($J49,DAY(EOMONTH(AE$19-1,0)))))-MONTH($H49),CHOOSE($F49,1,1,3,12))=0))*1,0)))</f>
        <v/>
      </c>
      <c r="AF49">
        <f>IF(OR(NOT($K49),AF$19&lt;=AF$18),0,$D49*IF($F49=1,IF(MIN(AF$19,$I49+1)&lt;=MAX(AF$18,$H49),0,MAX(0,INT((MIN(AF$19,$I49+1)-MAX(AF$18,$H49)-1-MOD(WEEKDAY($H49,2)-WEEKDAY(MAX(AF$18,$H49),2),7))/7)+1)),(AND(DATE(YEAR(AF$18),MONTH(AF$18),MIN($J49,DAY(EOMONTH(AF$18,0))))&gt;=AF$18,DATE(YEAR(AF$18),MONTH(AF$18),MIN($J49,DAY(EOMONTH(AF$18,0))))&lt;AF$19,DATE(YEAR(AF$18),MONTH(AF$18),MIN($J49,DAY(EOMONTH(AF$18,0))))&gt;=$H49,DATE(YEAR(AF$18),MONTH(AF$18),MIN($J49,DAY(EOMONTH(AF$18,0))))&lt;=$I49,MOD((YEAR(DATE(YEAR(AF$18),MONTH(AF$18),MIN($J49,DAY(EOMONTH(AF$18,0)))))-YEAR($H49))*12+MONTH(DATE(YEAR(AF$18),MONTH(AF$18),MIN($J49,DAY(EOMONTH(AF$18,0)))))-MONTH($H49),CHOOSE($F49,1,1,3,12))=0))*1+IF(MONTH(DATE(YEAR(AF$19-1),MONTH(AF$19-1),MIN($J49,DAY(EOMONTH(AF$19-1,0)))))&lt;&gt;MONTH(DATE(YEAR(AF$18),MONTH(AF$18),MIN($J49,DAY(EOMONTH(AF$18,0))))),(AND(DATE(YEAR(AF$19-1),MONTH(AF$19-1),MIN($J49,DAY(EOMONTH(AF$19-1,0))))&gt;=AF$18,DATE(YEAR(AF$19-1),MONTH(AF$19-1),MIN($J49,DAY(EOMONTH(AF$19-1,0))))&lt;AF$19,DATE(YEAR(AF$19-1),MONTH(AF$19-1),MIN($J49,DAY(EOMONTH(AF$19-1,0))))&gt;=$H49,DATE(YEAR(AF$19-1),MONTH(AF$19-1),MIN($J49,DAY(EOMONTH(AF$19-1,0))))&lt;=$I49,MOD((YEAR(DATE(YEAR(AF$19-1),MONTH(AF$19-1),MIN($J49,DAY(EOMONTH(AF$19-1,0)))))-YEAR($H49))*12+MONTH(DATE(YEAR(AF$19-1),MONTH(AF$19-1),MIN($J49,DAY(EOMONTH(AF$19-1,0)))))-MONTH($H49),CHOOSE($F49,1,1,3,12))=0))*1,0)))</f>
        <v/>
      </c>
      <c r="AG49">
        <f>IF(OR(NOT($K49),AG$19&lt;=AG$18),0,$D49*IF($F49=1,IF(MIN(AG$19,$I49+1)&lt;=MAX(AG$18,$H49),0,MAX(0,INT((MIN(AG$19,$I49+1)-MAX(AG$18,$H49)-1-MOD(WEEKDAY($H49,2)-WEEKDAY(MAX(AG$18,$H49),2),7))/7)+1)),(AND(DATE(YEAR(AG$18),MONTH(AG$18),MIN($J49,DAY(EOMONTH(AG$18,0))))&gt;=AG$18,DATE(YEAR(AG$18),MONTH(AG$18),MIN($J49,DAY(EOMONTH(AG$18,0))))&lt;AG$19,DATE(YEAR(AG$18),MONTH(AG$18),MIN($J49,DAY(EOMONTH(AG$18,0))))&gt;=$H49,DATE(YEAR(AG$18),MONTH(AG$18),MIN($J49,DAY(EOMONTH(AG$18,0))))&lt;=$I49,MOD((YEAR(DATE(YEAR(AG$18),MONTH(AG$18),MIN($J49,DAY(EOMONTH(AG$18,0)))))-YEAR($H49))*12+MONTH(DATE(YEAR(AG$18),MONTH(AG$18),MIN($J49,DAY(EOMONTH(AG$18,0)))))-MONTH($H49),CHOOSE($F49,1,1,3,12))=0))*1+IF(MONTH(DATE(YEAR(AG$19-1),MONTH(AG$19-1),MIN($J49,DAY(EOMONTH(AG$19-1,0)))))&lt;&gt;MONTH(DATE(YEAR(AG$18),MONTH(AG$18),MIN($J49,DAY(EOMONTH(AG$18,0))))),(AND(DATE(YEAR(AG$19-1),MONTH(AG$19-1),MIN($J49,DAY(EOMONTH(AG$19-1,0))))&gt;=AG$18,DATE(YEAR(AG$19-1),MONTH(AG$19-1),MIN($J49,DAY(EOMONTH(AG$19-1,0))))&lt;AG$19,DATE(YEAR(AG$19-1),MONTH(AG$19-1),MIN($J49,DAY(EOMONTH(AG$19-1,0))))&gt;=$H49,DATE(YEAR(AG$19-1),MONTH(AG$19-1),MIN($J49,DAY(EOMONTH(AG$19-1,0))))&lt;=$I49,MOD((YEAR(DATE(YEAR(AG$19-1),MONTH(AG$19-1),MIN($J49,DAY(EOMONTH(AG$19-1,0)))))-YEAR($H49))*12+MONTH(DATE(YEAR(AG$19-1),MONTH(AG$19-1),MIN($J49,DAY(EOMONTH(AG$19-1,0)))))-MONTH($H49),CHOOSE($F49,1,1,3,12))=0))*1,0)))</f>
        <v/>
      </c>
      <c r="AH49">
        <f>IF(OR(NOT($K49),AH$19&lt;=AH$18),0,$D49*IF($F49=1,IF(MIN(AH$19,$I49+1)&lt;=MAX(AH$18,$H49),0,MAX(0,INT((MIN(AH$19,$I49+1)-MAX(AH$18,$H49)-1-MOD(WEEKDAY($H49,2)-WEEKDAY(MAX(AH$18,$H49),2),7))/7)+1)),(AND(DATE(YEAR(AH$18),MONTH(AH$18),MIN($J49,DAY(EOMONTH(AH$18,0))))&gt;=AH$18,DATE(YEAR(AH$18),MONTH(AH$18),MIN($J49,DAY(EOMONTH(AH$18,0))))&lt;AH$19,DATE(YEAR(AH$18),MONTH(AH$18),MIN($J49,DAY(EOMONTH(AH$18,0))))&gt;=$H49,DATE(YEAR(AH$18),MONTH(AH$18),MIN($J49,DAY(EOMONTH(AH$18,0))))&lt;=$I49,MOD((YEAR(DATE(YEAR(AH$18),MONTH(AH$18),MIN($J49,DAY(EOMONTH(AH$18,0)))))-YEAR($H49))*12+MONTH(DATE(YEAR(AH$18),MONTH(AH$18),MIN($J49,DAY(EOMONTH(AH$18,0)))))-MONTH($H49),CHOOSE($F49,1,1,3,12))=0))*1+IF(MONTH(DATE(YEAR(AH$19-1),MONTH(AH$19-1),MIN($J49,DAY(EOMONTH(AH$19-1,0)))))&lt;&gt;MONTH(DATE(YEAR(AH$18),MONTH(AH$18),MIN($J49,DAY(EOMONTH(AH$18,0))))),(AND(DATE(YEAR(AH$19-1),MONTH(AH$19-1),MIN($J49,DAY(EOMONTH(AH$19-1,0))))&gt;=AH$18,DATE(YEAR(AH$19-1),MONTH(AH$19-1),MIN($J49,DAY(EOMONTH(AH$19-1,0))))&lt;AH$19,DATE(YEAR(AH$19-1),MONTH(AH$19-1),MIN($J49,DAY(EOMONTH(AH$19-1,0))))&gt;=$H49,DATE(YEAR(AH$19-1),MONTH(AH$19-1),MIN($J49,DAY(EOMONTH(AH$19-1,0))))&lt;=$I49,MOD((YEAR(DATE(YEAR(AH$19-1),MONTH(AH$19-1),MIN($J49,DAY(EOMONTH(AH$19-1,0)))))-YEAR($H49))*12+MONTH(DATE(YEAR(AH$19-1),MONTH(AH$19-1),MIN($J49,DAY(EOMONTH(AH$19-1,0)))))-MONTH($H49),CHOOSE($F49,1,1,3,12))=0))*1,0)))</f>
        <v/>
      </c>
      <c r="AI49">
        <f>IF(OR(NOT($K49),AI$19&lt;=AI$18),0,$D49*IF($F49=1,IF(MIN(AI$19,$I49+1)&lt;=MAX(AI$18,$H49),0,MAX(0,INT((MIN(AI$19,$I49+1)-MAX(AI$18,$H49)-1-MOD(WEEKDAY($H49,2)-WEEKDAY(MAX(AI$18,$H49),2),7))/7)+1)),(AND(DATE(YEAR(AI$18),MONTH(AI$18),MIN($J49,DAY(EOMONTH(AI$18,0))))&gt;=AI$18,DATE(YEAR(AI$18),MONTH(AI$18),MIN($J49,DAY(EOMONTH(AI$18,0))))&lt;AI$19,DATE(YEAR(AI$18),MONTH(AI$18),MIN($J49,DAY(EOMONTH(AI$18,0))))&gt;=$H49,DATE(YEAR(AI$18),MONTH(AI$18),MIN($J49,DAY(EOMONTH(AI$18,0))))&lt;=$I49,MOD((YEAR(DATE(YEAR(AI$18),MONTH(AI$18),MIN($J49,DAY(EOMONTH(AI$18,0)))))-YEAR($H49))*12+MONTH(DATE(YEAR(AI$18),MONTH(AI$18),MIN($J49,DAY(EOMONTH(AI$18,0)))))-MONTH($H49),CHOOSE($F49,1,1,3,12))=0))*1+IF(MONTH(DATE(YEAR(AI$19-1),MONTH(AI$19-1),MIN($J49,DAY(EOMONTH(AI$19-1,0)))))&lt;&gt;MONTH(DATE(YEAR(AI$18),MONTH(AI$18),MIN($J49,DAY(EOMONTH(AI$18,0))))),(AND(DATE(YEAR(AI$19-1),MONTH(AI$19-1),MIN($J49,DAY(EOMONTH(AI$19-1,0))))&gt;=AI$18,DATE(YEAR(AI$19-1),MONTH(AI$19-1),MIN($J49,DAY(EOMONTH(AI$19-1,0))))&lt;AI$19,DATE(YEAR(AI$19-1),MONTH(AI$19-1),MIN($J49,DAY(EOMONTH(AI$19-1,0))))&gt;=$H49,DATE(YEAR(AI$19-1),MONTH(AI$19-1),MIN($J49,DAY(EOMONTH(AI$19-1,0))))&lt;=$I49,MOD((YEAR(DATE(YEAR(AI$19-1),MONTH(AI$19-1),MIN($J49,DAY(EOMONTH(AI$19-1,0)))))-YEAR($H49))*12+MONTH(DATE(YEAR(AI$19-1),MONTH(AI$19-1),MIN($J49,DAY(EOMONTH(AI$19-1,0)))))-MONTH($H49),CHOOSE($F49,1,1,3,12))=0))*1,0)))</f>
        <v/>
      </c>
      <c r="AJ49">
        <f>IF(OR(NOT($K49),AJ$19&lt;=AJ$18),0,$D49*IF($F49=1,IF(MIN(AJ$19,$I49+1)&lt;=MAX(AJ$18,$H49),0,MAX(0,INT((MIN(AJ$19,$I49+1)-MAX(AJ$18,$H49)-1-MOD(WEEKDAY($H49,2)-WEEKDAY(MAX(AJ$18,$H49),2),7))/7)+1)),(AND(DATE(YEAR(AJ$18),MONTH(AJ$18),MIN($J49,DAY(EOMONTH(AJ$18,0))))&gt;=AJ$18,DATE(YEAR(AJ$18),MONTH(AJ$18),MIN($J49,DAY(EOMONTH(AJ$18,0))))&lt;AJ$19,DATE(YEAR(AJ$18),MONTH(AJ$18),MIN($J49,DAY(EOMONTH(AJ$18,0))))&gt;=$H49,DATE(YEAR(AJ$18),MONTH(AJ$18),MIN($J49,DAY(EOMONTH(AJ$18,0))))&lt;=$I49,MOD((YEAR(DATE(YEAR(AJ$18),MONTH(AJ$18),MIN($J49,DAY(EOMONTH(AJ$18,0)))))-YEAR($H49))*12+MONTH(DATE(YEAR(AJ$18),MONTH(AJ$18),MIN($J49,DAY(EOMONTH(AJ$18,0)))))-MONTH($H49),CHOOSE($F49,1,1,3,12))=0))*1+IF(MONTH(DATE(YEAR(AJ$19-1),MONTH(AJ$19-1),MIN($J49,DAY(EOMONTH(AJ$19-1,0)))))&lt;&gt;MONTH(DATE(YEAR(AJ$18),MONTH(AJ$18),MIN($J49,DAY(EOMONTH(AJ$18,0))))),(AND(DATE(YEAR(AJ$19-1),MONTH(AJ$19-1),MIN($J49,DAY(EOMONTH(AJ$19-1,0))))&gt;=AJ$18,DATE(YEAR(AJ$19-1),MONTH(AJ$19-1),MIN($J49,DAY(EOMONTH(AJ$19-1,0))))&lt;AJ$19,DATE(YEAR(AJ$19-1),MONTH(AJ$19-1),MIN($J49,DAY(EOMONTH(AJ$19-1,0))))&gt;=$H49,DATE(YEAR(AJ$19-1),MONTH(AJ$19-1),MIN($J49,DAY(EOMONTH(AJ$19-1,0))))&lt;=$I49,MOD((YEAR(DATE(YEAR(AJ$19-1),MONTH(AJ$19-1),MIN($J49,DAY(EOMONTH(AJ$19-1,0)))))-YEAR($H49))*12+MONTH(DATE(YEAR(AJ$19-1),MONTH(AJ$19-1),MIN($J49,DAY(EOMONTH(AJ$19-1,0)))))-MONTH($H49),CHOOSE($F49,1,1,3,12))=0))*1,0)))</f>
        <v/>
      </c>
      <c r="AK49">
        <f>IF(OR(NOT($K49),AK$19&lt;=AK$18),0,$D49*IF($F49=1,IF(MIN(AK$19,$I49+1)&lt;=MAX(AK$18,$H49),0,MAX(0,INT((MIN(AK$19,$I49+1)-MAX(AK$18,$H49)-1-MOD(WEEKDAY($H49,2)-WEEKDAY(MAX(AK$18,$H49),2),7))/7)+1)),(AND(DATE(YEAR(AK$18),MONTH(AK$18),MIN($J49,DAY(EOMONTH(AK$18,0))))&gt;=AK$18,DATE(YEAR(AK$18),MONTH(AK$18),MIN($J49,DAY(EOMONTH(AK$18,0))))&lt;AK$19,DATE(YEAR(AK$18),MONTH(AK$18),MIN($J49,DAY(EOMONTH(AK$18,0))))&gt;=$H49,DATE(YEAR(AK$18),MONTH(AK$18),MIN($J49,DAY(EOMONTH(AK$18,0))))&lt;=$I49,MOD((YEAR(DATE(YEAR(AK$18),MONTH(AK$18),MIN($J49,DAY(EOMONTH(AK$18,0)))))-YEAR($H49))*12+MONTH(DATE(YEAR(AK$18),MONTH(AK$18),MIN($J49,DAY(EOMONTH(AK$18,0)))))-MONTH($H49),CHOOSE($F49,1,1,3,12))=0))*1+IF(MONTH(DATE(YEAR(AK$19-1),MONTH(AK$19-1),MIN($J49,DAY(EOMONTH(AK$19-1,0)))))&lt;&gt;MONTH(DATE(YEAR(AK$18),MONTH(AK$18),MIN($J49,DAY(EOMONTH(AK$18,0))))),(AND(DATE(YEAR(AK$19-1),MONTH(AK$19-1),MIN($J49,DAY(EOMONTH(AK$19-1,0))))&gt;=AK$18,DATE(YEAR(AK$19-1),MONTH(AK$19-1),MIN($J49,DAY(EOMONTH(AK$19-1,0))))&lt;AK$19,DATE(YEAR(AK$19-1),MONTH(AK$19-1),MIN($J49,DAY(EOMONTH(AK$19-1,0))))&gt;=$H49,DATE(YEAR(AK$19-1),MONTH(AK$19-1),MIN($J49,DAY(EOMONTH(AK$19-1,0))))&lt;=$I49,MOD((YEAR(DATE(YEAR(AK$19-1),MONTH(AK$19-1),MIN($J49,DAY(EOMONTH(AK$19-1,0)))))-YEAR($H49))*12+MONTH(DATE(YEAR(AK$19-1),MONTH(AK$19-1),MIN($J49,DAY(EOMONTH(AK$19-1,0)))))-MONTH($H49),CHOOSE($F49,1,1,3,12))=0))*1,0)))</f>
        <v/>
      </c>
    </row>
    <row r="50">
      <c r="A50" t="n">
        <v>30</v>
      </c>
      <c r="B50">
        <f>Recurring!B37&amp;""</f>
        <v/>
      </c>
      <c r="C50">
        <f>IF(Recurring!C37="","§§",Recurring!C37)</f>
        <v/>
      </c>
      <c r="D50">
        <f>N(Recurring!D37)</f>
        <v/>
      </c>
      <c r="E50">
        <f>IF(COUNTIF($J$2:$J$5,C50)&gt;0,1,IF(COUNTIF($J$7:$J$16,C50)&gt;0,-1,0))</f>
        <v/>
      </c>
      <c r="F50">
        <f>ROUND(SUMPRODUCT((Lang!$C$49:$N$52=Recurring!E37)*(ROW(Lang!$C$49:$N$52)-48))/MAX(1,COUNTIF(Lang!$C$49:$N$52,Recurring!E37)),0)</f>
        <v/>
      </c>
      <c r="H50">
        <f>N(Recurring!F37)</f>
        <v/>
      </c>
      <c r="I50">
        <f>IF(N(Recurring!G37)=0,73051,Recurring!G37)</f>
        <v/>
      </c>
      <c r="J50">
        <f>IF(H50&gt;0,DAY(H50),1)</f>
        <v/>
      </c>
      <c r="K50">
        <f>AND(D50&gt;0,E50&lt;&gt;0,F50&gt;0,H50&gt;0)</f>
        <v/>
      </c>
      <c r="M50">
        <f>IF(OR(NOT($K50),M$19&lt;=M$18),0,$D50*IF($F50=1,IF(MIN(M$19,$I50+1)&lt;=MAX(M$18,$H50),0,MAX(0,INT((MIN(M$19,$I50+1)-MAX(M$18,$H50)-1-MOD(WEEKDAY($H50,2)-WEEKDAY(MAX(M$18,$H50),2),7))/7)+1)),(AND(DATE(YEAR(M$18),MONTH(M$18),MIN($J50,DAY(EOMONTH(M$18,0))))&gt;=M$18,DATE(YEAR(M$18),MONTH(M$18),MIN($J50,DAY(EOMONTH(M$18,0))))&lt;M$19,DATE(YEAR(M$18),MONTH(M$18),MIN($J50,DAY(EOMONTH(M$18,0))))&gt;=$H50,DATE(YEAR(M$18),MONTH(M$18),MIN($J50,DAY(EOMONTH(M$18,0))))&lt;=$I50,MOD((YEAR(DATE(YEAR(M$18),MONTH(M$18),MIN($J50,DAY(EOMONTH(M$18,0)))))-YEAR($H50))*12+MONTH(DATE(YEAR(M$18),MONTH(M$18),MIN($J50,DAY(EOMONTH(M$18,0)))))-MONTH($H50),CHOOSE($F50,1,1,3,12))=0))*1+IF(MONTH(DATE(YEAR(M$19-1),MONTH(M$19-1),MIN($J50,DAY(EOMONTH(M$19-1,0)))))&lt;&gt;MONTH(DATE(YEAR(M$18),MONTH(M$18),MIN($J50,DAY(EOMONTH(M$18,0))))),(AND(DATE(YEAR(M$19-1),MONTH(M$19-1),MIN($J50,DAY(EOMONTH(M$19-1,0))))&gt;=M$18,DATE(YEAR(M$19-1),MONTH(M$19-1),MIN($J50,DAY(EOMONTH(M$19-1,0))))&lt;M$19,DATE(YEAR(M$19-1),MONTH(M$19-1),MIN($J50,DAY(EOMONTH(M$19-1,0))))&gt;=$H50,DATE(YEAR(M$19-1),MONTH(M$19-1),MIN($J50,DAY(EOMONTH(M$19-1,0))))&lt;=$I50,MOD((YEAR(DATE(YEAR(M$19-1),MONTH(M$19-1),MIN($J50,DAY(EOMONTH(M$19-1,0)))))-YEAR($H50))*12+MONTH(DATE(YEAR(M$19-1),MONTH(M$19-1),MIN($J50,DAY(EOMONTH(M$19-1,0)))))-MONTH($H50),CHOOSE($F50,1,1,3,12))=0))*1,0)))</f>
        <v/>
      </c>
      <c r="N50">
        <f>IF(OR(NOT($K50),N$19&lt;=N$18),0,$D50*IF($F50=1,IF(MIN(N$19,$I50+1)&lt;=MAX(N$18,$H50),0,MAX(0,INT((MIN(N$19,$I50+1)-MAX(N$18,$H50)-1-MOD(WEEKDAY($H50,2)-WEEKDAY(MAX(N$18,$H50),2),7))/7)+1)),(AND(DATE(YEAR(N$18),MONTH(N$18),MIN($J50,DAY(EOMONTH(N$18,0))))&gt;=N$18,DATE(YEAR(N$18),MONTH(N$18),MIN($J50,DAY(EOMONTH(N$18,0))))&lt;N$19,DATE(YEAR(N$18),MONTH(N$18),MIN($J50,DAY(EOMONTH(N$18,0))))&gt;=$H50,DATE(YEAR(N$18),MONTH(N$18),MIN($J50,DAY(EOMONTH(N$18,0))))&lt;=$I50,MOD((YEAR(DATE(YEAR(N$18),MONTH(N$18),MIN($J50,DAY(EOMONTH(N$18,0)))))-YEAR($H50))*12+MONTH(DATE(YEAR(N$18),MONTH(N$18),MIN($J50,DAY(EOMONTH(N$18,0)))))-MONTH($H50),CHOOSE($F50,1,1,3,12))=0))*1+IF(MONTH(DATE(YEAR(N$19-1),MONTH(N$19-1),MIN($J50,DAY(EOMONTH(N$19-1,0)))))&lt;&gt;MONTH(DATE(YEAR(N$18),MONTH(N$18),MIN($J50,DAY(EOMONTH(N$18,0))))),(AND(DATE(YEAR(N$19-1),MONTH(N$19-1),MIN($J50,DAY(EOMONTH(N$19-1,0))))&gt;=N$18,DATE(YEAR(N$19-1),MONTH(N$19-1),MIN($J50,DAY(EOMONTH(N$19-1,0))))&lt;N$19,DATE(YEAR(N$19-1),MONTH(N$19-1),MIN($J50,DAY(EOMONTH(N$19-1,0))))&gt;=$H50,DATE(YEAR(N$19-1),MONTH(N$19-1),MIN($J50,DAY(EOMONTH(N$19-1,0))))&lt;=$I50,MOD((YEAR(DATE(YEAR(N$19-1),MONTH(N$19-1),MIN($J50,DAY(EOMONTH(N$19-1,0)))))-YEAR($H50))*12+MONTH(DATE(YEAR(N$19-1),MONTH(N$19-1),MIN($J50,DAY(EOMONTH(N$19-1,0)))))-MONTH($H50),CHOOSE($F50,1,1,3,12))=0))*1,0)))</f>
        <v/>
      </c>
      <c r="O50">
        <f>IF(OR(NOT($K50),O$19&lt;=O$18),0,$D50*IF($F50=1,IF(MIN(O$19,$I50+1)&lt;=MAX(O$18,$H50),0,MAX(0,INT((MIN(O$19,$I50+1)-MAX(O$18,$H50)-1-MOD(WEEKDAY($H50,2)-WEEKDAY(MAX(O$18,$H50),2),7))/7)+1)),(AND(DATE(YEAR(O$18),MONTH(O$18),MIN($J50,DAY(EOMONTH(O$18,0))))&gt;=O$18,DATE(YEAR(O$18),MONTH(O$18),MIN($J50,DAY(EOMONTH(O$18,0))))&lt;O$19,DATE(YEAR(O$18),MONTH(O$18),MIN($J50,DAY(EOMONTH(O$18,0))))&gt;=$H50,DATE(YEAR(O$18),MONTH(O$18),MIN($J50,DAY(EOMONTH(O$18,0))))&lt;=$I50,MOD((YEAR(DATE(YEAR(O$18),MONTH(O$18),MIN($J50,DAY(EOMONTH(O$18,0)))))-YEAR($H50))*12+MONTH(DATE(YEAR(O$18),MONTH(O$18),MIN($J50,DAY(EOMONTH(O$18,0)))))-MONTH($H50),CHOOSE($F50,1,1,3,12))=0))*1+IF(MONTH(DATE(YEAR(O$19-1),MONTH(O$19-1),MIN($J50,DAY(EOMONTH(O$19-1,0)))))&lt;&gt;MONTH(DATE(YEAR(O$18),MONTH(O$18),MIN($J50,DAY(EOMONTH(O$18,0))))),(AND(DATE(YEAR(O$19-1),MONTH(O$19-1),MIN($J50,DAY(EOMONTH(O$19-1,0))))&gt;=O$18,DATE(YEAR(O$19-1),MONTH(O$19-1),MIN($J50,DAY(EOMONTH(O$19-1,0))))&lt;O$19,DATE(YEAR(O$19-1),MONTH(O$19-1),MIN($J50,DAY(EOMONTH(O$19-1,0))))&gt;=$H50,DATE(YEAR(O$19-1),MONTH(O$19-1),MIN($J50,DAY(EOMONTH(O$19-1,0))))&lt;=$I50,MOD((YEAR(DATE(YEAR(O$19-1),MONTH(O$19-1),MIN($J50,DAY(EOMONTH(O$19-1,0)))))-YEAR($H50))*12+MONTH(DATE(YEAR(O$19-1),MONTH(O$19-1),MIN($J50,DAY(EOMONTH(O$19-1,0)))))-MONTH($H50),CHOOSE($F50,1,1,3,12))=0))*1,0)))</f>
        <v/>
      </c>
      <c r="P50">
        <f>IF(OR(NOT($K50),P$19&lt;=P$18),0,$D50*IF($F50=1,IF(MIN(P$19,$I50+1)&lt;=MAX(P$18,$H50),0,MAX(0,INT((MIN(P$19,$I50+1)-MAX(P$18,$H50)-1-MOD(WEEKDAY($H50,2)-WEEKDAY(MAX(P$18,$H50),2),7))/7)+1)),(AND(DATE(YEAR(P$18),MONTH(P$18),MIN($J50,DAY(EOMONTH(P$18,0))))&gt;=P$18,DATE(YEAR(P$18),MONTH(P$18),MIN($J50,DAY(EOMONTH(P$18,0))))&lt;P$19,DATE(YEAR(P$18),MONTH(P$18),MIN($J50,DAY(EOMONTH(P$18,0))))&gt;=$H50,DATE(YEAR(P$18),MONTH(P$18),MIN($J50,DAY(EOMONTH(P$18,0))))&lt;=$I50,MOD((YEAR(DATE(YEAR(P$18),MONTH(P$18),MIN($J50,DAY(EOMONTH(P$18,0)))))-YEAR($H50))*12+MONTH(DATE(YEAR(P$18),MONTH(P$18),MIN($J50,DAY(EOMONTH(P$18,0)))))-MONTH($H50),CHOOSE($F50,1,1,3,12))=0))*1+IF(MONTH(DATE(YEAR(P$19-1),MONTH(P$19-1),MIN($J50,DAY(EOMONTH(P$19-1,0)))))&lt;&gt;MONTH(DATE(YEAR(P$18),MONTH(P$18),MIN($J50,DAY(EOMONTH(P$18,0))))),(AND(DATE(YEAR(P$19-1),MONTH(P$19-1),MIN($J50,DAY(EOMONTH(P$19-1,0))))&gt;=P$18,DATE(YEAR(P$19-1),MONTH(P$19-1),MIN($J50,DAY(EOMONTH(P$19-1,0))))&lt;P$19,DATE(YEAR(P$19-1),MONTH(P$19-1),MIN($J50,DAY(EOMONTH(P$19-1,0))))&gt;=$H50,DATE(YEAR(P$19-1),MONTH(P$19-1),MIN($J50,DAY(EOMONTH(P$19-1,0))))&lt;=$I50,MOD((YEAR(DATE(YEAR(P$19-1),MONTH(P$19-1),MIN($J50,DAY(EOMONTH(P$19-1,0)))))-YEAR($H50))*12+MONTH(DATE(YEAR(P$19-1),MONTH(P$19-1),MIN($J50,DAY(EOMONTH(P$19-1,0)))))-MONTH($H50),CHOOSE($F50,1,1,3,12))=0))*1,0)))</f>
        <v/>
      </c>
      <c r="Q50">
        <f>IF(OR(NOT($K50),Q$19&lt;=Q$18),0,$D50*IF($F50=1,IF(MIN(Q$19,$I50+1)&lt;=MAX(Q$18,$H50),0,MAX(0,INT((MIN(Q$19,$I50+1)-MAX(Q$18,$H50)-1-MOD(WEEKDAY($H50,2)-WEEKDAY(MAX(Q$18,$H50),2),7))/7)+1)),(AND(DATE(YEAR(Q$18),MONTH(Q$18),MIN($J50,DAY(EOMONTH(Q$18,0))))&gt;=Q$18,DATE(YEAR(Q$18),MONTH(Q$18),MIN($J50,DAY(EOMONTH(Q$18,0))))&lt;Q$19,DATE(YEAR(Q$18),MONTH(Q$18),MIN($J50,DAY(EOMONTH(Q$18,0))))&gt;=$H50,DATE(YEAR(Q$18),MONTH(Q$18),MIN($J50,DAY(EOMONTH(Q$18,0))))&lt;=$I50,MOD((YEAR(DATE(YEAR(Q$18),MONTH(Q$18),MIN($J50,DAY(EOMONTH(Q$18,0)))))-YEAR($H50))*12+MONTH(DATE(YEAR(Q$18),MONTH(Q$18),MIN($J50,DAY(EOMONTH(Q$18,0)))))-MONTH($H50),CHOOSE($F50,1,1,3,12))=0))*1+IF(MONTH(DATE(YEAR(Q$19-1),MONTH(Q$19-1),MIN($J50,DAY(EOMONTH(Q$19-1,0)))))&lt;&gt;MONTH(DATE(YEAR(Q$18),MONTH(Q$18),MIN($J50,DAY(EOMONTH(Q$18,0))))),(AND(DATE(YEAR(Q$19-1),MONTH(Q$19-1),MIN($J50,DAY(EOMONTH(Q$19-1,0))))&gt;=Q$18,DATE(YEAR(Q$19-1),MONTH(Q$19-1),MIN($J50,DAY(EOMONTH(Q$19-1,0))))&lt;Q$19,DATE(YEAR(Q$19-1),MONTH(Q$19-1),MIN($J50,DAY(EOMONTH(Q$19-1,0))))&gt;=$H50,DATE(YEAR(Q$19-1),MONTH(Q$19-1),MIN($J50,DAY(EOMONTH(Q$19-1,0))))&lt;=$I50,MOD((YEAR(DATE(YEAR(Q$19-1),MONTH(Q$19-1),MIN($J50,DAY(EOMONTH(Q$19-1,0)))))-YEAR($H50))*12+MONTH(DATE(YEAR(Q$19-1),MONTH(Q$19-1),MIN($J50,DAY(EOMONTH(Q$19-1,0)))))-MONTH($H50),CHOOSE($F50,1,1,3,12))=0))*1,0)))</f>
        <v/>
      </c>
      <c r="R50">
        <f>IF(OR(NOT($K50),R$19&lt;=R$18),0,$D50*IF($F50=1,IF(MIN(R$19,$I50+1)&lt;=MAX(R$18,$H50),0,MAX(0,INT((MIN(R$19,$I50+1)-MAX(R$18,$H50)-1-MOD(WEEKDAY($H50,2)-WEEKDAY(MAX(R$18,$H50),2),7))/7)+1)),(AND(DATE(YEAR(R$18),MONTH(R$18),MIN($J50,DAY(EOMONTH(R$18,0))))&gt;=R$18,DATE(YEAR(R$18),MONTH(R$18),MIN($J50,DAY(EOMONTH(R$18,0))))&lt;R$19,DATE(YEAR(R$18),MONTH(R$18),MIN($J50,DAY(EOMONTH(R$18,0))))&gt;=$H50,DATE(YEAR(R$18),MONTH(R$18),MIN($J50,DAY(EOMONTH(R$18,0))))&lt;=$I50,MOD((YEAR(DATE(YEAR(R$18),MONTH(R$18),MIN($J50,DAY(EOMONTH(R$18,0)))))-YEAR($H50))*12+MONTH(DATE(YEAR(R$18),MONTH(R$18),MIN($J50,DAY(EOMONTH(R$18,0)))))-MONTH($H50),CHOOSE($F50,1,1,3,12))=0))*1+IF(MONTH(DATE(YEAR(R$19-1),MONTH(R$19-1),MIN($J50,DAY(EOMONTH(R$19-1,0)))))&lt;&gt;MONTH(DATE(YEAR(R$18),MONTH(R$18),MIN($J50,DAY(EOMONTH(R$18,0))))),(AND(DATE(YEAR(R$19-1),MONTH(R$19-1),MIN($J50,DAY(EOMONTH(R$19-1,0))))&gt;=R$18,DATE(YEAR(R$19-1),MONTH(R$19-1),MIN($J50,DAY(EOMONTH(R$19-1,0))))&lt;R$19,DATE(YEAR(R$19-1),MONTH(R$19-1),MIN($J50,DAY(EOMONTH(R$19-1,0))))&gt;=$H50,DATE(YEAR(R$19-1),MONTH(R$19-1),MIN($J50,DAY(EOMONTH(R$19-1,0))))&lt;=$I50,MOD((YEAR(DATE(YEAR(R$19-1),MONTH(R$19-1),MIN($J50,DAY(EOMONTH(R$19-1,0)))))-YEAR($H50))*12+MONTH(DATE(YEAR(R$19-1),MONTH(R$19-1),MIN($J50,DAY(EOMONTH(R$19-1,0)))))-MONTH($H50),CHOOSE($F50,1,1,3,12))=0))*1,0)))</f>
        <v/>
      </c>
      <c r="S50">
        <f>IF(OR(NOT($K50),S$19&lt;=S$18),0,$D50*IF($F50=1,IF(MIN(S$19,$I50+1)&lt;=MAX(S$18,$H50),0,MAX(0,INT((MIN(S$19,$I50+1)-MAX(S$18,$H50)-1-MOD(WEEKDAY($H50,2)-WEEKDAY(MAX(S$18,$H50),2),7))/7)+1)),(AND(DATE(YEAR(S$18),MONTH(S$18),MIN($J50,DAY(EOMONTH(S$18,0))))&gt;=S$18,DATE(YEAR(S$18),MONTH(S$18),MIN($J50,DAY(EOMONTH(S$18,0))))&lt;S$19,DATE(YEAR(S$18),MONTH(S$18),MIN($J50,DAY(EOMONTH(S$18,0))))&gt;=$H50,DATE(YEAR(S$18),MONTH(S$18),MIN($J50,DAY(EOMONTH(S$18,0))))&lt;=$I50,MOD((YEAR(DATE(YEAR(S$18),MONTH(S$18),MIN($J50,DAY(EOMONTH(S$18,0)))))-YEAR($H50))*12+MONTH(DATE(YEAR(S$18),MONTH(S$18),MIN($J50,DAY(EOMONTH(S$18,0)))))-MONTH($H50),CHOOSE($F50,1,1,3,12))=0))*1+IF(MONTH(DATE(YEAR(S$19-1),MONTH(S$19-1),MIN($J50,DAY(EOMONTH(S$19-1,0)))))&lt;&gt;MONTH(DATE(YEAR(S$18),MONTH(S$18),MIN($J50,DAY(EOMONTH(S$18,0))))),(AND(DATE(YEAR(S$19-1),MONTH(S$19-1),MIN($J50,DAY(EOMONTH(S$19-1,0))))&gt;=S$18,DATE(YEAR(S$19-1),MONTH(S$19-1),MIN($J50,DAY(EOMONTH(S$19-1,0))))&lt;S$19,DATE(YEAR(S$19-1),MONTH(S$19-1),MIN($J50,DAY(EOMONTH(S$19-1,0))))&gt;=$H50,DATE(YEAR(S$19-1),MONTH(S$19-1),MIN($J50,DAY(EOMONTH(S$19-1,0))))&lt;=$I50,MOD((YEAR(DATE(YEAR(S$19-1),MONTH(S$19-1),MIN($J50,DAY(EOMONTH(S$19-1,0)))))-YEAR($H50))*12+MONTH(DATE(YEAR(S$19-1),MONTH(S$19-1),MIN($J50,DAY(EOMONTH(S$19-1,0)))))-MONTH($H50),CHOOSE($F50,1,1,3,12))=0))*1,0)))</f>
        <v/>
      </c>
      <c r="T50">
        <f>IF(OR(NOT($K50),T$19&lt;=T$18),0,$D50*IF($F50=1,IF(MIN(T$19,$I50+1)&lt;=MAX(T$18,$H50),0,MAX(0,INT((MIN(T$19,$I50+1)-MAX(T$18,$H50)-1-MOD(WEEKDAY($H50,2)-WEEKDAY(MAX(T$18,$H50),2),7))/7)+1)),(AND(DATE(YEAR(T$18),MONTH(T$18),MIN($J50,DAY(EOMONTH(T$18,0))))&gt;=T$18,DATE(YEAR(T$18),MONTH(T$18),MIN($J50,DAY(EOMONTH(T$18,0))))&lt;T$19,DATE(YEAR(T$18),MONTH(T$18),MIN($J50,DAY(EOMONTH(T$18,0))))&gt;=$H50,DATE(YEAR(T$18),MONTH(T$18),MIN($J50,DAY(EOMONTH(T$18,0))))&lt;=$I50,MOD((YEAR(DATE(YEAR(T$18),MONTH(T$18),MIN($J50,DAY(EOMONTH(T$18,0)))))-YEAR($H50))*12+MONTH(DATE(YEAR(T$18),MONTH(T$18),MIN($J50,DAY(EOMONTH(T$18,0)))))-MONTH($H50),CHOOSE($F50,1,1,3,12))=0))*1+IF(MONTH(DATE(YEAR(T$19-1),MONTH(T$19-1),MIN($J50,DAY(EOMONTH(T$19-1,0)))))&lt;&gt;MONTH(DATE(YEAR(T$18),MONTH(T$18),MIN($J50,DAY(EOMONTH(T$18,0))))),(AND(DATE(YEAR(T$19-1),MONTH(T$19-1),MIN($J50,DAY(EOMONTH(T$19-1,0))))&gt;=T$18,DATE(YEAR(T$19-1),MONTH(T$19-1),MIN($J50,DAY(EOMONTH(T$19-1,0))))&lt;T$19,DATE(YEAR(T$19-1),MONTH(T$19-1),MIN($J50,DAY(EOMONTH(T$19-1,0))))&gt;=$H50,DATE(YEAR(T$19-1),MONTH(T$19-1),MIN($J50,DAY(EOMONTH(T$19-1,0))))&lt;=$I50,MOD((YEAR(DATE(YEAR(T$19-1),MONTH(T$19-1),MIN($J50,DAY(EOMONTH(T$19-1,0)))))-YEAR($H50))*12+MONTH(DATE(YEAR(T$19-1),MONTH(T$19-1),MIN($J50,DAY(EOMONTH(T$19-1,0)))))-MONTH($H50),CHOOSE($F50,1,1,3,12))=0))*1,0)))</f>
        <v/>
      </c>
      <c r="U50">
        <f>IF(OR(NOT($K50),U$19&lt;=U$18),0,$D50*IF($F50=1,IF(MIN(U$19,$I50+1)&lt;=MAX(U$18,$H50),0,MAX(0,INT((MIN(U$19,$I50+1)-MAX(U$18,$H50)-1-MOD(WEEKDAY($H50,2)-WEEKDAY(MAX(U$18,$H50),2),7))/7)+1)),(AND(DATE(YEAR(U$18),MONTH(U$18),MIN($J50,DAY(EOMONTH(U$18,0))))&gt;=U$18,DATE(YEAR(U$18),MONTH(U$18),MIN($J50,DAY(EOMONTH(U$18,0))))&lt;U$19,DATE(YEAR(U$18),MONTH(U$18),MIN($J50,DAY(EOMONTH(U$18,0))))&gt;=$H50,DATE(YEAR(U$18),MONTH(U$18),MIN($J50,DAY(EOMONTH(U$18,0))))&lt;=$I50,MOD((YEAR(DATE(YEAR(U$18),MONTH(U$18),MIN($J50,DAY(EOMONTH(U$18,0)))))-YEAR($H50))*12+MONTH(DATE(YEAR(U$18),MONTH(U$18),MIN($J50,DAY(EOMONTH(U$18,0)))))-MONTH($H50),CHOOSE($F50,1,1,3,12))=0))*1+IF(MONTH(DATE(YEAR(U$19-1),MONTH(U$19-1),MIN($J50,DAY(EOMONTH(U$19-1,0)))))&lt;&gt;MONTH(DATE(YEAR(U$18),MONTH(U$18),MIN($J50,DAY(EOMONTH(U$18,0))))),(AND(DATE(YEAR(U$19-1),MONTH(U$19-1),MIN($J50,DAY(EOMONTH(U$19-1,0))))&gt;=U$18,DATE(YEAR(U$19-1),MONTH(U$19-1),MIN($J50,DAY(EOMONTH(U$19-1,0))))&lt;U$19,DATE(YEAR(U$19-1),MONTH(U$19-1),MIN($J50,DAY(EOMONTH(U$19-1,0))))&gt;=$H50,DATE(YEAR(U$19-1),MONTH(U$19-1),MIN($J50,DAY(EOMONTH(U$19-1,0))))&lt;=$I50,MOD((YEAR(DATE(YEAR(U$19-1),MONTH(U$19-1),MIN($J50,DAY(EOMONTH(U$19-1,0)))))-YEAR($H50))*12+MONTH(DATE(YEAR(U$19-1),MONTH(U$19-1),MIN($J50,DAY(EOMONTH(U$19-1,0)))))-MONTH($H50),CHOOSE($F50,1,1,3,12))=0))*1,0)))</f>
        <v/>
      </c>
      <c r="V50">
        <f>IF(OR(NOT($K50),V$19&lt;=V$18),0,$D50*IF($F50=1,IF(MIN(V$19,$I50+1)&lt;=MAX(V$18,$H50),0,MAX(0,INT((MIN(V$19,$I50+1)-MAX(V$18,$H50)-1-MOD(WEEKDAY($H50,2)-WEEKDAY(MAX(V$18,$H50),2),7))/7)+1)),(AND(DATE(YEAR(V$18),MONTH(V$18),MIN($J50,DAY(EOMONTH(V$18,0))))&gt;=V$18,DATE(YEAR(V$18),MONTH(V$18),MIN($J50,DAY(EOMONTH(V$18,0))))&lt;V$19,DATE(YEAR(V$18),MONTH(V$18),MIN($J50,DAY(EOMONTH(V$18,0))))&gt;=$H50,DATE(YEAR(V$18),MONTH(V$18),MIN($J50,DAY(EOMONTH(V$18,0))))&lt;=$I50,MOD((YEAR(DATE(YEAR(V$18),MONTH(V$18),MIN($J50,DAY(EOMONTH(V$18,0)))))-YEAR($H50))*12+MONTH(DATE(YEAR(V$18),MONTH(V$18),MIN($J50,DAY(EOMONTH(V$18,0)))))-MONTH($H50),CHOOSE($F50,1,1,3,12))=0))*1+IF(MONTH(DATE(YEAR(V$19-1),MONTH(V$19-1),MIN($J50,DAY(EOMONTH(V$19-1,0)))))&lt;&gt;MONTH(DATE(YEAR(V$18),MONTH(V$18),MIN($J50,DAY(EOMONTH(V$18,0))))),(AND(DATE(YEAR(V$19-1),MONTH(V$19-1),MIN($J50,DAY(EOMONTH(V$19-1,0))))&gt;=V$18,DATE(YEAR(V$19-1),MONTH(V$19-1),MIN($J50,DAY(EOMONTH(V$19-1,0))))&lt;V$19,DATE(YEAR(V$19-1),MONTH(V$19-1),MIN($J50,DAY(EOMONTH(V$19-1,0))))&gt;=$H50,DATE(YEAR(V$19-1),MONTH(V$19-1),MIN($J50,DAY(EOMONTH(V$19-1,0))))&lt;=$I50,MOD((YEAR(DATE(YEAR(V$19-1),MONTH(V$19-1),MIN($J50,DAY(EOMONTH(V$19-1,0)))))-YEAR($H50))*12+MONTH(DATE(YEAR(V$19-1),MONTH(V$19-1),MIN($J50,DAY(EOMONTH(V$19-1,0)))))-MONTH($H50),CHOOSE($F50,1,1,3,12))=0))*1,0)))</f>
        <v/>
      </c>
      <c r="W50">
        <f>IF(OR(NOT($K50),W$19&lt;=W$18),0,$D50*IF($F50=1,IF(MIN(W$19,$I50+1)&lt;=MAX(W$18,$H50),0,MAX(0,INT((MIN(W$19,$I50+1)-MAX(W$18,$H50)-1-MOD(WEEKDAY($H50,2)-WEEKDAY(MAX(W$18,$H50),2),7))/7)+1)),(AND(DATE(YEAR(W$18),MONTH(W$18),MIN($J50,DAY(EOMONTH(W$18,0))))&gt;=W$18,DATE(YEAR(W$18),MONTH(W$18),MIN($J50,DAY(EOMONTH(W$18,0))))&lt;W$19,DATE(YEAR(W$18),MONTH(W$18),MIN($J50,DAY(EOMONTH(W$18,0))))&gt;=$H50,DATE(YEAR(W$18),MONTH(W$18),MIN($J50,DAY(EOMONTH(W$18,0))))&lt;=$I50,MOD((YEAR(DATE(YEAR(W$18),MONTH(W$18),MIN($J50,DAY(EOMONTH(W$18,0)))))-YEAR($H50))*12+MONTH(DATE(YEAR(W$18),MONTH(W$18),MIN($J50,DAY(EOMONTH(W$18,0)))))-MONTH($H50),CHOOSE($F50,1,1,3,12))=0))*1+IF(MONTH(DATE(YEAR(W$19-1),MONTH(W$19-1),MIN($J50,DAY(EOMONTH(W$19-1,0)))))&lt;&gt;MONTH(DATE(YEAR(W$18),MONTH(W$18),MIN($J50,DAY(EOMONTH(W$18,0))))),(AND(DATE(YEAR(W$19-1),MONTH(W$19-1),MIN($J50,DAY(EOMONTH(W$19-1,0))))&gt;=W$18,DATE(YEAR(W$19-1),MONTH(W$19-1),MIN($J50,DAY(EOMONTH(W$19-1,0))))&lt;W$19,DATE(YEAR(W$19-1),MONTH(W$19-1),MIN($J50,DAY(EOMONTH(W$19-1,0))))&gt;=$H50,DATE(YEAR(W$19-1),MONTH(W$19-1),MIN($J50,DAY(EOMONTH(W$19-1,0))))&lt;=$I50,MOD((YEAR(DATE(YEAR(W$19-1),MONTH(W$19-1),MIN($J50,DAY(EOMONTH(W$19-1,0)))))-YEAR($H50))*12+MONTH(DATE(YEAR(W$19-1),MONTH(W$19-1),MIN($J50,DAY(EOMONTH(W$19-1,0)))))-MONTH($H50),CHOOSE($F50,1,1,3,12))=0))*1,0)))</f>
        <v/>
      </c>
      <c r="X50">
        <f>IF(OR(NOT($K50),X$19&lt;=X$18),0,$D50*IF($F50=1,IF(MIN(X$19,$I50+1)&lt;=MAX(X$18,$H50),0,MAX(0,INT((MIN(X$19,$I50+1)-MAX(X$18,$H50)-1-MOD(WEEKDAY($H50,2)-WEEKDAY(MAX(X$18,$H50),2),7))/7)+1)),(AND(DATE(YEAR(X$18),MONTH(X$18),MIN($J50,DAY(EOMONTH(X$18,0))))&gt;=X$18,DATE(YEAR(X$18),MONTH(X$18),MIN($J50,DAY(EOMONTH(X$18,0))))&lt;X$19,DATE(YEAR(X$18),MONTH(X$18),MIN($J50,DAY(EOMONTH(X$18,0))))&gt;=$H50,DATE(YEAR(X$18),MONTH(X$18),MIN($J50,DAY(EOMONTH(X$18,0))))&lt;=$I50,MOD((YEAR(DATE(YEAR(X$18),MONTH(X$18),MIN($J50,DAY(EOMONTH(X$18,0)))))-YEAR($H50))*12+MONTH(DATE(YEAR(X$18),MONTH(X$18),MIN($J50,DAY(EOMONTH(X$18,0)))))-MONTH($H50),CHOOSE($F50,1,1,3,12))=0))*1+IF(MONTH(DATE(YEAR(X$19-1),MONTH(X$19-1),MIN($J50,DAY(EOMONTH(X$19-1,0)))))&lt;&gt;MONTH(DATE(YEAR(X$18),MONTH(X$18),MIN($J50,DAY(EOMONTH(X$18,0))))),(AND(DATE(YEAR(X$19-1),MONTH(X$19-1),MIN($J50,DAY(EOMONTH(X$19-1,0))))&gt;=X$18,DATE(YEAR(X$19-1),MONTH(X$19-1),MIN($J50,DAY(EOMONTH(X$19-1,0))))&lt;X$19,DATE(YEAR(X$19-1),MONTH(X$19-1),MIN($J50,DAY(EOMONTH(X$19-1,0))))&gt;=$H50,DATE(YEAR(X$19-1),MONTH(X$19-1),MIN($J50,DAY(EOMONTH(X$19-1,0))))&lt;=$I50,MOD((YEAR(DATE(YEAR(X$19-1),MONTH(X$19-1),MIN($J50,DAY(EOMONTH(X$19-1,0)))))-YEAR($H50))*12+MONTH(DATE(YEAR(X$19-1),MONTH(X$19-1),MIN($J50,DAY(EOMONTH(X$19-1,0)))))-MONTH($H50),CHOOSE($F50,1,1,3,12))=0))*1,0)))</f>
        <v/>
      </c>
      <c r="Y50">
        <f>IF(OR(NOT($K50),Y$19&lt;=Y$18),0,$D50*IF($F50=1,IF(MIN(Y$19,$I50+1)&lt;=MAX(Y$18,$H50),0,MAX(0,INT((MIN(Y$19,$I50+1)-MAX(Y$18,$H50)-1-MOD(WEEKDAY($H50,2)-WEEKDAY(MAX(Y$18,$H50),2),7))/7)+1)),(AND(DATE(YEAR(Y$18),MONTH(Y$18),MIN($J50,DAY(EOMONTH(Y$18,0))))&gt;=Y$18,DATE(YEAR(Y$18),MONTH(Y$18),MIN($J50,DAY(EOMONTH(Y$18,0))))&lt;Y$19,DATE(YEAR(Y$18),MONTH(Y$18),MIN($J50,DAY(EOMONTH(Y$18,0))))&gt;=$H50,DATE(YEAR(Y$18),MONTH(Y$18),MIN($J50,DAY(EOMONTH(Y$18,0))))&lt;=$I50,MOD((YEAR(DATE(YEAR(Y$18),MONTH(Y$18),MIN($J50,DAY(EOMONTH(Y$18,0)))))-YEAR($H50))*12+MONTH(DATE(YEAR(Y$18),MONTH(Y$18),MIN($J50,DAY(EOMONTH(Y$18,0)))))-MONTH($H50),CHOOSE($F50,1,1,3,12))=0))*1+IF(MONTH(DATE(YEAR(Y$19-1),MONTH(Y$19-1),MIN($J50,DAY(EOMONTH(Y$19-1,0)))))&lt;&gt;MONTH(DATE(YEAR(Y$18),MONTH(Y$18),MIN($J50,DAY(EOMONTH(Y$18,0))))),(AND(DATE(YEAR(Y$19-1),MONTH(Y$19-1),MIN($J50,DAY(EOMONTH(Y$19-1,0))))&gt;=Y$18,DATE(YEAR(Y$19-1),MONTH(Y$19-1),MIN($J50,DAY(EOMONTH(Y$19-1,0))))&lt;Y$19,DATE(YEAR(Y$19-1),MONTH(Y$19-1),MIN($J50,DAY(EOMONTH(Y$19-1,0))))&gt;=$H50,DATE(YEAR(Y$19-1),MONTH(Y$19-1),MIN($J50,DAY(EOMONTH(Y$19-1,0))))&lt;=$I50,MOD((YEAR(DATE(YEAR(Y$19-1),MONTH(Y$19-1),MIN($J50,DAY(EOMONTH(Y$19-1,0)))))-YEAR($H50))*12+MONTH(DATE(YEAR(Y$19-1),MONTH(Y$19-1),MIN($J50,DAY(EOMONTH(Y$19-1,0)))))-MONTH($H50),CHOOSE($F50,1,1,3,12))=0))*1,0)))</f>
        <v/>
      </c>
      <c r="Z50">
        <f>IF(OR(NOT($K50),Z$19&lt;=Z$18),0,$D50*IF($F50=1,IF(MIN(Z$19,$I50+1)&lt;=MAX(Z$18,$H50),0,MAX(0,INT((MIN(Z$19,$I50+1)-MAX(Z$18,$H50)-1-MOD(WEEKDAY($H50,2)-WEEKDAY(MAX(Z$18,$H50),2),7))/7)+1)),(AND(DATE(YEAR(Z$18),MONTH(Z$18),MIN($J50,DAY(EOMONTH(Z$18,0))))&gt;=Z$18,DATE(YEAR(Z$18),MONTH(Z$18),MIN($J50,DAY(EOMONTH(Z$18,0))))&lt;Z$19,DATE(YEAR(Z$18),MONTH(Z$18),MIN($J50,DAY(EOMONTH(Z$18,0))))&gt;=$H50,DATE(YEAR(Z$18),MONTH(Z$18),MIN($J50,DAY(EOMONTH(Z$18,0))))&lt;=$I50,MOD((YEAR(DATE(YEAR(Z$18),MONTH(Z$18),MIN($J50,DAY(EOMONTH(Z$18,0)))))-YEAR($H50))*12+MONTH(DATE(YEAR(Z$18),MONTH(Z$18),MIN($J50,DAY(EOMONTH(Z$18,0)))))-MONTH($H50),CHOOSE($F50,1,1,3,12))=0))*1+IF(MONTH(DATE(YEAR(Z$19-1),MONTH(Z$19-1),MIN($J50,DAY(EOMONTH(Z$19-1,0)))))&lt;&gt;MONTH(DATE(YEAR(Z$18),MONTH(Z$18),MIN($J50,DAY(EOMONTH(Z$18,0))))),(AND(DATE(YEAR(Z$19-1),MONTH(Z$19-1),MIN($J50,DAY(EOMONTH(Z$19-1,0))))&gt;=Z$18,DATE(YEAR(Z$19-1),MONTH(Z$19-1),MIN($J50,DAY(EOMONTH(Z$19-1,0))))&lt;Z$19,DATE(YEAR(Z$19-1),MONTH(Z$19-1),MIN($J50,DAY(EOMONTH(Z$19-1,0))))&gt;=$H50,DATE(YEAR(Z$19-1),MONTH(Z$19-1),MIN($J50,DAY(EOMONTH(Z$19-1,0))))&lt;=$I50,MOD((YEAR(DATE(YEAR(Z$19-1),MONTH(Z$19-1),MIN($J50,DAY(EOMONTH(Z$19-1,0)))))-YEAR($H50))*12+MONTH(DATE(YEAR(Z$19-1),MONTH(Z$19-1),MIN($J50,DAY(EOMONTH(Z$19-1,0)))))-MONTH($H50),CHOOSE($F50,1,1,3,12))=0))*1,0)))</f>
        <v/>
      </c>
      <c r="AA50">
        <f>IF(OR(NOT($K50),AA$19&lt;=AA$18),0,$D50*IF($F50=1,IF(MIN(AA$19,$I50+1)&lt;=MAX(AA$18,$H50),0,MAX(0,INT((MIN(AA$19,$I50+1)-MAX(AA$18,$H50)-1-MOD(WEEKDAY($H50,2)-WEEKDAY(MAX(AA$18,$H50),2),7))/7)+1)),(AND(DATE(YEAR(AA$18),MONTH(AA$18),MIN($J50,DAY(EOMONTH(AA$18,0))))&gt;=AA$18,DATE(YEAR(AA$18),MONTH(AA$18),MIN($J50,DAY(EOMONTH(AA$18,0))))&lt;AA$19,DATE(YEAR(AA$18),MONTH(AA$18),MIN($J50,DAY(EOMONTH(AA$18,0))))&gt;=$H50,DATE(YEAR(AA$18),MONTH(AA$18),MIN($J50,DAY(EOMONTH(AA$18,0))))&lt;=$I50,MOD((YEAR(DATE(YEAR(AA$18),MONTH(AA$18),MIN($J50,DAY(EOMONTH(AA$18,0)))))-YEAR($H50))*12+MONTH(DATE(YEAR(AA$18),MONTH(AA$18),MIN($J50,DAY(EOMONTH(AA$18,0)))))-MONTH($H50),CHOOSE($F50,1,1,3,12))=0))*1+IF(MONTH(DATE(YEAR(AA$19-1),MONTH(AA$19-1),MIN($J50,DAY(EOMONTH(AA$19-1,0)))))&lt;&gt;MONTH(DATE(YEAR(AA$18),MONTH(AA$18),MIN($J50,DAY(EOMONTH(AA$18,0))))),(AND(DATE(YEAR(AA$19-1),MONTH(AA$19-1),MIN($J50,DAY(EOMONTH(AA$19-1,0))))&gt;=AA$18,DATE(YEAR(AA$19-1),MONTH(AA$19-1),MIN($J50,DAY(EOMONTH(AA$19-1,0))))&lt;AA$19,DATE(YEAR(AA$19-1),MONTH(AA$19-1),MIN($J50,DAY(EOMONTH(AA$19-1,0))))&gt;=$H50,DATE(YEAR(AA$19-1),MONTH(AA$19-1),MIN($J50,DAY(EOMONTH(AA$19-1,0))))&lt;=$I50,MOD((YEAR(DATE(YEAR(AA$19-1),MONTH(AA$19-1),MIN($J50,DAY(EOMONTH(AA$19-1,0)))))-YEAR($H50))*12+MONTH(DATE(YEAR(AA$19-1),MONTH(AA$19-1),MIN($J50,DAY(EOMONTH(AA$19-1,0)))))-MONTH($H50),CHOOSE($F50,1,1,3,12))=0))*1,0)))</f>
        <v/>
      </c>
      <c r="AB50">
        <f>IF(OR(NOT($K50),AB$19&lt;=AB$18),0,$D50*IF($F50=1,IF(MIN(AB$19,$I50+1)&lt;=MAX(AB$18,$H50),0,MAX(0,INT((MIN(AB$19,$I50+1)-MAX(AB$18,$H50)-1-MOD(WEEKDAY($H50,2)-WEEKDAY(MAX(AB$18,$H50),2),7))/7)+1)),(AND(DATE(YEAR(AB$18),MONTH(AB$18),MIN($J50,DAY(EOMONTH(AB$18,0))))&gt;=AB$18,DATE(YEAR(AB$18),MONTH(AB$18),MIN($J50,DAY(EOMONTH(AB$18,0))))&lt;AB$19,DATE(YEAR(AB$18),MONTH(AB$18),MIN($J50,DAY(EOMONTH(AB$18,0))))&gt;=$H50,DATE(YEAR(AB$18),MONTH(AB$18),MIN($J50,DAY(EOMONTH(AB$18,0))))&lt;=$I50,MOD((YEAR(DATE(YEAR(AB$18),MONTH(AB$18),MIN($J50,DAY(EOMONTH(AB$18,0)))))-YEAR($H50))*12+MONTH(DATE(YEAR(AB$18),MONTH(AB$18),MIN($J50,DAY(EOMONTH(AB$18,0)))))-MONTH($H50),CHOOSE($F50,1,1,3,12))=0))*1+IF(MONTH(DATE(YEAR(AB$19-1),MONTH(AB$19-1),MIN($J50,DAY(EOMONTH(AB$19-1,0)))))&lt;&gt;MONTH(DATE(YEAR(AB$18),MONTH(AB$18),MIN($J50,DAY(EOMONTH(AB$18,0))))),(AND(DATE(YEAR(AB$19-1),MONTH(AB$19-1),MIN($J50,DAY(EOMONTH(AB$19-1,0))))&gt;=AB$18,DATE(YEAR(AB$19-1),MONTH(AB$19-1),MIN($J50,DAY(EOMONTH(AB$19-1,0))))&lt;AB$19,DATE(YEAR(AB$19-1),MONTH(AB$19-1),MIN($J50,DAY(EOMONTH(AB$19-1,0))))&gt;=$H50,DATE(YEAR(AB$19-1),MONTH(AB$19-1),MIN($J50,DAY(EOMONTH(AB$19-1,0))))&lt;=$I50,MOD((YEAR(DATE(YEAR(AB$19-1),MONTH(AB$19-1),MIN($J50,DAY(EOMONTH(AB$19-1,0)))))-YEAR($H50))*12+MONTH(DATE(YEAR(AB$19-1),MONTH(AB$19-1),MIN($J50,DAY(EOMONTH(AB$19-1,0)))))-MONTH($H50),CHOOSE($F50,1,1,3,12))=0))*1,0)))</f>
        <v/>
      </c>
      <c r="AC50">
        <f>IF(OR(NOT($K50),AC$19&lt;=AC$18),0,$D50*IF($F50=1,IF(MIN(AC$19,$I50+1)&lt;=MAX(AC$18,$H50),0,MAX(0,INT((MIN(AC$19,$I50+1)-MAX(AC$18,$H50)-1-MOD(WEEKDAY($H50,2)-WEEKDAY(MAX(AC$18,$H50),2),7))/7)+1)),(AND(DATE(YEAR(AC$18),MONTH(AC$18),MIN($J50,DAY(EOMONTH(AC$18,0))))&gt;=AC$18,DATE(YEAR(AC$18),MONTH(AC$18),MIN($J50,DAY(EOMONTH(AC$18,0))))&lt;AC$19,DATE(YEAR(AC$18),MONTH(AC$18),MIN($J50,DAY(EOMONTH(AC$18,0))))&gt;=$H50,DATE(YEAR(AC$18),MONTH(AC$18),MIN($J50,DAY(EOMONTH(AC$18,0))))&lt;=$I50,MOD((YEAR(DATE(YEAR(AC$18),MONTH(AC$18),MIN($J50,DAY(EOMONTH(AC$18,0)))))-YEAR($H50))*12+MONTH(DATE(YEAR(AC$18),MONTH(AC$18),MIN($J50,DAY(EOMONTH(AC$18,0)))))-MONTH($H50),CHOOSE($F50,1,1,3,12))=0))*1+IF(MONTH(DATE(YEAR(AC$19-1),MONTH(AC$19-1),MIN($J50,DAY(EOMONTH(AC$19-1,0)))))&lt;&gt;MONTH(DATE(YEAR(AC$18),MONTH(AC$18),MIN($J50,DAY(EOMONTH(AC$18,0))))),(AND(DATE(YEAR(AC$19-1),MONTH(AC$19-1),MIN($J50,DAY(EOMONTH(AC$19-1,0))))&gt;=AC$18,DATE(YEAR(AC$19-1),MONTH(AC$19-1),MIN($J50,DAY(EOMONTH(AC$19-1,0))))&lt;AC$19,DATE(YEAR(AC$19-1),MONTH(AC$19-1),MIN($J50,DAY(EOMONTH(AC$19-1,0))))&gt;=$H50,DATE(YEAR(AC$19-1),MONTH(AC$19-1),MIN($J50,DAY(EOMONTH(AC$19-1,0))))&lt;=$I50,MOD((YEAR(DATE(YEAR(AC$19-1),MONTH(AC$19-1),MIN($J50,DAY(EOMONTH(AC$19-1,0)))))-YEAR($H50))*12+MONTH(DATE(YEAR(AC$19-1),MONTH(AC$19-1),MIN($J50,DAY(EOMONTH(AC$19-1,0)))))-MONTH($H50),CHOOSE($F50,1,1,3,12))=0))*1,0)))</f>
        <v/>
      </c>
      <c r="AD50">
        <f>IF(OR(NOT($K50),AD$19&lt;=AD$18),0,$D50*IF($F50=1,IF(MIN(AD$19,$I50+1)&lt;=MAX(AD$18,$H50),0,MAX(0,INT((MIN(AD$19,$I50+1)-MAX(AD$18,$H50)-1-MOD(WEEKDAY($H50,2)-WEEKDAY(MAX(AD$18,$H50),2),7))/7)+1)),(AND(DATE(YEAR(AD$18),MONTH(AD$18),MIN($J50,DAY(EOMONTH(AD$18,0))))&gt;=AD$18,DATE(YEAR(AD$18),MONTH(AD$18),MIN($J50,DAY(EOMONTH(AD$18,0))))&lt;AD$19,DATE(YEAR(AD$18),MONTH(AD$18),MIN($J50,DAY(EOMONTH(AD$18,0))))&gt;=$H50,DATE(YEAR(AD$18),MONTH(AD$18),MIN($J50,DAY(EOMONTH(AD$18,0))))&lt;=$I50,MOD((YEAR(DATE(YEAR(AD$18),MONTH(AD$18),MIN($J50,DAY(EOMONTH(AD$18,0)))))-YEAR($H50))*12+MONTH(DATE(YEAR(AD$18),MONTH(AD$18),MIN($J50,DAY(EOMONTH(AD$18,0)))))-MONTH($H50),CHOOSE($F50,1,1,3,12))=0))*1+IF(MONTH(DATE(YEAR(AD$19-1),MONTH(AD$19-1),MIN($J50,DAY(EOMONTH(AD$19-1,0)))))&lt;&gt;MONTH(DATE(YEAR(AD$18),MONTH(AD$18),MIN($J50,DAY(EOMONTH(AD$18,0))))),(AND(DATE(YEAR(AD$19-1),MONTH(AD$19-1),MIN($J50,DAY(EOMONTH(AD$19-1,0))))&gt;=AD$18,DATE(YEAR(AD$19-1),MONTH(AD$19-1),MIN($J50,DAY(EOMONTH(AD$19-1,0))))&lt;AD$19,DATE(YEAR(AD$19-1),MONTH(AD$19-1),MIN($J50,DAY(EOMONTH(AD$19-1,0))))&gt;=$H50,DATE(YEAR(AD$19-1),MONTH(AD$19-1),MIN($J50,DAY(EOMONTH(AD$19-1,0))))&lt;=$I50,MOD((YEAR(DATE(YEAR(AD$19-1),MONTH(AD$19-1),MIN($J50,DAY(EOMONTH(AD$19-1,0)))))-YEAR($H50))*12+MONTH(DATE(YEAR(AD$19-1),MONTH(AD$19-1),MIN($J50,DAY(EOMONTH(AD$19-1,0)))))-MONTH($H50),CHOOSE($F50,1,1,3,12))=0))*1,0)))</f>
        <v/>
      </c>
      <c r="AE50">
        <f>IF(OR(NOT($K50),AE$19&lt;=AE$18),0,$D50*IF($F50=1,IF(MIN(AE$19,$I50+1)&lt;=MAX(AE$18,$H50),0,MAX(0,INT((MIN(AE$19,$I50+1)-MAX(AE$18,$H50)-1-MOD(WEEKDAY($H50,2)-WEEKDAY(MAX(AE$18,$H50),2),7))/7)+1)),(AND(DATE(YEAR(AE$18),MONTH(AE$18),MIN($J50,DAY(EOMONTH(AE$18,0))))&gt;=AE$18,DATE(YEAR(AE$18),MONTH(AE$18),MIN($J50,DAY(EOMONTH(AE$18,0))))&lt;AE$19,DATE(YEAR(AE$18),MONTH(AE$18),MIN($J50,DAY(EOMONTH(AE$18,0))))&gt;=$H50,DATE(YEAR(AE$18),MONTH(AE$18),MIN($J50,DAY(EOMONTH(AE$18,0))))&lt;=$I50,MOD((YEAR(DATE(YEAR(AE$18),MONTH(AE$18),MIN($J50,DAY(EOMONTH(AE$18,0)))))-YEAR($H50))*12+MONTH(DATE(YEAR(AE$18),MONTH(AE$18),MIN($J50,DAY(EOMONTH(AE$18,0)))))-MONTH($H50),CHOOSE($F50,1,1,3,12))=0))*1+IF(MONTH(DATE(YEAR(AE$19-1),MONTH(AE$19-1),MIN($J50,DAY(EOMONTH(AE$19-1,0)))))&lt;&gt;MONTH(DATE(YEAR(AE$18),MONTH(AE$18),MIN($J50,DAY(EOMONTH(AE$18,0))))),(AND(DATE(YEAR(AE$19-1),MONTH(AE$19-1),MIN($J50,DAY(EOMONTH(AE$19-1,0))))&gt;=AE$18,DATE(YEAR(AE$19-1),MONTH(AE$19-1),MIN($J50,DAY(EOMONTH(AE$19-1,0))))&lt;AE$19,DATE(YEAR(AE$19-1),MONTH(AE$19-1),MIN($J50,DAY(EOMONTH(AE$19-1,0))))&gt;=$H50,DATE(YEAR(AE$19-1),MONTH(AE$19-1),MIN($J50,DAY(EOMONTH(AE$19-1,0))))&lt;=$I50,MOD((YEAR(DATE(YEAR(AE$19-1),MONTH(AE$19-1),MIN($J50,DAY(EOMONTH(AE$19-1,0)))))-YEAR($H50))*12+MONTH(DATE(YEAR(AE$19-1),MONTH(AE$19-1),MIN($J50,DAY(EOMONTH(AE$19-1,0)))))-MONTH($H50),CHOOSE($F50,1,1,3,12))=0))*1,0)))</f>
        <v/>
      </c>
      <c r="AF50">
        <f>IF(OR(NOT($K50),AF$19&lt;=AF$18),0,$D50*IF($F50=1,IF(MIN(AF$19,$I50+1)&lt;=MAX(AF$18,$H50),0,MAX(0,INT((MIN(AF$19,$I50+1)-MAX(AF$18,$H50)-1-MOD(WEEKDAY($H50,2)-WEEKDAY(MAX(AF$18,$H50),2),7))/7)+1)),(AND(DATE(YEAR(AF$18),MONTH(AF$18),MIN($J50,DAY(EOMONTH(AF$18,0))))&gt;=AF$18,DATE(YEAR(AF$18),MONTH(AF$18),MIN($J50,DAY(EOMONTH(AF$18,0))))&lt;AF$19,DATE(YEAR(AF$18),MONTH(AF$18),MIN($J50,DAY(EOMONTH(AF$18,0))))&gt;=$H50,DATE(YEAR(AF$18),MONTH(AF$18),MIN($J50,DAY(EOMONTH(AF$18,0))))&lt;=$I50,MOD((YEAR(DATE(YEAR(AF$18),MONTH(AF$18),MIN($J50,DAY(EOMONTH(AF$18,0)))))-YEAR($H50))*12+MONTH(DATE(YEAR(AF$18),MONTH(AF$18),MIN($J50,DAY(EOMONTH(AF$18,0)))))-MONTH($H50),CHOOSE($F50,1,1,3,12))=0))*1+IF(MONTH(DATE(YEAR(AF$19-1),MONTH(AF$19-1),MIN($J50,DAY(EOMONTH(AF$19-1,0)))))&lt;&gt;MONTH(DATE(YEAR(AF$18),MONTH(AF$18),MIN($J50,DAY(EOMONTH(AF$18,0))))),(AND(DATE(YEAR(AF$19-1),MONTH(AF$19-1),MIN($J50,DAY(EOMONTH(AF$19-1,0))))&gt;=AF$18,DATE(YEAR(AF$19-1),MONTH(AF$19-1),MIN($J50,DAY(EOMONTH(AF$19-1,0))))&lt;AF$19,DATE(YEAR(AF$19-1),MONTH(AF$19-1),MIN($J50,DAY(EOMONTH(AF$19-1,0))))&gt;=$H50,DATE(YEAR(AF$19-1),MONTH(AF$19-1),MIN($J50,DAY(EOMONTH(AF$19-1,0))))&lt;=$I50,MOD((YEAR(DATE(YEAR(AF$19-1),MONTH(AF$19-1),MIN($J50,DAY(EOMONTH(AF$19-1,0)))))-YEAR($H50))*12+MONTH(DATE(YEAR(AF$19-1),MONTH(AF$19-1),MIN($J50,DAY(EOMONTH(AF$19-1,0)))))-MONTH($H50),CHOOSE($F50,1,1,3,12))=0))*1,0)))</f>
        <v/>
      </c>
      <c r="AG50">
        <f>IF(OR(NOT($K50),AG$19&lt;=AG$18),0,$D50*IF($F50=1,IF(MIN(AG$19,$I50+1)&lt;=MAX(AG$18,$H50),0,MAX(0,INT((MIN(AG$19,$I50+1)-MAX(AG$18,$H50)-1-MOD(WEEKDAY($H50,2)-WEEKDAY(MAX(AG$18,$H50),2),7))/7)+1)),(AND(DATE(YEAR(AG$18),MONTH(AG$18),MIN($J50,DAY(EOMONTH(AG$18,0))))&gt;=AG$18,DATE(YEAR(AG$18),MONTH(AG$18),MIN($J50,DAY(EOMONTH(AG$18,0))))&lt;AG$19,DATE(YEAR(AG$18),MONTH(AG$18),MIN($J50,DAY(EOMONTH(AG$18,0))))&gt;=$H50,DATE(YEAR(AG$18),MONTH(AG$18),MIN($J50,DAY(EOMONTH(AG$18,0))))&lt;=$I50,MOD((YEAR(DATE(YEAR(AG$18),MONTH(AG$18),MIN($J50,DAY(EOMONTH(AG$18,0)))))-YEAR($H50))*12+MONTH(DATE(YEAR(AG$18),MONTH(AG$18),MIN($J50,DAY(EOMONTH(AG$18,0)))))-MONTH($H50),CHOOSE($F50,1,1,3,12))=0))*1+IF(MONTH(DATE(YEAR(AG$19-1),MONTH(AG$19-1),MIN($J50,DAY(EOMONTH(AG$19-1,0)))))&lt;&gt;MONTH(DATE(YEAR(AG$18),MONTH(AG$18),MIN($J50,DAY(EOMONTH(AG$18,0))))),(AND(DATE(YEAR(AG$19-1),MONTH(AG$19-1),MIN($J50,DAY(EOMONTH(AG$19-1,0))))&gt;=AG$18,DATE(YEAR(AG$19-1),MONTH(AG$19-1),MIN($J50,DAY(EOMONTH(AG$19-1,0))))&lt;AG$19,DATE(YEAR(AG$19-1),MONTH(AG$19-1),MIN($J50,DAY(EOMONTH(AG$19-1,0))))&gt;=$H50,DATE(YEAR(AG$19-1),MONTH(AG$19-1),MIN($J50,DAY(EOMONTH(AG$19-1,0))))&lt;=$I50,MOD((YEAR(DATE(YEAR(AG$19-1),MONTH(AG$19-1),MIN($J50,DAY(EOMONTH(AG$19-1,0)))))-YEAR($H50))*12+MONTH(DATE(YEAR(AG$19-1),MONTH(AG$19-1),MIN($J50,DAY(EOMONTH(AG$19-1,0)))))-MONTH($H50),CHOOSE($F50,1,1,3,12))=0))*1,0)))</f>
        <v/>
      </c>
      <c r="AH50">
        <f>IF(OR(NOT($K50),AH$19&lt;=AH$18),0,$D50*IF($F50=1,IF(MIN(AH$19,$I50+1)&lt;=MAX(AH$18,$H50),0,MAX(0,INT((MIN(AH$19,$I50+1)-MAX(AH$18,$H50)-1-MOD(WEEKDAY($H50,2)-WEEKDAY(MAX(AH$18,$H50),2),7))/7)+1)),(AND(DATE(YEAR(AH$18),MONTH(AH$18),MIN($J50,DAY(EOMONTH(AH$18,0))))&gt;=AH$18,DATE(YEAR(AH$18),MONTH(AH$18),MIN($J50,DAY(EOMONTH(AH$18,0))))&lt;AH$19,DATE(YEAR(AH$18),MONTH(AH$18),MIN($J50,DAY(EOMONTH(AH$18,0))))&gt;=$H50,DATE(YEAR(AH$18),MONTH(AH$18),MIN($J50,DAY(EOMONTH(AH$18,0))))&lt;=$I50,MOD((YEAR(DATE(YEAR(AH$18),MONTH(AH$18),MIN($J50,DAY(EOMONTH(AH$18,0)))))-YEAR($H50))*12+MONTH(DATE(YEAR(AH$18),MONTH(AH$18),MIN($J50,DAY(EOMONTH(AH$18,0)))))-MONTH($H50),CHOOSE($F50,1,1,3,12))=0))*1+IF(MONTH(DATE(YEAR(AH$19-1),MONTH(AH$19-1),MIN($J50,DAY(EOMONTH(AH$19-1,0)))))&lt;&gt;MONTH(DATE(YEAR(AH$18),MONTH(AH$18),MIN($J50,DAY(EOMONTH(AH$18,0))))),(AND(DATE(YEAR(AH$19-1),MONTH(AH$19-1),MIN($J50,DAY(EOMONTH(AH$19-1,0))))&gt;=AH$18,DATE(YEAR(AH$19-1),MONTH(AH$19-1),MIN($J50,DAY(EOMONTH(AH$19-1,0))))&lt;AH$19,DATE(YEAR(AH$19-1),MONTH(AH$19-1),MIN($J50,DAY(EOMONTH(AH$19-1,0))))&gt;=$H50,DATE(YEAR(AH$19-1),MONTH(AH$19-1),MIN($J50,DAY(EOMONTH(AH$19-1,0))))&lt;=$I50,MOD((YEAR(DATE(YEAR(AH$19-1),MONTH(AH$19-1),MIN($J50,DAY(EOMONTH(AH$19-1,0)))))-YEAR($H50))*12+MONTH(DATE(YEAR(AH$19-1),MONTH(AH$19-1),MIN($J50,DAY(EOMONTH(AH$19-1,0)))))-MONTH($H50),CHOOSE($F50,1,1,3,12))=0))*1,0)))</f>
        <v/>
      </c>
      <c r="AI50">
        <f>IF(OR(NOT($K50),AI$19&lt;=AI$18),0,$D50*IF($F50=1,IF(MIN(AI$19,$I50+1)&lt;=MAX(AI$18,$H50),0,MAX(0,INT((MIN(AI$19,$I50+1)-MAX(AI$18,$H50)-1-MOD(WEEKDAY($H50,2)-WEEKDAY(MAX(AI$18,$H50),2),7))/7)+1)),(AND(DATE(YEAR(AI$18),MONTH(AI$18),MIN($J50,DAY(EOMONTH(AI$18,0))))&gt;=AI$18,DATE(YEAR(AI$18),MONTH(AI$18),MIN($J50,DAY(EOMONTH(AI$18,0))))&lt;AI$19,DATE(YEAR(AI$18),MONTH(AI$18),MIN($J50,DAY(EOMONTH(AI$18,0))))&gt;=$H50,DATE(YEAR(AI$18),MONTH(AI$18),MIN($J50,DAY(EOMONTH(AI$18,0))))&lt;=$I50,MOD((YEAR(DATE(YEAR(AI$18),MONTH(AI$18),MIN($J50,DAY(EOMONTH(AI$18,0)))))-YEAR($H50))*12+MONTH(DATE(YEAR(AI$18),MONTH(AI$18),MIN($J50,DAY(EOMONTH(AI$18,0)))))-MONTH($H50),CHOOSE($F50,1,1,3,12))=0))*1+IF(MONTH(DATE(YEAR(AI$19-1),MONTH(AI$19-1),MIN($J50,DAY(EOMONTH(AI$19-1,0)))))&lt;&gt;MONTH(DATE(YEAR(AI$18),MONTH(AI$18),MIN($J50,DAY(EOMONTH(AI$18,0))))),(AND(DATE(YEAR(AI$19-1),MONTH(AI$19-1),MIN($J50,DAY(EOMONTH(AI$19-1,0))))&gt;=AI$18,DATE(YEAR(AI$19-1),MONTH(AI$19-1),MIN($J50,DAY(EOMONTH(AI$19-1,0))))&lt;AI$19,DATE(YEAR(AI$19-1),MONTH(AI$19-1),MIN($J50,DAY(EOMONTH(AI$19-1,0))))&gt;=$H50,DATE(YEAR(AI$19-1),MONTH(AI$19-1),MIN($J50,DAY(EOMONTH(AI$19-1,0))))&lt;=$I50,MOD((YEAR(DATE(YEAR(AI$19-1),MONTH(AI$19-1),MIN($J50,DAY(EOMONTH(AI$19-1,0)))))-YEAR($H50))*12+MONTH(DATE(YEAR(AI$19-1),MONTH(AI$19-1),MIN($J50,DAY(EOMONTH(AI$19-1,0)))))-MONTH($H50),CHOOSE($F50,1,1,3,12))=0))*1,0)))</f>
        <v/>
      </c>
      <c r="AJ50">
        <f>IF(OR(NOT($K50),AJ$19&lt;=AJ$18),0,$D50*IF($F50=1,IF(MIN(AJ$19,$I50+1)&lt;=MAX(AJ$18,$H50),0,MAX(0,INT((MIN(AJ$19,$I50+1)-MAX(AJ$18,$H50)-1-MOD(WEEKDAY($H50,2)-WEEKDAY(MAX(AJ$18,$H50),2),7))/7)+1)),(AND(DATE(YEAR(AJ$18),MONTH(AJ$18),MIN($J50,DAY(EOMONTH(AJ$18,0))))&gt;=AJ$18,DATE(YEAR(AJ$18),MONTH(AJ$18),MIN($J50,DAY(EOMONTH(AJ$18,0))))&lt;AJ$19,DATE(YEAR(AJ$18),MONTH(AJ$18),MIN($J50,DAY(EOMONTH(AJ$18,0))))&gt;=$H50,DATE(YEAR(AJ$18),MONTH(AJ$18),MIN($J50,DAY(EOMONTH(AJ$18,0))))&lt;=$I50,MOD((YEAR(DATE(YEAR(AJ$18),MONTH(AJ$18),MIN($J50,DAY(EOMONTH(AJ$18,0)))))-YEAR($H50))*12+MONTH(DATE(YEAR(AJ$18),MONTH(AJ$18),MIN($J50,DAY(EOMONTH(AJ$18,0)))))-MONTH($H50),CHOOSE($F50,1,1,3,12))=0))*1+IF(MONTH(DATE(YEAR(AJ$19-1),MONTH(AJ$19-1),MIN($J50,DAY(EOMONTH(AJ$19-1,0)))))&lt;&gt;MONTH(DATE(YEAR(AJ$18),MONTH(AJ$18),MIN($J50,DAY(EOMONTH(AJ$18,0))))),(AND(DATE(YEAR(AJ$19-1),MONTH(AJ$19-1),MIN($J50,DAY(EOMONTH(AJ$19-1,0))))&gt;=AJ$18,DATE(YEAR(AJ$19-1),MONTH(AJ$19-1),MIN($J50,DAY(EOMONTH(AJ$19-1,0))))&lt;AJ$19,DATE(YEAR(AJ$19-1),MONTH(AJ$19-1),MIN($J50,DAY(EOMONTH(AJ$19-1,0))))&gt;=$H50,DATE(YEAR(AJ$19-1),MONTH(AJ$19-1),MIN($J50,DAY(EOMONTH(AJ$19-1,0))))&lt;=$I50,MOD((YEAR(DATE(YEAR(AJ$19-1),MONTH(AJ$19-1),MIN($J50,DAY(EOMONTH(AJ$19-1,0)))))-YEAR($H50))*12+MONTH(DATE(YEAR(AJ$19-1),MONTH(AJ$19-1),MIN($J50,DAY(EOMONTH(AJ$19-1,0)))))-MONTH($H50),CHOOSE($F50,1,1,3,12))=0))*1,0)))</f>
        <v/>
      </c>
      <c r="AK50">
        <f>IF(OR(NOT($K50),AK$19&lt;=AK$18),0,$D50*IF($F50=1,IF(MIN(AK$19,$I50+1)&lt;=MAX(AK$18,$H50),0,MAX(0,INT((MIN(AK$19,$I50+1)-MAX(AK$18,$H50)-1-MOD(WEEKDAY($H50,2)-WEEKDAY(MAX(AK$18,$H50),2),7))/7)+1)),(AND(DATE(YEAR(AK$18),MONTH(AK$18),MIN($J50,DAY(EOMONTH(AK$18,0))))&gt;=AK$18,DATE(YEAR(AK$18),MONTH(AK$18),MIN($J50,DAY(EOMONTH(AK$18,0))))&lt;AK$19,DATE(YEAR(AK$18),MONTH(AK$18),MIN($J50,DAY(EOMONTH(AK$18,0))))&gt;=$H50,DATE(YEAR(AK$18),MONTH(AK$18),MIN($J50,DAY(EOMONTH(AK$18,0))))&lt;=$I50,MOD((YEAR(DATE(YEAR(AK$18),MONTH(AK$18),MIN($J50,DAY(EOMONTH(AK$18,0)))))-YEAR($H50))*12+MONTH(DATE(YEAR(AK$18),MONTH(AK$18),MIN($J50,DAY(EOMONTH(AK$18,0)))))-MONTH($H50),CHOOSE($F50,1,1,3,12))=0))*1+IF(MONTH(DATE(YEAR(AK$19-1),MONTH(AK$19-1),MIN($J50,DAY(EOMONTH(AK$19-1,0)))))&lt;&gt;MONTH(DATE(YEAR(AK$18),MONTH(AK$18),MIN($J50,DAY(EOMONTH(AK$18,0))))),(AND(DATE(YEAR(AK$19-1),MONTH(AK$19-1),MIN($J50,DAY(EOMONTH(AK$19-1,0))))&gt;=AK$18,DATE(YEAR(AK$19-1),MONTH(AK$19-1),MIN($J50,DAY(EOMONTH(AK$19-1,0))))&lt;AK$19,DATE(YEAR(AK$19-1),MONTH(AK$19-1),MIN($J50,DAY(EOMONTH(AK$19-1,0))))&gt;=$H50,DATE(YEAR(AK$19-1),MONTH(AK$19-1),MIN($J50,DAY(EOMONTH(AK$19-1,0))))&lt;=$I50,MOD((YEAR(DATE(YEAR(AK$19-1),MONTH(AK$19-1),MIN($J50,DAY(EOMONTH(AK$19-1,0)))))-YEAR($H50))*12+MONTH(DATE(YEAR(AK$19-1),MONTH(AK$19-1),MIN($J50,DAY(EOMONTH(AK$19-1,0)))))-MONTH($H50),CHOOSE($F50,1,1,3,12))=0))*1,0)))</f>
        <v/>
      </c>
    </row>
    <row r="60">
      <c r="A60" t="inlineStr">
        <is>
          <t>in</t>
        </is>
      </c>
      <c r="B60">
        <f>$J$2</f>
        <v/>
      </c>
      <c r="C60">
        <f>IF(B60="§","",B60)</f>
        <v/>
      </c>
      <c r="M60">
        <f>IF($B60="§",0,SUMIFS(tAmt,tCat,$B60,tDate,"&gt;="&amp;M$18,tDate,"&lt;"&amp;M$19)+SUMIF($C$21:$C$50,$B60,M$21:M$50))</f>
        <v/>
      </c>
      <c r="N60">
        <f>IF($B60="§",0,SUMIFS(tAmt,tCat,$B60,tDate,"&gt;="&amp;N$18,tDate,"&lt;"&amp;N$19)+SUMIF($C$21:$C$50,$B60,N$21:N$50))</f>
        <v/>
      </c>
      <c r="O60">
        <f>IF($B60="§",0,SUMIFS(tAmt,tCat,$B60,tDate,"&gt;="&amp;O$18,tDate,"&lt;"&amp;O$19)+SUMIF($C$21:$C$50,$B60,O$21:O$50))</f>
        <v/>
      </c>
      <c r="P60">
        <f>IF($B60="§",0,SUMIFS(tAmt,tCat,$B60,tDate,"&gt;="&amp;P$18,tDate,"&lt;"&amp;P$19)+SUMIF($C$21:$C$50,$B60,P$21:P$50))</f>
        <v/>
      </c>
      <c r="Q60">
        <f>IF($B60="§",0,SUMIFS(tAmt,tCat,$B60,tDate,"&gt;="&amp;Q$18,tDate,"&lt;"&amp;Q$19)+SUMIF($C$21:$C$50,$B60,Q$21:Q$50))</f>
        <v/>
      </c>
      <c r="R60">
        <f>IF($B60="§",0,SUMIFS(tAmt,tCat,$B60,tDate,"&gt;="&amp;R$18,tDate,"&lt;"&amp;R$19)+SUMIF($C$21:$C$50,$B60,R$21:R$50))</f>
        <v/>
      </c>
      <c r="S60">
        <f>IF($B60="§",0,SUMIFS(tAmt,tCat,$B60,tDate,"&gt;="&amp;S$18,tDate,"&lt;"&amp;S$19)+SUMIF($C$21:$C$50,$B60,S$21:S$50))</f>
        <v/>
      </c>
      <c r="T60">
        <f>IF($B60="§",0,SUMIFS(tAmt,tCat,$B60,tDate,"&gt;="&amp;T$18,tDate,"&lt;"&amp;T$19)+SUMIF($C$21:$C$50,$B60,T$21:T$50))</f>
        <v/>
      </c>
      <c r="U60">
        <f>IF($B60="§",0,SUMIFS(tAmt,tCat,$B60,tDate,"&gt;="&amp;U$18,tDate,"&lt;"&amp;U$19)+SUMIF($C$21:$C$50,$B60,U$21:U$50))</f>
        <v/>
      </c>
      <c r="V60">
        <f>IF($B60="§",0,SUMIFS(tAmt,tCat,$B60,tDate,"&gt;="&amp;V$18,tDate,"&lt;"&amp;V$19)+SUMIF($C$21:$C$50,$B60,V$21:V$50))</f>
        <v/>
      </c>
      <c r="W60">
        <f>IF($B60="§",0,SUMIFS(tAmt,tCat,$B60,tDate,"&gt;="&amp;W$18,tDate,"&lt;"&amp;W$19)+SUMIF($C$21:$C$50,$B60,W$21:W$50))</f>
        <v/>
      </c>
      <c r="X60">
        <f>IF($B60="§",0,SUMIFS(tAmt,tCat,$B60,tDate,"&gt;="&amp;X$18,tDate,"&lt;"&amp;X$19)+SUMIF($C$21:$C$50,$B60,X$21:X$50))</f>
        <v/>
      </c>
      <c r="Y60">
        <f>IF($B60="§",0,SUMIFS(tAmt,tCat,$B60,tDate,"&gt;="&amp;Y$18,tDate,"&lt;"&amp;Y$19)+SUMIF($C$21:$C$50,$B60,Y$21:Y$50))</f>
        <v/>
      </c>
      <c r="Z60">
        <f>SUM(M60:Y60)</f>
        <v/>
      </c>
    </row>
    <row r="61">
      <c r="A61" t="inlineStr">
        <is>
          <t>in</t>
        </is>
      </c>
      <c r="B61">
        <f>$J$3</f>
        <v/>
      </c>
      <c r="C61">
        <f>IF(B61="§","",B61)</f>
        <v/>
      </c>
      <c r="M61">
        <f>IF($B61="§",0,SUMIFS(tAmt,tCat,$B61,tDate,"&gt;="&amp;M$18,tDate,"&lt;"&amp;M$19)+SUMIF($C$21:$C$50,$B61,M$21:M$50))</f>
        <v/>
      </c>
      <c r="N61">
        <f>IF($B61="§",0,SUMIFS(tAmt,tCat,$B61,tDate,"&gt;="&amp;N$18,tDate,"&lt;"&amp;N$19)+SUMIF($C$21:$C$50,$B61,N$21:N$50))</f>
        <v/>
      </c>
      <c r="O61">
        <f>IF($B61="§",0,SUMIFS(tAmt,tCat,$B61,tDate,"&gt;="&amp;O$18,tDate,"&lt;"&amp;O$19)+SUMIF($C$21:$C$50,$B61,O$21:O$50))</f>
        <v/>
      </c>
      <c r="P61">
        <f>IF($B61="§",0,SUMIFS(tAmt,tCat,$B61,tDate,"&gt;="&amp;P$18,tDate,"&lt;"&amp;P$19)+SUMIF($C$21:$C$50,$B61,P$21:P$50))</f>
        <v/>
      </c>
      <c r="Q61">
        <f>IF($B61="§",0,SUMIFS(tAmt,tCat,$B61,tDate,"&gt;="&amp;Q$18,tDate,"&lt;"&amp;Q$19)+SUMIF($C$21:$C$50,$B61,Q$21:Q$50))</f>
        <v/>
      </c>
      <c r="R61">
        <f>IF($B61="§",0,SUMIFS(tAmt,tCat,$B61,tDate,"&gt;="&amp;R$18,tDate,"&lt;"&amp;R$19)+SUMIF($C$21:$C$50,$B61,R$21:R$50))</f>
        <v/>
      </c>
      <c r="S61">
        <f>IF($B61="§",0,SUMIFS(tAmt,tCat,$B61,tDate,"&gt;="&amp;S$18,tDate,"&lt;"&amp;S$19)+SUMIF($C$21:$C$50,$B61,S$21:S$50))</f>
        <v/>
      </c>
      <c r="T61">
        <f>IF($B61="§",0,SUMIFS(tAmt,tCat,$B61,tDate,"&gt;="&amp;T$18,tDate,"&lt;"&amp;T$19)+SUMIF($C$21:$C$50,$B61,T$21:T$50))</f>
        <v/>
      </c>
      <c r="U61">
        <f>IF($B61="§",0,SUMIFS(tAmt,tCat,$B61,tDate,"&gt;="&amp;U$18,tDate,"&lt;"&amp;U$19)+SUMIF($C$21:$C$50,$B61,U$21:U$50))</f>
        <v/>
      </c>
      <c r="V61">
        <f>IF($B61="§",0,SUMIFS(tAmt,tCat,$B61,tDate,"&gt;="&amp;V$18,tDate,"&lt;"&amp;V$19)+SUMIF($C$21:$C$50,$B61,V$21:V$50))</f>
        <v/>
      </c>
      <c r="W61">
        <f>IF($B61="§",0,SUMIFS(tAmt,tCat,$B61,tDate,"&gt;="&amp;W$18,tDate,"&lt;"&amp;W$19)+SUMIF($C$21:$C$50,$B61,W$21:W$50))</f>
        <v/>
      </c>
      <c r="X61">
        <f>IF($B61="§",0,SUMIFS(tAmt,tCat,$B61,tDate,"&gt;="&amp;X$18,tDate,"&lt;"&amp;X$19)+SUMIF($C$21:$C$50,$B61,X$21:X$50))</f>
        <v/>
      </c>
      <c r="Y61">
        <f>IF($B61="§",0,SUMIFS(tAmt,tCat,$B61,tDate,"&gt;="&amp;Y$18,tDate,"&lt;"&amp;Y$19)+SUMIF($C$21:$C$50,$B61,Y$21:Y$50))</f>
        <v/>
      </c>
      <c r="Z61">
        <f>SUM(M61:Y61)</f>
        <v/>
      </c>
    </row>
    <row r="62">
      <c r="A62" t="inlineStr">
        <is>
          <t>in</t>
        </is>
      </c>
      <c r="B62">
        <f>$J$4</f>
        <v/>
      </c>
      <c r="C62">
        <f>IF(B62="§","",B62)</f>
        <v/>
      </c>
      <c r="M62">
        <f>IF($B62="§",0,SUMIFS(tAmt,tCat,$B62,tDate,"&gt;="&amp;M$18,tDate,"&lt;"&amp;M$19)+SUMIF($C$21:$C$50,$B62,M$21:M$50))</f>
        <v/>
      </c>
      <c r="N62">
        <f>IF($B62="§",0,SUMIFS(tAmt,tCat,$B62,tDate,"&gt;="&amp;N$18,tDate,"&lt;"&amp;N$19)+SUMIF($C$21:$C$50,$B62,N$21:N$50))</f>
        <v/>
      </c>
      <c r="O62">
        <f>IF($B62="§",0,SUMIFS(tAmt,tCat,$B62,tDate,"&gt;="&amp;O$18,tDate,"&lt;"&amp;O$19)+SUMIF($C$21:$C$50,$B62,O$21:O$50))</f>
        <v/>
      </c>
      <c r="P62">
        <f>IF($B62="§",0,SUMIFS(tAmt,tCat,$B62,tDate,"&gt;="&amp;P$18,tDate,"&lt;"&amp;P$19)+SUMIF($C$21:$C$50,$B62,P$21:P$50))</f>
        <v/>
      </c>
      <c r="Q62">
        <f>IF($B62="§",0,SUMIFS(tAmt,tCat,$B62,tDate,"&gt;="&amp;Q$18,tDate,"&lt;"&amp;Q$19)+SUMIF($C$21:$C$50,$B62,Q$21:Q$50))</f>
        <v/>
      </c>
      <c r="R62">
        <f>IF($B62="§",0,SUMIFS(tAmt,tCat,$B62,tDate,"&gt;="&amp;R$18,tDate,"&lt;"&amp;R$19)+SUMIF($C$21:$C$50,$B62,R$21:R$50))</f>
        <v/>
      </c>
      <c r="S62">
        <f>IF($B62="§",0,SUMIFS(tAmt,tCat,$B62,tDate,"&gt;="&amp;S$18,tDate,"&lt;"&amp;S$19)+SUMIF($C$21:$C$50,$B62,S$21:S$50))</f>
        <v/>
      </c>
      <c r="T62">
        <f>IF($B62="§",0,SUMIFS(tAmt,tCat,$B62,tDate,"&gt;="&amp;T$18,tDate,"&lt;"&amp;T$19)+SUMIF($C$21:$C$50,$B62,T$21:T$50))</f>
        <v/>
      </c>
      <c r="U62">
        <f>IF($B62="§",0,SUMIFS(tAmt,tCat,$B62,tDate,"&gt;="&amp;U$18,tDate,"&lt;"&amp;U$19)+SUMIF($C$21:$C$50,$B62,U$21:U$50))</f>
        <v/>
      </c>
      <c r="V62">
        <f>IF($B62="§",0,SUMIFS(tAmt,tCat,$B62,tDate,"&gt;="&amp;V$18,tDate,"&lt;"&amp;V$19)+SUMIF($C$21:$C$50,$B62,V$21:V$50))</f>
        <v/>
      </c>
      <c r="W62">
        <f>IF($B62="§",0,SUMIFS(tAmt,tCat,$B62,tDate,"&gt;="&amp;W$18,tDate,"&lt;"&amp;W$19)+SUMIF($C$21:$C$50,$B62,W$21:W$50))</f>
        <v/>
      </c>
      <c r="X62">
        <f>IF($B62="§",0,SUMIFS(tAmt,tCat,$B62,tDate,"&gt;="&amp;X$18,tDate,"&lt;"&amp;X$19)+SUMIF($C$21:$C$50,$B62,X$21:X$50))</f>
        <v/>
      </c>
      <c r="Y62">
        <f>IF($B62="§",0,SUMIFS(tAmt,tCat,$B62,tDate,"&gt;="&amp;Y$18,tDate,"&lt;"&amp;Y$19)+SUMIF($C$21:$C$50,$B62,Y$21:Y$50))</f>
        <v/>
      </c>
      <c r="Z62">
        <f>SUM(M62:Y62)</f>
        <v/>
      </c>
    </row>
    <row r="63">
      <c r="A63" t="inlineStr">
        <is>
          <t>in</t>
        </is>
      </c>
      <c r="B63">
        <f>$J$5</f>
        <v/>
      </c>
      <c r="C63">
        <f>IF(B63="§","",B63)</f>
        <v/>
      </c>
      <c r="M63">
        <f>IF($B63="§",0,SUMIFS(tAmt,tCat,$B63,tDate,"&gt;="&amp;M$18,tDate,"&lt;"&amp;M$19)+SUMIF($C$21:$C$50,$B63,M$21:M$50))</f>
        <v/>
      </c>
      <c r="N63">
        <f>IF($B63="§",0,SUMIFS(tAmt,tCat,$B63,tDate,"&gt;="&amp;N$18,tDate,"&lt;"&amp;N$19)+SUMIF($C$21:$C$50,$B63,N$21:N$50))</f>
        <v/>
      </c>
      <c r="O63">
        <f>IF($B63="§",0,SUMIFS(tAmt,tCat,$B63,tDate,"&gt;="&amp;O$18,tDate,"&lt;"&amp;O$19)+SUMIF($C$21:$C$50,$B63,O$21:O$50))</f>
        <v/>
      </c>
      <c r="P63">
        <f>IF($B63="§",0,SUMIFS(tAmt,tCat,$B63,tDate,"&gt;="&amp;P$18,tDate,"&lt;"&amp;P$19)+SUMIF($C$21:$C$50,$B63,P$21:P$50))</f>
        <v/>
      </c>
      <c r="Q63">
        <f>IF($B63="§",0,SUMIFS(tAmt,tCat,$B63,tDate,"&gt;="&amp;Q$18,tDate,"&lt;"&amp;Q$19)+SUMIF($C$21:$C$50,$B63,Q$21:Q$50))</f>
        <v/>
      </c>
      <c r="R63">
        <f>IF($B63="§",0,SUMIFS(tAmt,tCat,$B63,tDate,"&gt;="&amp;R$18,tDate,"&lt;"&amp;R$19)+SUMIF($C$21:$C$50,$B63,R$21:R$50))</f>
        <v/>
      </c>
      <c r="S63">
        <f>IF($B63="§",0,SUMIFS(tAmt,tCat,$B63,tDate,"&gt;="&amp;S$18,tDate,"&lt;"&amp;S$19)+SUMIF($C$21:$C$50,$B63,S$21:S$50))</f>
        <v/>
      </c>
      <c r="T63">
        <f>IF($B63="§",0,SUMIFS(tAmt,tCat,$B63,tDate,"&gt;="&amp;T$18,tDate,"&lt;"&amp;T$19)+SUMIF($C$21:$C$50,$B63,T$21:T$50))</f>
        <v/>
      </c>
      <c r="U63">
        <f>IF($B63="§",0,SUMIFS(tAmt,tCat,$B63,tDate,"&gt;="&amp;U$18,tDate,"&lt;"&amp;U$19)+SUMIF($C$21:$C$50,$B63,U$21:U$50))</f>
        <v/>
      </c>
      <c r="V63">
        <f>IF($B63="§",0,SUMIFS(tAmt,tCat,$B63,tDate,"&gt;="&amp;V$18,tDate,"&lt;"&amp;V$19)+SUMIF($C$21:$C$50,$B63,V$21:V$50))</f>
        <v/>
      </c>
      <c r="W63">
        <f>IF($B63="§",0,SUMIFS(tAmt,tCat,$B63,tDate,"&gt;="&amp;W$18,tDate,"&lt;"&amp;W$19)+SUMIF($C$21:$C$50,$B63,W$21:W$50))</f>
        <v/>
      </c>
      <c r="X63">
        <f>IF($B63="§",0,SUMIFS(tAmt,tCat,$B63,tDate,"&gt;="&amp;X$18,tDate,"&lt;"&amp;X$19)+SUMIF($C$21:$C$50,$B63,X$21:X$50))</f>
        <v/>
      </c>
      <c r="Y63">
        <f>IF($B63="§",0,SUMIFS(tAmt,tCat,$B63,tDate,"&gt;="&amp;Y$18,tDate,"&lt;"&amp;Y$19)+SUMIF($C$21:$C$50,$B63,Y$21:Y$50))</f>
        <v/>
      </c>
      <c r="Z63">
        <f>SUM(M63:Y63)</f>
        <v/>
      </c>
    </row>
    <row r="64">
      <c r="A64" t="inlineStr">
        <is>
          <t>out</t>
        </is>
      </c>
      <c r="B64">
        <f>$J$7</f>
        <v/>
      </c>
      <c r="C64">
        <f>IF(B64="§","",B64)</f>
        <v/>
      </c>
      <c r="M64">
        <f>IF($B64="§",0,SUMIFS(tAmt,tCat,$B64,tDate,"&gt;="&amp;M$18,tDate,"&lt;"&amp;M$19)+SUMIF($C$21:$C$50,$B64,M$21:M$50))</f>
        <v/>
      </c>
      <c r="N64">
        <f>IF($B64="§",0,SUMIFS(tAmt,tCat,$B64,tDate,"&gt;="&amp;N$18,tDate,"&lt;"&amp;N$19)+SUMIF($C$21:$C$50,$B64,N$21:N$50))</f>
        <v/>
      </c>
      <c r="O64">
        <f>IF($B64="§",0,SUMIFS(tAmt,tCat,$B64,tDate,"&gt;="&amp;O$18,tDate,"&lt;"&amp;O$19)+SUMIF($C$21:$C$50,$B64,O$21:O$50))</f>
        <v/>
      </c>
      <c r="P64">
        <f>IF($B64="§",0,SUMIFS(tAmt,tCat,$B64,tDate,"&gt;="&amp;P$18,tDate,"&lt;"&amp;P$19)+SUMIF($C$21:$C$50,$B64,P$21:P$50))</f>
        <v/>
      </c>
      <c r="Q64">
        <f>IF($B64="§",0,SUMIFS(tAmt,tCat,$B64,tDate,"&gt;="&amp;Q$18,tDate,"&lt;"&amp;Q$19)+SUMIF($C$21:$C$50,$B64,Q$21:Q$50))</f>
        <v/>
      </c>
      <c r="R64">
        <f>IF($B64="§",0,SUMIFS(tAmt,tCat,$B64,tDate,"&gt;="&amp;R$18,tDate,"&lt;"&amp;R$19)+SUMIF($C$21:$C$50,$B64,R$21:R$50))</f>
        <v/>
      </c>
      <c r="S64">
        <f>IF($B64="§",0,SUMIFS(tAmt,tCat,$B64,tDate,"&gt;="&amp;S$18,tDate,"&lt;"&amp;S$19)+SUMIF($C$21:$C$50,$B64,S$21:S$50))</f>
        <v/>
      </c>
      <c r="T64">
        <f>IF($B64="§",0,SUMIFS(tAmt,tCat,$B64,tDate,"&gt;="&amp;T$18,tDate,"&lt;"&amp;T$19)+SUMIF($C$21:$C$50,$B64,T$21:T$50))</f>
        <v/>
      </c>
      <c r="U64">
        <f>IF($B64="§",0,SUMIFS(tAmt,tCat,$B64,tDate,"&gt;="&amp;U$18,tDate,"&lt;"&amp;U$19)+SUMIF($C$21:$C$50,$B64,U$21:U$50))</f>
        <v/>
      </c>
      <c r="V64">
        <f>IF($B64="§",0,SUMIFS(tAmt,tCat,$B64,tDate,"&gt;="&amp;V$18,tDate,"&lt;"&amp;V$19)+SUMIF($C$21:$C$50,$B64,V$21:V$50))</f>
        <v/>
      </c>
      <c r="W64">
        <f>IF($B64="§",0,SUMIFS(tAmt,tCat,$B64,tDate,"&gt;="&amp;W$18,tDate,"&lt;"&amp;W$19)+SUMIF($C$21:$C$50,$B64,W$21:W$50))</f>
        <v/>
      </c>
      <c r="X64">
        <f>IF($B64="§",0,SUMIFS(tAmt,tCat,$B64,tDate,"&gt;="&amp;X$18,tDate,"&lt;"&amp;X$19)+SUMIF($C$21:$C$50,$B64,X$21:X$50))</f>
        <v/>
      </c>
      <c r="Y64">
        <f>IF($B64="§",0,SUMIFS(tAmt,tCat,$B64,tDate,"&gt;="&amp;Y$18,tDate,"&lt;"&amp;Y$19)+SUMIF($C$21:$C$50,$B64,Y$21:Y$50))</f>
        <v/>
      </c>
      <c r="Z64">
        <f>SUM(M64:Y64)</f>
        <v/>
      </c>
    </row>
    <row r="65">
      <c r="A65" t="inlineStr">
        <is>
          <t>out</t>
        </is>
      </c>
      <c r="B65">
        <f>$J$8</f>
        <v/>
      </c>
      <c r="C65">
        <f>IF(B65="§","",B65)</f>
        <v/>
      </c>
      <c r="M65">
        <f>IF($B65="§",0,SUMIFS(tAmt,tCat,$B65,tDate,"&gt;="&amp;M$18,tDate,"&lt;"&amp;M$19)+SUMIF($C$21:$C$50,$B65,M$21:M$50))</f>
        <v/>
      </c>
      <c r="N65">
        <f>IF($B65="§",0,SUMIFS(tAmt,tCat,$B65,tDate,"&gt;="&amp;N$18,tDate,"&lt;"&amp;N$19)+SUMIF($C$21:$C$50,$B65,N$21:N$50))</f>
        <v/>
      </c>
      <c r="O65">
        <f>IF($B65="§",0,SUMIFS(tAmt,tCat,$B65,tDate,"&gt;="&amp;O$18,tDate,"&lt;"&amp;O$19)+SUMIF($C$21:$C$50,$B65,O$21:O$50))</f>
        <v/>
      </c>
      <c r="P65">
        <f>IF($B65="§",0,SUMIFS(tAmt,tCat,$B65,tDate,"&gt;="&amp;P$18,tDate,"&lt;"&amp;P$19)+SUMIF($C$21:$C$50,$B65,P$21:P$50))</f>
        <v/>
      </c>
      <c r="Q65">
        <f>IF($B65="§",0,SUMIFS(tAmt,tCat,$B65,tDate,"&gt;="&amp;Q$18,tDate,"&lt;"&amp;Q$19)+SUMIF($C$21:$C$50,$B65,Q$21:Q$50))</f>
        <v/>
      </c>
      <c r="R65">
        <f>IF($B65="§",0,SUMIFS(tAmt,tCat,$B65,tDate,"&gt;="&amp;R$18,tDate,"&lt;"&amp;R$19)+SUMIF($C$21:$C$50,$B65,R$21:R$50))</f>
        <v/>
      </c>
      <c r="S65">
        <f>IF($B65="§",0,SUMIFS(tAmt,tCat,$B65,tDate,"&gt;="&amp;S$18,tDate,"&lt;"&amp;S$19)+SUMIF($C$21:$C$50,$B65,S$21:S$50))</f>
        <v/>
      </c>
      <c r="T65">
        <f>IF($B65="§",0,SUMIFS(tAmt,tCat,$B65,tDate,"&gt;="&amp;T$18,tDate,"&lt;"&amp;T$19)+SUMIF($C$21:$C$50,$B65,T$21:T$50))</f>
        <v/>
      </c>
      <c r="U65">
        <f>IF($B65="§",0,SUMIFS(tAmt,tCat,$B65,tDate,"&gt;="&amp;U$18,tDate,"&lt;"&amp;U$19)+SUMIF($C$21:$C$50,$B65,U$21:U$50))</f>
        <v/>
      </c>
      <c r="V65">
        <f>IF($B65="§",0,SUMIFS(tAmt,tCat,$B65,tDate,"&gt;="&amp;V$18,tDate,"&lt;"&amp;V$19)+SUMIF($C$21:$C$50,$B65,V$21:V$50))</f>
        <v/>
      </c>
      <c r="W65">
        <f>IF($B65="§",0,SUMIFS(tAmt,tCat,$B65,tDate,"&gt;="&amp;W$18,tDate,"&lt;"&amp;W$19)+SUMIF($C$21:$C$50,$B65,W$21:W$50))</f>
        <v/>
      </c>
      <c r="X65">
        <f>IF($B65="§",0,SUMIFS(tAmt,tCat,$B65,tDate,"&gt;="&amp;X$18,tDate,"&lt;"&amp;X$19)+SUMIF($C$21:$C$50,$B65,X$21:X$50))</f>
        <v/>
      </c>
      <c r="Y65">
        <f>IF($B65="§",0,SUMIFS(tAmt,tCat,$B65,tDate,"&gt;="&amp;Y$18,tDate,"&lt;"&amp;Y$19)+SUMIF($C$21:$C$50,$B65,Y$21:Y$50))</f>
        <v/>
      </c>
      <c r="Z65">
        <f>SUM(M65:Y65)</f>
        <v/>
      </c>
    </row>
    <row r="66">
      <c r="A66" t="inlineStr">
        <is>
          <t>out</t>
        </is>
      </c>
      <c r="B66">
        <f>$J$9</f>
        <v/>
      </c>
      <c r="C66">
        <f>IF(B66="§","",B66)</f>
        <v/>
      </c>
      <c r="M66">
        <f>IF($B66="§",0,SUMIFS(tAmt,tCat,$B66,tDate,"&gt;="&amp;M$18,tDate,"&lt;"&amp;M$19)+SUMIF($C$21:$C$50,$B66,M$21:M$50))</f>
        <v/>
      </c>
      <c r="N66">
        <f>IF($B66="§",0,SUMIFS(tAmt,tCat,$B66,tDate,"&gt;="&amp;N$18,tDate,"&lt;"&amp;N$19)+SUMIF($C$21:$C$50,$B66,N$21:N$50))</f>
        <v/>
      </c>
      <c r="O66">
        <f>IF($B66="§",0,SUMIFS(tAmt,tCat,$B66,tDate,"&gt;="&amp;O$18,tDate,"&lt;"&amp;O$19)+SUMIF($C$21:$C$50,$B66,O$21:O$50))</f>
        <v/>
      </c>
      <c r="P66">
        <f>IF($B66="§",0,SUMIFS(tAmt,tCat,$B66,tDate,"&gt;="&amp;P$18,tDate,"&lt;"&amp;P$19)+SUMIF($C$21:$C$50,$B66,P$21:P$50))</f>
        <v/>
      </c>
      <c r="Q66">
        <f>IF($B66="§",0,SUMIFS(tAmt,tCat,$B66,tDate,"&gt;="&amp;Q$18,tDate,"&lt;"&amp;Q$19)+SUMIF($C$21:$C$50,$B66,Q$21:Q$50))</f>
        <v/>
      </c>
      <c r="R66">
        <f>IF($B66="§",0,SUMIFS(tAmt,tCat,$B66,tDate,"&gt;="&amp;R$18,tDate,"&lt;"&amp;R$19)+SUMIF($C$21:$C$50,$B66,R$21:R$50))</f>
        <v/>
      </c>
      <c r="S66">
        <f>IF($B66="§",0,SUMIFS(tAmt,tCat,$B66,tDate,"&gt;="&amp;S$18,tDate,"&lt;"&amp;S$19)+SUMIF($C$21:$C$50,$B66,S$21:S$50))</f>
        <v/>
      </c>
      <c r="T66">
        <f>IF($B66="§",0,SUMIFS(tAmt,tCat,$B66,tDate,"&gt;="&amp;T$18,tDate,"&lt;"&amp;T$19)+SUMIF($C$21:$C$50,$B66,T$21:T$50))</f>
        <v/>
      </c>
      <c r="U66">
        <f>IF($B66="§",0,SUMIFS(tAmt,tCat,$B66,tDate,"&gt;="&amp;U$18,tDate,"&lt;"&amp;U$19)+SUMIF($C$21:$C$50,$B66,U$21:U$50))</f>
        <v/>
      </c>
      <c r="V66">
        <f>IF($B66="§",0,SUMIFS(tAmt,tCat,$B66,tDate,"&gt;="&amp;V$18,tDate,"&lt;"&amp;V$19)+SUMIF($C$21:$C$50,$B66,V$21:V$50))</f>
        <v/>
      </c>
      <c r="W66">
        <f>IF($B66="§",0,SUMIFS(tAmt,tCat,$B66,tDate,"&gt;="&amp;W$18,tDate,"&lt;"&amp;W$19)+SUMIF($C$21:$C$50,$B66,W$21:W$50))</f>
        <v/>
      </c>
      <c r="X66">
        <f>IF($B66="§",0,SUMIFS(tAmt,tCat,$B66,tDate,"&gt;="&amp;X$18,tDate,"&lt;"&amp;X$19)+SUMIF($C$21:$C$50,$B66,X$21:X$50))</f>
        <v/>
      </c>
      <c r="Y66">
        <f>IF($B66="§",0,SUMIFS(tAmt,tCat,$B66,tDate,"&gt;="&amp;Y$18,tDate,"&lt;"&amp;Y$19)+SUMIF($C$21:$C$50,$B66,Y$21:Y$50))</f>
        <v/>
      </c>
      <c r="Z66">
        <f>SUM(M66:Y66)</f>
        <v/>
      </c>
    </row>
    <row r="67">
      <c r="A67" t="inlineStr">
        <is>
          <t>out</t>
        </is>
      </c>
      <c r="B67">
        <f>$J$10</f>
        <v/>
      </c>
      <c r="C67">
        <f>IF(B67="§","",B67)</f>
        <v/>
      </c>
      <c r="M67">
        <f>IF($B67="§",0,SUMIFS(tAmt,tCat,$B67,tDate,"&gt;="&amp;M$18,tDate,"&lt;"&amp;M$19)+SUMIF($C$21:$C$50,$B67,M$21:M$50))</f>
        <v/>
      </c>
      <c r="N67">
        <f>IF($B67="§",0,SUMIFS(tAmt,tCat,$B67,tDate,"&gt;="&amp;N$18,tDate,"&lt;"&amp;N$19)+SUMIF($C$21:$C$50,$B67,N$21:N$50))</f>
        <v/>
      </c>
      <c r="O67">
        <f>IF($B67="§",0,SUMIFS(tAmt,tCat,$B67,tDate,"&gt;="&amp;O$18,tDate,"&lt;"&amp;O$19)+SUMIF($C$21:$C$50,$B67,O$21:O$50))</f>
        <v/>
      </c>
      <c r="P67">
        <f>IF($B67="§",0,SUMIFS(tAmt,tCat,$B67,tDate,"&gt;="&amp;P$18,tDate,"&lt;"&amp;P$19)+SUMIF($C$21:$C$50,$B67,P$21:P$50))</f>
        <v/>
      </c>
      <c r="Q67">
        <f>IF($B67="§",0,SUMIFS(tAmt,tCat,$B67,tDate,"&gt;="&amp;Q$18,tDate,"&lt;"&amp;Q$19)+SUMIF($C$21:$C$50,$B67,Q$21:Q$50))</f>
        <v/>
      </c>
      <c r="R67">
        <f>IF($B67="§",0,SUMIFS(tAmt,tCat,$B67,tDate,"&gt;="&amp;R$18,tDate,"&lt;"&amp;R$19)+SUMIF($C$21:$C$50,$B67,R$21:R$50))</f>
        <v/>
      </c>
      <c r="S67">
        <f>IF($B67="§",0,SUMIFS(tAmt,tCat,$B67,tDate,"&gt;="&amp;S$18,tDate,"&lt;"&amp;S$19)+SUMIF($C$21:$C$50,$B67,S$21:S$50))</f>
        <v/>
      </c>
      <c r="T67">
        <f>IF($B67="§",0,SUMIFS(tAmt,tCat,$B67,tDate,"&gt;="&amp;T$18,tDate,"&lt;"&amp;T$19)+SUMIF($C$21:$C$50,$B67,T$21:T$50))</f>
        <v/>
      </c>
      <c r="U67">
        <f>IF($B67="§",0,SUMIFS(tAmt,tCat,$B67,tDate,"&gt;="&amp;U$18,tDate,"&lt;"&amp;U$19)+SUMIF($C$21:$C$50,$B67,U$21:U$50))</f>
        <v/>
      </c>
      <c r="V67">
        <f>IF($B67="§",0,SUMIFS(tAmt,tCat,$B67,tDate,"&gt;="&amp;V$18,tDate,"&lt;"&amp;V$19)+SUMIF($C$21:$C$50,$B67,V$21:V$50))</f>
        <v/>
      </c>
      <c r="W67">
        <f>IF($B67="§",0,SUMIFS(tAmt,tCat,$B67,tDate,"&gt;="&amp;W$18,tDate,"&lt;"&amp;W$19)+SUMIF($C$21:$C$50,$B67,W$21:W$50))</f>
        <v/>
      </c>
      <c r="X67">
        <f>IF($B67="§",0,SUMIFS(tAmt,tCat,$B67,tDate,"&gt;="&amp;X$18,tDate,"&lt;"&amp;X$19)+SUMIF($C$21:$C$50,$B67,X$21:X$50))</f>
        <v/>
      </c>
      <c r="Y67">
        <f>IF($B67="§",0,SUMIFS(tAmt,tCat,$B67,tDate,"&gt;="&amp;Y$18,tDate,"&lt;"&amp;Y$19)+SUMIF($C$21:$C$50,$B67,Y$21:Y$50))</f>
        <v/>
      </c>
      <c r="Z67">
        <f>SUM(M67:Y67)</f>
        <v/>
      </c>
    </row>
    <row r="68">
      <c r="A68" t="inlineStr">
        <is>
          <t>out</t>
        </is>
      </c>
      <c r="B68">
        <f>$J$11</f>
        <v/>
      </c>
      <c r="C68">
        <f>IF(B68="§","",B68)</f>
        <v/>
      </c>
      <c r="M68">
        <f>IF($B68="§",0,SUMIFS(tAmt,tCat,$B68,tDate,"&gt;="&amp;M$18,tDate,"&lt;"&amp;M$19)+SUMIF($C$21:$C$50,$B68,M$21:M$50))</f>
        <v/>
      </c>
      <c r="N68">
        <f>IF($B68="§",0,SUMIFS(tAmt,tCat,$B68,tDate,"&gt;="&amp;N$18,tDate,"&lt;"&amp;N$19)+SUMIF($C$21:$C$50,$B68,N$21:N$50))</f>
        <v/>
      </c>
      <c r="O68">
        <f>IF($B68="§",0,SUMIFS(tAmt,tCat,$B68,tDate,"&gt;="&amp;O$18,tDate,"&lt;"&amp;O$19)+SUMIF($C$21:$C$50,$B68,O$21:O$50))</f>
        <v/>
      </c>
      <c r="P68">
        <f>IF($B68="§",0,SUMIFS(tAmt,tCat,$B68,tDate,"&gt;="&amp;P$18,tDate,"&lt;"&amp;P$19)+SUMIF($C$21:$C$50,$B68,P$21:P$50))</f>
        <v/>
      </c>
      <c r="Q68">
        <f>IF($B68="§",0,SUMIFS(tAmt,tCat,$B68,tDate,"&gt;="&amp;Q$18,tDate,"&lt;"&amp;Q$19)+SUMIF($C$21:$C$50,$B68,Q$21:Q$50))</f>
        <v/>
      </c>
      <c r="R68">
        <f>IF($B68="§",0,SUMIFS(tAmt,tCat,$B68,tDate,"&gt;="&amp;R$18,tDate,"&lt;"&amp;R$19)+SUMIF($C$21:$C$50,$B68,R$21:R$50))</f>
        <v/>
      </c>
      <c r="S68">
        <f>IF($B68="§",0,SUMIFS(tAmt,tCat,$B68,tDate,"&gt;="&amp;S$18,tDate,"&lt;"&amp;S$19)+SUMIF($C$21:$C$50,$B68,S$21:S$50))</f>
        <v/>
      </c>
      <c r="T68">
        <f>IF($B68="§",0,SUMIFS(tAmt,tCat,$B68,tDate,"&gt;="&amp;T$18,tDate,"&lt;"&amp;T$19)+SUMIF($C$21:$C$50,$B68,T$21:T$50))</f>
        <v/>
      </c>
      <c r="U68">
        <f>IF($B68="§",0,SUMIFS(tAmt,tCat,$B68,tDate,"&gt;="&amp;U$18,tDate,"&lt;"&amp;U$19)+SUMIF($C$21:$C$50,$B68,U$21:U$50))</f>
        <v/>
      </c>
      <c r="V68">
        <f>IF($B68="§",0,SUMIFS(tAmt,tCat,$B68,tDate,"&gt;="&amp;V$18,tDate,"&lt;"&amp;V$19)+SUMIF($C$21:$C$50,$B68,V$21:V$50))</f>
        <v/>
      </c>
      <c r="W68">
        <f>IF($B68="§",0,SUMIFS(tAmt,tCat,$B68,tDate,"&gt;="&amp;W$18,tDate,"&lt;"&amp;W$19)+SUMIF($C$21:$C$50,$B68,W$21:W$50))</f>
        <v/>
      </c>
      <c r="X68">
        <f>IF($B68="§",0,SUMIFS(tAmt,tCat,$B68,tDate,"&gt;="&amp;X$18,tDate,"&lt;"&amp;X$19)+SUMIF($C$21:$C$50,$B68,X$21:X$50))</f>
        <v/>
      </c>
      <c r="Y68">
        <f>IF($B68="§",0,SUMIFS(tAmt,tCat,$B68,tDate,"&gt;="&amp;Y$18,tDate,"&lt;"&amp;Y$19)+SUMIF($C$21:$C$50,$B68,Y$21:Y$50))</f>
        <v/>
      </c>
      <c r="Z68">
        <f>SUM(M68:Y68)</f>
        <v/>
      </c>
    </row>
    <row r="69">
      <c r="A69" t="inlineStr">
        <is>
          <t>out</t>
        </is>
      </c>
      <c r="B69">
        <f>$J$12</f>
        <v/>
      </c>
      <c r="C69">
        <f>IF(B69="§","",B69)</f>
        <v/>
      </c>
      <c r="M69">
        <f>IF($B69="§",0,SUMIFS(tAmt,tCat,$B69,tDate,"&gt;="&amp;M$18,tDate,"&lt;"&amp;M$19)+SUMIF($C$21:$C$50,$B69,M$21:M$50))</f>
        <v/>
      </c>
      <c r="N69">
        <f>IF($B69="§",0,SUMIFS(tAmt,tCat,$B69,tDate,"&gt;="&amp;N$18,tDate,"&lt;"&amp;N$19)+SUMIF($C$21:$C$50,$B69,N$21:N$50))</f>
        <v/>
      </c>
      <c r="O69">
        <f>IF($B69="§",0,SUMIFS(tAmt,tCat,$B69,tDate,"&gt;="&amp;O$18,tDate,"&lt;"&amp;O$19)+SUMIF($C$21:$C$50,$B69,O$21:O$50))</f>
        <v/>
      </c>
      <c r="P69">
        <f>IF($B69="§",0,SUMIFS(tAmt,tCat,$B69,tDate,"&gt;="&amp;P$18,tDate,"&lt;"&amp;P$19)+SUMIF($C$21:$C$50,$B69,P$21:P$50))</f>
        <v/>
      </c>
      <c r="Q69">
        <f>IF($B69="§",0,SUMIFS(tAmt,tCat,$B69,tDate,"&gt;="&amp;Q$18,tDate,"&lt;"&amp;Q$19)+SUMIF($C$21:$C$50,$B69,Q$21:Q$50))</f>
        <v/>
      </c>
      <c r="R69">
        <f>IF($B69="§",0,SUMIFS(tAmt,tCat,$B69,tDate,"&gt;="&amp;R$18,tDate,"&lt;"&amp;R$19)+SUMIF($C$21:$C$50,$B69,R$21:R$50))</f>
        <v/>
      </c>
      <c r="S69">
        <f>IF($B69="§",0,SUMIFS(tAmt,tCat,$B69,tDate,"&gt;="&amp;S$18,tDate,"&lt;"&amp;S$19)+SUMIF($C$21:$C$50,$B69,S$21:S$50))</f>
        <v/>
      </c>
      <c r="T69">
        <f>IF($B69="§",0,SUMIFS(tAmt,tCat,$B69,tDate,"&gt;="&amp;T$18,tDate,"&lt;"&amp;T$19)+SUMIF($C$21:$C$50,$B69,T$21:T$50))</f>
        <v/>
      </c>
      <c r="U69">
        <f>IF($B69="§",0,SUMIFS(tAmt,tCat,$B69,tDate,"&gt;="&amp;U$18,tDate,"&lt;"&amp;U$19)+SUMIF($C$21:$C$50,$B69,U$21:U$50))</f>
        <v/>
      </c>
      <c r="V69">
        <f>IF($B69="§",0,SUMIFS(tAmt,tCat,$B69,tDate,"&gt;="&amp;V$18,tDate,"&lt;"&amp;V$19)+SUMIF($C$21:$C$50,$B69,V$21:V$50))</f>
        <v/>
      </c>
      <c r="W69">
        <f>IF($B69="§",0,SUMIFS(tAmt,tCat,$B69,tDate,"&gt;="&amp;W$18,tDate,"&lt;"&amp;W$19)+SUMIF($C$21:$C$50,$B69,W$21:W$50))</f>
        <v/>
      </c>
      <c r="X69">
        <f>IF($B69="§",0,SUMIFS(tAmt,tCat,$B69,tDate,"&gt;="&amp;X$18,tDate,"&lt;"&amp;X$19)+SUMIF($C$21:$C$50,$B69,X$21:X$50))</f>
        <v/>
      </c>
      <c r="Y69">
        <f>IF($B69="§",0,SUMIFS(tAmt,tCat,$B69,tDate,"&gt;="&amp;Y$18,tDate,"&lt;"&amp;Y$19)+SUMIF($C$21:$C$50,$B69,Y$21:Y$50))</f>
        <v/>
      </c>
      <c r="Z69">
        <f>SUM(M69:Y69)</f>
        <v/>
      </c>
    </row>
    <row r="70">
      <c r="A70" t="inlineStr">
        <is>
          <t>out</t>
        </is>
      </c>
      <c r="B70">
        <f>$J$13</f>
        <v/>
      </c>
      <c r="C70">
        <f>IF(B70="§","",B70)</f>
        <v/>
      </c>
      <c r="M70">
        <f>IF($B70="§",0,SUMIFS(tAmt,tCat,$B70,tDate,"&gt;="&amp;M$18,tDate,"&lt;"&amp;M$19)+SUMIF($C$21:$C$50,$B70,M$21:M$50))</f>
        <v/>
      </c>
      <c r="N70">
        <f>IF($B70="§",0,SUMIFS(tAmt,tCat,$B70,tDate,"&gt;="&amp;N$18,tDate,"&lt;"&amp;N$19)+SUMIF($C$21:$C$50,$B70,N$21:N$50))</f>
        <v/>
      </c>
      <c r="O70">
        <f>IF($B70="§",0,SUMIFS(tAmt,tCat,$B70,tDate,"&gt;="&amp;O$18,tDate,"&lt;"&amp;O$19)+SUMIF($C$21:$C$50,$B70,O$21:O$50))</f>
        <v/>
      </c>
      <c r="P70">
        <f>IF($B70="§",0,SUMIFS(tAmt,tCat,$B70,tDate,"&gt;="&amp;P$18,tDate,"&lt;"&amp;P$19)+SUMIF($C$21:$C$50,$B70,P$21:P$50))</f>
        <v/>
      </c>
      <c r="Q70">
        <f>IF($B70="§",0,SUMIFS(tAmt,tCat,$B70,tDate,"&gt;="&amp;Q$18,tDate,"&lt;"&amp;Q$19)+SUMIF($C$21:$C$50,$B70,Q$21:Q$50))</f>
        <v/>
      </c>
      <c r="R70">
        <f>IF($B70="§",0,SUMIFS(tAmt,tCat,$B70,tDate,"&gt;="&amp;R$18,tDate,"&lt;"&amp;R$19)+SUMIF($C$21:$C$50,$B70,R$21:R$50))</f>
        <v/>
      </c>
      <c r="S70">
        <f>IF($B70="§",0,SUMIFS(tAmt,tCat,$B70,tDate,"&gt;="&amp;S$18,tDate,"&lt;"&amp;S$19)+SUMIF($C$21:$C$50,$B70,S$21:S$50))</f>
        <v/>
      </c>
      <c r="T70">
        <f>IF($B70="§",0,SUMIFS(tAmt,tCat,$B70,tDate,"&gt;="&amp;T$18,tDate,"&lt;"&amp;T$19)+SUMIF($C$21:$C$50,$B70,T$21:T$50))</f>
        <v/>
      </c>
      <c r="U70">
        <f>IF($B70="§",0,SUMIFS(tAmt,tCat,$B70,tDate,"&gt;="&amp;U$18,tDate,"&lt;"&amp;U$19)+SUMIF($C$21:$C$50,$B70,U$21:U$50))</f>
        <v/>
      </c>
      <c r="V70">
        <f>IF($B70="§",0,SUMIFS(tAmt,tCat,$B70,tDate,"&gt;="&amp;V$18,tDate,"&lt;"&amp;V$19)+SUMIF($C$21:$C$50,$B70,V$21:V$50))</f>
        <v/>
      </c>
      <c r="W70">
        <f>IF($B70="§",0,SUMIFS(tAmt,tCat,$B70,tDate,"&gt;="&amp;W$18,tDate,"&lt;"&amp;W$19)+SUMIF($C$21:$C$50,$B70,W$21:W$50))</f>
        <v/>
      </c>
      <c r="X70">
        <f>IF($B70="§",0,SUMIFS(tAmt,tCat,$B70,tDate,"&gt;="&amp;X$18,tDate,"&lt;"&amp;X$19)+SUMIF($C$21:$C$50,$B70,X$21:X$50))</f>
        <v/>
      </c>
      <c r="Y70">
        <f>IF($B70="§",0,SUMIFS(tAmt,tCat,$B70,tDate,"&gt;="&amp;Y$18,tDate,"&lt;"&amp;Y$19)+SUMIF($C$21:$C$50,$B70,Y$21:Y$50))</f>
        <v/>
      </c>
      <c r="Z70">
        <f>SUM(M70:Y70)</f>
        <v/>
      </c>
    </row>
    <row r="71">
      <c r="A71" t="inlineStr">
        <is>
          <t>out</t>
        </is>
      </c>
      <c r="B71">
        <f>$J$14</f>
        <v/>
      </c>
      <c r="C71">
        <f>IF(B71="§","",B71)</f>
        <v/>
      </c>
      <c r="M71">
        <f>IF($B71="§",0,SUMIFS(tAmt,tCat,$B71,tDate,"&gt;="&amp;M$18,tDate,"&lt;"&amp;M$19)+SUMIF($C$21:$C$50,$B71,M$21:M$50))</f>
        <v/>
      </c>
      <c r="N71">
        <f>IF($B71="§",0,SUMIFS(tAmt,tCat,$B71,tDate,"&gt;="&amp;N$18,tDate,"&lt;"&amp;N$19)+SUMIF($C$21:$C$50,$B71,N$21:N$50))</f>
        <v/>
      </c>
      <c r="O71">
        <f>IF($B71="§",0,SUMIFS(tAmt,tCat,$B71,tDate,"&gt;="&amp;O$18,tDate,"&lt;"&amp;O$19)+SUMIF($C$21:$C$50,$B71,O$21:O$50))</f>
        <v/>
      </c>
      <c r="P71">
        <f>IF($B71="§",0,SUMIFS(tAmt,tCat,$B71,tDate,"&gt;="&amp;P$18,tDate,"&lt;"&amp;P$19)+SUMIF($C$21:$C$50,$B71,P$21:P$50))</f>
        <v/>
      </c>
      <c r="Q71">
        <f>IF($B71="§",0,SUMIFS(tAmt,tCat,$B71,tDate,"&gt;="&amp;Q$18,tDate,"&lt;"&amp;Q$19)+SUMIF($C$21:$C$50,$B71,Q$21:Q$50))</f>
        <v/>
      </c>
      <c r="R71">
        <f>IF($B71="§",0,SUMIFS(tAmt,tCat,$B71,tDate,"&gt;="&amp;R$18,tDate,"&lt;"&amp;R$19)+SUMIF($C$21:$C$50,$B71,R$21:R$50))</f>
        <v/>
      </c>
      <c r="S71">
        <f>IF($B71="§",0,SUMIFS(tAmt,tCat,$B71,tDate,"&gt;="&amp;S$18,tDate,"&lt;"&amp;S$19)+SUMIF($C$21:$C$50,$B71,S$21:S$50))</f>
        <v/>
      </c>
      <c r="T71">
        <f>IF($B71="§",0,SUMIFS(tAmt,tCat,$B71,tDate,"&gt;="&amp;T$18,tDate,"&lt;"&amp;T$19)+SUMIF($C$21:$C$50,$B71,T$21:T$50))</f>
        <v/>
      </c>
      <c r="U71">
        <f>IF($B71="§",0,SUMIFS(tAmt,tCat,$B71,tDate,"&gt;="&amp;U$18,tDate,"&lt;"&amp;U$19)+SUMIF($C$21:$C$50,$B71,U$21:U$50))</f>
        <v/>
      </c>
      <c r="V71">
        <f>IF($B71="§",0,SUMIFS(tAmt,tCat,$B71,tDate,"&gt;="&amp;V$18,tDate,"&lt;"&amp;V$19)+SUMIF($C$21:$C$50,$B71,V$21:V$50))</f>
        <v/>
      </c>
      <c r="W71">
        <f>IF($B71="§",0,SUMIFS(tAmt,tCat,$B71,tDate,"&gt;="&amp;W$18,tDate,"&lt;"&amp;W$19)+SUMIF($C$21:$C$50,$B71,W$21:W$50))</f>
        <v/>
      </c>
      <c r="X71">
        <f>IF($B71="§",0,SUMIFS(tAmt,tCat,$B71,tDate,"&gt;="&amp;X$18,tDate,"&lt;"&amp;X$19)+SUMIF($C$21:$C$50,$B71,X$21:X$50))</f>
        <v/>
      </c>
      <c r="Y71">
        <f>IF($B71="§",0,SUMIFS(tAmt,tCat,$B71,tDate,"&gt;="&amp;Y$18,tDate,"&lt;"&amp;Y$19)+SUMIF($C$21:$C$50,$B71,Y$21:Y$50))</f>
        <v/>
      </c>
      <c r="Z71">
        <f>SUM(M71:Y71)</f>
        <v/>
      </c>
    </row>
    <row r="72">
      <c r="A72" t="inlineStr">
        <is>
          <t>out</t>
        </is>
      </c>
      <c r="B72">
        <f>$J$15</f>
        <v/>
      </c>
      <c r="C72">
        <f>IF(B72="§","",B72)</f>
        <v/>
      </c>
      <c r="M72">
        <f>IF($B72="§",0,SUMIFS(tAmt,tCat,$B72,tDate,"&gt;="&amp;M$18,tDate,"&lt;"&amp;M$19)+SUMIF($C$21:$C$50,$B72,M$21:M$50))</f>
        <v/>
      </c>
      <c r="N72">
        <f>IF($B72="§",0,SUMIFS(tAmt,tCat,$B72,tDate,"&gt;="&amp;N$18,tDate,"&lt;"&amp;N$19)+SUMIF($C$21:$C$50,$B72,N$21:N$50))</f>
        <v/>
      </c>
      <c r="O72">
        <f>IF($B72="§",0,SUMIFS(tAmt,tCat,$B72,tDate,"&gt;="&amp;O$18,tDate,"&lt;"&amp;O$19)+SUMIF($C$21:$C$50,$B72,O$21:O$50))</f>
        <v/>
      </c>
      <c r="P72">
        <f>IF($B72="§",0,SUMIFS(tAmt,tCat,$B72,tDate,"&gt;="&amp;P$18,tDate,"&lt;"&amp;P$19)+SUMIF($C$21:$C$50,$B72,P$21:P$50))</f>
        <v/>
      </c>
      <c r="Q72">
        <f>IF($B72="§",0,SUMIFS(tAmt,tCat,$B72,tDate,"&gt;="&amp;Q$18,tDate,"&lt;"&amp;Q$19)+SUMIF($C$21:$C$50,$B72,Q$21:Q$50))</f>
        <v/>
      </c>
      <c r="R72">
        <f>IF($B72="§",0,SUMIFS(tAmt,tCat,$B72,tDate,"&gt;="&amp;R$18,tDate,"&lt;"&amp;R$19)+SUMIF($C$21:$C$50,$B72,R$21:R$50))</f>
        <v/>
      </c>
      <c r="S72">
        <f>IF($B72="§",0,SUMIFS(tAmt,tCat,$B72,tDate,"&gt;="&amp;S$18,tDate,"&lt;"&amp;S$19)+SUMIF($C$21:$C$50,$B72,S$21:S$50))</f>
        <v/>
      </c>
      <c r="T72">
        <f>IF($B72="§",0,SUMIFS(tAmt,tCat,$B72,tDate,"&gt;="&amp;T$18,tDate,"&lt;"&amp;T$19)+SUMIF($C$21:$C$50,$B72,T$21:T$50))</f>
        <v/>
      </c>
      <c r="U72">
        <f>IF($B72="§",0,SUMIFS(tAmt,tCat,$B72,tDate,"&gt;="&amp;U$18,tDate,"&lt;"&amp;U$19)+SUMIF($C$21:$C$50,$B72,U$21:U$50))</f>
        <v/>
      </c>
      <c r="V72">
        <f>IF($B72="§",0,SUMIFS(tAmt,tCat,$B72,tDate,"&gt;="&amp;V$18,tDate,"&lt;"&amp;V$19)+SUMIF($C$21:$C$50,$B72,V$21:V$50))</f>
        <v/>
      </c>
      <c r="W72">
        <f>IF($B72="§",0,SUMIFS(tAmt,tCat,$B72,tDate,"&gt;="&amp;W$18,tDate,"&lt;"&amp;W$19)+SUMIF($C$21:$C$50,$B72,W$21:W$50))</f>
        <v/>
      </c>
      <c r="X72">
        <f>IF($B72="§",0,SUMIFS(tAmt,tCat,$B72,tDate,"&gt;="&amp;X$18,tDate,"&lt;"&amp;X$19)+SUMIF($C$21:$C$50,$B72,X$21:X$50))</f>
        <v/>
      </c>
      <c r="Y72">
        <f>IF($B72="§",0,SUMIFS(tAmt,tCat,$B72,tDate,"&gt;="&amp;Y$18,tDate,"&lt;"&amp;Y$19)+SUMIF($C$21:$C$50,$B72,Y$21:Y$50))</f>
        <v/>
      </c>
      <c r="Z72">
        <f>SUM(M72:Y72)</f>
        <v/>
      </c>
    </row>
    <row r="73">
      <c r="A73" t="inlineStr">
        <is>
          <t>out</t>
        </is>
      </c>
      <c r="B73">
        <f>$J$16</f>
        <v/>
      </c>
      <c r="C73">
        <f>IF(B73="§","",B73)</f>
        <v/>
      </c>
      <c r="M73">
        <f>IF($B73="§",0,SUMIFS(tAmt,tCat,$B73,tDate,"&gt;="&amp;M$18,tDate,"&lt;"&amp;M$19)+SUMIF($C$21:$C$50,$B73,M$21:M$50))</f>
        <v/>
      </c>
      <c r="N73">
        <f>IF($B73="§",0,SUMIFS(tAmt,tCat,$B73,tDate,"&gt;="&amp;N$18,tDate,"&lt;"&amp;N$19)+SUMIF($C$21:$C$50,$B73,N$21:N$50))</f>
        <v/>
      </c>
      <c r="O73">
        <f>IF($B73="§",0,SUMIFS(tAmt,tCat,$B73,tDate,"&gt;="&amp;O$18,tDate,"&lt;"&amp;O$19)+SUMIF($C$21:$C$50,$B73,O$21:O$50))</f>
        <v/>
      </c>
      <c r="P73">
        <f>IF($B73="§",0,SUMIFS(tAmt,tCat,$B73,tDate,"&gt;="&amp;P$18,tDate,"&lt;"&amp;P$19)+SUMIF($C$21:$C$50,$B73,P$21:P$50))</f>
        <v/>
      </c>
      <c r="Q73">
        <f>IF($B73="§",0,SUMIFS(tAmt,tCat,$B73,tDate,"&gt;="&amp;Q$18,tDate,"&lt;"&amp;Q$19)+SUMIF($C$21:$C$50,$B73,Q$21:Q$50))</f>
        <v/>
      </c>
      <c r="R73">
        <f>IF($B73="§",0,SUMIFS(tAmt,tCat,$B73,tDate,"&gt;="&amp;R$18,tDate,"&lt;"&amp;R$19)+SUMIF($C$21:$C$50,$B73,R$21:R$50))</f>
        <v/>
      </c>
      <c r="S73">
        <f>IF($B73="§",0,SUMIFS(tAmt,tCat,$B73,tDate,"&gt;="&amp;S$18,tDate,"&lt;"&amp;S$19)+SUMIF($C$21:$C$50,$B73,S$21:S$50))</f>
        <v/>
      </c>
      <c r="T73">
        <f>IF($B73="§",0,SUMIFS(tAmt,tCat,$B73,tDate,"&gt;="&amp;T$18,tDate,"&lt;"&amp;T$19)+SUMIF($C$21:$C$50,$B73,T$21:T$50))</f>
        <v/>
      </c>
      <c r="U73">
        <f>IF($B73="§",0,SUMIFS(tAmt,tCat,$B73,tDate,"&gt;="&amp;U$18,tDate,"&lt;"&amp;U$19)+SUMIF($C$21:$C$50,$B73,U$21:U$50))</f>
        <v/>
      </c>
      <c r="V73">
        <f>IF($B73="§",0,SUMIFS(tAmt,tCat,$B73,tDate,"&gt;="&amp;V$18,tDate,"&lt;"&amp;V$19)+SUMIF($C$21:$C$50,$B73,V$21:V$50))</f>
        <v/>
      </c>
      <c r="W73">
        <f>IF($B73="§",0,SUMIFS(tAmt,tCat,$B73,tDate,"&gt;="&amp;W$18,tDate,"&lt;"&amp;W$19)+SUMIF($C$21:$C$50,$B73,W$21:W$50))</f>
        <v/>
      </c>
      <c r="X73">
        <f>IF($B73="§",0,SUMIFS(tAmt,tCat,$B73,tDate,"&gt;="&amp;X$18,tDate,"&lt;"&amp;X$19)+SUMIF($C$21:$C$50,$B73,X$21:X$50))</f>
        <v/>
      </c>
      <c r="Y73">
        <f>IF($B73="§",0,SUMIFS(tAmt,tCat,$B73,tDate,"&gt;="&amp;Y$18,tDate,"&lt;"&amp;Y$19)+SUMIF($C$21:$C$50,$B73,Y$21:Y$50))</f>
        <v/>
      </c>
      <c r="Z73">
        <f>SUM(M73:Y73)</f>
        <v/>
      </c>
    </row>
    <row r="74">
      <c r="L74" t="inlineStr">
        <is>
          <t>open</t>
        </is>
      </c>
      <c r="M74">
        <f>$B$8</f>
        <v/>
      </c>
      <c r="N74">
        <f>M78</f>
        <v/>
      </c>
      <c r="O74">
        <f>N78</f>
        <v/>
      </c>
      <c r="P74">
        <f>O78</f>
        <v/>
      </c>
      <c r="Q74">
        <f>P78</f>
        <v/>
      </c>
      <c r="R74">
        <f>Q78</f>
        <v/>
      </c>
      <c r="S74">
        <f>R78</f>
        <v/>
      </c>
      <c r="T74">
        <f>S78</f>
        <v/>
      </c>
      <c r="U74">
        <f>T78</f>
        <v/>
      </c>
      <c r="V74">
        <f>U78</f>
        <v/>
      </c>
      <c r="W74">
        <f>V78</f>
        <v/>
      </c>
      <c r="X74">
        <f>W78</f>
        <v/>
      </c>
      <c r="Y74">
        <f>X78</f>
        <v/>
      </c>
    </row>
    <row r="75">
      <c r="L75" t="inlineStr">
        <is>
          <t>in</t>
        </is>
      </c>
      <c r="M75">
        <f>SUM(M60:M63)</f>
        <v/>
      </c>
      <c r="N75">
        <f>SUM(N60:N63)</f>
        <v/>
      </c>
      <c r="O75">
        <f>SUM(O60:O63)</f>
        <v/>
      </c>
      <c r="P75">
        <f>SUM(P60:P63)</f>
        <v/>
      </c>
      <c r="Q75">
        <f>SUM(Q60:Q63)</f>
        <v/>
      </c>
      <c r="R75">
        <f>SUM(R60:R63)</f>
        <v/>
      </c>
      <c r="S75">
        <f>SUM(S60:S63)</f>
        <v/>
      </c>
      <c r="T75">
        <f>SUM(T60:T63)</f>
        <v/>
      </c>
      <c r="U75">
        <f>SUM(U60:U63)</f>
        <v/>
      </c>
      <c r="V75">
        <f>SUM(V60:V63)</f>
        <v/>
      </c>
      <c r="W75">
        <f>SUM(W60:W63)</f>
        <v/>
      </c>
      <c r="X75">
        <f>SUM(X60:X63)</f>
        <v/>
      </c>
      <c r="Y75">
        <f>SUM(Y60:Y63)</f>
        <v/>
      </c>
    </row>
    <row r="76">
      <c r="L76" t="inlineStr">
        <is>
          <t>out</t>
        </is>
      </c>
      <c r="M76">
        <f>SUM(M64:M73)</f>
        <v/>
      </c>
      <c r="N76">
        <f>SUM(N64:N73)</f>
        <v/>
      </c>
      <c r="O76">
        <f>SUM(O64:O73)</f>
        <v/>
      </c>
      <c r="P76">
        <f>SUM(P64:P73)</f>
        <v/>
      </c>
      <c r="Q76">
        <f>SUM(Q64:Q73)</f>
        <v/>
      </c>
      <c r="R76">
        <f>SUM(R64:R73)</f>
        <v/>
      </c>
      <c r="S76">
        <f>SUM(S64:S73)</f>
        <v/>
      </c>
      <c r="T76">
        <f>SUM(T64:T73)</f>
        <v/>
      </c>
      <c r="U76">
        <f>SUM(U64:U73)</f>
        <v/>
      </c>
      <c r="V76">
        <f>SUM(V64:V73)</f>
        <v/>
      </c>
      <c r="W76">
        <f>SUM(W64:W73)</f>
        <v/>
      </c>
      <c r="X76">
        <f>SUM(X64:X73)</f>
        <v/>
      </c>
      <c r="Y76">
        <f>SUM(Y64:Y73)</f>
        <v/>
      </c>
    </row>
    <row r="77">
      <c r="L77" t="inlineStr">
        <is>
          <t>net</t>
        </is>
      </c>
      <c r="M77">
        <f>M75-M76</f>
        <v/>
      </c>
      <c r="N77">
        <f>N75-N76</f>
        <v/>
      </c>
      <c r="O77">
        <f>O75-O76</f>
        <v/>
      </c>
      <c r="P77">
        <f>P75-P76</f>
        <v/>
      </c>
      <c r="Q77">
        <f>Q75-Q76</f>
        <v/>
      </c>
      <c r="R77">
        <f>R75-R76</f>
        <v/>
      </c>
      <c r="S77">
        <f>S75-S76</f>
        <v/>
      </c>
      <c r="T77">
        <f>T75-T76</f>
        <v/>
      </c>
      <c r="U77">
        <f>U75-U76</f>
        <v/>
      </c>
      <c r="V77">
        <f>V75-V76</f>
        <v/>
      </c>
      <c r="W77">
        <f>W75-W76</f>
        <v/>
      </c>
      <c r="X77">
        <f>X75-X76</f>
        <v/>
      </c>
      <c r="Y77">
        <f>Y75-Y76</f>
        <v/>
      </c>
    </row>
    <row r="78">
      <c r="L78" t="inlineStr">
        <is>
          <t>close</t>
        </is>
      </c>
      <c r="M78">
        <f>M74+M77</f>
        <v/>
      </c>
      <c r="N78">
        <f>N74+N77</f>
        <v/>
      </c>
      <c r="O78">
        <f>O74+O77</f>
        <v/>
      </c>
      <c r="P78">
        <f>P74+P77</f>
        <v/>
      </c>
      <c r="Q78">
        <f>Q74+Q77</f>
        <v/>
      </c>
      <c r="R78">
        <f>R74+R77</f>
        <v/>
      </c>
      <c r="S78">
        <f>S74+S77</f>
        <v/>
      </c>
      <c r="T78">
        <f>T74+T77</f>
        <v/>
      </c>
      <c r="U78">
        <f>U74+U77</f>
        <v/>
      </c>
      <c r="V78">
        <f>V74+V77</f>
        <v/>
      </c>
      <c r="W78">
        <f>W74+W77</f>
        <v/>
      </c>
      <c r="X78">
        <f>X74+X77</f>
        <v/>
      </c>
      <c r="Y78">
        <f>Y74+Y77</f>
        <v/>
      </c>
    </row>
    <row r="79">
      <c r="L79" t="inlineStr">
        <is>
          <t>headroom</t>
        </is>
      </c>
      <c r="M79">
        <f>M78-$B$5</f>
        <v/>
      </c>
      <c r="N79">
        <f>N78-$B$5</f>
        <v/>
      </c>
      <c r="O79">
        <f>O78-$B$5</f>
        <v/>
      </c>
      <c r="P79">
        <f>P78-$B$5</f>
        <v/>
      </c>
      <c r="Q79">
        <f>Q78-$B$5</f>
        <v/>
      </c>
      <c r="R79">
        <f>R78-$B$5</f>
        <v/>
      </c>
      <c r="S79">
        <f>S78-$B$5</f>
        <v/>
      </c>
      <c r="T79">
        <f>T78-$B$5</f>
        <v/>
      </c>
      <c r="U79">
        <f>U78-$B$5</f>
        <v/>
      </c>
      <c r="V79">
        <f>V78-$B$5</f>
        <v/>
      </c>
      <c r="W79">
        <f>W78-$B$5</f>
        <v/>
      </c>
      <c r="X79">
        <f>X78-$B$5</f>
        <v/>
      </c>
      <c r="Y79">
        <f>Y78-$B$5</f>
        <v/>
      </c>
    </row>
    <row r="80">
      <c r="L80" t="inlineStr">
        <is>
          <t>flag</t>
        </is>
      </c>
      <c r="M80">
        <f>IF(M78&lt;$B$5,1,99)</f>
        <v/>
      </c>
      <c r="N80">
        <f>IF(N78&lt;$B$5,2,99)</f>
        <v/>
      </c>
      <c r="O80">
        <f>IF(O78&lt;$B$5,3,99)</f>
        <v/>
      </c>
      <c r="P80">
        <f>IF(P78&lt;$B$5,4,99)</f>
        <v/>
      </c>
      <c r="Q80">
        <f>IF(Q78&lt;$B$5,5,99)</f>
        <v/>
      </c>
      <c r="R80">
        <f>IF(R78&lt;$B$5,6,99)</f>
        <v/>
      </c>
      <c r="S80">
        <f>IF(S78&lt;$B$5,7,99)</f>
        <v/>
      </c>
      <c r="T80">
        <f>IF(T78&lt;$B$5,8,99)</f>
        <v/>
      </c>
      <c r="U80">
        <f>IF(U78&lt;$B$5,9,99)</f>
        <v/>
      </c>
      <c r="V80">
        <f>IF(V78&lt;$B$5,10,99)</f>
        <v/>
      </c>
      <c r="W80">
        <f>IF(W78&lt;$B$5,11,99)</f>
        <v/>
      </c>
      <c r="X80">
        <f>IF(X78&lt;$B$5,12,99)</f>
        <v/>
      </c>
      <c r="Y80">
        <f>IF(Y78&lt;$B$5,13,99)</f>
        <v/>
      </c>
    </row>
    <row r="81">
      <c r="L81" t="inlineStr">
        <is>
          <t>buffer</t>
        </is>
      </c>
      <c r="M81">
        <f>$B$5</f>
        <v/>
      </c>
      <c r="N81">
        <f>$B$5</f>
        <v/>
      </c>
      <c r="O81">
        <f>$B$5</f>
        <v/>
      </c>
      <c r="P81">
        <f>$B$5</f>
        <v/>
      </c>
      <c r="Q81">
        <f>$B$5</f>
        <v/>
      </c>
      <c r="R81">
        <f>$B$5</f>
        <v/>
      </c>
      <c r="S81">
        <f>$B$5</f>
        <v/>
      </c>
      <c r="T81">
        <f>$B$5</f>
        <v/>
      </c>
      <c r="U81">
        <f>$B$5</f>
        <v/>
      </c>
      <c r="V81">
        <f>$B$5</f>
        <v/>
      </c>
      <c r="W81">
        <f>$B$5</f>
        <v/>
      </c>
      <c r="X81">
        <f>$B$5</f>
        <v/>
      </c>
      <c r="Y81">
        <f>$B$5</f>
        <v/>
      </c>
    </row>
    <row r="85">
      <c r="Y85" t="inlineStr">
        <is>
          <t>in</t>
        </is>
      </c>
      <c r="Z85">
        <f>SUMPRODUCT(SUMIFS(tAmt,tCat,$J$2:$J$5,tDate,"&gt;="&amp;MAX(Z$16,$B$4),tDate,"&lt;"&amp;Z$19))+SUMIF($E$21:$E$50,1,Z$21:Z$50)</f>
        <v/>
      </c>
      <c r="AA85">
        <f>SUMPRODUCT(SUMIFS(tAmt,tCat,$J$2:$J$5,tDate,"&gt;="&amp;MAX(AA$16,$B$4),tDate,"&lt;"&amp;AA$19))+SUMIF($E$21:$E$50,1,AA$21:AA$50)</f>
        <v/>
      </c>
      <c r="AB85">
        <f>SUMPRODUCT(SUMIFS(tAmt,tCat,$J$2:$J$5,tDate,"&gt;="&amp;MAX(AB$16,$B$4),tDate,"&lt;"&amp;AB$19))+SUMIF($E$21:$E$50,1,AB$21:AB$50)</f>
        <v/>
      </c>
      <c r="AC85">
        <f>SUMPRODUCT(SUMIFS(tAmt,tCat,$J$2:$J$5,tDate,"&gt;="&amp;MAX(AC$16,$B$4),tDate,"&lt;"&amp;AC$19))+SUMIF($E$21:$E$50,1,AC$21:AC$50)</f>
        <v/>
      </c>
      <c r="AD85">
        <f>SUMPRODUCT(SUMIFS(tAmt,tCat,$J$2:$J$5,tDate,"&gt;="&amp;MAX(AD$16,$B$4),tDate,"&lt;"&amp;AD$19))+SUMIF($E$21:$E$50,1,AD$21:AD$50)</f>
        <v/>
      </c>
      <c r="AE85">
        <f>SUMPRODUCT(SUMIFS(tAmt,tCat,$J$2:$J$5,tDate,"&gt;="&amp;MAX(AE$16,$B$4),tDate,"&lt;"&amp;AE$19))+SUMIF($E$21:$E$50,1,AE$21:AE$50)</f>
        <v/>
      </c>
      <c r="AF85">
        <f>SUMPRODUCT(SUMIFS(tAmt,tCat,$J$2:$J$5,tDate,"&gt;="&amp;MAX(AF$16,$B$4),tDate,"&lt;"&amp;AF$19))+SUMIF($E$21:$E$50,1,AF$21:AF$50)</f>
        <v/>
      </c>
      <c r="AG85">
        <f>SUMPRODUCT(SUMIFS(tAmt,tCat,$J$2:$J$5,tDate,"&gt;="&amp;MAX(AG$16,$B$4),tDate,"&lt;"&amp;AG$19))+SUMIF($E$21:$E$50,1,AG$21:AG$50)</f>
        <v/>
      </c>
      <c r="AH85">
        <f>SUMPRODUCT(SUMIFS(tAmt,tCat,$J$2:$J$5,tDate,"&gt;="&amp;MAX(AH$16,$B$4),tDate,"&lt;"&amp;AH$19))+SUMIF($E$21:$E$50,1,AH$21:AH$50)</f>
        <v/>
      </c>
      <c r="AI85">
        <f>SUMPRODUCT(SUMIFS(tAmt,tCat,$J$2:$J$5,tDate,"&gt;="&amp;MAX(AI$16,$B$4),tDate,"&lt;"&amp;AI$19))+SUMIF($E$21:$E$50,1,AI$21:AI$50)</f>
        <v/>
      </c>
      <c r="AJ85">
        <f>SUMPRODUCT(SUMIFS(tAmt,tCat,$J$2:$J$5,tDate,"&gt;="&amp;MAX(AJ$16,$B$4),tDate,"&lt;"&amp;AJ$19))+SUMIF($E$21:$E$50,1,AJ$21:AJ$50)</f>
        <v/>
      </c>
      <c r="AK85">
        <f>SUMPRODUCT(SUMIFS(tAmt,tCat,$J$2:$J$5,tDate,"&gt;="&amp;MAX(AK$16,$B$4),tDate,"&lt;"&amp;AK$19))+SUMIF($E$21:$E$50,1,AK$21:AK$50)</f>
        <v/>
      </c>
    </row>
    <row r="86">
      <c r="Y86" t="inlineStr">
        <is>
          <t>out</t>
        </is>
      </c>
      <c r="Z86">
        <f>SUMPRODUCT(SUMIFS(tAmt,tCat,$J$7:$J$16,tDate,"&gt;="&amp;MAX(Z$16,$B$4),tDate,"&lt;"&amp;Z$19))+SUMIF($E$21:$E$50,-1,Z$21:Z$50)</f>
        <v/>
      </c>
      <c r="AA86">
        <f>SUMPRODUCT(SUMIFS(tAmt,tCat,$J$7:$J$16,tDate,"&gt;="&amp;MAX(AA$16,$B$4),tDate,"&lt;"&amp;AA$19))+SUMIF($E$21:$E$50,-1,AA$21:AA$50)</f>
        <v/>
      </c>
      <c r="AB86">
        <f>SUMPRODUCT(SUMIFS(tAmt,tCat,$J$7:$J$16,tDate,"&gt;="&amp;MAX(AB$16,$B$4),tDate,"&lt;"&amp;AB$19))+SUMIF($E$21:$E$50,-1,AB$21:AB$50)</f>
        <v/>
      </c>
      <c r="AC86">
        <f>SUMPRODUCT(SUMIFS(tAmt,tCat,$J$7:$J$16,tDate,"&gt;="&amp;MAX(AC$16,$B$4),tDate,"&lt;"&amp;AC$19))+SUMIF($E$21:$E$50,-1,AC$21:AC$50)</f>
        <v/>
      </c>
      <c r="AD86">
        <f>SUMPRODUCT(SUMIFS(tAmt,tCat,$J$7:$J$16,tDate,"&gt;="&amp;MAX(AD$16,$B$4),tDate,"&lt;"&amp;AD$19))+SUMIF($E$21:$E$50,-1,AD$21:AD$50)</f>
        <v/>
      </c>
      <c r="AE86">
        <f>SUMPRODUCT(SUMIFS(tAmt,tCat,$J$7:$J$16,tDate,"&gt;="&amp;MAX(AE$16,$B$4),tDate,"&lt;"&amp;AE$19))+SUMIF($E$21:$E$50,-1,AE$21:AE$50)</f>
        <v/>
      </c>
      <c r="AF86">
        <f>SUMPRODUCT(SUMIFS(tAmt,tCat,$J$7:$J$16,tDate,"&gt;="&amp;MAX(AF$16,$B$4),tDate,"&lt;"&amp;AF$19))+SUMIF($E$21:$E$50,-1,AF$21:AF$50)</f>
        <v/>
      </c>
      <c r="AG86">
        <f>SUMPRODUCT(SUMIFS(tAmt,tCat,$J$7:$J$16,tDate,"&gt;="&amp;MAX(AG$16,$B$4),tDate,"&lt;"&amp;AG$19))+SUMIF($E$21:$E$50,-1,AG$21:AG$50)</f>
        <v/>
      </c>
      <c r="AH86">
        <f>SUMPRODUCT(SUMIFS(tAmt,tCat,$J$7:$J$16,tDate,"&gt;="&amp;MAX(AH$16,$B$4),tDate,"&lt;"&amp;AH$19))+SUMIF($E$21:$E$50,-1,AH$21:AH$50)</f>
        <v/>
      </c>
      <c r="AI86">
        <f>SUMPRODUCT(SUMIFS(tAmt,tCat,$J$7:$J$16,tDate,"&gt;="&amp;MAX(AI$16,$B$4),tDate,"&lt;"&amp;AI$19))+SUMIF($E$21:$E$50,-1,AI$21:AI$50)</f>
        <v/>
      </c>
      <c r="AJ86">
        <f>SUMPRODUCT(SUMIFS(tAmt,tCat,$J$7:$J$16,tDate,"&gt;="&amp;MAX(AJ$16,$B$4),tDate,"&lt;"&amp;AJ$19))+SUMIF($E$21:$E$50,-1,AJ$21:AJ$50)</f>
        <v/>
      </c>
      <c r="AK86">
        <f>SUMPRODUCT(SUMIFS(tAmt,tCat,$J$7:$J$16,tDate,"&gt;="&amp;MAX(AK$16,$B$4),tDate,"&lt;"&amp;AK$19))+SUMIF($E$21:$E$50,-1,AK$21:AK$50)</f>
        <v/>
      </c>
    </row>
    <row r="87">
      <c r="Y87" t="inlineStr">
        <is>
          <t>net</t>
        </is>
      </c>
      <c r="Z87">
        <f>Z85-Z86</f>
        <v/>
      </c>
      <c r="AA87">
        <f>AA85-AA86</f>
        <v/>
      </c>
      <c r="AB87">
        <f>AB85-AB86</f>
        <v/>
      </c>
      <c r="AC87">
        <f>AC85-AC86</f>
        <v/>
      </c>
      <c r="AD87">
        <f>AD85-AD86</f>
        <v/>
      </c>
      <c r="AE87">
        <f>AE85-AE86</f>
        <v/>
      </c>
      <c r="AF87">
        <f>AF85-AF86</f>
        <v/>
      </c>
      <c r="AG87">
        <f>AG85-AG86</f>
        <v/>
      </c>
      <c r="AH87">
        <f>AH85-AH86</f>
        <v/>
      </c>
      <c r="AI87">
        <f>AI85-AI86</f>
        <v/>
      </c>
      <c r="AJ87">
        <f>AJ85-AJ86</f>
        <v/>
      </c>
      <c r="AK87">
        <f>AK85-AK86</f>
        <v/>
      </c>
    </row>
    <row r="88">
      <c r="Y88" t="inlineStr">
        <is>
          <t>close</t>
        </is>
      </c>
      <c r="Z88">
        <f>$B$9+Z87</f>
        <v/>
      </c>
      <c r="AA88">
        <f>Z88+AA87</f>
        <v/>
      </c>
      <c r="AB88">
        <f>AA88+AB87</f>
        <v/>
      </c>
      <c r="AC88">
        <f>AB88+AC87</f>
        <v/>
      </c>
      <c r="AD88">
        <f>AC88+AD87</f>
        <v/>
      </c>
      <c r="AE88">
        <f>AD88+AE87</f>
        <v/>
      </c>
      <c r="AF88">
        <f>AE88+AF87</f>
        <v/>
      </c>
      <c r="AG88">
        <f>AF88+AG87</f>
        <v/>
      </c>
      <c r="AH88">
        <f>AG88+AH87</f>
        <v/>
      </c>
      <c r="AI88">
        <f>AH88+AI87</f>
        <v/>
      </c>
      <c r="AJ88">
        <f>AI88+AJ87</f>
        <v/>
      </c>
      <c r="AK88">
        <f>AJ88+AK87</f>
        <v/>
      </c>
    </row>
    <row r="89">
      <c r="Y89" t="inlineStr">
        <is>
          <t>type</t>
        </is>
      </c>
      <c r="Z89">
        <f>IF(Z$19&lt;=$B$2,Lang!$B$96,IF(Z$16&gt;=$B$2,Lang!$B$97,Lang!$B$98))</f>
        <v/>
      </c>
      <c r="AA89">
        <f>IF(AA$19&lt;=$B$2,Lang!$B$96,IF(AA$16&gt;=$B$2,Lang!$B$97,Lang!$B$98))</f>
        <v/>
      </c>
      <c r="AB89">
        <f>IF(AB$19&lt;=$B$2,Lang!$B$96,IF(AB$16&gt;=$B$2,Lang!$B$97,Lang!$B$98))</f>
        <v/>
      </c>
      <c r="AC89">
        <f>IF(AC$19&lt;=$B$2,Lang!$B$96,IF(AC$16&gt;=$B$2,Lang!$B$97,Lang!$B$98))</f>
        <v/>
      </c>
      <c r="AD89">
        <f>IF(AD$19&lt;=$B$2,Lang!$B$96,IF(AD$16&gt;=$B$2,Lang!$B$97,Lang!$B$98))</f>
        <v/>
      </c>
      <c r="AE89">
        <f>IF(AE$19&lt;=$B$2,Lang!$B$96,IF(AE$16&gt;=$B$2,Lang!$B$97,Lang!$B$98))</f>
        <v/>
      </c>
      <c r="AF89">
        <f>IF(AF$19&lt;=$B$2,Lang!$B$96,IF(AF$16&gt;=$B$2,Lang!$B$97,Lang!$B$98))</f>
        <v/>
      </c>
      <c r="AG89">
        <f>IF(AG$19&lt;=$B$2,Lang!$B$96,IF(AG$16&gt;=$B$2,Lang!$B$97,Lang!$B$98))</f>
        <v/>
      </c>
      <c r="AH89">
        <f>IF(AH$19&lt;=$B$2,Lang!$B$96,IF(AH$16&gt;=$B$2,Lang!$B$97,Lang!$B$98))</f>
        <v/>
      </c>
      <c r="AI89">
        <f>IF(AI$19&lt;=$B$2,Lang!$B$96,IF(AI$16&gt;=$B$2,Lang!$B$97,Lang!$B$98))</f>
        <v/>
      </c>
      <c r="AJ89">
        <f>IF(AJ$19&lt;=$B$2,Lang!$B$96,IF(AJ$16&gt;=$B$2,Lang!$B$97,Lang!$B$98))</f>
        <v/>
      </c>
      <c r="AK89">
        <f>IF(AK$19&lt;=$B$2,Lang!$B$96,IF(AK$16&gt;=$B$2,Lang!$B$97,Lang!$B$98))</f>
        <v/>
      </c>
    </row>
    <row r="90">
      <c r="Y90" t="inlineStr">
        <is>
          <t>outNeg</t>
        </is>
      </c>
      <c r="Z90">
        <f>-Z86</f>
        <v/>
      </c>
      <c r="AA90">
        <f>-AA86</f>
        <v/>
      </c>
      <c r="AB90">
        <f>-AB86</f>
        <v/>
      </c>
      <c r="AC90">
        <f>-AC86</f>
        <v/>
      </c>
      <c r="AD90">
        <f>-AD86</f>
        <v/>
      </c>
      <c r="AE90">
        <f>-AE86</f>
        <v/>
      </c>
      <c r="AF90">
        <f>-AF86</f>
        <v/>
      </c>
      <c r="AG90">
        <f>-AG86</f>
        <v/>
      </c>
      <c r="AH90">
        <f>-AH86</f>
        <v/>
      </c>
      <c r="AI90">
        <f>-AI86</f>
        <v/>
      </c>
      <c r="AJ90">
        <f>-AJ86</f>
        <v/>
      </c>
      <c r="AK90">
        <f>-AK86</f>
        <v/>
      </c>
    </row>
    <row r="95">
      <c r="A95">
        <f>IF(C64="", " ", C64)</f>
        <v/>
      </c>
      <c r="B95">
        <f>IF(OR(C64="",Z64=0),NA(),Z64)</f>
        <v/>
      </c>
    </row>
    <row r="96">
      <c r="A96">
        <f>IF(C65="", " ", C65)</f>
        <v/>
      </c>
      <c r="B96">
        <f>IF(OR(C65="",Z65=0),NA(),Z65)</f>
        <v/>
      </c>
    </row>
    <row r="97">
      <c r="A97">
        <f>IF(C66="", " ", C66)</f>
        <v/>
      </c>
      <c r="B97">
        <f>IF(OR(C66="",Z66=0),NA(),Z66)</f>
        <v/>
      </c>
    </row>
    <row r="98">
      <c r="A98">
        <f>IF(C67="", " ", C67)</f>
        <v/>
      </c>
      <c r="B98">
        <f>IF(OR(C67="",Z67=0),NA(),Z67)</f>
        <v/>
      </c>
    </row>
    <row r="99">
      <c r="A99">
        <f>IF(C68="", " ", C68)</f>
        <v/>
      </c>
      <c r="B99">
        <f>IF(OR(C68="",Z68=0),NA(),Z68)</f>
        <v/>
      </c>
    </row>
    <row r="100">
      <c r="A100">
        <f>IF(C69="", " ", C69)</f>
        <v/>
      </c>
      <c r="B100">
        <f>IF(OR(C69="",Z69=0),NA(),Z69)</f>
        <v/>
      </c>
    </row>
    <row r="101">
      <c r="A101">
        <f>IF(C70="", " ", C70)</f>
        <v/>
      </c>
      <c r="B101">
        <f>IF(OR(C70="",Z70=0),NA(),Z70)</f>
        <v/>
      </c>
    </row>
    <row r="102">
      <c r="A102">
        <f>IF(C71="", " ", C71)</f>
        <v/>
      </c>
      <c r="B102">
        <f>IF(OR(C71="",Z71=0),NA(),Z71)</f>
        <v/>
      </c>
    </row>
    <row r="103">
      <c r="A103">
        <f>IF(C72="", " ", C72)</f>
        <v/>
      </c>
      <c r="B103">
        <f>IF(OR(C72="",Z72=0),NA(),Z72)</f>
        <v/>
      </c>
    </row>
    <row r="104">
      <c r="A104">
        <f>IF(C73="", " ", C73)</f>
        <v/>
      </c>
      <c r="B104">
        <f>IF(OR(C73="",Z73=0),NA(),Z73)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Keywan Fakhri</dc:creator>
  <dc:title xmlns:dc="http://purl.org/dc/elements/1.1/">KeyOne Cash Flow Planner</dc:title>
  <dc:subject xmlns:dc="http://purl.org/dc/elements/1.1/">13-week cash forecast and 12-month cash plan</dc:subject>
  <dcterms:created xmlns:dcterms="http://purl.org/dc/terms/" xmlns:xsi="http://www.w3.org/2001/XMLSchema-instance" xsi:type="dcterms:W3CDTF">2026-10-16T10:02:16Z</dcterms:created>
  <dcterms:modified xmlns:dcterms="http://purl.org/dc/terms/" xmlns:xsi="http://www.w3.org/2001/XMLSchema-instance" xsi:type="dcterms:W3CDTF">2026-10-16T10:02:16Z</dcterms:modified>
  <cp:lastModifiedBy>Keywan Fakhri</cp:lastModifiedBy>
  <cp:keywords>KeyOne, Keywan Fakhri, keywanfakhri.com, cash flow, Liquiditätsplanung</cp:keywords>
</cp:coreProperties>
</file>