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E778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Orders" sheetId="3" state="visible" r:id="rId3"/>
    <sheet xmlns:r="http://schemas.openxmlformats.org/officeDocument/2006/relationships" name="Products" sheetId="4" state="visible" r:id="rId4"/>
    <sheet xmlns:r="http://schemas.openxmlformats.org/officeDocument/2006/relationships" name="Marketing" sheetId="5" state="visible" r:id="rId5"/>
    <sheet xmlns:r="http://schemas.openxmlformats.org/officeDocument/2006/relationships" name="Settings" sheetId="6" state="visible" r:id="rId6"/>
    <sheet xmlns:r="http://schemas.openxmlformats.org/officeDocument/2006/relationships" name="Lang" sheetId="7" state="hidden" r:id="rId7"/>
    <sheet xmlns:r="http://schemas.openxmlformats.org/officeDocument/2006/relationships" name="Calc" sheetId="8" state="hidden" r:id="rId8"/>
  </sheets>
  <definedNames>
    <definedName name="_xlnm.Print_Area" localSheetId="0">'START'!$A$1:$T$41</definedName>
    <definedName name="_xlnm.Print_Area" localSheetId="1">'Dashboard'!$A$1:$T$57</definedName>
    <definedName name="_xlnm._FilterDatabase" localSheetId="2" hidden="1">'Orders'!$A$7:$N$5007</definedName>
    <definedName name="_xlnm.Print_Titles" localSheetId="2">'Orders'!$7:$7</definedName>
    <definedName name="_xlnm.Print_Titles" localSheetId="3">'Products'!$7:$7</definedName>
    <definedName name="_xlnm.Print_Titles" localSheetId="4">'Marketing'!$7:$7</definedName>
    <definedName name="_xlnm.Print_Area" localSheetId="5">'Settings'!$A$1:$T$37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0.0%"/>
    <numFmt numFmtId="165" formatCode="#,##0.00 &quot;€&quot;"/>
    <numFmt numFmtId="166" formatCode="yyyy-mm-dd"/>
    <numFmt numFmtId="167" formatCode="mmm yyyy"/>
    <numFmt numFmtId="168" formatCode="#,##0.00;[Red]-#,##0.00"/>
    <numFmt numFmtId="169" formatCode="#,##0 &quot;€&quot;;-#,##0 &quot;€&quot;;&quot;–&quot;"/>
    <numFmt numFmtId="170" formatCode="#,##0 &quot;€&quot;;[Color9]-#,##0 &quot;€&quot;;&quot;–&quot;"/>
    <numFmt numFmtId="171" formatCode="0.0&quot;x&quot;"/>
  </numFmts>
  <fonts count="32">
    <font>
      <name val="Calibri"/>
      <family val="2"/>
      <color theme="1"/>
      <sz val="11"/>
      <scheme val="minor"/>
    </font>
    <font>
      <name val="Calibri"/>
      <b val="1"/>
      <color rgb="00073B3C"/>
      <sz val="20"/>
    </font>
    <font>
      <name val="Calibri"/>
      <b val="1"/>
      <color rgb="00EAF5F7"/>
      <sz val="18"/>
    </font>
    <font>
      <name val="Calibri"/>
      <b val="1"/>
      <color rgb="00EAF5F7"/>
      <sz val="9"/>
    </font>
    <font>
      <name val="Calibri"/>
      <b val="1"/>
      <color rgb="00073B3C"/>
      <sz val="9"/>
    </font>
    <font>
      <name val="Calibri"/>
      <b val="1"/>
      <color rgb="00EAF5F7"/>
      <sz val="11"/>
    </font>
    <font>
      <name val="Calibri"/>
      <b val="1"/>
      <color rgb="00073B3C"/>
      <sz val="12"/>
    </font>
    <font>
      <name val="Calibri"/>
      <b val="1"/>
      <color rgb="00073B3C"/>
      <sz val="11"/>
    </font>
    <font>
      <name val="Calibri"/>
      <color rgb="00073B3C"/>
      <sz val="11"/>
    </font>
    <font>
      <name val="Calibri"/>
      <i val="1"/>
      <color rgb="009AB5C1"/>
      <sz val="9"/>
    </font>
    <font>
      <name val="Calibri"/>
      <color rgb="009AB5C1"/>
      <sz val="8"/>
    </font>
    <font>
      <name val="Calibri"/>
      <b val="1"/>
      <color rgb="00EAF5F7"/>
      <sz val="16"/>
    </font>
    <font>
      <name val="Calibri"/>
      <color rgb="009AB5C1"/>
      <sz val="9"/>
    </font>
    <font>
      <name val="Calibri"/>
      <b val="1"/>
      <color rgb="00073B3C"/>
      <sz val="10"/>
    </font>
    <font>
      <name val="Calibri"/>
      <b val="1"/>
      <color rgb="001B2B36"/>
      <sz val="10"/>
    </font>
    <font>
      <name val="Calibri"/>
      <color rgb="001B2B36"/>
      <sz val="10"/>
    </font>
    <font>
      <name val="Calibri"/>
      <color rgb="004A6070"/>
      <sz val="10"/>
    </font>
    <font>
      <name val="Calibri"/>
      <b val="1"/>
      <color rgb="001B9299"/>
      <sz val="10"/>
    </font>
    <font>
      <name val="Calibri"/>
      <b val="1"/>
      <color rgb="009AB5C1"/>
      <sz val="9"/>
    </font>
    <font>
      <name val="Calibri"/>
      <b val="1"/>
      <color rgb="009AB5C1"/>
      <sz val="8"/>
    </font>
    <font>
      <name val="Calibri"/>
      <b val="1"/>
      <color rgb="00EAF5F7"/>
      <sz val="12"/>
    </font>
    <font>
      <name val="Calibri"/>
      <i val="1"/>
      <color rgb="009AB5C1"/>
      <sz val="8"/>
    </font>
    <font>
      <name val="Calibri"/>
      <b val="1"/>
      <color rgb="0036DAC5"/>
      <sz val="8"/>
    </font>
    <font>
      <name val="Calibri"/>
      <b val="1"/>
      <color rgb="0036DAC5"/>
      <sz val="10"/>
    </font>
    <font>
      <name val="Calibri"/>
      <b val="1"/>
      <color rgb="0036DAC5"/>
      <sz val="12"/>
    </font>
    <font>
      <name val="Calibri"/>
      <b val="1"/>
      <color rgb="00073B3C"/>
      <sz val="30"/>
    </font>
    <font>
      <name val="Calibri"/>
      <b val="1"/>
      <color rgb="00EAF5F7"/>
      <sz val="22"/>
    </font>
    <font>
      <name val="Calibri"/>
      <color rgb="009AB5C1"/>
      <sz val="10"/>
    </font>
    <font>
      <name val="Calibri"/>
      <color rgb="00EAF5F7"/>
      <sz val="11"/>
    </font>
    <font>
      <name val="Calibri"/>
      <b val="1"/>
      <color rgb="0036DAC5"/>
      <sz val="11"/>
    </font>
    <font>
      <name val="Calibri"/>
      <color rgb="00EAF5F7"/>
      <sz val="10"/>
    </font>
    <font>
      <name val="Calibri"/>
      <b val="1"/>
      <color rgb="00EAF5F7"/>
      <sz val="14"/>
    </font>
  </fonts>
  <fills count="7">
    <fill>
      <patternFill/>
    </fill>
    <fill>
      <patternFill patternType="gray125"/>
    </fill>
    <fill>
      <patternFill patternType="solid">
        <fgColor rgb="00091522"/>
      </patternFill>
    </fill>
    <fill>
      <patternFill patternType="solid">
        <fgColor rgb="0036DAC5"/>
      </patternFill>
    </fill>
    <fill>
      <patternFill patternType="solid">
        <fgColor rgb="0013283A"/>
      </patternFill>
    </fill>
    <fill>
      <patternFill patternType="solid">
        <fgColor rgb="00CBFFF2"/>
      </patternFill>
    </fill>
    <fill>
      <patternFill patternType="solid">
        <fgColor rgb="00E9FBF6"/>
      </patternFill>
    </fill>
  </fills>
  <borders count="2">
    <border>
      <left/>
      <right/>
      <top/>
      <bottom/>
      <diagonal/>
    </border>
    <border>
      <left style="thick">
        <color rgb="00091522"/>
      </left>
    </border>
  </borders>
  <cellStyleXfs count="1">
    <xf numFmtId="0" fontId="0" fillId="0" borderId="0"/>
  </cellStyleXfs>
  <cellXfs count="67">
    <xf numFmtId="0" fontId="0" fillId="0" borderId="0" pivotButton="0" quotePrefix="0" xfId="0"/>
    <xf numFmtId="0" fontId="0" fillId="2" borderId="0" pivotButton="0" quotePrefix="0" xfId="0"/>
    <xf numFmtId="0" fontId="25" fillId="3" borderId="0" applyAlignment="1" pivotButton="0" quotePrefix="0" xfId="0">
      <alignment horizontal="center" vertical="center"/>
    </xf>
    <xf numFmtId="0" fontId="0" fillId="3" borderId="0" pivotButton="0" quotePrefix="0" xfId="0"/>
    <xf numFmtId="0" fontId="26" fillId="2" borderId="0" applyAlignment="1" pivotButton="0" quotePrefix="0" xfId="0">
      <alignment horizontal="left" vertical="center"/>
    </xf>
    <xf numFmtId="0" fontId="27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 vertical="center"/>
    </xf>
    <xf numFmtId="0" fontId="0" fillId="4" borderId="0" pivotButton="0" quotePrefix="0" xfId="0"/>
    <xf numFmtId="0" fontId="28" fillId="4" borderId="0" applyAlignment="1" pivotButton="0" quotePrefix="0" xfId="0">
      <alignment horizontal="left" vertical="center" wrapText="1"/>
    </xf>
    <xf numFmtId="0" fontId="1" fillId="3" borderId="0" applyAlignment="1" pivotButton="0" quotePrefix="0" xfId="0">
      <alignment horizontal="center" vertical="center"/>
    </xf>
    <xf numFmtId="0" fontId="29" fillId="4" borderId="0" applyAlignment="1" pivotButton="0" quotePrefix="0" xfId="0">
      <alignment horizontal="left" vertical="center"/>
    </xf>
    <xf numFmtId="0" fontId="30" fillId="4" borderId="0" applyAlignment="1" pivotButton="0" quotePrefix="0" xfId="0">
      <alignment horizontal="left" vertical="top" wrapText="1"/>
    </xf>
    <xf numFmtId="0" fontId="9" fillId="2" borderId="0" applyAlignment="1" pivotButton="0" quotePrefix="0" xfId="0">
      <alignment horizontal="left" vertical="center"/>
    </xf>
    <xf numFmtId="0" fontId="12" fillId="4" borderId="0" applyAlignment="1" pivotButton="0" quotePrefix="0" xfId="0">
      <alignment horizontal="left" vertical="center" wrapText="1"/>
    </xf>
    <xf numFmtId="0" fontId="19" fillId="4" borderId="0" applyAlignment="1" pivotButton="0" quotePrefix="0" xfId="0">
      <alignment horizontal="left" vertical="center"/>
    </xf>
    <xf numFmtId="0" fontId="31" fillId="4" borderId="0" applyAlignment="1" pivotButton="0" quotePrefix="0" xfId="0">
      <alignment horizontal="left" vertical="center"/>
    </xf>
    <xf numFmtId="0" fontId="12" fillId="4" borderId="0" applyAlignment="1" pivotButton="0" quotePrefix="0" xfId="0">
      <alignment horizontal="left" vertical="center"/>
    </xf>
    <xf numFmtId="0" fontId="23" fillId="4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left" vertical="center"/>
    </xf>
    <xf numFmtId="0" fontId="18" fillId="2" borderId="0" applyAlignment="1" pivotButton="0" quotePrefix="0" xfId="0">
      <alignment horizontal="left" vertical="center"/>
    </xf>
    <xf numFmtId="0" fontId="19" fillId="2" borderId="0" applyAlignment="1" pivotButton="0" quotePrefix="0" xfId="0">
      <alignment horizontal="left" vertical="bottom"/>
    </xf>
    <xf numFmtId="0" fontId="20" fillId="4" borderId="0" applyAlignment="1" pivotButton="0" quotePrefix="0" xfId="0">
      <alignment horizontal="left" vertical="center"/>
    </xf>
    <xf numFmtId="1" fontId="6" fillId="5" borderId="0" applyAlignment="1" applyProtection="1" pivotButton="0" quotePrefix="0" xfId="0">
      <alignment horizontal="center" vertical="center"/>
      <protection locked="0" hidden="0"/>
    </xf>
    <xf numFmtId="0" fontId="0" fillId="5" borderId="0" pivotButton="0" quotePrefix="0" xfId="0"/>
    <xf numFmtId="0" fontId="6" fillId="5" borderId="0" applyAlignment="1" applyProtection="1" pivotButton="0" quotePrefix="0" xfId="0">
      <alignment horizontal="center" vertical="center"/>
      <protection locked="0" hidden="0"/>
    </xf>
    <xf numFmtId="0" fontId="21" fillId="2" borderId="0" applyAlignment="1" pivotButton="0" quotePrefix="0" xfId="0">
      <alignment horizontal="left" vertical="center" wrapText="1"/>
    </xf>
    <xf numFmtId="0" fontId="19" fillId="4" borderId="0" applyAlignment="1" pivotButton="0" quotePrefix="0" xfId="0">
      <alignment horizontal="left" vertical="center" wrapText="1"/>
    </xf>
    <xf numFmtId="0" fontId="19" fillId="4" borderId="1" applyAlignment="1" pivotButton="0" quotePrefix="0" xfId="0">
      <alignment horizontal="left" vertical="center" wrapText="1"/>
    </xf>
    <xf numFmtId="169" fontId="2" fillId="4" borderId="0" applyAlignment="1" pivotButton="0" quotePrefix="0" xfId="0">
      <alignment horizontal="left" vertical="center"/>
    </xf>
    <xf numFmtId="170" fontId="2" fillId="4" borderId="1" applyAlignment="1" pivotButton="0" quotePrefix="0" xfId="0">
      <alignment horizontal="left" vertical="center"/>
    </xf>
    <xf numFmtId="169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10" fillId="4" borderId="0" applyAlignment="1" pivotButton="0" quotePrefix="0" xfId="0">
      <alignment horizontal="left" vertical="center"/>
    </xf>
    <xf numFmtId="3" fontId="22" fillId="4" borderId="0" applyAlignment="1" pivotButton="0" quotePrefix="0" xfId="0">
      <alignment horizontal="right" vertical="center"/>
    </xf>
    <xf numFmtId="0" fontId="10" fillId="4" borderId="1" applyAlignment="1" pivotButton="0" quotePrefix="0" xfId="0">
      <alignment horizontal="left" vertical="center"/>
    </xf>
    <xf numFmtId="164" fontId="22" fillId="4" borderId="0" applyAlignment="1" pivotButton="0" quotePrefix="0" xfId="0">
      <alignment horizontal="right" vertical="center"/>
    </xf>
    <xf numFmtId="171" fontId="22" fillId="4" borderId="0" applyAlignment="1" pivotButton="0" quotePrefix="0" xfId="0">
      <alignment horizontal="right" vertical="center"/>
    </xf>
    <xf numFmtId="165" fontId="22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wrapText="1"/>
    </xf>
    <xf numFmtId="170" fontId="24" fillId="4" borderId="0" applyAlignment="1" pivotButton="0" quotePrefix="0" xfId="0">
      <alignment horizontal="right" vertical="center"/>
    </xf>
    <xf numFmtId="169" fontId="24" fillId="4" borderId="0" applyAlignment="1" pivotButton="0" quotePrefix="0" xfId="0">
      <alignment horizontal="right" vertical="center"/>
    </xf>
    <xf numFmtId="164" fontId="24" fillId="4" borderId="0" applyAlignment="1" pivotButton="0" quotePrefix="0" xfId="0">
      <alignment horizontal="right" vertical="center"/>
    </xf>
    <xf numFmtId="0" fontId="10" fillId="2" borderId="0" applyAlignment="1" pivotButton="0" quotePrefix="0" xfId="0">
      <alignment horizontal="left" vertical="center" wrapText="1"/>
    </xf>
    <xf numFmtId="0" fontId="11" fillId="2" borderId="0" applyAlignment="1" pivotButton="0" quotePrefix="0" xfId="0">
      <alignment horizontal="left" vertical="center"/>
    </xf>
    <xf numFmtId="0" fontId="12" fillId="2" borderId="0" applyAlignment="1" pivotButton="0" quotePrefix="0" xfId="0">
      <alignment horizontal="left" vertical="center" wrapText="1"/>
    </xf>
    <xf numFmtId="0" fontId="13" fillId="3" borderId="0" applyAlignment="1" pivotButton="0" quotePrefix="0" xfId="0">
      <alignment horizontal="center" vertical="center" wrapText="1"/>
    </xf>
    <xf numFmtId="166" fontId="0" fillId="0" borderId="0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4" fontId="0" fillId="0" borderId="0" applyProtection="1" pivotButton="0" quotePrefix="0" xfId="0">
      <protection locked="0" hidden="0"/>
    </xf>
    <xf numFmtId="4" fontId="16" fillId="0" borderId="0" pivotButton="0" quotePrefix="0" xfId="0"/>
    <xf numFmtId="168" fontId="17" fillId="0" borderId="0" pivotButton="0" quotePrefix="0" xfId="0"/>
    <xf numFmtId="0" fontId="14" fillId="6" borderId="0" applyProtection="1" pivotButton="0" quotePrefix="0" xfId="0">
      <protection locked="0" hidden="0"/>
    </xf>
    <xf numFmtId="0" fontId="15" fillId="6" borderId="0" applyProtection="1" pivotButton="0" quotePrefix="0" xfId="0">
      <protection locked="0" hidden="0"/>
    </xf>
    <xf numFmtId="165" fontId="15" fillId="6" borderId="0" applyProtection="1" pivotButton="0" quotePrefix="0" xfId="0">
      <protection locked="0" hidden="0"/>
    </xf>
    <xf numFmtId="167" fontId="0" fillId="0" borderId="0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0" fontId="5" fillId="2" borderId="0" applyAlignment="1" pivotButton="0" quotePrefix="0" xfId="0">
      <alignment horizontal="left" vertical="center"/>
    </xf>
    <xf numFmtId="0" fontId="9" fillId="2" borderId="0" applyAlignment="1" pivotButton="0" quotePrefix="0" xfId="0">
      <alignment horizontal="left" vertical="top" wrapText="1"/>
    </xf>
    <xf numFmtId="0" fontId="4" fillId="3" borderId="0" applyAlignment="1" pivotButton="0" quotePrefix="0" xfId="0">
      <alignment horizontal="center" vertical="center" wrapText="1"/>
    </xf>
    <xf numFmtId="0" fontId="7" fillId="5" borderId="0" applyAlignment="1" applyProtection="1" pivotButton="0" quotePrefix="0" xfId="0">
      <alignment horizontal="center" vertical="center"/>
      <protection locked="0" hidden="0"/>
    </xf>
    <xf numFmtId="164" fontId="8" fillId="5" borderId="0" applyAlignment="1" applyProtection="1" pivotButton="0" quotePrefix="0" xfId="0">
      <alignment horizontal="center" vertical="center"/>
      <protection locked="0" hidden="0"/>
    </xf>
    <xf numFmtId="165" fontId="8" fillId="5" borderId="0" applyAlignment="1" applyProtection="1" pivotButton="0" quotePrefix="0" xfId="0">
      <alignment horizontal="center" vertical="center"/>
      <protection locked="0" hidden="0"/>
    </xf>
    <xf numFmtId="0" fontId="5" fillId="2" borderId="0" applyAlignment="1" pivotButton="0" quotePrefix="0" xfId="0">
      <alignment horizontal="left" vertical="center" wrapText="1"/>
    </xf>
    <xf numFmtId="165" fontId="6" fillId="5" borderId="0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3">
    <dxf>
      <font>
        <b val="1"/>
        <color rgb="00FF7A7A"/>
      </font>
    </dxf>
    <dxf>
      <font>
        <b val="1"/>
        <color rgb="00FFAD6A"/>
      </font>
    </dxf>
    <dxf>
      <fill>
        <patternFill patternType="solid">
          <fgColor rgb="00FFF0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Lang!$B$58</f>
            </strRef>
          </tx>
          <spPr>
            <a:solidFill xmlns:a="http://schemas.openxmlformats.org/drawingml/2006/main">
              <a:srgbClr val="2C6E7A"/>
            </a:solidFill>
            <a:ln xmlns:a="http://schemas.openxmlformats.org/drawingml/2006/main">
              <a:noFill/>
              <a:prstDash val="solid"/>
            </a:ln>
          </spPr>
          <cat>
            <numRef>
              <f>'Calc'!$B$20:$B$31</f>
            </numRef>
          </cat>
          <val>
            <numRef>
              <f>'Calc'!$C$20:$C$31</f>
            </numRef>
          </val>
        </ser>
        <ser>
          <idx val="1"/>
          <order val="1"/>
          <tx>
            <strRef>
              <f>Lang!$B$61</f>
            </strRef>
          </tx>
          <spPr>
            <a:solidFill xmlns:a="http://schemas.openxmlformats.org/drawingml/2006/main">
              <a:srgbClr val="FFAD6A"/>
            </a:solidFill>
            <a:ln xmlns:a="http://schemas.openxmlformats.org/drawingml/2006/main">
              <a:noFill/>
              <a:prstDash val="solid"/>
            </a:ln>
          </spPr>
          <cat>
            <numRef>
              <f>'Calc'!$B$20:$B$31</f>
            </numRef>
          </cat>
          <val>
            <numRef>
              <f>'Calc'!$E$20:$E$31</f>
            </numRef>
          </val>
        </ser>
        <gapWidth val="60"/>
        <axId val="10"/>
        <axId val="100"/>
      </barChart>
      <lineChart>
        <grouping val="standard"/>
        <ser>
          <idx val="2"/>
          <order val="2"/>
          <tx>
            <strRef>
              <f>Lang!$B$59</f>
            </strRef>
          </tx>
          <spPr>
            <a:ln xmlns:a="http://schemas.openxmlformats.org/drawingml/2006/main" w="31750">
              <a:solidFill>
                <a:srgbClr val="36DAC5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36DAC5"/>
              </a:solidFill>
              <a:ln xmlns:a="http://schemas.openxmlformats.org/drawingml/2006/main">
                <a:solidFill>
                  <a:srgbClr val="36DAC5"/>
                </a:solidFill>
                <a:prstDash val="solid"/>
              </a:ln>
            </spPr>
          </marker>
          <val>
            <numRef>
              <f>'Calc'!$F$20:$F$31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35506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223A4D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C9D6DF"/>
              </a:solidFill>
            </a:defRPr>
          </a:pPr>
          <a:r>
            <a:t/>
          </a:r>
          <a:endParaRPr/>
        </a:p>
      </txPr>
    </legend>
    <plotVisOnly val="1"/>
    <dispBlanksAs val="gap"/>
  </chart>
  <spPr>
    <a:solidFill xmlns:a="http://schemas.openxmlformats.org/drawingml/2006/main">
      <a:srgbClr val="0F2232"/>
    </a:solidFill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36DAC5"/>
            </a:solidFill>
            <a:ln xmlns:a="http://schemas.openxmlformats.org/drawingml/2006/main">
              <a:noFill/>
              <a:prstDash val="solid"/>
            </a:ln>
          </spPr>
          <cat>
            <numRef>
              <f>'Calc'!$A$50:$A$57</f>
            </numRef>
          </cat>
          <val>
            <numRef>
              <f>'Calc'!$B$50:$B$57</f>
            </numRef>
          </val>
        </ser>
        <gapWidth val="45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5506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223A4D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0F2232"/>
    </a:solidFill>
    <a:ln xmlns:a="http://schemas.openxmlformats.org/drawingml/2006/main">
      <a:noFill/>
      <a:prstDash val="solid"/>
    </a:ln>
  </spPr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F5C451"/>
            </a:solidFill>
            <a:ln xmlns:a="http://schemas.openxmlformats.org/drawingml/2006/main">
              <a:noFill/>
              <a:prstDash val="solid"/>
            </a:ln>
          </spPr>
          <invertIfNegative val="0"/>
          <cat>
            <numRef>
              <f>'Calc'!$B$40:$B$43</f>
            </numRef>
          </cat>
          <val>
            <numRef>
              <f>'Calc'!$H$40:$H$43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35506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223A4D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AB5C1"/>
                </a:solidFill>
              </a:defRPr>
            </a:pPr>
            <a:r>
              <a:t/>
            </a:r>
            <a:endParaRPr/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0F2232"/>
    </a:solidFill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</col>
      <colOff>0</colOff>
      <row>16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35</row>
      <rowOff>0</rowOff>
    </from>
    <ext cx="6480000" cy="338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35</row>
      <rowOff>0</rowOff>
    </from>
    <ext cx="4104000" cy="3384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36DAC5"/>
    <outlinePr summaryBelow="1" summaryRight="1"/>
    <pageSetUpPr fitToPage="1"/>
  </sheetPr>
  <dimension ref="A1:U44"/>
  <sheetViews>
    <sheetView showGridLines="0" zoomScale="90" workbookViewId="0">
      <selection activeCell="A1" sqref="A1"/>
    </sheetView>
  </sheetViews>
  <sheetFormatPr baseColWidth="8" defaultRowHeight="15"/>
  <cols>
    <col width="2.5" customWidth="1" min="1" max="1"/>
    <col width="8.6" customWidth="1" min="2" max="2"/>
    <col width="8.6" customWidth="1" min="3" max="3"/>
    <col width="8.6" customWidth="1" min="4" max="4"/>
    <col width="8.6" customWidth="1" min="5" max="5"/>
    <col width="8.6" customWidth="1" min="6" max="6"/>
    <col width="8.6" customWidth="1" min="7" max="7"/>
    <col width="8.6" customWidth="1" min="8" max="8"/>
    <col width="8.6" customWidth="1" min="9" max="9"/>
    <col width="8.6" customWidth="1" min="10" max="10"/>
    <col width="8.6" customWidth="1" min="11" max="11"/>
    <col width="8.6" customWidth="1" min="12" max="12"/>
    <col width="8.6" customWidth="1" min="13" max="13"/>
    <col width="8.6" customWidth="1" min="14" max="14"/>
    <col width="8.6" customWidth="1" min="15" max="15"/>
    <col width="8.6" customWidth="1" min="16" max="16"/>
    <col width="8.6" customWidth="1" min="17" max="17"/>
    <col width="8.6" customWidth="1" min="18" max="18"/>
    <col width="8.6" customWidth="1" min="19" max="19"/>
    <col width="8.6" customWidth="1" min="20" max="20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</row>
    <row r="2" ht="18" customHeight="1">
      <c r="A2" s="1" t="n"/>
      <c r="B2" s="2" t="inlineStr">
        <is>
          <t>K1</t>
        </is>
      </c>
      <c r="C2" s="3" t="n"/>
      <c r="D2" s="3" t="n"/>
      <c r="E2" s="1" t="n"/>
      <c r="F2" s="4">
        <f>"KEYONE  /  "&amp;Lang!$B$20</f>
        <v/>
      </c>
      <c r="T2" s="1" t="n"/>
      <c r="U2" s="1" t="n"/>
    </row>
    <row r="3" ht="18" customHeight="1">
      <c r="A3" s="1" t="n"/>
      <c r="B3" s="3" t="n"/>
      <c r="C3" s="3" t="n"/>
      <c r="D3" s="3" t="n"/>
      <c r="E3" s="1" t="n"/>
      <c r="T3" s="1" t="n"/>
      <c r="U3" s="1" t="n"/>
    </row>
    <row r="4" ht="18" customHeight="1">
      <c r="A4" s="1" t="n"/>
      <c r="B4" s="3" t="n"/>
      <c r="C4" s="3" t="n"/>
      <c r="D4" s="3" t="n"/>
      <c r="E4" s="1" t="n"/>
      <c r="F4" s="5">
        <f>Lang!$B$21</f>
        <v/>
      </c>
      <c r="T4" s="1" t="n"/>
      <c r="U4" s="1" t="n"/>
    </row>
    <row r="5" ht="18" customHeight="1">
      <c r="A5" s="1" t="n"/>
      <c r="B5" s="3" t="n"/>
      <c r="C5" s="3" t="n"/>
      <c r="D5" s="3" t="n"/>
      <c r="E5" s="1" t="n"/>
      <c r="T5" s="1" t="n"/>
      <c r="U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</row>
    <row r="7" ht="24" customHeight="1">
      <c r="A7" s="1" t="n"/>
      <c r="B7" s="6">
        <f>HYPERLINK("#'START'!A1",Lang!$B$2)</f>
        <v/>
      </c>
      <c r="C7" s="3" t="n"/>
      <c r="D7" s="7">
        <f>HYPERLINK("#'Dashboard'!A1",Lang!$B$3)</f>
        <v/>
      </c>
      <c r="E7" s="8" t="n"/>
      <c r="F7" s="7">
        <f>HYPERLINK("#'Orders'!A1",Lang!$B$17)</f>
        <v/>
      </c>
      <c r="G7" s="8" t="n"/>
      <c r="H7" s="7">
        <f>HYPERLINK("#'Products'!A1",Lang!$B$18)</f>
        <v/>
      </c>
      <c r="I7" s="8" t="n"/>
      <c r="J7" s="7">
        <f>HYPERLINK("#'Marketing'!A1",Lang!$B$19)</f>
        <v/>
      </c>
      <c r="K7" s="8" t="n"/>
      <c r="L7" s="7">
        <f>HYPERLINK("#'Settings'!A1",Lang!$B$4)</f>
        <v/>
      </c>
      <c r="M7" s="8" t="n"/>
      <c r="N7" s="1" t="n"/>
      <c r="O7" s="1" t="n"/>
      <c r="P7" s="1" t="n"/>
      <c r="Q7" s="1" t="n"/>
      <c r="R7" s="1" t="n"/>
      <c r="S7" s="1" t="n"/>
      <c r="T7" s="1" t="n"/>
      <c r="U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</row>
    <row r="9">
      <c r="A9" s="1" t="n"/>
      <c r="B9" s="9">
        <f>Lang!$B$22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1" t="n"/>
      <c r="U9" s="1" t="n"/>
    </row>
    <row r="10" ht="24" customHeight="1">
      <c r="A10" s="1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1" t="n"/>
      <c r="U10" s="1" t="n"/>
    </row>
    <row r="11">
      <c r="A11" s="1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1" t="n"/>
      <c r="U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</row>
    <row r="13">
      <c r="A13" s="1" t="n"/>
      <c r="B13" s="10" t="inlineStr">
        <is>
          <t>01</t>
        </is>
      </c>
      <c r="C13" s="3" t="n"/>
      <c r="D13" s="1" t="n"/>
      <c r="E13" s="11">
        <f>Lang!$B$23</f>
        <v/>
      </c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1" t="n"/>
      <c r="U13" s="1" t="n"/>
    </row>
    <row r="14">
      <c r="A14" s="1" t="n"/>
      <c r="B14" s="3" t="n"/>
      <c r="C14" s="3" t="n"/>
      <c r="D14" s="1" t="n"/>
      <c r="E14" s="12">
        <f>Lang!$B$24</f>
        <v/>
      </c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1" t="n"/>
      <c r="U14" s="1" t="n"/>
    </row>
    <row r="15">
      <c r="A15" s="1" t="n"/>
      <c r="B15" s="3" t="n"/>
      <c r="C15" s="3" t="n"/>
      <c r="D15" s="1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1" t="n"/>
      <c r="U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</row>
    <row r="17">
      <c r="A17" s="1" t="n"/>
      <c r="B17" s="10" t="inlineStr">
        <is>
          <t>02</t>
        </is>
      </c>
      <c r="C17" s="3" t="n"/>
      <c r="D17" s="1" t="n"/>
      <c r="E17" s="11">
        <f>Lang!$B$25</f>
        <v/>
      </c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1" t="n"/>
      <c r="U17" s="1" t="n"/>
    </row>
    <row r="18">
      <c r="A18" s="1" t="n"/>
      <c r="B18" s="3" t="n"/>
      <c r="C18" s="3" t="n"/>
      <c r="D18" s="1" t="n"/>
      <c r="E18" s="12">
        <f>Lang!$B$26</f>
        <v/>
      </c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1" t="n"/>
      <c r="U18" s="1" t="n"/>
    </row>
    <row r="19">
      <c r="A19" s="1" t="n"/>
      <c r="B19" s="3" t="n"/>
      <c r="C19" s="3" t="n"/>
      <c r="D19" s="1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1" t="n"/>
      <c r="U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</row>
    <row r="21">
      <c r="A21" s="1" t="n"/>
      <c r="B21" s="10" t="inlineStr">
        <is>
          <t>03</t>
        </is>
      </c>
      <c r="C21" s="3" t="n"/>
      <c r="D21" s="1" t="n"/>
      <c r="E21" s="11">
        <f>Lang!$B$27</f>
        <v/>
      </c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1" t="n"/>
      <c r="U21" s="1" t="n"/>
    </row>
    <row r="22">
      <c r="A22" s="1" t="n"/>
      <c r="B22" s="3" t="n"/>
      <c r="C22" s="3" t="n"/>
      <c r="D22" s="1" t="n"/>
      <c r="E22" s="12">
        <f>Lang!$B$28</f>
        <v/>
      </c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1" t="n"/>
      <c r="U22" s="1" t="n"/>
    </row>
    <row r="23">
      <c r="A23" s="1" t="n"/>
      <c r="B23" s="3" t="n"/>
      <c r="C23" s="3" t="n"/>
      <c r="D23" s="1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1" t="n"/>
      <c r="U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</row>
    <row r="25">
      <c r="A25" s="1" t="n"/>
      <c r="B25" s="10" t="inlineStr">
        <is>
          <t>04</t>
        </is>
      </c>
      <c r="C25" s="3" t="n"/>
      <c r="D25" s="1" t="n"/>
      <c r="E25" s="11">
        <f>Lang!$B$29</f>
        <v/>
      </c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1" t="n"/>
      <c r="U25" s="1" t="n"/>
    </row>
    <row r="26">
      <c r="A26" s="1" t="n"/>
      <c r="B26" s="3" t="n"/>
      <c r="C26" s="3" t="n"/>
      <c r="D26" s="1" t="n"/>
      <c r="E26" s="12">
        <f>Lang!$B$30</f>
        <v/>
      </c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1" t="n"/>
      <c r="U26" s="1" t="n"/>
    </row>
    <row r="27">
      <c r="A27" s="1" t="n"/>
      <c r="B27" s="3" t="n"/>
      <c r="C27" s="3" t="n"/>
      <c r="D27" s="1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8" t="n"/>
      <c r="R27" s="8" t="n"/>
      <c r="S27" s="8" t="n"/>
      <c r="T27" s="1" t="n"/>
      <c r="U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</row>
    <row r="30">
      <c r="A30" s="1" t="n"/>
      <c r="B30" s="13">
        <f>Lang!$B$31</f>
        <v/>
      </c>
      <c r="T30" s="1" t="n"/>
      <c r="U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</row>
    <row r="32">
      <c r="A32" s="1" t="n"/>
      <c r="B32" s="14">
        <f>Lang!$B$5</f>
        <v/>
      </c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8" t="n"/>
      <c r="R32" s="8" t="n"/>
      <c r="S32" s="8" t="n"/>
      <c r="T32" s="1" t="n"/>
      <c r="U32" s="1" t="n"/>
    </row>
    <row r="33">
      <c r="A33" s="1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8" t="n"/>
      <c r="R33" s="8" t="n"/>
      <c r="S33" s="8" t="n"/>
      <c r="T33" s="1" t="n"/>
      <c r="U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</row>
    <row r="35">
      <c r="A35" s="1" t="n"/>
      <c r="B35" s="15">
        <f>Lang!$B$6</f>
        <v/>
      </c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8" t="n"/>
      <c r="R35" s="8" t="n"/>
      <c r="S35" s="8" t="n"/>
      <c r="T35" s="1" t="n"/>
      <c r="U35" s="1" t="n"/>
    </row>
    <row r="36">
      <c r="A36" s="1" t="n"/>
      <c r="B36" s="16" t="inlineStr">
        <is>
          <t>Keywan Fakhri</t>
        </is>
      </c>
      <c r="C36" s="8" t="n"/>
      <c r="D36" s="8" t="n"/>
      <c r="E36" s="8" t="n"/>
      <c r="F36" s="8" t="n"/>
      <c r="G36" s="8" t="n"/>
      <c r="H36" s="8" t="n"/>
      <c r="I36" s="14">
        <f>Lang!$B$7</f>
        <v/>
      </c>
      <c r="J36" s="8" t="n"/>
      <c r="K36" s="8" t="n"/>
      <c r="L36" s="8" t="n"/>
      <c r="M36" s="8" t="n"/>
      <c r="N36" s="8" t="n"/>
      <c r="O36" s="8" t="n"/>
      <c r="P36" s="8" t="n"/>
      <c r="Q36" s="8" t="n"/>
      <c r="R36" s="8" t="n"/>
      <c r="S36" s="8" t="n"/>
      <c r="T36" s="1" t="n"/>
      <c r="U36" s="1" t="n"/>
    </row>
    <row r="37">
      <c r="A37" s="1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  <c r="O37" s="8" t="n"/>
      <c r="P37" s="8" t="n"/>
      <c r="Q37" s="8" t="n"/>
      <c r="R37" s="8" t="n"/>
      <c r="S37" s="8" t="n"/>
      <c r="T37" s="1" t="n"/>
      <c r="U37" s="1" t="n"/>
    </row>
    <row r="38">
      <c r="A38" s="1" t="n"/>
      <c r="B38" s="17">
        <f>Lang!$B$8</f>
        <v/>
      </c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  <c r="O38" s="8" t="n"/>
      <c r="P38" s="8" t="n"/>
      <c r="Q38" s="8" t="n"/>
      <c r="R38" s="8" t="n"/>
      <c r="S38" s="8" t="n"/>
      <c r="T38" s="1" t="n"/>
      <c r="U38" s="1" t="n"/>
    </row>
    <row r="39">
      <c r="A39" s="1" t="n"/>
      <c r="B39" s="18">
        <f>HYPERLINK("https://keywanfakhri.com","keywanfakhri.com")</f>
        <v/>
      </c>
      <c r="C39" s="8" t="n"/>
      <c r="D39" s="8" t="n"/>
      <c r="E39" s="8" t="n"/>
      <c r="F39" s="18">
        <f>HYPERLINK("mailto:keywanfakhri1@gmail.com","keywanfakhri1@gmail.com")</f>
        <v/>
      </c>
      <c r="G39" s="8" t="n"/>
      <c r="H39" s="8" t="n"/>
      <c r="I39" s="8" t="n"/>
      <c r="J39" s="8" t="n"/>
      <c r="K39" s="8" t="n"/>
      <c r="L39" s="18">
        <f>HYPERLINK("https://www.linkedin.com/in/rahmatallah-keywan-fakhri/","LinkedIn: rahmatallah-keywan-fakhri")</f>
        <v/>
      </c>
      <c r="M39" s="8" t="n"/>
      <c r="N39" s="8" t="n"/>
      <c r="O39" s="8" t="n"/>
      <c r="P39" s="8" t="n"/>
      <c r="Q39" s="8" t="n"/>
      <c r="R39" s="8" t="n"/>
      <c r="S39" s="8" t="n"/>
      <c r="T39" s="1" t="n"/>
      <c r="U39" s="1" t="n"/>
    </row>
    <row r="40">
      <c r="A40" s="1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  <c r="O40" s="8" t="n"/>
      <c r="P40" s="8" t="n"/>
      <c r="Q40" s="8" t="n"/>
      <c r="R40" s="8" t="n"/>
      <c r="S40" s="8" t="n"/>
      <c r="T40" s="1" t="n"/>
      <c r="U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mergeCells count="31">
    <mergeCell ref="L7:M7"/>
    <mergeCell ref="B7:C7"/>
    <mergeCell ref="B25:C27"/>
    <mergeCell ref="E13:S13"/>
    <mergeCell ref="E26:S27"/>
    <mergeCell ref="B32:S33"/>
    <mergeCell ref="F7:G7"/>
    <mergeCell ref="E18:S19"/>
    <mergeCell ref="B21:C23"/>
    <mergeCell ref="B38:S38"/>
    <mergeCell ref="E22:S23"/>
    <mergeCell ref="B9:S11"/>
    <mergeCell ref="E14:S15"/>
    <mergeCell ref="B17:C19"/>
    <mergeCell ref="B13:C15"/>
    <mergeCell ref="F39:K39"/>
    <mergeCell ref="L39:S39"/>
    <mergeCell ref="B30:S30"/>
    <mergeCell ref="B2:D5"/>
    <mergeCell ref="D7:E7"/>
    <mergeCell ref="E25:S25"/>
    <mergeCell ref="H7:I7"/>
    <mergeCell ref="B36:H37"/>
    <mergeCell ref="F4:S5"/>
    <mergeCell ref="J7:K7"/>
    <mergeCell ref="B39:E39"/>
    <mergeCell ref="B35:S35"/>
    <mergeCell ref="E21:S21"/>
    <mergeCell ref="I36:S37"/>
    <mergeCell ref="F2:S3"/>
    <mergeCell ref="E17:S17"/>
  </mergeCells>
  <printOptions horizontalCentered="1"/>
  <pageMargins left="0.3" right="0.3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tabColor rgb="0036DAC5"/>
    <outlinePr summaryBelow="1" summaryRight="1"/>
    <pageSetUpPr fitToPage="1"/>
  </sheetPr>
  <dimension ref="A1:U60"/>
  <sheetViews>
    <sheetView showGridLines="0" zoomScale="90" workbookViewId="0">
      <selection activeCell="A1" sqref="A1"/>
    </sheetView>
  </sheetViews>
  <sheetFormatPr baseColWidth="8" defaultRowHeight="15"/>
  <cols>
    <col width="2.5" customWidth="1" min="1" max="1"/>
    <col width="8.6" customWidth="1" min="2" max="2"/>
    <col width="8.6" customWidth="1" min="3" max="3"/>
    <col width="8.6" customWidth="1" min="4" max="4"/>
    <col width="8.6" customWidth="1" min="5" max="5"/>
    <col width="8.6" customWidth="1" min="6" max="6"/>
    <col width="8.6" customWidth="1" min="7" max="7"/>
    <col width="8.6" customWidth="1" min="8" max="8"/>
    <col width="8.6" customWidth="1" min="9" max="9"/>
    <col width="8.6" customWidth="1" min="10" max="10"/>
    <col width="8.6" customWidth="1" min="11" max="11"/>
    <col width="8.6" customWidth="1" min="12" max="12"/>
    <col width="8.6" customWidth="1" min="13" max="13"/>
    <col width="8.6" customWidth="1" min="14" max="14"/>
    <col width="8.6" customWidth="1" min="15" max="15"/>
    <col width="8.6" customWidth="1" min="16" max="16"/>
    <col width="8.6" customWidth="1" min="17" max="17"/>
    <col width="8.6" customWidth="1" min="18" max="18"/>
    <col width="8.6" customWidth="1" min="19" max="19"/>
    <col width="8.6" customWidth="1" min="20" max="20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</row>
    <row r="2" ht="22" customHeight="1">
      <c r="A2" s="1" t="n"/>
      <c r="B2" s="10" t="inlineStr">
        <is>
          <t>K1</t>
        </is>
      </c>
      <c r="C2" s="3" t="n"/>
      <c r="D2" s="1" t="n"/>
      <c r="E2" s="19">
        <f>"KEYONE  /  "&amp;Lang!$B$41</f>
        <v/>
      </c>
      <c r="T2" s="1" t="n"/>
      <c r="U2" s="1" t="n"/>
    </row>
    <row r="3" ht="22" customHeight="1">
      <c r="A3" s="1" t="n"/>
      <c r="B3" s="3" t="n"/>
      <c r="C3" s="3" t="n"/>
      <c r="D3" s="1" t="n"/>
      <c r="E3" s="20">
        <f>Lang!$B$42</f>
        <v/>
      </c>
      <c r="T3" s="1" t="n"/>
      <c r="U3" s="1" t="n"/>
    </row>
    <row r="4" ht="24" customHeight="1">
      <c r="A4" s="1" t="n"/>
      <c r="B4" s="7">
        <f>HYPERLINK("#'START'!A1",Lang!$B$2)</f>
        <v/>
      </c>
      <c r="C4" s="8" t="n"/>
      <c r="D4" s="6">
        <f>HYPERLINK("#'Dashboard'!A1",Lang!$B$3)</f>
        <v/>
      </c>
      <c r="E4" s="3" t="n"/>
      <c r="F4" s="7">
        <f>HYPERLINK("#'Orders'!A1",Lang!$B$17)</f>
        <v/>
      </c>
      <c r="G4" s="8" t="n"/>
      <c r="H4" s="7">
        <f>HYPERLINK("#'Products'!A1",Lang!$B$18)</f>
        <v/>
      </c>
      <c r="I4" s="8" t="n"/>
      <c r="J4" s="7">
        <f>HYPERLINK("#'Marketing'!A1",Lang!$B$19)</f>
        <v/>
      </c>
      <c r="K4" s="8" t="n"/>
      <c r="L4" s="7">
        <f>HYPERLINK("#'Settings'!A1",Lang!$B$4)</f>
        <v/>
      </c>
      <c r="M4" s="8" t="n"/>
      <c r="N4" s="1" t="n"/>
      <c r="O4" s="1" t="n"/>
      <c r="P4" s="1" t="n"/>
      <c r="Q4" s="1" t="n"/>
      <c r="R4" s="1" t="n"/>
      <c r="S4" s="1" t="n"/>
      <c r="T4" s="1" t="n"/>
      <c r="U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</row>
    <row r="6" ht="18" customHeight="1">
      <c r="A6" s="1" t="n"/>
      <c r="B6" s="21">
        <f>Lang!$B$33</f>
        <v/>
      </c>
      <c r="H6" s="21">
        <f>Lang!$B$13</f>
        <v/>
      </c>
      <c r="J6" s="1" t="n"/>
      <c r="K6" s="21">
        <f>Lang!$B$14</f>
        <v/>
      </c>
      <c r="N6" s="1" t="n"/>
      <c r="O6" s="21">
        <f>Lang!$B$43</f>
        <v/>
      </c>
      <c r="R6" s="1" t="n"/>
      <c r="S6" s="1" t="n"/>
      <c r="T6" s="1" t="n"/>
      <c r="U6" s="1" t="n"/>
    </row>
    <row r="7" ht="26" customHeight="1">
      <c r="A7" s="1" t="n"/>
      <c r="B7" s="22">
        <f>Settings!$D$8</f>
        <v/>
      </c>
      <c r="C7" s="8" t="n"/>
      <c r="D7" s="8" t="n"/>
      <c r="E7" s="8" t="n"/>
      <c r="F7" s="8" t="n"/>
      <c r="G7" s="8" t="n"/>
      <c r="H7" s="23" t="n">
        <v>2026</v>
      </c>
      <c r="I7" s="24" t="n"/>
      <c r="J7" s="1" t="n"/>
      <c r="K7" s="25" t="inlineStr">
        <is>
          <t>Full year</t>
        </is>
      </c>
      <c r="L7" s="24" t="n"/>
      <c r="M7" s="24" t="n"/>
      <c r="N7" s="1" t="n"/>
      <c r="O7" s="25" t="inlineStr">
        <is>
          <t>All</t>
        </is>
      </c>
      <c r="P7" s="24" t="n"/>
      <c r="Q7" s="24" t="n"/>
      <c r="R7" s="1" t="n"/>
      <c r="S7" s="1" t="n"/>
      <c r="T7" s="1" t="n"/>
      <c r="U7" s="1" t="n"/>
    </row>
    <row r="8" ht="22" customHeight="1">
      <c r="A8" s="1" t="n"/>
      <c r="B8" s="26">
        <f>Lang!$B$44</f>
        <v/>
      </c>
      <c r="T8" s="1" t="n"/>
      <c r="U8" s="1" t="n"/>
    </row>
    <row r="9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</row>
    <row r="10" ht="26" customHeight="1">
      <c r="A10" s="1" t="n"/>
      <c r="B10" s="27">
        <f>Lang!$B$45</f>
        <v/>
      </c>
      <c r="C10" s="8" t="n"/>
      <c r="D10" s="8" t="n"/>
      <c r="E10" s="28">
        <f>Lang!$B$46</f>
        <v/>
      </c>
      <c r="F10" s="8" t="n"/>
      <c r="G10" s="8" t="n"/>
      <c r="H10" s="28">
        <f>Lang!$B$47</f>
        <v/>
      </c>
      <c r="I10" s="8" t="n"/>
      <c r="J10" s="8" t="n"/>
      <c r="K10" s="28">
        <f>Lang!$B$48</f>
        <v/>
      </c>
      <c r="L10" s="8" t="n"/>
      <c r="M10" s="8" t="n"/>
      <c r="N10" s="28">
        <f>Lang!$B$49</f>
        <v/>
      </c>
      <c r="O10" s="8" t="n"/>
      <c r="P10" s="8" t="n"/>
      <c r="Q10" s="28">
        <f>Lang!$B$50</f>
        <v/>
      </c>
      <c r="R10" s="8" t="n"/>
      <c r="S10" s="8" t="n"/>
      <c r="T10" s="1" t="n"/>
      <c r="U10" s="1" t="n"/>
    </row>
    <row r="11">
      <c r="A11" s="1" t="n"/>
      <c r="B11" s="29">
        <f>Calc!$B$8</f>
        <v/>
      </c>
      <c r="C11" s="8" t="n"/>
      <c r="D11" s="8" t="n"/>
      <c r="E11" s="30">
        <f>Calc!$B$9</f>
        <v/>
      </c>
      <c r="F11" s="8" t="n"/>
      <c r="G11" s="8" t="n"/>
      <c r="H11" s="31">
        <f>Calc!$B$12</f>
        <v/>
      </c>
      <c r="I11" s="8" t="n"/>
      <c r="J11" s="8" t="n"/>
      <c r="K11" s="30">
        <f>Calc!$B$13</f>
        <v/>
      </c>
      <c r="L11" s="8" t="n"/>
      <c r="M11" s="8" t="n"/>
      <c r="N11" s="32">
        <f>IF(Calc!$B$10-Calc!$B$11&lt;=0,0,Calc!$B$8/(Calc!$B$10-Calc!$B$11))</f>
        <v/>
      </c>
      <c r="O11" s="8" t="n"/>
      <c r="P11" s="8" t="n"/>
      <c r="Q11" s="33">
        <f>IF(Calc!$B$10=0,0,Calc!$B$11/Calc!$B$10)</f>
        <v/>
      </c>
      <c r="R11" s="8" t="n"/>
      <c r="S11" s="8" t="n"/>
      <c r="T11" s="1" t="n"/>
      <c r="U11" s="1" t="n"/>
    </row>
    <row r="12">
      <c r="A12" s="1" t="n"/>
      <c r="B12" s="8" t="n"/>
      <c r="C12" s="8" t="n"/>
      <c r="D12" s="8" t="n"/>
      <c r="E12" s="34" t="n"/>
      <c r="F12" s="8" t="n"/>
      <c r="G12" s="8" t="n"/>
      <c r="H12" s="34" t="n"/>
      <c r="I12" s="8" t="n"/>
      <c r="J12" s="8" t="n"/>
      <c r="K12" s="34" t="n"/>
      <c r="L12" s="8" t="n"/>
      <c r="M12" s="8" t="n"/>
      <c r="N12" s="34" t="n"/>
      <c r="O12" s="8" t="n"/>
      <c r="P12" s="8" t="n"/>
      <c r="Q12" s="34" t="n"/>
      <c r="R12" s="8" t="n"/>
      <c r="S12" s="8" t="n"/>
      <c r="T12" s="1" t="n"/>
      <c r="U12" s="1" t="n"/>
    </row>
    <row r="13">
      <c r="A13" s="1" t="n"/>
      <c r="B13" s="35">
        <f>Lang!$B$51</f>
        <v/>
      </c>
      <c r="C13" s="8" t="n"/>
      <c r="D13" s="36">
        <f>Calc!$B$10</f>
        <v/>
      </c>
      <c r="E13" s="37">
        <f>Lang!$B$16</f>
        <v/>
      </c>
      <c r="F13" s="8" t="n"/>
      <c r="G13" s="38">
        <f>IF(B11=0,0,E11/B11)</f>
        <v/>
      </c>
      <c r="H13" s="37">
        <f>Lang!$B$52</f>
        <v/>
      </c>
      <c r="I13" s="8" t="n"/>
      <c r="J13" s="39">
        <f>IF(H11=0,0,B11/H11)</f>
        <v/>
      </c>
      <c r="K13" s="37">
        <f>Lang!$B$16</f>
        <v/>
      </c>
      <c r="L13" s="8" t="n"/>
      <c r="M13" s="38">
        <f>IF(B11=0,0,K11/B11)</f>
        <v/>
      </c>
      <c r="N13" s="37">
        <f>Lang!$B$53</f>
        <v/>
      </c>
      <c r="O13" s="8" t="n"/>
      <c r="P13" s="40">
        <f>IF(Calc!$B$10=0,0,K11/Calc!$B$10)</f>
        <v/>
      </c>
      <c r="Q13" s="37">
        <f>Lang!$B$54</f>
        <v/>
      </c>
      <c r="R13" s="8" t="n"/>
      <c r="S13" s="36">
        <f>Calc!$B$11</f>
        <v/>
      </c>
      <c r="T13" s="1" t="n"/>
      <c r="U13" s="1" t="n"/>
    </row>
    <row r="14">
      <c r="A14" s="1" t="n"/>
      <c r="B14" s="8" t="n"/>
      <c r="C14" s="8" t="n"/>
      <c r="D14" s="8" t="n"/>
      <c r="E14" s="34" t="n"/>
      <c r="F14" s="8" t="n"/>
      <c r="G14" s="8" t="n"/>
      <c r="H14" s="34" t="n"/>
      <c r="I14" s="8" t="n"/>
      <c r="J14" s="8" t="n"/>
      <c r="K14" s="34" t="n"/>
      <c r="L14" s="8" t="n"/>
      <c r="M14" s="8" t="n"/>
      <c r="N14" s="34" t="n"/>
      <c r="O14" s="8" t="n"/>
      <c r="P14" s="8" t="n"/>
      <c r="Q14" s="34" t="n"/>
      <c r="R14" s="8" t="n"/>
      <c r="S14" s="8" t="n"/>
      <c r="T14" s="1" t="n"/>
      <c r="U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</row>
    <row r="16">
      <c r="A16" s="1" t="n"/>
      <c r="B16" s="18">
        <f>Lang!$B$55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18">
        <f>Lang!$B$12</f>
        <v/>
      </c>
      <c r="N16" s="8" t="n"/>
      <c r="O16" s="8" t="n"/>
      <c r="P16" s="8" t="n"/>
      <c r="Q16" s="8" t="n"/>
      <c r="R16" s="8" t="n"/>
      <c r="S16" s="8" t="n"/>
      <c r="T16" s="1" t="n"/>
      <c r="U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8" t="n"/>
      <c r="N17" s="8" t="n"/>
      <c r="O17" s="8" t="n"/>
      <c r="P17" s="8" t="n"/>
      <c r="Q17" s="8" t="n"/>
      <c r="R17" s="8" t="n"/>
      <c r="S17" s="8" t="n"/>
      <c r="T17" s="1" t="n"/>
      <c r="U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5">
        <f>Lang!$B$62</f>
        <v/>
      </c>
      <c r="N18" s="8" t="n"/>
      <c r="O18" s="8" t="n"/>
      <c r="P18" s="8" t="n"/>
      <c r="Q18" s="8" t="n"/>
      <c r="R18" s="8" t="n"/>
      <c r="S18" s="8" t="n"/>
      <c r="T18" s="1" t="n"/>
      <c r="U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41">
        <f>INDEX(Calc!$A$40:$A$47,MATCH(MAX(Calc!$I$40:$I$47),Calc!$I$40:$I$47,0))</f>
        <v/>
      </c>
      <c r="N19" s="8" t="n"/>
      <c r="O19" s="8" t="n"/>
      <c r="P19" s="8" t="n"/>
      <c r="Q19" s="42">
        <f>MAX(Calc!$I$40:$I$47)</f>
        <v/>
      </c>
      <c r="R19" s="8" t="n"/>
      <c r="S19" s="8" t="n"/>
      <c r="T19" s="1" t="n"/>
      <c r="U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8" t="n"/>
      <c r="N20" s="8" t="n"/>
      <c r="O20" s="8" t="n"/>
      <c r="P20" s="8" t="n"/>
      <c r="Q20" s="8" t="n"/>
      <c r="R20" s="8" t="n"/>
      <c r="S20" s="8" t="n"/>
      <c r="T20" s="1" t="n"/>
      <c r="U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8" t="n"/>
      <c r="N21" s="8" t="n"/>
      <c r="O21" s="8" t="n"/>
      <c r="P21" s="8" t="n"/>
      <c r="Q21" s="8" t="n"/>
      <c r="R21" s="8" t="n"/>
      <c r="S21" s="8" t="n"/>
      <c r="T21" s="1" t="n"/>
      <c r="U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5">
        <f>Lang!$B$63</f>
        <v/>
      </c>
      <c r="N22" s="8" t="n"/>
      <c r="O22" s="8" t="n"/>
      <c r="P22" s="8" t="n"/>
      <c r="Q22" s="8" t="n"/>
      <c r="R22" s="8" t="n"/>
      <c r="S22" s="8" t="n"/>
      <c r="T22" s="1" t="n"/>
      <c r="U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41">
        <f>Calc!$A$50</f>
        <v/>
      </c>
      <c r="N23" s="8" t="n"/>
      <c r="O23" s="8" t="n"/>
      <c r="P23" s="8" t="n"/>
      <c r="Q23" s="43">
        <f>Calc!$B$50</f>
        <v/>
      </c>
      <c r="R23" s="8" t="n"/>
      <c r="S23" s="8" t="n"/>
      <c r="T23" s="1" t="n"/>
      <c r="U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8" t="n"/>
      <c r="N24" s="8" t="n"/>
      <c r="O24" s="8" t="n"/>
      <c r="P24" s="8" t="n"/>
      <c r="Q24" s="8" t="n"/>
      <c r="R24" s="8" t="n"/>
      <c r="S24" s="8" t="n"/>
      <c r="T24" s="1" t="n"/>
      <c r="U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8" t="n"/>
      <c r="N25" s="8" t="n"/>
      <c r="O25" s="8" t="n"/>
      <c r="P25" s="8" t="n"/>
      <c r="Q25" s="8" t="n"/>
      <c r="R25" s="8" t="n"/>
      <c r="S25" s="8" t="n"/>
      <c r="T25" s="1" t="n"/>
      <c r="U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5">
        <f>Lang!$B$64</f>
        <v/>
      </c>
      <c r="N26" s="8" t="n"/>
      <c r="O26" s="8" t="n"/>
      <c r="P26" s="8" t="n"/>
      <c r="Q26" s="8" t="n"/>
      <c r="R26" s="8" t="n"/>
      <c r="S26" s="8" t="n"/>
      <c r="T26" s="1" t="n"/>
      <c r="U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41">
        <f>IF(MIN(Calc!$G$60:$G$359)&gt;=9,"–",INDEX(Calc!$B$60:$B$359,MATCH(MIN(Calc!$G$60:$G$359),Calc!$G$60:$G$359,0)))</f>
        <v/>
      </c>
      <c r="N27" s="8" t="n"/>
      <c r="O27" s="8" t="n"/>
      <c r="P27" s="8" t="n"/>
      <c r="Q27" s="44">
        <f>IF(MIN(Calc!$G$60:$G$359)&gt;=9,"",MIN(Calc!$G$60:$G$359))</f>
        <v/>
      </c>
      <c r="R27" s="8" t="n"/>
      <c r="S27" s="8" t="n"/>
      <c r="T27" s="1" t="n"/>
      <c r="U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8" t="n"/>
      <c r="N28" s="8" t="n"/>
      <c r="O28" s="8" t="n"/>
      <c r="P28" s="8" t="n"/>
      <c r="Q28" s="8" t="n"/>
      <c r="R28" s="8" t="n"/>
      <c r="S28" s="8" t="n"/>
      <c r="T28" s="1" t="n"/>
      <c r="U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8" t="n"/>
      <c r="N29" s="8" t="n"/>
      <c r="O29" s="8" t="n"/>
      <c r="P29" s="8" t="n"/>
      <c r="Q29" s="8" t="n"/>
      <c r="R29" s="8" t="n"/>
      <c r="S29" s="8" t="n"/>
      <c r="T29" s="1" t="n"/>
      <c r="U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5">
        <f>Lang!$B$65</f>
        <v/>
      </c>
      <c r="N30" s="8" t="n"/>
      <c r="O30" s="8" t="n"/>
      <c r="P30" s="8" t="n"/>
      <c r="Q30" s="8" t="n"/>
      <c r="R30" s="8" t="n"/>
      <c r="S30" s="8" t="n"/>
      <c r="T30" s="1" t="n"/>
      <c r="U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41">
        <f>INDEX(Calc!$A$40:$A$47,MATCH(MAX(Calc!$J$40:$J$47),Calc!$J$40:$J$47,0))</f>
        <v/>
      </c>
      <c r="N31" s="8" t="n"/>
      <c r="O31" s="8" t="n"/>
      <c r="P31" s="8" t="n"/>
      <c r="Q31" s="44">
        <f>MAX(Calc!$J$40:$J$47)</f>
        <v/>
      </c>
      <c r="R31" s="8" t="n"/>
      <c r="S31" s="8" t="n"/>
      <c r="T31" s="1" t="n"/>
      <c r="U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8" t="n"/>
      <c r="N32" s="8" t="n"/>
      <c r="O32" s="8" t="n"/>
      <c r="P32" s="8" t="n"/>
      <c r="Q32" s="8" t="n"/>
      <c r="R32" s="8" t="n"/>
      <c r="S32" s="8" t="n"/>
      <c r="T32" s="1" t="n"/>
      <c r="U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8" t="n"/>
      <c r="N33" s="8" t="n"/>
      <c r="O33" s="8" t="n"/>
      <c r="P33" s="8" t="n"/>
      <c r="Q33" s="8" t="n"/>
      <c r="R33" s="8" t="n"/>
      <c r="S33" s="8" t="n"/>
      <c r="T33" s="1" t="n"/>
      <c r="U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</row>
    <row r="35">
      <c r="A35" s="1" t="n"/>
      <c r="B35" s="18">
        <f>Lang!$B$57</f>
        <v/>
      </c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18">
        <f>Lang!$B$56</f>
        <v/>
      </c>
      <c r="N35" s="8" t="n"/>
      <c r="O35" s="8" t="n"/>
      <c r="P35" s="8" t="n"/>
      <c r="Q35" s="8" t="n"/>
      <c r="R35" s="8" t="n"/>
      <c r="S35" s="8" t="n"/>
      <c r="T35" s="1" t="n"/>
      <c r="U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</row>
    <row r="55">
      <c r="A55" s="1" t="n"/>
      <c r="B55" s="26">
        <f>Lang!$B$31</f>
        <v/>
      </c>
      <c r="T55" s="1" t="n"/>
      <c r="U55" s="1" t="n"/>
    </row>
    <row r="56">
      <c r="A56" s="1" t="n"/>
      <c r="B56" s="45">
        <f>Lang!$B$5</f>
        <v/>
      </c>
      <c r="T56" s="1" t="n"/>
      <c r="U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mergeCells count="54">
    <mergeCell ref="B35:L35"/>
    <mergeCell ref="F4:G4"/>
    <mergeCell ref="E10:G10"/>
    <mergeCell ref="Q13:R13"/>
    <mergeCell ref="M18:S18"/>
    <mergeCell ref="B16:L16"/>
    <mergeCell ref="N11:P12"/>
    <mergeCell ref="Q10:S10"/>
    <mergeCell ref="M26:S26"/>
    <mergeCell ref="H4:I4"/>
    <mergeCell ref="B8:S8"/>
    <mergeCell ref="B10:D10"/>
    <mergeCell ref="H6:I6"/>
    <mergeCell ref="M31:P32"/>
    <mergeCell ref="N10:P10"/>
    <mergeCell ref="E2:S2"/>
    <mergeCell ref="E13:F13"/>
    <mergeCell ref="K7:M7"/>
    <mergeCell ref="B6:G6"/>
    <mergeCell ref="B13:C13"/>
    <mergeCell ref="M27:P28"/>
    <mergeCell ref="J4:K4"/>
    <mergeCell ref="B11:D12"/>
    <mergeCell ref="H11:J12"/>
    <mergeCell ref="L4:M4"/>
    <mergeCell ref="K10:M10"/>
    <mergeCell ref="Q23:S24"/>
    <mergeCell ref="B55:S55"/>
    <mergeCell ref="K6:M6"/>
    <mergeCell ref="H7:I7"/>
    <mergeCell ref="K11:M12"/>
    <mergeCell ref="O7:Q7"/>
    <mergeCell ref="D4:E4"/>
    <mergeCell ref="M35:S35"/>
    <mergeCell ref="H13:I13"/>
    <mergeCell ref="N13:O13"/>
    <mergeCell ref="B7:G7"/>
    <mergeCell ref="E3:S3"/>
    <mergeCell ref="M23:P24"/>
    <mergeCell ref="Q19:S20"/>
    <mergeCell ref="H10:J10"/>
    <mergeCell ref="B2:C3"/>
    <mergeCell ref="O6:Q6"/>
    <mergeCell ref="E11:G12"/>
    <mergeCell ref="M22:S22"/>
    <mergeCell ref="Q31:S32"/>
    <mergeCell ref="M16:S16"/>
    <mergeCell ref="Q27:S28"/>
    <mergeCell ref="M30:S30"/>
    <mergeCell ref="M19:P20"/>
    <mergeCell ref="B56:S56"/>
    <mergeCell ref="K13:L13"/>
    <mergeCell ref="B4:C4"/>
    <mergeCell ref="Q11:S12"/>
  </mergeCells>
  <conditionalFormatting sqref="K11">
    <cfRule type="expression" priority="1" dxfId="0">
      <formula>K11&lt;0</formula>
    </cfRule>
  </conditionalFormatting>
  <conditionalFormatting sqref="Q11">
    <cfRule type="expression" priority="2" dxfId="1">
      <formula>Q11&gt;0.1</formula>
    </cfRule>
  </conditionalFormatting>
  <conditionalFormatting sqref="Q27">
    <cfRule type="expression" priority="3" dxfId="1">
      <formula>AND(ISNUMBER(Q27),Q27&lt;0.15)</formula>
    </cfRule>
  </conditionalFormatting>
  <conditionalFormatting sqref="Q31">
    <cfRule type="expression" priority="4" dxfId="1">
      <formula>Q31&gt;0.1</formula>
    </cfRule>
  </conditionalFormatting>
  <dataValidations count="3">
    <dataValidation sqref="K7" showDropDown="0" showInputMessage="0" showErrorMessage="0" allowBlank="0" type="list">
      <formula1>=Lang!$B$92:$B$104</formula1>
    </dataValidation>
    <dataValidation sqref="O7" showDropDown="0" showInputMessage="0" showErrorMessage="0" allowBlank="0" type="list">
      <formula1>=Calc!$Z$1:$Z$9</formula1>
    </dataValidation>
    <dataValidation sqref="H7" showDropDown="0" showInputMessage="0" showErrorMessage="0" allowBlank="0" type="whole" operator="between">
      <formula1>2000</formula1>
      <formula2>2100</formula2>
    </dataValidation>
  </dataValidations>
  <printOptions horizontalCentered="1"/>
  <pageMargins left="0.3" right="0.3" top="0.4" bottom="0.4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FFAD6A"/>
    <outlinePr summaryBelow="1" summaryRight="1"/>
    <pageSetUpPr fitToPage="1"/>
  </sheetPr>
  <dimension ref="A1:P5007"/>
  <sheetViews>
    <sheetView showGridLines="0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0" customWidth="1" min="4" max="4"/>
    <col width="7" customWidth="1" min="5" max="5"/>
    <col width="11" customWidth="1" min="6" max="6"/>
    <col width="10" customWidth="1" min="7" max="7"/>
    <col width="11" customWidth="1" min="8" max="8"/>
    <col width="11" customWidth="1" min="9" max="9"/>
    <col width="9" customWidth="1" min="10" max="10"/>
    <col width="11" customWidth="1" min="11" max="11"/>
    <col width="11" customWidth="1" min="12" max="12"/>
    <col width="10" customWidth="1" min="13" max="13"/>
    <col width="12" customWidth="1" min="14" max="14"/>
    <col hidden="1" width="13" customWidth="1" min="15" max="15"/>
    <col hidden="1" width="13" customWidth="1" min="16" max="16"/>
  </cols>
  <sheetData>
    <row r="1">
      <c r="A1" s="46">
        <f>"KEYONE  /  "&amp;Lang!$B$79</f>
        <v/>
      </c>
    </row>
    <row r="2"/>
    <row r="3" ht="24" customHeight="1">
      <c r="A3" s="47">
        <f>Lang!$B$80</f>
        <v/>
      </c>
    </row>
    <row r="4" ht="24" customHeight="1"/>
    <row r="5" ht="24" customHeight="1">
      <c r="A5" s="7">
        <f>HYPERLINK("#'START'!A1",Lang!$B$2)</f>
        <v/>
      </c>
      <c r="B5" s="7">
        <f>HYPERLINK("#'Dashboard'!A1",Lang!$B$3)</f>
        <v/>
      </c>
      <c r="C5" s="7">
        <f>HYPERLINK("#'Settings'!A1",Lang!$B$4)</f>
        <v/>
      </c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</row>
    <row r="7" ht="30" customHeight="1">
      <c r="A7" s="48">
        <f>Lang!$B$66</f>
        <v/>
      </c>
      <c r="B7" s="48">
        <f>Lang!$B$67</f>
        <v/>
      </c>
      <c r="C7" s="48">
        <f>Lang!$B$35</f>
        <v/>
      </c>
      <c r="D7" s="48">
        <f>Lang!$B$68</f>
        <v/>
      </c>
      <c r="E7" s="48">
        <f>Lang!$B$69</f>
        <v/>
      </c>
      <c r="F7" s="48">
        <f>Lang!$B$70</f>
        <v/>
      </c>
      <c r="G7" s="48">
        <f>Lang!$B$71</f>
        <v/>
      </c>
      <c r="H7" s="48">
        <f>Lang!$B$72</f>
        <v/>
      </c>
      <c r="I7" s="48">
        <f>Lang!$B$73</f>
        <v/>
      </c>
      <c r="J7" s="48">
        <f>Lang!$B$74</f>
        <v/>
      </c>
      <c r="K7" s="48">
        <f>Lang!$B$75</f>
        <v/>
      </c>
      <c r="L7" s="48">
        <f>Lang!$B$76</f>
        <v/>
      </c>
      <c r="M7" s="48">
        <f>Lang!$B$77</f>
        <v/>
      </c>
      <c r="N7" s="48">
        <f>Lang!$B$78</f>
        <v/>
      </c>
    </row>
    <row r="8">
      <c r="A8" s="49" t="n">
        <v>46023</v>
      </c>
      <c r="B8" s="50" t="inlineStr">
        <is>
          <t>BL26001</t>
        </is>
      </c>
      <c r="C8" s="50" t="inlineStr">
        <is>
          <t>eBay</t>
        </is>
      </c>
      <c r="D8" s="50" t="inlineStr">
        <is>
          <t>BL-403</t>
        </is>
      </c>
      <c r="E8" s="50" t="n">
        <v>1</v>
      </c>
      <c r="F8" s="51" t="n">
        <v>10.84</v>
      </c>
      <c r="G8" s="51" t="n">
        <v>0</v>
      </c>
      <c r="H8" s="51" t="n">
        <v>3.28</v>
      </c>
      <c r="I8" s="51" t="n">
        <v>5.11</v>
      </c>
      <c r="J8" s="50" t="inlineStr">
        <is>
          <t>x</t>
        </is>
      </c>
      <c r="K8" s="52">
        <f>IF(OR($A8="",$E8=""),"",IF($P8=1,0,N($E8)*N($F8)-N($G8)+N($H8)))</f>
        <v/>
      </c>
      <c r="L8" s="52">
        <f>IF(K8="","",IF($P8=1,0,N($E8)*IFERROR(INDEX(Products!$D$8:$D$307,MATCH($D8,Products!$A$8:$A$307,0)),0)))</f>
        <v/>
      </c>
      <c r="M8" s="52">
        <f>IF(OR(K8="",$O8=0),IF(K8="","",0),IF($P8=1,0,K8*(N(INDEX(Settings!$E$11:$E$18,$O8))+N(INDEX(Settings!$G$11:$G$18,$O8)))+N(INDEX(Settings!$F$11:$F$18,$O8))))</f>
        <v/>
      </c>
      <c r="N8" s="53">
        <f>IF(K8="","",K8-L8-M8-N($I8)-$P8*N(Settings!$D$20))</f>
        <v/>
      </c>
      <c r="O8">
        <f>IF($C8="",0,IFERROR(MATCH($C8,Settings!$D$11:$D$18,0),0))</f>
        <v/>
      </c>
      <c r="P8">
        <f>IF(LOWER(TRIM($J8&amp;""))="x",1,0)</f>
        <v/>
      </c>
    </row>
    <row r="9">
      <c r="A9" s="49" t="n">
        <v>46023</v>
      </c>
      <c r="B9" s="50" t="inlineStr">
        <is>
          <t>BL26002</t>
        </is>
      </c>
      <c r="C9" s="50" t="inlineStr">
        <is>
          <t>Amazon</t>
        </is>
      </c>
      <c r="D9" s="50" t="inlineStr">
        <is>
          <t>BL-403</t>
        </is>
      </c>
      <c r="E9" s="50" t="n">
        <v>1</v>
      </c>
      <c r="F9" s="51" t="n">
        <v>11.38</v>
      </c>
      <c r="G9" s="51" t="n">
        <v>0</v>
      </c>
      <c r="H9" s="51" t="n">
        <v>0</v>
      </c>
      <c r="I9" s="51" t="n">
        <v>5.09</v>
      </c>
      <c r="J9" s="50" t="inlineStr">
        <is>
          <t>x</t>
        </is>
      </c>
      <c r="K9" s="52">
        <f>IF(OR($A9="",$E9=""),"",IF($P9=1,0,N($E9)*N($F9)-N($G9)+N($H9)))</f>
        <v/>
      </c>
      <c r="L9" s="52">
        <f>IF(K9="","",IF($P9=1,0,N($E9)*IFERROR(INDEX(Products!$D$8:$D$307,MATCH($D9,Products!$A$8:$A$307,0)),0)))</f>
        <v/>
      </c>
      <c r="M9" s="52">
        <f>IF(OR(K9="",$O9=0),IF(K9="","",0),IF($P9=1,0,K9*(N(INDEX(Settings!$E$11:$E$18,$O9))+N(INDEX(Settings!$G$11:$G$18,$O9)))+N(INDEX(Settings!$F$11:$F$18,$O9))))</f>
        <v/>
      </c>
      <c r="N9" s="53">
        <f>IF(K9="","",K9-L9-M9-N($I9)-$P9*N(Settings!$D$20))</f>
        <v/>
      </c>
      <c r="O9">
        <f>IF($C9="",0,IFERROR(MATCH($C9,Settings!$D$11:$D$18,0),0))</f>
        <v/>
      </c>
      <c r="P9">
        <f>IF(LOWER(TRIM($J9&amp;""))="x",1,0)</f>
        <v/>
      </c>
    </row>
    <row r="10">
      <c r="A10" s="49" t="n">
        <v>46023</v>
      </c>
      <c r="B10" s="50" t="inlineStr">
        <is>
          <t>BL26003</t>
        </is>
      </c>
      <c r="C10" s="50" t="inlineStr">
        <is>
          <t>Amazon</t>
        </is>
      </c>
      <c r="D10" s="50" t="inlineStr">
        <is>
          <t>BL-104</t>
        </is>
      </c>
      <c r="E10" s="50" t="n">
        <v>1</v>
      </c>
      <c r="F10" s="51" t="n">
        <v>8.74</v>
      </c>
      <c r="G10" s="51" t="n">
        <v>0</v>
      </c>
      <c r="H10" s="51" t="n">
        <v>0</v>
      </c>
      <c r="I10" s="51" t="n">
        <v>4.73</v>
      </c>
      <c r="J10" s="50" t="inlineStr">
        <is>
          <t>x</t>
        </is>
      </c>
      <c r="K10" s="52">
        <f>IF(OR($A10="",$E10=""),"",IF($P10=1,0,N($E10)*N($F10)-N($G10)+N($H10)))</f>
        <v/>
      </c>
      <c r="L10" s="52">
        <f>IF(K10="","",IF($P10=1,0,N($E10)*IFERROR(INDEX(Products!$D$8:$D$307,MATCH($D10,Products!$A$8:$A$307,0)),0)))</f>
        <v/>
      </c>
      <c r="M10" s="52">
        <f>IF(OR(K10="",$O10=0),IF(K10="","",0),IF($P10=1,0,K10*(N(INDEX(Settings!$E$11:$E$18,$O10))+N(INDEX(Settings!$G$11:$G$18,$O10)))+N(INDEX(Settings!$F$11:$F$18,$O10))))</f>
        <v/>
      </c>
      <c r="N10" s="53">
        <f>IF(K10="","",K10-L10-M10-N($I10)-$P10*N(Settings!$D$20))</f>
        <v/>
      </c>
      <c r="O10">
        <f>IF($C10="",0,IFERROR(MATCH($C10,Settings!$D$11:$D$18,0),0))</f>
        <v/>
      </c>
      <c r="P10">
        <f>IF(LOWER(TRIM($J10&amp;""))="x",1,0)</f>
        <v/>
      </c>
    </row>
    <row r="11">
      <c r="A11" s="49" t="n">
        <v>46023</v>
      </c>
      <c r="B11" s="50" t="inlineStr">
        <is>
          <t>BL26004</t>
        </is>
      </c>
      <c r="C11" s="50" t="inlineStr">
        <is>
          <t>Own shop</t>
        </is>
      </c>
      <c r="D11" s="50" t="inlineStr">
        <is>
          <t>BL-104</t>
        </is>
      </c>
      <c r="E11" s="50" t="n">
        <v>1</v>
      </c>
      <c r="F11" s="51" t="n">
        <v>8.32</v>
      </c>
      <c r="G11" s="51" t="n">
        <v>0</v>
      </c>
      <c r="H11" s="51" t="n">
        <v>4.12</v>
      </c>
      <c r="I11" s="51" t="n">
        <v>4.28</v>
      </c>
      <c r="J11" s="50" t="n"/>
      <c r="K11" s="52">
        <f>IF(OR($A11="",$E11=""),"",IF($P11=1,0,N($E11)*N($F11)-N($G11)+N($H11)))</f>
        <v/>
      </c>
      <c r="L11" s="52">
        <f>IF(K11="","",IF($P11=1,0,N($E11)*IFERROR(INDEX(Products!$D$8:$D$307,MATCH($D11,Products!$A$8:$A$307,0)),0)))</f>
        <v/>
      </c>
      <c r="M11" s="52">
        <f>IF(OR(K11="",$O11=0),IF(K11="","",0),IF($P11=1,0,K11*(N(INDEX(Settings!$E$11:$E$18,$O11))+N(INDEX(Settings!$G$11:$G$18,$O11)))+N(INDEX(Settings!$F$11:$F$18,$O11))))</f>
        <v/>
      </c>
      <c r="N11" s="53">
        <f>IF(K11="","",K11-L11-M11-N($I11)-$P11*N(Settings!$D$20))</f>
        <v/>
      </c>
      <c r="O11">
        <f>IF($C11="",0,IFERROR(MATCH($C11,Settings!$D$11:$D$18,0),0))</f>
        <v/>
      </c>
      <c r="P11">
        <f>IF(LOWER(TRIM($J11&amp;""))="x",1,0)</f>
        <v/>
      </c>
    </row>
    <row r="12">
      <c r="A12" s="49" t="n">
        <v>46023</v>
      </c>
      <c r="B12" s="50" t="inlineStr">
        <is>
          <t>BL26005</t>
        </is>
      </c>
      <c r="C12" s="50" t="inlineStr">
        <is>
          <t>Own shop</t>
        </is>
      </c>
      <c r="D12" s="50" t="inlineStr">
        <is>
          <t>BL-204</t>
        </is>
      </c>
      <c r="E12" s="50" t="n">
        <v>2</v>
      </c>
      <c r="F12" s="51" t="n">
        <v>19.24</v>
      </c>
      <c r="G12" s="51" t="n">
        <v>3.85</v>
      </c>
      <c r="H12" s="51" t="n">
        <v>4.12</v>
      </c>
      <c r="I12" s="51" t="n">
        <v>5.06</v>
      </c>
      <c r="J12" s="50" t="n"/>
      <c r="K12" s="52">
        <f>IF(OR($A12="",$E12=""),"",IF($P12=1,0,N($E12)*N($F12)-N($G12)+N($H12)))</f>
        <v/>
      </c>
      <c r="L12" s="52">
        <f>IF(K12="","",IF($P12=1,0,N($E12)*IFERROR(INDEX(Products!$D$8:$D$307,MATCH($D12,Products!$A$8:$A$307,0)),0)))</f>
        <v/>
      </c>
      <c r="M12" s="52">
        <f>IF(OR(K12="",$O12=0),IF(K12="","",0),IF($P12=1,0,K12*(N(INDEX(Settings!$E$11:$E$18,$O12))+N(INDEX(Settings!$G$11:$G$18,$O12)))+N(INDEX(Settings!$F$11:$F$18,$O12))))</f>
        <v/>
      </c>
      <c r="N12" s="53">
        <f>IF(K12="","",K12-L12-M12-N($I12)-$P12*N(Settings!$D$20))</f>
        <v/>
      </c>
      <c r="O12">
        <f>IF($C12="",0,IFERROR(MATCH($C12,Settings!$D$11:$D$18,0),0))</f>
        <v/>
      </c>
      <c r="P12">
        <f>IF(LOWER(TRIM($J12&amp;""))="x",1,0)</f>
        <v/>
      </c>
    </row>
    <row r="13">
      <c r="A13" s="49" t="n">
        <v>46024</v>
      </c>
      <c r="B13" s="50" t="inlineStr">
        <is>
          <t>BL26006</t>
        </is>
      </c>
      <c r="C13" s="50" t="inlineStr">
        <is>
          <t>Own shop</t>
        </is>
      </c>
      <c r="D13" s="50" t="inlineStr">
        <is>
          <t>BL-403</t>
        </is>
      </c>
      <c r="E13" s="50" t="n">
        <v>1</v>
      </c>
      <c r="F13" s="51" t="n">
        <v>10.84</v>
      </c>
      <c r="G13" s="51" t="n">
        <v>0</v>
      </c>
      <c r="H13" s="51" t="n">
        <v>4.12</v>
      </c>
      <c r="I13" s="51" t="n">
        <v>5.16</v>
      </c>
      <c r="J13" s="50" t="n"/>
      <c r="K13" s="52">
        <f>IF(OR($A13="",$E13=""),"",IF($P13=1,0,N($E13)*N($F13)-N($G13)+N($H13)))</f>
        <v/>
      </c>
      <c r="L13" s="52">
        <f>IF(K13="","",IF($P13=1,0,N($E13)*IFERROR(INDEX(Products!$D$8:$D$307,MATCH($D13,Products!$A$8:$A$307,0)),0)))</f>
        <v/>
      </c>
      <c r="M13" s="52">
        <f>IF(OR(K13="",$O13=0),IF(K13="","",0),IF($P13=1,0,K13*(N(INDEX(Settings!$E$11:$E$18,$O13))+N(INDEX(Settings!$G$11:$G$18,$O13)))+N(INDEX(Settings!$F$11:$F$18,$O13))))</f>
        <v/>
      </c>
      <c r="N13" s="53">
        <f>IF(K13="","",K13-L13-M13-N($I13)-$P13*N(Settings!$D$20))</f>
        <v/>
      </c>
      <c r="O13">
        <f>IF($C13="",0,IFERROR(MATCH($C13,Settings!$D$11:$D$18,0),0))</f>
        <v/>
      </c>
      <c r="P13">
        <f>IF(LOWER(TRIM($J13&amp;""))="x",1,0)</f>
        <v/>
      </c>
    </row>
    <row r="14">
      <c r="A14" s="49" t="n">
        <v>46024</v>
      </c>
      <c r="B14" s="50" t="inlineStr">
        <is>
          <t>BL26007</t>
        </is>
      </c>
      <c r="C14" s="50" t="inlineStr">
        <is>
          <t>Amazon</t>
        </is>
      </c>
      <c r="D14" s="50" t="inlineStr">
        <is>
          <t>BL-103</t>
        </is>
      </c>
      <c r="E14" s="50" t="n">
        <v>1</v>
      </c>
      <c r="F14" s="51" t="n">
        <v>30.79</v>
      </c>
      <c r="G14" s="51" t="n">
        <v>0</v>
      </c>
      <c r="H14" s="51" t="n">
        <v>0</v>
      </c>
      <c r="I14" s="51" t="n">
        <v>4.86</v>
      </c>
      <c r="J14" s="50" t="n"/>
      <c r="K14" s="52">
        <f>IF(OR($A14="",$E14=""),"",IF($P14=1,0,N($E14)*N($F14)-N($G14)+N($H14)))</f>
        <v/>
      </c>
      <c r="L14" s="52">
        <f>IF(K14="","",IF($P14=1,0,N($E14)*IFERROR(INDEX(Products!$D$8:$D$307,MATCH($D14,Products!$A$8:$A$307,0)),0)))</f>
        <v/>
      </c>
      <c r="M14" s="52">
        <f>IF(OR(K14="",$O14=0),IF(K14="","",0),IF($P14=1,0,K14*(N(INDEX(Settings!$E$11:$E$18,$O14))+N(INDEX(Settings!$G$11:$G$18,$O14)))+N(INDEX(Settings!$F$11:$F$18,$O14))))</f>
        <v/>
      </c>
      <c r="N14" s="53">
        <f>IF(K14="","",K14-L14-M14-N($I14)-$P14*N(Settings!$D$20))</f>
        <v/>
      </c>
      <c r="O14">
        <f>IF($C14="",0,IFERROR(MATCH($C14,Settings!$D$11:$D$18,0),0))</f>
        <v/>
      </c>
      <c r="P14">
        <f>IF(LOWER(TRIM($J14&amp;""))="x",1,0)</f>
        <v/>
      </c>
    </row>
    <row r="15">
      <c r="A15" s="49" t="n">
        <v>46024</v>
      </c>
      <c r="B15" s="50" t="inlineStr">
        <is>
          <t>BL26008</t>
        </is>
      </c>
      <c r="C15" s="50" t="inlineStr">
        <is>
          <t>eBay</t>
        </is>
      </c>
      <c r="D15" s="50" t="inlineStr">
        <is>
          <t>BL-104</t>
        </is>
      </c>
      <c r="E15" s="50" t="n">
        <v>1</v>
      </c>
      <c r="F15" s="51" t="n">
        <v>8.32</v>
      </c>
      <c r="G15" s="51" t="n">
        <v>0</v>
      </c>
      <c r="H15" s="51" t="n">
        <v>3.28</v>
      </c>
      <c r="I15" s="51" t="n">
        <v>4.28</v>
      </c>
      <c r="J15" s="50" t="n"/>
      <c r="K15" s="52">
        <f>IF(OR($A15="",$E15=""),"",IF($P15=1,0,N($E15)*N($F15)-N($G15)+N($H15)))</f>
        <v/>
      </c>
      <c r="L15" s="52">
        <f>IF(K15="","",IF($P15=1,0,N($E15)*IFERROR(INDEX(Products!$D$8:$D$307,MATCH($D15,Products!$A$8:$A$307,0)),0)))</f>
        <v/>
      </c>
      <c r="M15" s="52">
        <f>IF(OR(K15="",$O15=0),IF(K15="","",0),IF($P15=1,0,K15*(N(INDEX(Settings!$E$11:$E$18,$O15))+N(INDEX(Settings!$G$11:$G$18,$O15)))+N(INDEX(Settings!$F$11:$F$18,$O15))))</f>
        <v/>
      </c>
      <c r="N15" s="53">
        <f>IF(K15="","",K15-L15-M15-N($I15)-$P15*N(Settings!$D$20))</f>
        <v/>
      </c>
      <c r="O15">
        <f>IF($C15="",0,IFERROR(MATCH($C15,Settings!$D$11:$D$18,0),0))</f>
        <v/>
      </c>
      <c r="P15">
        <f>IF(LOWER(TRIM($J15&amp;""))="x",1,0)</f>
        <v/>
      </c>
    </row>
    <row r="16">
      <c r="A16" s="49" t="n">
        <v>46024</v>
      </c>
      <c r="B16" s="50" t="inlineStr">
        <is>
          <t>BL26009</t>
        </is>
      </c>
      <c r="C16" s="50" t="inlineStr">
        <is>
          <t>Own shop</t>
        </is>
      </c>
      <c r="D16" s="50" t="inlineStr">
        <is>
          <t>BL-104</t>
        </is>
      </c>
      <c r="E16" s="50" t="n">
        <v>1</v>
      </c>
      <c r="F16" s="51" t="n">
        <v>8.32</v>
      </c>
      <c r="G16" s="51" t="n">
        <v>0.83</v>
      </c>
      <c r="H16" s="51" t="n">
        <v>4.12</v>
      </c>
      <c r="I16" s="51" t="n">
        <v>4.85</v>
      </c>
      <c r="J16" s="50" t="n"/>
      <c r="K16" s="52">
        <f>IF(OR($A16="",$E16=""),"",IF($P16=1,0,N($E16)*N($F16)-N($G16)+N($H16)))</f>
        <v/>
      </c>
      <c r="L16" s="52">
        <f>IF(K16="","",IF($P16=1,0,N($E16)*IFERROR(INDEX(Products!$D$8:$D$307,MATCH($D16,Products!$A$8:$A$307,0)),0)))</f>
        <v/>
      </c>
      <c r="M16" s="52">
        <f>IF(OR(K16="",$O16=0),IF(K16="","",0),IF($P16=1,0,K16*(N(INDEX(Settings!$E$11:$E$18,$O16))+N(INDEX(Settings!$G$11:$G$18,$O16)))+N(INDEX(Settings!$F$11:$F$18,$O16))))</f>
        <v/>
      </c>
      <c r="N16" s="53">
        <f>IF(K16="","",K16-L16-M16-N($I16)-$P16*N(Settings!$D$20))</f>
        <v/>
      </c>
      <c r="O16">
        <f>IF($C16="",0,IFERROR(MATCH($C16,Settings!$D$11:$D$18,0),0))</f>
        <v/>
      </c>
      <c r="P16">
        <f>IF(LOWER(TRIM($J16&amp;""))="x",1,0)</f>
        <v/>
      </c>
    </row>
    <row r="17">
      <c r="A17" s="49" t="n">
        <v>46024</v>
      </c>
      <c r="B17" s="50" t="inlineStr">
        <is>
          <t>BL26010</t>
        </is>
      </c>
      <c r="C17" s="50" t="inlineStr">
        <is>
          <t>Own shop</t>
        </is>
      </c>
      <c r="D17" s="50" t="inlineStr">
        <is>
          <t>BL-401</t>
        </is>
      </c>
      <c r="E17" s="50" t="n">
        <v>1</v>
      </c>
      <c r="F17" s="51" t="n">
        <v>23.45</v>
      </c>
      <c r="G17" s="51" t="n">
        <v>0</v>
      </c>
      <c r="H17" s="51" t="n">
        <v>4.12</v>
      </c>
      <c r="I17" s="51" t="n">
        <v>4.63</v>
      </c>
      <c r="J17" s="50" t="n"/>
      <c r="K17" s="52">
        <f>IF(OR($A17="",$E17=""),"",IF($P17=1,0,N($E17)*N($F17)-N($G17)+N($H17)))</f>
        <v/>
      </c>
      <c r="L17" s="52">
        <f>IF(K17="","",IF($P17=1,0,N($E17)*IFERROR(INDEX(Products!$D$8:$D$307,MATCH($D17,Products!$A$8:$A$307,0)),0)))</f>
        <v/>
      </c>
      <c r="M17" s="52">
        <f>IF(OR(K17="",$O17=0),IF(K17="","",0),IF($P17=1,0,K17*(N(INDEX(Settings!$E$11:$E$18,$O17))+N(INDEX(Settings!$G$11:$G$18,$O17)))+N(INDEX(Settings!$F$11:$F$18,$O17))))</f>
        <v/>
      </c>
      <c r="N17" s="53">
        <f>IF(K17="","",K17-L17-M17-N($I17)-$P17*N(Settings!$D$20))</f>
        <v/>
      </c>
      <c r="O17">
        <f>IF($C17="",0,IFERROR(MATCH($C17,Settings!$D$11:$D$18,0),0))</f>
        <v/>
      </c>
      <c r="P17">
        <f>IF(LOWER(TRIM($J17&amp;""))="x",1,0)</f>
        <v/>
      </c>
    </row>
    <row r="18">
      <c r="A18" s="49" t="n">
        <v>46025</v>
      </c>
      <c r="B18" s="50" t="inlineStr">
        <is>
          <t>BL26011</t>
        </is>
      </c>
      <c r="C18" s="50" t="inlineStr">
        <is>
          <t>Own shop</t>
        </is>
      </c>
      <c r="D18" s="50" t="inlineStr">
        <is>
          <t>BL-302</t>
        </is>
      </c>
      <c r="E18" s="50" t="n">
        <v>1</v>
      </c>
      <c r="F18" s="51" t="n">
        <v>33.53</v>
      </c>
      <c r="G18" s="51" t="n">
        <v>3.35</v>
      </c>
      <c r="H18" s="51" t="n">
        <v>4.12</v>
      </c>
      <c r="I18" s="51" t="n">
        <v>4.97</v>
      </c>
      <c r="J18" s="50" t="n"/>
      <c r="K18" s="52">
        <f>IF(OR($A18="",$E18=""),"",IF($P18=1,0,N($E18)*N($F18)-N($G18)+N($H18)))</f>
        <v/>
      </c>
      <c r="L18" s="52">
        <f>IF(K18="","",IF($P18=1,0,N($E18)*IFERROR(INDEX(Products!$D$8:$D$307,MATCH($D18,Products!$A$8:$A$307,0)),0)))</f>
        <v/>
      </c>
      <c r="M18" s="52">
        <f>IF(OR(K18="",$O18=0),IF(K18="","",0),IF($P18=1,0,K18*(N(INDEX(Settings!$E$11:$E$18,$O18))+N(INDEX(Settings!$G$11:$G$18,$O18)))+N(INDEX(Settings!$F$11:$F$18,$O18))))</f>
        <v/>
      </c>
      <c r="N18" s="53">
        <f>IF(K18="","",K18-L18-M18-N($I18)-$P18*N(Settings!$D$20))</f>
        <v/>
      </c>
      <c r="O18">
        <f>IF($C18="",0,IFERROR(MATCH($C18,Settings!$D$11:$D$18,0),0))</f>
        <v/>
      </c>
      <c r="P18">
        <f>IF(LOWER(TRIM($J18&amp;""))="x",1,0)</f>
        <v/>
      </c>
    </row>
    <row r="19">
      <c r="A19" s="49" t="n">
        <v>46025</v>
      </c>
      <c r="B19" s="50" t="inlineStr">
        <is>
          <t>BL26012</t>
        </is>
      </c>
      <c r="C19" s="50" t="inlineStr">
        <is>
          <t>Amazon</t>
        </is>
      </c>
      <c r="D19" s="50" t="inlineStr">
        <is>
          <t>BL-101</t>
        </is>
      </c>
      <c r="E19" s="50" t="n">
        <v>2</v>
      </c>
      <c r="F19" s="51" t="n">
        <v>21.97</v>
      </c>
      <c r="G19" s="51" t="n">
        <v>0</v>
      </c>
      <c r="H19" s="51" t="n">
        <v>0</v>
      </c>
      <c r="I19" s="51" t="n">
        <v>4.3</v>
      </c>
      <c r="J19" s="50" t="n"/>
      <c r="K19" s="52">
        <f>IF(OR($A19="",$E19=""),"",IF($P19=1,0,N($E19)*N($F19)-N($G19)+N($H19)))</f>
        <v/>
      </c>
      <c r="L19" s="52">
        <f>IF(K19="","",IF($P19=1,0,N($E19)*IFERROR(INDEX(Products!$D$8:$D$307,MATCH($D19,Products!$A$8:$A$307,0)),0)))</f>
        <v/>
      </c>
      <c r="M19" s="52">
        <f>IF(OR(K19="",$O19=0),IF(K19="","",0),IF($P19=1,0,K19*(N(INDEX(Settings!$E$11:$E$18,$O19))+N(INDEX(Settings!$G$11:$G$18,$O19)))+N(INDEX(Settings!$F$11:$F$18,$O19))))</f>
        <v/>
      </c>
      <c r="N19" s="53">
        <f>IF(K19="","",K19-L19-M19-N($I19)-$P19*N(Settings!$D$20))</f>
        <v/>
      </c>
      <c r="O19">
        <f>IF($C19="",0,IFERROR(MATCH($C19,Settings!$D$11:$D$18,0),0))</f>
        <v/>
      </c>
      <c r="P19">
        <f>IF(LOWER(TRIM($J19&amp;""))="x",1,0)</f>
        <v/>
      </c>
    </row>
    <row r="20">
      <c r="A20" s="49" t="n">
        <v>46025</v>
      </c>
      <c r="B20" s="50" t="inlineStr">
        <is>
          <t>BL26013</t>
        </is>
      </c>
      <c r="C20" s="50" t="inlineStr">
        <is>
          <t>Own shop</t>
        </is>
      </c>
      <c r="D20" s="50" t="inlineStr">
        <is>
          <t>BL-303</t>
        </is>
      </c>
      <c r="E20" s="50" t="n">
        <v>1</v>
      </c>
      <c r="F20" s="51" t="n">
        <v>10</v>
      </c>
      <c r="G20" s="51" t="n">
        <v>0</v>
      </c>
      <c r="H20" s="51" t="n">
        <v>4.12</v>
      </c>
      <c r="I20" s="51" t="n">
        <v>4.48</v>
      </c>
      <c r="J20" s="50" t="n"/>
      <c r="K20" s="52">
        <f>IF(OR($A20="",$E20=""),"",IF($P20=1,0,N($E20)*N($F20)-N($G20)+N($H20)))</f>
        <v/>
      </c>
      <c r="L20" s="52">
        <f>IF(K20="","",IF($P20=1,0,N($E20)*IFERROR(INDEX(Products!$D$8:$D$307,MATCH($D20,Products!$A$8:$A$307,0)),0)))</f>
        <v/>
      </c>
      <c r="M20" s="52">
        <f>IF(OR(K20="",$O20=0),IF(K20="","",0),IF($P20=1,0,K20*(N(INDEX(Settings!$E$11:$E$18,$O20))+N(INDEX(Settings!$G$11:$G$18,$O20)))+N(INDEX(Settings!$F$11:$F$18,$O20))))</f>
        <v/>
      </c>
      <c r="N20" s="53">
        <f>IF(K20="","",K20-L20-M20-N($I20)-$P20*N(Settings!$D$20))</f>
        <v/>
      </c>
      <c r="O20">
        <f>IF($C20="",0,IFERROR(MATCH($C20,Settings!$D$11:$D$18,0),0))</f>
        <v/>
      </c>
      <c r="P20">
        <f>IF(LOWER(TRIM($J20&amp;""))="x",1,0)</f>
        <v/>
      </c>
    </row>
    <row r="21">
      <c r="A21" s="49" t="n">
        <v>46025</v>
      </c>
      <c r="B21" s="50" t="inlineStr">
        <is>
          <t>BL26014</t>
        </is>
      </c>
      <c r="C21" s="50" t="inlineStr">
        <is>
          <t>Amazon</t>
        </is>
      </c>
      <c r="D21" s="50" t="inlineStr">
        <is>
          <t>BL-303</t>
        </is>
      </c>
      <c r="E21" s="50" t="n">
        <v>2</v>
      </c>
      <c r="F21" s="51" t="n">
        <v>10.5</v>
      </c>
      <c r="G21" s="51" t="n">
        <v>0</v>
      </c>
      <c r="H21" s="51" t="n">
        <v>0</v>
      </c>
      <c r="I21" s="51" t="n">
        <v>4.92</v>
      </c>
      <c r="J21" s="50" t="n"/>
      <c r="K21" s="52">
        <f>IF(OR($A21="",$E21=""),"",IF($P21=1,0,N($E21)*N($F21)-N($G21)+N($H21)))</f>
        <v/>
      </c>
      <c r="L21" s="52">
        <f>IF(K21="","",IF($P21=1,0,N($E21)*IFERROR(INDEX(Products!$D$8:$D$307,MATCH($D21,Products!$A$8:$A$307,0)),0)))</f>
        <v/>
      </c>
      <c r="M21" s="52">
        <f>IF(OR(K21="",$O21=0),IF(K21="","",0),IF($P21=1,0,K21*(N(INDEX(Settings!$E$11:$E$18,$O21))+N(INDEX(Settings!$G$11:$G$18,$O21)))+N(INDEX(Settings!$F$11:$F$18,$O21))))</f>
        <v/>
      </c>
      <c r="N21" s="53">
        <f>IF(K21="","",K21-L21-M21-N($I21)-$P21*N(Settings!$D$20))</f>
        <v/>
      </c>
      <c r="O21">
        <f>IF($C21="",0,IFERROR(MATCH($C21,Settings!$D$11:$D$18,0),0))</f>
        <v/>
      </c>
      <c r="P21">
        <f>IF(LOWER(TRIM($J21&amp;""))="x",1,0)</f>
        <v/>
      </c>
    </row>
    <row r="22">
      <c r="A22" s="49" t="n">
        <v>46025</v>
      </c>
      <c r="B22" s="50" t="inlineStr">
        <is>
          <t>BL26015</t>
        </is>
      </c>
      <c r="C22" s="50" t="inlineStr">
        <is>
          <t>eBay</t>
        </is>
      </c>
      <c r="D22" s="50" t="inlineStr">
        <is>
          <t>BL-101</t>
        </is>
      </c>
      <c r="E22" s="50" t="n">
        <v>1</v>
      </c>
      <c r="F22" s="51" t="n">
        <v>20.92</v>
      </c>
      <c r="G22" s="51" t="n">
        <v>0</v>
      </c>
      <c r="H22" s="51" t="n">
        <v>3.28</v>
      </c>
      <c r="I22" s="51" t="n">
        <v>4.2</v>
      </c>
      <c r="J22" s="50" t="n"/>
      <c r="K22" s="52">
        <f>IF(OR($A22="",$E22=""),"",IF($P22=1,0,N($E22)*N($F22)-N($G22)+N($H22)))</f>
        <v/>
      </c>
      <c r="L22" s="52">
        <f>IF(K22="","",IF($P22=1,0,N($E22)*IFERROR(INDEX(Products!$D$8:$D$307,MATCH($D22,Products!$A$8:$A$307,0)),0)))</f>
        <v/>
      </c>
      <c r="M22" s="52">
        <f>IF(OR(K22="",$O22=0),IF(K22="","",0),IF($P22=1,0,K22*(N(INDEX(Settings!$E$11:$E$18,$O22))+N(INDEX(Settings!$G$11:$G$18,$O22)))+N(INDEX(Settings!$F$11:$F$18,$O22))))</f>
        <v/>
      </c>
      <c r="N22" s="53">
        <f>IF(K22="","",K22-L22-M22-N($I22)-$P22*N(Settings!$D$20))</f>
        <v/>
      </c>
      <c r="O22">
        <f>IF($C22="",0,IFERROR(MATCH($C22,Settings!$D$11:$D$18,0),0))</f>
        <v/>
      </c>
      <c r="P22">
        <f>IF(LOWER(TRIM($J22&amp;""))="x",1,0)</f>
        <v/>
      </c>
    </row>
    <row r="23">
      <c r="A23" s="49" t="n">
        <v>46025</v>
      </c>
      <c r="B23" s="50" t="inlineStr">
        <is>
          <t>BL26016</t>
        </is>
      </c>
      <c r="C23" s="50" t="inlineStr">
        <is>
          <t>Amazon</t>
        </is>
      </c>
      <c r="D23" s="50" t="inlineStr">
        <is>
          <t>BL-403</t>
        </is>
      </c>
      <c r="E23" s="50" t="n">
        <v>1</v>
      </c>
      <c r="F23" s="51" t="n">
        <v>11.38</v>
      </c>
      <c r="G23" s="51" t="n">
        <v>0</v>
      </c>
      <c r="H23" s="51" t="n">
        <v>0</v>
      </c>
      <c r="I23" s="51" t="n">
        <v>5.12</v>
      </c>
      <c r="J23" s="50" t="n"/>
      <c r="K23" s="52">
        <f>IF(OR($A23="",$E23=""),"",IF($P23=1,0,N($E23)*N($F23)-N($G23)+N($H23)))</f>
        <v/>
      </c>
      <c r="L23" s="52">
        <f>IF(K23="","",IF($P23=1,0,N($E23)*IFERROR(INDEX(Products!$D$8:$D$307,MATCH($D23,Products!$A$8:$A$307,0)),0)))</f>
        <v/>
      </c>
      <c r="M23" s="52">
        <f>IF(OR(K23="",$O23=0),IF(K23="","",0),IF($P23=1,0,K23*(N(INDEX(Settings!$E$11:$E$18,$O23))+N(INDEX(Settings!$G$11:$G$18,$O23)))+N(INDEX(Settings!$F$11:$F$18,$O23))))</f>
        <v/>
      </c>
      <c r="N23" s="53">
        <f>IF(K23="","",K23-L23-M23-N($I23)-$P23*N(Settings!$D$20))</f>
        <v/>
      </c>
      <c r="O23">
        <f>IF($C23="",0,IFERROR(MATCH($C23,Settings!$D$11:$D$18,0),0))</f>
        <v/>
      </c>
      <c r="P23">
        <f>IF(LOWER(TRIM($J23&amp;""))="x",1,0)</f>
        <v/>
      </c>
    </row>
    <row r="24">
      <c r="A24" s="49" t="n">
        <v>46025</v>
      </c>
      <c r="B24" s="50" t="inlineStr">
        <is>
          <t>BL26017</t>
        </is>
      </c>
      <c r="C24" s="50" t="inlineStr">
        <is>
          <t>Own shop</t>
        </is>
      </c>
      <c r="D24" s="50" t="inlineStr">
        <is>
          <t>BL-104</t>
        </is>
      </c>
      <c r="E24" s="50" t="n">
        <v>1</v>
      </c>
      <c r="F24" s="51" t="n">
        <v>8.32</v>
      </c>
      <c r="G24" s="51" t="n">
        <v>0.83</v>
      </c>
      <c r="H24" s="51" t="n">
        <v>4.12</v>
      </c>
      <c r="I24" s="51" t="n">
        <v>4.26</v>
      </c>
      <c r="J24" s="50" t="n"/>
      <c r="K24" s="52">
        <f>IF(OR($A24="",$E24=""),"",IF($P24=1,0,N($E24)*N($F24)-N($G24)+N($H24)))</f>
        <v/>
      </c>
      <c r="L24" s="52">
        <f>IF(K24="","",IF($P24=1,0,N($E24)*IFERROR(INDEX(Products!$D$8:$D$307,MATCH($D24,Products!$A$8:$A$307,0)),0)))</f>
        <v/>
      </c>
      <c r="M24" s="52">
        <f>IF(OR(K24="",$O24=0),IF(K24="","",0),IF($P24=1,0,K24*(N(INDEX(Settings!$E$11:$E$18,$O24))+N(INDEX(Settings!$G$11:$G$18,$O24)))+N(INDEX(Settings!$F$11:$F$18,$O24))))</f>
        <v/>
      </c>
      <c r="N24" s="53">
        <f>IF(K24="","",K24-L24-M24-N($I24)-$P24*N(Settings!$D$20))</f>
        <v/>
      </c>
      <c r="O24">
        <f>IF($C24="",0,IFERROR(MATCH($C24,Settings!$D$11:$D$18,0),0))</f>
        <v/>
      </c>
      <c r="P24">
        <f>IF(LOWER(TRIM($J24&amp;""))="x",1,0)</f>
        <v/>
      </c>
    </row>
    <row r="25">
      <c r="A25" s="49" t="n">
        <v>46025</v>
      </c>
      <c r="B25" s="50" t="inlineStr">
        <is>
          <t>BL26018</t>
        </is>
      </c>
      <c r="C25" s="50" t="inlineStr">
        <is>
          <t>Etsy</t>
        </is>
      </c>
      <c r="D25" s="50" t="inlineStr">
        <is>
          <t>BL-102</t>
        </is>
      </c>
      <c r="E25" s="50" t="n">
        <v>2</v>
      </c>
      <c r="F25" s="51" t="n">
        <v>14.2</v>
      </c>
      <c r="G25" s="51" t="n">
        <v>0</v>
      </c>
      <c r="H25" s="51" t="n">
        <v>3.28</v>
      </c>
      <c r="I25" s="51" t="n">
        <v>5.19</v>
      </c>
      <c r="J25" s="50" t="n"/>
      <c r="K25" s="52">
        <f>IF(OR($A25="",$E25=""),"",IF($P25=1,0,N($E25)*N($F25)-N($G25)+N($H25)))</f>
        <v/>
      </c>
      <c r="L25" s="52">
        <f>IF(K25="","",IF($P25=1,0,N($E25)*IFERROR(INDEX(Products!$D$8:$D$307,MATCH($D25,Products!$A$8:$A$307,0)),0)))</f>
        <v/>
      </c>
      <c r="M25" s="52">
        <f>IF(OR(K25="",$O25=0),IF(K25="","",0),IF($P25=1,0,K25*(N(INDEX(Settings!$E$11:$E$18,$O25))+N(INDEX(Settings!$G$11:$G$18,$O25)))+N(INDEX(Settings!$F$11:$F$18,$O25))))</f>
        <v/>
      </c>
      <c r="N25" s="53">
        <f>IF(K25="","",K25-L25-M25-N($I25)-$P25*N(Settings!$D$20))</f>
        <v/>
      </c>
      <c r="O25">
        <f>IF($C25="",0,IFERROR(MATCH($C25,Settings!$D$11:$D$18,0),0))</f>
        <v/>
      </c>
      <c r="P25">
        <f>IF(LOWER(TRIM($J25&amp;""))="x",1,0)</f>
        <v/>
      </c>
    </row>
    <row r="26">
      <c r="A26" s="49" t="n">
        <v>46025</v>
      </c>
      <c r="B26" s="50" t="inlineStr">
        <is>
          <t>BL26019</t>
        </is>
      </c>
      <c r="C26" s="50" t="inlineStr">
        <is>
          <t>Own shop</t>
        </is>
      </c>
      <c r="D26" s="50" t="inlineStr">
        <is>
          <t>BL-104</t>
        </is>
      </c>
      <c r="E26" s="50" t="n">
        <v>1</v>
      </c>
      <c r="F26" s="51" t="n">
        <v>8.32</v>
      </c>
      <c r="G26" s="51" t="n">
        <v>0</v>
      </c>
      <c r="H26" s="51" t="n">
        <v>4.12</v>
      </c>
      <c r="I26" s="51" t="n">
        <v>4.6</v>
      </c>
      <c r="J26" s="50" t="n"/>
      <c r="K26" s="52">
        <f>IF(OR($A26="",$E26=""),"",IF($P26=1,0,N($E26)*N($F26)-N($G26)+N($H26)))</f>
        <v/>
      </c>
      <c r="L26" s="52">
        <f>IF(K26="","",IF($P26=1,0,N($E26)*IFERROR(INDEX(Products!$D$8:$D$307,MATCH($D26,Products!$A$8:$A$307,0)),0)))</f>
        <v/>
      </c>
      <c r="M26" s="52">
        <f>IF(OR(K26="",$O26=0),IF(K26="","",0),IF($P26=1,0,K26*(N(INDEX(Settings!$E$11:$E$18,$O26))+N(INDEX(Settings!$G$11:$G$18,$O26)))+N(INDEX(Settings!$F$11:$F$18,$O26))))</f>
        <v/>
      </c>
      <c r="N26" s="53">
        <f>IF(K26="","",K26-L26-M26-N($I26)-$P26*N(Settings!$D$20))</f>
        <v/>
      </c>
      <c r="O26">
        <f>IF($C26="",0,IFERROR(MATCH($C26,Settings!$D$11:$D$18,0),0))</f>
        <v/>
      </c>
      <c r="P26">
        <f>IF(LOWER(TRIM($J26&amp;""))="x",1,0)</f>
        <v/>
      </c>
    </row>
    <row r="27">
      <c r="A27" s="49" t="n">
        <v>46025</v>
      </c>
      <c r="B27" s="50" t="inlineStr">
        <is>
          <t>BL26020</t>
        </is>
      </c>
      <c r="C27" s="50" t="inlineStr">
        <is>
          <t>Own shop</t>
        </is>
      </c>
      <c r="D27" s="50" t="inlineStr">
        <is>
          <t>BL-403</t>
        </is>
      </c>
      <c r="E27" s="50" t="n">
        <v>2</v>
      </c>
      <c r="F27" s="51" t="n">
        <v>10.84</v>
      </c>
      <c r="G27" s="51" t="n">
        <v>0</v>
      </c>
      <c r="H27" s="51" t="n">
        <v>4.12</v>
      </c>
      <c r="I27" s="51" t="n">
        <v>5.02</v>
      </c>
      <c r="J27" s="50" t="inlineStr">
        <is>
          <t>x</t>
        </is>
      </c>
      <c r="K27" s="52">
        <f>IF(OR($A27="",$E27=""),"",IF($P27=1,0,N($E27)*N($F27)-N($G27)+N($H27)))</f>
        <v/>
      </c>
      <c r="L27" s="52">
        <f>IF(K27="","",IF($P27=1,0,N($E27)*IFERROR(INDEX(Products!$D$8:$D$307,MATCH($D27,Products!$A$8:$A$307,0)),0)))</f>
        <v/>
      </c>
      <c r="M27" s="52">
        <f>IF(OR(K27="",$O27=0),IF(K27="","",0),IF($P27=1,0,K27*(N(INDEX(Settings!$E$11:$E$18,$O27))+N(INDEX(Settings!$G$11:$G$18,$O27)))+N(INDEX(Settings!$F$11:$F$18,$O27))))</f>
        <v/>
      </c>
      <c r="N27" s="53">
        <f>IF(K27="","",K27-L27-M27-N($I27)-$P27*N(Settings!$D$20))</f>
        <v/>
      </c>
      <c r="O27">
        <f>IF($C27="",0,IFERROR(MATCH($C27,Settings!$D$11:$D$18,0),0))</f>
        <v/>
      </c>
      <c r="P27">
        <f>IF(LOWER(TRIM($J27&amp;""))="x",1,0)</f>
        <v/>
      </c>
    </row>
    <row r="28">
      <c r="A28" s="49" t="n">
        <v>46025</v>
      </c>
      <c r="B28" s="50" t="inlineStr">
        <is>
          <t>BL26021</t>
        </is>
      </c>
      <c r="C28" s="50" t="inlineStr">
        <is>
          <t>Amazon</t>
        </is>
      </c>
      <c r="D28" s="50" t="inlineStr">
        <is>
          <t>BL-403</t>
        </is>
      </c>
      <c r="E28" s="50" t="n">
        <v>1</v>
      </c>
      <c r="F28" s="51" t="n">
        <v>11.38</v>
      </c>
      <c r="G28" s="51" t="n">
        <v>0</v>
      </c>
      <c r="H28" s="51" t="n">
        <v>0</v>
      </c>
      <c r="I28" s="51" t="n">
        <v>4.97</v>
      </c>
      <c r="J28" s="50" t="inlineStr">
        <is>
          <t>x</t>
        </is>
      </c>
      <c r="K28" s="52">
        <f>IF(OR($A28="",$E28=""),"",IF($P28=1,0,N($E28)*N($F28)-N($G28)+N($H28)))</f>
        <v/>
      </c>
      <c r="L28" s="52">
        <f>IF(K28="","",IF($P28=1,0,N($E28)*IFERROR(INDEX(Products!$D$8:$D$307,MATCH($D28,Products!$A$8:$A$307,0)),0)))</f>
        <v/>
      </c>
      <c r="M28" s="52">
        <f>IF(OR(K28="",$O28=0),IF(K28="","",0),IF($P28=1,0,K28*(N(INDEX(Settings!$E$11:$E$18,$O28))+N(INDEX(Settings!$G$11:$G$18,$O28)))+N(INDEX(Settings!$F$11:$F$18,$O28))))</f>
        <v/>
      </c>
      <c r="N28" s="53">
        <f>IF(K28="","",K28-L28-M28-N($I28)-$P28*N(Settings!$D$20))</f>
        <v/>
      </c>
      <c r="O28">
        <f>IF($C28="",0,IFERROR(MATCH($C28,Settings!$D$11:$D$18,0),0))</f>
        <v/>
      </c>
      <c r="P28">
        <f>IF(LOWER(TRIM($J28&amp;""))="x",1,0)</f>
        <v/>
      </c>
    </row>
    <row r="29">
      <c r="A29" s="49" t="n">
        <v>46025</v>
      </c>
      <c r="B29" s="50" t="inlineStr">
        <is>
          <t>BL26022</t>
        </is>
      </c>
      <c r="C29" s="50" t="inlineStr">
        <is>
          <t>Own shop</t>
        </is>
      </c>
      <c r="D29" s="50" t="inlineStr">
        <is>
          <t>BL-102</t>
        </is>
      </c>
      <c r="E29" s="50" t="n">
        <v>1</v>
      </c>
      <c r="F29" s="51" t="n">
        <v>14.2</v>
      </c>
      <c r="G29" s="51" t="n">
        <v>0</v>
      </c>
      <c r="H29" s="51" t="n">
        <v>4.12</v>
      </c>
      <c r="I29" s="51" t="n">
        <v>4.6</v>
      </c>
      <c r="J29" s="50" t="n"/>
      <c r="K29" s="52">
        <f>IF(OR($A29="",$E29=""),"",IF($P29=1,0,N($E29)*N($F29)-N($G29)+N($H29)))</f>
        <v/>
      </c>
      <c r="L29" s="52">
        <f>IF(K29="","",IF($P29=1,0,N($E29)*IFERROR(INDEX(Products!$D$8:$D$307,MATCH($D29,Products!$A$8:$A$307,0)),0)))</f>
        <v/>
      </c>
      <c r="M29" s="52">
        <f>IF(OR(K29="",$O29=0),IF(K29="","",0),IF($P29=1,0,K29*(N(INDEX(Settings!$E$11:$E$18,$O29))+N(INDEX(Settings!$G$11:$G$18,$O29)))+N(INDEX(Settings!$F$11:$F$18,$O29))))</f>
        <v/>
      </c>
      <c r="N29" s="53">
        <f>IF(K29="","",K29-L29-M29-N($I29)-$P29*N(Settings!$D$20))</f>
        <v/>
      </c>
      <c r="O29">
        <f>IF($C29="",0,IFERROR(MATCH($C29,Settings!$D$11:$D$18,0),0))</f>
        <v/>
      </c>
      <c r="P29">
        <f>IF(LOWER(TRIM($J29&amp;""))="x",1,0)</f>
        <v/>
      </c>
    </row>
    <row r="30">
      <c r="A30" s="49" t="n">
        <v>46025</v>
      </c>
      <c r="B30" s="50" t="inlineStr">
        <is>
          <t>BL26023</t>
        </is>
      </c>
      <c r="C30" s="50" t="inlineStr">
        <is>
          <t>eBay</t>
        </is>
      </c>
      <c r="D30" s="50" t="inlineStr">
        <is>
          <t>BL-403</t>
        </is>
      </c>
      <c r="E30" s="50" t="n">
        <v>1</v>
      </c>
      <c r="F30" s="51" t="n">
        <v>10.84</v>
      </c>
      <c r="G30" s="51" t="n">
        <v>0</v>
      </c>
      <c r="H30" s="51" t="n">
        <v>3.28</v>
      </c>
      <c r="I30" s="51" t="n">
        <v>4.64</v>
      </c>
      <c r="J30" s="50" t="n"/>
      <c r="K30" s="52">
        <f>IF(OR($A30="",$E30=""),"",IF($P30=1,0,N($E30)*N($F30)-N($G30)+N($H30)))</f>
        <v/>
      </c>
      <c r="L30" s="52">
        <f>IF(K30="","",IF($P30=1,0,N($E30)*IFERROR(INDEX(Products!$D$8:$D$307,MATCH($D30,Products!$A$8:$A$307,0)),0)))</f>
        <v/>
      </c>
      <c r="M30" s="52">
        <f>IF(OR(K30="",$O30=0),IF(K30="","",0),IF($P30=1,0,K30*(N(INDEX(Settings!$E$11:$E$18,$O30))+N(INDEX(Settings!$G$11:$G$18,$O30)))+N(INDEX(Settings!$F$11:$F$18,$O30))))</f>
        <v/>
      </c>
      <c r="N30" s="53">
        <f>IF(K30="","",K30-L30-M30-N($I30)-$P30*N(Settings!$D$20))</f>
        <v/>
      </c>
      <c r="O30">
        <f>IF($C30="",0,IFERROR(MATCH($C30,Settings!$D$11:$D$18,0),0))</f>
        <v/>
      </c>
      <c r="P30">
        <f>IF(LOWER(TRIM($J30&amp;""))="x",1,0)</f>
        <v/>
      </c>
    </row>
    <row r="31">
      <c r="A31" s="49" t="n">
        <v>46026</v>
      </c>
      <c r="B31" s="50" t="inlineStr">
        <is>
          <t>BL26024</t>
        </is>
      </c>
      <c r="C31" s="50" t="inlineStr">
        <is>
          <t>Amazon</t>
        </is>
      </c>
      <c r="D31" s="50" t="inlineStr">
        <is>
          <t>BL-104</t>
        </is>
      </c>
      <c r="E31" s="50" t="n">
        <v>1</v>
      </c>
      <c r="F31" s="51" t="n">
        <v>8.74</v>
      </c>
      <c r="G31" s="51" t="n">
        <v>0</v>
      </c>
      <c r="H31" s="51" t="n">
        <v>0</v>
      </c>
      <c r="I31" s="51" t="n">
        <v>4.26</v>
      </c>
      <c r="J31" s="50" t="n"/>
      <c r="K31" s="52">
        <f>IF(OR($A31="",$E31=""),"",IF($P31=1,0,N($E31)*N($F31)-N($G31)+N($H31)))</f>
        <v/>
      </c>
      <c r="L31" s="52">
        <f>IF(K31="","",IF($P31=1,0,N($E31)*IFERROR(INDEX(Products!$D$8:$D$307,MATCH($D31,Products!$A$8:$A$307,0)),0)))</f>
        <v/>
      </c>
      <c r="M31" s="52">
        <f>IF(OR(K31="",$O31=0),IF(K31="","",0),IF($P31=1,0,K31*(N(INDEX(Settings!$E$11:$E$18,$O31))+N(INDEX(Settings!$G$11:$G$18,$O31)))+N(INDEX(Settings!$F$11:$F$18,$O31))))</f>
        <v/>
      </c>
      <c r="N31" s="53">
        <f>IF(K31="","",K31-L31-M31-N($I31)-$P31*N(Settings!$D$20))</f>
        <v/>
      </c>
      <c r="O31">
        <f>IF($C31="",0,IFERROR(MATCH($C31,Settings!$D$11:$D$18,0),0))</f>
        <v/>
      </c>
      <c r="P31">
        <f>IF(LOWER(TRIM($J31&amp;""))="x",1,0)</f>
        <v/>
      </c>
    </row>
    <row r="32">
      <c r="A32" s="49" t="n">
        <v>46026</v>
      </c>
      <c r="B32" s="50" t="inlineStr">
        <is>
          <t>BL26025</t>
        </is>
      </c>
      <c r="C32" s="50" t="inlineStr">
        <is>
          <t>Etsy</t>
        </is>
      </c>
      <c r="D32" s="50" t="inlineStr">
        <is>
          <t>BL-403</t>
        </is>
      </c>
      <c r="E32" s="50" t="n">
        <v>1</v>
      </c>
      <c r="F32" s="51" t="n">
        <v>10.84</v>
      </c>
      <c r="G32" s="51" t="n">
        <v>0</v>
      </c>
      <c r="H32" s="51" t="n">
        <v>3.28</v>
      </c>
      <c r="I32" s="51" t="n">
        <v>4.65</v>
      </c>
      <c r="J32" s="50" t="n"/>
      <c r="K32" s="52">
        <f>IF(OR($A32="",$E32=""),"",IF($P32=1,0,N($E32)*N($F32)-N($G32)+N($H32)))</f>
        <v/>
      </c>
      <c r="L32" s="52">
        <f>IF(K32="","",IF($P32=1,0,N($E32)*IFERROR(INDEX(Products!$D$8:$D$307,MATCH($D32,Products!$A$8:$A$307,0)),0)))</f>
        <v/>
      </c>
      <c r="M32" s="52">
        <f>IF(OR(K32="",$O32=0),IF(K32="","",0),IF($P32=1,0,K32*(N(INDEX(Settings!$E$11:$E$18,$O32))+N(INDEX(Settings!$G$11:$G$18,$O32)))+N(INDEX(Settings!$F$11:$F$18,$O32))))</f>
        <v/>
      </c>
      <c r="N32" s="53">
        <f>IF(K32="","",K32-L32-M32-N($I32)-$P32*N(Settings!$D$20))</f>
        <v/>
      </c>
      <c r="O32">
        <f>IF($C32="",0,IFERROR(MATCH($C32,Settings!$D$11:$D$18,0),0))</f>
        <v/>
      </c>
      <c r="P32">
        <f>IF(LOWER(TRIM($J32&amp;""))="x",1,0)</f>
        <v/>
      </c>
    </row>
    <row r="33">
      <c r="A33" s="49" t="n">
        <v>46026</v>
      </c>
      <c r="B33" s="50" t="inlineStr">
        <is>
          <t>BL26026</t>
        </is>
      </c>
      <c r="C33" s="50" t="inlineStr">
        <is>
          <t>Own shop</t>
        </is>
      </c>
      <c r="D33" s="50" t="inlineStr">
        <is>
          <t>BL-104</t>
        </is>
      </c>
      <c r="E33" s="50" t="n">
        <v>1</v>
      </c>
      <c r="F33" s="51" t="n">
        <v>8.32</v>
      </c>
      <c r="G33" s="51" t="n">
        <v>0</v>
      </c>
      <c r="H33" s="51" t="n">
        <v>4.12</v>
      </c>
      <c r="I33" s="51" t="n">
        <v>4.5</v>
      </c>
      <c r="J33" s="50" t="n"/>
      <c r="K33" s="52">
        <f>IF(OR($A33="",$E33=""),"",IF($P33=1,0,N($E33)*N($F33)-N($G33)+N($H33)))</f>
        <v/>
      </c>
      <c r="L33" s="52">
        <f>IF(K33="","",IF($P33=1,0,N($E33)*IFERROR(INDEX(Products!$D$8:$D$307,MATCH($D33,Products!$A$8:$A$307,0)),0)))</f>
        <v/>
      </c>
      <c r="M33" s="52">
        <f>IF(OR(K33="",$O33=0),IF(K33="","",0),IF($P33=1,0,K33*(N(INDEX(Settings!$E$11:$E$18,$O33))+N(INDEX(Settings!$G$11:$G$18,$O33)))+N(INDEX(Settings!$F$11:$F$18,$O33))))</f>
        <v/>
      </c>
      <c r="N33" s="53">
        <f>IF(K33="","",K33-L33-M33-N($I33)-$P33*N(Settings!$D$20))</f>
        <v/>
      </c>
      <c r="O33">
        <f>IF($C33="",0,IFERROR(MATCH($C33,Settings!$D$11:$D$18,0),0))</f>
        <v/>
      </c>
      <c r="P33">
        <f>IF(LOWER(TRIM($J33&amp;""))="x",1,0)</f>
        <v/>
      </c>
    </row>
    <row r="34">
      <c r="A34" s="49" t="n">
        <v>46026</v>
      </c>
      <c r="B34" s="50" t="inlineStr">
        <is>
          <t>BL26027</t>
        </is>
      </c>
      <c r="C34" s="50" t="inlineStr">
        <is>
          <t>Amazon</t>
        </is>
      </c>
      <c r="D34" s="50" t="inlineStr">
        <is>
          <t>BL-302</t>
        </is>
      </c>
      <c r="E34" s="50" t="n">
        <v>1</v>
      </c>
      <c r="F34" s="51" t="n">
        <v>35.21</v>
      </c>
      <c r="G34" s="51" t="n">
        <v>0</v>
      </c>
      <c r="H34" s="51" t="n">
        <v>0</v>
      </c>
      <c r="I34" s="51" t="n">
        <v>4.94</v>
      </c>
      <c r="J34" s="50" t="n"/>
      <c r="K34" s="52">
        <f>IF(OR($A34="",$E34=""),"",IF($P34=1,0,N($E34)*N($F34)-N($G34)+N($H34)))</f>
        <v/>
      </c>
      <c r="L34" s="52">
        <f>IF(K34="","",IF($P34=1,0,N($E34)*IFERROR(INDEX(Products!$D$8:$D$307,MATCH($D34,Products!$A$8:$A$307,0)),0)))</f>
        <v/>
      </c>
      <c r="M34" s="52">
        <f>IF(OR(K34="",$O34=0),IF(K34="","",0),IF($P34=1,0,K34*(N(INDEX(Settings!$E$11:$E$18,$O34))+N(INDEX(Settings!$G$11:$G$18,$O34)))+N(INDEX(Settings!$F$11:$F$18,$O34))))</f>
        <v/>
      </c>
      <c r="N34" s="53">
        <f>IF(K34="","",K34-L34-M34-N($I34)-$P34*N(Settings!$D$20))</f>
        <v/>
      </c>
      <c r="O34">
        <f>IF($C34="",0,IFERROR(MATCH($C34,Settings!$D$11:$D$18,0),0))</f>
        <v/>
      </c>
      <c r="P34">
        <f>IF(LOWER(TRIM($J34&amp;""))="x",1,0)</f>
        <v/>
      </c>
    </row>
    <row r="35">
      <c r="A35" s="49" t="n">
        <v>46026</v>
      </c>
      <c r="B35" s="50" t="inlineStr">
        <is>
          <t>BL26028</t>
        </is>
      </c>
      <c r="C35" s="50" t="inlineStr">
        <is>
          <t>Amazon</t>
        </is>
      </c>
      <c r="D35" s="50" t="inlineStr">
        <is>
          <t>BL-104</t>
        </is>
      </c>
      <c r="E35" s="50" t="n">
        <v>1</v>
      </c>
      <c r="F35" s="51" t="n">
        <v>8.74</v>
      </c>
      <c r="G35" s="51" t="n">
        <v>0</v>
      </c>
      <c r="H35" s="51" t="n">
        <v>0</v>
      </c>
      <c r="I35" s="51" t="n">
        <v>4.95</v>
      </c>
      <c r="J35" s="50" t="n"/>
      <c r="K35" s="52">
        <f>IF(OR($A35="",$E35=""),"",IF($P35=1,0,N($E35)*N($F35)-N($G35)+N($H35)))</f>
        <v/>
      </c>
      <c r="L35" s="52">
        <f>IF(K35="","",IF($P35=1,0,N($E35)*IFERROR(INDEX(Products!$D$8:$D$307,MATCH($D35,Products!$A$8:$A$307,0)),0)))</f>
        <v/>
      </c>
      <c r="M35" s="52">
        <f>IF(OR(K35="",$O35=0),IF(K35="","",0),IF($P35=1,0,K35*(N(INDEX(Settings!$E$11:$E$18,$O35))+N(INDEX(Settings!$G$11:$G$18,$O35)))+N(INDEX(Settings!$F$11:$F$18,$O35))))</f>
        <v/>
      </c>
      <c r="N35" s="53">
        <f>IF(K35="","",K35-L35-M35-N($I35)-$P35*N(Settings!$D$20))</f>
        <v/>
      </c>
      <c r="O35">
        <f>IF($C35="",0,IFERROR(MATCH($C35,Settings!$D$11:$D$18,0),0))</f>
        <v/>
      </c>
      <c r="P35">
        <f>IF(LOWER(TRIM($J35&amp;""))="x",1,0)</f>
        <v/>
      </c>
    </row>
    <row r="36">
      <c r="A36" s="49" t="n">
        <v>46026</v>
      </c>
      <c r="B36" s="50" t="inlineStr">
        <is>
          <t>BL26029</t>
        </is>
      </c>
      <c r="C36" s="50" t="inlineStr">
        <is>
          <t>Own shop</t>
        </is>
      </c>
      <c r="D36" s="50" t="inlineStr">
        <is>
          <t>BL-403</t>
        </is>
      </c>
      <c r="E36" s="50" t="n">
        <v>1</v>
      </c>
      <c r="F36" s="51" t="n">
        <v>10.84</v>
      </c>
      <c r="G36" s="51" t="n">
        <v>0</v>
      </c>
      <c r="H36" s="51" t="n">
        <v>4.12</v>
      </c>
      <c r="I36" s="51" t="n">
        <v>4.11</v>
      </c>
      <c r="J36" s="50" t="n"/>
      <c r="K36" s="52">
        <f>IF(OR($A36="",$E36=""),"",IF($P36=1,0,N($E36)*N($F36)-N($G36)+N($H36)))</f>
        <v/>
      </c>
      <c r="L36" s="52">
        <f>IF(K36="","",IF($P36=1,0,N($E36)*IFERROR(INDEX(Products!$D$8:$D$307,MATCH($D36,Products!$A$8:$A$307,0)),0)))</f>
        <v/>
      </c>
      <c r="M36" s="52">
        <f>IF(OR(K36="",$O36=0),IF(K36="","",0),IF($P36=1,0,K36*(N(INDEX(Settings!$E$11:$E$18,$O36))+N(INDEX(Settings!$G$11:$G$18,$O36)))+N(INDEX(Settings!$F$11:$F$18,$O36))))</f>
        <v/>
      </c>
      <c r="N36" s="53">
        <f>IF(K36="","",K36-L36-M36-N($I36)-$P36*N(Settings!$D$20))</f>
        <v/>
      </c>
      <c r="O36">
        <f>IF($C36="",0,IFERROR(MATCH($C36,Settings!$D$11:$D$18,0),0))</f>
        <v/>
      </c>
      <c r="P36">
        <f>IF(LOWER(TRIM($J36&amp;""))="x",1,0)</f>
        <v/>
      </c>
    </row>
    <row r="37">
      <c r="A37" s="49" t="n">
        <v>46026</v>
      </c>
      <c r="B37" s="50" t="inlineStr">
        <is>
          <t>BL26030</t>
        </is>
      </c>
      <c r="C37" s="50" t="inlineStr">
        <is>
          <t>Own shop</t>
        </is>
      </c>
      <c r="D37" s="50" t="inlineStr">
        <is>
          <t>BL-301</t>
        </is>
      </c>
      <c r="E37" s="50" t="n">
        <v>1</v>
      </c>
      <c r="F37" s="51" t="n">
        <v>18.4</v>
      </c>
      <c r="G37" s="51" t="n">
        <v>0</v>
      </c>
      <c r="H37" s="51" t="n">
        <v>4.12</v>
      </c>
      <c r="I37" s="51" t="n">
        <v>4.81</v>
      </c>
      <c r="J37" s="50" t="n"/>
      <c r="K37" s="52">
        <f>IF(OR($A37="",$E37=""),"",IF($P37=1,0,N($E37)*N($F37)-N($G37)+N($H37)))</f>
        <v/>
      </c>
      <c r="L37" s="52">
        <f>IF(K37="","",IF($P37=1,0,N($E37)*IFERROR(INDEX(Products!$D$8:$D$307,MATCH($D37,Products!$A$8:$A$307,0)),0)))</f>
        <v/>
      </c>
      <c r="M37" s="52">
        <f>IF(OR(K37="",$O37=0),IF(K37="","",0),IF($P37=1,0,K37*(N(INDEX(Settings!$E$11:$E$18,$O37))+N(INDEX(Settings!$G$11:$G$18,$O37)))+N(INDEX(Settings!$F$11:$F$18,$O37))))</f>
        <v/>
      </c>
      <c r="N37" s="53">
        <f>IF(K37="","",K37-L37-M37-N($I37)-$P37*N(Settings!$D$20))</f>
        <v/>
      </c>
      <c r="O37">
        <f>IF($C37="",0,IFERROR(MATCH($C37,Settings!$D$11:$D$18,0),0))</f>
        <v/>
      </c>
      <c r="P37">
        <f>IF(LOWER(TRIM($J37&amp;""))="x",1,0)</f>
        <v/>
      </c>
    </row>
    <row r="38">
      <c r="A38" s="49" t="n">
        <v>46026</v>
      </c>
      <c r="B38" s="50" t="inlineStr">
        <is>
          <t>BL26031</t>
        </is>
      </c>
      <c r="C38" s="50" t="inlineStr">
        <is>
          <t>Own shop</t>
        </is>
      </c>
      <c r="D38" s="50" t="inlineStr">
        <is>
          <t>BL-301</t>
        </is>
      </c>
      <c r="E38" s="50" t="n">
        <v>1</v>
      </c>
      <c r="F38" s="51" t="n">
        <v>18.4</v>
      </c>
      <c r="G38" s="51" t="n">
        <v>0</v>
      </c>
      <c r="H38" s="51" t="n">
        <v>4.12</v>
      </c>
      <c r="I38" s="51" t="n">
        <v>4.49</v>
      </c>
      <c r="J38" s="50" t="n"/>
      <c r="K38" s="52">
        <f>IF(OR($A38="",$E38=""),"",IF($P38=1,0,N($E38)*N($F38)-N($G38)+N($H38)))</f>
        <v/>
      </c>
      <c r="L38" s="52">
        <f>IF(K38="","",IF($P38=1,0,N($E38)*IFERROR(INDEX(Products!$D$8:$D$307,MATCH($D38,Products!$A$8:$A$307,0)),0)))</f>
        <v/>
      </c>
      <c r="M38" s="52">
        <f>IF(OR(K38="",$O38=0),IF(K38="","",0),IF($P38=1,0,K38*(N(INDEX(Settings!$E$11:$E$18,$O38))+N(INDEX(Settings!$G$11:$G$18,$O38)))+N(INDEX(Settings!$F$11:$F$18,$O38))))</f>
        <v/>
      </c>
      <c r="N38" s="53">
        <f>IF(K38="","",K38-L38-M38-N($I38)-$P38*N(Settings!$D$20))</f>
        <v/>
      </c>
      <c r="O38">
        <f>IF($C38="",0,IFERROR(MATCH($C38,Settings!$D$11:$D$18,0),0))</f>
        <v/>
      </c>
      <c r="P38">
        <f>IF(LOWER(TRIM($J38&amp;""))="x",1,0)</f>
        <v/>
      </c>
    </row>
    <row r="39">
      <c r="A39" s="49" t="n">
        <v>46026</v>
      </c>
      <c r="B39" s="50" t="inlineStr">
        <is>
          <t>BL26032</t>
        </is>
      </c>
      <c r="C39" s="50" t="inlineStr">
        <is>
          <t>eBay</t>
        </is>
      </c>
      <c r="D39" s="50" t="inlineStr">
        <is>
          <t>BL-301</t>
        </is>
      </c>
      <c r="E39" s="50" t="n">
        <v>1</v>
      </c>
      <c r="F39" s="51" t="n">
        <v>18.4</v>
      </c>
      <c r="G39" s="51" t="n">
        <v>0</v>
      </c>
      <c r="H39" s="51" t="n">
        <v>3.28</v>
      </c>
      <c r="I39" s="51" t="n">
        <v>5.15</v>
      </c>
      <c r="J39" s="50" t="n"/>
      <c r="K39" s="52">
        <f>IF(OR($A39="",$E39=""),"",IF($P39=1,0,N($E39)*N($F39)-N($G39)+N($H39)))</f>
        <v/>
      </c>
      <c r="L39" s="52">
        <f>IF(K39="","",IF($P39=1,0,N($E39)*IFERROR(INDEX(Products!$D$8:$D$307,MATCH($D39,Products!$A$8:$A$307,0)),0)))</f>
        <v/>
      </c>
      <c r="M39" s="52">
        <f>IF(OR(K39="",$O39=0),IF(K39="","",0),IF($P39=1,0,K39*(N(INDEX(Settings!$E$11:$E$18,$O39))+N(INDEX(Settings!$G$11:$G$18,$O39)))+N(INDEX(Settings!$F$11:$F$18,$O39))))</f>
        <v/>
      </c>
      <c r="N39" s="53">
        <f>IF(K39="","",K39-L39-M39-N($I39)-$P39*N(Settings!$D$20))</f>
        <v/>
      </c>
      <c r="O39">
        <f>IF($C39="",0,IFERROR(MATCH($C39,Settings!$D$11:$D$18,0),0))</f>
        <v/>
      </c>
      <c r="P39">
        <f>IF(LOWER(TRIM($J39&amp;""))="x",1,0)</f>
        <v/>
      </c>
    </row>
    <row r="40">
      <c r="A40" s="49" t="n">
        <v>46026</v>
      </c>
      <c r="B40" s="50" t="inlineStr">
        <is>
          <t>BL26033</t>
        </is>
      </c>
      <c r="C40" s="50" t="inlineStr">
        <is>
          <t>Amazon</t>
        </is>
      </c>
      <c r="D40" s="50" t="inlineStr">
        <is>
          <t>BL-102</t>
        </is>
      </c>
      <c r="E40" s="50" t="n">
        <v>1</v>
      </c>
      <c r="F40" s="51" t="n">
        <v>14.91</v>
      </c>
      <c r="G40" s="51" t="n">
        <v>0</v>
      </c>
      <c r="H40" s="51" t="n">
        <v>0</v>
      </c>
      <c r="I40" s="51" t="n">
        <v>5.13</v>
      </c>
      <c r="J40" s="50" t="n"/>
      <c r="K40" s="52">
        <f>IF(OR($A40="",$E40=""),"",IF($P40=1,0,N($E40)*N($F40)-N($G40)+N($H40)))</f>
        <v/>
      </c>
      <c r="L40" s="52">
        <f>IF(K40="","",IF($P40=1,0,N($E40)*IFERROR(INDEX(Products!$D$8:$D$307,MATCH($D40,Products!$A$8:$A$307,0)),0)))</f>
        <v/>
      </c>
      <c r="M40" s="52">
        <f>IF(OR(K40="",$O40=0),IF(K40="","",0),IF($P40=1,0,K40*(N(INDEX(Settings!$E$11:$E$18,$O40))+N(INDEX(Settings!$G$11:$G$18,$O40)))+N(INDEX(Settings!$F$11:$F$18,$O40))))</f>
        <v/>
      </c>
      <c r="N40" s="53">
        <f>IF(K40="","",K40-L40-M40-N($I40)-$P40*N(Settings!$D$20))</f>
        <v/>
      </c>
      <c r="O40">
        <f>IF($C40="",0,IFERROR(MATCH($C40,Settings!$D$11:$D$18,0),0))</f>
        <v/>
      </c>
      <c r="P40">
        <f>IF(LOWER(TRIM($J40&amp;""))="x",1,0)</f>
        <v/>
      </c>
    </row>
    <row r="41">
      <c r="A41" s="49" t="n">
        <v>46026</v>
      </c>
      <c r="B41" s="50" t="inlineStr">
        <is>
          <t>BL26034</t>
        </is>
      </c>
      <c r="C41" s="50" t="inlineStr">
        <is>
          <t>Amazon</t>
        </is>
      </c>
      <c r="D41" s="50" t="inlineStr">
        <is>
          <t>BL-302</t>
        </is>
      </c>
      <c r="E41" s="50" t="n">
        <v>1</v>
      </c>
      <c r="F41" s="51" t="n">
        <v>35.21</v>
      </c>
      <c r="G41" s="51" t="n">
        <v>0</v>
      </c>
      <c r="H41" s="51" t="n">
        <v>0</v>
      </c>
      <c r="I41" s="51" t="n">
        <v>4.29</v>
      </c>
      <c r="J41" s="50" t="n"/>
      <c r="K41" s="52">
        <f>IF(OR($A41="",$E41=""),"",IF($P41=1,0,N($E41)*N($F41)-N($G41)+N($H41)))</f>
        <v/>
      </c>
      <c r="L41" s="52">
        <f>IF(K41="","",IF($P41=1,0,N($E41)*IFERROR(INDEX(Products!$D$8:$D$307,MATCH($D41,Products!$A$8:$A$307,0)),0)))</f>
        <v/>
      </c>
      <c r="M41" s="52">
        <f>IF(OR(K41="",$O41=0),IF(K41="","",0),IF($P41=1,0,K41*(N(INDEX(Settings!$E$11:$E$18,$O41))+N(INDEX(Settings!$G$11:$G$18,$O41)))+N(INDEX(Settings!$F$11:$F$18,$O41))))</f>
        <v/>
      </c>
      <c r="N41" s="53">
        <f>IF(K41="","",K41-L41-M41-N($I41)-$P41*N(Settings!$D$20))</f>
        <v/>
      </c>
      <c r="O41">
        <f>IF($C41="",0,IFERROR(MATCH($C41,Settings!$D$11:$D$18,0),0))</f>
        <v/>
      </c>
      <c r="P41">
        <f>IF(LOWER(TRIM($J41&amp;""))="x",1,0)</f>
        <v/>
      </c>
    </row>
    <row r="42">
      <c r="A42" s="49" t="n">
        <v>46027</v>
      </c>
      <c r="B42" s="50" t="inlineStr">
        <is>
          <t>BL26035</t>
        </is>
      </c>
      <c r="C42" s="50" t="inlineStr">
        <is>
          <t>Own shop</t>
        </is>
      </c>
      <c r="D42" s="50" t="inlineStr">
        <is>
          <t>BL-204</t>
        </is>
      </c>
      <c r="E42" s="50" t="n">
        <v>1</v>
      </c>
      <c r="F42" s="51" t="n">
        <v>19.24</v>
      </c>
      <c r="G42" s="51" t="n">
        <v>0</v>
      </c>
      <c r="H42" s="51" t="n">
        <v>4.12</v>
      </c>
      <c r="I42" s="51" t="n">
        <v>4.89</v>
      </c>
      <c r="J42" s="50" t="inlineStr">
        <is>
          <t>x</t>
        </is>
      </c>
      <c r="K42" s="52">
        <f>IF(OR($A42="",$E42=""),"",IF($P42=1,0,N($E42)*N($F42)-N($G42)+N($H42)))</f>
        <v/>
      </c>
      <c r="L42" s="52">
        <f>IF(K42="","",IF($P42=1,0,N($E42)*IFERROR(INDEX(Products!$D$8:$D$307,MATCH($D42,Products!$A$8:$A$307,0)),0)))</f>
        <v/>
      </c>
      <c r="M42" s="52">
        <f>IF(OR(K42="",$O42=0),IF(K42="","",0),IF($P42=1,0,K42*(N(INDEX(Settings!$E$11:$E$18,$O42))+N(INDEX(Settings!$G$11:$G$18,$O42)))+N(INDEX(Settings!$F$11:$F$18,$O42))))</f>
        <v/>
      </c>
      <c r="N42" s="53">
        <f>IF(K42="","",K42-L42-M42-N($I42)-$P42*N(Settings!$D$20))</f>
        <v/>
      </c>
      <c r="O42">
        <f>IF($C42="",0,IFERROR(MATCH($C42,Settings!$D$11:$D$18,0),0))</f>
        <v/>
      </c>
      <c r="P42">
        <f>IF(LOWER(TRIM($J42&amp;""))="x",1,0)</f>
        <v/>
      </c>
    </row>
    <row r="43">
      <c r="A43" s="49" t="n">
        <v>46027</v>
      </c>
      <c r="B43" s="50" t="inlineStr">
        <is>
          <t>BL26036</t>
        </is>
      </c>
      <c r="C43" s="50" t="inlineStr">
        <is>
          <t>Own shop</t>
        </is>
      </c>
      <c r="D43" s="50" t="inlineStr">
        <is>
          <t>BL-201</t>
        </is>
      </c>
      <c r="E43" s="50" t="n">
        <v>1</v>
      </c>
      <c r="F43" s="51" t="n">
        <v>12.52</v>
      </c>
      <c r="G43" s="51" t="n">
        <v>0</v>
      </c>
      <c r="H43" s="51" t="n">
        <v>4.12</v>
      </c>
      <c r="I43" s="51" t="n">
        <v>4.85</v>
      </c>
      <c r="J43" s="50" t="n"/>
      <c r="K43" s="52">
        <f>IF(OR($A43="",$E43=""),"",IF($P43=1,0,N($E43)*N($F43)-N($G43)+N($H43)))</f>
        <v/>
      </c>
      <c r="L43" s="52">
        <f>IF(K43="","",IF($P43=1,0,N($E43)*IFERROR(INDEX(Products!$D$8:$D$307,MATCH($D43,Products!$A$8:$A$307,0)),0)))</f>
        <v/>
      </c>
      <c r="M43" s="52">
        <f>IF(OR(K43="",$O43=0),IF(K43="","",0),IF($P43=1,0,K43*(N(INDEX(Settings!$E$11:$E$18,$O43))+N(INDEX(Settings!$G$11:$G$18,$O43)))+N(INDEX(Settings!$F$11:$F$18,$O43))))</f>
        <v/>
      </c>
      <c r="N43" s="53">
        <f>IF(K43="","",K43-L43-M43-N($I43)-$P43*N(Settings!$D$20))</f>
        <v/>
      </c>
      <c r="O43">
        <f>IF($C43="",0,IFERROR(MATCH($C43,Settings!$D$11:$D$18,0),0))</f>
        <v/>
      </c>
      <c r="P43">
        <f>IF(LOWER(TRIM($J43&amp;""))="x",1,0)</f>
        <v/>
      </c>
    </row>
    <row r="44">
      <c r="A44" s="49" t="n">
        <v>46027</v>
      </c>
      <c r="B44" s="50" t="inlineStr">
        <is>
          <t>BL26037</t>
        </is>
      </c>
      <c r="C44" s="50" t="inlineStr">
        <is>
          <t>Own shop</t>
        </is>
      </c>
      <c r="D44" s="50" t="inlineStr">
        <is>
          <t>BL-202</t>
        </is>
      </c>
      <c r="E44" s="50" t="n">
        <v>1</v>
      </c>
      <c r="F44" s="51" t="n">
        <v>57.98</v>
      </c>
      <c r="G44" s="51" t="n">
        <v>5.8</v>
      </c>
      <c r="H44" s="51" t="n">
        <v>0</v>
      </c>
      <c r="I44" s="51" t="n">
        <v>6.9</v>
      </c>
      <c r="J44" s="50" t="n"/>
      <c r="K44" s="52">
        <f>IF(OR($A44="",$E44=""),"",IF($P44=1,0,N($E44)*N($F44)-N($G44)+N($H44)))</f>
        <v/>
      </c>
      <c r="L44" s="52">
        <f>IF(K44="","",IF($P44=1,0,N($E44)*IFERROR(INDEX(Products!$D$8:$D$307,MATCH($D44,Products!$A$8:$A$307,0)),0)))</f>
        <v/>
      </c>
      <c r="M44" s="52">
        <f>IF(OR(K44="",$O44=0),IF(K44="","",0),IF($P44=1,0,K44*(N(INDEX(Settings!$E$11:$E$18,$O44))+N(INDEX(Settings!$G$11:$G$18,$O44)))+N(INDEX(Settings!$F$11:$F$18,$O44))))</f>
        <v/>
      </c>
      <c r="N44" s="53">
        <f>IF(K44="","",K44-L44-M44-N($I44)-$P44*N(Settings!$D$20))</f>
        <v/>
      </c>
      <c r="O44">
        <f>IF($C44="",0,IFERROR(MATCH($C44,Settings!$D$11:$D$18,0),0))</f>
        <v/>
      </c>
      <c r="P44">
        <f>IF(LOWER(TRIM($J44&amp;""))="x",1,0)</f>
        <v/>
      </c>
    </row>
    <row r="45">
      <c r="A45" s="49" t="n">
        <v>46027</v>
      </c>
      <c r="B45" s="50" t="inlineStr">
        <is>
          <t>BL26038</t>
        </is>
      </c>
      <c r="C45" s="50" t="inlineStr">
        <is>
          <t>Own shop</t>
        </is>
      </c>
      <c r="D45" s="50" t="inlineStr">
        <is>
          <t>BL-103</t>
        </is>
      </c>
      <c r="E45" s="50" t="n">
        <v>1</v>
      </c>
      <c r="F45" s="51" t="n">
        <v>29.33</v>
      </c>
      <c r="G45" s="51" t="n">
        <v>2.93</v>
      </c>
      <c r="H45" s="51" t="n">
        <v>4.12</v>
      </c>
      <c r="I45" s="51" t="n">
        <v>4.61</v>
      </c>
      <c r="J45" s="50" t="n"/>
      <c r="K45" s="52">
        <f>IF(OR($A45="",$E45=""),"",IF($P45=1,0,N($E45)*N($F45)-N($G45)+N($H45)))</f>
        <v/>
      </c>
      <c r="L45" s="52">
        <f>IF(K45="","",IF($P45=1,0,N($E45)*IFERROR(INDEX(Products!$D$8:$D$307,MATCH($D45,Products!$A$8:$A$307,0)),0)))</f>
        <v/>
      </c>
      <c r="M45" s="52">
        <f>IF(OR(K45="",$O45=0),IF(K45="","",0),IF($P45=1,0,K45*(N(INDEX(Settings!$E$11:$E$18,$O45))+N(INDEX(Settings!$G$11:$G$18,$O45)))+N(INDEX(Settings!$F$11:$F$18,$O45))))</f>
        <v/>
      </c>
      <c r="N45" s="53">
        <f>IF(K45="","",K45-L45-M45-N($I45)-$P45*N(Settings!$D$20))</f>
        <v/>
      </c>
      <c r="O45">
        <f>IF($C45="",0,IFERROR(MATCH($C45,Settings!$D$11:$D$18,0),0))</f>
        <v/>
      </c>
      <c r="P45">
        <f>IF(LOWER(TRIM($J45&amp;""))="x",1,0)</f>
        <v/>
      </c>
    </row>
    <row r="46">
      <c r="A46" s="49" t="n">
        <v>46027</v>
      </c>
      <c r="B46" s="50" t="inlineStr">
        <is>
          <t>BL26039</t>
        </is>
      </c>
      <c r="C46" s="50" t="inlineStr">
        <is>
          <t>Amazon</t>
        </is>
      </c>
      <c r="D46" s="50" t="inlineStr">
        <is>
          <t>BL-204</t>
        </is>
      </c>
      <c r="E46" s="50" t="n">
        <v>1</v>
      </c>
      <c r="F46" s="51" t="n">
        <v>20.21</v>
      </c>
      <c r="G46" s="51" t="n">
        <v>0</v>
      </c>
      <c r="H46" s="51" t="n">
        <v>0</v>
      </c>
      <c r="I46" s="51" t="n">
        <v>5.09</v>
      </c>
      <c r="J46" s="50" t="inlineStr">
        <is>
          <t>x</t>
        </is>
      </c>
      <c r="K46" s="52">
        <f>IF(OR($A46="",$E46=""),"",IF($P46=1,0,N($E46)*N($F46)-N($G46)+N($H46)))</f>
        <v/>
      </c>
      <c r="L46" s="52">
        <f>IF(K46="","",IF($P46=1,0,N($E46)*IFERROR(INDEX(Products!$D$8:$D$307,MATCH($D46,Products!$A$8:$A$307,0)),0)))</f>
        <v/>
      </c>
      <c r="M46" s="52">
        <f>IF(OR(K46="",$O46=0),IF(K46="","",0),IF($P46=1,0,K46*(N(INDEX(Settings!$E$11:$E$18,$O46))+N(INDEX(Settings!$G$11:$G$18,$O46)))+N(INDEX(Settings!$F$11:$F$18,$O46))))</f>
        <v/>
      </c>
      <c r="N46" s="53">
        <f>IF(K46="","",K46-L46-M46-N($I46)-$P46*N(Settings!$D$20))</f>
        <v/>
      </c>
      <c r="O46">
        <f>IF($C46="",0,IFERROR(MATCH($C46,Settings!$D$11:$D$18,0),0))</f>
        <v/>
      </c>
      <c r="P46">
        <f>IF(LOWER(TRIM($J46&amp;""))="x",1,0)</f>
        <v/>
      </c>
    </row>
    <row r="47">
      <c r="A47" s="49" t="n">
        <v>46028</v>
      </c>
      <c r="B47" s="50" t="inlineStr">
        <is>
          <t>BL26040</t>
        </is>
      </c>
      <c r="C47" s="50" t="inlineStr">
        <is>
          <t>Own shop</t>
        </is>
      </c>
      <c r="D47" s="50" t="inlineStr">
        <is>
          <t>BL-104</t>
        </is>
      </c>
      <c r="E47" s="50" t="n">
        <v>1</v>
      </c>
      <c r="F47" s="51" t="n">
        <v>8.32</v>
      </c>
      <c r="G47" s="51" t="n">
        <v>0.83</v>
      </c>
      <c r="H47" s="51" t="n">
        <v>4.12</v>
      </c>
      <c r="I47" s="51" t="n">
        <v>5.01</v>
      </c>
      <c r="J47" s="50" t="n"/>
      <c r="K47" s="52">
        <f>IF(OR($A47="",$E47=""),"",IF($P47=1,0,N($E47)*N($F47)-N($G47)+N($H47)))</f>
        <v/>
      </c>
      <c r="L47" s="52">
        <f>IF(K47="","",IF($P47=1,0,N($E47)*IFERROR(INDEX(Products!$D$8:$D$307,MATCH($D47,Products!$A$8:$A$307,0)),0)))</f>
        <v/>
      </c>
      <c r="M47" s="52">
        <f>IF(OR(K47="",$O47=0),IF(K47="","",0),IF($P47=1,0,K47*(N(INDEX(Settings!$E$11:$E$18,$O47))+N(INDEX(Settings!$G$11:$G$18,$O47)))+N(INDEX(Settings!$F$11:$F$18,$O47))))</f>
        <v/>
      </c>
      <c r="N47" s="53">
        <f>IF(K47="","",K47-L47-M47-N($I47)-$P47*N(Settings!$D$20))</f>
        <v/>
      </c>
      <c r="O47">
        <f>IF($C47="",0,IFERROR(MATCH($C47,Settings!$D$11:$D$18,0),0))</f>
        <v/>
      </c>
      <c r="P47">
        <f>IF(LOWER(TRIM($J47&amp;""))="x",1,0)</f>
        <v/>
      </c>
    </row>
    <row r="48">
      <c r="A48" s="49" t="n">
        <v>46028</v>
      </c>
      <c r="B48" s="50" t="inlineStr">
        <is>
          <t>BL26041</t>
        </is>
      </c>
      <c r="C48" s="50" t="inlineStr">
        <is>
          <t>Own shop</t>
        </is>
      </c>
      <c r="D48" s="50" t="inlineStr">
        <is>
          <t>BL-204</t>
        </is>
      </c>
      <c r="E48" s="50" t="n">
        <v>2</v>
      </c>
      <c r="F48" s="51" t="n">
        <v>19.24</v>
      </c>
      <c r="G48" s="51" t="n">
        <v>0</v>
      </c>
      <c r="H48" s="51" t="n">
        <v>4.12</v>
      </c>
      <c r="I48" s="51" t="n">
        <v>4.47</v>
      </c>
      <c r="J48" s="50" t="n"/>
      <c r="K48" s="52">
        <f>IF(OR($A48="",$E48=""),"",IF($P48=1,0,N($E48)*N($F48)-N($G48)+N($H48)))</f>
        <v/>
      </c>
      <c r="L48" s="52">
        <f>IF(K48="","",IF($P48=1,0,N($E48)*IFERROR(INDEX(Products!$D$8:$D$307,MATCH($D48,Products!$A$8:$A$307,0)),0)))</f>
        <v/>
      </c>
      <c r="M48" s="52">
        <f>IF(OR(K48="",$O48=0),IF(K48="","",0),IF($P48=1,0,K48*(N(INDEX(Settings!$E$11:$E$18,$O48))+N(INDEX(Settings!$G$11:$G$18,$O48)))+N(INDEX(Settings!$F$11:$F$18,$O48))))</f>
        <v/>
      </c>
      <c r="N48" s="53">
        <f>IF(K48="","",K48-L48-M48-N($I48)-$P48*N(Settings!$D$20))</f>
        <v/>
      </c>
      <c r="O48">
        <f>IF($C48="",0,IFERROR(MATCH($C48,Settings!$D$11:$D$18,0),0))</f>
        <v/>
      </c>
      <c r="P48">
        <f>IF(LOWER(TRIM($J48&amp;""))="x",1,0)</f>
        <v/>
      </c>
    </row>
    <row r="49">
      <c r="A49" s="49" t="n">
        <v>46028</v>
      </c>
      <c r="B49" s="50" t="inlineStr">
        <is>
          <t>BL26042</t>
        </is>
      </c>
      <c r="C49" s="50" t="inlineStr">
        <is>
          <t>Etsy</t>
        </is>
      </c>
      <c r="D49" s="50" t="inlineStr">
        <is>
          <t>BL-401</t>
        </is>
      </c>
      <c r="E49" s="50" t="n">
        <v>1</v>
      </c>
      <c r="F49" s="51" t="n">
        <v>23.45</v>
      </c>
      <c r="G49" s="51" t="n">
        <v>0</v>
      </c>
      <c r="H49" s="51" t="n">
        <v>3.28</v>
      </c>
      <c r="I49" s="51" t="n">
        <v>4.99</v>
      </c>
      <c r="J49" s="50" t="n"/>
      <c r="K49" s="52">
        <f>IF(OR($A49="",$E49=""),"",IF($P49=1,0,N($E49)*N($F49)-N($G49)+N($H49)))</f>
        <v/>
      </c>
      <c r="L49" s="52">
        <f>IF(K49="","",IF($P49=1,0,N($E49)*IFERROR(INDEX(Products!$D$8:$D$307,MATCH($D49,Products!$A$8:$A$307,0)),0)))</f>
        <v/>
      </c>
      <c r="M49" s="52">
        <f>IF(OR(K49="",$O49=0),IF(K49="","",0),IF($P49=1,0,K49*(N(INDEX(Settings!$E$11:$E$18,$O49))+N(INDEX(Settings!$G$11:$G$18,$O49)))+N(INDEX(Settings!$F$11:$F$18,$O49))))</f>
        <v/>
      </c>
      <c r="N49" s="53">
        <f>IF(K49="","",K49-L49-M49-N($I49)-$P49*N(Settings!$D$20))</f>
        <v/>
      </c>
      <c r="O49">
        <f>IF($C49="",0,IFERROR(MATCH($C49,Settings!$D$11:$D$18,0),0))</f>
        <v/>
      </c>
      <c r="P49">
        <f>IF(LOWER(TRIM($J49&amp;""))="x",1,0)</f>
        <v/>
      </c>
    </row>
    <row r="50">
      <c r="A50" s="49" t="n">
        <v>46028</v>
      </c>
      <c r="B50" s="50" t="inlineStr">
        <is>
          <t>BL26043</t>
        </is>
      </c>
      <c r="C50" s="50" t="inlineStr">
        <is>
          <t>Own shop</t>
        </is>
      </c>
      <c r="D50" s="50" t="inlineStr">
        <is>
          <t>BL-102</t>
        </is>
      </c>
      <c r="E50" s="50" t="n">
        <v>1</v>
      </c>
      <c r="F50" s="51" t="n">
        <v>14.2</v>
      </c>
      <c r="G50" s="51" t="n">
        <v>0</v>
      </c>
      <c r="H50" s="51" t="n">
        <v>4.12</v>
      </c>
      <c r="I50" s="51" t="n">
        <v>5.15</v>
      </c>
      <c r="J50" s="50" t="n"/>
      <c r="K50" s="52">
        <f>IF(OR($A50="",$E50=""),"",IF($P50=1,0,N($E50)*N($F50)-N($G50)+N($H50)))</f>
        <v/>
      </c>
      <c r="L50" s="52">
        <f>IF(K50="","",IF($P50=1,0,N($E50)*IFERROR(INDEX(Products!$D$8:$D$307,MATCH($D50,Products!$A$8:$A$307,0)),0)))</f>
        <v/>
      </c>
      <c r="M50" s="52">
        <f>IF(OR(K50="",$O50=0),IF(K50="","",0),IF($P50=1,0,K50*(N(INDEX(Settings!$E$11:$E$18,$O50))+N(INDEX(Settings!$G$11:$G$18,$O50)))+N(INDEX(Settings!$F$11:$F$18,$O50))))</f>
        <v/>
      </c>
      <c r="N50" s="53">
        <f>IF(K50="","",K50-L50-M50-N($I50)-$P50*N(Settings!$D$20))</f>
        <v/>
      </c>
      <c r="O50">
        <f>IF($C50="",0,IFERROR(MATCH($C50,Settings!$D$11:$D$18,0),0))</f>
        <v/>
      </c>
      <c r="P50">
        <f>IF(LOWER(TRIM($J50&amp;""))="x",1,0)</f>
        <v/>
      </c>
    </row>
    <row r="51">
      <c r="A51" s="49" t="n">
        <v>46028</v>
      </c>
      <c r="B51" s="50" t="inlineStr">
        <is>
          <t>BL26044</t>
        </is>
      </c>
      <c r="C51" s="50" t="inlineStr">
        <is>
          <t>Amazon</t>
        </is>
      </c>
      <c r="D51" s="50" t="inlineStr">
        <is>
          <t>BL-201</t>
        </is>
      </c>
      <c r="E51" s="50" t="n">
        <v>1</v>
      </c>
      <c r="F51" s="51" t="n">
        <v>13.15</v>
      </c>
      <c r="G51" s="51" t="n">
        <v>0</v>
      </c>
      <c r="H51" s="51" t="n">
        <v>0</v>
      </c>
      <c r="I51" s="51" t="n">
        <v>4.1</v>
      </c>
      <c r="J51" s="50" t="n"/>
      <c r="K51" s="52">
        <f>IF(OR($A51="",$E51=""),"",IF($P51=1,0,N($E51)*N($F51)-N($G51)+N($H51)))</f>
        <v/>
      </c>
      <c r="L51" s="52">
        <f>IF(K51="","",IF($P51=1,0,N($E51)*IFERROR(INDEX(Products!$D$8:$D$307,MATCH($D51,Products!$A$8:$A$307,0)),0)))</f>
        <v/>
      </c>
      <c r="M51" s="52">
        <f>IF(OR(K51="",$O51=0),IF(K51="","",0),IF($P51=1,0,K51*(N(INDEX(Settings!$E$11:$E$18,$O51))+N(INDEX(Settings!$G$11:$G$18,$O51)))+N(INDEX(Settings!$F$11:$F$18,$O51))))</f>
        <v/>
      </c>
      <c r="N51" s="53">
        <f>IF(K51="","",K51-L51-M51-N($I51)-$P51*N(Settings!$D$20))</f>
        <v/>
      </c>
      <c r="O51">
        <f>IF($C51="",0,IFERROR(MATCH($C51,Settings!$D$11:$D$18,0),0))</f>
        <v/>
      </c>
      <c r="P51">
        <f>IF(LOWER(TRIM($J51&amp;""))="x",1,0)</f>
        <v/>
      </c>
    </row>
    <row r="52">
      <c r="A52" s="49" t="n">
        <v>46028</v>
      </c>
      <c r="B52" s="50" t="inlineStr">
        <is>
          <t>BL26045</t>
        </is>
      </c>
      <c r="C52" s="50" t="inlineStr">
        <is>
          <t>Amazon</t>
        </is>
      </c>
      <c r="D52" s="50" t="inlineStr">
        <is>
          <t>BL-204</t>
        </is>
      </c>
      <c r="E52" s="50" t="n">
        <v>2</v>
      </c>
      <c r="F52" s="51" t="n">
        <v>20.21</v>
      </c>
      <c r="G52" s="51" t="n">
        <v>0</v>
      </c>
      <c r="H52" s="51" t="n">
        <v>0</v>
      </c>
      <c r="I52" s="51" t="n">
        <v>4.79</v>
      </c>
      <c r="J52" s="50" t="n"/>
      <c r="K52" s="52">
        <f>IF(OR($A52="",$E52=""),"",IF($P52=1,0,N($E52)*N($F52)-N($G52)+N($H52)))</f>
        <v/>
      </c>
      <c r="L52" s="52">
        <f>IF(K52="","",IF($P52=1,0,N($E52)*IFERROR(INDEX(Products!$D$8:$D$307,MATCH($D52,Products!$A$8:$A$307,0)),0)))</f>
        <v/>
      </c>
      <c r="M52" s="52">
        <f>IF(OR(K52="",$O52=0),IF(K52="","",0),IF($P52=1,0,K52*(N(INDEX(Settings!$E$11:$E$18,$O52))+N(INDEX(Settings!$G$11:$G$18,$O52)))+N(INDEX(Settings!$F$11:$F$18,$O52))))</f>
        <v/>
      </c>
      <c r="N52" s="53">
        <f>IF(K52="","",K52-L52-M52-N($I52)-$P52*N(Settings!$D$20))</f>
        <v/>
      </c>
      <c r="O52">
        <f>IF($C52="",0,IFERROR(MATCH($C52,Settings!$D$11:$D$18,0),0))</f>
        <v/>
      </c>
      <c r="P52">
        <f>IF(LOWER(TRIM($J52&amp;""))="x",1,0)</f>
        <v/>
      </c>
    </row>
    <row r="53">
      <c r="A53" s="49" t="n">
        <v>46029</v>
      </c>
      <c r="B53" s="50" t="inlineStr">
        <is>
          <t>BL26046</t>
        </is>
      </c>
      <c r="C53" s="50" t="inlineStr">
        <is>
          <t>Own shop</t>
        </is>
      </c>
      <c r="D53" s="50" t="inlineStr">
        <is>
          <t>BL-104</t>
        </is>
      </c>
      <c r="E53" s="50" t="n">
        <v>1</v>
      </c>
      <c r="F53" s="51" t="n">
        <v>8.32</v>
      </c>
      <c r="G53" s="51" t="n">
        <v>0</v>
      </c>
      <c r="H53" s="51" t="n">
        <v>4.12</v>
      </c>
      <c r="I53" s="51" t="n">
        <v>5.16</v>
      </c>
      <c r="J53" s="50" t="n"/>
      <c r="K53" s="52">
        <f>IF(OR($A53="",$E53=""),"",IF($P53=1,0,N($E53)*N($F53)-N($G53)+N($H53)))</f>
        <v/>
      </c>
      <c r="L53" s="52">
        <f>IF(K53="","",IF($P53=1,0,N($E53)*IFERROR(INDEX(Products!$D$8:$D$307,MATCH($D53,Products!$A$8:$A$307,0)),0)))</f>
        <v/>
      </c>
      <c r="M53" s="52">
        <f>IF(OR(K53="",$O53=0),IF(K53="","",0),IF($P53=1,0,K53*(N(INDEX(Settings!$E$11:$E$18,$O53))+N(INDEX(Settings!$G$11:$G$18,$O53)))+N(INDEX(Settings!$F$11:$F$18,$O53))))</f>
        <v/>
      </c>
      <c r="N53" s="53">
        <f>IF(K53="","",K53-L53-M53-N($I53)-$P53*N(Settings!$D$20))</f>
        <v/>
      </c>
      <c r="O53">
        <f>IF($C53="",0,IFERROR(MATCH($C53,Settings!$D$11:$D$18,0),0))</f>
        <v/>
      </c>
      <c r="P53">
        <f>IF(LOWER(TRIM($J53&amp;""))="x",1,0)</f>
        <v/>
      </c>
    </row>
    <row r="54">
      <c r="A54" s="49" t="n">
        <v>46029</v>
      </c>
      <c r="B54" s="50" t="inlineStr">
        <is>
          <t>BL26047</t>
        </is>
      </c>
      <c r="C54" s="50" t="inlineStr">
        <is>
          <t>Amazon</t>
        </is>
      </c>
      <c r="D54" s="50" t="inlineStr">
        <is>
          <t>BL-104</t>
        </is>
      </c>
      <c r="E54" s="50" t="n">
        <v>1</v>
      </c>
      <c r="F54" s="51" t="n">
        <v>8.74</v>
      </c>
      <c r="G54" s="51" t="n">
        <v>0</v>
      </c>
      <c r="H54" s="51" t="n">
        <v>0</v>
      </c>
      <c r="I54" s="51" t="n">
        <v>4.65</v>
      </c>
      <c r="J54" s="50" t="n"/>
      <c r="K54" s="52">
        <f>IF(OR($A54="",$E54=""),"",IF($P54=1,0,N($E54)*N($F54)-N($G54)+N($H54)))</f>
        <v/>
      </c>
      <c r="L54" s="52">
        <f>IF(K54="","",IF($P54=1,0,N($E54)*IFERROR(INDEX(Products!$D$8:$D$307,MATCH($D54,Products!$A$8:$A$307,0)),0)))</f>
        <v/>
      </c>
      <c r="M54" s="52">
        <f>IF(OR(K54="",$O54=0),IF(K54="","",0),IF($P54=1,0,K54*(N(INDEX(Settings!$E$11:$E$18,$O54))+N(INDEX(Settings!$G$11:$G$18,$O54)))+N(INDEX(Settings!$F$11:$F$18,$O54))))</f>
        <v/>
      </c>
      <c r="N54" s="53">
        <f>IF(K54="","",K54-L54-M54-N($I54)-$P54*N(Settings!$D$20))</f>
        <v/>
      </c>
      <c r="O54">
        <f>IF($C54="",0,IFERROR(MATCH($C54,Settings!$D$11:$D$18,0),0))</f>
        <v/>
      </c>
      <c r="P54">
        <f>IF(LOWER(TRIM($J54&amp;""))="x",1,0)</f>
        <v/>
      </c>
    </row>
    <row r="55">
      <c r="A55" s="49" t="n">
        <v>46029</v>
      </c>
      <c r="B55" s="50" t="inlineStr">
        <is>
          <t>BL26048</t>
        </is>
      </c>
      <c r="C55" s="50" t="inlineStr">
        <is>
          <t>Own shop</t>
        </is>
      </c>
      <c r="D55" s="50" t="inlineStr">
        <is>
          <t>BL-403</t>
        </is>
      </c>
      <c r="E55" s="50" t="n">
        <v>1</v>
      </c>
      <c r="F55" s="51" t="n">
        <v>10.84</v>
      </c>
      <c r="G55" s="51" t="n">
        <v>0</v>
      </c>
      <c r="H55" s="51" t="n">
        <v>4.12</v>
      </c>
      <c r="I55" s="51" t="n">
        <v>4.62</v>
      </c>
      <c r="J55" s="50" t="inlineStr">
        <is>
          <t>x</t>
        </is>
      </c>
      <c r="K55" s="52">
        <f>IF(OR($A55="",$E55=""),"",IF($P55=1,0,N($E55)*N($F55)-N($G55)+N($H55)))</f>
        <v/>
      </c>
      <c r="L55" s="52">
        <f>IF(K55="","",IF($P55=1,0,N($E55)*IFERROR(INDEX(Products!$D$8:$D$307,MATCH($D55,Products!$A$8:$A$307,0)),0)))</f>
        <v/>
      </c>
      <c r="M55" s="52">
        <f>IF(OR(K55="",$O55=0),IF(K55="","",0),IF($P55=1,0,K55*(N(INDEX(Settings!$E$11:$E$18,$O55))+N(INDEX(Settings!$G$11:$G$18,$O55)))+N(INDEX(Settings!$F$11:$F$18,$O55))))</f>
        <v/>
      </c>
      <c r="N55" s="53">
        <f>IF(K55="","",K55-L55-M55-N($I55)-$P55*N(Settings!$D$20))</f>
        <v/>
      </c>
      <c r="O55">
        <f>IF($C55="",0,IFERROR(MATCH($C55,Settings!$D$11:$D$18,0),0))</f>
        <v/>
      </c>
      <c r="P55">
        <f>IF(LOWER(TRIM($J55&amp;""))="x",1,0)</f>
        <v/>
      </c>
    </row>
    <row r="56">
      <c r="A56" s="49" t="n">
        <v>46029</v>
      </c>
      <c r="B56" s="50" t="inlineStr">
        <is>
          <t>BL26049</t>
        </is>
      </c>
      <c r="C56" s="50" t="inlineStr">
        <is>
          <t>Amazon</t>
        </is>
      </c>
      <c r="D56" s="50" t="inlineStr">
        <is>
          <t>BL-202</t>
        </is>
      </c>
      <c r="E56" s="50" t="n">
        <v>1</v>
      </c>
      <c r="F56" s="51" t="n">
        <v>60.88</v>
      </c>
      <c r="G56" s="51" t="n">
        <v>0</v>
      </c>
      <c r="H56" s="51" t="n">
        <v>0</v>
      </c>
      <c r="I56" s="51" t="n">
        <v>6.9</v>
      </c>
      <c r="J56" s="50" t="n"/>
      <c r="K56" s="52">
        <f>IF(OR($A56="",$E56=""),"",IF($P56=1,0,N($E56)*N($F56)-N($G56)+N($H56)))</f>
        <v/>
      </c>
      <c r="L56" s="52">
        <f>IF(K56="","",IF($P56=1,0,N($E56)*IFERROR(INDEX(Products!$D$8:$D$307,MATCH($D56,Products!$A$8:$A$307,0)),0)))</f>
        <v/>
      </c>
      <c r="M56" s="52">
        <f>IF(OR(K56="",$O56=0),IF(K56="","",0),IF($P56=1,0,K56*(N(INDEX(Settings!$E$11:$E$18,$O56))+N(INDEX(Settings!$G$11:$G$18,$O56)))+N(INDEX(Settings!$F$11:$F$18,$O56))))</f>
        <v/>
      </c>
      <c r="N56" s="53">
        <f>IF(K56="","",K56-L56-M56-N($I56)-$P56*N(Settings!$D$20))</f>
        <v/>
      </c>
      <c r="O56">
        <f>IF($C56="",0,IFERROR(MATCH($C56,Settings!$D$11:$D$18,0),0))</f>
        <v/>
      </c>
      <c r="P56">
        <f>IF(LOWER(TRIM($J56&amp;""))="x",1,0)</f>
        <v/>
      </c>
    </row>
    <row r="57">
      <c r="A57" s="49" t="n">
        <v>46029</v>
      </c>
      <c r="B57" s="50" t="inlineStr">
        <is>
          <t>BL26050</t>
        </is>
      </c>
      <c r="C57" s="50" t="inlineStr">
        <is>
          <t>eBay</t>
        </is>
      </c>
      <c r="D57" s="50" t="inlineStr">
        <is>
          <t>BL-101</t>
        </is>
      </c>
      <c r="E57" s="50" t="n">
        <v>1</v>
      </c>
      <c r="F57" s="51" t="n">
        <v>20.92</v>
      </c>
      <c r="G57" s="51" t="n">
        <v>0</v>
      </c>
      <c r="H57" s="51" t="n">
        <v>3.28</v>
      </c>
      <c r="I57" s="51" t="n">
        <v>4.4</v>
      </c>
      <c r="J57" s="50" t="n"/>
      <c r="K57" s="52">
        <f>IF(OR($A57="",$E57=""),"",IF($P57=1,0,N($E57)*N($F57)-N($G57)+N($H57)))</f>
        <v/>
      </c>
      <c r="L57" s="52">
        <f>IF(K57="","",IF($P57=1,0,N($E57)*IFERROR(INDEX(Products!$D$8:$D$307,MATCH($D57,Products!$A$8:$A$307,0)),0)))</f>
        <v/>
      </c>
      <c r="M57" s="52">
        <f>IF(OR(K57="",$O57=0),IF(K57="","",0),IF($P57=1,0,K57*(N(INDEX(Settings!$E$11:$E$18,$O57))+N(INDEX(Settings!$G$11:$G$18,$O57)))+N(INDEX(Settings!$F$11:$F$18,$O57))))</f>
        <v/>
      </c>
      <c r="N57" s="53">
        <f>IF(K57="","",K57-L57-M57-N($I57)-$P57*N(Settings!$D$20))</f>
        <v/>
      </c>
      <c r="O57">
        <f>IF($C57="",0,IFERROR(MATCH($C57,Settings!$D$11:$D$18,0),0))</f>
        <v/>
      </c>
      <c r="P57">
        <f>IF(LOWER(TRIM($J57&amp;""))="x",1,0)</f>
        <v/>
      </c>
    </row>
    <row r="58">
      <c r="A58" s="49" t="n">
        <v>46029</v>
      </c>
      <c r="B58" s="50" t="inlineStr">
        <is>
          <t>BL26051</t>
        </is>
      </c>
      <c r="C58" s="50" t="inlineStr">
        <is>
          <t>eBay</t>
        </is>
      </c>
      <c r="D58" s="50" t="inlineStr">
        <is>
          <t>BL-104</t>
        </is>
      </c>
      <c r="E58" s="50" t="n">
        <v>1</v>
      </c>
      <c r="F58" s="51" t="n">
        <v>8.32</v>
      </c>
      <c r="G58" s="51" t="n">
        <v>0</v>
      </c>
      <c r="H58" s="51" t="n">
        <v>3.28</v>
      </c>
      <c r="I58" s="51" t="n">
        <v>4.27</v>
      </c>
      <c r="J58" s="50" t="n"/>
      <c r="K58" s="52">
        <f>IF(OR($A58="",$E58=""),"",IF($P58=1,0,N($E58)*N($F58)-N($G58)+N($H58)))</f>
        <v/>
      </c>
      <c r="L58" s="52">
        <f>IF(K58="","",IF($P58=1,0,N($E58)*IFERROR(INDEX(Products!$D$8:$D$307,MATCH($D58,Products!$A$8:$A$307,0)),0)))</f>
        <v/>
      </c>
      <c r="M58" s="52">
        <f>IF(OR(K58="",$O58=0),IF(K58="","",0),IF($P58=1,0,K58*(N(INDEX(Settings!$E$11:$E$18,$O58))+N(INDEX(Settings!$G$11:$G$18,$O58)))+N(INDEX(Settings!$F$11:$F$18,$O58))))</f>
        <v/>
      </c>
      <c r="N58" s="53">
        <f>IF(K58="","",K58-L58-M58-N($I58)-$P58*N(Settings!$D$20))</f>
        <v/>
      </c>
      <c r="O58">
        <f>IF($C58="",0,IFERROR(MATCH($C58,Settings!$D$11:$D$18,0),0))</f>
        <v/>
      </c>
      <c r="P58">
        <f>IF(LOWER(TRIM($J58&amp;""))="x",1,0)</f>
        <v/>
      </c>
    </row>
    <row r="59">
      <c r="A59" s="49" t="n">
        <v>46030</v>
      </c>
      <c r="B59" s="50" t="inlineStr">
        <is>
          <t>BL26052</t>
        </is>
      </c>
      <c r="C59" s="50" t="inlineStr">
        <is>
          <t>Own shop</t>
        </is>
      </c>
      <c r="D59" s="50" t="inlineStr">
        <is>
          <t>BL-204</t>
        </is>
      </c>
      <c r="E59" s="50" t="n">
        <v>1</v>
      </c>
      <c r="F59" s="51" t="n">
        <v>19.24</v>
      </c>
      <c r="G59" s="51" t="n">
        <v>0</v>
      </c>
      <c r="H59" s="51" t="n">
        <v>4.12</v>
      </c>
      <c r="I59" s="51" t="n">
        <v>4.76</v>
      </c>
      <c r="J59" s="50" t="n"/>
      <c r="K59" s="52">
        <f>IF(OR($A59="",$E59=""),"",IF($P59=1,0,N($E59)*N($F59)-N($G59)+N($H59)))</f>
        <v/>
      </c>
      <c r="L59" s="52">
        <f>IF(K59="","",IF($P59=1,0,N($E59)*IFERROR(INDEX(Products!$D$8:$D$307,MATCH($D59,Products!$A$8:$A$307,0)),0)))</f>
        <v/>
      </c>
      <c r="M59" s="52">
        <f>IF(OR(K59="",$O59=0),IF(K59="","",0),IF($P59=1,0,K59*(N(INDEX(Settings!$E$11:$E$18,$O59))+N(INDEX(Settings!$G$11:$G$18,$O59)))+N(INDEX(Settings!$F$11:$F$18,$O59))))</f>
        <v/>
      </c>
      <c r="N59" s="53">
        <f>IF(K59="","",K59-L59-M59-N($I59)-$P59*N(Settings!$D$20))</f>
        <v/>
      </c>
      <c r="O59">
        <f>IF($C59="",0,IFERROR(MATCH($C59,Settings!$D$11:$D$18,0),0))</f>
        <v/>
      </c>
      <c r="P59">
        <f>IF(LOWER(TRIM($J59&amp;""))="x",1,0)</f>
        <v/>
      </c>
    </row>
    <row r="60">
      <c r="A60" s="49" t="n">
        <v>46030</v>
      </c>
      <c r="B60" s="50" t="inlineStr">
        <is>
          <t>BL26053</t>
        </is>
      </c>
      <c r="C60" s="50" t="inlineStr">
        <is>
          <t>Own shop</t>
        </is>
      </c>
      <c r="D60" s="50" t="inlineStr">
        <is>
          <t>BL-303</t>
        </is>
      </c>
      <c r="E60" s="50" t="n">
        <v>1</v>
      </c>
      <c r="F60" s="51" t="n">
        <v>10</v>
      </c>
      <c r="G60" s="51" t="n">
        <v>0</v>
      </c>
      <c r="H60" s="51" t="n">
        <v>4.12</v>
      </c>
      <c r="I60" s="51" t="n">
        <v>4.47</v>
      </c>
      <c r="J60" s="50" t="n"/>
      <c r="K60" s="52">
        <f>IF(OR($A60="",$E60=""),"",IF($P60=1,0,N($E60)*N($F60)-N($G60)+N($H60)))</f>
        <v/>
      </c>
      <c r="L60" s="52">
        <f>IF(K60="","",IF($P60=1,0,N($E60)*IFERROR(INDEX(Products!$D$8:$D$307,MATCH($D60,Products!$A$8:$A$307,0)),0)))</f>
        <v/>
      </c>
      <c r="M60" s="52">
        <f>IF(OR(K60="",$O60=0),IF(K60="","",0),IF($P60=1,0,K60*(N(INDEX(Settings!$E$11:$E$18,$O60))+N(INDEX(Settings!$G$11:$G$18,$O60)))+N(INDEX(Settings!$F$11:$F$18,$O60))))</f>
        <v/>
      </c>
      <c r="N60" s="53">
        <f>IF(K60="","",K60-L60-M60-N($I60)-$P60*N(Settings!$D$20))</f>
        <v/>
      </c>
      <c r="O60">
        <f>IF($C60="",0,IFERROR(MATCH($C60,Settings!$D$11:$D$18,0),0))</f>
        <v/>
      </c>
      <c r="P60">
        <f>IF(LOWER(TRIM($J60&amp;""))="x",1,0)</f>
        <v/>
      </c>
    </row>
    <row r="61">
      <c r="A61" s="49" t="n">
        <v>46030</v>
      </c>
      <c r="B61" s="50" t="inlineStr">
        <is>
          <t>BL26054</t>
        </is>
      </c>
      <c r="C61" s="50" t="inlineStr">
        <is>
          <t>Amazon</t>
        </is>
      </c>
      <c r="D61" s="50" t="inlineStr">
        <is>
          <t>BL-202</t>
        </is>
      </c>
      <c r="E61" s="50" t="n">
        <v>1</v>
      </c>
      <c r="F61" s="51" t="n">
        <v>60.88</v>
      </c>
      <c r="G61" s="51" t="n">
        <v>0</v>
      </c>
      <c r="H61" s="51" t="n">
        <v>0</v>
      </c>
      <c r="I61" s="51" t="n">
        <v>6.9</v>
      </c>
      <c r="J61" s="50" t="n"/>
      <c r="K61" s="52">
        <f>IF(OR($A61="",$E61=""),"",IF($P61=1,0,N($E61)*N($F61)-N($G61)+N($H61)))</f>
        <v/>
      </c>
      <c r="L61" s="52">
        <f>IF(K61="","",IF($P61=1,0,N($E61)*IFERROR(INDEX(Products!$D$8:$D$307,MATCH($D61,Products!$A$8:$A$307,0)),0)))</f>
        <v/>
      </c>
      <c r="M61" s="52">
        <f>IF(OR(K61="",$O61=0),IF(K61="","",0),IF($P61=1,0,K61*(N(INDEX(Settings!$E$11:$E$18,$O61))+N(INDEX(Settings!$G$11:$G$18,$O61)))+N(INDEX(Settings!$F$11:$F$18,$O61))))</f>
        <v/>
      </c>
      <c r="N61" s="53">
        <f>IF(K61="","",K61-L61-M61-N($I61)-$P61*N(Settings!$D$20))</f>
        <v/>
      </c>
      <c r="O61">
        <f>IF($C61="",0,IFERROR(MATCH($C61,Settings!$D$11:$D$18,0),0))</f>
        <v/>
      </c>
      <c r="P61">
        <f>IF(LOWER(TRIM($J61&amp;""))="x",1,0)</f>
        <v/>
      </c>
    </row>
    <row r="62">
      <c r="A62" s="49" t="n">
        <v>46030</v>
      </c>
      <c r="B62" s="50" t="inlineStr">
        <is>
          <t>BL26055</t>
        </is>
      </c>
      <c r="C62" s="50" t="inlineStr">
        <is>
          <t>Amazon</t>
        </is>
      </c>
      <c r="D62" s="50" t="inlineStr">
        <is>
          <t>BL-101</t>
        </is>
      </c>
      <c r="E62" s="50" t="n">
        <v>1</v>
      </c>
      <c r="F62" s="51" t="n">
        <v>21.97</v>
      </c>
      <c r="G62" s="51" t="n">
        <v>0</v>
      </c>
      <c r="H62" s="51" t="n">
        <v>0</v>
      </c>
      <c r="I62" s="51" t="n">
        <v>4.6</v>
      </c>
      <c r="J62" s="50" t="n"/>
      <c r="K62" s="52">
        <f>IF(OR($A62="",$E62=""),"",IF($P62=1,0,N($E62)*N($F62)-N($G62)+N($H62)))</f>
        <v/>
      </c>
      <c r="L62" s="52">
        <f>IF(K62="","",IF($P62=1,0,N($E62)*IFERROR(INDEX(Products!$D$8:$D$307,MATCH($D62,Products!$A$8:$A$307,0)),0)))</f>
        <v/>
      </c>
      <c r="M62" s="52">
        <f>IF(OR(K62="",$O62=0),IF(K62="","",0),IF($P62=1,0,K62*(N(INDEX(Settings!$E$11:$E$18,$O62))+N(INDEX(Settings!$G$11:$G$18,$O62)))+N(INDEX(Settings!$F$11:$F$18,$O62))))</f>
        <v/>
      </c>
      <c r="N62" s="53">
        <f>IF(K62="","",K62-L62-M62-N($I62)-$P62*N(Settings!$D$20))</f>
        <v/>
      </c>
      <c r="O62">
        <f>IF($C62="",0,IFERROR(MATCH($C62,Settings!$D$11:$D$18,0),0))</f>
        <v/>
      </c>
      <c r="P62">
        <f>IF(LOWER(TRIM($J62&amp;""))="x",1,0)</f>
        <v/>
      </c>
    </row>
    <row r="63">
      <c r="A63" s="49" t="n">
        <v>46030</v>
      </c>
      <c r="B63" s="50" t="inlineStr">
        <is>
          <t>BL26056</t>
        </is>
      </c>
      <c r="C63" s="50" t="inlineStr">
        <is>
          <t>eBay</t>
        </is>
      </c>
      <c r="D63" s="50" t="inlineStr">
        <is>
          <t>BL-203</t>
        </is>
      </c>
      <c r="E63" s="50" t="n">
        <v>2</v>
      </c>
      <c r="F63" s="51" t="n">
        <v>16.72</v>
      </c>
      <c r="G63" s="51" t="n">
        <v>0</v>
      </c>
      <c r="H63" s="51" t="n">
        <v>3.28</v>
      </c>
      <c r="I63" s="51" t="n">
        <v>4.96</v>
      </c>
      <c r="J63" s="50" t="n"/>
      <c r="K63" s="52">
        <f>IF(OR($A63="",$E63=""),"",IF($P63=1,0,N($E63)*N($F63)-N($G63)+N($H63)))</f>
        <v/>
      </c>
      <c r="L63" s="52">
        <f>IF(K63="","",IF($P63=1,0,N($E63)*IFERROR(INDEX(Products!$D$8:$D$307,MATCH($D63,Products!$A$8:$A$307,0)),0)))</f>
        <v/>
      </c>
      <c r="M63" s="52">
        <f>IF(OR(K63="",$O63=0),IF(K63="","",0),IF($P63=1,0,K63*(N(INDEX(Settings!$E$11:$E$18,$O63))+N(INDEX(Settings!$G$11:$G$18,$O63)))+N(INDEX(Settings!$F$11:$F$18,$O63))))</f>
        <v/>
      </c>
      <c r="N63" s="53">
        <f>IF(K63="","",K63-L63-M63-N($I63)-$P63*N(Settings!$D$20))</f>
        <v/>
      </c>
      <c r="O63">
        <f>IF($C63="",0,IFERROR(MATCH($C63,Settings!$D$11:$D$18,0),0))</f>
        <v/>
      </c>
      <c r="P63">
        <f>IF(LOWER(TRIM($J63&amp;""))="x",1,0)</f>
        <v/>
      </c>
    </row>
    <row r="64">
      <c r="A64" s="49" t="n">
        <v>46030</v>
      </c>
      <c r="B64" s="50" t="inlineStr">
        <is>
          <t>BL26057</t>
        </is>
      </c>
      <c r="C64" s="50" t="inlineStr">
        <is>
          <t>Amazon</t>
        </is>
      </c>
      <c r="D64" s="50" t="inlineStr">
        <is>
          <t>BL-302</t>
        </is>
      </c>
      <c r="E64" s="50" t="n">
        <v>1</v>
      </c>
      <c r="F64" s="51" t="n">
        <v>35.21</v>
      </c>
      <c r="G64" s="51" t="n">
        <v>0</v>
      </c>
      <c r="H64" s="51" t="n">
        <v>0</v>
      </c>
      <c r="I64" s="51" t="n">
        <v>4.63</v>
      </c>
      <c r="J64" s="50" t="n"/>
      <c r="K64" s="52">
        <f>IF(OR($A64="",$E64=""),"",IF($P64=1,0,N($E64)*N($F64)-N($G64)+N($H64)))</f>
        <v/>
      </c>
      <c r="L64" s="52">
        <f>IF(K64="","",IF($P64=1,0,N($E64)*IFERROR(INDEX(Products!$D$8:$D$307,MATCH($D64,Products!$A$8:$A$307,0)),0)))</f>
        <v/>
      </c>
      <c r="M64" s="52">
        <f>IF(OR(K64="",$O64=0),IF(K64="","",0),IF($P64=1,0,K64*(N(INDEX(Settings!$E$11:$E$18,$O64))+N(INDEX(Settings!$G$11:$G$18,$O64)))+N(INDEX(Settings!$F$11:$F$18,$O64))))</f>
        <v/>
      </c>
      <c r="N64" s="53">
        <f>IF(K64="","",K64-L64-M64-N($I64)-$P64*N(Settings!$D$20))</f>
        <v/>
      </c>
      <c r="O64">
        <f>IF($C64="",0,IFERROR(MATCH($C64,Settings!$D$11:$D$18,0),0))</f>
        <v/>
      </c>
      <c r="P64">
        <f>IF(LOWER(TRIM($J64&amp;""))="x",1,0)</f>
        <v/>
      </c>
    </row>
    <row r="65">
      <c r="A65" s="49" t="n">
        <v>46030</v>
      </c>
      <c r="B65" s="50" t="inlineStr">
        <is>
          <t>BL26058</t>
        </is>
      </c>
      <c r="C65" s="50" t="inlineStr">
        <is>
          <t>Own shop</t>
        </is>
      </c>
      <c r="D65" s="50" t="inlineStr">
        <is>
          <t>BL-201</t>
        </is>
      </c>
      <c r="E65" s="50" t="n">
        <v>1</v>
      </c>
      <c r="F65" s="51" t="n">
        <v>12.52</v>
      </c>
      <c r="G65" s="51" t="n">
        <v>0</v>
      </c>
      <c r="H65" s="51" t="n">
        <v>4.12</v>
      </c>
      <c r="I65" s="51" t="n">
        <v>4.43</v>
      </c>
      <c r="J65" s="50" t="n"/>
      <c r="K65" s="52">
        <f>IF(OR($A65="",$E65=""),"",IF($P65=1,0,N($E65)*N($F65)-N($G65)+N($H65)))</f>
        <v/>
      </c>
      <c r="L65" s="52">
        <f>IF(K65="","",IF($P65=1,0,N($E65)*IFERROR(INDEX(Products!$D$8:$D$307,MATCH($D65,Products!$A$8:$A$307,0)),0)))</f>
        <v/>
      </c>
      <c r="M65" s="52">
        <f>IF(OR(K65="",$O65=0),IF(K65="","",0),IF($P65=1,0,K65*(N(INDEX(Settings!$E$11:$E$18,$O65))+N(INDEX(Settings!$G$11:$G$18,$O65)))+N(INDEX(Settings!$F$11:$F$18,$O65))))</f>
        <v/>
      </c>
      <c r="N65" s="53">
        <f>IF(K65="","",K65-L65-M65-N($I65)-$P65*N(Settings!$D$20))</f>
        <v/>
      </c>
      <c r="O65">
        <f>IF($C65="",0,IFERROR(MATCH($C65,Settings!$D$11:$D$18,0),0))</f>
        <v/>
      </c>
      <c r="P65">
        <f>IF(LOWER(TRIM($J65&amp;""))="x",1,0)</f>
        <v/>
      </c>
    </row>
    <row r="66">
      <c r="A66" s="49" t="n">
        <v>46030</v>
      </c>
      <c r="B66" s="50" t="inlineStr">
        <is>
          <t>BL26059</t>
        </is>
      </c>
      <c r="C66" s="50" t="inlineStr">
        <is>
          <t>Own shop</t>
        </is>
      </c>
      <c r="D66" s="50" t="inlineStr">
        <is>
          <t>BL-401</t>
        </is>
      </c>
      <c r="E66" s="50" t="n">
        <v>1</v>
      </c>
      <c r="F66" s="51" t="n">
        <v>23.45</v>
      </c>
      <c r="G66" s="51" t="n">
        <v>0</v>
      </c>
      <c r="H66" s="51" t="n">
        <v>4.12</v>
      </c>
      <c r="I66" s="51" t="n">
        <v>4.41</v>
      </c>
      <c r="J66" s="50" t="n"/>
      <c r="K66" s="52">
        <f>IF(OR($A66="",$E66=""),"",IF($P66=1,0,N($E66)*N($F66)-N($G66)+N($H66)))</f>
        <v/>
      </c>
      <c r="L66" s="52">
        <f>IF(K66="","",IF($P66=1,0,N($E66)*IFERROR(INDEX(Products!$D$8:$D$307,MATCH($D66,Products!$A$8:$A$307,0)),0)))</f>
        <v/>
      </c>
      <c r="M66" s="52">
        <f>IF(OR(K66="",$O66=0),IF(K66="","",0),IF($P66=1,0,K66*(N(INDEX(Settings!$E$11:$E$18,$O66))+N(INDEX(Settings!$G$11:$G$18,$O66)))+N(INDEX(Settings!$F$11:$F$18,$O66))))</f>
        <v/>
      </c>
      <c r="N66" s="53">
        <f>IF(K66="","",K66-L66-M66-N($I66)-$P66*N(Settings!$D$20))</f>
        <v/>
      </c>
      <c r="O66">
        <f>IF($C66="",0,IFERROR(MATCH($C66,Settings!$D$11:$D$18,0),0))</f>
        <v/>
      </c>
      <c r="P66">
        <f>IF(LOWER(TRIM($J66&amp;""))="x",1,0)</f>
        <v/>
      </c>
    </row>
    <row r="67">
      <c r="A67" s="49" t="n">
        <v>46030</v>
      </c>
      <c r="B67" s="50" t="inlineStr">
        <is>
          <t>BL26060</t>
        </is>
      </c>
      <c r="C67" s="50" t="inlineStr">
        <is>
          <t>Etsy</t>
        </is>
      </c>
      <c r="D67" s="50" t="inlineStr">
        <is>
          <t>BL-102</t>
        </is>
      </c>
      <c r="E67" s="50" t="n">
        <v>1</v>
      </c>
      <c r="F67" s="51" t="n">
        <v>14.2</v>
      </c>
      <c r="G67" s="51" t="n">
        <v>0</v>
      </c>
      <c r="H67" s="51" t="n">
        <v>3.28</v>
      </c>
      <c r="I67" s="51" t="n">
        <v>4.7</v>
      </c>
      <c r="J67" s="50" t="n"/>
      <c r="K67" s="52">
        <f>IF(OR($A67="",$E67=""),"",IF($P67=1,0,N($E67)*N($F67)-N($G67)+N($H67)))</f>
        <v/>
      </c>
      <c r="L67" s="52">
        <f>IF(K67="","",IF($P67=1,0,N($E67)*IFERROR(INDEX(Products!$D$8:$D$307,MATCH($D67,Products!$A$8:$A$307,0)),0)))</f>
        <v/>
      </c>
      <c r="M67" s="52">
        <f>IF(OR(K67="",$O67=0),IF(K67="","",0),IF($P67=1,0,K67*(N(INDEX(Settings!$E$11:$E$18,$O67))+N(INDEX(Settings!$G$11:$G$18,$O67)))+N(INDEX(Settings!$F$11:$F$18,$O67))))</f>
        <v/>
      </c>
      <c r="N67" s="53">
        <f>IF(K67="","",K67-L67-M67-N($I67)-$P67*N(Settings!$D$20))</f>
        <v/>
      </c>
      <c r="O67">
        <f>IF($C67="",0,IFERROR(MATCH($C67,Settings!$D$11:$D$18,0),0))</f>
        <v/>
      </c>
      <c r="P67">
        <f>IF(LOWER(TRIM($J67&amp;""))="x",1,0)</f>
        <v/>
      </c>
    </row>
    <row r="68">
      <c r="A68" s="49" t="n">
        <v>46031</v>
      </c>
      <c r="B68" s="50" t="inlineStr">
        <is>
          <t>BL26061</t>
        </is>
      </c>
      <c r="C68" s="50" t="inlineStr">
        <is>
          <t>Amazon</t>
        </is>
      </c>
      <c r="D68" s="50" t="inlineStr">
        <is>
          <t>BL-401</t>
        </is>
      </c>
      <c r="E68" s="50" t="n">
        <v>2</v>
      </c>
      <c r="F68" s="51" t="n">
        <v>24.62</v>
      </c>
      <c r="G68" s="51" t="n">
        <v>0</v>
      </c>
      <c r="H68" s="51" t="n">
        <v>0</v>
      </c>
      <c r="I68" s="51" t="n">
        <v>4.35</v>
      </c>
      <c r="J68" s="50" t="n"/>
      <c r="K68" s="52">
        <f>IF(OR($A68="",$E68=""),"",IF($P68=1,0,N($E68)*N($F68)-N($G68)+N($H68)))</f>
        <v/>
      </c>
      <c r="L68" s="52">
        <f>IF(K68="","",IF($P68=1,0,N($E68)*IFERROR(INDEX(Products!$D$8:$D$307,MATCH($D68,Products!$A$8:$A$307,0)),0)))</f>
        <v/>
      </c>
      <c r="M68" s="52">
        <f>IF(OR(K68="",$O68=0),IF(K68="","",0),IF($P68=1,0,K68*(N(INDEX(Settings!$E$11:$E$18,$O68))+N(INDEX(Settings!$G$11:$G$18,$O68)))+N(INDEX(Settings!$F$11:$F$18,$O68))))</f>
        <v/>
      </c>
      <c r="N68" s="53">
        <f>IF(K68="","",K68-L68-M68-N($I68)-$P68*N(Settings!$D$20))</f>
        <v/>
      </c>
      <c r="O68">
        <f>IF($C68="",0,IFERROR(MATCH($C68,Settings!$D$11:$D$18,0),0))</f>
        <v/>
      </c>
      <c r="P68">
        <f>IF(LOWER(TRIM($J68&amp;""))="x",1,0)</f>
        <v/>
      </c>
    </row>
    <row r="69">
      <c r="A69" s="49" t="n">
        <v>46031</v>
      </c>
      <c r="B69" s="50" t="inlineStr">
        <is>
          <t>BL26062</t>
        </is>
      </c>
      <c r="C69" s="50" t="inlineStr">
        <is>
          <t>eBay</t>
        </is>
      </c>
      <c r="D69" s="50" t="inlineStr">
        <is>
          <t>BL-301</t>
        </is>
      </c>
      <c r="E69" s="50" t="n">
        <v>2</v>
      </c>
      <c r="F69" s="51" t="n">
        <v>18.4</v>
      </c>
      <c r="G69" s="51" t="n">
        <v>0</v>
      </c>
      <c r="H69" s="51" t="n">
        <v>3.28</v>
      </c>
      <c r="I69" s="51" t="n">
        <v>4.89</v>
      </c>
      <c r="J69" s="50" t="n"/>
      <c r="K69" s="52">
        <f>IF(OR($A69="",$E69=""),"",IF($P69=1,0,N($E69)*N($F69)-N($G69)+N($H69)))</f>
        <v/>
      </c>
      <c r="L69" s="52">
        <f>IF(K69="","",IF($P69=1,0,N($E69)*IFERROR(INDEX(Products!$D$8:$D$307,MATCH($D69,Products!$A$8:$A$307,0)),0)))</f>
        <v/>
      </c>
      <c r="M69" s="52">
        <f>IF(OR(K69="",$O69=0),IF(K69="","",0),IF($P69=1,0,K69*(N(INDEX(Settings!$E$11:$E$18,$O69))+N(INDEX(Settings!$G$11:$G$18,$O69)))+N(INDEX(Settings!$F$11:$F$18,$O69))))</f>
        <v/>
      </c>
      <c r="N69" s="53">
        <f>IF(K69="","",K69-L69-M69-N($I69)-$P69*N(Settings!$D$20))</f>
        <v/>
      </c>
      <c r="O69">
        <f>IF($C69="",0,IFERROR(MATCH($C69,Settings!$D$11:$D$18,0),0))</f>
        <v/>
      </c>
      <c r="P69">
        <f>IF(LOWER(TRIM($J69&amp;""))="x",1,0)</f>
        <v/>
      </c>
    </row>
    <row r="70">
      <c r="A70" s="49" t="n">
        <v>46031</v>
      </c>
      <c r="B70" s="50" t="inlineStr">
        <is>
          <t>BL26063</t>
        </is>
      </c>
      <c r="C70" s="50" t="inlineStr">
        <is>
          <t>Etsy</t>
        </is>
      </c>
      <c r="D70" s="50" t="inlineStr">
        <is>
          <t>BL-302</t>
        </is>
      </c>
      <c r="E70" s="50" t="n">
        <v>2</v>
      </c>
      <c r="F70" s="51" t="n">
        <v>33.53</v>
      </c>
      <c r="G70" s="51" t="n">
        <v>0</v>
      </c>
      <c r="H70" s="51" t="n">
        <v>3.28</v>
      </c>
      <c r="I70" s="51" t="n">
        <v>5.03</v>
      </c>
      <c r="J70" s="50" t="n"/>
      <c r="K70" s="52">
        <f>IF(OR($A70="",$E70=""),"",IF($P70=1,0,N($E70)*N($F70)-N($G70)+N($H70)))</f>
        <v/>
      </c>
      <c r="L70" s="52">
        <f>IF(K70="","",IF($P70=1,0,N($E70)*IFERROR(INDEX(Products!$D$8:$D$307,MATCH($D70,Products!$A$8:$A$307,0)),0)))</f>
        <v/>
      </c>
      <c r="M70" s="52">
        <f>IF(OR(K70="",$O70=0),IF(K70="","",0),IF($P70=1,0,K70*(N(INDEX(Settings!$E$11:$E$18,$O70))+N(INDEX(Settings!$G$11:$G$18,$O70)))+N(INDEX(Settings!$F$11:$F$18,$O70))))</f>
        <v/>
      </c>
      <c r="N70" s="53">
        <f>IF(K70="","",K70-L70-M70-N($I70)-$P70*N(Settings!$D$20))</f>
        <v/>
      </c>
      <c r="O70">
        <f>IF($C70="",0,IFERROR(MATCH($C70,Settings!$D$11:$D$18,0),0))</f>
        <v/>
      </c>
      <c r="P70">
        <f>IF(LOWER(TRIM($J70&amp;""))="x",1,0)</f>
        <v/>
      </c>
    </row>
    <row r="71">
      <c r="A71" s="49" t="n">
        <v>46031</v>
      </c>
      <c r="B71" s="50" t="inlineStr">
        <is>
          <t>BL26064</t>
        </is>
      </c>
      <c r="C71" s="50" t="inlineStr">
        <is>
          <t>Amazon</t>
        </is>
      </c>
      <c r="D71" s="50" t="inlineStr">
        <is>
          <t>BL-403</t>
        </is>
      </c>
      <c r="E71" s="50" t="n">
        <v>1</v>
      </c>
      <c r="F71" s="51" t="n">
        <v>11.38</v>
      </c>
      <c r="G71" s="51" t="n">
        <v>0</v>
      </c>
      <c r="H71" s="51" t="n">
        <v>0</v>
      </c>
      <c r="I71" s="51" t="n">
        <v>4.25</v>
      </c>
      <c r="J71" s="50" t="n"/>
      <c r="K71" s="52">
        <f>IF(OR($A71="",$E71=""),"",IF($P71=1,0,N($E71)*N($F71)-N($G71)+N($H71)))</f>
        <v/>
      </c>
      <c r="L71" s="52">
        <f>IF(K71="","",IF($P71=1,0,N($E71)*IFERROR(INDEX(Products!$D$8:$D$307,MATCH($D71,Products!$A$8:$A$307,0)),0)))</f>
        <v/>
      </c>
      <c r="M71" s="52">
        <f>IF(OR(K71="",$O71=0),IF(K71="","",0),IF($P71=1,0,K71*(N(INDEX(Settings!$E$11:$E$18,$O71))+N(INDEX(Settings!$G$11:$G$18,$O71)))+N(INDEX(Settings!$F$11:$F$18,$O71))))</f>
        <v/>
      </c>
      <c r="N71" s="53">
        <f>IF(K71="","",K71-L71-M71-N($I71)-$P71*N(Settings!$D$20))</f>
        <v/>
      </c>
      <c r="O71">
        <f>IF($C71="",0,IFERROR(MATCH($C71,Settings!$D$11:$D$18,0),0))</f>
        <v/>
      </c>
      <c r="P71">
        <f>IF(LOWER(TRIM($J71&amp;""))="x",1,0)</f>
        <v/>
      </c>
    </row>
    <row r="72">
      <c r="A72" s="49" t="n">
        <v>46031</v>
      </c>
      <c r="B72" s="50" t="inlineStr">
        <is>
          <t>BL26065</t>
        </is>
      </c>
      <c r="C72" s="50" t="inlineStr">
        <is>
          <t>Etsy</t>
        </is>
      </c>
      <c r="D72" s="50" t="inlineStr">
        <is>
          <t>BL-102</t>
        </is>
      </c>
      <c r="E72" s="50" t="n">
        <v>1</v>
      </c>
      <c r="F72" s="51" t="n">
        <v>14.2</v>
      </c>
      <c r="G72" s="51" t="n">
        <v>0</v>
      </c>
      <c r="H72" s="51" t="n">
        <v>3.28</v>
      </c>
      <c r="I72" s="51" t="n">
        <v>4.56</v>
      </c>
      <c r="J72" s="50" t="n"/>
      <c r="K72" s="52">
        <f>IF(OR($A72="",$E72=""),"",IF($P72=1,0,N($E72)*N($F72)-N($G72)+N($H72)))</f>
        <v/>
      </c>
      <c r="L72" s="52">
        <f>IF(K72="","",IF($P72=1,0,N($E72)*IFERROR(INDEX(Products!$D$8:$D$307,MATCH($D72,Products!$A$8:$A$307,0)),0)))</f>
        <v/>
      </c>
      <c r="M72" s="52">
        <f>IF(OR(K72="",$O72=0),IF(K72="","",0),IF($P72=1,0,K72*(N(INDEX(Settings!$E$11:$E$18,$O72))+N(INDEX(Settings!$G$11:$G$18,$O72)))+N(INDEX(Settings!$F$11:$F$18,$O72))))</f>
        <v/>
      </c>
      <c r="N72" s="53">
        <f>IF(K72="","",K72-L72-M72-N($I72)-$P72*N(Settings!$D$20))</f>
        <v/>
      </c>
      <c r="O72">
        <f>IF($C72="",0,IFERROR(MATCH($C72,Settings!$D$11:$D$18,0),0))</f>
        <v/>
      </c>
      <c r="P72">
        <f>IF(LOWER(TRIM($J72&amp;""))="x",1,0)</f>
        <v/>
      </c>
    </row>
    <row r="73">
      <c r="A73" s="49" t="n">
        <v>46031</v>
      </c>
      <c r="B73" s="50" t="inlineStr">
        <is>
          <t>BL26066</t>
        </is>
      </c>
      <c r="C73" s="50" t="inlineStr">
        <is>
          <t>Amazon</t>
        </is>
      </c>
      <c r="D73" s="50" t="inlineStr">
        <is>
          <t>BL-101</t>
        </is>
      </c>
      <c r="E73" s="50" t="n">
        <v>2</v>
      </c>
      <c r="F73" s="51" t="n">
        <v>21.97</v>
      </c>
      <c r="G73" s="51" t="n">
        <v>0</v>
      </c>
      <c r="H73" s="51" t="n">
        <v>0</v>
      </c>
      <c r="I73" s="51" t="n">
        <v>4.52</v>
      </c>
      <c r="J73" s="50" t="n"/>
      <c r="K73" s="52">
        <f>IF(OR($A73="",$E73=""),"",IF($P73=1,0,N($E73)*N($F73)-N($G73)+N($H73)))</f>
        <v/>
      </c>
      <c r="L73" s="52">
        <f>IF(K73="","",IF($P73=1,0,N($E73)*IFERROR(INDEX(Products!$D$8:$D$307,MATCH($D73,Products!$A$8:$A$307,0)),0)))</f>
        <v/>
      </c>
      <c r="M73" s="52">
        <f>IF(OR(K73="",$O73=0),IF(K73="","",0),IF($P73=1,0,K73*(N(INDEX(Settings!$E$11:$E$18,$O73))+N(INDEX(Settings!$G$11:$G$18,$O73)))+N(INDEX(Settings!$F$11:$F$18,$O73))))</f>
        <v/>
      </c>
      <c r="N73" s="53">
        <f>IF(K73="","",K73-L73-M73-N($I73)-$P73*N(Settings!$D$20))</f>
        <v/>
      </c>
      <c r="O73">
        <f>IF($C73="",0,IFERROR(MATCH($C73,Settings!$D$11:$D$18,0),0))</f>
        <v/>
      </c>
      <c r="P73">
        <f>IF(LOWER(TRIM($J73&amp;""))="x",1,0)</f>
        <v/>
      </c>
    </row>
    <row r="74">
      <c r="A74" s="49" t="n">
        <v>46031</v>
      </c>
      <c r="B74" s="50" t="inlineStr">
        <is>
          <t>BL26067</t>
        </is>
      </c>
      <c r="C74" s="50" t="inlineStr">
        <is>
          <t>Own shop</t>
        </is>
      </c>
      <c r="D74" s="50" t="inlineStr">
        <is>
          <t>BL-203</t>
        </is>
      </c>
      <c r="E74" s="50" t="n">
        <v>1</v>
      </c>
      <c r="F74" s="51" t="n">
        <v>16.72</v>
      </c>
      <c r="G74" s="51" t="n">
        <v>0</v>
      </c>
      <c r="H74" s="51" t="n">
        <v>4.12</v>
      </c>
      <c r="I74" s="51" t="n">
        <v>4.25</v>
      </c>
      <c r="J74" s="50" t="n"/>
      <c r="K74" s="52">
        <f>IF(OR($A74="",$E74=""),"",IF($P74=1,0,N($E74)*N($F74)-N($G74)+N($H74)))</f>
        <v/>
      </c>
      <c r="L74" s="52">
        <f>IF(K74="","",IF($P74=1,0,N($E74)*IFERROR(INDEX(Products!$D$8:$D$307,MATCH($D74,Products!$A$8:$A$307,0)),0)))</f>
        <v/>
      </c>
      <c r="M74" s="52">
        <f>IF(OR(K74="",$O74=0),IF(K74="","",0),IF($P74=1,0,K74*(N(INDEX(Settings!$E$11:$E$18,$O74))+N(INDEX(Settings!$G$11:$G$18,$O74)))+N(INDEX(Settings!$F$11:$F$18,$O74))))</f>
        <v/>
      </c>
      <c r="N74" s="53">
        <f>IF(K74="","",K74-L74-M74-N($I74)-$P74*N(Settings!$D$20))</f>
        <v/>
      </c>
      <c r="O74">
        <f>IF($C74="",0,IFERROR(MATCH($C74,Settings!$D$11:$D$18,0),0))</f>
        <v/>
      </c>
      <c r="P74">
        <f>IF(LOWER(TRIM($J74&amp;""))="x",1,0)</f>
        <v/>
      </c>
    </row>
    <row r="75">
      <c r="A75" s="49" t="n">
        <v>46032</v>
      </c>
      <c r="B75" s="50" t="inlineStr">
        <is>
          <t>BL26068</t>
        </is>
      </c>
      <c r="C75" s="50" t="inlineStr">
        <is>
          <t>Own shop</t>
        </is>
      </c>
      <c r="D75" s="50" t="inlineStr">
        <is>
          <t>BL-204</t>
        </is>
      </c>
      <c r="E75" s="50" t="n">
        <v>1</v>
      </c>
      <c r="F75" s="51" t="n">
        <v>19.24</v>
      </c>
      <c r="G75" s="51" t="n">
        <v>0</v>
      </c>
      <c r="H75" s="51" t="n">
        <v>4.12</v>
      </c>
      <c r="I75" s="51" t="n">
        <v>4.51</v>
      </c>
      <c r="J75" s="50" t="n"/>
      <c r="K75" s="52">
        <f>IF(OR($A75="",$E75=""),"",IF($P75=1,0,N($E75)*N($F75)-N($G75)+N($H75)))</f>
        <v/>
      </c>
      <c r="L75" s="52">
        <f>IF(K75="","",IF($P75=1,0,N($E75)*IFERROR(INDEX(Products!$D$8:$D$307,MATCH($D75,Products!$A$8:$A$307,0)),0)))</f>
        <v/>
      </c>
      <c r="M75" s="52">
        <f>IF(OR(K75="",$O75=0),IF(K75="","",0),IF($P75=1,0,K75*(N(INDEX(Settings!$E$11:$E$18,$O75))+N(INDEX(Settings!$G$11:$G$18,$O75)))+N(INDEX(Settings!$F$11:$F$18,$O75))))</f>
        <v/>
      </c>
      <c r="N75" s="53">
        <f>IF(K75="","",K75-L75-M75-N($I75)-$P75*N(Settings!$D$20))</f>
        <v/>
      </c>
      <c r="O75">
        <f>IF($C75="",0,IFERROR(MATCH($C75,Settings!$D$11:$D$18,0),0))</f>
        <v/>
      </c>
      <c r="P75">
        <f>IF(LOWER(TRIM($J75&amp;""))="x",1,0)</f>
        <v/>
      </c>
    </row>
    <row r="76">
      <c r="A76" s="49" t="n">
        <v>46032</v>
      </c>
      <c r="B76" s="50" t="inlineStr">
        <is>
          <t>BL26069</t>
        </is>
      </c>
      <c r="C76" s="50" t="inlineStr">
        <is>
          <t>Amazon</t>
        </is>
      </c>
      <c r="D76" s="50" t="inlineStr">
        <is>
          <t>BL-102</t>
        </is>
      </c>
      <c r="E76" s="50" t="n">
        <v>1</v>
      </c>
      <c r="F76" s="51" t="n">
        <v>14.91</v>
      </c>
      <c r="G76" s="51" t="n">
        <v>0</v>
      </c>
      <c r="H76" s="51" t="n">
        <v>0</v>
      </c>
      <c r="I76" s="51" t="n">
        <v>4.66</v>
      </c>
      <c r="J76" s="50" t="n"/>
      <c r="K76" s="52">
        <f>IF(OR($A76="",$E76=""),"",IF($P76=1,0,N($E76)*N($F76)-N($G76)+N($H76)))</f>
        <v/>
      </c>
      <c r="L76" s="52">
        <f>IF(K76="","",IF($P76=1,0,N($E76)*IFERROR(INDEX(Products!$D$8:$D$307,MATCH($D76,Products!$A$8:$A$307,0)),0)))</f>
        <v/>
      </c>
      <c r="M76" s="52">
        <f>IF(OR(K76="",$O76=0),IF(K76="","",0),IF($P76=1,0,K76*(N(INDEX(Settings!$E$11:$E$18,$O76))+N(INDEX(Settings!$G$11:$G$18,$O76)))+N(INDEX(Settings!$F$11:$F$18,$O76))))</f>
        <v/>
      </c>
      <c r="N76" s="53">
        <f>IF(K76="","",K76-L76-M76-N($I76)-$P76*N(Settings!$D$20))</f>
        <v/>
      </c>
      <c r="O76">
        <f>IF($C76="",0,IFERROR(MATCH($C76,Settings!$D$11:$D$18,0),0))</f>
        <v/>
      </c>
      <c r="P76">
        <f>IF(LOWER(TRIM($J76&amp;""))="x",1,0)</f>
        <v/>
      </c>
    </row>
    <row r="77">
      <c r="A77" s="49" t="n">
        <v>46032</v>
      </c>
      <c r="B77" s="50" t="inlineStr">
        <is>
          <t>BL26070</t>
        </is>
      </c>
      <c r="C77" s="50" t="inlineStr">
        <is>
          <t>Amazon</t>
        </is>
      </c>
      <c r="D77" s="50" t="inlineStr">
        <is>
          <t>BL-204</t>
        </is>
      </c>
      <c r="E77" s="50" t="n">
        <v>1</v>
      </c>
      <c r="F77" s="51" t="n">
        <v>20.21</v>
      </c>
      <c r="G77" s="51" t="n">
        <v>0</v>
      </c>
      <c r="H77" s="51" t="n">
        <v>0</v>
      </c>
      <c r="I77" s="51" t="n">
        <v>4.71</v>
      </c>
      <c r="J77" s="50" t="n"/>
      <c r="K77" s="52">
        <f>IF(OR($A77="",$E77=""),"",IF($P77=1,0,N($E77)*N($F77)-N($G77)+N($H77)))</f>
        <v/>
      </c>
      <c r="L77" s="52">
        <f>IF(K77="","",IF($P77=1,0,N($E77)*IFERROR(INDEX(Products!$D$8:$D$307,MATCH($D77,Products!$A$8:$A$307,0)),0)))</f>
        <v/>
      </c>
      <c r="M77" s="52">
        <f>IF(OR(K77="",$O77=0),IF(K77="","",0),IF($P77=1,0,K77*(N(INDEX(Settings!$E$11:$E$18,$O77))+N(INDEX(Settings!$G$11:$G$18,$O77)))+N(INDEX(Settings!$F$11:$F$18,$O77))))</f>
        <v/>
      </c>
      <c r="N77" s="53">
        <f>IF(K77="","",K77-L77-M77-N($I77)-$P77*N(Settings!$D$20))</f>
        <v/>
      </c>
      <c r="O77">
        <f>IF($C77="",0,IFERROR(MATCH($C77,Settings!$D$11:$D$18,0),0))</f>
        <v/>
      </c>
      <c r="P77">
        <f>IF(LOWER(TRIM($J77&amp;""))="x",1,0)</f>
        <v/>
      </c>
    </row>
    <row r="78">
      <c r="A78" s="49" t="n">
        <v>46032</v>
      </c>
      <c r="B78" s="50" t="inlineStr">
        <is>
          <t>BL26071</t>
        </is>
      </c>
      <c r="C78" s="50" t="inlineStr">
        <is>
          <t>Amazon</t>
        </is>
      </c>
      <c r="D78" s="50" t="inlineStr">
        <is>
          <t>BL-203</t>
        </is>
      </c>
      <c r="E78" s="50" t="n">
        <v>2</v>
      </c>
      <c r="F78" s="51" t="n">
        <v>17.56</v>
      </c>
      <c r="G78" s="51" t="n">
        <v>0</v>
      </c>
      <c r="H78" s="51" t="n">
        <v>0</v>
      </c>
      <c r="I78" s="51" t="n">
        <v>4.36</v>
      </c>
      <c r="J78" s="50" t="n"/>
      <c r="K78" s="52">
        <f>IF(OR($A78="",$E78=""),"",IF($P78=1,0,N($E78)*N($F78)-N($G78)+N($H78)))</f>
        <v/>
      </c>
      <c r="L78" s="52">
        <f>IF(K78="","",IF($P78=1,0,N($E78)*IFERROR(INDEX(Products!$D$8:$D$307,MATCH($D78,Products!$A$8:$A$307,0)),0)))</f>
        <v/>
      </c>
      <c r="M78" s="52">
        <f>IF(OR(K78="",$O78=0),IF(K78="","",0),IF($P78=1,0,K78*(N(INDEX(Settings!$E$11:$E$18,$O78))+N(INDEX(Settings!$G$11:$G$18,$O78)))+N(INDEX(Settings!$F$11:$F$18,$O78))))</f>
        <v/>
      </c>
      <c r="N78" s="53">
        <f>IF(K78="","",K78-L78-M78-N($I78)-$P78*N(Settings!$D$20))</f>
        <v/>
      </c>
      <c r="O78">
        <f>IF($C78="",0,IFERROR(MATCH($C78,Settings!$D$11:$D$18,0),0))</f>
        <v/>
      </c>
      <c r="P78">
        <f>IF(LOWER(TRIM($J78&amp;""))="x",1,0)</f>
        <v/>
      </c>
    </row>
    <row r="79">
      <c r="A79" s="49" t="n">
        <v>46032</v>
      </c>
      <c r="B79" s="50" t="inlineStr">
        <is>
          <t>BL26072</t>
        </is>
      </c>
      <c r="C79" s="50" t="inlineStr">
        <is>
          <t>Amazon</t>
        </is>
      </c>
      <c r="D79" s="50" t="inlineStr">
        <is>
          <t>BL-103</t>
        </is>
      </c>
      <c r="E79" s="50" t="n">
        <v>1</v>
      </c>
      <c r="F79" s="51" t="n">
        <v>30.79</v>
      </c>
      <c r="G79" s="51" t="n">
        <v>0</v>
      </c>
      <c r="H79" s="51" t="n">
        <v>0</v>
      </c>
      <c r="I79" s="51" t="n">
        <v>4.82</v>
      </c>
      <c r="J79" s="50" t="n"/>
      <c r="K79" s="52">
        <f>IF(OR($A79="",$E79=""),"",IF($P79=1,0,N($E79)*N($F79)-N($G79)+N($H79)))</f>
        <v/>
      </c>
      <c r="L79" s="52">
        <f>IF(K79="","",IF($P79=1,0,N($E79)*IFERROR(INDEX(Products!$D$8:$D$307,MATCH($D79,Products!$A$8:$A$307,0)),0)))</f>
        <v/>
      </c>
      <c r="M79" s="52">
        <f>IF(OR(K79="",$O79=0),IF(K79="","",0),IF($P79=1,0,K79*(N(INDEX(Settings!$E$11:$E$18,$O79))+N(INDEX(Settings!$G$11:$G$18,$O79)))+N(INDEX(Settings!$F$11:$F$18,$O79))))</f>
        <v/>
      </c>
      <c r="N79" s="53">
        <f>IF(K79="","",K79-L79-M79-N($I79)-$P79*N(Settings!$D$20))</f>
        <v/>
      </c>
      <c r="O79">
        <f>IF($C79="",0,IFERROR(MATCH($C79,Settings!$D$11:$D$18,0),0))</f>
        <v/>
      </c>
      <c r="P79">
        <f>IF(LOWER(TRIM($J79&amp;""))="x",1,0)</f>
        <v/>
      </c>
    </row>
    <row r="80">
      <c r="A80" s="49" t="n">
        <v>46032</v>
      </c>
      <c r="B80" s="50" t="inlineStr">
        <is>
          <t>BL26073</t>
        </is>
      </c>
      <c r="C80" s="50" t="inlineStr">
        <is>
          <t>Amazon</t>
        </is>
      </c>
      <c r="D80" s="50" t="inlineStr">
        <is>
          <t>BL-101</t>
        </is>
      </c>
      <c r="E80" s="50" t="n">
        <v>2</v>
      </c>
      <c r="F80" s="51" t="n">
        <v>21.97</v>
      </c>
      <c r="G80" s="51" t="n">
        <v>0</v>
      </c>
      <c r="H80" s="51" t="n">
        <v>0</v>
      </c>
      <c r="I80" s="51" t="n">
        <v>4.75</v>
      </c>
      <c r="J80" s="50" t="n"/>
      <c r="K80" s="52">
        <f>IF(OR($A80="",$E80=""),"",IF($P80=1,0,N($E80)*N($F80)-N($G80)+N($H80)))</f>
        <v/>
      </c>
      <c r="L80" s="52">
        <f>IF(K80="","",IF($P80=1,0,N($E80)*IFERROR(INDEX(Products!$D$8:$D$307,MATCH($D80,Products!$A$8:$A$307,0)),0)))</f>
        <v/>
      </c>
      <c r="M80" s="52">
        <f>IF(OR(K80="",$O80=0),IF(K80="","",0),IF($P80=1,0,K80*(N(INDEX(Settings!$E$11:$E$18,$O80))+N(INDEX(Settings!$G$11:$G$18,$O80)))+N(INDEX(Settings!$F$11:$F$18,$O80))))</f>
        <v/>
      </c>
      <c r="N80" s="53">
        <f>IF(K80="","",K80-L80-M80-N($I80)-$P80*N(Settings!$D$20))</f>
        <v/>
      </c>
      <c r="O80">
        <f>IF($C80="",0,IFERROR(MATCH($C80,Settings!$D$11:$D$18,0),0))</f>
        <v/>
      </c>
      <c r="P80">
        <f>IF(LOWER(TRIM($J80&amp;""))="x",1,0)</f>
        <v/>
      </c>
    </row>
    <row r="81">
      <c r="A81" s="49" t="n">
        <v>46032</v>
      </c>
      <c r="B81" s="50" t="inlineStr">
        <is>
          <t>BL26074</t>
        </is>
      </c>
      <c r="C81" s="50" t="inlineStr">
        <is>
          <t>eBay</t>
        </is>
      </c>
      <c r="D81" s="50" t="inlineStr">
        <is>
          <t>BL-202</t>
        </is>
      </c>
      <c r="E81" s="50" t="n">
        <v>1</v>
      </c>
      <c r="F81" s="51" t="n">
        <v>57.98</v>
      </c>
      <c r="G81" s="51" t="n">
        <v>0</v>
      </c>
      <c r="H81" s="51" t="n">
        <v>3.28</v>
      </c>
      <c r="I81" s="51" t="n">
        <v>6.9</v>
      </c>
      <c r="J81" s="50" t="n"/>
      <c r="K81" s="52">
        <f>IF(OR($A81="",$E81=""),"",IF($P81=1,0,N($E81)*N($F81)-N($G81)+N($H81)))</f>
        <v/>
      </c>
      <c r="L81" s="52">
        <f>IF(K81="","",IF($P81=1,0,N($E81)*IFERROR(INDEX(Products!$D$8:$D$307,MATCH($D81,Products!$A$8:$A$307,0)),0)))</f>
        <v/>
      </c>
      <c r="M81" s="52">
        <f>IF(OR(K81="",$O81=0),IF(K81="","",0),IF($P81=1,0,K81*(N(INDEX(Settings!$E$11:$E$18,$O81))+N(INDEX(Settings!$G$11:$G$18,$O81)))+N(INDEX(Settings!$F$11:$F$18,$O81))))</f>
        <v/>
      </c>
      <c r="N81" s="53">
        <f>IF(K81="","",K81-L81-M81-N($I81)-$P81*N(Settings!$D$20))</f>
        <v/>
      </c>
      <c r="O81">
        <f>IF($C81="",0,IFERROR(MATCH($C81,Settings!$D$11:$D$18,0),0))</f>
        <v/>
      </c>
      <c r="P81">
        <f>IF(LOWER(TRIM($J81&amp;""))="x",1,0)</f>
        <v/>
      </c>
    </row>
    <row r="82">
      <c r="A82" s="49" t="n">
        <v>46032</v>
      </c>
      <c r="B82" s="50" t="inlineStr">
        <is>
          <t>BL26075</t>
        </is>
      </c>
      <c r="C82" s="50" t="inlineStr">
        <is>
          <t>Own shop</t>
        </is>
      </c>
      <c r="D82" s="50" t="inlineStr">
        <is>
          <t>BL-302</t>
        </is>
      </c>
      <c r="E82" s="50" t="n">
        <v>2</v>
      </c>
      <c r="F82" s="51" t="n">
        <v>33.53</v>
      </c>
      <c r="G82" s="51" t="n">
        <v>6.71</v>
      </c>
      <c r="H82" s="51" t="n">
        <v>0</v>
      </c>
      <c r="I82" s="51" t="n">
        <v>5.15</v>
      </c>
      <c r="J82" s="50" t="n"/>
      <c r="K82" s="52">
        <f>IF(OR($A82="",$E82=""),"",IF($P82=1,0,N($E82)*N($F82)-N($G82)+N($H82)))</f>
        <v/>
      </c>
      <c r="L82" s="52">
        <f>IF(K82="","",IF($P82=1,0,N($E82)*IFERROR(INDEX(Products!$D$8:$D$307,MATCH($D82,Products!$A$8:$A$307,0)),0)))</f>
        <v/>
      </c>
      <c r="M82" s="52">
        <f>IF(OR(K82="",$O82=0),IF(K82="","",0),IF($P82=1,0,K82*(N(INDEX(Settings!$E$11:$E$18,$O82))+N(INDEX(Settings!$G$11:$G$18,$O82)))+N(INDEX(Settings!$F$11:$F$18,$O82))))</f>
        <v/>
      </c>
      <c r="N82" s="53">
        <f>IF(K82="","",K82-L82-M82-N($I82)-$P82*N(Settings!$D$20))</f>
        <v/>
      </c>
      <c r="O82">
        <f>IF($C82="",0,IFERROR(MATCH($C82,Settings!$D$11:$D$18,0),0))</f>
        <v/>
      </c>
      <c r="P82">
        <f>IF(LOWER(TRIM($J82&amp;""))="x",1,0)</f>
        <v/>
      </c>
    </row>
    <row r="83">
      <c r="A83" s="49" t="n">
        <v>46032</v>
      </c>
      <c r="B83" s="50" t="inlineStr">
        <is>
          <t>BL26076</t>
        </is>
      </c>
      <c r="C83" s="50" t="inlineStr">
        <is>
          <t>Own shop</t>
        </is>
      </c>
      <c r="D83" s="50" t="inlineStr">
        <is>
          <t>BL-102</t>
        </is>
      </c>
      <c r="E83" s="50" t="n">
        <v>1</v>
      </c>
      <c r="F83" s="51" t="n">
        <v>14.2</v>
      </c>
      <c r="G83" s="51" t="n">
        <v>0</v>
      </c>
      <c r="H83" s="51" t="n">
        <v>4.12</v>
      </c>
      <c r="I83" s="51" t="n">
        <v>5</v>
      </c>
      <c r="J83" s="50" t="n"/>
      <c r="K83" s="52">
        <f>IF(OR($A83="",$E83=""),"",IF($P83=1,0,N($E83)*N($F83)-N($G83)+N($H83)))</f>
        <v/>
      </c>
      <c r="L83" s="52">
        <f>IF(K83="","",IF($P83=1,0,N($E83)*IFERROR(INDEX(Products!$D$8:$D$307,MATCH($D83,Products!$A$8:$A$307,0)),0)))</f>
        <v/>
      </c>
      <c r="M83" s="52">
        <f>IF(OR(K83="",$O83=0),IF(K83="","",0),IF($P83=1,0,K83*(N(INDEX(Settings!$E$11:$E$18,$O83))+N(INDEX(Settings!$G$11:$G$18,$O83)))+N(INDEX(Settings!$F$11:$F$18,$O83))))</f>
        <v/>
      </c>
      <c r="N83" s="53">
        <f>IF(K83="","",K83-L83-M83-N($I83)-$P83*N(Settings!$D$20))</f>
        <v/>
      </c>
      <c r="O83">
        <f>IF($C83="",0,IFERROR(MATCH($C83,Settings!$D$11:$D$18,0),0))</f>
        <v/>
      </c>
      <c r="P83">
        <f>IF(LOWER(TRIM($J83&amp;""))="x",1,0)</f>
        <v/>
      </c>
    </row>
    <row r="84">
      <c r="A84" s="49" t="n">
        <v>46033</v>
      </c>
      <c r="B84" s="50" t="inlineStr">
        <is>
          <t>BL26077</t>
        </is>
      </c>
      <c r="C84" s="50" t="inlineStr">
        <is>
          <t>Own shop</t>
        </is>
      </c>
      <c r="D84" s="50" t="inlineStr">
        <is>
          <t>BL-201</t>
        </is>
      </c>
      <c r="E84" s="50" t="n">
        <v>1</v>
      </c>
      <c r="F84" s="51" t="n">
        <v>12.52</v>
      </c>
      <c r="G84" s="51" t="n">
        <v>0</v>
      </c>
      <c r="H84" s="51" t="n">
        <v>4.12</v>
      </c>
      <c r="I84" s="51" t="n">
        <v>4.52</v>
      </c>
      <c r="J84" s="50" t="n"/>
      <c r="K84" s="52">
        <f>IF(OR($A84="",$E84=""),"",IF($P84=1,0,N($E84)*N($F84)-N($G84)+N($H84)))</f>
        <v/>
      </c>
      <c r="L84" s="52">
        <f>IF(K84="","",IF($P84=1,0,N($E84)*IFERROR(INDEX(Products!$D$8:$D$307,MATCH($D84,Products!$A$8:$A$307,0)),0)))</f>
        <v/>
      </c>
      <c r="M84" s="52">
        <f>IF(OR(K84="",$O84=0),IF(K84="","",0),IF($P84=1,0,K84*(N(INDEX(Settings!$E$11:$E$18,$O84))+N(INDEX(Settings!$G$11:$G$18,$O84)))+N(INDEX(Settings!$F$11:$F$18,$O84))))</f>
        <v/>
      </c>
      <c r="N84" s="53">
        <f>IF(K84="","",K84-L84-M84-N($I84)-$P84*N(Settings!$D$20))</f>
        <v/>
      </c>
      <c r="O84">
        <f>IF($C84="",0,IFERROR(MATCH($C84,Settings!$D$11:$D$18,0),0))</f>
        <v/>
      </c>
      <c r="P84">
        <f>IF(LOWER(TRIM($J84&amp;""))="x",1,0)</f>
        <v/>
      </c>
    </row>
    <row r="85">
      <c r="A85" s="49" t="n">
        <v>46033</v>
      </c>
      <c r="B85" s="50" t="inlineStr">
        <is>
          <t>BL26078</t>
        </is>
      </c>
      <c r="C85" s="50" t="inlineStr">
        <is>
          <t>eBay</t>
        </is>
      </c>
      <c r="D85" s="50" t="inlineStr">
        <is>
          <t>BL-301</t>
        </is>
      </c>
      <c r="E85" s="50" t="n">
        <v>1</v>
      </c>
      <c r="F85" s="51" t="n">
        <v>18.4</v>
      </c>
      <c r="G85" s="51" t="n">
        <v>0</v>
      </c>
      <c r="H85" s="51" t="n">
        <v>3.28</v>
      </c>
      <c r="I85" s="51" t="n">
        <v>4.58</v>
      </c>
      <c r="J85" s="50" t="n"/>
      <c r="K85" s="52">
        <f>IF(OR($A85="",$E85=""),"",IF($P85=1,0,N($E85)*N($F85)-N($G85)+N($H85)))</f>
        <v/>
      </c>
      <c r="L85" s="52">
        <f>IF(K85="","",IF($P85=1,0,N($E85)*IFERROR(INDEX(Products!$D$8:$D$307,MATCH($D85,Products!$A$8:$A$307,0)),0)))</f>
        <v/>
      </c>
      <c r="M85" s="52">
        <f>IF(OR(K85="",$O85=0),IF(K85="","",0),IF($P85=1,0,K85*(N(INDEX(Settings!$E$11:$E$18,$O85))+N(INDEX(Settings!$G$11:$G$18,$O85)))+N(INDEX(Settings!$F$11:$F$18,$O85))))</f>
        <v/>
      </c>
      <c r="N85" s="53">
        <f>IF(K85="","",K85-L85-M85-N($I85)-$P85*N(Settings!$D$20))</f>
        <v/>
      </c>
      <c r="O85">
        <f>IF($C85="",0,IFERROR(MATCH($C85,Settings!$D$11:$D$18,0),0))</f>
        <v/>
      </c>
      <c r="P85">
        <f>IF(LOWER(TRIM($J85&amp;""))="x",1,0)</f>
        <v/>
      </c>
    </row>
    <row r="86">
      <c r="A86" s="49" t="n">
        <v>46033</v>
      </c>
      <c r="B86" s="50" t="inlineStr">
        <is>
          <t>BL26079</t>
        </is>
      </c>
      <c r="C86" s="50" t="inlineStr">
        <is>
          <t>Amazon</t>
        </is>
      </c>
      <c r="D86" s="50" t="inlineStr">
        <is>
          <t>BL-204</t>
        </is>
      </c>
      <c r="E86" s="50" t="n">
        <v>1</v>
      </c>
      <c r="F86" s="51" t="n">
        <v>20.21</v>
      </c>
      <c r="G86" s="51" t="n">
        <v>0</v>
      </c>
      <c r="H86" s="51" t="n">
        <v>0</v>
      </c>
      <c r="I86" s="51" t="n">
        <v>4.91</v>
      </c>
      <c r="J86" s="50" t="n"/>
      <c r="K86" s="52">
        <f>IF(OR($A86="",$E86=""),"",IF($P86=1,0,N($E86)*N($F86)-N($G86)+N($H86)))</f>
        <v/>
      </c>
      <c r="L86" s="52">
        <f>IF(K86="","",IF($P86=1,0,N($E86)*IFERROR(INDEX(Products!$D$8:$D$307,MATCH($D86,Products!$A$8:$A$307,0)),0)))</f>
        <v/>
      </c>
      <c r="M86" s="52">
        <f>IF(OR(K86="",$O86=0),IF(K86="","",0),IF($P86=1,0,K86*(N(INDEX(Settings!$E$11:$E$18,$O86))+N(INDEX(Settings!$G$11:$G$18,$O86)))+N(INDEX(Settings!$F$11:$F$18,$O86))))</f>
        <v/>
      </c>
      <c r="N86" s="53">
        <f>IF(K86="","",K86-L86-M86-N($I86)-$P86*N(Settings!$D$20))</f>
        <v/>
      </c>
      <c r="O86">
        <f>IF($C86="",0,IFERROR(MATCH($C86,Settings!$D$11:$D$18,0),0))</f>
        <v/>
      </c>
      <c r="P86">
        <f>IF(LOWER(TRIM($J86&amp;""))="x",1,0)</f>
        <v/>
      </c>
    </row>
    <row r="87">
      <c r="A87" s="49" t="n">
        <v>46033</v>
      </c>
      <c r="B87" s="50" t="inlineStr">
        <is>
          <t>BL26080</t>
        </is>
      </c>
      <c r="C87" s="50" t="inlineStr">
        <is>
          <t>Own shop</t>
        </is>
      </c>
      <c r="D87" s="50" t="inlineStr">
        <is>
          <t>BL-101</t>
        </is>
      </c>
      <c r="E87" s="50" t="n">
        <v>1</v>
      </c>
      <c r="F87" s="51" t="n">
        <v>20.92</v>
      </c>
      <c r="G87" s="51" t="n">
        <v>2.09</v>
      </c>
      <c r="H87" s="51" t="n">
        <v>4.12</v>
      </c>
      <c r="I87" s="51" t="n">
        <v>5.08</v>
      </c>
      <c r="J87" s="50" t="n"/>
      <c r="K87" s="52">
        <f>IF(OR($A87="",$E87=""),"",IF($P87=1,0,N($E87)*N($F87)-N($G87)+N($H87)))</f>
        <v/>
      </c>
      <c r="L87" s="52">
        <f>IF(K87="","",IF($P87=1,0,N($E87)*IFERROR(INDEX(Products!$D$8:$D$307,MATCH($D87,Products!$A$8:$A$307,0)),0)))</f>
        <v/>
      </c>
      <c r="M87" s="52">
        <f>IF(OR(K87="",$O87=0),IF(K87="","",0),IF($P87=1,0,K87*(N(INDEX(Settings!$E$11:$E$18,$O87))+N(INDEX(Settings!$G$11:$G$18,$O87)))+N(INDEX(Settings!$F$11:$F$18,$O87))))</f>
        <v/>
      </c>
      <c r="N87" s="53">
        <f>IF(K87="","",K87-L87-M87-N($I87)-$P87*N(Settings!$D$20))</f>
        <v/>
      </c>
      <c r="O87">
        <f>IF($C87="",0,IFERROR(MATCH($C87,Settings!$D$11:$D$18,0),0))</f>
        <v/>
      </c>
      <c r="P87">
        <f>IF(LOWER(TRIM($J87&amp;""))="x",1,0)</f>
        <v/>
      </c>
    </row>
    <row r="88">
      <c r="A88" s="49" t="n">
        <v>46033</v>
      </c>
      <c r="B88" s="50" t="inlineStr">
        <is>
          <t>BL26081</t>
        </is>
      </c>
      <c r="C88" s="50" t="inlineStr">
        <is>
          <t>Amazon</t>
        </is>
      </c>
      <c r="D88" s="50" t="inlineStr">
        <is>
          <t>BL-101</t>
        </is>
      </c>
      <c r="E88" s="50" t="n">
        <v>1</v>
      </c>
      <c r="F88" s="51" t="n">
        <v>21.97</v>
      </c>
      <c r="G88" s="51" t="n">
        <v>0</v>
      </c>
      <c r="H88" s="51" t="n">
        <v>0</v>
      </c>
      <c r="I88" s="51" t="n">
        <v>5.08</v>
      </c>
      <c r="J88" s="50" t="n"/>
      <c r="K88" s="52">
        <f>IF(OR($A88="",$E88=""),"",IF($P88=1,0,N($E88)*N($F88)-N($G88)+N($H88)))</f>
        <v/>
      </c>
      <c r="L88" s="52">
        <f>IF(K88="","",IF($P88=1,0,N($E88)*IFERROR(INDEX(Products!$D$8:$D$307,MATCH($D88,Products!$A$8:$A$307,0)),0)))</f>
        <v/>
      </c>
      <c r="M88" s="52">
        <f>IF(OR(K88="",$O88=0),IF(K88="","",0),IF($P88=1,0,K88*(N(INDEX(Settings!$E$11:$E$18,$O88))+N(INDEX(Settings!$G$11:$G$18,$O88)))+N(INDEX(Settings!$F$11:$F$18,$O88))))</f>
        <v/>
      </c>
      <c r="N88" s="53">
        <f>IF(K88="","",K88-L88-M88-N($I88)-$P88*N(Settings!$D$20))</f>
        <v/>
      </c>
      <c r="O88">
        <f>IF($C88="",0,IFERROR(MATCH($C88,Settings!$D$11:$D$18,0),0))</f>
        <v/>
      </c>
      <c r="P88">
        <f>IF(LOWER(TRIM($J88&amp;""))="x",1,0)</f>
        <v/>
      </c>
    </row>
    <row r="89">
      <c r="A89" s="49" t="n">
        <v>46033</v>
      </c>
      <c r="B89" s="50" t="inlineStr">
        <is>
          <t>BL26082</t>
        </is>
      </c>
      <c r="C89" s="50" t="inlineStr">
        <is>
          <t>Own shop</t>
        </is>
      </c>
      <c r="D89" s="50" t="inlineStr">
        <is>
          <t>BL-202</t>
        </is>
      </c>
      <c r="E89" s="50" t="n">
        <v>2</v>
      </c>
      <c r="F89" s="51" t="n">
        <v>57.98</v>
      </c>
      <c r="G89" s="51" t="n">
        <v>11.6</v>
      </c>
      <c r="H89" s="51" t="n">
        <v>0</v>
      </c>
      <c r="I89" s="51" t="n">
        <v>6.9</v>
      </c>
      <c r="J89" s="50" t="n"/>
      <c r="K89" s="52">
        <f>IF(OR($A89="",$E89=""),"",IF($P89=1,0,N($E89)*N($F89)-N($G89)+N($H89)))</f>
        <v/>
      </c>
      <c r="L89" s="52">
        <f>IF(K89="","",IF($P89=1,0,N($E89)*IFERROR(INDEX(Products!$D$8:$D$307,MATCH($D89,Products!$A$8:$A$307,0)),0)))</f>
        <v/>
      </c>
      <c r="M89" s="52">
        <f>IF(OR(K89="",$O89=0),IF(K89="","",0),IF($P89=1,0,K89*(N(INDEX(Settings!$E$11:$E$18,$O89))+N(INDEX(Settings!$G$11:$G$18,$O89)))+N(INDEX(Settings!$F$11:$F$18,$O89))))</f>
        <v/>
      </c>
      <c r="N89" s="53">
        <f>IF(K89="","",K89-L89-M89-N($I89)-$P89*N(Settings!$D$20))</f>
        <v/>
      </c>
      <c r="O89">
        <f>IF($C89="",0,IFERROR(MATCH($C89,Settings!$D$11:$D$18,0),0))</f>
        <v/>
      </c>
      <c r="P89">
        <f>IF(LOWER(TRIM($J89&amp;""))="x",1,0)</f>
        <v/>
      </c>
    </row>
    <row r="90">
      <c r="A90" s="49" t="n">
        <v>46033</v>
      </c>
      <c r="B90" s="50" t="inlineStr">
        <is>
          <t>BL26083</t>
        </is>
      </c>
      <c r="C90" s="50" t="inlineStr">
        <is>
          <t>Own shop</t>
        </is>
      </c>
      <c r="D90" s="50" t="inlineStr">
        <is>
          <t>BL-201</t>
        </is>
      </c>
      <c r="E90" s="50" t="n">
        <v>1</v>
      </c>
      <c r="F90" s="51" t="n">
        <v>12.52</v>
      </c>
      <c r="G90" s="51" t="n">
        <v>1.25</v>
      </c>
      <c r="H90" s="51" t="n">
        <v>4.12</v>
      </c>
      <c r="I90" s="51" t="n">
        <v>4.38</v>
      </c>
      <c r="J90" s="50" t="n"/>
      <c r="K90" s="52">
        <f>IF(OR($A90="",$E90=""),"",IF($P90=1,0,N($E90)*N($F90)-N($G90)+N($H90)))</f>
        <v/>
      </c>
      <c r="L90" s="52">
        <f>IF(K90="","",IF($P90=1,0,N($E90)*IFERROR(INDEX(Products!$D$8:$D$307,MATCH($D90,Products!$A$8:$A$307,0)),0)))</f>
        <v/>
      </c>
      <c r="M90" s="52">
        <f>IF(OR(K90="",$O90=0),IF(K90="","",0),IF($P90=1,0,K90*(N(INDEX(Settings!$E$11:$E$18,$O90))+N(INDEX(Settings!$G$11:$G$18,$O90)))+N(INDEX(Settings!$F$11:$F$18,$O90))))</f>
        <v/>
      </c>
      <c r="N90" s="53">
        <f>IF(K90="","",K90-L90-M90-N($I90)-$P90*N(Settings!$D$20))</f>
        <v/>
      </c>
      <c r="O90">
        <f>IF($C90="",0,IFERROR(MATCH($C90,Settings!$D$11:$D$18,0),0))</f>
        <v/>
      </c>
      <c r="P90">
        <f>IF(LOWER(TRIM($J90&amp;""))="x",1,0)</f>
        <v/>
      </c>
    </row>
    <row r="91">
      <c r="A91" s="49" t="n">
        <v>46034</v>
      </c>
      <c r="B91" s="50" t="inlineStr">
        <is>
          <t>BL26084</t>
        </is>
      </c>
      <c r="C91" s="50" t="inlineStr">
        <is>
          <t>Own shop</t>
        </is>
      </c>
      <c r="D91" s="50" t="inlineStr">
        <is>
          <t>BL-104</t>
        </is>
      </c>
      <c r="E91" s="50" t="n">
        <v>1</v>
      </c>
      <c r="F91" s="51" t="n">
        <v>8.32</v>
      </c>
      <c r="G91" s="51" t="n">
        <v>0</v>
      </c>
      <c r="H91" s="51" t="n">
        <v>4.12</v>
      </c>
      <c r="I91" s="51" t="n">
        <v>4.14</v>
      </c>
      <c r="J91" s="50" t="n"/>
      <c r="K91" s="52">
        <f>IF(OR($A91="",$E91=""),"",IF($P91=1,0,N($E91)*N($F91)-N($G91)+N($H91)))</f>
        <v/>
      </c>
      <c r="L91" s="52">
        <f>IF(K91="","",IF($P91=1,0,N($E91)*IFERROR(INDEX(Products!$D$8:$D$307,MATCH($D91,Products!$A$8:$A$307,0)),0)))</f>
        <v/>
      </c>
      <c r="M91" s="52">
        <f>IF(OR(K91="",$O91=0),IF(K91="","",0),IF($P91=1,0,K91*(N(INDEX(Settings!$E$11:$E$18,$O91))+N(INDEX(Settings!$G$11:$G$18,$O91)))+N(INDEX(Settings!$F$11:$F$18,$O91))))</f>
        <v/>
      </c>
      <c r="N91" s="53">
        <f>IF(K91="","",K91-L91-M91-N($I91)-$P91*N(Settings!$D$20))</f>
        <v/>
      </c>
      <c r="O91">
        <f>IF($C91="",0,IFERROR(MATCH($C91,Settings!$D$11:$D$18,0),0))</f>
        <v/>
      </c>
      <c r="P91">
        <f>IF(LOWER(TRIM($J91&amp;""))="x",1,0)</f>
        <v/>
      </c>
    </row>
    <row r="92">
      <c r="A92" s="49" t="n">
        <v>46034</v>
      </c>
      <c r="B92" s="50" t="inlineStr">
        <is>
          <t>BL26085</t>
        </is>
      </c>
      <c r="C92" s="50" t="inlineStr">
        <is>
          <t>Own shop</t>
        </is>
      </c>
      <c r="D92" s="50" t="inlineStr">
        <is>
          <t>BL-403</t>
        </is>
      </c>
      <c r="E92" s="50" t="n">
        <v>1</v>
      </c>
      <c r="F92" s="51" t="n">
        <v>10.84</v>
      </c>
      <c r="G92" s="51" t="n">
        <v>0</v>
      </c>
      <c r="H92" s="51" t="n">
        <v>4.12</v>
      </c>
      <c r="I92" s="51" t="n">
        <v>4.62</v>
      </c>
      <c r="J92" s="50" t="n"/>
      <c r="K92" s="52">
        <f>IF(OR($A92="",$E92=""),"",IF($P92=1,0,N($E92)*N($F92)-N($G92)+N($H92)))</f>
        <v/>
      </c>
      <c r="L92" s="52">
        <f>IF(K92="","",IF($P92=1,0,N($E92)*IFERROR(INDEX(Products!$D$8:$D$307,MATCH($D92,Products!$A$8:$A$307,0)),0)))</f>
        <v/>
      </c>
      <c r="M92" s="52">
        <f>IF(OR(K92="",$O92=0),IF(K92="","",0),IF($P92=1,0,K92*(N(INDEX(Settings!$E$11:$E$18,$O92))+N(INDEX(Settings!$G$11:$G$18,$O92)))+N(INDEX(Settings!$F$11:$F$18,$O92))))</f>
        <v/>
      </c>
      <c r="N92" s="53">
        <f>IF(K92="","",K92-L92-M92-N($I92)-$P92*N(Settings!$D$20))</f>
        <v/>
      </c>
      <c r="O92">
        <f>IF($C92="",0,IFERROR(MATCH($C92,Settings!$D$11:$D$18,0),0))</f>
        <v/>
      </c>
      <c r="P92">
        <f>IF(LOWER(TRIM($J92&amp;""))="x",1,0)</f>
        <v/>
      </c>
    </row>
    <row r="93">
      <c r="A93" s="49" t="n">
        <v>46034</v>
      </c>
      <c r="B93" s="50" t="inlineStr">
        <is>
          <t>BL26086</t>
        </is>
      </c>
      <c r="C93" s="50" t="inlineStr">
        <is>
          <t>Own shop</t>
        </is>
      </c>
      <c r="D93" s="50" t="inlineStr">
        <is>
          <t>BL-301</t>
        </is>
      </c>
      <c r="E93" s="50" t="n">
        <v>1</v>
      </c>
      <c r="F93" s="51" t="n">
        <v>18.4</v>
      </c>
      <c r="G93" s="51" t="n">
        <v>0</v>
      </c>
      <c r="H93" s="51" t="n">
        <v>4.12</v>
      </c>
      <c r="I93" s="51" t="n">
        <v>4.9</v>
      </c>
      <c r="J93" s="50" t="n"/>
      <c r="K93" s="52">
        <f>IF(OR($A93="",$E93=""),"",IF($P93=1,0,N($E93)*N($F93)-N($G93)+N($H93)))</f>
        <v/>
      </c>
      <c r="L93" s="52">
        <f>IF(K93="","",IF($P93=1,0,N($E93)*IFERROR(INDEX(Products!$D$8:$D$307,MATCH($D93,Products!$A$8:$A$307,0)),0)))</f>
        <v/>
      </c>
      <c r="M93" s="52">
        <f>IF(OR(K93="",$O93=0),IF(K93="","",0),IF($P93=1,0,K93*(N(INDEX(Settings!$E$11:$E$18,$O93))+N(INDEX(Settings!$G$11:$G$18,$O93)))+N(INDEX(Settings!$F$11:$F$18,$O93))))</f>
        <v/>
      </c>
      <c r="N93" s="53">
        <f>IF(K93="","",K93-L93-M93-N($I93)-$P93*N(Settings!$D$20))</f>
        <v/>
      </c>
      <c r="O93">
        <f>IF($C93="",0,IFERROR(MATCH($C93,Settings!$D$11:$D$18,0),0))</f>
        <v/>
      </c>
      <c r="P93">
        <f>IF(LOWER(TRIM($J93&amp;""))="x",1,0)</f>
        <v/>
      </c>
    </row>
    <row r="94">
      <c r="A94" s="49" t="n">
        <v>46034</v>
      </c>
      <c r="B94" s="50" t="inlineStr">
        <is>
          <t>BL26087</t>
        </is>
      </c>
      <c r="C94" s="50" t="inlineStr">
        <is>
          <t>Own shop</t>
        </is>
      </c>
      <c r="D94" s="50" t="inlineStr">
        <is>
          <t>BL-101</t>
        </is>
      </c>
      <c r="E94" s="50" t="n">
        <v>1</v>
      </c>
      <c r="F94" s="51" t="n">
        <v>20.92</v>
      </c>
      <c r="G94" s="51" t="n">
        <v>2.09</v>
      </c>
      <c r="H94" s="51" t="n">
        <v>4.12</v>
      </c>
      <c r="I94" s="51" t="n">
        <v>4.54</v>
      </c>
      <c r="J94" s="50" t="n"/>
      <c r="K94" s="52">
        <f>IF(OR($A94="",$E94=""),"",IF($P94=1,0,N($E94)*N($F94)-N($G94)+N($H94)))</f>
        <v/>
      </c>
      <c r="L94" s="52">
        <f>IF(K94="","",IF($P94=1,0,N($E94)*IFERROR(INDEX(Products!$D$8:$D$307,MATCH($D94,Products!$A$8:$A$307,0)),0)))</f>
        <v/>
      </c>
      <c r="M94" s="52">
        <f>IF(OR(K94="",$O94=0),IF(K94="","",0),IF($P94=1,0,K94*(N(INDEX(Settings!$E$11:$E$18,$O94))+N(INDEX(Settings!$G$11:$G$18,$O94)))+N(INDEX(Settings!$F$11:$F$18,$O94))))</f>
        <v/>
      </c>
      <c r="N94" s="53">
        <f>IF(K94="","",K94-L94-M94-N($I94)-$P94*N(Settings!$D$20))</f>
        <v/>
      </c>
      <c r="O94">
        <f>IF($C94="",0,IFERROR(MATCH($C94,Settings!$D$11:$D$18,0),0))</f>
        <v/>
      </c>
      <c r="P94">
        <f>IF(LOWER(TRIM($J94&amp;""))="x",1,0)</f>
        <v/>
      </c>
    </row>
    <row r="95">
      <c r="A95" s="49" t="n">
        <v>46034</v>
      </c>
      <c r="B95" s="50" t="inlineStr">
        <is>
          <t>BL26088</t>
        </is>
      </c>
      <c r="C95" s="50" t="inlineStr">
        <is>
          <t>Own shop</t>
        </is>
      </c>
      <c r="D95" s="50" t="inlineStr">
        <is>
          <t>BL-104</t>
        </is>
      </c>
      <c r="E95" s="50" t="n">
        <v>1</v>
      </c>
      <c r="F95" s="51" t="n">
        <v>8.32</v>
      </c>
      <c r="G95" s="51" t="n">
        <v>0</v>
      </c>
      <c r="H95" s="51" t="n">
        <v>4.12</v>
      </c>
      <c r="I95" s="51" t="n">
        <v>4.91</v>
      </c>
      <c r="J95" s="50" t="n"/>
      <c r="K95" s="52">
        <f>IF(OR($A95="",$E95=""),"",IF($P95=1,0,N($E95)*N($F95)-N($G95)+N($H95)))</f>
        <v/>
      </c>
      <c r="L95" s="52">
        <f>IF(K95="","",IF($P95=1,0,N($E95)*IFERROR(INDEX(Products!$D$8:$D$307,MATCH($D95,Products!$A$8:$A$307,0)),0)))</f>
        <v/>
      </c>
      <c r="M95" s="52">
        <f>IF(OR(K95="",$O95=0),IF(K95="","",0),IF($P95=1,0,K95*(N(INDEX(Settings!$E$11:$E$18,$O95))+N(INDEX(Settings!$G$11:$G$18,$O95)))+N(INDEX(Settings!$F$11:$F$18,$O95))))</f>
        <v/>
      </c>
      <c r="N95" s="53">
        <f>IF(K95="","",K95-L95-M95-N($I95)-$P95*N(Settings!$D$20))</f>
        <v/>
      </c>
      <c r="O95">
        <f>IF($C95="",0,IFERROR(MATCH($C95,Settings!$D$11:$D$18,0),0))</f>
        <v/>
      </c>
      <c r="P95">
        <f>IF(LOWER(TRIM($J95&amp;""))="x",1,0)</f>
        <v/>
      </c>
    </row>
    <row r="96">
      <c r="A96" s="49" t="n">
        <v>46034</v>
      </c>
      <c r="B96" s="50" t="inlineStr">
        <is>
          <t>BL26089</t>
        </is>
      </c>
      <c r="C96" s="50" t="inlineStr">
        <is>
          <t>Own shop</t>
        </is>
      </c>
      <c r="D96" s="50" t="inlineStr">
        <is>
          <t>BL-104</t>
        </is>
      </c>
      <c r="E96" s="50" t="n">
        <v>1</v>
      </c>
      <c r="F96" s="51" t="n">
        <v>8.32</v>
      </c>
      <c r="G96" s="51" t="n">
        <v>0</v>
      </c>
      <c r="H96" s="51" t="n">
        <v>4.12</v>
      </c>
      <c r="I96" s="51" t="n">
        <v>4.81</v>
      </c>
      <c r="J96" s="50" t="n"/>
      <c r="K96" s="52">
        <f>IF(OR($A96="",$E96=""),"",IF($P96=1,0,N($E96)*N($F96)-N($G96)+N($H96)))</f>
        <v/>
      </c>
      <c r="L96" s="52">
        <f>IF(K96="","",IF($P96=1,0,N($E96)*IFERROR(INDEX(Products!$D$8:$D$307,MATCH($D96,Products!$A$8:$A$307,0)),0)))</f>
        <v/>
      </c>
      <c r="M96" s="52">
        <f>IF(OR(K96="",$O96=0),IF(K96="","",0),IF($P96=1,0,K96*(N(INDEX(Settings!$E$11:$E$18,$O96))+N(INDEX(Settings!$G$11:$G$18,$O96)))+N(INDEX(Settings!$F$11:$F$18,$O96))))</f>
        <v/>
      </c>
      <c r="N96" s="53">
        <f>IF(K96="","",K96-L96-M96-N($I96)-$P96*N(Settings!$D$20))</f>
        <v/>
      </c>
      <c r="O96">
        <f>IF($C96="",0,IFERROR(MATCH($C96,Settings!$D$11:$D$18,0),0))</f>
        <v/>
      </c>
      <c r="P96">
        <f>IF(LOWER(TRIM($J96&amp;""))="x",1,0)</f>
        <v/>
      </c>
    </row>
    <row r="97">
      <c r="A97" s="49" t="n">
        <v>46035</v>
      </c>
      <c r="B97" s="50" t="inlineStr">
        <is>
          <t>BL26090</t>
        </is>
      </c>
      <c r="C97" s="50" t="inlineStr">
        <is>
          <t>Own shop</t>
        </is>
      </c>
      <c r="D97" s="50" t="inlineStr">
        <is>
          <t>BL-303</t>
        </is>
      </c>
      <c r="E97" s="50" t="n">
        <v>1</v>
      </c>
      <c r="F97" s="51" t="n">
        <v>10</v>
      </c>
      <c r="G97" s="51" t="n">
        <v>1</v>
      </c>
      <c r="H97" s="51" t="n">
        <v>4.12</v>
      </c>
      <c r="I97" s="51" t="n">
        <v>4.7</v>
      </c>
      <c r="J97" s="50" t="n"/>
      <c r="K97" s="52">
        <f>IF(OR($A97="",$E97=""),"",IF($P97=1,0,N($E97)*N($F97)-N($G97)+N($H97)))</f>
        <v/>
      </c>
      <c r="L97" s="52">
        <f>IF(K97="","",IF($P97=1,0,N($E97)*IFERROR(INDEX(Products!$D$8:$D$307,MATCH($D97,Products!$A$8:$A$307,0)),0)))</f>
        <v/>
      </c>
      <c r="M97" s="52">
        <f>IF(OR(K97="",$O97=0),IF(K97="","",0),IF($P97=1,0,K97*(N(INDEX(Settings!$E$11:$E$18,$O97))+N(INDEX(Settings!$G$11:$G$18,$O97)))+N(INDEX(Settings!$F$11:$F$18,$O97))))</f>
        <v/>
      </c>
      <c r="N97" s="53">
        <f>IF(K97="","",K97-L97-M97-N($I97)-$P97*N(Settings!$D$20))</f>
        <v/>
      </c>
      <c r="O97">
        <f>IF($C97="",0,IFERROR(MATCH($C97,Settings!$D$11:$D$18,0),0))</f>
        <v/>
      </c>
      <c r="P97">
        <f>IF(LOWER(TRIM($J97&amp;""))="x",1,0)</f>
        <v/>
      </c>
    </row>
    <row r="98">
      <c r="A98" s="49" t="n">
        <v>46035</v>
      </c>
      <c r="B98" s="50" t="inlineStr">
        <is>
          <t>BL26091</t>
        </is>
      </c>
      <c r="C98" s="50" t="inlineStr">
        <is>
          <t>Amazon</t>
        </is>
      </c>
      <c r="D98" s="50" t="inlineStr">
        <is>
          <t>BL-201</t>
        </is>
      </c>
      <c r="E98" s="50" t="n">
        <v>2</v>
      </c>
      <c r="F98" s="51" t="n">
        <v>13.15</v>
      </c>
      <c r="G98" s="51" t="n">
        <v>0</v>
      </c>
      <c r="H98" s="51" t="n">
        <v>0</v>
      </c>
      <c r="I98" s="51" t="n">
        <v>4.18</v>
      </c>
      <c r="J98" s="50" t="n"/>
      <c r="K98" s="52">
        <f>IF(OR($A98="",$E98=""),"",IF($P98=1,0,N($E98)*N($F98)-N($G98)+N($H98)))</f>
        <v/>
      </c>
      <c r="L98" s="52">
        <f>IF(K98="","",IF($P98=1,0,N($E98)*IFERROR(INDEX(Products!$D$8:$D$307,MATCH($D98,Products!$A$8:$A$307,0)),0)))</f>
        <v/>
      </c>
      <c r="M98" s="52">
        <f>IF(OR(K98="",$O98=0),IF(K98="","",0),IF($P98=1,0,K98*(N(INDEX(Settings!$E$11:$E$18,$O98))+N(INDEX(Settings!$G$11:$G$18,$O98)))+N(INDEX(Settings!$F$11:$F$18,$O98))))</f>
        <v/>
      </c>
      <c r="N98" s="53">
        <f>IF(K98="","",K98-L98-M98-N($I98)-$P98*N(Settings!$D$20))</f>
        <v/>
      </c>
      <c r="O98">
        <f>IF($C98="",0,IFERROR(MATCH($C98,Settings!$D$11:$D$18,0),0))</f>
        <v/>
      </c>
      <c r="P98">
        <f>IF(LOWER(TRIM($J98&amp;""))="x",1,0)</f>
        <v/>
      </c>
    </row>
    <row r="99">
      <c r="A99" s="49" t="n">
        <v>46035</v>
      </c>
      <c r="B99" s="50" t="inlineStr">
        <is>
          <t>BL26092</t>
        </is>
      </c>
      <c r="C99" s="50" t="inlineStr">
        <is>
          <t>Amazon</t>
        </is>
      </c>
      <c r="D99" s="50" t="inlineStr">
        <is>
          <t>BL-403</t>
        </is>
      </c>
      <c r="E99" s="50" t="n">
        <v>2</v>
      </c>
      <c r="F99" s="51" t="n">
        <v>11.38</v>
      </c>
      <c r="G99" s="51" t="n">
        <v>0</v>
      </c>
      <c r="H99" s="51" t="n">
        <v>0</v>
      </c>
      <c r="I99" s="51" t="n">
        <v>4.37</v>
      </c>
      <c r="J99" s="50" t="inlineStr">
        <is>
          <t>x</t>
        </is>
      </c>
      <c r="K99" s="52">
        <f>IF(OR($A99="",$E99=""),"",IF($P99=1,0,N($E99)*N($F99)-N($G99)+N($H99)))</f>
        <v/>
      </c>
      <c r="L99" s="52">
        <f>IF(K99="","",IF($P99=1,0,N($E99)*IFERROR(INDEX(Products!$D$8:$D$307,MATCH($D99,Products!$A$8:$A$307,0)),0)))</f>
        <v/>
      </c>
      <c r="M99" s="52">
        <f>IF(OR(K99="",$O99=0),IF(K99="","",0),IF($P99=1,0,K99*(N(INDEX(Settings!$E$11:$E$18,$O99))+N(INDEX(Settings!$G$11:$G$18,$O99)))+N(INDEX(Settings!$F$11:$F$18,$O99))))</f>
        <v/>
      </c>
      <c r="N99" s="53">
        <f>IF(K99="","",K99-L99-M99-N($I99)-$P99*N(Settings!$D$20))</f>
        <v/>
      </c>
      <c r="O99">
        <f>IF($C99="",0,IFERROR(MATCH($C99,Settings!$D$11:$D$18,0),0))</f>
        <v/>
      </c>
      <c r="P99">
        <f>IF(LOWER(TRIM($J99&amp;""))="x",1,0)</f>
        <v/>
      </c>
    </row>
    <row r="100">
      <c r="A100" s="49" t="n">
        <v>46035</v>
      </c>
      <c r="B100" s="50" t="inlineStr">
        <is>
          <t>BL26093</t>
        </is>
      </c>
      <c r="C100" s="50" t="inlineStr">
        <is>
          <t>Own shop</t>
        </is>
      </c>
      <c r="D100" s="50" t="inlineStr">
        <is>
          <t>BL-101</t>
        </is>
      </c>
      <c r="E100" s="50" t="n">
        <v>1</v>
      </c>
      <c r="F100" s="51" t="n">
        <v>20.92</v>
      </c>
      <c r="G100" s="51" t="n">
        <v>0</v>
      </c>
      <c r="H100" s="51" t="n">
        <v>4.12</v>
      </c>
      <c r="I100" s="51" t="n">
        <v>4.44</v>
      </c>
      <c r="J100" s="50" t="n"/>
      <c r="K100" s="52">
        <f>IF(OR($A100="",$E100=""),"",IF($P100=1,0,N($E100)*N($F100)-N($G100)+N($H100)))</f>
        <v/>
      </c>
      <c r="L100" s="52">
        <f>IF(K100="","",IF($P100=1,0,N($E100)*IFERROR(INDEX(Products!$D$8:$D$307,MATCH($D100,Products!$A$8:$A$307,0)),0)))</f>
        <v/>
      </c>
      <c r="M100" s="52">
        <f>IF(OR(K100="",$O100=0),IF(K100="","",0),IF($P100=1,0,K100*(N(INDEX(Settings!$E$11:$E$18,$O100))+N(INDEX(Settings!$G$11:$G$18,$O100)))+N(INDEX(Settings!$F$11:$F$18,$O100))))</f>
        <v/>
      </c>
      <c r="N100" s="53">
        <f>IF(K100="","",K100-L100-M100-N($I100)-$P100*N(Settings!$D$20))</f>
        <v/>
      </c>
      <c r="O100">
        <f>IF($C100="",0,IFERROR(MATCH($C100,Settings!$D$11:$D$18,0),0))</f>
        <v/>
      </c>
      <c r="P100">
        <f>IF(LOWER(TRIM($J100&amp;""))="x",1,0)</f>
        <v/>
      </c>
    </row>
    <row r="101">
      <c r="A101" s="49" t="n">
        <v>46035</v>
      </c>
      <c r="B101" s="50" t="inlineStr">
        <is>
          <t>BL26094</t>
        </is>
      </c>
      <c r="C101" s="50" t="inlineStr">
        <is>
          <t>Own shop</t>
        </is>
      </c>
      <c r="D101" s="50" t="inlineStr">
        <is>
          <t>BL-403</t>
        </is>
      </c>
      <c r="E101" s="50" t="n">
        <v>1</v>
      </c>
      <c r="F101" s="51" t="n">
        <v>10.84</v>
      </c>
      <c r="G101" s="51" t="n">
        <v>0</v>
      </c>
      <c r="H101" s="51" t="n">
        <v>4.12</v>
      </c>
      <c r="I101" s="51" t="n">
        <v>4.54</v>
      </c>
      <c r="J101" s="50" t="n"/>
      <c r="K101" s="52">
        <f>IF(OR($A101="",$E101=""),"",IF($P101=1,0,N($E101)*N($F101)-N($G101)+N($H101)))</f>
        <v/>
      </c>
      <c r="L101" s="52">
        <f>IF(K101="","",IF($P101=1,0,N($E101)*IFERROR(INDEX(Products!$D$8:$D$307,MATCH($D101,Products!$A$8:$A$307,0)),0)))</f>
        <v/>
      </c>
      <c r="M101" s="52">
        <f>IF(OR(K101="",$O101=0),IF(K101="","",0),IF($P101=1,0,K101*(N(INDEX(Settings!$E$11:$E$18,$O101))+N(INDEX(Settings!$G$11:$G$18,$O101)))+N(INDEX(Settings!$F$11:$F$18,$O101))))</f>
        <v/>
      </c>
      <c r="N101" s="53">
        <f>IF(K101="","",K101-L101-M101-N($I101)-$P101*N(Settings!$D$20))</f>
        <v/>
      </c>
      <c r="O101">
        <f>IF($C101="",0,IFERROR(MATCH($C101,Settings!$D$11:$D$18,0),0))</f>
        <v/>
      </c>
      <c r="P101">
        <f>IF(LOWER(TRIM($J101&amp;""))="x",1,0)</f>
        <v/>
      </c>
    </row>
    <row r="102">
      <c r="A102" s="49" t="n">
        <v>46035</v>
      </c>
      <c r="B102" s="50" t="inlineStr">
        <is>
          <t>BL26095</t>
        </is>
      </c>
      <c r="C102" s="50" t="inlineStr">
        <is>
          <t>Own shop</t>
        </is>
      </c>
      <c r="D102" s="50" t="inlineStr">
        <is>
          <t>BL-104</t>
        </is>
      </c>
      <c r="E102" s="50" t="n">
        <v>2</v>
      </c>
      <c r="F102" s="51" t="n">
        <v>8.32</v>
      </c>
      <c r="G102" s="51" t="n">
        <v>0</v>
      </c>
      <c r="H102" s="51" t="n">
        <v>4.12</v>
      </c>
      <c r="I102" s="51" t="n">
        <v>5.11</v>
      </c>
      <c r="J102" s="50" t="n"/>
      <c r="K102" s="52">
        <f>IF(OR($A102="",$E102=""),"",IF($P102=1,0,N($E102)*N($F102)-N($G102)+N($H102)))</f>
        <v/>
      </c>
      <c r="L102" s="52">
        <f>IF(K102="","",IF($P102=1,0,N($E102)*IFERROR(INDEX(Products!$D$8:$D$307,MATCH($D102,Products!$A$8:$A$307,0)),0)))</f>
        <v/>
      </c>
      <c r="M102" s="52">
        <f>IF(OR(K102="",$O102=0),IF(K102="","",0),IF($P102=1,0,K102*(N(INDEX(Settings!$E$11:$E$18,$O102))+N(INDEX(Settings!$G$11:$G$18,$O102)))+N(INDEX(Settings!$F$11:$F$18,$O102))))</f>
        <v/>
      </c>
      <c r="N102" s="53">
        <f>IF(K102="","",K102-L102-M102-N($I102)-$P102*N(Settings!$D$20))</f>
        <v/>
      </c>
      <c r="O102">
        <f>IF($C102="",0,IFERROR(MATCH($C102,Settings!$D$11:$D$18,0),0))</f>
        <v/>
      </c>
      <c r="P102">
        <f>IF(LOWER(TRIM($J102&amp;""))="x",1,0)</f>
        <v/>
      </c>
    </row>
    <row r="103">
      <c r="A103" s="49" t="n">
        <v>46035</v>
      </c>
      <c r="B103" s="50" t="inlineStr">
        <is>
          <t>BL26096</t>
        </is>
      </c>
      <c r="C103" s="50" t="inlineStr">
        <is>
          <t>eBay</t>
        </is>
      </c>
      <c r="D103" s="50" t="inlineStr">
        <is>
          <t>BL-103</t>
        </is>
      </c>
      <c r="E103" s="50" t="n">
        <v>2</v>
      </c>
      <c r="F103" s="51" t="n">
        <v>29.33</v>
      </c>
      <c r="G103" s="51" t="n">
        <v>0</v>
      </c>
      <c r="H103" s="51" t="n">
        <v>3.28</v>
      </c>
      <c r="I103" s="51" t="n">
        <v>4.69</v>
      </c>
      <c r="J103" s="50" t="n"/>
      <c r="K103" s="52">
        <f>IF(OR($A103="",$E103=""),"",IF($P103=1,0,N($E103)*N($F103)-N($G103)+N($H103)))</f>
        <v/>
      </c>
      <c r="L103" s="52">
        <f>IF(K103="","",IF($P103=1,0,N($E103)*IFERROR(INDEX(Products!$D$8:$D$307,MATCH($D103,Products!$A$8:$A$307,0)),0)))</f>
        <v/>
      </c>
      <c r="M103" s="52">
        <f>IF(OR(K103="",$O103=0),IF(K103="","",0),IF($P103=1,0,K103*(N(INDEX(Settings!$E$11:$E$18,$O103))+N(INDEX(Settings!$G$11:$G$18,$O103)))+N(INDEX(Settings!$F$11:$F$18,$O103))))</f>
        <v/>
      </c>
      <c r="N103" s="53">
        <f>IF(K103="","",K103-L103-M103-N($I103)-$P103*N(Settings!$D$20))</f>
        <v/>
      </c>
      <c r="O103">
        <f>IF($C103="",0,IFERROR(MATCH($C103,Settings!$D$11:$D$18,0),0))</f>
        <v/>
      </c>
      <c r="P103">
        <f>IF(LOWER(TRIM($J103&amp;""))="x",1,0)</f>
        <v/>
      </c>
    </row>
    <row r="104">
      <c r="A104" s="49" t="n">
        <v>46035</v>
      </c>
      <c r="B104" s="50" t="inlineStr">
        <is>
          <t>BL26097</t>
        </is>
      </c>
      <c r="C104" s="50" t="inlineStr">
        <is>
          <t>Amazon</t>
        </is>
      </c>
      <c r="D104" s="50" t="inlineStr">
        <is>
          <t>BL-201</t>
        </is>
      </c>
      <c r="E104" s="50" t="n">
        <v>1</v>
      </c>
      <c r="F104" s="51" t="n">
        <v>13.15</v>
      </c>
      <c r="G104" s="51" t="n">
        <v>0</v>
      </c>
      <c r="H104" s="51" t="n">
        <v>0</v>
      </c>
      <c r="I104" s="51" t="n">
        <v>4.9</v>
      </c>
      <c r="J104" s="50" t="n"/>
      <c r="K104" s="52">
        <f>IF(OR($A104="",$E104=""),"",IF($P104=1,0,N($E104)*N($F104)-N($G104)+N($H104)))</f>
        <v/>
      </c>
      <c r="L104" s="52">
        <f>IF(K104="","",IF($P104=1,0,N($E104)*IFERROR(INDEX(Products!$D$8:$D$307,MATCH($D104,Products!$A$8:$A$307,0)),0)))</f>
        <v/>
      </c>
      <c r="M104" s="52">
        <f>IF(OR(K104="",$O104=0),IF(K104="","",0),IF($P104=1,0,K104*(N(INDEX(Settings!$E$11:$E$18,$O104))+N(INDEX(Settings!$G$11:$G$18,$O104)))+N(INDEX(Settings!$F$11:$F$18,$O104))))</f>
        <v/>
      </c>
      <c r="N104" s="53">
        <f>IF(K104="","",K104-L104-M104-N($I104)-$P104*N(Settings!$D$20))</f>
        <v/>
      </c>
      <c r="O104">
        <f>IF($C104="",0,IFERROR(MATCH($C104,Settings!$D$11:$D$18,0),0))</f>
        <v/>
      </c>
      <c r="P104">
        <f>IF(LOWER(TRIM($J104&amp;""))="x",1,0)</f>
        <v/>
      </c>
    </row>
    <row r="105">
      <c r="A105" s="49" t="n">
        <v>46036</v>
      </c>
      <c r="B105" s="50" t="inlineStr">
        <is>
          <t>BL26098</t>
        </is>
      </c>
      <c r="C105" s="50" t="inlineStr">
        <is>
          <t>Own shop</t>
        </is>
      </c>
      <c r="D105" s="50" t="inlineStr">
        <is>
          <t>BL-202</t>
        </is>
      </c>
      <c r="E105" s="50" t="n">
        <v>1</v>
      </c>
      <c r="F105" s="51" t="n">
        <v>57.98</v>
      </c>
      <c r="G105" s="51" t="n">
        <v>0</v>
      </c>
      <c r="H105" s="51" t="n">
        <v>0</v>
      </c>
      <c r="I105" s="51" t="n">
        <v>6.9</v>
      </c>
      <c r="J105" s="50" t="n"/>
      <c r="K105" s="52">
        <f>IF(OR($A105="",$E105=""),"",IF($P105=1,0,N($E105)*N($F105)-N($G105)+N($H105)))</f>
        <v/>
      </c>
      <c r="L105" s="52">
        <f>IF(K105="","",IF($P105=1,0,N($E105)*IFERROR(INDEX(Products!$D$8:$D$307,MATCH($D105,Products!$A$8:$A$307,0)),0)))</f>
        <v/>
      </c>
      <c r="M105" s="52">
        <f>IF(OR(K105="",$O105=0),IF(K105="","",0),IF($P105=1,0,K105*(N(INDEX(Settings!$E$11:$E$18,$O105))+N(INDEX(Settings!$G$11:$G$18,$O105)))+N(INDEX(Settings!$F$11:$F$18,$O105))))</f>
        <v/>
      </c>
      <c r="N105" s="53">
        <f>IF(K105="","",K105-L105-M105-N($I105)-$P105*N(Settings!$D$20))</f>
        <v/>
      </c>
      <c r="O105">
        <f>IF($C105="",0,IFERROR(MATCH($C105,Settings!$D$11:$D$18,0),0))</f>
        <v/>
      </c>
      <c r="P105">
        <f>IF(LOWER(TRIM($J105&amp;""))="x",1,0)</f>
        <v/>
      </c>
    </row>
    <row r="106">
      <c r="A106" s="49" t="n">
        <v>46036</v>
      </c>
      <c r="B106" s="50" t="inlineStr">
        <is>
          <t>BL26099</t>
        </is>
      </c>
      <c r="C106" s="50" t="inlineStr">
        <is>
          <t>Own shop</t>
        </is>
      </c>
      <c r="D106" s="50" t="inlineStr">
        <is>
          <t>BL-101</t>
        </is>
      </c>
      <c r="E106" s="50" t="n">
        <v>1</v>
      </c>
      <c r="F106" s="51" t="n">
        <v>20.92</v>
      </c>
      <c r="G106" s="51" t="n">
        <v>0</v>
      </c>
      <c r="H106" s="51" t="n">
        <v>4.12</v>
      </c>
      <c r="I106" s="51" t="n">
        <v>4.44</v>
      </c>
      <c r="J106" s="50" t="n"/>
      <c r="K106" s="52">
        <f>IF(OR($A106="",$E106=""),"",IF($P106=1,0,N($E106)*N($F106)-N($G106)+N($H106)))</f>
        <v/>
      </c>
      <c r="L106" s="52">
        <f>IF(K106="","",IF($P106=1,0,N($E106)*IFERROR(INDEX(Products!$D$8:$D$307,MATCH($D106,Products!$A$8:$A$307,0)),0)))</f>
        <v/>
      </c>
      <c r="M106" s="52">
        <f>IF(OR(K106="",$O106=0),IF(K106="","",0),IF($P106=1,0,K106*(N(INDEX(Settings!$E$11:$E$18,$O106))+N(INDEX(Settings!$G$11:$G$18,$O106)))+N(INDEX(Settings!$F$11:$F$18,$O106))))</f>
        <v/>
      </c>
      <c r="N106" s="53">
        <f>IF(K106="","",K106-L106-M106-N($I106)-$P106*N(Settings!$D$20))</f>
        <v/>
      </c>
      <c r="O106">
        <f>IF($C106="",0,IFERROR(MATCH($C106,Settings!$D$11:$D$18,0),0))</f>
        <v/>
      </c>
      <c r="P106">
        <f>IF(LOWER(TRIM($J106&amp;""))="x",1,0)</f>
        <v/>
      </c>
    </row>
    <row r="107">
      <c r="A107" s="49" t="n">
        <v>46036</v>
      </c>
      <c r="B107" s="50" t="inlineStr">
        <is>
          <t>BL26100</t>
        </is>
      </c>
      <c r="C107" s="50" t="inlineStr">
        <is>
          <t>Own shop</t>
        </is>
      </c>
      <c r="D107" s="50" t="inlineStr">
        <is>
          <t>BL-104</t>
        </is>
      </c>
      <c r="E107" s="50" t="n">
        <v>2</v>
      </c>
      <c r="F107" s="51" t="n">
        <v>8.32</v>
      </c>
      <c r="G107" s="51" t="n">
        <v>0</v>
      </c>
      <c r="H107" s="51" t="n">
        <v>4.12</v>
      </c>
      <c r="I107" s="51" t="n">
        <v>4.73</v>
      </c>
      <c r="J107" s="50" t="n"/>
      <c r="K107" s="52">
        <f>IF(OR($A107="",$E107=""),"",IF($P107=1,0,N($E107)*N($F107)-N($G107)+N($H107)))</f>
        <v/>
      </c>
      <c r="L107" s="52">
        <f>IF(K107="","",IF($P107=1,0,N($E107)*IFERROR(INDEX(Products!$D$8:$D$307,MATCH($D107,Products!$A$8:$A$307,0)),0)))</f>
        <v/>
      </c>
      <c r="M107" s="52">
        <f>IF(OR(K107="",$O107=0),IF(K107="","",0),IF($P107=1,0,K107*(N(INDEX(Settings!$E$11:$E$18,$O107))+N(INDEX(Settings!$G$11:$G$18,$O107)))+N(INDEX(Settings!$F$11:$F$18,$O107))))</f>
        <v/>
      </c>
      <c r="N107" s="53">
        <f>IF(K107="","",K107-L107-M107-N($I107)-$P107*N(Settings!$D$20))</f>
        <v/>
      </c>
      <c r="O107">
        <f>IF($C107="",0,IFERROR(MATCH($C107,Settings!$D$11:$D$18,0),0))</f>
        <v/>
      </c>
      <c r="P107">
        <f>IF(LOWER(TRIM($J107&amp;""))="x",1,0)</f>
        <v/>
      </c>
    </row>
    <row r="108">
      <c r="A108" s="49" t="n">
        <v>46036</v>
      </c>
      <c r="B108" s="50" t="inlineStr">
        <is>
          <t>BL26101</t>
        </is>
      </c>
      <c r="C108" s="50" t="inlineStr">
        <is>
          <t>Own shop</t>
        </is>
      </c>
      <c r="D108" s="50" t="inlineStr">
        <is>
          <t>BL-302</t>
        </is>
      </c>
      <c r="E108" s="50" t="n">
        <v>2</v>
      </c>
      <c r="F108" s="51" t="n">
        <v>33.53</v>
      </c>
      <c r="G108" s="51" t="n">
        <v>0</v>
      </c>
      <c r="H108" s="51" t="n">
        <v>0</v>
      </c>
      <c r="I108" s="51" t="n">
        <v>4.41</v>
      </c>
      <c r="J108" s="50" t="n"/>
      <c r="K108" s="52">
        <f>IF(OR($A108="",$E108=""),"",IF($P108=1,0,N($E108)*N($F108)-N($G108)+N($H108)))</f>
        <v/>
      </c>
      <c r="L108" s="52">
        <f>IF(K108="","",IF($P108=1,0,N($E108)*IFERROR(INDEX(Products!$D$8:$D$307,MATCH($D108,Products!$A$8:$A$307,0)),0)))</f>
        <v/>
      </c>
      <c r="M108" s="52">
        <f>IF(OR(K108="",$O108=0),IF(K108="","",0),IF($P108=1,0,K108*(N(INDEX(Settings!$E$11:$E$18,$O108))+N(INDEX(Settings!$G$11:$G$18,$O108)))+N(INDEX(Settings!$F$11:$F$18,$O108))))</f>
        <v/>
      </c>
      <c r="N108" s="53">
        <f>IF(K108="","",K108-L108-M108-N($I108)-$P108*N(Settings!$D$20))</f>
        <v/>
      </c>
      <c r="O108">
        <f>IF($C108="",0,IFERROR(MATCH($C108,Settings!$D$11:$D$18,0),0))</f>
        <v/>
      </c>
      <c r="P108">
        <f>IF(LOWER(TRIM($J108&amp;""))="x",1,0)</f>
        <v/>
      </c>
    </row>
    <row r="109">
      <c r="A109" s="49" t="n">
        <v>46036</v>
      </c>
      <c r="B109" s="50" t="inlineStr">
        <is>
          <t>BL26102</t>
        </is>
      </c>
      <c r="C109" s="50" t="inlineStr">
        <is>
          <t>Own shop</t>
        </is>
      </c>
      <c r="D109" s="50" t="inlineStr">
        <is>
          <t>BL-201</t>
        </is>
      </c>
      <c r="E109" s="50" t="n">
        <v>1</v>
      </c>
      <c r="F109" s="51" t="n">
        <v>12.52</v>
      </c>
      <c r="G109" s="51" t="n">
        <v>0</v>
      </c>
      <c r="H109" s="51" t="n">
        <v>4.12</v>
      </c>
      <c r="I109" s="51" t="n">
        <v>4.71</v>
      </c>
      <c r="J109" s="50" t="n"/>
      <c r="K109" s="52">
        <f>IF(OR($A109="",$E109=""),"",IF($P109=1,0,N($E109)*N($F109)-N($G109)+N($H109)))</f>
        <v/>
      </c>
      <c r="L109" s="52">
        <f>IF(K109="","",IF($P109=1,0,N($E109)*IFERROR(INDEX(Products!$D$8:$D$307,MATCH($D109,Products!$A$8:$A$307,0)),0)))</f>
        <v/>
      </c>
      <c r="M109" s="52">
        <f>IF(OR(K109="",$O109=0),IF(K109="","",0),IF($P109=1,0,K109*(N(INDEX(Settings!$E$11:$E$18,$O109))+N(INDEX(Settings!$G$11:$G$18,$O109)))+N(INDEX(Settings!$F$11:$F$18,$O109))))</f>
        <v/>
      </c>
      <c r="N109" s="53">
        <f>IF(K109="","",K109-L109-M109-N($I109)-$P109*N(Settings!$D$20))</f>
        <v/>
      </c>
      <c r="O109">
        <f>IF($C109="",0,IFERROR(MATCH($C109,Settings!$D$11:$D$18,0),0))</f>
        <v/>
      </c>
      <c r="P109">
        <f>IF(LOWER(TRIM($J109&amp;""))="x",1,0)</f>
        <v/>
      </c>
    </row>
    <row r="110">
      <c r="A110" s="49" t="n">
        <v>46036</v>
      </c>
      <c r="B110" s="50" t="inlineStr">
        <is>
          <t>BL26103</t>
        </is>
      </c>
      <c r="C110" s="50" t="inlineStr">
        <is>
          <t>Amazon</t>
        </is>
      </c>
      <c r="D110" s="50" t="inlineStr">
        <is>
          <t>BL-303</t>
        </is>
      </c>
      <c r="E110" s="50" t="n">
        <v>1</v>
      </c>
      <c r="F110" s="51" t="n">
        <v>10.5</v>
      </c>
      <c r="G110" s="51" t="n">
        <v>0</v>
      </c>
      <c r="H110" s="51" t="n">
        <v>0</v>
      </c>
      <c r="I110" s="51" t="n">
        <v>4.59</v>
      </c>
      <c r="J110" s="50" t="n"/>
      <c r="K110" s="52">
        <f>IF(OR($A110="",$E110=""),"",IF($P110=1,0,N($E110)*N($F110)-N($G110)+N($H110)))</f>
        <v/>
      </c>
      <c r="L110" s="52">
        <f>IF(K110="","",IF($P110=1,0,N($E110)*IFERROR(INDEX(Products!$D$8:$D$307,MATCH($D110,Products!$A$8:$A$307,0)),0)))</f>
        <v/>
      </c>
      <c r="M110" s="52">
        <f>IF(OR(K110="",$O110=0),IF(K110="","",0),IF($P110=1,0,K110*(N(INDEX(Settings!$E$11:$E$18,$O110))+N(INDEX(Settings!$G$11:$G$18,$O110)))+N(INDEX(Settings!$F$11:$F$18,$O110))))</f>
        <v/>
      </c>
      <c r="N110" s="53">
        <f>IF(K110="","",K110-L110-M110-N($I110)-$P110*N(Settings!$D$20))</f>
        <v/>
      </c>
      <c r="O110">
        <f>IF($C110="",0,IFERROR(MATCH($C110,Settings!$D$11:$D$18,0),0))</f>
        <v/>
      </c>
      <c r="P110">
        <f>IF(LOWER(TRIM($J110&amp;""))="x",1,0)</f>
        <v/>
      </c>
    </row>
    <row r="111">
      <c r="A111" s="49" t="n">
        <v>46036</v>
      </c>
      <c r="B111" s="50" t="inlineStr">
        <is>
          <t>BL26104</t>
        </is>
      </c>
      <c r="C111" s="50" t="inlineStr">
        <is>
          <t>Amazon</t>
        </is>
      </c>
      <c r="D111" s="50" t="inlineStr">
        <is>
          <t>BL-403</t>
        </is>
      </c>
      <c r="E111" s="50" t="n">
        <v>1</v>
      </c>
      <c r="F111" s="51" t="n">
        <v>11.38</v>
      </c>
      <c r="G111" s="51" t="n">
        <v>0</v>
      </c>
      <c r="H111" s="51" t="n">
        <v>0</v>
      </c>
      <c r="I111" s="51" t="n">
        <v>4.87</v>
      </c>
      <c r="J111" s="50" t="n"/>
      <c r="K111" s="52">
        <f>IF(OR($A111="",$E111=""),"",IF($P111=1,0,N($E111)*N($F111)-N($G111)+N($H111)))</f>
        <v/>
      </c>
      <c r="L111" s="52">
        <f>IF(K111="","",IF($P111=1,0,N($E111)*IFERROR(INDEX(Products!$D$8:$D$307,MATCH($D111,Products!$A$8:$A$307,0)),0)))</f>
        <v/>
      </c>
      <c r="M111" s="52">
        <f>IF(OR(K111="",$O111=0),IF(K111="","",0),IF($P111=1,0,K111*(N(INDEX(Settings!$E$11:$E$18,$O111))+N(INDEX(Settings!$G$11:$G$18,$O111)))+N(INDEX(Settings!$F$11:$F$18,$O111))))</f>
        <v/>
      </c>
      <c r="N111" s="53">
        <f>IF(K111="","",K111-L111-M111-N($I111)-$P111*N(Settings!$D$20))</f>
        <v/>
      </c>
      <c r="O111">
        <f>IF($C111="",0,IFERROR(MATCH($C111,Settings!$D$11:$D$18,0),0))</f>
        <v/>
      </c>
      <c r="P111">
        <f>IF(LOWER(TRIM($J111&amp;""))="x",1,0)</f>
        <v/>
      </c>
    </row>
    <row r="112">
      <c r="A112" s="49" t="n">
        <v>46037</v>
      </c>
      <c r="B112" s="50" t="inlineStr">
        <is>
          <t>BL26105</t>
        </is>
      </c>
      <c r="C112" s="50" t="inlineStr">
        <is>
          <t>Own shop</t>
        </is>
      </c>
      <c r="D112" s="50" t="inlineStr">
        <is>
          <t>BL-101</t>
        </is>
      </c>
      <c r="E112" s="50" t="n">
        <v>1</v>
      </c>
      <c r="F112" s="51" t="n">
        <v>20.92</v>
      </c>
      <c r="G112" s="51" t="n">
        <v>0</v>
      </c>
      <c r="H112" s="51" t="n">
        <v>4.12</v>
      </c>
      <c r="I112" s="51" t="n">
        <v>4.84</v>
      </c>
      <c r="J112" s="50" t="n"/>
      <c r="K112" s="52">
        <f>IF(OR($A112="",$E112=""),"",IF($P112=1,0,N($E112)*N($F112)-N($G112)+N($H112)))</f>
        <v/>
      </c>
      <c r="L112" s="52">
        <f>IF(K112="","",IF($P112=1,0,N($E112)*IFERROR(INDEX(Products!$D$8:$D$307,MATCH($D112,Products!$A$8:$A$307,0)),0)))</f>
        <v/>
      </c>
      <c r="M112" s="52">
        <f>IF(OR(K112="",$O112=0),IF(K112="","",0),IF($P112=1,0,K112*(N(INDEX(Settings!$E$11:$E$18,$O112))+N(INDEX(Settings!$G$11:$G$18,$O112)))+N(INDEX(Settings!$F$11:$F$18,$O112))))</f>
        <v/>
      </c>
      <c r="N112" s="53">
        <f>IF(K112="","",K112-L112-M112-N($I112)-$P112*N(Settings!$D$20))</f>
        <v/>
      </c>
      <c r="O112">
        <f>IF($C112="",0,IFERROR(MATCH($C112,Settings!$D$11:$D$18,0),0))</f>
        <v/>
      </c>
      <c r="P112">
        <f>IF(LOWER(TRIM($J112&amp;""))="x",1,0)</f>
        <v/>
      </c>
    </row>
    <row r="113">
      <c r="A113" s="49" t="n">
        <v>46037</v>
      </c>
      <c r="B113" s="50" t="inlineStr">
        <is>
          <t>BL26106</t>
        </is>
      </c>
      <c r="C113" s="50" t="inlineStr">
        <is>
          <t>Own shop</t>
        </is>
      </c>
      <c r="D113" s="50" t="inlineStr">
        <is>
          <t>BL-303</t>
        </is>
      </c>
      <c r="E113" s="50" t="n">
        <v>1</v>
      </c>
      <c r="F113" s="51" t="n">
        <v>10</v>
      </c>
      <c r="G113" s="51" t="n">
        <v>1</v>
      </c>
      <c r="H113" s="51" t="n">
        <v>4.12</v>
      </c>
      <c r="I113" s="51" t="n">
        <v>4.16</v>
      </c>
      <c r="J113" s="50" t="n"/>
      <c r="K113" s="52">
        <f>IF(OR($A113="",$E113=""),"",IF($P113=1,0,N($E113)*N($F113)-N($G113)+N($H113)))</f>
        <v/>
      </c>
      <c r="L113" s="52">
        <f>IF(K113="","",IF($P113=1,0,N($E113)*IFERROR(INDEX(Products!$D$8:$D$307,MATCH($D113,Products!$A$8:$A$307,0)),0)))</f>
        <v/>
      </c>
      <c r="M113" s="52">
        <f>IF(OR(K113="",$O113=0),IF(K113="","",0),IF($P113=1,0,K113*(N(INDEX(Settings!$E$11:$E$18,$O113))+N(INDEX(Settings!$G$11:$G$18,$O113)))+N(INDEX(Settings!$F$11:$F$18,$O113))))</f>
        <v/>
      </c>
      <c r="N113" s="53">
        <f>IF(K113="","",K113-L113-M113-N($I113)-$P113*N(Settings!$D$20))</f>
        <v/>
      </c>
      <c r="O113">
        <f>IF($C113="",0,IFERROR(MATCH($C113,Settings!$D$11:$D$18,0),0))</f>
        <v/>
      </c>
      <c r="P113">
        <f>IF(LOWER(TRIM($J113&amp;""))="x",1,0)</f>
        <v/>
      </c>
    </row>
    <row r="114">
      <c r="A114" s="49" t="n">
        <v>46037</v>
      </c>
      <c r="B114" s="50" t="inlineStr">
        <is>
          <t>BL26107</t>
        </is>
      </c>
      <c r="C114" s="50" t="inlineStr">
        <is>
          <t>Own shop</t>
        </is>
      </c>
      <c r="D114" s="50" t="inlineStr">
        <is>
          <t>BL-401</t>
        </is>
      </c>
      <c r="E114" s="50" t="n">
        <v>1</v>
      </c>
      <c r="F114" s="51" t="n">
        <v>23.45</v>
      </c>
      <c r="G114" s="51" t="n">
        <v>0</v>
      </c>
      <c r="H114" s="51" t="n">
        <v>4.12</v>
      </c>
      <c r="I114" s="51" t="n">
        <v>4.35</v>
      </c>
      <c r="J114" s="50" t="n"/>
      <c r="K114" s="52">
        <f>IF(OR($A114="",$E114=""),"",IF($P114=1,0,N($E114)*N($F114)-N($G114)+N($H114)))</f>
        <v/>
      </c>
      <c r="L114" s="52">
        <f>IF(K114="","",IF($P114=1,0,N($E114)*IFERROR(INDEX(Products!$D$8:$D$307,MATCH($D114,Products!$A$8:$A$307,0)),0)))</f>
        <v/>
      </c>
      <c r="M114" s="52">
        <f>IF(OR(K114="",$O114=0),IF(K114="","",0),IF($P114=1,0,K114*(N(INDEX(Settings!$E$11:$E$18,$O114))+N(INDEX(Settings!$G$11:$G$18,$O114)))+N(INDEX(Settings!$F$11:$F$18,$O114))))</f>
        <v/>
      </c>
      <c r="N114" s="53">
        <f>IF(K114="","",K114-L114-M114-N($I114)-$P114*N(Settings!$D$20))</f>
        <v/>
      </c>
      <c r="O114">
        <f>IF($C114="",0,IFERROR(MATCH($C114,Settings!$D$11:$D$18,0),0))</f>
        <v/>
      </c>
      <c r="P114">
        <f>IF(LOWER(TRIM($J114&amp;""))="x",1,0)</f>
        <v/>
      </c>
    </row>
    <row r="115">
      <c r="A115" s="49" t="n">
        <v>46037</v>
      </c>
      <c r="B115" s="50" t="inlineStr">
        <is>
          <t>BL26108</t>
        </is>
      </c>
      <c r="C115" s="50" t="inlineStr">
        <is>
          <t>Own shop</t>
        </is>
      </c>
      <c r="D115" s="50" t="inlineStr">
        <is>
          <t>BL-201</t>
        </is>
      </c>
      <c r="E115" s="50" t="n">
        <v>2</v>
      </c>
      <c r="F115" s="51" t="n">
        <v>12.52</v>
      </c>
      <c r="G115" s="51" t="n">
        <v>0</v>
      </c>
      <c r="H115" s="51" t="n">
        <v>4.12</v>
      </c>
      <c r="I115" s="51" t="n">
        <v>5.01</v>
      </c>
      <c r="J115" s="50" t="n"/>
      <c r="K115" s="52">
        <f>IF(OR($A115="",$E115=""),"",IF($P115=1,0,N($E115)*N($F115)-N($G115)+N($H115)))</f>
        <v/>
      </c>
      <c r="L115" s="52">
        <f>IF(K115="","",IF($P115=1,0,N($E115)*IFERROR(INDEX(Products!$D$8:$D$307,MATCH($D115,Products!$A$8:$A$307,0)),0)))</f>
        <v/>
      </c>
      <c r="M115" s="52">
        <f>IF(OR(K115="",$O115=0),IF(K115="","",0),IF($P115=1,0,K115*(N(INDEX(Settings!$E$11:$E$18,$O115))+N(INDEX(Settings!$G$11:$G$18,$O115)))+N(INDEX(Settings!$F$11:$F$18,$O115))))</f>
        <v/>
      </c>
      <c r="N115" s="53">
        <f>IF(K115="","",K115-L115-M115-N($I115)-$P115*N(Settings!$D$20))</f>
        <v/>
      </c>
      <c r="O115">
        <f>IF($C115="",0,IFERROR(MATCH($C115,Settings!$D$11:$D$18,0),0))</f>
        <v/>
      </c>
      <c r="P115">
        <f>IF(LOWER(TRIM($J115&amp;""))="x",1,0)</f>
        <v/>
      </c>
    </row>
    <row r="116">
      <c r="A116" s="49" t="n">
        <v>46037</v>
      </c>
      <c r="B116" s="50" t="inlineStr">
        <is>
          <t>BL26109</t>
        </is>
      </c>
      <c r="C116" s="50" t="inlineStr">
        <is>
          <t>Own shop</t>
        </is>
      </c>
      <c r="D116" s="50" t="inlineStr">
        <is>
          <t>BL-203</t>
        </is>
      </c>
      <c r="E116" s="50" t="n">
        <v>1</v>
      </c>
      <c r="F116" s="51" t="n">
        <v>16.72</v>
      </c>
      <c r="G116" s="51" t="n">
        <v>0</v>
      </c>
      <c r="H116" s="51" t="n">
        <v>4.12</v>
      </c>
      <c r="I116" s="51" t="n">
        <v>4.59</v>
      </c>
      <c r="J116" s="50" t="n"/>
      <c r="K116" s="52">
        <f>IF(OR($A116="",$E116=""),"",IF($P116=1,0,N($E116)*N($F116)-N($G116)+N($H116)))</f>
        <v/>
      </c>
      <c r="L116" s="52">
        <f>IF(K116="","",IF($P116=1,0,N($E116)*IFERROR(INDEX(Products!$D$8:$D$307,MATCH($D116,Products!$A$8:$A$307,0)),0)))</f>
        <v/>
      </c>
      <c r="M116" s="52">
        <f>IF(OR(K116="",$O116=0),IF(K116="","",0),IF($P116=1,0,K116*(N(INDEX(Settings!$E$11:$E$18,$O116))+N(INDEX(Settings!$G$11:$G$18,$O116)))+N(INDEX(Settings!$F$11:$F$18,$O116))))</f>
        <v/>
      </c>
      <c r="N116" s="53">
        <f>IF(K116="","",K116-L116-M116-N($I116)-$P116*N(Settings!$D$20))</f>
        <v/>
      </c>
      <c r="O116">
        <f>IF($C116="",0,IFERROR(MATCH($C116,Settings!$D$11:$D$18,0),0))</f>
        <v/>
      </c>
      <c r="P116">
        <f>IF(LOWER(TRIM($J116&amp;""))="x",1,0)</f>
        <v/>
      </c>
    </row>
    <row r="117">
      <c r="A117" s="49" t="n">
        <v>46037</v>
      </c>
      <c r="B117" s="50" t="inlineStr">
        <is>
          <t>BL26110</t>
        </is>
      </c>
      <c r="C117" s="50" t="inlineStr">
        <is>
          <t>eBay</t>
        </is>
      </c>
      <c r="D117" s="50" t="inlineStr">
        <is>
          <t>BL-102</t>
        </is>
      </c>
      <c r="E117" s="50" t="n">
        <v>1</v>
      </c>
      <c r="F117" s="51" t="n">
        <v>14.2</v>
      </c>
      <c r="G117" s="51" t="n">
        <v>0</v>
      </c>
      <c r="H117" s="51" t="n">
        <v>3.28</v>
      </c>
      <c r="I117" s="51" t="n">
        <v>5.11</v>
      </c>
      <c r="J117" s="50" t="n"/>
      <c r="K117" s="52">
        <f>IF(OR($A117="",$E117=""),"",IF($P117=1,0,N($E117)*N($F117)-N($G117)+N($H117)))</f>
        <v/>
      </c>
      <c r="L117" s="52">
        <f>IF(K117="","",IF($P117=1,0,N($E117)*IFERROR(INDEX(Products!$D$8:$D$307,MATCH($D117,Products!$A$8:$A$307,0)),0)))</f>
        <v/>
      </c>
      <c r="M117" s="52">
        <f>IF(OR(K117="",$O117=0),IF(K117="","",0),IF($P117=1,0,K117*(N(INDEX(Settings!$E$11:$E$18,$O117))+N(INDEX(Settings!$G$11:$G$18,$O117)))+N(INDEX(Settings!$F$11:$F$18,$O117))))</f>
        <v/>
      </c>
      <c r="N117" s="53">
        <f>IF(K117="","",K117-L117-M117-N($I117)-$P117*N(Settings!$D$20))</f>
        <v/>
      </c>
      <c r="O117">
        <f>IF($C117="",0,IFERROR(MATCH($C117,Settings!$D$11:$D$18,0),0))</f>
        <v/>
      </c>
      <c r="P117">
        <f>IF(LOWER(TRIM($J117&amp;""))="x",1,0)</f>
        <v/>
      </c>
    </row>
    <row r="118">
      <c r="A118" s="49" t="n">
        <v>46037</v>
      </c>
      <c r="B118" s="50" t="inlineStr">
        <is>
          <t>BL26111</t>
        </is>
      </c>
      <c r="C118" s="50" t="inlineStr">
        <is>
          <t>Own shop</t>
        </is>
      </c>
      <c r="D118" s="50" t="inlineStr">
        <is>
          <t>BL-201</t>
        </is>
      </c>
      <c r="E118" s="50" t="n">
        <v>1</v>
      </c>
      <c r="F118" s="51" t="n">
        <v>12.52</v>
      </c>
      <c r="G118" s="51" t="n">
        <v>0</v>
      </c>
      <c r="H118" s="51" t="n">
        <v>4.12</v>
      </c>
      <c r="I118" s="51" t="n">
        <v>4.69</v>
      </c>
      <c r="J118" s="50" t="n"/>
      <c r="K118" s="52">
        <f>IF(OR($A118="",$E118=""),"",IF($P118=1,0,N($E118)*N($F118)-N($G118)+N($H118)))</f>
        <v/>
      </c>
      <c r="L118" s="52">
        <f>IF(K118="","",IF($P118=1,0,N($E118)*IFERROR(INDEX(Products!$D$8:$D$307,MATCH($D118,Products!$A$8:$A$307,0)),0)))</f>
        <v/>
      </c>
      <c r="M118" s="52">
        <f>IF(OR(K118="",$O118=0),IF(K118="","",0),IF($P118=1,0,K118*(N(INDEX(Settings!$E$11:$E$18,$O118))+N(INDEX(Settings!$G$11:$G$18,$O118)))+N(INDEX(Settings!$F$11:$F$18,$O118))))</f>
        <v/>
      </c>
      <c r="N118" s="53">
        <f>IF(K118="","",K118-L118-M118-N($I118)-$P118*N(Settings!$D$20))</f>
        <v/>
      </c>
      <c r="O118">
        <f>IF($C118="",0,IFERROR(MATCH($C118,Settings!$D$11:$D$18,0),0))</f>
        <v/>
      </c>
      <c r="P118">
        <f>IF(LOWER(TRIM($J118&amp;""))="x",1,0)</f>
        <v/>
      </c>
    </row>
    <row r="119">
      <c r="A119" s="49" t="n">
        <v>46037</v>
      </c>
      <c r="B119" s="50" t="inlineStr">
        <is>
          <t>BL26112</t>
        </is>
      </c>
      <c r="C119" s="50" t="inlineStr">
        <is>
          <t>Amazon</t>
        </is>
      </c>
      <c r="D119" s="50" t="inlineStr">
        <is>
          <t>BL-102</t>
        </is>
      </c>
      <c r="E119" s="50" t="n">
        <v>1</v>
      </c>
      <c r="F119" s="51" t="n">
        <v>14.91</v>
      </c>
      <c r="G119" s="51" t="n">
        <v>0</v>
      </c>
      <c r="H119" s="51" t="n">
        <v>0</v>
      </c>
      <c r="I119" s="51" t="n">
        <v>4.56</v>
      </c>
      <c r="J119" s="50" t="n"/>
      <c r="K119" s="52">
        <f>IF(OR($A119="",$E119=""),"",IF($P119=1,0,N($E119)*N($F119)-N($G119)+N($H119)))</f>
        <v/>
      </c>
      <c r="L119" s="52">
        <f>IF(K119="","",IF($P119=1,0,N($E119)*IFERROR(INDEX(Products!$D$8:$D$307,MATCH($D119,Products!$A$8:$A$307,0)),0)))</f>
        <v/>
      </c>
      <c r="M119" s="52">
        <f>IF(OR(K119="",$O119=0),IF(K119="","",0),IF($P119=1,0,K119*(N(INDEX(Settings!$E$11:$E$18,$O119))+N(INDEX(Settings!$G$11:$G$18,$O119)))+N(INDEX(Settings!$F$11:$F$18,$O119))))</f>
        <v/>
      </c>
      <c r="N119" s="53">
        <f>IF(K119="","",K119-L119-M119-N($I119)-$P119*N(Settings!$D$20))</f>
        <v/>
      </c>
      <c r="O119">
        <f>IF($C119="",0,IFERROR(MATCH($C119,Settings!$D$11:$D$18,0),0))</f>
        <v/>
      </c>
      <c r="P119">
        <f>IF(LOWER(TRIM($J119&amp;""))="x",1,0)</f>
        <v/>
      </c>
    </row>
    <row r="120">
      <c r="A120" s="49" t="n">
        <v>46038</v>
      </c>
      <c r="B120" s="50" t="inlineStr">
        <is>
          <t>BL26113</t>
        </is>
      </c>
      <c r="C120" s="50" t="inlineStr">
        <is>
          <t>Etsy</t>
        </is>
      </c>
      <c r="D120" s="50" t="inlineStr">
        <is>
          <t>BL-101</t>
        </is>
      </c>
      <c r="E120" s="50" t="n">
        <v>1</v>
      </c>
      <c r="F120" s="51" t="n">
        <v>20.92</v>
      </c>
      <c r="G120" s="51" t="n">
        <v>0</v>
      </c>
      <c r="H120" s="51" t="n">
        <v>3.28</v>
      </c>
      <c r="I120" s="51" t="n">
        <v>4.63</v>
      </c>
      <c r="J120" s="50" t="n"/>
      <c r="K120" s="52">
        <f>IF(OR($A120="",$E120=""),"",IF($P120=1,0,N($E120)*N($F120)-N($G120)+N($H120)))</f>
        <v/>
      </c>
      <c r="L120" s="52">
        <f>IF(K120="","",IF($P120=1,0,N($E120)*IFERROR(INDEX(Products!$D$8:$D$307,MATCH($D120,Products!$A$8:$A$307,0)),0)))</f>
        <v/>
      </c>
      <c r="M120" s="52">
        <f>IF(OR(K120="",$O120=0),IF(K120="","",0),IF($P120=1,0,K120*(N(INDEX(Settings!$E$11:$E$18,$O120))+N(INDEX(Settings!$G$11:$G$18,$O120)))+N(INDEX(Settings!$F$11:$F$18,$O120))))</f>
        <v/>
      </c>
      <c r="N120" s="53">
        <f>IF(K120="","",K120-L120-M120-N($I120)-$P120*N(Settings!$D$20))</f>
        <v/>
      </c>
      <c r="O120">
        <f>IF($C120="",0,IFERROR(MATCH($C120,Settings!$D$11:$D$18,0),0))</f>
        <v/>
      </c>
      <c r="P120">
        <f>IF(LOWER(TRIM($J120&amp;""))="x",1,0)</f>
        <v/>
      </c>
    </row>
    <row r="121">
      <c r="A121" s="49" t="n">
        <v>46038</v>
      </c>
      <c r="B121" s="50" t="inlineStr">
        <is>
          <t>BL26114</t>
        </is>
      </c>
      <c r="C121" s="50" t="inlineStr">
        <is>
          <t>Own shop</t>
        </is>
      </c>
      <c r="D121" s="50" t="inlineStr">
        <is>
          <t>BL-103</t>
        </is>
      </c>
      <c r="E121" s="50" t="n">
        <v>1</v>
      </c>
      <c r="F121" s="51" t="n">
        <v>29.33</v>
      </c>
      <c r="G121" s="51" t="n">
        <v>0</v>
      </c>
      <c r="H121" s="51" t="n">
        <v>4.12</v>
      </c>
      <c r="I121" s="51" t="n">
        <v>4.72</v>
      </c>
      <c r="J121" s="50" t="n"/>
      <c r="K121" s="52">
        <f>IF(OR($A121="",$E121=""),"",IF($P121=1,0,N($E121)*N($F121)-N($G121)+N($H121)))</f>
        <v/>
      </c>
      <c r="L121" s="52">
        <f>IF(K121="","",IF($P121=1,0,N($E121)*IFERROR(INDEX(Products!$D$8:$D$307,MATCH($D121,Products!$A$8:$A$307,0)),0)))</f>
        <v/>
      </c>
      <c r="M121" s="52">
        <f>IF(OR(K121="",$O121=0),IF(K121="","",0),IF($P121=1,0,K121*(N(INDEX(Settings!$E$11:$E$18,$O121))+N(INDEX(Settings!$G$11:$G$18,$O121)))+N(INDEX(Settings!$F$11:$F$18,$O121))))</f>
        <v/>
      </c>
      <c r="N121" s="53">
        <f>IF(K121="","",K121-L121-M121-N($I121)-$P121*N(Settings!$D$20))</f>
        <v/>
      </c>
      <c r="O121">
        <f>IF($C121="",0,IFERROR(MATCH($C121,Settings!$D$11:$D$18,0),0))</f>
        <v/>
      </c>
      <c r="P121">
        <f>IF(LOWER(TRIM($J121&amp;""))="x",1,0)</f>
        <v/>
      </c>
    </row>
    <row r="122">
      <c r="A122" s="49" t="n">
        <v>46038</v>
      </c>
      <c r="B122" s="50" t="inlineStr">
        <is>
          <t>BL26115</t>
        </is>
      </c>
      <c r="C122" s="50" t="inlineStr">
        <is>
          <t>Amazon</t>
        </is>
      </c>
      <c r="D122" s="50" t="inlineStr">
        <is>
          <t>BL-104</t>
        </is>
      </c>
      <c r="E122" s="50" t="n">
        <v>1</v>
      </c>
      <c r="F122" s="51" t="n">
        <v>8.74</v>
      </c>
      <c r="G122" s="51" t="n">
        <v>0</v>
      </c>
      <c r="H122" s="51" t="n">
        <v>0</v>
      </c>
      <c r="I122" s="51" t="n">
        <v>4.37</v>
      </c>
      <c r="J122" s="50" t="n"/>
      <c r="K122" s="52">
        <f>IF(OR($A122="",$E122=""),"",IF($P122=1,0,N($E122)*N($F122)-N($G122)+N($H122)))</f>
        <v/>
      </c>
      <c r="L122" s="52">
        <f>IF(K122="","",IF($P122=1,0,N($E122)*IFERROR(INDEX(Products!$D$8:$D$307,MATCH($D122,Products!$A$8:$A$307,0)),0)))</f>
        <v/>
      </c>
      <c r="M122" s="52">
        <f>IF(OR(K122="",$O122=0),IF(K122="","",0),IF($P122=1,0,K122*(N(INDEX(Settings!$E$11:$E$18,$O122))+N(INDEX(Settings!$G$11:$G$18,$O122)))+N(INDEX(Settings!$F$11:$F$18,$O122))))</f>
        <v/>
      </c>
      <c r="N122" s="53">
        <f>IF(K122="","",K122-L122-M122-N($I122)-$P122*N(Settings!$D$20))</f>
        <v/>
      </c>
      <c r="O122">
        <f>IF($C122="",0,IFERROR(MATCH($C122,Settings!$D$11:$D$18,0),0))</f>
        <v/>
      </c>
      <c r="P122">
        <f>IF(LOWER(TRIM($J122&amp;""))="x",1,0)</f>
        <v/>
      </c>
    </row>
    <row r="123">
      <c r="A123" s="49" t="n">
        <v>46038</v>
      </c>
      <c r="B123" s="50" t="inlineStr">
        <is>
          <t>BL26116</t>
        </is>
      </c>
      <c r="C123" s="50" t="inlineStr">
        <is>
          <t>eBay</t>
        </is>
      </c>
      <c r="D123" s="50" t="inlineStr">
        <is>
          <t>BL-401</t>
        </is>
      </c>
      <c r="E123" s="50" t="n">
        <v>1</v>
      </c>
      <c r="F123" s="51" t="n">
        <v>23.45</v>
      </c>
      <c r="G123" s="51" t="n">
        <v>0</v>
      </c>
      <c r="H123" s="51" t="n">
        <v>3.28</v>
      </c>
      <c r="I123" s="51" t="n">
        <v>4.54</v>
      </c>
      <c r="J123" s="50" t="n"/>
      <c r="K123" s="52">
        <f>IF(OR($A123="",$E123=""),"",IF($P123=1,0,N($E123)*N($F123)-N($G123)+N($H123)))</f>
        <v/>
      </c>
      <c r="L123" s="52">
        <f>IF(K123="","",IF($P123=1,0,N($E123)*IFERROR(INDEX(Products!$D$8:$D$307,MATCH($D123,Products!$A$8:$A$307,0)),0)))</f>
        <v/>
      </c>
      <c r="M123" s="52">
        <f>IF(OR(K123="",$O123=0),IF(K123="","",0),IF($P123=1,0,K123*(N(INDEX(Settings!$E$11:$E$18,$O123))+N(INDEX(Settings!$G$11:$G$18,$O123)))+N(INDEX(Settings!$F$11:$F$18,$O123))))</f>
        <v/>
      </c>
      <c r="N123" s="53">
        <f>IF(K123="","",K123-L123-M123-N($I123)-$P123*N(Settings!$D$20))</f>
        <v/>
      </c>
      <c r="O123">
        <f>IF($C123="",0,IFERROR(MATCH($C123,Settings!$D$11:$D$18,0),0))</f>
        <v/>
      </c>
      <c r="P123">
        <f>IF(LOWER(TRIM($J123&amp;""))="x",1,0)</f>
        <v/>
      </c>
    </row>
    <row r="124">
      <c r="A124" s="49" t="n">
        <v>46038</v>
      </c>
      <c r="B124" s="50" t="inlineStr">
        <is>
          <t>BL26117</t>
        </is>
      </c>
      <c r="C124" s="50" t="inlineStr">
        <is>
          <t>eBay</t>
        </is>
      </c>
      <c r="D124" s="50" t="inlineStr">
        <is>
          <t>BL-202</t>
        </is>
      </c>
      <c r="E124" s="50" t="n">
        <v>2</v>
      </c>
      <c r="F124" s="51" t="n">
        <v>57.98</v>
      </c>
      <c r="G124" s="51" t="n">
        <v>0</v>
      </c>
      <c r="H124" s="51" t="n">
        <v>3.28</v>
      </c>
      <c r="I124" s="51" t="n">
        <v>6.9</v>
      </c>
      <c r="J124" s="50" t="n"/>
      <c r="K124" s="52">
        <f>IF(OR($A124="",$E124=""),"",IF($P124=1,0,N($E124)*N($F124)-N($G124)+N($H124)))</f>
        <v/>
      </c>
      <c r="L124" s="52">
        <f>IF(K124="","",IF($P124=1,0,N($E124)*IFERROR(INDEX(Products!$D$8:$D$307,MATCH($D124,Products!$A$8:$A$307,0)),0)))</f>
        <v/>
      </c>
      <c r="M124" s="52">
        <f>IF(OR(K124="",$O124=0),IF(K124="","",0),IF($P124=1,0,K124*(N(INDEX(Settings!$E$11:$E$18,$O124))+N(INDEX(Settings!$G$11:$G$18,$O124)))+N(INDEX(Settings!$F$11:$F$18,$O124))))</f>
        <v/>
      </c>
      <c r="N124" s="53">
        <f>IF(K124="","",K124-L124-M124-N($I124)-$P124*N(Settings!$D$20))</f>
        <v/>
      </c>
      <c r="O124">
        <f>IF($C124="",0,IFERROR(MATCH($C124,Settings!$D$11:$D$18,0),0))</f>
        <v/>
      </c>
      <c r="P124">
        <f>IF(LOWER(TRIM($J124&amp;""))="x",1,0)</f>
        <v/>
      </c>
    </row>
    <row r="125">
      <c r="A125" s="49" t="n">
        <v>46038</v>
      </c>
      <c r="B125" s="50" t="inlineStr">
        <is>
          <t>BL26118</t>
        </is>
      </c>
      <c r="C125" s="50" t="inlineStr">
        <is>
          <t>Own shop</t>
        </is>
      </c>
      <c r="D125" s="50" t="inlineStr">
        <is>
          <t>BL-302</t>
        </is>
      </c>
      <c r="E125" s="50" t="n">
        <v>1</v>
      </c>
      <c r="F125" s="51" t="n">
        <v>33.53</v>
      </c>
      <c r="G125" s="51" t="n">
        <v>0</v>
      </c>
      <c r="H125" s="51" t="n">
        <v>4.12</v>
      </c>
      <c r="I125" s="51" t="n">
        <v>4.98</v>
      </c>
      <c r="J125" s="50" t="n"/>
      <c r="K125" s="52">
        <f>IF(OR($A125="",$E125=""),"",IF($P125=1,0,N($E125)*N($F125)-N($G125)+N($H125)))</f>
        <v/>
      </c>
      <c r="L125" s="52">
        <f>IF(K125="","",IF($P125=1,0,N($E125)*IFERROR(INDEX(Products!$D$8:$D$307,MATCH($D125,Products!$A$8:$A$307,0)),0)))</f>
        <v/>
      </c>
      <c r="M125" s="52">
        <f>IF(OR(K125="",$O125=0),IF(K125="","",0),IF($P125=1,0,K125*(N(INDEX(Settings!$E$11:$E$18,$O125))+N(INDEX(Settings!$G$11:$G$18,$O125)))+N(INDEX(Settings!$F$11:$F$18,$O125))))</f>
        <v/>
      </c>
      <c r="N125" s="53">
        <f>IF(K125="","",K125-L125-M125-N($I125)-$P125*N(Settings!$D$20))</f>
        <v/>
      </c>
      <c r="O125">
        <f>IF($C125="",0,IFERROR(MATCH($C125,Settings!$D$11:$D$18,0),0))</f>
        <v/>
      </c>
      <c r="P125">
        <f>IF(LOWER(TRIM($J125&amp;""))="x",1,0)</f>
        <v/>
      </c>
    </row>
    <row r="126">
      <c r="A126" s="49" t="n">
        <v>46039</v>
      </c>
      <c r="B126" s="50" t="inlineStr">
        <is>
          <t>BL26119</t>
        </is>
      </c>
      <c r="C126" s="50" t="inlineStr">
        <is>
          <t>Amazon</t>
        </is>
      </c>
      <c r="D126" s="50" t="inlineStr">
        <is>
          <t>BL-303</t>
        </is>
      </c>
      <c r="E126" s="50" t="n">
        <v>1</v>
      </c>
      <c r="F126" s="51" t="n">
        <v>10.5</v>
      </c>
      <c r="G126" s="51" t="n">
        <v>0</v>
      </c>
      <c r="H126" s="51" t="n">
        <v>0</v>
      </c>
      <c r="I126" s="51" t="n">
        <v>4.11</v>
      </c>
      <c r="J126" s="50" t="n"/>
      <c r="K126" s="52">
        <f>IF(OR($A126="",$E126=""),"",IF($P126=1,0,N($E126)*N($F126)-N($G126)+N($H126)))</f>
        <v/>
      </c>
      <c r="L126" s="52">
        <f>IF(K126="","",IF($P126=1,0,N($E126)*IFERROR(INDEX(Products!$D$8:$D$307,MATCH($D126,Products!$A$8:$A$307,0)),0)))</f>
        <v/>
      </c>
      <c r="M126" s="52">
        <f>IF(OR(K126="",$O126=0),IF(K126="","",0),IF($P126=1,0,K126*(N(INDEX(Settings!$E$11:$E$18,$O126))+N(INDEX(Settings!$G$11:$G$18,$O126)))+N(INDEX(Settings!$F$11:$F$18,$O126))))</f>
        <v/>
      </c>
      <c r="N126" s="53">
        <f>IF(K126="","",K126-L126-M126-N($I126)-$P126*N(Settings!$D$20))</f>
        <v/>
      </c>
      <c r="O126">
        <f>IF($C126="",0,IFERROR(MATCH($C126,Settings!$D$11:$D$18,0),0))</f>
        <v/>
      </c>
      <c r="P126">
        <f>IF(LOWER(TRIM($J126&amp;""))="x",1,0)</f>
        <v/>
      </c>
    </row>
    <row r="127">
      <c r="A127" s="49" t="n">
        <v>46039</v>
      </c>
      <c r="B127" s="50" t="inlineStr">
        <is>
          <t>BL26120</t>
        </is>
      </c>
      <c r="C127" s="50" t="inlineStr">
        <is>
          <t>Amazon</t>
        </is>
      </c>
      <c r="D127" s="50" t="inlineStr">
        <is>
          <t>BL-103</t>
        </is>
      </c>
      <c r="E127" s="50" t="n">
        <v>1</v>
      </c>
      <c r="F127" s="51" t="n">
        <v>30.79</v>
      </c>
      <c r="G127" s="51" t="n">
        <v>0</v>
      </c>
      <c r="H127" s="51" t="n">
        <v>0</v>
      </c>
      <c r="I127" s="51" t="n">
        <v>4.45</v>
      </c>
      <c r="J127" s="50" t="inlineStr">
        <is>
          <t>x</t>
        </is>
      </c>
      <c r="K127" s="52">
        <f>IF(OR($A127="",$E127=""),"",IF($P127=1,0,N($E127)*N($F127)-N($G127)+N($H127)))</f>
        <v/>
      </c>
      <c r="L127" s="52">
        <f>IF(K127="","",IF($P127=1,0,N($E127)*IFERROR(INDEX(Products!$D$8:$D$307,MATCH($D127,Products!$A$8:$A$307,0)),0)))</f>
        <v/>
      </c>
      <c r="M127" s="52">
        <f>IF(OR(K127="",$O127=0),IF(K127="","",0),IF($P127=1,0,K127*(N(INDEX(Settings!$E$11:$E$18,$O127))+N(INDEX(Settings!$G$11:$G$18,$O127)))+N(INDEX(Settings!$F$11:$F$18,$O127))))</f>
        <v/>
      </c>
      <c r="N127" s="53">
        <f>IF(K127="","",K127-L127-M127-N($I127)-$P127*N(Settings!$D$20))</f>
        <v/>
      </c>
      <c r="O127">
        <f>IF($C127="",0,IFERROR(MATCH($C127,Settings!$D$11:$D$18,0),0))</f>
        <v/>
      </c>
      <c r="P127">
        <f>IF(LOWER(TRIM($J127&amp;""))="x",1,0)</f>
        <v/>
      </c>
    </row>
    <row r="128">
      <c r="A128" s="49" t="n">
        <v>46039</v>
      </c>
      <c r="B128" s="50" t="inlineStr">
        <is>
          <t>BL26121</t>
        </is>
      </c>
      <c r="C128" s="50" t="inlineStr">
        <is>
          <t>Own shop</t>
        </is>
      </c>
      <c r="D128" s="50" t="inlineStr">
        <is>
          <t>BL-201</t>
        </is>
      </c>
      <c r="E128" s="50" t="n">
        <v>1</v>
      </c>
      <c r="F128" s="51" t="n">
        <v>12.52</v>
      </c>
      <c r="G128" s="51" t="n">
        <v>0</v>
      </c>
      <c r="H128" s="51" t="n">
        <v>4.12</v>
      </c>
      <c r="I128" s="51" t="n">
        <v>4.54</v>
      </c>
      <c r="J128" s="50" t="n"/>
      <c r="K128" s="52">
        <f>IF(OR($A128="",$E128=""),"",IF($P128=1,0,N($E128)*N($F128)-N($G128)+N($H128)))</f>
        <v/>
      </c>
      <c r="L128" s="52">
        <f>IF(K128="","",IF($P128=1,0,N($E128)*IFERROR(INDEX(Products!$D$8:$D$307,MATCH($D128,Products!$A$8:$A$307,0)),0)))</f>
        <v/>
      </c>
      <c r="M128" s="52">
        <f>IF(OR(K128="",$O128=0),IF(K128="","",0),IF($P128=1,0,K128*(N(INDEX(Settings!$E$11:$E$18,$O128))+N(INDEX(Settings!$G$11:$G$18,$O128)))+N(INDEX(Settings!$F$11:$F$18,$O128))))</f>
        <v/>
      </c>
      <c r="N128" s="53">
        <f>IF(K128="","",K128-L128-M128-N($I128)-$P128*N(Settings!$D$20))</f>
        <v/>
      </c>
      <c r="O128">
        <f>IF($C128="",0,IFERROR(MATCH($C128,Settings!$D$11:$D$18,0),0))</f>
        <v/>
      </c>
      <c r="P128">
        <f>IF(LOWER(TRIM($J128&amp;""))="x",1,0)</f>
        <v/>
      </c>
    </row>
    <row r="129">
      <c r="A129" s="49" t="n">
        <v>46039</v>
      </c>
      <c r="B129" s="50" t="inlineStr">
        <is>
          <t>BL26122</t>
        </is>
      </c>
      <c r="C129" s="50" t="inlineStr">
        <is>
          <t>eBay</t>
        </is>
      </c>
      <c r="D129" s="50" t="inlineStr">
        <is>
          <t>BL-403</t>
        </is>
      </c>
      <c r="E129" s="50" t="n">
        <v>1</v>
      </c>
      <c r="F129" s="51" t="n">
        <v>10.84</v>
      </c>
      <c r="G129" s="51" t="n">
        <v>0</v>
      </c>
      <c r="H129" s="51" t="n">
        <v>3.28</v>
      </c>
      <c r="I129" s="51" t="n">
        <v>4.84</v>
      </c>
      <c r="J129" s="50" t="n"/>
      <c r="K129" s="52">
        <f>IF(OR($A129="",$E129=""),"",IF($P129=1,0,N($E129)*N($F129)-N($G129)+N($H129)))</f>
        <v/>
      </c>
      <c r="L129" s="52">
        <f>IF(K129="","",IF($P129=1,0,N($E129)*IFERROR(INDEX(Products!$D$8:$D$307,MATCH($D129,Products!$A$8:$A$307,0)),0)))</f>
        <v/>
      </c>
      <c r="M129" s="52">
        <f>IF(OR(K129="",$O129=0),IF(K129="","",0),IF($P129=1,0,K129*(N(INDEX(Settings!$E$11:$E$18,$O129))+N(INDEX(Settings!$G$11:$G$18,$O129)))+N(INDEX(Settings!$F$11:$F$18,$O129))))</f>
        <v/>
      </c>
      <c r="N129" s="53">
        <f>IF(K129="","",K129-L129-M129-N($I129)-$P129*N(Settings!$D$20))</f>
        <v/>
      </c>
      <c r="O129">
        <f>IF($C129="",0,IFERROR(MATCH($C129,Settings!$D$11:$D$18,0),0))</f>
        <v/>
      </c>
      <c r="P129">
        <f>IF(LOWER(TRIM($J129&amp;""))="x",1,0)</f>
        <v/>
      </c>
    </row>
    <row r="130">
      <c r="A130" s="49" t="n">
        <v>46039</v>
      </c>
      <c r="B130" s="50" t="inlineStr">
        <is>
          <t>BL26123</t>
        </is>
      </c>
      <c r="C130" s="50" t="inlineStr">
        <is>
          <t>eBay</t>
        </is>
      </c>
      <c r="D130" s="50" t="inlineStr">
        <is>
          <t>BL-201</t>
        </is>
      </c>
      <c r="E130" s="50" t="n">
        <v>1</v>
      </c>
      <c r="F130" s="51" t="n">
        <v>12.52</v>
      </c>
      <c r="G130" s="51" t="n">
        <v>0</v>
      </c>
      <c r="H130" s="51" t="n">
        <v>3.28</v>
      </c>
      <c r="I130" s="51" t="n">
        <v>4.85</v>
      </c>
      <c r="J130" s="50" t="n"/>
      <c r="K130" s="52">
        <f>IF(OR($A130="",$E130=""),"",IF($P130=1,0,N($E130)*N($F130)-N($G130)+N($H130)))</f>
        <v/>
      </c>
      <c r="L130" s="52">
        <f>IF(K130="","",IF($P130=1,0,N($E130)*IFERROR(INDEX(Products!$D$8:$D$307,MATCH($D130,Products!$A$8:$A$307,0)),0)))</f>
        <v/>
      </c>
      <c r="M130" s="52">
        <f>IF(OR(K130="",$O130=0),IF(K130="","",0),IF($P130=1,0,K130*(N(INDEX(Settings!$E$11:$E$18,$O130))+N(INDEX(Settings!$G$11:$G$18,$O130)))+N(INDEX(Settings!$F$11:$F$18,$O130))))</f>
        <v/>
      </c>
      <c r="N130" s="53">
        <f>IF(K130="","",K130-L130-M130-N($I130)-$P130*N(Settings!$D$20))</f>
        <v/>
      </c>
      <c r="O130">
        <f>IF($C130="",0,IFERROR(MATCH($C130,Settings!$D$11:$D$18,0),0))</f>
        <v/>
      </c>
      <c r="P130">
        <f>IF(LOWER(TRIM($J130&amp;""))="x",1,0)</f>
        <v/>
      </c>
    </row>
    <row r="131">
      <c r="A131" s="49" t="n">
        <v>46039</v>
      </c>
      <c r="B131" s="50" t="inlineStr">
        <is>
          <t>BL26124</t>
        </is>
      </c>
      <c r="C131" s="50" t="inlineStr">
        <is>
          <t>Own shop</t>
        </is>
      </c>
      <c r="D131" s="50" t="inlineStr">
        <is>
          <t>BL-101</t>
        </is>
      </c>
      <c r="E131" s="50" t="n">
        <v>2</v>
      </c>
      <c r="F131" s="51" t="n">
        <v>20.92</v>
      </c>
      <c r="G131" s="51" t="n">
        <v>0</v>
      </c>
      <c r="H131" s="51" t="n">
        <v>4.12</v>
      </c>
      <c r="I131" s="51" t="n">
        <v>4.74</v>
      </c>
      <c r="J131" s="50" t="n"/>
      <c r="K131" s="52">
        <f>IF(OR($A131="",$E131=""),"",IF($P131=1,0,N($E131)*N($F131)-N($G131)+N($H131)))</f>
        <v/>
      </c>
      <c r="L131" s="52">
        <f>IF(K131="","",IF($P131=1,0,N($E131)*IFERROR(INDEX(Products!$D$8:$D$307,MATCH($D131,Products!$A$8:$A$307,0)),0)))</f>
        <v/>
      </c>
      <c r="M131" s="52">
        <f>IF(OR(K131="",$O131=0),IF(K131="","",0),IF($P131=1,0,K131*(N(INDEX(Settings!$E$11:$E$18,$O131))+N(INDEX(Settings!$G$11:$G$18,$O131)))+N(INDEX(Settings!$F$11:$F$18,$O131))))</f>
        <v/>
      </c>
      <c r="N131" s="53">
        <f>IF(K131="","",K131-L131-M131-N($I131)-$P131*N(Settings!$D$20))</f>
        <v/>
      </c>
      <c r="O131">
        <f>IF($C131="",0,IFERROR(MATCH($C131,Settings!$D$11:$D$18,0),0))</f>
        <v/>
      </c>
      <c r="P131">
        <f>IF(LOWER(TRIM($J131&amp;""))="x",1,0)</f>
        <v/>
      </c>
    </row>
    <row r="132">
      <c r="A132" s="49" t="n">
        <v>46040</v>
      </c>
      <c r="B132" s="50" t="inlineStr">
        <is>
          <t>BL26125</t>
        </is>
      </c>
      <c r="C132" s="50" t="inlineStr">
        <is>
          <t>Amazon</t>
        </is>
      </c>
      <c r="D132" s="50" t="inlineStr">
        <is>
          <t>BL-104</t>
        </is>
      </c>
      <c r="E132" s="50" t="n">
        <v>1</v>
      </c>
      <c r="F132" s="51" t="n">
        <v>8.74</v>
      </c>
      <c r="G132" s="51" t="n">
        <v>0</v>
      </c>
      <c r="H132" s="51" t="n">
        <v>0</v>
      </c>
      <c r="I132" s="51" t="n">
        <v>4.4</v>
      </c>
      <c r="J132" s="50" t="n"/>
      <c r="K132" s="52">
        <f>IF(OR($A132="",$E132=""),"",IF($P132=1,0,N($E132)*N($F132)-N($G132)+N($H132)))</f>
        <v/>
      </c>
      <c r="L132" s="52">
        <f>IF(K132="","",IF($P132=1,0,N($E132)*IFERROR(INDEX(Products!$D$8:$D$307,MATCH($D132,Products!$A$8:$A$307,0)),0)))</f>
        <v/>
      </c>
      <c r="M132" s="52">
        <f>IF(OR(K132="",$O132=0),IF(K132="","",0),IF($P132=1,0,K132*(N(INDEX(Settings!$E$11:$E$18,$O132))+N(INDEX(Settings!$G$11:$G$18,$O132)))+N(INDEX(Settings!$F$11:$F$18,$O132))))</f>
        <v/>
      </c>
      <c r="N132" s="53">
        <f>IF(K132="","",K132-L132-M132-N($I132)-$P132*N(Settings!$D$20))</f>
        <v/>
      </c>
      <c r="O132">
        <f>IF($C132="",0,IFERROR(MATCH($C132,Settings!$D$11:$D$18,0),0))</f>
        <v/>
      </c>
      <c r="P132">
        <f>IF(LOWER(TRIM($J132&amp;""))="x",1,0)</f>
        <v/>
      </c>
    </row>
    <row r="133">
      <c r="A133" s="49" t="n">
        <v>46040</v>
      </c>
      <c r="B133" s="50" t="inlineStr">
        <is>
          <t>BL26126</t>
        </is>
      </c>
      <c r="C133" s="50" t="inlineStr">
        <is>
          <t>Own shop</t>
        </is>
      </c>
      <c r="D133" s="50" t="inlineStr">
        <is>
          <t>BL-303</t>
        </is>
      </c>
      <c r="E133" s="50" t="n">
        <v>1</v>
      </c>
      <c r="F133" s="51" t="n">
        <v>10</v>
      </c>
      <c r="G133" s="51" t="n">
        <v>0</v>
      </c>
      <c r="H133" s="51" t="n">
        <v>4.12</v>
      </c>
      <c r="I133" s="51" t="n">
        <v>5.09</v>
      </c>
      <c r="J133" s="50" t="n"/>
      <c r="K133" s="52">
        <f>IF(OR($A133="",$E133=""),"",IF($P133=1,0,N($E133)*N($F133)-N($G133)+N($H133)))</f>
        <v/>
      </c>
      <c r="L133" s="52">
        <f>IF(K133="","",IF($P133=1,0,N($E133)*IFERROR(INDEX(Products!$D$8:$D$307,MATCH($D133,Products!$A$8:$A$307,0)),0)))</f>
        <v/>
      </c>
      <c r="M133" s="52">
        <f>IF(OR(K133="",$O133=0),IF(K133="","",0),IF($P133=1,0,K133*(N(INDEX(Settings!$E$11:$E$18,$O133))+N(INDEX(Settings!$G$11:$G$18,$O133)))+N(INDEX(Settings!$F$11:$F$18,$O133))))</f>
        <v/>
      </c>
      <c r="N133" s="53">
        <f>IF(K133="","",K133-L133-M133-N($I133)-$P133*N(Settings!$D$20))</f>
        <v/>
      </c>
      <c r="O133">
        <f>IF($C133="",0,IFERROR(MATCH($C133,Settings!$D$11:$D$18,0),0))</f>
        <v/>
      </c>
      <c r="P133">
        <f>IF(LOWER(TRIM($J133&amp;""))="x",1,0)</f>
        <v/>
      </c>
    </row>
    <row r="134">
      <c r="A134" s="49" t="n">
        <v>46040</v>
      </c>
      <c r="B134" s="50" t="inlineStr">
        <is>
          <t>BL26127</t>
        </is>
      </c>
      <c r="C134" s="50" t="inlineStr">
        <is>
          <t>eBay</t>
        </is>
      </c>
      <c r="D134" s="50" t="inlineStr">
        <is>
          <t>BL-302</t>
        </is>
      </c>
      <c r="E134" s="50" t="n">
        <v>1</v>
      </c>
      <c r="F134" s="51" t="n">
        <v>33.53</v>
      </c>
      <c r="G134" s="51" t="n">
        <v>0</v>
      </c>
      <c r="H134" s="51" t="n">
        <v>3.28</v>
      </c>
      <c r="I134" s="51" t="n">
        <v>4.33</v>
      </c>
      <c r="J134" s="50" t="n"/>
      <c r="K134" s="52">
        <f>IF(OR($A134="",$E134=""),"",IF($P134=1,0,N($E134)*N($F134)-N($G134)+N($H134)))</f>
        <v/>
      </c>
      <c r="L134" s="52">
        <f>IF(K134="","",IF($P134=1,0,N($E134)*IFERROR(INDEX(Products!$D$8:$D$307,MATCH($D134,Products!$A$8:$A$307,0)),0)))</f>
        <v/>
      </c>
      <c r="M134" s="52">
        <f>IF(OR(K134="",$O134=0),IF(K134="","",0),IF($P134=1,0,K134*(N(INDEX(Settings!$E$11:$E$18,$O134))+N(INDEX(Settings!$G$11:$G$18,$O134)))+N(INDEX(Settings!$F$11:$F$18,$O134))))</f>
        <v/>
      </c>
      <c r="N134" s="53">
        <f>IF(K134="","",K134-L134-M134-N($I134)-$P134*N(Settings!$D$20))</f>
        <v/>
      </c>
      <c r="O134">
        <f>IF($C134="",0,IFERROR(MATCH($C134,Settings!$D$11:$D$18,0),0))</f>
        <v/>
      </c>
      <c r="P134">
        <f>IF(LOWER(TRIM($J134&amp;""))="x",1,0)</f>
        <v/>
      </c>
    </row>
    <row r="135">
      <c r="A135" s="49" t="n">
        <v>46040</v>
      </c>
      <c r="B135" s="50" t="inlineStr">
        <is>
          <t>BL26128</t>
        </is>
      </c>
      <c r="C135" s="50" t="inlineStr">
        <is>
          <t>eBay</t>
        </is>
      </c>
      <c r="D135" s="50" t="inlineStr">
        <is>
          <t>BL-104</t>
        </is>
      </c>
      <c r="E135" s="50" t="n">
        <v>1</v>
      </c>
      <c r="F135" s="51" t="n">
        <v>8.32</v>
      </c>
      <c r="G135" s="51" t="n">
        <v>0</v>
      </c>
      <c r="H135" s="51" t="n">
        <v>3.28</v>
      </c>
      <c r="I135" s="51" t="n">
        <v>4.7</v>
      </c>
      <c r="J135" s="50" t="n"/>
      <c r="K135" s="52">
        <f>IF(OR($A135="",$E135=""),"",IF($P135=1,0,N($E135)*N($F135)-N($G135)+N($H135)))</f>
        <v/>
      </c>
      <c r="L135" s="52">
        <f>IF(K135="","",IF($P135=1,0,N($E135)*IFERROR(INDEX(Products!$D$8:$D$307,MATCH($D135,Products!$A$8:$A$307,0)),0)))</f>
        <v/>
      </c>
      <c r="M135" s="52">
        <f>IF(OR(K135="",$O135=0),IF(K135="","",0),IF($P135=1,0,K135*(N(INDEX(Settings!$E$11:$E$18,$O135))+N(INDEX(Settings!$G$11:$G$18,$O135)))+N(INDEX(Settings!$F$11:$F$18,$O135))))</f>
        <v/>
      </c>
      <c r="N135" s="53">
        <f>IF(K135="","",K135-L135-M135-N($I135)-$P135*N(Settings!$D$20))</f>
        <v/>
      </c>
      <c r="O135">
        <f>IF($C135="",0,IFERROR(MATCH($C135,Settings!$D$11:$D$18,0),0))</f>
        <v/>
      </c>
      <c r="P135">
        <f>IF(LOWER(TRIM($J135&amp;""))="x",1,0)</f>
        <v/>
      </c>
    </row>
    <row r="136">
      <c r="A136" s="49" t="n">
        <v>46040</v>
      </c>
      <c r="B136" s="50" t="inlineStr">
        <is>
          <t>BL26129</t>
        </is>
      </c>
      <c r="C136" s="50" t="inlineStr">
        <is>
          <t>Own shop</t>
        </is>
      </c>
      <c r="D136" s="50" t="inlineStr">
        <is>
          <t>BL-201</t>
        </is>
      </c>
      <c r="E136" s="50" t="n">
        <v>1</v>
      </c>
      <c r="F136" s="51" t="n">
        <v>12.52</v>
      </c>
      <c r="G136" s="51" t="n">
        <v>0</v>
      </c>
      <c r="H136" s="51" t="n">
        <v>4.12</v>
      </c>
      <c r="I136" s="51" t="n">
        <v>5.09</v>
      </c>
      <c r="J136" s="50" t="n"/>
      <c r="K136" s="52">
        <f>IF(OR($A136="",$E136=""),"",IF($P136=1,0,N($E136)*N($F136)-N($G136)+N($H136)))</f>
        <v/>
      </c>
      <c r="L136" s="52">
        <f>IF(K136="","",IF($P136=1,0,N($E136)*IFERROR(INDEX(Products!$D$8:$D$307,MATCH($D136,Products!$A$8:$A$307,0)),0)))</f>
        <v/>
      </c>
      <c r="M136" s="52">
        <f>IF(OR(K136="",$O136=0),IF(K136="","",0),IF($P136=1,0,K136*(N(INDEX(Settings!$E$11:$E$18,$O136))+N(INDEX(Settings!$G$11:$G$18,$O136)))+N(INDEX(Settings!$F$11:$F$18,$O136))))</f>
        <v/>
      </c>
      <c r="N136" s="53">
        <f>IF(K136="","",K136-L136-M136-N($I136)-$P136*N(Settings!$D$20))</f>
        <v/>
      </c>
      <c r="O136">
        <f>IF($C136="",0,IFERROR(MATCH($C136,Settings!$D$11:$D$18,0),0))</f>
        <v/>
      </c>
      <c r="P136">
        <f>IF(LOWER(TRIM($J136&amp;""))="x",1,0)</f>
        <v/>
      </c>
    </row>
    <row r="137">
      <c r="A137" s="49" t="n">
        <v>46041</v>
      </c>
      <c r="B137" s="50" t="inlineStr">
        <is>
          <t>BL26130</t>
        </is>
      </c>
      <c r="C137" s="50" t="inlineStr">
        <is>
          <t>Own shop</t>
        </is>
      </c>
      <c r="D137" s="50" t="inlineStr">
        <is>
          <t>BL-301</t>
        </is>
      </c>
      <c r="E137" s="50" t="n">
        <v>1</v>
      </c>
      <c r="F137" s="51" t="n">
        <v>18.4</v>
      </c>
      <c r="G137" s="51" t="n">
        <v>0</v>
      </c>
      <c r="H137" s="51" t="n">
        <v>4.12</v>
      </c>
      <c r="I137" s="51" t="n">
        <v>4.51</v>
      </c>
      <c r="J137" s="50" t="n"/>
      <c r="K137" s="52">
        <f>IF(OR($A137="",$E137=""),"",IF($P137=1,0,N($E137)*N($F137)-N($G137)+N($H137)))</f>
        <v/>
      </c>
      <c r="L137" s="52">
        <f>IF(K137="","",IF($P137=1,0,N($E137)*IFERROR(INDEX(Products!$D$8:$D$307,MATCH($D137,Products!$A$8:$A$307,0)),0)))</f>
        <v/>
      </c>
      <c r="M137" s="52">
        <f>IF(OR(K137="",$O137=0),IF(K137="","",0),IF($P137=1,0,K137*(N(INDEX(Settings!$E$11:$E$18,$O137))+N(INDEX(Settings!$G$11:$G$18,$O137)))+N(INDEX(Settings!$F$11:$F$18,$O137))))</f>
        <v/>
      </c>
      <c r="N137" s="53">
        <f>IF(K137="","",K137-L137-M137-N($I137)-$P137*N(Settings!$D$20))</f>
        <v/>
      </c>
      <c r="O137">
        <f>IF($C137="",0,IFERROR(MATCH($C137,Settings!$D$11:$D$18,0),0))</f>
        <v/>
      </c>
      <c r="P137">
        <f>IF(LOWER(TRIM($J137&amp;""))="x",1,0)</f>
        <v/>
      </c>
    </row>
    <row r="138">
      <c r="A138" s="49" t="n">
        <v>46041</v>
      </c>
      <c r="B138" s="50" t="inlineStr">
        <is>
          <t>BL26131</t>
        </is>
      </c>
      <c r="C138" s="50" t="inlineStr">
        <is>
          <t>Own shop</t>
        </is>
      </c>
      <c r="D138" s="50" t="inlineStr">
        <is>
          <t>BL-104</t>
        </is>
      </c>
      <c r="E138" s="50" t="n">
        <v>1</v>
      </c>
      <c r="F138" s="51" t="n">
        <v>8.32</v>
      </c>
      <c r="G138" s="51" t="n">
        <v>0</v>
      </c>
      <c r="H138" s="51" t="n">
        <v>4.12</v>
      </c>
      <c r="I138" s="51" t="n">
        <v>5.09</v>
      </c>
      <c r="J138" s="50" t="n"/>
      <c r="K138" s="52">
        <f>IF(OR($A138="",$E138=""),"",IF($P138=1,0,N($E138)*N($F138)-N($G138)+N($H138)))</f>
        <v/>
      </c>
      <c r="L138" s="52">
        <f>IF(K138="","",IF($P138=1,0,N($E138)*IFERROR(INDEX(Products!$D$8:$D$307,MATCH($D138,Products!$A$8:$A$307,0)),0)))</f>
        <v/>
      </c>
      <c r="M138" s="52">
        <f>IF(OR(K138="",$O138=0),IF(K138="","",0),IF($P138=1,0,K138*(N(INDEX(Settings!$E$11:$E$18,$O138))+N(INDEX(Settings!$G$11:$G$18,$O138)))+N(INDEX(Settings!$F$11:$F$18,$O138))))</f>
        <v/>
      </c>
      <c r="N138" s="53">
        <f>IF(K138="","",K138-L138-M138-N($I138)-$P138*N(Settings!$D$20))</f>
        <v/>
      </c>
      <c r="O138">
        <f>IF($C138="",0,IFERROR(MATCH($C138,Settings!$D$11:$D$18,0),0))</f>
        <v/>
      </c>
      <c r="P138">
        <f>IF(LOWER(TRIM($J138&amp;""))="x",1,0)</f>
        <v/>
      </c>
    </row>
    <row r="139">
      <c r="A139" s="49" t="n">
        <v>46041</v>
      </c>
      <c r="B139" s="50" t="inlineStr">
        <is>
          <t>BL26132</t>
        </is>
      </c>
      <c r="C139" s="50" t="inlineStr">
        <is>
          <t>Amazon</t>
        </is>
      </c>
      <c r="D139" s="50" t="inlineStr">
        <is>
          <t>BL-303</t>
        </is>
      </c>
      <c r="E139" s="50" t="n">
        <v>1</v>
      </c>
      <c r="F139" s="51" t="n">
        <v>10.5</v>
      </c>
      <c r="G139" s="51" t="n">
        <v>0</v>
      </c>
      <c r="H139" s="51" t="n">
        <v>0</v>
      </c>
      <c r="I139" s="51" t="n">
        <v>4.17</v>
      </c>
      <c r="J139" s="50" t="n"/>
      <c r="K139" s="52">
        <f>IF(OR($A139="",$E139=""),"",IF($P139=1,0,N($E139)*N($F139)-N($G139)+N($H139)))</f>
        <v/>
      </c>
      <c r="L139" s="52">
        <f>IF(K139="","",IF($P139=1,0,N($E139)*IFERROR(INDEX(Products!$D$8:$D$307,MATCH($D139,Products!$A$8:$A$307,0)),0)))</f>
        <v/>
      </c>
      <c r="M139" s="52">
        <f>IF(OR(K139="",$O139=0),IF(K139="","",0),IF($P139=1,0,K139*(N(INDEX(Settings!$E$11:$E$18,$O139))+N(INDEX(Settings!$G$11:$G$18,$O139)))+N(INDEX(Settings!$F$11:$F$18,$O139))))</f>
        <v/>
      </c>
      <c r="N139" s="53">
        <f>IF(K139="","",K139-L139-M139-N($I139)-$P139*N(Settings!$D$20))</f>
        <v/>
      </c>
      <c r="O139">
        <f>IF($C139="",0,IFERROR(MATCH($C139,Settings!$D$11:$D$18,0),0))</f>
        <v/>
      </c>
      <c r="P139">
        <f>IF(LOWER(TRIM($J139&amp;""))="x",1,0)</f>
        <v/>
      </c>
    </row>
    <row r="140">
      <c r="A140" s="49" t="n">
        <v>46041</v>
      </c>
      <c r="B140" s="50" t="inlineStr">
        <is>
          <t>BL26133</t>
        </is>
      </c>
      <c r="C140" s="50" t="inlineStr">
        <is>
          <t>eBay</t>
        </is>
      </c>
      <c r="D140" s="50" t="inlineStr">
        <is>
          <t>BL-402</t>
        </is>
      </c>
      <c r="E140" s="50" t="n">
        <v>1</v>
      </c>
      <c r="F140" s="51" t="n">
        <v>41.93</v>
      </c>
      <c r="G140" s="51" t="n">
        <v>0</v>
      </c>
      <c r="H140" s="51" t="n">
        <v>3.28</v>
      </c>
      <c r="I140" s="51" t="n">
        <v>6.9</v>
      </c>
      <c r="J140" s="50" t="n"/>
      <c r="K140" s="52">
        <f>IF(OR($A140="",$E140=""),"",IF($P140=1,0,N($E140)*N($F140)-N($G140)+N($H140)))</f>
        <v/>
      </c>
      <c r="L140" s="52">
        <f>IF(K140="","",IF($P140=1,0,N($E140)*IFERROR(INDEX(Products!$D$8:$D$307,MATCH($D140,Products!$A$8:$A$307,0)),0)))</f>
        <v/>
      </c>
      <c r="M140" s="52">
        <f>IF(OR(K140="",$O140=0),IF(K140="","",0),IF($P140=1,0,K140*(N(INDEX(Settings!$E$11:$E$18,$O140))+N(INDEX(Settings!$G$11:$G$18,$O140)))+N(INDEX(Settings!$F$11:$F$18,$O140))))</f>
        <v/>
      </c>
      <c r="N140" s="53">
        <f>IF(K140="","",K140-L140-M140-N($I140)-$P140*N(Settings!$D$20))</f>
        <v/>
      </c>
      <c r="O140">
        <f>IF($C140="",0,IFERROR(MATCH($C140,Settings!$D$11:$D$18,0),0))</f>
        <v/>
      </c>
      <c r="P140">
        <f>IF(LOWER(TRIM($J140&amp;""))="x",1,0)</f>
        <v/>
      </c>
    </row>
    <row r="141">
      <c r="A141" s="49" t="n">
        <v>46041</v>
      </c>
      <c r="B141" s="50" t="inlineStr">
        <is>
          <t>BL26134</t>
        </is>
      </c>
      <c r="C141" s="50" t="inlineStr">
        <is>
          <t>Own shop</t>
        </is>
      </c>
      <c r="D141" s="50" t="inlineStr">
        <is>
          <t>BL-203</t>
        </is>
      </c>
      <c r="E141" s="50" t="n">
        <v>1</v>
      </c>
      <c r="F141" s="51" t="n">
        <v>16.72</v>
      </c>
      <c r="G141" s="51" t="n">
        <v>0</v>
      </c>
      <c r="H141" s="51" t="n">
        <v>4.12</v>
      </c>
      <c r="I141" s="51" t="n">
        <v>4.41</v>
      </c>
      <c r="J141" s="50" t="n"/>
      <c r="K141" s="52">
        <f>IF(OR($A141="",$E141=""),"",IF($P141=1,0,N($E141)*N($F141)-N($G141)+N($H141)))</f>
        <v/>
      </c>
      <c r="L141" s="52">
        <f>IF(K141="","",IF($P141=1,0,N($E141)*IFERROR(INDEX(Products!$D$8:$D$307,MATCH($D141,Products!$A$8:$A$307,0)),0)))</f>
        <v/>
      </c>
      <c r="M141" s="52">
        <f>IF(OR(K141="",$O141=0),IF(K141="","",0),IF($P141=1,0,K141*(N(INDEX(Settings!$E$11:$E$18,$O141))+N(INDEX(Settings!$G$11:$G$18,$O141)))+N(INDEX(Settings!$F$11:$F$18,$O141))))</f>
        <v/>
      </c>
      <c r="N141" s="53">
        <f>IF(K141="","",K141-L141-M141-N($I141)-$P141*N(Settings!$D$20))</f>
        <v/>
      </c>
      <c r="O141">
        <f>IF($C141="",0,IFERROR(MATCH($C141,Settings!$D$11:$D$18,0),0))</f>
        <v/>
      </c>
      <c r="P141">
        <f>IF(LOWER(TRIM($J141&amp;""))="x",1,0)</f>
        <v/>
      </c>
    </row>
    <row r="142">
      <c r="A142" s="49" t="n">
        <v>46041</v>
      </c>
      <c r="B142" s="50" t="inlineStr">
        <is>
          <t>BL26135</t>
        </is>
      </c>
      <c r="C142" s="50" t="inlineStr">
        <is>
          <t>Etsy</t>
        </is>
      </c>
      <c r="D142" s="50" t="inlineStr">
        <is>
          <t>BL-103</t>
        </is>
      </c>
      <c r="E142" s="50" t="n">
        <v>2</v>
      </c>
      <c r="F142" s="51" t="n">
        <v>29.33</v>
      </c>
      <c r="G142" s="51" t="n">
        <v>0</v>
      </c>
      <c r="H142" s="51" t="n">
        <v>3.28</v>
      </c>
      <c r="I142" s="51" t="n">
        <v>4.23</v>
      </c>
      <c r="J142" s="50" t="n"/>
      <c r="K142" s="52">
        <f>IF(OR($A142="",$E142=""),"",IF($P142=1,0,N($E142)*N($F142)-N($G142)+N($H142)))</f>
        <v/>
      </c>
      <c r="L142" s="52">
        <f>IF(K142="","",IF($P142=1,0,N($E142)*IFERROR(INDEX(Products!$D$8:$D$307,MATCH($D142,Products!$A$8:$A$307,0)),0)))</f>
        <v/>
      </c>
      <c r="M142" s="52">
        <f>IF(OR(K142="",$O142=0),IF(K142="","",0),IF($P142=1,0,K142*(N(INDEX(Settings!$E$11:$E$18,$O142))+N(INDEX(Settings!$G$11:$G$18,$O142)))+N(INDEX(Settings!$F$11:$F$18,$O142))))</f>
        <v/>
      </c>
      <c r="N142" s="53">
        <f>IF(K142="","",K142-L142-M142-N($I142)-$P142*N(Settings!$D$20))</f>
        <v/>
      </c>
      <c r="O142">
        <f>IF($C142="",0,IFERROR(MATCH($C142,Settings!$D$11:$D$18,0),0))</f>
        <v/>
      </c>
      <c r="P142">
        <f>IF(LOWER(TRIM($J142&amp;""))="x",1,0)</f>
        <v/>
      </c>
    </row>
    <row r="143">
      <c r="A143" s="49" t="n">
        <v>46042</v>
      </c>
      <c r="B143" s="50" t="inlineStr">
        <is>
          <t>BL26136</t>
        </is>
      </c>
      <c r="C143" s="50" t="inlineStr">
        <is>
          <t>Amazon</t>
        </is>
      </c>
      <c r="D143" s="50" t="inlineStr">
        <is>
          <t>BL-103</t>
        </is>
      </c>
      <c r="E143" s="50" t="n">
        <v>1</v>
      </c>
      <c r="F143" s="51" t="n">
        <v>30.79</v>
      </c>
      <c r="G143" s="51" t="n">
        <v>0</v>
      </c>
      <c r="H143" s="51" t="n">
        <v>0</v>
      </c>
      <c r="I143" s="51" t="n">
        <v>4.75</v>
      </c>
      <c r="J143" s="50" t="n"/>
      <c r="K143" s="52">
        <f>IF(OR($A143="",$E143=""),"",IF($P143=1,0,N($E143)*N($F143)-N($G143)+N($H143)))</f>
        <v/>
      </c>
      <c r="L143" s="52">
        <f>IF(K143="","",IF($P143=1,0,N($E143)*IFERROR(INDEX(Products!$D$8:$D$307,MATCH($D143,Products!$A$8:$A$307,0)),0)))</f>
        <v/>
      </c>
      <c r="M143" s="52">
        <f>IF(OR(K143="",$O143=0),IF(K143="","",0),IF($P143=1,0,K143*(N(INDEX(Settings!$E$11:$E$18,$O143))+N(INDEX(Settings!$G$11:$G$18,$O143)))+N(INDEX(Settings!$F$11:$F$18,$O143))))</f>
        <v/>
      </c>
      <c r="N143" s="53">
        <f>IF(K143="","",K143-L143-M143-N($I143)-$P143*N(Settings!$D$20))</f>
        <v/>
      </c>
      <c r="O143">
        <f>IF($C143="",0,IFERROR(MATCH($C143,Settings!$D$11:$D$18,0),0))</f>
        <v/>
      </c>
      <c r="P143">
        <f>IF(LOWER(TRIM($J143&amp;""))="x",1,0)</f>
        <v/>
      </c>
    </row>
    <row r="144">
      <c r="A144" s="49" t="n">
        <v>46042</v>
      </c>
      <c r="B144" s="50" t="inlineStr">
        <is>
          <t>BL26137</t>
        </is>
      </c>
      <c r="C144" s="50" t="inlineStr">
        <is>
          <t>Amazon</t>
        </is>
      </c>
      <c r="D144" s="50" t="inlineStr">
        <is>
          <t>BL-302</t>
        </is>
      </c>
      <c r="E144" s="50" t="n">
        <v>2</v>
      </c>
      <c r="F144" s="51" t="n">
        <v>35.21</v>
      </c>
      <c r="G144" s="51" t="n">
        <v>0</v>
      </c>
      <c r="H144" s="51" t="n">
        <v>0</v>
      </c>
      <c r="I144" s="51" t="n">
        <v>4.63</v>
      </c>
      <c r="J144" s="50" t="n"/>
      <c r="K144" s="52">
        <f>IF(OR($A144="",$E144=""),"",IF($P144=1,0,N($E144)*N($F144)-N($G144)+N($H144)))</f>
        <v/>
      </c>
      <c r="L144" s="52">
        <f>IF(K144="","",IF($P144=1,0,N($E144)*IFERROR(INDEX(Products!$D$8:$D$307,MATCH($D144,Products!$A$8:$A$307,0)),0)))</f>
        <v/>
      </c>
      <c r="M144" s="52">
        <f>IF(OR(K144="",$O144=0),IF(K144="","",0),IF($P144=1,0,K144*(N(INDEX(Settings!$E$11:$E$18,$O144))+N(INDEX(Settings!$G$11:$G$18,$O144)))+N(INDEX(Settings!$F$11:$F$18,$O144))))</f>
        <v/>
      </c>
      <c r="N144" s="53">
        <f>IF(K144="","",K144-L144-M144-N($I144)-$P144*N(Settings!$D$20))</f>
        <v/>
      </c>
      <c r="O144">
        <f>IF($C144="",0,IFERROR(MATCH($C144,Settings!$D$11:$D$18,0),0))</f>
        <v/>
      </c>
      <c r="P144">
        <f>IF(LOWER(TRIM($J144&amp;""))="x",1,0)</f>
        <v/>
      </c>
    </row>
    <row r="145">
      <c r="A145" s="49" t="n">
        <v>46042</v>
      </c>
      <c r="B145" s="50" t="inlineStr">
        <is>
          <t>BL26138</t>
        </is>
      </c>
      <c r="C145" s="50" t="inlineStr">
        <is>
          <t>Etsy</t>
        </is>
      </c>
      <c r="D145" s="50" t="inlineStr">
        <is>
          <t>BL-104</t>
        </is>
      </c>
      <c r="E145" s="50" t="n">
        <v>1</v>
      </c>
      <c r="F145" s="51" t="n">
        <v>8.32</v>
      </c>
      <c r="G145" s="51" t="n">
        <v>0</v>
      </c>
      <c r="H145" s="51" t="n">
        <v>3.28</v>
      </c>
      <c r="I145" s="51" t="n">
        <v>4.81</v>
      </c>
      <c r="J145" s="50" t="n"/>
      <c r="K145" s="52">
        <f>IF(OR($A145="",$E145=""),"",IF($P145=1,0,N($E145)*N($F145)-N($G145)+N($H145)))</f>
        <v/>
      </c>
      <c r="L145" s="52">
        <f>IF(K145="","",IF($P145=1,0,N($E145)*IFERROR(INDEX(Products!$D$8:$D$307,MATCH($D145,Products!$A$8:$A$307,0)),0)))</f>
        <v/>
      </c>
      <c r="M145" s="52">
        <f>IF(OR(K145="",$O145=0),IF(K145="","",0),IF($P145=1,0,K145*(N(INDEX(Settings!$E$11:$E$18,$O145))+N(INDEX(Settings!$G$11:$G$18,$O145)))+N(INDEX(Settings!$F$11:$F$18,$O145))))</f>
        <v/>
      </c>
      <c r="N145" s="53">
        <f>IF(K145="","",K145-L145-M145-N($I145)-$P145*N(Settings!$D$20))</f>
        <v/>
      </c>
      <c r="O145">
        <f>IF($C145="",0,IFERROR(MATCH($C145,Settings!$D$11:$D$18,0),0))</f>
        <v/>
      </c>
      <c r="P145">
        <f>IF(LOWER(TRIM($J145&amp;""))="x",1,0)</f>
        <v/>
      </c>
    </row>
    <row r="146">
      <c r="A146" s="49" t="n">
        <v>46042</v>
      </c>
      <c r="B146" s="50" t="inlineStr">
        <is>
          <t>BL26139</t>
        </is>
      </c>
      <c r="C146" s="50" t="inlineStr">
        <is>
          <t>Own shop</t>
        </is>
      </c>
      <c r="D146" s="50" t="inlineStr">
        <is>
          <t>BL-302</t>
        </is>
      </c>
      <c r="E146" s="50" t="n">
        <v>1</v>
      </c>
      <c r="F146" s="51" t="n">
        <v>33.53</v>
      </c>
      <c r="G146" s="51" t="n">
        <v>0</v>
      </c>
      <c r="H146" s="51" t="n">
        <v>4.12</v>
      </c>
      <c r="I146" s="51" t="n">
        <v>4.21</v>
      </c>
      <c r="J146" s="50" t="n"/>
      <c r="K146" s="52">
        <f>IF(OR($A146="",$E146=""),"",IF($P146=1,0,N($E146)*N($F146)-N($G146)+N($H146)))</f>
        <v/>
      </c>
      <c r="L146" s="52">
        <f>IF(K146="","",IF($P146=1,0,N($E146)*IFERROR(INDEX(Products!$D$8:$D$307,MATCH($D146,Products!$A$8:$A$307,0)),0)))</f>
        <v/>
      </c>
      <c r="M146" s="52">
        <f>IF(OR(K146="",$O146=0),IF(K146="","",0),IF($P146=1,0,K146*(N(INDEX(Settings!$E$11:$E$18,$O146))+N(INDEX(Settings!$G$11:$G$18,$O146)))+N(INDEX(Settings!$F$11:$F$18,$O146))))</f>
        <v/>
      </c>
      <c r="N146" s="53">
        <f>IF(K146="","",K146-L146-M146-N($I146)-$P146*N(Settings!$D$20))</f>
        <v/>
      </c>
      <c r="O146">
        <f>IF($C146="",0,IFERROR(MATCH($C146,Settings!$D$11:$D$18,0),0))</f>
        <v/>
      </c>
      <c r="P146">
        <f>IF(LOWER(TRIM($J146&amp;""))="x",1,0)</f>
        <v/>
      </c>
    </row>
    <row r="147">
      <c r="A147" s="49" t="n">
        <v>46042</v>
      </c>
      <c r="B147" s="50" t="inlineStr">
        <is>
          <t>BL26140</t>
        </is>
      </c>
      <c r="C147" s="50" t="inlineStr">
        <is>
          <t>Own shop</t>
        </is>
      </c>
      <c r="D147" s="50" t="inlineStr">
        <is>
          <t>BL-101</t>
        </is>
      </c>
      <c r="E147" s="50" t="n">
        <v>1</v>
      </c>
      <c r="F147" s="51" t="n">
        <v>20.92</v>
      </c>
      <c r="G147" s="51" t="n">
        <v>0</v>
      </c>
      <c r="H147" s="51" t="n">
        <v>4.12</v>
      </c>
      <c r="I147" s="51" t="n">
        <v>4.22</v>
      </c>
      <c r="J147" s="50" t="n"/>
      <c r="K147" s="52">
        <f>IF(OR($A147="",$E147=""),"",IF($P147=1,0,N($E147)*N($F147)-N($G147)+N($H147)))</f>
        <v/>
      </c>
      <c r="L147" s="52">
        <f>IF(K147="","",IF($P147=1,0,N($E147)*IFERROR(INDEX(Products!$D$8:$D$307,MATCH($D147,Products!$A$8:$A$307,0)),0)))</f>
        <v/>
      </c>
      <c r="M147" s="52">
        <f>IF(OR(K147="",$O147=0),IF(K147="","",0),IF($P147=1,0,K147*(N(INDEX(Settings!$E$11:$E$18,$O147))+N(INDEX(Settings!$G$11:$G$18,$O147)))+N(INDEX(Settings!$F$11:$F$18,$O147))))</f>
        <v/>
      </c>
      <c r="N147" s="53">
        <f>IF(K147="","",K147-L147-M147-N($I147)-$P147*N(Settings!$D$20))</f>
        <v/>
      </c>
      <c r="O147">
        <f>IF($C147="",0,IFERROR(MATCH($C147,Settings!$D$11:$D$18,0),0))</f>
        <v/>
      </c>
      <c r="P147">
        <f>IF(LOWER(TRIM($J147&amp;""))="x",1,0)</f>
        <v/>
      </c>
    </row>
    <row r="148">
      <c r="A148" s="49" t="n">
        <v>46042</v>
      </c>
      <c r="B148" s="50" t="inlineStr">
        <is>
          <t>BL26141</t>
        </is>
      </c>
      <c r="C148" s="50" t="inlineStr">
        <is>
          <t>Amazon</t>
        </is>
      </c>
      <c r="D148" s="50" t="inlineStr">
        <is>
          <t>BL-401</t>
        </is>
      </c>
      <c r="E148" s="50" t="n">
        <v>1</v>
      </c>
      <c r="F148" s="51" t="n">
        <v>24.62</v>
      </c>
      <c r="G148" s="51" t="n">
        <v>0</v>
      </c>
      <c r="H148" s="51" t="n">
        <v>0</v>
      </c>
      <c r="I148" s="51" t="n">
        <v>4.88</v>
      </c>
      <c r="J148" s="50" t="n"/>
      <c r="K148" s="52">
        <f>IF(OR($A148="",$E148=""),"",IF($P148=1,0,N($E148)*N($F148)-N($G148)+N($H148)))</f>
        <v/>
      </c>
      <c r="L148" s="52">
        <f>IF(K148="","",IF($P148=1,0,N($E148)*IFERROR(INDEX(Products!$D$8:$D$307,MATCH($D148,Products!$A$8:$A$307,0)),0)))</f>
        <v/>
      </c>
      <c r="M148" s="52">
        <f>IF(OR(K148="",$O148=0),IF(K148="","",0),IF($P148=1,0,K148*(N(INDEX(Settings!$E$11:$E$18,$O148))+N(INDEX(Settings!$G$11:$G$18,$O148)))+N(INDEX(Settings!$F$11:$F$18,$O148))))</f>
        <v/>
      </c>
      <c r="N148" s="53">
        <f>IF(K148="","",K148-L148-M148-N($I148)-$P148*N(Settings!$D$20))</f>
        <v/>
      </c>
      <c r="O148">
        <f>IF($C148="",0,IFERROR(MATCH($C148,Settings!$D$11:$D$18,0),0))</f>
        <v/>
      </c>
      <c r="P148">
        <f>IF(LOWER(TRIM($J148&amp;""))="x",1,0)</f>
        <v/>
      </c>
    </row>
    <row r="149">
      <c r="A149" s="49" t="n">
        <v>46043</v>
      </c>
      <c r="B149" s="50" t="inlineStr">
        <is>
          <t>BL26142</t>
        </is>
      </c>
      <c r="C149" s="50" t="inlineStr">
        <is>
          <t>Etsy</t>
        </is>
      </c>
      <c r="D149" s="50" t="inlineStr">
        <is>
          <t>BL-102</t>
        </is>
      </c>
      <c r="E149" s="50" t="n">
        <v>2</v>
      </c>
      <c r="F149" s="51" t="n">
        <v>14.2</v>
      </c>
      <c r="G149" s="51" t="n">
        <v>0</v>
      </c>
      <c r="H149" s="51" t="n">
        <v>3.28</v>
      </c>
      <c r="I149" s="51" t="n">
        <v>4.17</v>
      </c>
      <c r="J149" s="50" t="n"/>
      <c r="K149" s="52">
        <f>IF(OR($A149="",$E149=""),"",IF($P149=1,0,N($E149)*N($F149)-N($G149)+N($H149)))</f>
        <v/>
      </c>
      <c r="L149" s="52">
        <f>IF(K149="","",IF($P149=1,0,N($E149)*IFERROR(INDEX(Products!$D$8:$D$307,MATCH($D149,Products!$A$8:$A$307,0)),0)))</f>
        <v/>
      </c>
      <c r="M149" s="52">
        <f>IF(OR(K149="",$O149=0),IF(K149="","",0),IF($P149=1,0,K149*(N(INDEX(Settings!$E$11:$E$18,$O149))+N(INDEX(Settings!$G$11:$G$18,$O149)))+N(INDEX(Settings!$F$11:$F$18,$O149))))</f>
        <v/>
      </c>
      <c r="N149" s="53">
        <f>IF(K149="","",K149-L149-M149-N($I149)-$P149*N(Settings!$D$20))</f>
        <v/>
      </c>
      <c r="O149">
        <f>IF($C149="",0,IFERROR(MATCH($C149,Settings!$D$11:$D$18,0),0))</f>
        <v/>
      </c>
      <c r="P149">
        <f>IF(LOWER(TRIM($J149&amp;""))="x",1,0)</f>
        <v/>
      </c>
    </row>
    <row r="150">
      <c r="A150" s="49" t="n">
        <v>46043</v>
      </c>
      <c r="B150" s="50" t="inlineStr">
        <is>
          <t>BL26143</t>
        </is>
      </c>
      <c r="C150" s="50" t="inlineStr">
        <is>
          <t>Own shop</t>
        </is>
      </c>
      <c r="D150" s="50" t="inlineStr">
        <is>
          <t>BL-202</t>
        </is>
      </c>
      <c r="E150" s="50" t="n">
        <v>1</v>
      </c>
      <c r="F150" s="51" t="n">
        <v>57.98</v>
      </c>
      <c r="G150" s="51" t="n">
        <v>0</v>
      </c>
      <c r="H150" s="51" t="n">
        <v>0</v>
      </c>
      <c r="I150" s="51" t="n">
        <v>6.9</v>
      </c>
      <c r="J150" s="50" t="n"/>
      <c r="K150" s="52">
        <f>IF(OR($A150="",$E150=""),"",IF($P150=1,0,N($E150)*N($F150)-N($G150)+N($H150)))</f>
        <v/>
      </c>
      <c r="L150" s="52">
        <f>IF(K150="","",IF($P150=1,0,N($E150)*IFERROR(INDEX(Products!$D$8:$D$307,MATCH($D150,Products!$A$8:$A$307,0)),0)))</f>
        <v/>
      </c>
      <c r="M150" s="52">
        <f>IF(OR(K150="",$O150=0),IF(K150="","",0),IF($P150=1,0,K150*(N(INDEX(Settings!$E$11:$E$18,$O150))+N(INDEX(Settings!$G$11:$G$18,$O150)))+N(INDEX(Settings!$F$11:$F$18,$O150))))</f>
        <v/>
      </c>
      <c r="N150" s="53">
        <f>IF(K150="","",K150-L150-M150-N($I150)-$P150*N(Settings!$D$20))</f>
        <v/>
      </c>
      <c r="O150">
        <f>IF($C150="",0,IFERROR(MATCH($C150,Settings!$D$11:$D$18,0),0))</f>
        <v/>
      </c>
      <c r="P150">
        <f>IF(LOWER(TRIM($J150&amp;""))="x",1,0)</f>
        <v/>
      </c>
    </row>
    <row r="151">
      <c r="A151" s="49" t="n">
        <v>46043</v>
      </c>
      <c r="B151" s="50" t="inlineStr">
        <is>
          <t>BL26144</t>
        </is>
      </c>
      <c r="C151" s="50" t="inlineStr">
        <is>
          <t>Own shop</t>
        </is>
      </c>
      <c r="D151" s="50" t="inlineStr">
        <is>
          <t>BL-203</t>
        </is>
      </c>
      <c r="E151" s="50" t="n">
        <v>1</v>
      </c>
      <c r="F151" s="51" t="n">
        <v>16.72</v>
      </c>
      <c r="G151" s="51" t="n">
        <v>1.67</v>
      </c>
      <c r="H151" s="51" t="n">
        <v>4.12</v>
      </c>
      <c r="I151" s="51" t="n">
        <v>4.76</v>
      </c>
      <c r="J151" s="50" t="n"/>
      <c r="K151" s="52">
        <f>IF(OR($A151="",$E151=""),"",IF($P151=1,0,N($E151)*N($F151)-N($G151)+N($H151)))</f>
        <v/>
      </c>
      <c r="L151" s="52">
        <f>IF(K151="","",IF($P151=1,0,N($E151)*IFERROR(INDEX(Products!$D$8:$D$307,MATCH($D151,Products!$A$8:$A$307,0)),0)))</f>
        <v/>
      </c>
      <c r="M151" s="52">
        <f>IF(OR(K151="",$O151=0),IF(K151="","",0),IF($P151=1,0,K151*(N(INDEX(Settings!$E$11:$E$18,$O151))+N(INDEX(Settings!$G$11:$G$18,$O151)))+N(INDEX(Settings!$F$11:$F$18,$O151))))</f>
        <v/>
      </c>
      <c r="N151" s="53">
        <f>IF(K151="","",K151-L151-M151-N($I151)-$P151*N(Settings!$D$20))</f>
        <v/>
      </c>
      <c r="O151">
        <f>IF($C151="",0,IFERROR(MATCH($C151,Settings!$D$11:$D$18,0),0))</f>
        <v/>
      </c>
      <c r="P151">
        <f>IF(LOWER(TRIM($J151&amp;""))="x",1,0)</f>
        <v/>
      </c>
    </row>
    <row r="152">
      <c r="A152" s="49" t="n">
        <v>46043</v>
      </c>
      <c r="B152" s="50" t="inlineStr">
        <is>
          <t>BL26145</t>
        </is>
      </c>
      <c r="C152" s="50" t="inlineStr">
        <is>
          <t>Amazon</t>
        </is>
      </c>
      <c r="D152" s="50" t="inlineStr">
        <is>
          <t>BL-202</t>
        </is>
      </c>
      <c r="E152" s="50" t="n">
        <v>1</v>
      </c>
      <c r="F152" s="51" t="n">
        <v>60.88</v>
      </c>
      <c r="G152" s="51" t="n">
        <v>0</v>
      </c>
      <c r="H152" s="51" t="n">
        <v>0</v>
      </c>
      <c r="I152" s="51" t="n">
        <v>6.9</v>
      </c>
      <c r="J152" s="50" t="n"/>
      <c r="K152" s="52">
        <f>IF(OR($A152="",$E152=""),"",IF($P152=1,0,N($E152)*N($F152)-N($G152)+N($H152)))</f>
        <v/>
      </c>
      <c r="L152" s="52">
        <f>IF(K152="","",IF($P152=1,0,N($E152)*IFERROR(INDEX(Products!$D$8:$D$307,MATCH($D152,Products!$A$8:$A$307,0)),0)))</f>
        <v/>
      </c>
      <c r="M152" s="52">
        <f>IF(OR(K152="",$O152=0),IF(K152="","",0),IF($P152=1,0,K152*(N(INDEX(Settings!$E$11:$E$18,$O152))+N(INDEX(Settings!$G$11:$G$18,$O152)))+N(INDEX(Settings!$F$11:$F$18,$O152))))</f>
        <v/>
      </c>
      <c r="N152" s="53">
        <f>IF(K152="","",K152-L152-M152-N($I152)-$P152*N(Settings!$D$20))</f>
        <v/>
      </c>
      <c r="O152">
        <f>IF($C152="",0,IFERROR(MATCH($C152,Settings!$D$11:$D$18,0),0))</f>
        <v/>
      </c>
      <c r="P152">
        <f>IF(LOWER(TRIM($J152&amp;""))="x",1,0)</f>
        <v/>
      </c>
    </row>
    <row r="153">
      <c r="A153" s="49" t="n">
        <v>46043</v>
      </c>
      <c r="B153" s="50" t="inlineStr">
        <is>
          <t>BL26146</t>
        </is>
      </c>
      <c r="C153" s="50" t="inlineStr">
        <is>
          <t>Own shop</t>
        </is>
      </c>
      <c r="D153" s="50" t="inlineStr">
        <is>
          <t>BL-303</t>
        </is>
      </c>
      <c r="E153" s="50" t="n">
        <v>1</v>
      </c>
      <c r="F153" s="51" t="n">
        <v>10</v>
      </c>
      <c r="G153" s="51" t="n">
        <v>0</v>
      </c>
      <c r="H153" s="51" t="n">
        <v>4.12</v>
      </c>
      <c r="I153" s="51" t="n">
        <v>4.23</v>
      </c>
      <c r="J153" s="50" t="n"/>
      <c r="K153" s="52">
        <f>IF(OR($A153="",$E153=""),"",IF($P153=1,0,N($E153)*N($F153)-N($G153)+N($H153)))</f>
        <v/>
      </c>
      <c r="L153" s="52">
        <f>IF(K153="","",IF($P153=1,0,N($E153)*IFERROR(INDEX(Products!$D$8:$D$307,MATCH($D153,Products!$A$8:$A$307,0)),0)))</f>
        <v/>
      </c>
      <c r="M153" s="52">
        <f>IF(OR(K153="",$O153=0),IF(K153="","",0),IF($P153=1,0,K153*(N(INDEX(Settings!$E$11:$E$18,$O153))+N(INDEX(Settings!$G$11:$G$18,$O153)))+N(INDEX(Settings!$F$11:$F$18,$O153))))</f>
        <v/>
      </c>
      <c r="N153" s="53">
        <f>IF(K153="","",K153-L153-M153-N($I153)-$P153*N(Settings!$D$20))</f>
        <v/>
      </c>
      <c r="O153">
        <f>IF($C153="",0,IFERROR(MATCH($C153,Settings!$D$11:$D$18,0),0))</f>
        <v/>
      </c>
      <c r="P153">
        <f>IF(LOWER(TRIM($J153&amp;""))="x",1,0)</f>
        <v/>
      </c>
    </row>
    <row r="154">
      <c r="A154" s="49" t="n">
        <v>46043</v>
      </c>
      <c r="B154" s="50" t="inlineStr">
        <is>
          <t>BL26147</t>
        </is>
      </c>
      <c r="C154" s="50" t="inlineStr">
        <is>
          <t>Own shop</t>
        </is>
      </c>
      <c r="D154" s="50" t="inlineStr">
        <is>
          <t>BL-302</t>
        </is>
      </c>
      <c r="E154" s="50" t="n">
        <v>1</v>
      </c>
      <c r="F154" s="51" t="n">
        <v>33.53</v>
      </c>
      <c r="G154" s="51" t="n">
        <v>0</v>
      </c>
      <c r="H154" s="51" t="n">
        <v>4.12</v>
      </c>
      <c r="I154" s="51" t="n">
        <v>4.42</v>
      </c>
      <c r="J154" s="50" t="n"/>
      <c r="K154" s="52">
        <f>IF(OR($A154="",$E154=""),"",IF($P154=1,0,N($E154)*N($F154)-N($G154)+N($H154)))</f>
        <v/>
      </c>
      <c r="L154" s="52">
        <f>IF(K154="","",IF($P154=1,0,N($E154)*IFERROR(INDEX(Products!$D$8:$D$307,MATCH($D154,Products!$A$8:$A$307,0)),0)))</f>
        <v/>
      </c>
      <c r="M154" s="52">
        <f>IF(OR(K154="",$O154=0),IF(K154="","",0),IF($P154=1,0,K154*(N(INDEX(Settings!$E$11:$E$18,$O154))+N(INDEX(Settings!$G$11:$G$18,$O154)))+N(INDEX(Settings!$F$11:$F$18,$O154))))</f>
        <v/>
      </c>
      <c r="N154" s="53">
        <f>IF(K154="","",K154-L154-M154-N($I154)-$P154*N(Settings!$D$20))</f>
        <v/>
      </c>
      <c r="O154">
        <f>IF($C154="",0,IFERROR(MATCH($C154,Settings!$D$11:$D$18,0),0))</f>
        <v/>
      </c>
      <c r="P154">
        <f>IF(LOWER(TRIM($J154&amp;""))="x",1,0)</f>
        <v/>
      </c>
    </row>
    <row r="155">
      <c r="A155" s="49" t="n">
        <v>46043</v>
      </c>
      <c r="B155" s="50" t="inlineStr">
        <is>
          <t>BL26148</t>
        </is>
      </c>
      <c r="C155" s="50" t="inlineStr">
        <is>
          <t>Amazon</t>
        </is>
      </c>
      <c r="D155" s="50" t="inlineStr">
        <is>
          <t>BL-303</t>
        </is>
      </c>
      <c r="E155" s="50" t="n">
        <v>1</v>
      </c>
      <c r="F155" s="51" t="n">
        <v>10.5</v>
      </c>
      <c r="G155" s="51" t="n">
        <v>0</v>
      </c>
      <c r="H155" s="51" t="n">
        <v>0</v>
      </c>
      <c r="I155" s="51" t="n">
        <v>4.43</v>
      </c>
      <c r="J155" s="50" t="n"/>
      <c r="K155" s="52">
        <f>IF(OR($A155="",$E155=""),"",IF($P155=1,0,N($E155)*N($F155)-N($G155)+N($H155)))</f>
        <v/>
      </c>
      <c r="L155" s="52">
        <f>IF(K155="","",IF($P155=1,0,N($E155)*IFERROR(INDEX(Products!$D$8:$D$307,MATCH($D155,Products!$A$8:$A$307,0)),0)))</f>
        <v/>
      </c>
      <c r="M155" s="52">
        <f>IF(OR(K155="",$O155=0),IF(K155="","",0),IF($P155=1,0,K155*(N(INDEX(Settings!$E$11:$E$18,$O155))+N(INDEX(Settings!$G$11:$G$18,$O155)))+N(INDEX(Settings!$F$11:$F$18,$O155))))</f>
        <v/>
      </c>
      <c r="N155" s="53">
        <f>IF(K155="","",K155-L155-M155-N($I155)-$P155*N(Settings!$D$20))</f>
        <v/>
      </c>
      <c r="O155">
        <f>IF($C155="",0,IFERROR(MATCH($C155,Settings!$D$11:$D$18,0),0))</f>
        <v/>
      </c>
      <c r="P155">
        <f>IF(LOWER(TRIM($J155&amp;""))="x",1,0)</f>
        <v/>
      </c>
    </row>
    <row r="156">
      <c r="A156" s="49" t="n">
        <v>46043</v>
      </c>
      <c r="B156" s="50" t="inlineStr">
        <is>
          <t>BL26149</t>
        </is>
      </c>
      <c r="C156" s="50" t="inlineStr">
        <is>
          <t>eBay</t>
        </is>
      </c>
      <c r="D156" s="50" t="inlineStr">
        <is>
          <t>BL-203</t>
        </is>
      </c>
      <c r="E156" s="50" t="n">
        <v>2</v>
      </c>
      <c r="F156" s="51" t="n">
        <v>16.72</v>
      </c>
      <c r="G156" s="51" t="n">
        <v>0</v>
      </c>
      <c r="H156" s="51" t="n">
        <v>3.28</v>
      </c>
      <c r="I156" s="51" t="n">
        <v>4.56</v>
      </c>
      <c r="J156" s="50" t="n"/>
      <c r="K156" s="52">
        <f>IF(OR($A156="",$E156=""),"",IF($P156=1,0,N($E156)*N($F156)-N($G156)+N($H156)))</f>
        <v/>
      </c>
      <c r="L156" s="52">
        <f>IF(K156="","",IF($P156=1,0,N($E156)*IFERROR(INDEX(Products!$D$8:$D$307,MATCH($D156,Products!$A$8:$A$307,0)),0)))</f>
        <v/>
      </c>
      <c r="M156" s="52">
        <f>IF(OR(K156="",$O156=0),IF(K156="","",0),IF($P156=1,0,K156*(N(INDEX(Settings!$E$11:$E$18,$O156))+N(INDEX(Settings!$G$11:$G$18,$O156)))+N(INDEX(Settings!$F$11:$F$18,$O156))))</f>
        <v/>
      </c>
      <c r="N156" s="53">
        <f>IF(K156="","",K156-L156-M156-N($I156)-$P156*N(Settings!$D$20))</f>
        <v/>
      </c>
      <c r="O156">
        <f>IF($C156="",0,IFERROR(MATCH($C156,Settings!$D$11:$D$18,0),0))</f>
        <v/>
      </c>
      <c r="P156">
        <f>IF(LOWER(TRIM($J156&amp;""))="x",1,0)</f>
        <v/>
      </c>
    </row>
    <row r="157">
      <c r="A157" s="49" t="n">
        <v>46043</v>
      </c>
      <c r="B157" s="50" t="inlineStr">
        <is>
          <t>BL26150</t>
        </is>
      </c>
      <c r="C157" s="50" t="inlineStr">
        <is>
          <t>Amazon</t>
        </is>
      </c>
      <c r="D157" s="50" t="inlineStr">
        <is>
          <t>BL-101</t>
        </is>
      </c>
      <c r="E157" s="50" t="n">
        <v>1</v>
      </c>
      <c r="F157" s="51" t="n">
        <v>21.97</v>
      </c>
      <c r="G157" s="51" t="n">
        <v>0</v>
      </c>
      <c r="H157" s="51" t="n">
        <v>0</v>
      </c>
      <c r="I157" s="51" t="n">
        <v>4.21</v>
      </c>
      <c r="J157" s="50" t="n"/>
      <c r="K157" s="52">
        <f>IF(OR($A157="",$E157=""),"",IF($P157=1,0,N($E157)*N($F157)-N($G157)+N($H157)))</f>
        <v/>
      </c>
      <c r="L157" s="52">
        <f>IF(K157="","",IF($P157=1,0,N($E157)*IFERROR(INDEX(Products!$D$8:$D$307,MATCH($D157,Products!$A$8:$A$307,0)),0)))</f>
        <v/>
      </c>
      <c r="M157" s="52">
        <f>IF(OR(K157="",$O157=0),IF(K157="","",0),IF($P157=1,0,K157*(N(INDEX(Settings!$E$11:$E$18,$O157))+N(INDEX(Settings!$G$11:$G$18,$O157)))+N(INDEX(Settings!$F$11:$F$18,$O157))))</f>
        <v/>
      </c>
      <c r="N157" s="53">
        <f>IF(K157="","",K157-L157-M157-N($I157)-$P157*N(Settings!$D$20))</f>
        <v/>
      </c>
      <c r="O157">
        <f>IF($C157="",0,IFERROR(MATCH($C157,Settings!$D$11:$D$18,0),0))</f>
        <v/>
      </c>
      <c r="P157">
        <f>IF(LOWER(TRIM($J157&amp;""))="x",1,0)</f>
        <v/>
      </c>
    </row>
    <row r="158">
      <c r="A158" s="49" t="n">
        <v>46043</v>
      </c>
      <c r="B158" s="50" t="inlineStr">
        <is>
          <t>BL26151</t>
        </is>
      </c>
      <c r="C158" s="50" t="inlineStr">
        <is>
          <t>Etsy</t>
        </is>
      </c>
      <c r="D158" s="50" t="inlineStr">
        <is>
          <t>BL-203</t>
        </is>
      </c>
      <c r="E158" s="50" t="n">
        <v>1</v>
      </c>
      <c r="F158" s="51" t="n">
        <v>16.72</v>
      </c>
      <c r="G158" s="51" t="n">
        <v>0</v>
      </c>
      <c r="H158" s="51" t="n">
        <v>3.28</v>
      </c>
      <c r="I158" s="51" t="n">
        <v>5.13</v>
      </c>
      <c r="J158" s="50" t="n"/>
      <c r="K158" s="52">
        <f>IF(OR($A158="",$E158=""),"",IF($P158=1,0,N($E158)*N($F158)-N($G158)+N($H158)))</f>
        <v/>
      </c>
      <c r="L158" s="52">
        <f>IF(K158="","",IF($P158=1,0,N($E158)*IFERROR(INDEX(Products!$D$8:$D$307,MATCH($D158,Products!$A$8:$A$307,0)),0)))</f>
        <v/>
      </c>
      <c r="M158" s="52">
        <f>IF(OR(K158="",$O158=0),IF(K158="","",0),IF($P158=1,0,K158*(N(INDEX(Settings!$E$11:$E$18,$O158))+N(INDEX(Settings!$G$11:$G$18,$O158)))+N(INDEX(Settings!$F$11:$F$18,$O158))))</f>
        <v/>
      </c>
      <c r="N158" s="53">
        <f>IF(K158="","",K158-L158-M158-N($I158)-$P158*N(Settings!$D$20))</f>
        <v/>
      </c>
      <c r="O158">
        <f>IF($C158="",0,IFERROR(MATCH($C158,Settings!$D$11:$D$18,0),0))</f>
        <v/>
      </c>
      <c r="P158">
        <f>IF(LOWER(TRIM($J158&amp;""))="x",1,0)</f>
        <v/>
      </c>
    </row>
    <row r="159">
      <c r="A159" s="49" t="n">
        <v>46044</v>
      </c>
      <c r="B159" s="50" t="inlineStr">
        <is>
          <t>BL26152</t>
        </is>
      </c>
      <c r="C159" s="50" t="inlineStr">
        <is>
          <t>Own shop</t>
        </is>
      </c>
      <c r="D159" s="50" t="inlineStr">
        <is>
          <t>BL-401</t>
        </is>
      </c>
      <c r="E159" s="50" t="n">
        <v>2</v>
      </c>
      <c r="F159" s="51" t="n">
        <v>23.45</v>
      </c>
      <c r="G159" s="51" t="n">
        <v>0</v>
      </c>
      <c r="H159" s="51" t="n">
        <v>0</v>
      </c>
      <c r="I159" s="51" t="n">
        <v>4.5</v>
      </c>
      <c r="J159" s="50" t="inlineStr">
        <is>
          <t>x</t>
        </is>
      </c>
      <c r="K159" s="52">
        <f>IF(OR($A159="",$E159=""),"",IF($P159=1,0,N($E159)*N($F159)-N($G159)+N($H159)))</f>
        <v/>
      </c>
      <c r="L159" s="52">
        <f>IF(K159="","",IF($P159=1,0,N($E159)*IFERROR(INDEX(Products!$D$8:$D$307,MATCH($D159,Products!$A$8:$A$307,0)),0)))</f>
        <v/>
      </c>
      <c r="M159" s="52">
        <f>IF(OR(K159="",$O159=0),IF(K159="","",0),IF($P159=1,0,K159*(N(INDEX(Settings!$E$11:$E$18,$O159))+N(INDEX(Settings!$G$11:$G$18,$O159)))+N(INDEX(Settings!$F$11:$F$18,$O159))))</f>
        <v/>
      </c>
      <c r="N159" s="53">
        <f>IF(K159="","",K159-L159-M159-N($I159)-$P159*N(Settings!$D$20))</f>
        <v/>
      </c>
      <c r="O159">
        <f>IF($C159="",0,IFERROR(MATCH($C159,Settings!$D$11:$D$18,0),0))</f>
        <v/>
      </c>
      <c r="P159">
        <f>IF(LOWER(TRIM($J159&amp;""))="x",1,0)</f>
        <v/>
      </c>
    </row>
    <row r="160">
      <c r="A160" s="49" t="n">
        <v>46044</v>
      </c>
      <c r="B160" s="50" t="inlineStr">
        <is>
          <t>BL26153</t>
        </is>
      </c>
      <c r="C160" s="50" t="inlineStr">
        <is>
          <t>Own shop</t>
        </is>
      </c>
      <c r="D160" s="50" t="inlineStr">
        <is>
          <t>BL-202</t>
        </is>
      </c>
      <c r="E160" s="50" t="n">
        <v>1</v>
      </c>
      <c r="F160" s="51" t="n">
        <v>57.98</v>
      </c>
      <c r="G160" s="51" t="n">
        <v>0</v>
      </c>
      <c r="H160" s="51" t="n">
        <v>0</v>
      </c>
      <c r="I160" s="51" t="n">
        <v>6.9</v>
      </c>
      <c r="J160" s="50" t="inlineStr">
        <is>
          <t>x</t>
        </is>
      </c>
      <c r="K160" s="52">
        <f>IF(OR($A160="",$E160=""),"",IF($P160=1,0,N($E160)*N($F160)-N($G160)+N($H160)))</f>
        <v/>
      </c>
      <c r="L160" s="52">
        <f>IF(K160="","",IF($P160=1,0,N($E160)*IFERROR(INDEX(Products!$D$8:$D$307,MATCH($D160,Products!$A$8:$A$307,0)),0)))</f>
        <v/>
      </c>
      <c r="M160" s="52">
        <f>IF(OR(K160="",$O160=0),IF(K160="","",0),IF($P160=1,0,K160*(N(INDEX(Settings!$E$11:$E$18,$O160))+N(INDEX(Settings!$G$11:$G$18,$O160)))+N(INDEX(Settings!$F$11:$F$18,$O160))))</f>
        <v/>
      </c>
      <c r="N160" s="53">
        <f>IF(K160="","",K160-L160-M160-N($I160)-$P160*N(Settings!$D$20))</f>
        <v/>
      </c>
      <c r="O160">
        <f>IF($C160="",0,IFERROR(MATCH($C160,Settings!$D$11:$D$18,0),0))</f>
        <v/>
      </c>
      <c r="P160">
        <f>IF(LOWER(TRIM($J160&amp;""))="x",1,0)</f>
        <v/>
      </c>
    </row>
    <row r="161">
      <c r="A161" s="49" t="n">
        <v>46044</v>
      </c>
      <c r="B161" s="50" t="inlineStr">
        <is>
          <t>BL26154</t>
        </is>
      </c>
      <c r="C161" s="50" t="inlineStr">
        <is>
          <t>Own shop</t>
        </is>
      </c>
      <c r="D161" s="50" t="inlineStr">
        <is>
          <t>BL-403</t>
        </is>
      </c>
      <c r="E161" s="50" t="n">
        <v>1</v>
      </c>
      <c r="F161" s="51" t="n">
        <v>10.84</v>
      </c>
      <c r="G161" s="51" t="n">
        <v>0</v>
      </c>
      <c r="H161" s="51" t="n">
        <v>4.12</v>
      </c>
      <c r="I161" s="51" t="n">
        <v>4.19</v>
      </c>
      <c r="J161" s="50" t="n"/>
      <c r="K161" s="52">
        <f>IF(OR($A161="",$E161=""),"",IF($P161=1,0,N($E161)*N($F161)-N($G161)+N($H161)))</f>
        <v/>
      </c>
      <c r="L161" s="52">
        <f>IF(K161="","",IF($P161=1,0,N($E161)*IFERROR(INDEX(Products!$D$8:$D$307,MATCH($D161,Products!$A$8:$A$307,0)),0)))</f>
        <v/>
      </c>
      <c r="M161" s="52">
        <f>IF(OR(K161="",$O161=0),IF(K161="","",0),IF($P161=1,0,K161*(N(INDEX(Settings!$E$11:$E$18,$O161))+N(INDEX(Settings!$G$11:$G$18,$O161)))+N(INDEX(Settings!$F$11:$F$18,$O161))))</f>
        <v/>
      </c>
      <c r="N161" s="53">
        <f>IF(K161="","",K161-L161-M161-N($I161)-$P161*N(Settings!$D$20))</f>
        <v/>
      </c>
      <c r="O161">
        <f>IF($C161="",0,IFERROR(MATCH($C161,Settings!$D$11:$D$18,0),0))</f>
        <v/>
      </c>
      <c r="P161">
        <f>IF(LOWER(TRIM($J161&amp;""))="x",1,0)</f>
        <v/>
      </c>
    </row>
    <row r="162">
      <c r="A162" s="49" t="n">
        <v>46044</v>
      </c>
      <c r="B162" s="50" t="inlineStr">
        <is>
          <t>BL26155</t>
        </is>
      </c>
      <c r="C162" s="50" t="inlineStr">
        <is>
          <t>Etsy</t>
        </is>
      </c>
      <c r="D162" s="50" t="inlineStr">
        <is>
          <t>BL-301</t>
        </is>
      </c>
      <c r="E162" s="50" t="n">
        <v>1</v>
      </c>
      <c r="F162" s="51" t="n">
        <v>18.4</v>
      </c>
      <c r="G162" s="51" t="n">
        <v>0</v>
      </c>
      <c r="H162" s="51" t="n">
        <v>3.28</v>
      </c>
      <c r="I162" s="51" t="n">
        <v>4.16</v>
      </c>
      <c r="J162" s="50" t="n"/>
      <c r="K162" s="52">
        <f>IF(OR($A162="",$E162=""),"",IF($P162=1,0,N($E162)*N($F162)-N($G162)+N($H162)))</f>
        <v/>
      </c>
      <c r="L162" s="52">
        <f>IF(K162="","",IF($P162=1,0,N($E162)*IFERROR(INDEX(Products!$D$8:$D$307,MATCH($D162,Products!$A$8:$A$307,0)),0)))</f>
        <v/>
      </c>
      <c r="M162" s="52">
        <f>IF(OR(K162="",$O162=0),IF(K162="","",0),IF($P162=1,0,K162*(N(INDEX(Settings!$E$11:$E$18,$O162))+N(INDEX(Settings!$G$11:$G$18,$O162)))+N(INDEX(Settings!$F$11:$F$18,$O162))))</f>
        <v/>
      </c>
      <c r="N162" s="53">
        <f>IF(K162="","",K162-L162-M162-N($I162)-$P162*N(Settings!$D$20))</f>
        <v/>
      </c>
      <c r="O162">
        <f>IF($C162="",0,IFERROR(MATCH($C162,Settings!$D$11:$D$18,0),0))</f>
        <v/>
      </c>
      <c r="P162">
        <f>IF(LOWER(TRIM($J162&amp;""))="x",1,0)</f>
        <v/>
      </c>
    </row>
    <row r="163">
      <c r="A163" s="49" t="n">
        <v>46044</v>
      </c>
      <c r="B163" s="50" t="inlineStr">
        <is>
          <t>BL26156</t>
        </is>
      </c>
      <c r="C163" s="50" t="inlineStr">
        <is>
          <t>Amazon</t>
        </is>
      </c>
      <c r="D163" s="50" t="inlineStr">
        <is>
          <t>BL-201</t>
        </is>
      </c>
      <c r="E163" s="50" t="n">
        <v>1</v>
      </c>
      <c r="F163" s="51" t="n">
        <v>13.15</v>
      </c>
      <c r="G163" s="51" t="n">
        <v>0</v>
      </c>
      <c r="H163" s="51" t="n">
        <v>0</v>
      </c>
      <c r="I163" s="51" t="n">
        <v>5.09</v>
      </c>
      <c r="J163" s="50" t="n"/>
      <c r="K163" s="52">
        <f>IF(OR($A163="",$E163=""),"",IF($P163=1,0,N($E163)*N($F163)-N($G163)+N($H163)))</f>
        <v/>
      </c>
      <c r="L163" s="52">
        <f>IF(K163="","",IF($P163=1,0,N($E163)*IFERROR(INDEX(Products!$D$8:$D$307,MATCH($D163,Products!$A$8:$A$307,0)),0)))</f>
        <v/>
      </c>
      <c r="M163" s="52">
        <f>IF(OR(K163="",$O163=0),IF(K163="","",0),IF($P163=1,0,K163*(N(INDEX(Settings!$E$11:$E$18,$O163))+N(INDEX(Settings!$G$11:$G$18,$O163)))+N(INDEX(Settings!$F$11:$F$18,$O163))))</f>
        <v/>
      </c>
      <c r="N163" s="53">
        <f>IF(K163="","",K163-L163-M163-N($I163)-$P163*N(Settings!$D$20))</f>
        <v/>
      </c>
      <c r="O163">
        <f>IF($C163="",0,IFERROR(MATCH($C163,Settings!$D$11:$D$18,0),0))</f>
        <v/>
      </c>
      <c r="P163">
        <f>IF(LOWER(TRIM($J163&amp;""))="x",1,0)</f>
        <v/>
      </c>
    </row>
    <row r="164">
      <c r="A164" s="49" t="n">
        <v>46044</v>
      </c>
      <c r="B164" s="50" t="inlineStr">
        <is>
          <t>BL26157</t>
        </is>
      </c>
      <c r="C164" s="50" t="inlineStr">
        <is>
          <t>Amazon</t>
        </is>
      </c>
      <c r="D164" s="50" t="inlineStr">
        <is>
          <t>BL-101</t>
        </is>
      </c>
      <c r="E164" s="50" t="n">
        <v>2</v>
      </c>
      <c r="F164" s="51" t="n">
        <v>21.97</v>
      </c>
      <c r="G164" s="51" t="n">
        <v>0</v>
      </c>
      <c r="H164" s="51" t="n">
        <v>0</v>
      </c>
      <c r="I164" s="51" t="n">
        <v>4.95</v>
      </c>
      <c r="J164" s="50" t="n"/>
      <c r="K164" s="52">
        <f>IF(OR($A164="",$E164=""),"",IF($P164=1,0,N($E164)*N($F164)-N($G164)+N($H164)))</f>
        <v/>
      </c>
      <c r="L164" s="52">
        <f>IF(K164="","",IF($P164=1,0,N($E164)*IFERROR(INDEX(Products!$D$8:$D$307,MATCH($D164,Products!$A$8:$A$307,0)),0)))</f>
        <v/>
      </c>
      <c r="M164" s="52">
        <f>IF(OR(K164="",$O164=0),IF(K164="","",0),IF($P164=1,0,K164*(N(INDEX(Settings!$E$11:$E$18,$O164))+N(INDEX(Settings!$G$11:$G$18,$O164)))+N(INDEX(Settings!$F$11:$F$18,$O164))))</f>
        <v/>
      </c>
      <c r="N164" s="53">
        <f>IF(K164="","",K164-L164-M164-N($I164)-$P164*N(Settings!$D$20))</f>
        <v/>
      </c>
      <c r="O164">
        <f>IF($C164="",0,IFERROR(MATCH($C164,Settings!$D$11:$D$18,0),0))</f>
        <v/>
      </c>
      <c r="P164">
        <f>IF(LOWER(TRIM($J164&amp;""))="x",1,0)</f>
        <v/>
      </c>
    </row>
    <row r="165">
      <c r="A165" s="49" t="n">
        <v>46044</v>
      </c>
      <c r="B165" s="50" t="inlineStr">
        <is>
          <t>BL26158</t>
        </is>
      </c>
      <c r="C165" s="50" t="inlineStr">
        <is>
          <t>eBay</t>
        </is>
      </c>
      <c r="D165" s="50" t="inlineStr">
        <is>
          <t>BL-401</t>
        </is>
      </c>
      <c r="E165" s="50" t="n">
        <v>1</v>
      </c>
      <c r="F165" s="51" t="n">
        <v>23.45</v>
      </c>
      <c r="G165" s="51" t="n">
        <v>0</v>
      </c>
      <c r="H165" s="51" t="n">
        <v>3.28</v>
      </c>
      <c r="I165" s="51" t="n">
        <v>4.52</v>
      </c>
      <c r="J165" s="50" t="n"/>
      <c r="K165" s="52">
        <f>IF(OR($A165="",$E165=""),"",IF($P165=1,0,N($E165)*N($F165)-N($G165)+N($H165)))</f>
        <v/>
      </c>
      <c r="L165" s="52">
        <f>IF(K165="","",IF($P165=1,0,N($E165)*IFERROR(INDEX(Products!$D$8:$D$307,MATCH($D165,Products!$A$8:$A$307,0)),0)))</f>
        <v/>
      </c>
      <c r="M165" s="52">
        <f>IF(OR(K165="",$O165=0),IF(K165="","",0),IF($P165=1,0,K165*(N(INDEX(Settings!$E$11:$E$18,$O165))+N(INDEX(Settings!$G$11:$G$18,$O165)))+N(INDEX(Settings!$F$11:$F$18,$O165))))</f>
        <v/>
      </c>
      <c r="N165" s="53">
        <f>IF(K165="","",K165-L165-M165-N($I165)-$P165*N(Settings!$D$20))</f>
        <v/>
      </c>
      <c r="O165">
        <f>IF($C165="",0,IFERROR(MATCH($C165,Settings!$D$11:$D$18,0),0))</f>
        <v/>
      </c>
      <c r="P165">
        <f>IF(LOWER(TRIM($J165&amp;""))="x",1,0)</f>
        <v/>
      </c>
    </row>
    <row r="166">
      <c r="A166" s="49" t="n">
        <v>46045</v>
      </c>
      <c r="B166" s="50" t="inlineStr">
        <is>
          <t>BL26159</t>
        </is>
      </c>
      <c r="C166" s="50" t="inlineStr">
        <is>
          <t>Own shop</t>
        </is>
      </c>
      <c r="D166" s="50" t="inlineStr">
        <is>
          <t>BL-303</t>
        </is>
      </c>
      <c r="E166" s="50" t="n">
        <v>1</v>
      </c>
      <c r="F166" s="51" t="n">
        <v>10</v>
      </c>
      <c r="G166" s="51" t="n">
        <v>0</v>
      </c>
      <c r="H166" s="51" t="n">
        <v>4.12</v>
      </c>
      <c r="I166" s="51" t="n">
        <v>5.19</v>
      </c>
      <c r="J166" s="50" t="n"/>
      <c r="K166" s="52">
        <f>IF(OR($A166="",$E166=""),"",IF($P166=1,0,N($E166)*N($F166)-N($G166)+N($H166)))</f>
        <v/>
      </c>
      <c r="L166" s="52">
        <f>IF(K166="","",IF($P166=1,0,N($E166)*IFERROR(INDEX(Products!$D$8:$D$307,MATCH($D166,Products!$A$8:$A$307,0)),0)))</f>
        <v/>
      </c>
      <c r="M166" s="52">
        <f>IF(OR(K166="",$O166=0),IF(K166="","",0),IF($P166=1,0,K166*(N(INDEX(Settings!$E$11:$E$18,$O166))+N(INDEX(Settings!$G$11:$G$18,$O166)))+N(INDEX(Settings!$F$11:$F$18,$O166))))</f>
        <v/>
      </c>
      <c r="N166" s="53">
        <f>IF(K166="","",K166-L166-M166-N($I166)-$P166*N(Settings!$D$20))</f>
        <v/>
      </c>
      <c r="O166">
        <f>IF($C166="",0,IFERROR(MATCH($C166,Settings!$D$11:$D$18,0),0))</f>
        <v/>
      </c>
      <c r="P166">
        <f>IF(LOWER(TRIM($J166&amp;""))="x",1,0)</f>
        <v/>
      </c>
    </row>
    <row r="167">
      <c r="A167" s="49" t="n">
        <v>46045</v>
      </c>
      <c r="B167" s="50" t="inlineStr">
        <is>
          <t>BL26160</t>
        </is>
      </c>
      <c r="C167" s="50" t="inlineStr">
        <is>
          <t>Own shop</t>
        </is>
      </c>
      <c r="D167" s="50" t="inlineStr">
        <is>
          <t>BL-104</t>
        </is>
      </c>
      <c r="E167" s="50" t="n">
        <v>1</v>
      </c>
      <c r="F167" s="51" t="n">
        <v>8.32</v>
      </c>
      <c r="G167" s="51" t="n">
        <v>0</v>
      </c>
      <c r="H167" s="51" t="n">
        <v>4.12</v>
      </c>
      <c r="I167" s="51" t="n">
        <v>4.83</v>
      </c>
      <c r="J167" s="50" t="n"/>
      <c r="K167" s="52">
        <f>IF(OR($A167="",$E167=""),"",IF($P167=1,0,N($E167)*N($F167)-N($G167)+N($H167)))</f>
        <v/>
      </c>
      <c r="L167" s="52">
        <f>IF(K167="","",IF($P167=1,0,N($E167)*IFERROR(INDEX(Products!$D$8:$D$307,MATCH($D167,Products!$A$8:$A$307,0)),0)))</f>
        <v/>
      </c>
      <c r="M167" s="52">
        <f>IF(OR(K167="",$O167=0),IF(K167="","",0),IF($P167=1,0,K167*(N(INDEX(Settings!$E$11:$E$18,$O167))+N(INDEX(Settings!$G$11:$G$18,$O167)))+N(INDEX(Settings!$F$11:$F$18,$O167))))</f>
        <v/>
      </c>
      <c r="N167" s="53">
        <f>IF(K167="","",K167-L167-M167-N($I167)-$P167*N(Settings!$D$20))</f>
        <v/>
      </c>
      <c r="O167">
        <f>IF($C167="",0,IFERROR(MATCH($C167,Settings!$D$11:$D$18,0),0))</f>
        <v/>
      </c>
      <c r="P167">
        <f>IF(LOWER(TRIM($J167&amp;""))="x",1,0)</f>
        <v/>
      </c>
    </row>
    <row r="168">
      <c r="A168" s="49" t="n">
        <v>46045</v>
      </c>
      <c r="B168" s="50" t="inlineStr">
        <is>
          <t>BL26161</t>
        </is>
      </c>
      <c r="C168" s="50" t="inlineStr">
        <is>
          <t>Own shop</t>
        </is>
      </c>
      <c r="D168" s="50" t="inlineStr">
        <is>
          <t>BL-202</t>
        </is>
      </c>
      <c r="E168" s="50" t="n">
        <v>2</v>
      </c>
      <c r="F168" s="51" t="n">
        <v>57.98</v>
      </c>
      <c r="G168" s="51" t="n">
        <v>0</v>
      </c>
      <c r="H168" s="51" t="n">
        <v>0</v>
      </c>
      <c r="I168" s="51" t="n">
        <v>6.9</v>
      </c>
      <c r="J168" s="50" t="n"/>
      <c r="K168" s="52">
        <f>IF(OR($A168="",$E168=""),"",IF($P168=1,0,N($E168)*N($F168)-N($G168)+N($H168)))</f>
        <v/>
      </c>
      <c r="L168" s="52">
        <f>IF(K168="","",IF($P168=1,0,N($E168)*IFERROR(INDEX(Products!$D$8:$D$307,MATCH($D168,Products!$A$8:$A$307,0)),0)))</f>
        <v/>
      </c>
      <c r="M168" s="52">
        <f>IF(OR(K168="",$O168=0),IF(K168="","",0),IF($P168=1,0,K168*(N(INDEX(Settings!$E$11:$E$18,$O168))+N(INDEX(Settings!$G$11:$G$18,$O168)))+N(INDEX(Settings!$F$11:$F$18,$O168))))</f>
        <v/>
      </c>
      <c r="N168" s="53">
        <f>IF(K168="","",K168-L168-M168-N($I168)-$P168*N(Settings!$D$20))</f>
        <v/>
      </c>
      <c r="O168">
        <f>IF($C168="",0,IFERROR(MATCH($C168,Settings!$D$11:$D$18,0),0))</f>
        <v/>
      </c>
      <c r="P168">
        <f>IF(LOWER(TRIM($J168&amp;""))="x",1,0)</f>
        <v/>
      </c>
    </row>
    <row r="169">
      <c r="A169" s="49" t="n">
        <v>46045</v>
      </c>
      <c r="B169" s="50" t="inlineStr">
        <is>
          <t>BL26162</t>
        </is>
      </c>
      <c r="C169" s="50" t="inlineStr">
        <is>
          <t>eBay</t>
        </is>
      </c>
      <c r="D169" s="50" t="inlineStr">
        <is>
          <t>BL-103</t>
        </is>
      </c>
      <c r="E169" s="50" t="n">
        <v>2</v>
      </c>
      <c r="F169" s="51" t="n">
        <v>29.33</v>
      </c>
      <c r="G169" s="51" t="n">
        <v>0</v>
      </c>
      <c r="H169" s="51" t="n">
        <v>3.28</v>
      </c>
      <c r="I169" s="51" t="n">
        <v>5.01</v>
      </c>
      <c r="J169" s="50" t="n"/>
      <c r="K169" s="52">
        <f>IF(OR($A169="",$E169=""),"",IF($P169=1,0,N($E169)*N($F169)-N($G169)+N($H169)))</f>
        <v/>
      </c>
      <c r="L169" s="52">
        <f>IF(K169="","",IF($P169=1,0,N($E169)*IFERROR(INDEX(Products!$D$8:$D$307,MATCH($D169,Products!$A$8:$A$307,0)),0)))</f>
        <v/>
      </c>
      <c r="M169" s="52">
        <f>IF(OR(K169="",$O169=0),IF(K169="","",0),IF($P169=1,0,K169*(N(INDEX(Settings!$E$11:$E$18,$O169))+N(INDEX(Settings!$G$11:$G$18,$O169)))+N(INDEX(Settings!$F$11:$F$18,$O169))))</f>
        <v/>
      </c>
      <c r="N169" s="53">
        <f>IF(K169="","",K169-L169-M169-N($I169)-$P169*N(Settings!$D$20))</f>
        <v/>
      </c>
      <c r="O169">
        <f>IF($C169="",0,IFERROR(MATCH($C169,Settings!$D$11:$D$18,0),0))</f>
        <v/>
      </c>
      <c r="P169">
        <f>IF(LOWER(TRIM($J169&amp;""))="x",1,0)</f>
        <v/>
      </c>
    </row>
    <row r="170">
      <c r="A170" s="49" t="n">
        <v>46045</v>
      </c>
      <c r="B170" s="50" t="inlineStr">
        <is>
          <t>BL26163</t>
        </is>
      </c>
      <c r="C170" s="50" t="inlineStr">
        <is>
          <t>Amazon</t>
        </is>
      </c>
      <c r="D170" s="50" t="inlineStr">
        <is>
          <t>BL-102</t>
        </is>
      </c>
      <c r="E170" s="50" t="n">
        <v>1</v>
      </c>
      <c r="F170" s="51" t="n">
        <v>14.91</v>
      </c>
      <c r="G170" s="51" t="n">
        <v>0</v>
      </c>
      <c r="H170" s="51" t="n">
        <v>0</v>
      </c>
      <c r="I170" s="51" t="n">
        <v>5.11</v>
      </c>
      <c r="J170" s="50" t="n"/>
      <c r="K170" s="52">
        <f>IF(OR($A170="",$E170=""),"",IF($P170=1,0,N($E170)*N($F170)-N($G170)+N($H170)))</f>
        <v/>
      </c>
      <c r="L170" s="52">
        <f>IF(K170="","",IF($P170=1,0,N($E170)*IFERROR(INDEX(Products!$D$8:$D$307,MATCH($D170,Products!$A$8:$A$307,0)),0)))</f>
        <v/>
      </c>
      <c r="M170" s="52">
        <f>IF(OR(K170="",$O170=0),IF(K170="","",0),IF($P170=1,0,K170*(N(INDEX(Settings!$E$11:$E$18,$O170))+N(INDEX(Settings!$G$11:$G$18,$O170)))+N(INDEX(Settings!$F$11:$F$18,$O170))))</f>
        <v/>
      </c>
      <c r="N170" s="53">
        <f>IF(K170="","",K170-L170-M170-N($I170)-$P170*N(Settings!$D$20))</f>
        <v/>
      </c>
      <c r="O170">
        <f>IF($C170="",0,IFERROR(MATCH($C170,Settings!$D$11:$D$18,0),0))</f>
        <v/>
      </c>
      <c r="P170">
        <f>IF(LOWER(TRIM($J170&amp;""))="x",1,0)</f>
        <v/>
      </c>
    </row>
    <row r="171">
      <c r="A171" s="49" t="n">
        <v>46045</v>
      </c>
      <c r="B171" s="50" t="inlineStr">
        <is>
          <t>BL26164</t>
        </is>
      </c>
      <c r="C171" s="50" t="inlineStr">
        <is>
          <t>Own shop</t>
        </is>
      </c>
      <c r="D171" s="50" t="inlineStr">
        <is>
          <t>BL-103</t>
        </is>
      </c>
      <c r="E171" s="50" t="n">
        <v>1</v>
      </c>
      <c r="F171" s="51" t="n">
        <v>29.33</v>
      </c>
      <c r="G171" s="51" t="n">
        <v>0</v>
      </c>
      <c r="H171" s="51" t="n">
        <v>4.12</v>
      </c>
      <c r="I171" s="51" t="n">
        <v>4.93</v>
      </c>
      <c r="J171" s="50" t="n"/>
      <c r="K171" s="52">
        <f>IF(OR($A171="",$E171=""),"",IF($P171=1,0,N($E171)*N($F171)-N($G171)+N($H171)))</f>
        <v/>
      </c>
      <c r="L171" s="52">
        <f>IF(K171="","",IF($P171=1,0,N($E171)*IFERROR(INDEX(Products!$D$8:$D$307,MATCH($D171,Products!$A$8:$A$307,0)),0)))</f>
        <v/>
      </c>
      <c r="M171" s="52">
        <f>IF(OR(K171="",$O171=0),IF(K171="","",0),IF($P171=1,0,K171*(N(INDEX(Settings!$E$11:$E$18,$O171))+N(INDEX(Settings!$G$11:$G$18,$O171)))+N(INDEX(Settings!$F$11:$F$18,$O171))))</f>
        <v/>
      </c>
      <c r="N171" s="53">
        <f>IF(K171="","",K171-L171-M171-N($I171)-$P171*N(Settings!$D$20))</f>
        <v/>
      </c>
      <c r="O171">
        <f>IF($C171="",0,IFERROR(MATCH($C171,Settings!$D$11:$D$18,0),0))</f>
        <v/>
      </c>
      <c r="P171">
        <f>IF(LOWER(TRIM($J171&amp;""))="x",1,0)</f>
        <v/>
      </c>
    </row>
    <row r="172">
      <c r="A172" s="49" t="n">
        <v>46045</v>
      </c>
      <c r="B172" s="50" t="inlineStr">
        <is>
          <t>BL26165</t>
        </is>
      </c>
      <c r="C172" s="50" t="inlineStr">
        <is>
          <t>Amazon</t>
        </is>
      </c>
      <c r="D172" s="50" t="inlineStr">
        <is>
          <t>BL-102</t>
        </is>
      </c>
      <c r="E172" s="50" t="n">
        <v>1</v>
      </c>
      <c r="F172" s="51" t="n">
        <v>14.91</v>
      </c>
      <c r="G172" s="51" t="n">
        <v>0</v>
      </c>
      <c r="H172" s="51" t="n">
        <v>0</v>
      </c>
      <c r="I172" s="51" t="n">
        <v>5.17</v>
      </c>
      <c r="J172" s="50" t="n"/>
      <c r="K172" s="52">
        <f>IF(OR($A172="",$E172=""),"",IF($P172=1,0,N($E172)*N($F172)-N($G172)+N($H172)))</f>
        <v/>
      </c>
      <c r="L172" s="52">
        <f>IF(K172="","",IF($P172=1,0,N($E172)*IFERROR(INDEX(Products!$D$8:$D$307,MATCH($D172,Products!$A$8:$A$307,0)),0)))</f>
        <v/>
      </c>
      <c r="M172" s="52">
        <f>IF(OR(K172="",$O172=0),IF(K172="","",0),IF($P172=1,0,K172*(N(INDEX(Settings!$E$11:$E$18,$O172))+N(INDEX(Settings!$G$11:$G$18,$O172)))+N(INDEX(Settings!$F$11:$F$18,$O172))))</f>
        <v/>
      </c>
      <c r="N172" s="53">
        <f>IF(K172="","",K172-L172-M172-N($I172)-$P172*N(Settings!$D$20))</f>
        <v/>
      </c>
      <c r="O172">
        <f>IF($C172="",0,IFERROR(MATCH($C172,Settings!$D$11:$D$18,0),0))</f>
        <v/>
      </c>
      <c r="P172">
        <f>IF(LOWER(TRIM($J172&amp;""))="x",1,0)</f>
        <v/>
      </c>
    </row>
    <row r="173">
      <c r="A173" s="49" t="n">
        <v>46045</v>
      </c>
      <c r="B173" s="50" t="inlineStr">
        <is>
          <t>BL26166</t>
        </is>
      </c>
      <c r="C173" s="50" t="inlineStr">
        <is>
          <t>Own shop</t>
        </is>
      </c>
      <c r="D173" s="50" t="inlineStr">
        <is>
          <t>BL-102</t>
        </is>
      </c>
      <c r="E173" s="50" t="n">
        <v>1</v>
      </c>
      <c r="F173" s="51" t="n">
        <v>14.2</v>
      </c>
      <c r="G173" s="51" t="n">
        <v>0</v>
      </c>
      <c r="H173" s="51" t="n">
        <v>4.12</v>
      </c>
      <c r="I173" s="51" t="n">
        <v>4.51</v>
      </c>
      <c r="J173" s="50" t="n"/>
      <c r="K173" s="52">
        <f>IF(OR($A173="",$E173=""),"",IF($P173=1,0,N($E173)*N($F173)-N($G173)+N($H173)))</f>
        <v/>
      </c>
      <c r="L173" s="52">
        <f>IF(K173="","",IF($P173=1,0,N($E173)*IFERROR(INDEX(Products!$D$8:$D$307,MATCH($D173,Products!$A$8:$A$307,0)),0)))</f>
        <v/>
      </c>
      <c r="M173" s="52">
        <f>IF(OR(K173="",$O173=0),IF(K173="","",0),IF($P173=1,0,K173*(N(INDEX(Settings!$E$11:$E$18,$O173))+N(INDEX(Settings!$G$11:$G$18,$O173)))+N(INDEX(Settings!$F$11:$F$18,$O173))))</f>
        <v/>
      </c>
      <c r="N173" s="53">
        <f>IF(K173="","",K173-L173-M173-N($I173)-$P173*N(Settings!$D$20))</f>
        <v/>
      </c>
      <c r="O173">
        <f>IF($C173="",0,IFERROR(MATCH($C173,Settings!$D$11:$D$18,0),0))</f>
        <v/>
      </c>
      <c r="P173">
        <f>IF(LOWER(TRIM($J173&amp;""))="x",1,0)</f>
        <v/>
      </c>
    </row>
    <row r="174">
      <c r="A174" s="49" t="n">
        <v>46046</v>
      </c>
      <c r="B174" s="50" t="inlineStr">
        <is>
          <t>BL26167</t>
        </is>
      </c>
      <c r="C174" s="50" t="inlineStr">
        <is>
          <t>Amazon</t>
        </is>
      </c>
      <c r="D174" s="50" t="inlineStr">
        <is>
          <t>BL-403</t>
        </is>
      </c>
      <c r="E174" s="50" t="n">
        <v>1</v>
      </c>
      <c r="F174" s="51" t="n">
        <v>11.38</v>
      </c>
      <c r="G174" s="51" t="n">
        <v>0</v>
      </c>
      <c r="H174" s="51" t="n">
        <v>0</v>
      </c>
      <c r="I174" s="51" t="n">
        <v>4.73</v>
      </c>
      <c r="J174" s="50" t="n"/>
      <c r="K174" s="52">
        <f>IF(OR($A174="",$E174=""),"",IF($P174=1,0,N($E174)*N($F174)-N($G174)+N($H174)))</f>
        <v/>
      </c>
      <c r="L174" s="52">
        <f>IF(K174="","",IF($P174=1,0,N($E174)*IFERROR(INDEX(Products!$D$8:$D$307,MATCH($D174,Products!$A$8:$A$307,0)),0)))</f>
        <v/>
      </c>
      <c r="M174" s="52">
        <f>IF(OR(K174="",$O174=0),IF(K174="","",0),IF($P174=1,0,K174*(N(INDEX(Settings!$E$11:$E$18,$O174))+N(INDEX(Settings!$G$11:$G$18,$O174)))+N(INDEX(Settings!$F$11:$F$18,$O174))))</f>
        <v/>
      </c>
      <c r="N174" s="53">
        <f>IF(K174="","",K174-L174-M174-N($I174)-$P174*N(Settings!$D$20))</f>
        <v/>
      </c>
      <c r="O174">
        <f>IF($C174="",0,IFERROR(MATCH($C174,Settings!$D$11:$D$18,0),0))</f>
        <v/>
      </c>
      <c r="P174">
        <f>IF(LOWER(TRIM($J174&amp;""))="x",1,0)</f>
        <v/>
      </c>
    </row>
    <row r="175">
      <c r="A175" s="49" t="n">
        <v>46046</v>
      </c>
      <c r="B175" s="50" t="inlineStr">
        <is>
          <t>BL26168</t>
        </is>
      </c>
      <c r="C175" s="50" t="inlineStr">
        <is>
          <t>Amazon</t>
        </is>
      </c>
      <c r="D175" s="50" t="inlineStr">
        <is>
          <t>BL-302</t>
        </is>
      </c>
      <c r="E175" s="50" t="n">
        <v>2</v>
      </c>
      <c r="F175" s="51" t="n">
        <v>35.21</v>
      </c>
      <c r="G175" s="51" t="n">
        <v>0</v>
      </c>
      <c r="H175" s="51" t="n">
        <v>0</v>
      </c>
      <c r="I175" s="51" t="n">
        <v>4.63</v>
      </c>
      <c r="J175" s="50" t="n"/>
      <c r="K175" s="52">
        <f>IF(OR($A175="",$E175=""),"",IF($P175=1,0,N($E175)*N($F175)-N($G175)+N($H175)))</f>
        <v/>
      </c>
      <c r="L175" s="52">
        <f>IF(K175="","",IF($P175=1,0,N($E175)*IFERROR(INDEX(Products!$D$8:$D$307,MATCH($D175,Products!$A$8:$A$307,0)),0)))</f>
        <v/>
      </c>
      <c r="M175" s="52">
        <f>IF(OR(K175="",$O175=0),IF(K175="","",0),IF($P175=1,0,K175*(N(INDEX(Settings!$E$11:$E$18,$O175))+N(INDEX(Settings!$G$11:$G$18,$O175)))+N(INDEX(Settings!$F$11:$F$18,$O175))))</f>
        <v/>
      </c>
      <c r="N175" s="53">
        <f>IF(K175="","",K175-L175-M175-N($I175)-$P175*N(Settings!$D$20))</f>
        <v/>
      </c>
      <c r="O175">
        <f>IF($C175="",0,IFERROR(MATCH($C175,Settings!$D$11:$D$18,0),0))</f>
        <v/>
      </c>
      <c r="P175">
        <f>IF(LOWER(TRIM($J175&amp;""))="x",1,0)</f>
        <v/>
      </c>
    </row>
    <row r="176">
      <c r="A176" s="49" t="n">
        <v>46046</v>
      </c>
      <c r="B176" s="50" t="inlineStr">
        <is>
          <t>BL26169</t>
        </is>
      </c>
      <c r="C176" s="50" t="inlineStr">
        <is>
          <t>Own shop</t>
        </is>
      </c>
      <c r="D176" s="50" t="inlineStr">
        <is>
          <t>BL-303</t>
        </is>
      </c>
      <c r="E176" s="50" t="n">
        <v>1</v>
      </c>
      <c r="F176" s="51" t="n">
        <v>10</v>
      </c>
      <c r="G176" s="51" t="n">
        <v>0</v>
      </c>
      <c r="H176" s="51" t="n">
        <v>4.12</v>
      </c>
      <c r="I176" s="51" t="n">
        <v>4.77</v>
      </c>
      <c r="J176" s="50" t="n"/>
      <c r="K176" s="52">
        <f>IF(OR($A176="",$E176=""),"",IF($P176=1,0,N($E176)*N($F176)-N($G176)+N($H176)))</f>
        <v/>
      </c>
      <c r="L176" s="52">
        <f>IF(K176="","",IF($P176=1,0,N($E176)*IFERROR(INDEX(Products!$D$8:$D$307,MATCH($D176,Products!$A$8:$A$307,0)),0)))</f>
        <v/>
      </c>
      <c r="M176" s="52">
        <f>IF(OR(K176="",$O176=0),IF(K176="","",0),IF($P176=1,0,K176*(N(INDEX(Settings!$E$11:$E$18,$O176))+N(INDEX(Settings!$G$11:$G$18,$O176)))+N(INDEX(Settings!$F$11:$F$18,$O176))))</f>
        <v/>
      </c>
      <c r="N176" s="53">
        <f>IF(K176="","",K176-L176-M176-N($I176)-$P176*N(Settings!$D$20))</f>
        <v/>
      </c>
      <c r="O176">
        <f>IF($C176="",0,IFERROR(MATCH($C176,Settings!$D$11:$D$18,0),0))</f>
        <v/>
      </c>
      <c r="P176">
        <f>IF(LOWER(TRIM($J176&amp;""))="x",1,0)</f>
        <v/>
      </c>
    </row>
    <row r="177">
      <c r="A177" s="49" t="n">
        <v>46047</v>
      </c>
      <c r="B177" s="50" t="inlineStr">
        <is>
          <t>BL26170</t>
        </is>
      </c>
      <c r="C177" s="50" t="inlineStr">
        <is>
          <t>Own shop</t>
        </is>
      </c>
      <c r="D177" s="50" t="inlineStr">
        <is>
          <t>BL-201</t>
        </is>
      </c>
      <c r="E177" s="50" t="n">
        <v>1</v>
      </c>
      <c r="F177" s="51" t="n">
        <v>12.52</v>
      </c>
      <c r="G177" s="51" t="n">
        <v>1.25</v>
      </c>
      <c r="H177" s="51" t="n">
        <v>4.12</v>
      </c>
      <c r="I177" s="51" t="n">
        <v>4.43</v>
      </c>
      <c r="J177" s="50" t="n"/>
      <c r="K177" s="52">
        <f>IF(OR($A177="",$E177=""),"",IF($P177=1,0,N($E177)*N($F177)-N($G177)+N($H177)))</f>
        <v/>
      </c>
      <c r="L177" s="52">
        <f>IF(K177="","",IF($P177=1,0,N($E177)*IFERROR(INDEX(Products!$D$8:$D$307,MATCH($D177,Products!$A$8:$A$307,0)),0)))</f>
        <v/>
      </c>
      <c r="M177" s="52">
        <f>IF(OR(K177="",$O177=0),IF(K177="","",0),IF($P177=1,0,K177*(N(INDEX(Settings!$E$11:$E$18,$O177))+N(INDEX(Settings!$G$11:$G$18,$O177)))+N(INDEX(Settings!$F$11:$F$18,$O177))))</f>
        <v/>
      </c>
      <c r="N177" s="53">
        <f>IF(K177="","",K177-L177-M177-N($I177)-$P177*N(Settings!$D$20))</f>
        <v/>
      </c>
      <c r="O177">
        <f>IF($C177="",0,IFERROR(MATCH($C177,Settings!$D$11:$D$18,0),0))</f>
        <v/>
      </c>
      <c r="P177">
        <f>IF(LOWER(TRIM($J177&amp;""))="x",1,0)</f>
        <v/>
      </c>
    </row>
    <row r="178">
      <c r="A178" s="49" t="n">
        <v>46047</v>
      </c>
      <c r="B178" s="50" t="inlineStr">
        <is>
          <t>BL26171</t>
        </is>
      </c>
      <c r="C178" s="50" t="inlineStr">
        <is>
          <t>Amazon</t>
        </is>
      </c>
      <c r="D178" s="50" t="inlineStr">
        <is>
          <t>BL-403</t>
        </is>
      </c>
      <c r="E178" s="50" t="n">
        <v>1</v>
      </c>
      <c r="F178" s="51" t="n">
        <v>11.38</v>
      </c>
      <c r="G178" s="51" t="n">
        <v>0</v>
      </c>
      <c r="H178" s="51" t="n">
        <v>0</v>
      </c>
      <c r="I178" s="51" t="n">
        <v>4.68</v>
      </c>
      <c r="J178" s="50" t="n"/>
      <c r="K178" s="52">
        <f>IF(OR($A178="",$E178=""),"",IF($P178=1,0,N($E178)*N($F178)-N($G178)+N($H178)))</f>
        <v/>
      </c>
      <c r="L178" s="52">
        <f>IF(K178="","",IF($P178=1,0,N($E178)*IFERROR(INDEX(Products!$D$8:$D$307,MATCH($D178,Products!$A$8:$A$307,0)),0)))</f>
        <v/>
      </c>
      <c r="M178" s="52">
        <f>IF(OR(K178="",$O178=0),IF(K178="","",0),IF($P178=1,0,K178*(N(INDEX(Settings!$E$11:$E$18,$O178))+N(INDEX(Settings!$G$11:$G$18,$O178)))+N(INDEX(Settings!$F$11:$F$18,$O178))))</f>
        <v/>
      </c>
      <c r="N178" s="53">
        <f>IF(K178="","",K178-L178-M178-N($I178)-$P178*N(Settings!$D$20))</f>
        <v/>
      </c>
      <c r="O178">
        <f>IF($C178="",0,IFERROR(MATCH($C178,Settings!$D$11:$D$18,0),0))</f>
        <v/>
      </c>
      <c r="P178">
        <f>IF(LOWER(TRIM($J178&amp;""))="x",1,0)</f>
        <v/>
      </c>
    </row>
    <row r="179">
      <c r="A179" s="49" t="n">
        <v>46047</v>
      </c>
      <c r="B179" s="50" t="inlineStr">
        <is>
          <t>BL26172</t>
        </is>
      </c>
      <c r="C179" s="50" t="inlineStr">
        <is>
          <t>Etsy</t>
        </is>
      </c>
      <c r="D179" s="50" t="inlineStr">
        <is>
          <t>BL-403</t>
        </is>
      </c>
      <c r="E179" s="50" t="n">
        <v>1</v>
      </c>
      <c r="F179" s="51" t="n">
        <v>10.84</v>
      </c>
      <c r="G179" s="51" t="n">
        <v>0</v>
      </c>
      <c r="H179" s="51" t="n">
        <v>3.28</v>
      </c>
      <c r="I179" s="51" t="n">
        <v>4.43</v>
      </c>
      <c r="J179" s="50" t="n"/>
      <c r="K179" s="52">
        <f>IF(OR($A179="",$E179=""),"",IF($P179=1,0,N($E179)*N($F179)-N($G179)+N($H179)))</f>
        <v/>
      </c>
      <c r="L179" s="52">
        <f>IF(K179="","",IF($P179=1,0,N($E179)*IFERROR(INDEX(Products!$D$8:$D$307,MATCH($D179,Products!$A$8:$A$307,0)),0)))</f>
        <v/>
      </c>
      <c r="M179" s="52">
        <f>IF(OR(K179="",$O179=0),IF(K179="","",0),IF($P179=1,0,K179*(N(INDEX(Settings!$E$11:$E$18,$O179))+N(INDEX(Settings!$G$11:$G$18,$O179)))+N(INDEX(Settings!$F$11:$F$18,$O179))))</f>
        <v/>
      </c>
      <c r="N179" s="53">
        <f>IF(K179="","",K179-L179-M179-N($I179)-$P179*N(Settings!$D$20))</f>
        <v/>
      </c>
      <c r="O179">
        <f>IF($C179="",0,IFERROR(MATCH($C179,Settings!$D$11:$D$18,0),0))</f>
        <v/>
      </c>
      <c r="P179">
        <f>IF(LOWER(TRIM($J179&amp;""))="x",1,0)</f>
        <v/>
      </c>
    </row>
    <row r="180">
      <c r="A180" s="49" t="n">
        <v>46047</v>
      </c>
      <c r="B180" s="50" t="inlineStr">
        <is>
          <t>BL26173</t>
        </is>
      </c>
      <c r="C180" s="50" t="inlineStr">
        <is>
          <t>Etsy</t>
        </is>
      </c>
      <c r="D180" s="50" t="inlineStr">
        <is>
          <t>BL-101</t>
        </is>
      </c>
      <c r="E180" s="50" t="n">
        <v>1</v>
      </c>
      <c r="F180" s="51" t="n">
        <v>20.92</v>
      </c>
      <c r="G180" s="51" t="n">
        <v>0</v>
      </c>
      <c r="H180" s="51" t="n">
        <v>3.28</v>
      </c>
      <c r="I180" s="51" t="n">
        <v>4.91</v>
      </c>
      <c r="J180" s="50" t="n"/>
      <c r="K180" s="52">
        <f>IF(OR($A180="",$E180=""),"",IF($P180=1,0,N($E180)*N($F180)-N($G180)+N($H180)))</f>
        <v/>
      </c>
      <c r="L180" s="52">
        <f>IF(K180="","",IF($P180=1,0,N($E180)*IFERROR(INDEX(Products!$D$8:$D$307,MATCH($D180,Products!$A$8:$A$307,0)),0)))</f>
        <v/>
      </c>
      <c r="M180" s="52">
        <f>IF(OR(K180="",$O180=0),IF(K180="","",0),IF($P180=1,0,K180*(N(INDEX(Settings!$E$11:$E$18,$O180))+N(INDEX(Settings!$G$11:$G$18,$O180)))+N(INDEX(Settings!$F$11:$F$18,$O180))))</f>
        <v/>
      </c>
      <c r="N180" s="53">
        <f>IF(K180="","",K180-L180-M180-N($I180)-$P180*N(Settings!$D$20))</f>
        <v/>
      </c>
      <c r="O180">
        <f>IF($C180="",0,IFERROR(MATCH($C180,Settings!$D$11:$D$18,0),0))</f>
        <v/>
      </c>
      <c r="P180">
        <f>IF(LOWER(TRIM($J180&amp;""))="x",1,0)</f>
        <v/>
      </c>
    </row>
    <row r="181">
      <c r="A181" s="49" t="n">
        <v>46047</v>
      </c>
      <c r="B181" s="50" t="inlineStr">
        <is>
          <t>BL26174</t>
        </is>
      </c>
      <c r="C181" s="50" t="inlineStr">
        <is>
          <t>Own shop</t>
        </is>
      </c>
      <c r="D181" s="50" t="inlineStr">
        <is>
          <t>BL-403</t>
        </is>
      </c>
      <c r="E181" s="50" t="n">
        <v>1</v>
      </c>
      <c r="F181" s="51" t="n">
        <v>10.84</v>
      </c>
      <c r="G181" s="51" t="n">
        <v>0</v>
      </c>
      <c r="H181" s="51" t="n">
        <v>4.12</v>
      </c>
      <c r="I181" s="51" t="n">
        <v>5.01</v>
      </c>
      <c r="J181" s="50" t="inlineStr">
        <is>
          <t>x</t>
        </is>
      </c>
      <c r="K181" s="52">
        <f>IF(OR($A181="",$E181=""),"",IF($P181=1,0,N($E181)*N($F181)-N($G181)+N($H181)))</f>
        <v/>
      </c>
      <c r="L181" s="52">
        <f>IF(K181="","",IF($P181=1,0,N($E181)*IFERROR(INDEX(Products!$D$8:$D$307,MATCH($D181,Products!$A$8:$A$307,0)),0)))</f>
        <v/>
      </c>
      <c r="M181" s="52">
        <f>IF(OR(K181="",$O181=0),IF(K181="","",0),IF($P181=1,0,K181*(N(INDEX(Settings!$E$11:$E$18,$O181))+N(INDEX(Settings!$G$11:$G$18,$O181)))+N(INDEX(Settings!$F$11:$F$18,$O181))))</f>
        <v/>
      </c>
      <c r="N181" s="53">
        <f>IF(K181="","",K181-L181-M181-N($I181)-$P181*N(Settings!$D$20))</f>
        <v/>
      </c>
      <c r="O181">
        <f>IF($C181="",0,IFERROR(MATCH($C181,Settings!$D$11:$D$18,0),0))</f>
        <v/>
      </c>
      <c r="P181">
        <f>IF(LOWER(TRIM($J181&amp;""))="x",1,0)</f>
        <v/>
      </c>
    </row>
    <row r="182">
      <c r="A182" s="49" t="n">
        <v>46047</v>
      </c>
      <c r="B182" s="50" t="inlineStr">
        <is>
          <t>BL26175</t>
        </is>
      </c>
      <c r="C182" s="50" t="inlineStr">
        <is>
          <t>Own shop</t>
        </is>
      </c>
      <c r="D182" s="50" t="inlineStr">
        <is>
          <t>BL-202</t>
        </is>
      </c>
      <c r="E182" s="50" t="n">
        <v>1</v>
      </c>
      <c r="F182" s="51" t="n">
        <v>57.98</v>
      </c>
      <c r="G182" s="51" t="n">
        <v>0</v>
      </c>
      <c r="H182" s="51" t="n">
        <v>0</v>
      </c>
      <c r="I182" s="51" t="n">
        <v>6.9</v>
      </c>
      <c r="J182" s="50" t="n"/>
      <c r="K182" s="52">
        <f>IF(OR($A182="",$E182=""),"",IF($P182=1,0,N($E182)*N($F182)-N($G182)+N($H182)))</f>
        <v/>
      </c>
      <c r="L182" s="52">
        <f>IF(K182="","",IF($P182=1,0,N($E182)*IFERROR(INDEX(Products!$D$8:$D$307,MATCH($D182,Products!$A$8:$A$307,0)),0)))</f>
        <v/>
      </c>
      <c r="M182" s="52">
        <f>IF(OR(K182="",$O182=0),IF(K182="","",0),IF($P182=1,0,K182*(N(INDEX(Settings!$E$11:$E$18,$O182))+N(INDEX(Settings!$G$11:$G$18,$O182)))+N(INDEX(Settings!$F$11:$F$18,$O182))))</f>
        <v/>
      </c>
      <c r="N182" s="53">
        <f>IF(K182="","",K182-L182-M182-N($I182)-$P182*N(Settings!$D$20))</f>
        <v/>
      </c>
      <c r="O182">
        <f>IF($C182="",0,IFERROR(MATCH($C182,Settings!$D$11:$D$18,0),0))</f>
        <v/>
      </c>
      <c r="P182">
        <f>IF(LOWER(TRIM($J182&amp;""))="x",1,0)</f>
        <v/>
      </c>
    </row>
    <row r="183">
      <c r="A183" s="49" t="n">
        <v>46047</v>
      </c>
      <c r="B183" s="50" t="inlineStr">
        <is>
          <t>BL26176</t>
        </is>
      </c>
      <c r="C183" s="50" t="inlineStr">
        <is>
          <t>Own shop</t>
        </is>
      </c>
      <c r="D183" s="50" t="inlineStr">
        <is>
          <t>BL-101</t>
        </is>
      </c>
      <c r="E183" s="50" t="n">
        <v>1</v>
      </c>
      <c r="F183" s="51" t="n">
        <v>20.92</v>
      </c>
      <c r="G183" s="51" t="n">
        <v>2.09</v>
      </c>
      <c r="H183" s="51" t="n">
        <v>4.12</v>
      </c>
      <c r="I183" s="51" t="n">
        <v>5.16</v>
      </c>
      <c r="J183" s="50" t="n"/>
      <c r="K183" s="52">
        <f>IF(OR($A183="",$E183=""),"",IF($P183=1,0,N($E183)*N($F183)-N($G183)+N($H183)))</f>
        <v/>
      </c>
      <c r="L183" s="52">
        <f>IF(K183="","",IF($P183=1,0,N($E183)*IFERROR(INDEX(Products!$D$8:$D$307,MATCH($D183,Products!$A$8:$A$307,0)),0)))</f>
        <v/>
      </c>
      <c r="M183" s="52">
        <f>IF(OR(K183="",$O183=0),IF(K183="","",0),IF($P183=1,0,K183*(N(INDEX(Settings!$E$11:$E$18,$O183))+N(INDEX(Settings!$G$11:$G$18,$O183)))+N(INDEX(Settings!$F$11:$F$18,$O183))))</f>
        <v/>
      </c>
      <c r="N183" s="53">
        <f>IF(K183="","",K183-L183-M183-N($I183)-$P183*N(Settings!$D$20))</f>
        <v/>
      </c>
      <c r="O183">
        <f>IF($C183="",0,IFERROR(MATCH($C183,Settings!$D$11:$D$18,0),0))</f>
        <v/>
      </c>
      <c r="P183">
        <f>IF(LOWER(TRIM($J183&amp;""))="x",1,0)</f>
        <v/>
      </c>
    </row>
    <row r="184">
      <c r="A184" s="49" t="n">
        <v>46047</v>
      </c>
      <c r="B184" s="50" t="inlineStr">
        <is>
          <t>BL26177</t>
        </is>
      </c>
      <c r="C184" s="50" t="inlineStr">
        <is>
          <t>Own shop</t>
        </is>
      </c>
      <c r="D184" s="50" t="inlineStr">
        <is>
          <t>BL-303</t>
        </is>
      </c>
      <c r="E184" s="50" t="n">
        <v>1</v>
      </c>
      <c r="F184" s="51" t="n">
        <v>10</v>
      </c>
      <c r="G184" s="51" t="n">
        <v>0</v>
      </c>
      <c r="H184" s="51" t="n">
        <v>4.12</v>
      </c>
      <c r="I184" s="51" t="n">
        <v>5.01</v>
      </c>
      <c r="J184" s="50" t="n"/>
      <c r="K184" s="52">
        <f>IF(OR($A184="",$E184=""),"",IF($P184=1,0,N($E184)*N($F184)-N($G184)+N($H184)))</f>
        <v/>
      </c>
      <c r="L184" s="52">
        <f>IF(K184="","",IF($P184=1,0,N($E184)*IFERROR(INDEX(Products!$D$8:$D$307,MATCH($D184,Products!$A$8:$A$307,0)),0)))</f>
        <v/>
      </c>
      <c r="M184" s="52">
        <f>IF(OR(K184="",$O184=0),IF(K184="","",0),IF($P184=1,0,K184*(N(INDEX(Settings!$E$11:$E$18,$O184))+N(INDEX(Settings!$G$11:$G$18,$O184)))+N(INDEX(Settings!$F$11:$F$18,$O184))))</f>
        <v/>
      </c>
      <c r="N184" s="53">
        <f>IF(K184="","",K184-L184-M184-N($I184)-$P184*N(Settings!$D$20))</f>
        <v/>
      </c>
      <c r="O184">
        <f>IF($C184="",0,IFERROR(MATCH($C184,Settings!$D$11:$D$18,0),0))</f>
        <v/>
      </c>
      <c r="P184">
        <f>IF(LOWER(TRIM($J184&amp;""))="x",1,0)</f>
        <v/>
      </c>
    </row>
    <row r="185">
      <c r="A185" s="49" t="n">
        <v>46047</v>
      </c>
      <c r="B185" s="50" t="inlineStr">
        <is>
          <t>BL26178</t>
        </is>
      </c>
      <c r="C185" s="50" t="inlineStr">
        <is>
          <t>Own shop</t>
        </is>
      </c>
      <c r="D185" s="50" t="inlineStr">
        <is>
          <t>BL-204</t>
        </is>
      </c>
      <c r="E185" s="50" t="n">
        <v>1</v>
      </c>
      <c r="F185" s="51" t="n">
        <v>19.24</v>
      </c>
      <c r="G185" s="51" t="n">
        <v>0</v>
      </c>
      <c r="H185" s="51" t="n">
        <v>4.12</v>
      </c>
      <c r="I185" s="51" t="n">
        <v>5.06</v>
      </c>
      <c r="J185" s="50" t="n"/>
      <c r="K185" s="52">
        <f>IF(OR($A185="",$E185=""),"",IF($P185=1,0,N($E185)*N($F185)-N($G185)+N($H185)))</f>
        <v/>
      </c>
      <c r="L185" s="52">
        <f>IF(K185="","",IF($P185=1,0,N($E185)*IFERROR(INDEX(Products!$D$8:$D$307,MATCH($D185,Products!$A$8:$A$307,0)),0)))</f>
        <v/>
      </c>
      <c r="M185" s="52">
        <f>IF(OR(K185="",$O185=0),IF(K185="","",0),IF($P185=1,0,K185*(N(INDEX(Settings!$E$11:$E$18,$O185))+N(INDEX(Settings!$G$11:$G$18,$O185)))+N(INDEX(Settings!$F$11:$F$18,$O185))))</f>
        <v/>
      </c>
      <c r="N185" s="53">
        <f>IF(K185="","",K185-L185-M185-N($I185)-$P185*N(Settings!$D$20))</f>
        <v/>
      </c>
      <c r="O185">
        <f>IF($C185="",0,IFERROR(MATCH($C185,Settings!$D$11:$D$18,0),0))</f>
        <v/>
      </c>
      <c r="P185">
        <f>IF(LOWER(TRIM($J185&amp;""))="x",1,0)</f>
        <v/>
      </c>
    </row>
    <row r="186">
      <c r="A186" s="49" t="n">
        <v>46047</v>
      </c>
      <c r="B186" s="50" t="inlineStr">
        <is>
          <t>BL26179</t>
        </is>
      </c>
      <c r="C186" s="50" t="inlineStr">
        <is>
          <t>eBay</t>
        </is>
      </c>
      <c r="D186" s="50" t="inlineStr">
        <is>
          <t>BL-103</t>
        </is>
      </c>
      <c r="E186" s="50" t="n">
        <v>2</v>
      </c>
      <c r="F186" s="51" t="n">
        <v>29.33</v>
      </c>
      <c r="G186" s="51" t="n">
        <v>0</v>
      </c>
      <c r="H186" s="51" t="n">
        <v>3.28</v>
      </c>
      <c r="I186" s="51" t="n">
        <v>4.16</v>
      </c>
      <c r="J186" s="50" t="n"/>
      <c r="K186" s="52">
        <f>IF(OR($A186="",$E186=""),"",IF($P186=1,0,N($E186)*N($F186)-N($G186)+N($H186)))</f>
        <v/>
      </c>
      <c r="L186" s="52">
        <f>IF(K186="","",IF($P186=1,0,N($E186)*IFERROR(INDEX(Products!$D$8:$D$307,MATCH($D186,Products!$A$8:$A$307,0)),0)))</f>
        <v/>
      </c>
      <c r="M186" s="52">
        <f>IF(OR(K186="",$O186=0),IF(K186="","",0),IF($P186=1,0,K186*(N(INDEX(Settings!$E$11:$E$18,$O186))+N(INDEX(Settings!$G$11:$G$18,$O186)))+N(INDEX(Settings!$F$11:$F$18,$O186))))</f>
        <v/>
      </c>
      <c r="N186" s="53">
        <f>IF(K186="","",K186-L186-M186-N($I186)-$P186*N(Settings!$D$20))</f>
        <v/>
      </c>
      <c r="O186">
        <f>IF($C186="",0,IFERROR(MATCH($C186,Settings!$D$11:$D$18,0),0))</f>
        <v/>
      </c>
      <c r="P186">
        <f>IF(LOWER(TRIM($J186&amp;""))="x",1,0)</f>
        <v/>
      </c>
    </row>
    <row r="187">
      <c r="A187" s="49" t="n">
        <v>46047</v>
      </c>
      <c r="B187" s="50" t="inlineStr">
        <is>
          <t>BL26180</t>
        </is>
      </c>
      <c r="C187" s="50" t="inlineStr">
        <is>
          <t>Amazon</t>
        </is>
      </c>
      <c r="D187" s="50" t="inlineStr">
        <is>
          <t>BL-101</t>
        </is>
      </c>
      <c r="E187" s="50" t="n">
        <v>2</v>
      </c>
      <c r="F187" s="51" t="n">
        <v>21.97</v>
      </c>
      <c r="G187" s="51" t="n">
        <v>0</v>
      </c>
      <c r="H187" s="51" t="n">
        <v>0</v>
      </c>
      <c r="I187" s="51" t="n">
        <v>5.01</v>
      </c>
      <c r="J187" s="50" t="n"/>
      <c r="K187" s="52">
        <f>IF(OR($A187="",$E187=""),"",IF($P187=1,0,N($E187)*N($F187)-N($G187)+N($H187)))</f>
        <v/>
      </c>
      <c r="L187" s="52">
        <f>IF(K187="","",IF($P187=1,0,N($E187)*IFERROR(INDEX(Products!$D$8:$D$307,MATCH($D187,Products!$A$8:$A$307,0)),0)))</f>
        <v/>
      </c>
      <c r="M187" s="52">
        <f>IF(OR(K187="",$O187=0),IF(K187="","",0),IF($P187=1,0,K187*(N(INDEX(Settings!$E$11:$E$18,$O187))+N(INDEX(Settings!$G$11:$G$18,$O187)))+N(INDEX(Settings!$F$11:$F$18,$O187))))</f>
        <v/>
      </c>
      <c r="N187" s="53">
        <f>IF(K187="","",K187-L187-M187-N($I187)-$P187*N(Settings!$D$20))</f>
        <v/>
      </c>
      <c r="O187">
        <f>IF($C187="",0,IFERROR(MATCH($C187,Settings!$D$11:$D$18,0),0))</f>
        <v/>
      </c>
      <c r="P187">
        <f>IF(LOWER(TRIM($J187&amp;""))="x",1,0)</f>
        <v/>
      </c>
    </row>
    <row r="188">
      <c r="A188" s="49" t="n">
        <v>46048</v>
      </c>
      <c r="B188" s="50" t="inlineStr">
        <is>
          <t>BL26181</t>
        </is>
      </c>
      <c r="C188" s="50" t="inlineStr">
        <is>
          <t>eBay</t>
        </is>
      </c>
      <c r="D188" s="50" t="inlineStr">
        <is>
          <t>BL-101</t>
        </is>
      </c>
      <c r="E188" s="50" t="n">
        <v>1</v>
      </c>
      <c r="F188" s="51" t="n">
        <v>20.92</v>
      </c>
      <c r="G188" s="51" t="n">
        <v>0</v>
      </c>
      <c r="H188" s="51" t="n">
        <v>3.28</v>
      </c>
      <c r="I188" s="51" t="n">
        <v>4.23</v>
      </c>
      <c r="J188" s="50" t="n"/>
      <c r="K188" s="52">
        <f>IF(OR($A188="",$E188=""),"",IF($P188=1,0,N($E188)*N($F188)-N($G188)+N($H188)))</f>
        <v/>
      </c>
      <c r="L188" s="52">
        <f>IF(K188="","",IF($P188=1,0,N($E188)*IFERROR(INDEX(Products!$D$8:$D$307,MATCH($D188,Products!$A$8:$A$307,0)),0)))</f>
        <v/>
      </c>
      <c r="M188" s="52">
        <f>IF(OR(K188="",$O188=0),IF(K188="","",0),IF($P188=1,0,K188*(N(INDEX(Settings!$E$11:$E$18,$O188))+N(INDEX(Settings!$G$11:$G$18,$O188)))+N(INDEX(Settings!$F$11:$F$18,$O188))))</f>
        <v/>
      </c>
      <c r="N188" s="53">
        <f>IF(K188="","",K188-L188-M188-N($I188)-$P188*N(Settings!$D$20))</f>
        <v/>
      </c>
      <c r="O188">
        <f>IF($C188="",0,IFERROR(MATCH($C188,Settings!$D$11:$D$18,0),0))</f>
        <v/>
      </c>
      <c r="P188">
        <f>IF(LOWER(TRIM($J188&amp;""))="x",1,0)</f>
        <v/>
      </c>
    </row>
    <row r="189">
      <c r="A189" s="49" t="n">
        <v>46048</v>
      </c>
      <c r="B189" s="50" t="inlineStr">
        <is>
          <t>BL26182</t>
        </is>
      </c>
      <c r="C189" s="50" t="inlineStr">
        <is>
          <t>Amazon</t>
        </is>
      </c>
      <c r="D189" s="50" t="inlineStr">
        <is>
          <t>BL-204</t>
        </is>
      </c>
      <c r="E189" s="50" t="n">
        <v>1</v>
      </c>
      <c r="F189" s="51" t="n">
        <v>20.21</v>
      </c>
      <c r="G189" s="51" t="n">
        <v>0</v>
      </c>
      <c r="H189" s="51" t="n">
        <v>0</v>
      </c>
      <c r="I189" s="51" t="n">
        <v>5.14</v>
      </c>
      <c r="J189" s="50" t="n"/>
      <c r="K189" s="52">
        <f>IF(OR($A189="",$E189=""),"",IF($P189=1,0,N($E189)*N($F189)-N($G189)+N($H189)))</f>
        <v/>
      </c>
      <c r="L189" s="52">
        <f>IF(K189="","",IF($P189=1,0,N($E189)*IFERROR(INDEX(Products!$D$8:$D$307,MATCH($D189,Products!$A$8:$A$307,0)),0)))</f>
        <v/>
      </c>
      <c r="M189" s="52">
        <f>IF(OR(K189="",$O189=0),IF(K189="","",0),IF($P189=1,0,K189*(N(INDEX(Settings!$E$11:$E$18,$O189))+N(INDEX(Settings!$G$11:$G$18,$O189)))+N(INDEX(Settings!$F$11:$F$18,$O189))))</f>
        <v/>
      </c>
      <c r="N189" s="53">
        <f>IF(K189="","",K189-L189-M189-N($I189)-$P189*N(Settings!$D$20))</f>
        <v/>
      </c>
      <c r="O189">
        <f>IF($C189="",0,IFERROR(MATCH($C189,Settings!$D$11:$D$18,0),0))</f>
        <v/>
      </c>
      <c r="P189">
        <f>IF(LOWER(TRIM($J189&amp;""))="x",1,0)</f>
        <v/>
      </c>
    </row>
    <row r="190">
      <c r="A190" s="49" t="n">
        <v>46048</v>
      </c>
      <c r="B190" s="50" t="inlineStr">
        <is>
          <t>BL26183</t>
        </is>
      </c>
      <c r="C190" s="50" t="inlineStr">
        <is>
          <t>Own shop</t>
        </is>
      </c>
      <c r="D190" s="50" t="inlineStr">
        <is>
          <t>BL-301</t>
        </is>
      </c>
      <c r="E190" s="50" t="n">
        <v>2</v>
      </c>
      <c r="F190" s="51" t="n">
        <v>18.4</v>
      </c>
      <c r="G190" s="51" t="n">
        <v>3.68</v>
      </c>
      <c r="H190" s="51" t="n">
        <v>4.12</v>
      </c>
      <c r="I190" s="51" t="n">
        <v>4.61</v>
      </c>
      <c r="J190" s="50" t="n"/>
      <c r="K190" s="52">
        <f>IF(OR($A190="",$E190=""),"",IF($P190=1,0,N($E190)*N($F190)-N($G190)+N($H190)))</f>
        <v/>
      </c>
      <c r="L190" s="52">
        <f>IF(K190="","",IF($P190=1,0,N($E190)*IFERROR(INDEX(Products!$D$8:$D$307,MATCH($D190,Products!$A$8:$A$307,0)),0)))</f>
        <v/>
      </c>
      <c r="M190" s="52">
        <f>IF(OR(K190="",$O190=0),IF(K190="","",0),IF($P190=1,0,K190*(N(INDEX(Settings!$E$11:$E$18,$O190))+N(INDEX(Settings!$G$11:$G$18,$O190)))+N(INDEX(Settings!$F$11:$F$18,$O190))))</f>
        <v/>
      </c>
      <c r="N190" s="53">
        <f>IF(K190="","",K190-L190-M190-N($I190)-$P190*N(Settings!$D$20))</f>
        <v/>
      </c>
      <c r="O190">
        <f>IF($C190="",0,IFERROR(MATCH($C190,Settings!$D$11:$D$18,0),0))</f>
        <v/>
      </c>
      <c r="P190">
        <f>IF(LOWER(TRIM($J190&amp;""))="x",1,0)</f>
        <v/>
      </c>
    </row>
    <row r="191">
      <c r="A191" s="49" t="n">
        <v>46048</v>
      </c>
      <c r="B191" s="50" t="inlineStr">
        <is>
          <t>BL26184</t>
        </is>
      </c>
      <c r="C191" s="50" t="inlineStr">
        <is>
          <t>eBay</t>
        </is>
      </c>
      <c r="D191" s="50" t="inlineStr">
        <is>
          <t>BL-302</t>
        </is>
      </c>
      <c r="E191" s="50" t="n">
        <v>2</v>
      </c>
      <c r="F191" s="51" t="n">
        <v>33.53</v>
      </c>
      <c r="G191" s="51" t="n">
        <v>0</v>
      </c>
      <c r="H191" s="51" t="n">
        <v>3.28</v>
      </c>
      <c r="I191" s="51" t="n">
        <v>4.81</v>
      </c>
      <c r="J191" s="50" t="n"/>
      <c r="K191" s="52">
        <f>IF(OR($A191="",$E191=""),"",IF($P191=1,0,N($E191)*N($F191)-N($G191)+N($H191)))</f>
        <v/>
      </c>
      <c r="L191" s="52">
        <f>IF(K191="","",IF($P191=1,0,N($E191)*IFERROR(INDEX(Products!$D$8:$D$307,MATCH($D191,Products!$A$8:$A$307,0)),0)))</f>
        <v/>
      </c>
      <c r="M191" s="52">
        <f>IF(OR(K191="",$O191=0),IF(K191="","",0),IF($P191=1,0,K191*(N(INDEX(Settings!$E$11:$E$18,$O191))+N(INDEX(Settings!$G$11:$G$18,$O191)))+N(INDEX(Settings!$F$11:$F$18,$O191))))</f>
        <v/>
      </c>
      <c r="N191" s="53">
        <f>IF(K191="","",K191-L191-M191-N($I191)-$P191*N(Settings!$D$20))</f>
        <v/>
      </c>
      <c r="O191">
        <f>IF($C191="",0,IFERROR(MATCH($C191,Settings!$D$11:$D$18,0),0))</f>
        <v/>
      </c>
      <c r="P191">
        <f>IF(LOWER(TRIM($J191&amp;""))="x",1,0)</f>
        <v/>
      </c>
    </row>
    <row r="192">
      <c r="A192" s="49" t="n">
        <v>46048</v>
      </c>
      <c r="B192" s="50" t="inlineStr">
        <is>
          <t>BL26185</t>
        </is>
      </c>
      <c r="C192" s="50" t="inlineStr">
        <is>
          <t>Own shop</t>
        </is>
      </c>
      <c r="D192" s="50" t="inlineStr">
        <is>
          <t>BL-303</t>
        </is>
      </c>
      <c r="E192" s="50" t="n">
        <v>1</v>
      </c>
      <c r="F192" s="51" t="n">
        <v>10</v>
      </c>
      <c r="G192" s="51" t="n">
        <v>0</v>
      </c>
      <c r="H192" s="51" t="n">
        <v>4.12</v>
      </c>
      <c r="I192" s="51" t="n">
        <v>4.1</v>
      </c>
      <c r="J192" s="50" t="n"/>
      <c r="K192" s="52">
        <f>IF(OR($A192="",$E192=""),"",IF($P192=1,0,N($E192)*N($F192)-N($G192)+N($H192)))</f>
        <v/>
      </c>
      <c r="L192" s="52">
        <f>IF(K192="","",IF($P192=1,0,N($E192)*IFERROR(INDEX(Products!$D$8:$D$307,MATCH($D192,Products!$A$8:$A$307,0)),0)))</f>
        <v/>
      </c>
      <c r="M192" s="52">
        <f>IF(OR(K192="",$O192=0),IF(K192="","",0),IF($P192=1,0,K192*(N(INDEX(Settings!$E$11:$E$18,$O192))+N(INDEX(Settings!$G$11:$G$18,$O192)))+N(INDEX(Settings!$F$11:$F$18,$O192))))</f>
        <v/>
      </c>
      <c r="N192" s="53">
        <f>IF(K192="","",K192-L192-M192-N($I192)-$P192*N(Settings!$D$20))</f>
        <v/>
      </c>
      <c r="O192">
        <f>IF($C192="",0,IFERROR(MATCH($C192,Settings!$D$11:$D$18,0),0))</f>
        <v/>
      </c>
      <c r="P192">
        <f>IF(LOWER(TRIM($J192&amp;""))="x",1,0)</f>
        <v/>
      </c>
    </row>
    <row r="193">
      <c r="A193" s="49" t="n">
        <v>46048</v>
      </c>
      <c r="B193" s="50" t="inlineStr">
        <is>
          <t>BL26186</t>
        </is>
      </c>
      <c r="C193" s="50" t="inlineStr">
        <is>
          <t>Amazon</t>
        </is>
      </c>
      <c r="D193" s="50" t="inlineStr">
        <is>
          <t>BL-402</t>
        </is>
      </c>
      <c r="E193" s="50" t="n">
        <v>1</v>
      </c>
      <c r="F193" s="51" t="n">
        <v>44.03</v>
      </c>
      <c r="G193" s="51" t="n">
        <v>0</v>
      </c>
      <c r="H193" s="51" t="n">
        <v>0</v>
      </c>
      <c r="I193" s="51" t="n">
        <v>6.9</v>
      </c>
      <c r="J193" s="50" t="n"/>
      <c r="K193" s="52">
        <f>IF(OR($A193="",$E193=""),"",IF($P193=1,0,N($E193)*N($F193)-N($G193)+N($H193)))</f>
        <v/>
      </c>
      <c r="L193" s="52">
        <f>IF(K193="","",IF($P193=1,0,N($E193)*IFERROR(INDEX(Products!$D$8:$D$307,MATCH($D193,Products!$A$8:$A$307,0)),0)))</f>
        <v/>
      </c>
      <c r="M193" s="52">
        <f>IF(OR(K193="",$O193=0),IF(K193="","",0),IF($P193=1,0,K193*(N(INDEX(Settings!$E$11:$E$18,$O193))+N(INDEX(Settings!$G$11:$G$18,$O193)))+N(INDEX(Settings!$F$11:$F$18,$O193))))</f>
        <v/>
      </c>
      <c r="N193" s="53">
        <f>IF(K193="","",K193-L193-M193-N($I193)-$P193*N(Settings!$D$20))</f>
        <v/>
      </c>
      <c r="O193">
        <f>IF($C193="",0,IFERROR(MATCH($C193,Settings!$D$11:$D$18,0),0))</f>
        <v/>
      </c>
      <c r="P193">
        <f>IF(LOWER(TRIM($J193&amp;""))="x",1,0)</f>
        <v/>
      </c>
    </row>
    <row r="194">
      <c r="A194" s="49" t="n">
        <v>46048</v>
      </c>
      <c r="B194" s="50" t="inlineStr">
        <is>
          <t>BL26187</t>
        </is>
      </c>
      <c r="C194" s="50" t="inlineStr">
        <is>
          <t>Own shop</t>
        </is>
      </c>
      <c r="D194" s="50" t="inlineStr">
        <is>
          <t>BL-104</t>
        </is>
      </c>
      <c r="E194" s="50" t="n">
        <v>1</v>
      </c>
      <c r="F194" s="51" t="n">
        <v>8.32</v>
      </c>
      <c r="G194" s="51" t="n">
        <v>0</v>
      </c>
      <c r="H194" s="51" t="n">
        <v>4.12</v>
      </c>
      <c r="I194" s="51" t="n">
        <v>4.2</v>
      </c>
      <c r="J194" s="50" t="n"/>
      <c r="K194" s="52">
        <f>IF(OR($A194="",$E194=""),"",IF($P194=1,0,N($E194)*N($F194)-N($G194)+N($H194)))</f>
        <v/>
      </c>
      <c r="L194" s="52">
        <f>IF(K194="","",IF($P194=1,0,N($E194)*IFERROR(INDEX(Products!$D$8:$D$307,MATCH($D194,Products!$A$8:$A$307,0)),0)))</f>
        <v/>
      </c>
      <c r="M194" s="52">
        <f>IF(OR(K194="",$O194=0),IF(K194="","",0),IF($P194=1,0,K194*(N(INDEX(Settings!$E$11:$E$18,$O194))+N(INDEX(Settings!$G$11:$G$18,$O194)))+N(INDEX(Settings!$F$11:$F$18,$O194))))</f>
        <v/>
      </c>
      <c r="N194" s="53">
        <f>IF(K194="","",K194-L194-M194-N($I194)-$P194*N(Settings!$D$20))</f>
        <v/>
      </c>
      <c r="O194">
        <f>IF($C194="",0,IFERROR(MATCH($C194,Settings!$D$11:$D$18,0),0))</f>
        <v/>
      </c>
      <c r="P194">
        <f>IF(LOWER(TRIM($J194&amp;""))="x",1,0)</f>
        <v/>
      </c>
    </row>
    <row r="195">
      <c r="A195" s="49" t="n">
        <v>46048</v>
      </c>
      <c r="B195" s="50" t="inlineStr">
        <is>
          <t>BL26188</t>
        </is>
      </c>
      <c r="C195" s="50" t="inlineStr">
        <is>
          <t>Own shop</t>
        </is>
      </c>
      <c r="D195" s="50" t="inlineStr">
        <is>
          <t>BL-201</t>
        </is>
      </c>
      <c r="E195" s="50" t="n">
        <v>1</v>
      </c>
      <c r="F195" s="51" t="n">
        <v>12.52</v>
      </c>
      <c r="G195" s="51" t="n">
        <v>0</v>
      </c>
      <c r="H195" s="51" t="n">
        <v>4.12</v>
      </c>
      <c r="I195" s="51" t="n">
        <v>4.29</v>
      </c>
      <c r="J195" s="50" t="n"/>
      <c r="K195" s="52">
        <f>IF(OR($A195="",$E195=""),"",IF($P195=1,0,N($E195)*N($F195)-N($G195)+N($H195)))</f>
        <v/>
      </c>
      <c r="L195" s="52">
        <f>IF(K195="","",IF($P195=1,0,N($E195)*IFERROR(INDEX(Products!$D$8:$D$307,MATCH($D195,Products!$A$8:$A$307,0)),0)))</f>
        <v/>
      </c>
      <c r="M195" s="52">
        <f>IF(OR(K195="",$O195=0),IF(K195="","",0),IF($P195=1,0,K195*(N(INDEX(Settings!$E$11:$E$18,$O195))+N(INDEX(Settings!$G$11:$G$18,$O195)))+N(INDEX(Settings!$F$11:$F$18,$O195))))</f>
        <v/>
      </c>
      <c r="N195" s="53">
        <f>IF(K195="","",K195-L195-M195-N($I195)-$P195*N(Settings!$D$20))</f>
        <v/>
      </c>
      <c r="O195">
        <f>IF($C195="",0,IFERROR(MATCH($C195,Settings!$D$11:$D$18,0),0))</f>
        <v/>
      </c>
      <c r="P195">
        <f>IF(LOWER(TRIM($J195&amp;""))="x",1,0)</f>
        <v/>
      </c>
    </row>
    <row r="196">
      <c r="A196" s="49" t="n">
        <v>46049</v>
      </c>
      <c r="B196" s="50" t="inlineStr">
        <is>
          <t>BL26189</t>
        </is>
      </c>
      <c r="C196" s="50" t="inlineStr">
        <is>
          <t>Own shop</t>
        </is>
      </c>
      <c r="D196" s="50" t="inlineStr">
        <is>
          <t>BL-203</t>
        </is>
      </c>
      <c r="E196" s="50" t="n">
        <v>1</v>
      </c>
      <c r="F196" s="51" t="n">
        <v>16.72</v>
      </c>
      <c r="G196" s="51" t="n">
        <v>1.67</v>
      </c>
      <c r="H196" s="51" t="n">
        <v>4.12</v>
      </c>
      <c r="I196" s="51" t="n">
        <v>4.39</v>
      </c>
      <c r="J196" s="50" t="n"/>
      <c r="K196" s="52">
        <f>IF(OR($A196="",$E196=""),"",IF($P196=1,0,N($E196)*N($F196)-N($G196)+N($H196)))</f>
        <v/>
      </c>
      <c r="L196" s="52">
        <f>IF(K196="","",IF($P196=1,0,N($E196)*IFERROR(INDEX(Products!$D$8:$D$307,MATCH($D196,Products!$A$8:$A$307,0)),0)))</f>
        <v/>
      </c>
      <c r="M196" s="52">
        <f>IF(OR(K196="",$O196=0),IF(K196="","",0),IF($P196=1,0,K196*(N(INDEX(Settings!$E$11:$E$18,$O196))+N(INDEX(Settings!$G$11:$G$18,$O196)))+N(INDEX(Settings!$F$11:$F$18,$O196))))</f>
        <v/>
      </c>
      <c r="N196" s="53">
        <f>IF(K196="","",K196-L196-M196-N($I196)-$P196*N(Settings!$D$20))</f>
        <v/>
      </c>
      <c r="O196">
        <f>IF($C196="",0,IFERROR(MATCH($C196,Settings!$D$11:$D$18,0),0))</f>
        <v/>
      </c>
      <c r="P196">
        <f>IF(LOWER(TRIM($J196&amp;""))="x",1,0)</f>
        <v/>
      </c>
    </row>
    <row r="197">
      <c r="A197" s="49" t="n">
        <v>46049</v>
      </c>
      <c r="B197" s="50" t="inlineStr">
        <is>
          <t>BL26190</t>
        </is>
      </c>
      <c r="C197" s="50" t="inlineStr">
        <is>
          <t>Amazon</t>
        </is>
      </c>
      <c r="D197" s="50" t="inlineStr">
        <is>
          <t>BL-402</t>
        </is>
      </c>
      <c r="E197" s="50" t="n">
        <v>1</v>
      </c>
      <c r="F197" s="51" t="n">
        <v>44.03</v>
      </c>
      <c r="G197" s="51" t="n">
        <v>0</v>
      </c>
      <c r="H197" s="51" t="n">
        <v>0</v>
      </c>
      <c r="I197" s="51" t="n">
        <v>6.9</v>
      </c>
      <c r="J197" s="50" t="n"/>
      <c r="K197" s="52">
        <f>IF(OR($A197="",$E197=""),"",IF($P197=1,0,N($E197)*N($F197)-N($G197)+N($H197)))</f>
        <v/>
      </c>
      <c r="L197" s="52">
        <f>IF(K197="","",IF($P197=1,0,N($E197)*IFERROR(INDEX(Products!$D$8:$D$307,MATCH($D197,Products!$A$8:$A$307,0)),0)))</f>
        <v/>
      </c>
      <c r="M197" s="52">
        <f>IF(OR(K197="",$O197=0),IF(K197="","",0),IF($P197=1,0,K197*(N(INDEX(Settings!$E$11:$E$18,$O197))+N(INDEX(Settings!$G$11:$G$18,$O197)))+N(INDEX(Settings!$F$11:$F$18,$O197))))</f>
        <v/>
      </c>
      <c r="N197" s="53">
        <f>IF(K197="","",K197-L197-M197-N($I197)-$P197*N(Settings!$D$20))</f>
        <v/>
      </c>
      <c r="O197">
        <f>IF($C197="",0,IFERROR(MATCH($C197,Settings!$D$11:$D$18,0),0))</f>
        <v/>
      </c>
      <c r="P197">
        <f>IF(LOWER(TRIM($J197&amp;""))="x",1,0)</f>
        <v/>
      </c>
    </row>
    <row r="198">
      <c r="A198" s="49" t="n">
        <v>46049</v>
      </c>
      <c r="B198" s="50" t="inlineStr">
        <is>
          <t>BL26191</t>
        </is>
      </c>
      <c r="C198" s="50" t="inlineStr">
        <is>
          <t>Own shop</t>
        </is>
      </c>
      <c r="D198" s="50" t="inlineStr">
        <is>
          <t>BL-303</t>
        </is>
      </c>
      <c r="E198" s="50" t="n">
        <v>1</v>
      </c>
      <c r="F198" s="51" t="n">
        <v>10</v>
      </c>
      <c r="G198" s="51" t="n">
        <v>0</v>
      </c>
      <c r="H198" s="51" t="n">
        <v>4.12</v>
      </c>
      <c r="I198" s="51" t="n">
        <v>4.22</v>
      </c>
      <c r="J198" s="50" t="n"/>
      <c r="K198" s="52">
        <f>IF(OR($A198="",$E198=""),"",IF($P198=1,0,N($E198)*N($F198)-N($G198)+N($H198)))</f>
        <v/>
      </c>
      <c r="L198" s="52">
        <f>IF(K198="","",IF($P198=1,0,N($E198)*IFERROR(INDEX(Products!$D$8:$D$307,MATCH($D198,Products!$A$8:$A$307,0)),0)))</f>
        <v/>
      </c>
      <c r="M198" s="52">
        <f>IF(OR(K198="",$O198=0),IF(K198="","",0),IF($P198=1,0,K198*(N(INDEX(Settings!$E$11:$E$18,$O198))+N(INDEX(Settings!$G$11:$G$18,$O198)))+N(INDEX(Settings!$F$11:$F$18,$O198))))</f>
        <v/>
      </c>
      <c r="N198" s="53">
        <f>IF(K198="","",K198-L198-M198-N($I198)-$P198*N(Settings!$D$20))</f>
        <v/>
      </c>
      <c r="O198">
        <f>IF($C198="",0,IFERROR(MATCH($C198,Settings!$D$11:$D$18,0),0))</f>
        <v/>
      </c>
      <c r="P198">
        <f>IF(LOWER(TRIM($J198&amp;""))="x",1,0)</f>
        <v/>
      </c>
    </row>
    <row r="199">
      <c r="A199" s="49" t="n">
        <v>46049</v>
      </c>
      <c r="B199" s="50" t="inlineStr">
        <is>
          <t>BL26192</t>
        </is>
      </c>
      <c r="C199" s="50" t="inlineStr">
        <is>
          <t>Own shop</t>
        </is>
      </c>
      <c r="D199" s="50" t="inlineStr">
        <is>
          <t>BL-402</t>
        </is>
      </c>
      <c r="E199" s="50" t="n">
        <v>1</v>
      </c>
      <c r="F199" s="51" t="n">
        <v>41.93</v>
      </c>
      <c r="G199" s="51" t="n">
        <v>0</v>
      </c>
      <c r="H199" s="51" t="n">
        <v>4.12</v>
      </c>
      <c r="I199" s="51" t="n">
        <v>6.9</v>
      </c>
      <c r="J199" s="50" t="n"/>
      <c r="K199" s="52">
        <f>IF(OR($A199="",$E199=""),"",IF($P199=1,0,N($E199)*N($F199)-N($G199)+N($H199)))</f>
        <v/>
      </c>
      <c r="L199" s="52">
        <f>IF(K199="","",IF($P199=1,0,N($E199)*IFERROR(INDEX(Products!$D$8:$D$307,MATCH($D199,Products!$A$8:$A$307,0)),0)))</f>
        <v/>
      </c>
      <c r="M199" s="52">
        <f>IF(OR(K199="",$O199=0),IF(K199="","",0),IF($P199=1,0,K199*(N(INDEX(Settings!$E$11:$E$18,$O199))+N(INDEX(Settings!$G$11:$G$18,$O199)))+N(INDEX(Settings!$F$11:$F$18,$O199))))</f>
        <v/>
      </c>
      <c r="N199" s="53">
        <f>IF(K199="","",K199-L199-M199-N($I199)-$P199*N(Settings!$D$20))</f>
        <v/>
      </c>
      <c r="O199">
        <f>IF($C199="",0,IFERROR(MATCH($C199,Settings!$D$11:$D$18,0),0))</f>
        <v/>
      </c>
      <c r="P199">
        <f>IF(LOWER(TRIM($J199&amp;""))="x",1,0)</f>
        <v/>
      </c>
    </row>
    <row r="200">
      <c r="A200" s="49" t="n">
        <v>46050</v>
      </c>
      <c r="B200" s="50" t="inlineStr">
        <is>
          <t>BL26193</t>
        </is>
      </c>
      <c r="C200" s="50" t="inlineStr">
        <is>
          <t>Etsy</t>
        </is>
      </c>
      <c r="D200" s="50" t="inlineStr">
        <is>
          <t>BL-102</t>
        </is>
      </c>
      <c r="E200" s="50" t="n">
        <v>1</v>
      </c>
      <c r="F200" s="51" t="n">
        <v>14.2</v>
      </c>
      <c r="G200" s="51" t="n">
        <v>0</v>
      </c>
      <c r="H200" s="51" t="n">
        <v>3.28</v>
      </c>
      <c r="I200" s="51" t="n">
        <v>4.47</v>
      </c>
      <c r="J200" s="50" t="n"/>
      <c r="K200" s="52">
        <f>IF(OR($A200="",$E200=""),"",IF($P200=1,0,N($E200)*N($F200)-N($G200)+N($H200)))</f>
        <v/>
      </c>
      <c r="L200" s="52">
        <f>IF(K200="","",IF($P200=1,0,N($E200)*IFERROR(INDEX(Products!$D$8:$D$307,MATCH($D200,Products!$A$8:$A$307,0)),0)))</f>
        <v/>
      </c>
      <c r="M200" s="52">
        <f>IF(OR(K200="",$O200=0),IF(K200="","",0),IF($P200=1,0,K200*(N(INDEX(Settings!$E$11:$E$18,$O200))+N(INDEX(Settings!$G$11:$G$18,$O200)))+N(INDEX(Settings!$F$11:$F$18,$O200))))</f>
        <v/>
      </c>
      <c r="N200" s="53">
        <f>IF(K200="","",K200-L200-M200-N($I200)-$P200*N(Settings!$D$20))</f>
        <v/>
      </c>
      <c r="O200">
        <f>IF($C200="",0,IFERROR(MATCH($C200,Settings!$D$11:$D$18,0),0))</f>
        <v/>
      </c>
      <c r="P200">
        <f>IF(LOWER(TRIM($J200&amp;""))="x",1,0)</f>
        <v/>
      </c>
    </row>
    <row r="201">
      <c r="A201" s="49" t="n">
        <v>46050</v>
      </c>
      <c r="B201" s="50" t="inlineStr">
        <is>
          <t>BL26194</t>
        </is>
      </c>
      <c r="C201" s="50" t="inlineStr">
        <is>
          <t>Amazon</t>
        </is>
      </c>
      <c r="D201" s="50" t="inlineStr">
        <is>
          <t>BL-401</t>
        </is>
      </c>
      <c r="E201" s="50" t="n">
        <v>1</v>
      </c>
      <c r="F201" s="51" t="n">
        <v>24.62</v>
      </c>
      <c r="G201" s="51" t="n">
        <v>0</v>
      </c>
      <c r="H201" s="51" t="n">
        <v>0</v>
      </c>
      <c r="I201" s="51" t="n">
        <v>4.15</v>
      </c>
      <c r="J201" s="50" t="n"/>
      <c r="K201" s="52">
        <f>IF(OR($A201="",$E201=""),"",IF($P201=1,0,N($E201)*N($F201)-N($G201)+N($H201)))</f>
        <v/>
      </c>
      <c r="L201" s="52">
        <f>IF(K201="","",IF($P201=1,0,N($E201)*IFERROR(INDEX(Products!$D$8:$D$307,MATCH($D201,Products!$A$8:$A$307,0)),0)))</f>
        <v/>
      </c>
      <c r="M201" s="52">
        <f>IF(OR(K201="",$O201=0),IF(K201="","",0),IF($P201=1,0,K201*(N(INDEX(Settings!$E$11:$E$18,$O201))+N(INDEX(Settings!$G$11:$G$18,$O201)))+N(INDEX(Settings!$F$11:$F$18,$O201))))</f>
        <v/>
      </c>
      <c r="N201" s="53">
        <f>IF(K201="","",K201-L201-M201-N($I201)-$P201*N(Settings!$D$20))</f>
        <v/>
      </c>
      <c r="O201">
        <f>IF($C201="",0,IFERROR(MATCH($C201,Settings!$D$11:$D$18,0),0))</f>
        <v/>
      </c>
      <c r="P201">
        <f>IF(LOWER(TRIM($J201&amp;""))="x",1,0)</f>
        <v/>
      </c>
    </row>
    <row r="202">
      <c r="A202" s="49" t="n">
        <v>46050</v>
      </c>
      <c r="B202" s="50" t="inlineStr">
        <is>
          <t>BL26195</t>
        </is>
      </c>
      <c r="C202" s="50" t="inlineStr">
        <is>
          <t>Own shop</t>
        </is>
      </c>
      <c r="D202" s="50" t="inlineStr">
        <is>
          <t>BL-301</t>
        </is>
      </c>
      <c r="E202" s="50" t="n">
        <v>1</v>
      </c>
      <c r="F202" s="51" t="n">
        <v>18.4</v>
      </c>
      <c r="G202" s="51" t="n">
        <v>0</v>
      </c>
      <c r="H202" s="51" t="n">
        <v>4.12</v>
      </c>
      <c r="I202" s="51" t="n">
        <v>4.55</v>
      </c>
      <c r="J202" s="50" t="n"/>
      <c r="K202" s="52">
        <f>IF(OR($A202="",$E202=""),"",IF($P202=1,0,N($E202)*N($F202)-N($G202)+N($H202)))</f>
        <v/>
      </c>
      <c r="L202" s="52">
        <f>IF(K202="","",IF($P202=1,0,N($E202)*IFERROR(INDEX(Products!$D$8:$D$307,MATCH($D202,Products!$A$8:$A$307,0)),0)))</f>
        <v/>
      </c>
      <c r="M202" s="52">
        <f>IF(OR(K202="",$O202=0),IF(K202="","",0),IF($P202=1,0,K202*(N(INDEX(Settings!$E$11:$E$18,$O202))+N(INDEX(Settings!$G$11:$G$18,$O202)))+N(INDEX(Settings!$F$11:$F$18,$O202))))</f>
        <v/>
      </c>
      <c r="N202" s="53">
        <f>IF(K202="","",K202-L202-M202-N($I202)-$P202*N(Settings!$D$20))</f>
        <v/>
      </c>
      <c r="O202">
        <f>IF($C202="",0,IFERROR(MATCH($C202,Settings!$D$11:$D$18,0),0))</f>
        <v/>
      </c>
      <c r="P202">
        <f>IF(LOWER(TRIM($J202&amp;""))="x",1,0)</f>
        <v/>
      </c>
    </row>
    <row r="203">
      <c r="A203" s="49" t="n">
        <v>46050</v>
      </c>
      <c r="B203" s="50" t="inlineStr">
        <is>
          <t>BL26196</t>
        </is>
      </c>
      <c r="C203" s="50" t="inlineStr">
        <is>
          <t>Own shop</t>
        </is>
      </c>
      <c r="D203" s="50" t="inlineStr">
        <is>
          <t>BL-101</t>
        </is>
      </c>
      <c r="E203" s="50" t="n">
        <v>1</v>
      </c>
      <c r="F203" s="51" t="n">
        <v>20.92</v>
      </c>
      <c r="G203" s="51" t="n">
        <v>0</v>
      </c>
      <c r="H203" s="51" t="n">
        <v>4.12</v>
      </c>
      <c r="I203" s="51" t="n">
        <v>5.06</v>
      </c>
      <c r="J203" s="50" t="n"/>
      <c r="K203" s="52">
        <f>IF(OR($A203="",$E203=""),"",IF($P203=1,0,N($E203)*N($F203)-N($G203)+N($H203)))</f>
        <v/>
      </c>
      <c r="L203" s="52">
        <f>IF(K203="","",IF($P203=1,0,N($E203)*IFERROR(INDEX(Products!$D$8:$D$307,MATCH($D203,Products!$A$8:$A$307,0)),0)))</f>
        <v/>
      </c>
      <c r="M203" s="52">
        <f>IF(OR(K203="",$O203=0),IF(K203="","",0),IF($P203=1,0,K203*(N(INDEX(Settings!$E$11:$E$18,$O203))+N(INDEX(Settings!$G$11:$G$18,$O203)))+N(INDEX(Settings!$F$11:$F$18,$O203))))</f>
        <v/>
      </c>
      <c r="N203" s="53">
        <f>IF(K203="","",K203-L203-M203-N($I203)-$P203*N(Settings!$D$20))</f>
        <v/>
      </c>
      <c r="O203">
        <f>IF($C203="",0,IFERROR(MATCH($C203,Settings!$D$11:$D$18,0),0))</f>
        <v/>
      </c>
      <c r="P203">
        <f>IF(LOWER(TRIM($J203&amp;""))="x",1,0)</f>
        <v/>
      </c>
    </row>
    <row r="204">
      <c r="A204" s="49" t="n">
        <v>46050</v>
      </c>
      <c r="B204" s="50" t="inlineStr">
        <is>
          <t>BL26197</t>
        </is>
      </c>
      <c r="C204" s="50" t="inlineStr">
        <is>
          <t>Own shop</t>
        </is>
      </c>
      <c r="D204" s="50" t="inlineStr">
        <is>
          <t>BL-103</t>
        </is>
      </c>
      <c r="E204" s="50" t="n">
        <v>1</v>
      </c>
      <c r="F204" s="51" t="n">
        <v>29.33</v>
      </c>
      <c r="G204" s="51" t="n">
        <v>0</v>
      </c>
      <c r="H204" s="51" t="n">
        <v>4.12</v>
      </c>
      <c r="I204" s="51" t="n">
        <v>5.09</v>
      </c>
      <c r="J204" s="50" t="n"/>
      <c r="K204" s="52">
        <f>IF(OR($A204="",$E204=""),"",IF($P204=1,0,N($E204)*N($F204)-N($G204)+N($H204)))</f>
        <v/>
      </c>
      <c r="L204" s="52">
        <f>IF(K204="","",IF($P204=1,0,N($E204)*IFERROR(INDEX(Products!$D$8:$D$307,MATCH($D204,Products!$A$8:$A$307,0)),0)))</f>
        <v/>
      </c>
      <c r="M204" s="52">
        <f>IF(OR(K204="",$O204=0),IF(K204="","",0),IF($P204=1,0,K204*(N(INDEX(Settings!$E$11:$E$18,$O204))+N(INDEX(Settings!$G$11:$G$18,$O204)))+N(INDEX(Settings!$F$11:$F$18,$O204))))</f>
        <v/>
      </c>
      <c r="N204" s="53">
        <f>IF(K204="","",K204-L204-M204-N($I204)-$P204*N(Settings!$D$20))</f>
        <v/>
      </c>
      <c r="O204">
        <f>IF($C204="",0,IFERROR(MATCH($C204,Settings!$D$11:$D$18,0),0))</f>
        <v/>
      </c>
      <c r="P204">
        <f>IF(LOWER(TRIM($J204&amp;""))="x",1,0)</f>
        <v/>
      </c>
    </row>
    <row r="205">
      <c r="A205" s="49" t="n">
        <v>46050</v>
      </c>
      <c r="B205" s="50" t="inlineStr">
        <is>
          <t>BL26198</t>
        </is>
      </c>
      <c r="C205" s="50" t="inlineStr">
        <is>
          <t>Own shop</t>
        </is>
      </c>
      <c r="D205" s="50" t="inlineStr">
        <is>
          <t>BL-201</t>
        </is>
      </c>
      <c r="E205" s="50" t="n">
        <v>1</v>
      </c>
      <c r="F205" s="51" t="n">
        <v>12.52</v>
      </c>
      <c r="G205" s="51" t="n">
        <v>1.25</v>
      </c>
      <c r="H205" s="51" t="n">
        <v>4.12</v>
      </c>
      <c r="I205" s="51" t="n">
        <v>4.72</v>
      </c>
      <c r="J205" s="50" t="n"/>
      <c r="K205" s="52">
        <f>IF(OR($A205="",$E205=""),"",IF($P205=1,0,N($E205)*N($F205)-N($G205)+N($H205)))</f>
        <v/>
      </c>
      <c r="L205" s="52">
        <f>IF(K205="","",IF($P205=1,0,N($E205)*IFERROR(INDEX(Products!$D$8:$D$307,MATCH($D205,Products!$A$8:$A$307,0)),0)))</f>
        <v/>
      </c>
      <c r="M205" s="52">
        <f>IF(OR(K205="",$O205=0),IF(K205="","",0),IF($P205=1,0,K205*(N(INDEX(Settings!$E$11:$E$18,$O205))+N(INDEX(Settings!$G$11:$G$18,$O205)))+N(INDEX(Settings!$F$11:$F$18,$O205))))</f>
        <v/>
      </c>
      <c r="N205" s="53">
        <f>IF(K205="","",K205-L205-M205-N($I205)-$P205*N(Settings!$D$20))</f>
        <v/>
      </c>
      <c r="O205">
        <f>IF($C205="",0,IFERROR(MATCH($C205,Settings!$D$11:$D$18,0),0))</f>
        <v/>
      </c>
      <c r="P205">
        <f>IF(LOWER(TRIM($J205&amp;""))="x",1,0)</f>
        <v/>
      </c>
    </row>
    <row r="206">
      <c r="A206" s="49" t="n">
        <v>46050</v>
      </c>
      <c r="B206" s="50" t="inlineStr">
        <is>
          <t>BL26199</t>
        </is>
      </c>
      <c r="C206" s="50" t="inlineStr">
        <is>
          <t>Own shop</t>
        </is>
      </c>
      <c r="D206" s="50" t="inlineStr">
        <is>
          <t>BL-203</t>
        </is>
      </c>
      <c r="E206" s="50" t="n">
        <v>1</v>
      </c>
      <c r="F206" s="51" t="n">
        <v>16.72</v>
      </c>
      <c r="G206" s="51" t="n">
        <v>0</v>
      </c>
      <c r="H206" s="51" t="n">
        <v>4.12</v>
      </c>
      <c r="I206" s="51" t="n">
        <v>4.61</v>
      </c>
      <c r="J206" s="50" t="n"/>
      <c r="K206" s="52">
        <f>IF(OR($A206="",$E206=""),"",IF($P206=1,0,N($E206)*N($F206)-N($G206)+N($H206)))</f>
        <v/>
      </c>
      <c r="L206" s="52">
        <f>IF(K206="","",IF($P206=1,0,N($E206)*IFERROR(INDEX(Products!$D$8:$D$307,MATCH($D206,Products!$A$8:$A$307,0)),0)))</f>
        <v/>
      </c>
      <c r="M206" s="52">
        <f>IF(OR(K206="",$O206=0),IF(K206="","",0),IF($P206=1,0,K206*(N(INDEX(Settings!$E$11:$E$18,$O206))+N(INDEX(Settings!$G$11:$G$18,$O206)))+N(INDEX(Settings!$F$11:$F$18,$O206))))</f>
        <v/>
      </c>
      <c r="N206" s="53">
        <f>IF(K206="","",K206-L206-M206-N($I206)-$P206*N(Settings!$D$20))</f>
        <v/>
      </c>
      <c r="O206">
        <f>IF($C206="",0,IFERROR(MATCH($C206,Settings!$D$11:$D$18,0),0))</f>
        <v/>
      </c>
      <c r="P206">
        <f>IF(LOWER(TRIM($J206&amp;""))="x",1,0)</f>
        <v/>
      </c>
    </row>
    <row r="207">
      <c r="A207" s="49" t="n">
        <v>46050</v>
      </c>
      <c r="B207" s="50" t="inlineStr">
        <is>
          <t>BL26200</t>
        </is>
      </c>
      <c r="C207" s="50" t="inlineStr">
        <is>
          <t>Amazon</t>
        </is>
      </c>
      <c r="D207" s="50" t="inlineStr">
        <is>
          <t>BL-102</t>
        </is>
      </c>
      <c r="E207" s="50" t="n">
        <v>1</v>
      </c>
      <c r="F207" s="51" t="n">
        <v>14.91</v>
      </c>
      <c r="G207" s="51" t="n">
        <v>0</v>
      </c>
      <c r="H207" s="51" t="n">
        <v>0</v>
      </c>
      <c r="I207" s="51" t="n">
        <v>4.19</v>
      </c>
      <c r="J207" s="50" t="n"/>
      <c r="K207" s="52">
        <f>IF(OR($A207="",$E207=""),"",IF($P207=1,0,N($E207)*N($F207)-N($G207)+N($H207)))</f>
        <v/>
      </c>
      <c r="L207" s="52">
        <f>IF(K207="","",IF($P207=1,0,N($E207)*IFERROR(INDEX(Products!$D$8:$D$307,MATCH($D207,Products!$A$8:$A$307,0)),0)))</f>
        <v/>
      </c>
      <c r="M207" s="52">
        <f>IF(OR(K207="",$O207=0),IF(K207="","",0),IF($P207=1,0,K207*(N(INDEX(Settings!$E$11:$E$18,$O207))+N(INDEX(Settings!$G$11:$G$18,$O207)))+N(INDEX(Settings!$F$11:$F$18,$O207))))</f>
        <v/>
      </c>
      <c r="N207" s="53">
        <f>IF(K207="","",K207-L207-M207-N($I207)-$P207*N(Settings!$D$20))</f>
        <v/>
      </c>
      <c r="O207">
        <f>IF($C207="",0,IFERROR(MATCH($C207,Settings!$D$11:$D$18,0),0))</f>
        <v/>
      </c>
      <c r="P207">
        <f>IF(LOWER(TRIM($J207&amp;""))="x",1,0)</f>
        <v/>
      </c>
    </row>
    <row r="208">
      <c r="A208" s="49" t="n">
        <v>46051</v>
      </c>
      <c r="B208" s="50" t="inlineStr">
        <is>
          <t>BL26201</t>
        </is>
      </c>
      <c r="C208" s="50" t="inlineStr">
        <is>
          <t>Own shop</t>
        </is>
      </c>
      <c r="D208" s="50" t="inlineStr">
        <is>
          <t>BL-203</t>
        </is>
      </c>
      <c r="E208" s="50" t="n">
        <v>1</v>
      </c>
      <c r="F208" s="51" t="n">
        <v>16.72</v>
      </c>
      <c r="G208" s="51" t="n">
        <v>0</v>
      </c>
      <c r="H208" s="51" t="n">
        <v>4.12</v>
      </c>
      <c r="I208" s="51" t="n">
        <v>4.33</v>
      </c>
      <c r="J208" s="50" t="n"/>
      <c r="K208" s="52">
        <f>IF(OR($A208="",$E208=""),"",IF($P208=1,0,N($E208)*N($F208)-N($G208)+N($H208)))</f>
        <v/>
      </c>
      <c r="L208" s="52">
        <f>IF(K208="","",IF($P208=1,0,N($E208)*IFERROR(INDEX(Products!$D$8:$D$307,MATCH($D208,Products!$A$8:$A$307,0)),0)))</f>
        <v/>
      </c>
      <c r="M208" s="52">
        <f>IF(OR(K208="",$O208=0),IF(K208="","",0),IF($P208=1,0,K208*(N(INDEX(Settings!$E$11:$E$18,$O208))+N(INDEX(Settings!$G$11:$G$18,$O208)))+N(INDEX(Settings!$F$11:$F$18,$O208))))</f>
        <v/>
      </c>
      <c r="N208" s="53">
        <f>IF(K208="","",K208-L208-M208-N($I208)-$P208*N(Settings!$D$20))</f>
        <v/>
      </c>
      <c r="O208">
        <f>IF($C208="",0,IFERROR(MATCH($C208,Settings!$D$11:$D$18,0),0))</f>
        <v/>
      </c>
      <c r="P208">
        <f>IF(LOWER(TRIM($J208&amp;""))="x",1,0)</f>
        <v/>
      </c>
    </row>
    <row r="209">
      <c r="A209" s="49" t="n">
        <v>46051</v>
      </c>
      <c r="B209" s="50" t="inlineStr">
        <is>
          <t>BL26202</t>
        </is>
      </c>
      <c r="C209" s="50" t="inlineStr">
        <is>
          <t>Etsy</t>
        </is>
      </c>
      <c r="D209" s="50" t="inlineStr">
        <is>
          <t>BL-201</t>
        </is>
      </c>
      <c r="E209" s="50" t="n">
        <v>1</v>
      </c>
      <c r="F209" s="51" t="n">
        <v>12.52</v>
      </c>
      <c r="G209" s="51" t="n">
        <v>0</v>
      </c>
      <c r="H209" s="51" t="n">
        <v>3.28</v>
      </c>
      <c r="I209" s="51" t="n">
        <v>5.11</v>
      </c>
      <c r="J209" s="50" t="n"/>
      <c r="K209" s="52">
        <f>IF(OR($A209="",$E209=""),"",IF($P209=1,0,N($E209)*N($F209)-N($G209)+N($H209)))</f>
        <v/>
      </c>
      <c r="L209" s="52">
        <f>IF(K209="","",IF($P209=1,0,N($E209)*IFERROR(INDEX(Products!$D$8:$D$307,MATCH($D209,Products!$A$8:$A$307,0)),0)))</f>
        <v/>
      </c>
      <c r="M209" s="52">
        <f>IF(OR(K209="",$O209=0),IF(K209="","",0),IF($P209=1,0,K209*(N(INDEX(Settings!$E$11:$E$18,$O209))+N(INDEX(Settings!$G$11:$G$18,$O209)))+N(INDEX(Settings!$F$11:$F$18,$O209))))</f>
        <v/>
      </c>
      <c r="N209" s="53">
        <f>IF(K209="","",K209-L209-M209-N($I209)-$P209*N(Settings!$D$20))</f>
        <v/>
      </c>
      <c r="O209">
        <f>IF($C209="",0,IFERROR(MATCH($C209,Settings!$D$11:$D$18,0),0))</f>
        <v/>
      </c>
      <c r="P209">
        <f>IF(LOWER(TRIM($J209&amp;""))="x",1,0)</f>
        <v/>
      </c>
    </row>
    <row r="210">
      <c r="A210" s="49" t="n">
        <v>46051</v>
      </c>
      <c r="B210" s="50" t="inlineStr">
        <is>
          <t>BL26203</t>
        </is>
      </c>
      <c r="C210" s="50" t="inlineStr">
        <is>
          <t>eBay</t>
        </is>
      </c>
      <c r="D210" s="50" t="inlineStr">
        <is>
          <t>BL-203</t>
        </is>
      </c>
      <c r="E210" s="50" t="n">
        <v>2</v>
      </c>
      <c r="F210" s="51" t="n">
        <v>16.72</v>
      </c>
      <c r="G210" s="51" t="n">
        <v>0</v>
      </c>
      <c r="H210" s="51" t="n">
        <v>3.28</v>
      </c>
      <c r="I210" s="51" t="n">
        <v>4.16</v>
      </c>
      <c r="J210" s="50" t="n"/>
      <c r="K210" s="52">
        <f>IF(OR($A210="",$E210=""),"",IF($P210=1,0,N($E210)*N($F210)-N($G210)+N($H210)))</f>
        <v/>
      </c>
      <c r="L210" s="52">
        <f>IF(K210="","",IF($P210=1,0,N($E210)*IFERROR(INDEX(Products!$D$8:$D$307,MATCH($D210,Products!$A$8:$A$307,0)),0)))</f>
        <v/>
      </c>
      <c r="M210" s="52">
        <f>IF(OR(K210="",$O210=0),IF(K210="","",0),IF($P210=1,0,K210*(N(INDEX(Settings!$E$11:$E$18,$O210))+N(INDEX(Settings!$G$11:$G$18,$O210)))+N(INDEX(Settings!$F$11:$F$18,$O210))))</f>
        <v/>
      </c>
      <c r="N210" s="53">
        <f>IF(K210="","",K210-L210-M210-N($I210)-$P210*N(Settings!$D$20))</f>
        <v/>
      </c>
      <c r="O210">
        <f>IF($C210="",0,IFERROR(MATCH($C210,Settings!$D$11:$D$18,0),0))</f>
        <v/>
      </c>
      <c r="P210">
        <f>IF(LOWER(TRIM($J210&amp;""))="x",1,0)</f>
        <v/>
      </c>
    </row>
    <row r="211">
      <c r="A211" s="49" t="n">
        <v>46051</v>
      </c>
      <c r="B211" s="50" t="inlineStr">
        <is>
          <t>BL26204</t>
        </is>
      </c>
      <c r="C211" s="50" t="inlineStr">
        <is>
          <t>Amazon</t>
        </is>
      </c>
      <c r="D211" s="50" t="inlineStr">
        <is>
          <t>BL-202</t>
        </is>
      </c>
      <c r="E211" s="50" t="n">
        <v>1</v>
      </c>
      <c r="F211" s="51" t="n">
        <v>60.88</v>
      </c>
      <c r="G211" s="51" t="n">
        <v>0</v>
      </c>
      <c r="H211" s="51" t="n">
        <v>0</v>
      </c>
      <c r="I211" s="51" t="n">
        <v>6.9</v>
      </c>
      <c r="J211" s="50" t="n"/>
      <c r="K211" s="52">
        <f>IF(OR($A211="",$E211=""),"",IF($P211=1,0,N($E211)*N($F211)-N($G211)+N($H211)))</f>
        <v/>
      </c>
      <c r="L211" s="52">
        <f>IF(K211="","",IF($P211=1,0,N($E211)*IFERROR(INDEX(Products!$D$8:$D$307,MATCH($D211,Products!$A$8:$A$307,0)),0)))</f>
        <v/>
      </c>
      <c r="M211" s="52">
        <f>IF(OR(K211="",$O211=0),IF(K211="","",0),IF($P211=1,0,K211*(N(INDEX(Settings!$E$11:$E$18,$O211))+N(INDEX(Settings!$G$11:$G$18,$O211)))+N(INDEX(Settings!$F$11:$F$18,$O211))))</f>
        <v/>
      </c>
      <c r="N211" s="53">
        <f>IF(K211="","",K211-L211-M211-N($I211)-$P211*N(Settings!$D$20))</f>
        <v/>
      </c>
      <c r="O211">
        <f>IF($C211="",0,IFERROR(MATCH($C211,Settings!$D$11:$D$18,0),0))</f>
        <v/>
      </c>
      <c r="P211">
        <f>IF(LOWER(TRIM($J211&amp;""))="x",1,0)</f>
        <v/>
      </c>
    </row>
    <row r="212">
      <c r="A212" s="49" t="n">
        <v>46051</v>
      </c>
      <c r="B212" s="50" t="inlineStr">
        <is>
          <t>BL26205</t>
        </is>
      </c>
      <c r="C212" s="50" t="inlineStr">
        <is>
          <t>Amazon</t>
        </is>
      </c>
      <c r="D212" s="50" t="inlineStr">
        <is>
          <t>BL-104</t>
        </is>
      </c>
      <c r="E212" s="50" t="n">
        <v>1</v>
      </c>
      <c r="F212" s="51" t="n">
        <v>8.74</v>
      </c>
      <c r="G212" s="51" t="n">
        <v>0</v>
      </c>
      <c r="H212" s="51" t="n">
        <v>0</v>
      </c>
      <c r="I212" s="51" t="n">
        <v>4.38</v>
      </c>
      <c r="J212" s="50" t="n"/>
      <c r="K212" s="52">
        <f>IF(OR($A212="",$E212=""),"",IF($P212=1,0,N($E212)*N($F212)-N($G212)+N($H212)))</f>
        <v/>
      </c>
      <c r="L212" s="52">
        <f>IF(K212="","",IF($P212=1,0,N($E212)*IFERROR(INDEX(Products!$D$8:$D$307,MATCH($D212,Products!$A$8:$A$307,0)),0)))</f>
        <v/>
      </c>
      <c r="M212" s="52">
        <f>IF(OR(K212="",$O212=0),IF(K212="","",0),IF($P212=1,0,K212*(N(INDEX(Settings!$E$11:$E$18,$O212))+N(INDEX(Settings!$G$11:$G$18,$O212)))+N(INDEX(Settings!$F$11:$F$18,$O212))))</f>
        <v/>
      </c>
      <c r="N212" s="53">
        <f>IF(K212="","",K212-L212-M212-N($I212)-$P212*N(Settings!$D$20))</f>
        <v/>
      </c>
      <c r="O212">
        <f>IF($C212="",0,IFERROR(MATCH($C212,Settings!$D$11:$D$18,0),0))</f>
        <v/>
      </c>
      <c r="P212">
        <f>IF(LOWER(TRIM($J212&amp;""))="x",1,0)</f>
        <v/>
      </c>
    </row>
    <row r="213">
      <c r="A213" s="49" t="n">
        <v>46052</v>
      </c>
      <c r="B213" s="50" t="inlineStr">
        <is>
          <t>BL26206</t>
        </is>
      </c>
      <c r="C213" s="50" t="inlineStr">
        <is>
          <t>Amazon</t>
        </is>
      </c>
      <c r="D213" s="50" t="inlineStr">
        <is>
          <t>BL-204</t>
        </is>
      </c>
      <c r="E213" s="50" t="n">
        <v>2</v>
      </c>
      <c r="F213" s="51" t="n">
        <v>20.21</v>
      </c>
      <c r="G213" s="51" t="n">
        <v>0</v>
      </c>
      <c r="H213" s="51" t="n">
        <v>0</v>
      </c>
      <c r="I213" s="51" t="n">
        <v>4.32</v>
      </c>
      <c r="J213" s="50" t="n"/>
      <c r="K213" s="52">
        <f>IF(OR($A213="",$E213=""),"",IF($P213=1,0,N($E213)*N($F213)-N($G213)+N($H213)))</f>
        <v/>
      </c>
      <c r="L213" s="52">
        <f>IF(K213="","",IF($P213=1,0,N($E213)*IFERROR(INDEX(Products!$D$8:$D$307,MATCH($D213,Products!$A$8:$A$307,0)),0)))</f>
        <v/>
      </c>
      <c r="M213" s="52">
        <f>IF(OR(K213="",$O213=0),IF(K213="","",0),IF($P213=1,0,K213*(N(INDEX(Settings!$E$11:$E$18,$O213))+N(INDEX(Settings!$G$11:$G$18,$O213)))+N(INDEX(Settings!$F$11:$F$18,$O213))))</f>
        <v/>
      </c>
      <c r="N213" s="53">
        <f>IF(K213="","",K213-L213-M213-N($I213)-$P213*N(Settings!$D$20))</f>
        <v/>
      </c>
      <c r="O213">
        <f>IF($C213="",0,IFERROR(MATCH($C213,Settings!$D$11:$D$18,0),0))</f>
        <v/>
      </c>
      <c r="P213">
        <f>IF(LOWER(TRIM($J213&amp;""))="x",1,0)</f>
        <v/>
      </c>
    </row>
    <row r="214">
      <c r="A214" s="49" t="n">
        <v>46052</v>
      </c>
      <c r="B214" s="50" t="inlineStr">
        <is>
          <t>BL26207</t>
        </is>
      </c>
      <c r="C214" s="50" t="inlineStr">
        <is>
          <t>Amazon</t>
        </is>
      </c>
      <c r="D214" s="50" t="inlineStr">
        <is>
          <t>BL-102</t>
        </is>
      </c>
      <c r="E214" s="50" t="n">
        <v>1</v>
      </c>
      <c r="F214" s="51" t="n">
        <v>14.91</v>
      </c>
      <c r="G214" s="51" t="n">
        <v>0</v>
      </c>
      <c r="H214" s="51" t="n">
        <v>0</v>
      </c>
      <c r="I214" s="51" t="n">
        <v>4.25</v>
      </c>
      <c r="J214" s="50" t="n"/>
      <c r="K214" s="52">
        <f>IF(OR($A214="",$E214=""),"",IF($P214=1,0,N($E214)*N($F214)-N($G214)+N($H214)))</f>
        <v/>
      </c>
      <c r="L214" s="52">
        <f>IF(K214="","",IF($P214=1,0,N($E214)*IFERROR(INDEX(Products!$D$8:$D$307,MATCH($D214,Products!$A$8:$A$307,0)),0)))</f>
        <v/>
      </c>
      <c r="M214" s="52">
        <f>IF(OR(K214="",$O214=0),IF(K214="","",0),IF($P214=1,0,K214*(N(INDEX(Settings!$E$11:$E$18,$O214))+N(INDEX(Settings!$G$11:$G$18,$O214)))+N(INDEX(Settings!$F$11:$F$18,$O214))))</f>
        <v/>
      </c>
      <c r="N214" s="53">
        <f>IF(K214="","",K214-L214-M214-N($I214)-$P214*N(Settings!$D$20))</f>
        <v/>
      </c>
      <c r="O214">
        <f>IF($C214="",0,IFERROR(MATCH($C214,Settings!$D$11:$D$18,0),0))</f>
        <v/>
      </c>
      <c r="P214">
        <f>IF(LOWER(TRIM($J214&amp;""))="x",1,0)</f>
        <v/>
      </c>
    </row>
    <row r="215">
      <c r="A215" s="49" t="n">
        <v>46052</v>
      </c>
      <c r="B215" s="50" t="inlineStr">
        <is>
          <t>BL26208</t>
        </is>
      </c>
      <c r="C215" s="50" t="inlineStr">
        <is>
          <t>Own shop</t>
        </is>
      </c>
      <c r="D215" s="50" t="inlineStr">
        <is>
          <t>BL-202</t>
        </is>
      </c>
      <c r="E215" s="50" t="n">
        <v>1</v>
      </c>
      <c r="F215" s="51" t="n">
        <v>57.98</v>
      </c>
      <c r="G215" s="51" t="n">
        <v>0</v>
      </c>
      <c r="H215" s="51" t="n">
        <v>0</v>
      </c>
      <c r="I215" s="51" t="n">
        <v>6.9</v>
      </c>
      <c r="J215" s="50" t="n"/>
      <c r="K215" s="52">
        <f>IF(OR($A215="",$E215=""),"",IF($P215=1,0,N($E215)*N($F215)-N($G215)+N($H215)))</f>
        <v/>
      </c>
      <c r="L215" s="52">
        <f>IF(K215="","",IF($P215=1,0,N($E215)*IFERROR(INDEX(Products!$D$8:$D$307,MATCH($D215,Products!$A$8:$A$307,0)),0)))</f>
        <v/>
      </c>
      <c r="M215" s="52">
        <f>IF(OR(K215="",$O215=0),IF(K215="","",0),IF($P215=1,0,K215*(N(INDEX(Settings!$E$11:$E$18,$O215))+N(INDEX(Settings!$G$11:$G$18,$O215)))+N(INDEX(Settings!$F$11:$F$18,$O215))))</f>
        <v/>
      </c>
      <c r="N215" s="53">
        <f>IF(K215="","",K215-L215-M215-N($I215)-$P215*N(Settings!$D$20))</f>
        <v/>
      </c>
      <c r="O215">
        <f>IF($C215="",0,IFERROR(MATCH($C215,Settings!$D$11:$D$18,0),0))</f>
        <v/>
      </c>
      <c r="P215">
        <f>IF(LOWER(TRIM($J215&amp;""))="x",1,0)</f>
        <v/>
      </c>
    </row>
    <row r="216">
      <c r="A216" s="49" t="n">
        <v>46052</v>
      </c>
      <c r="B216" s="50" t="inlineStr">
        <is>
          <t>BL26209</t>
        </is>
      </c>
      <c r="C216" s="50" t="inlineStr">
        <is>
          <t>Amazon</t>
        </is>
      </c>
      <c r="D216" s="50" t="inlineStr">
        <is>
          <t>BL-102</t>
        </is>
      </c>
      <c r="E216" s="50" t="n">
        <v>1</v>
      </c>
      <c r="F216" s="51" t="n">
        <v>14.91</v>
      </c>
      <c r="G216" s="51" t="n">
        <v>0</v>
      </c>
      <c r="H216" s="51" t="n">
        <v>0</v>
      </c>
      <c r="I216" s="51" t="n">
        <v>4.38</v>
      </c>
      <c r="J216" s="50" t="n"/>
      <c r="K216" s="52">
        <f>IF(OR($A216="",$E216=""),"",IF($P216=1,0,N($E216)*N($F216)-N($G216)+N($H216)))</f>
        <v/>
      </c>
      <c r="L216" s="52">
        <f>IF(K216="","",IF($P216=1,0,N($E216)*IFERROR(INDEX(Products!$D$8:$D$307,MATCH($D216,Products!$A$8:$A$307,0)),0)))</f>
        <v/>
      </c>
      <c r="M216" s="52">
        <f>IF(OR(K216="",$O216=0),IF(K216="","",0),IF($P216=1,0,K216*(N(INDEX(Settings!$E$11:$E$18,$O216))+N(INDEX(Settings!$G$11:$G$18,$O216)))+N(INDEX(Settings!$F$11:$F$18,$O216))))</f>
        <v/>
      </c>
      <c r="N216" s="53">
        <f>IF(K216="","",K216-L216-M216-N($I216)-$P216*N(Settings!$D$20))</f>
        <v/>
      </c>
      <c r="O216">
        <f>IF($C216="",0,IFERROR(MATCH($C216,Settings!$D$11:$D$18,0),0))</f>
        <v/>
      </c>
      <c r="P216">
        <f>IF(LOWER(TRIM($J216&amp;""))="x",1,0)</f>
        <v/>
      </c>
    </row>
    <row r="217">
      <c r="A217" s="49" t="n">
        <v>46052</v>
      </c>
      <c r="B217" s="50" t="inlineStr">
        <is>
          <t>BL26210</t>
        </is>
      </c>
      <c r="C217" s="50" t="inlineStr">
        <is>
          <t>Own shop</t>
        </is>
      </c>
      <c r="D217" s="50" t="inlineStr">
        <is>
          <t>BL-302</t>
        </is>
      </c>
      <c r="E217" s="50" t="n">
        <v>2</v>
      </c>
      <c r="F217" s="51" t="n">
        <v>33.53</v>
      </c>
      <c r="G217" s="51" t="n">
        <v>0</v>
      </c>
      <c r="H217" s="51" t="n">
        <v>0</v>
      </c>
      <c r="I217" s="51" t="n">
        <v>4.47</v>
      </c>
      <c r="J217" s="50" t="n"/>
      <c r="K217" s="52">
        <f>IF(OR($A217="",$E217=""),"",IF($P217=1,0,N($E217)*N($F217)-N($G217)+N($H217)))</f>
        <v/>
      </c>
      <c r="L217" s="52">
        <f>IF(K217="","",IF($P217=1,0,N($E217)*IFERROR(INDEX(Products!$D$8:$D$307,MATCH($D217,Products!$A$8:$A$307,0)),0)))</f>
        <v/>
      </c>
      <c r="M217" s="52">
        <f>IF(OR(K217="",$O217=0),IF(K217="","",0),IF($P217=1,0,K217*(N(INDEX(Settings!$E$11:$E$18,$O217))+N(INDEX(Settings!$G$11:$G$18,$O217)))+N(INDEX(Settings!$F$11:$F$18,$O217))))</f>
        <v/>
      </c>
      <c r="N217" s="53">
        <f>IF(K217="","",K217-L217-M217-N($I217)-$P217*N(Settings!$D$20))</f>
        <v/>
      </c>
      <c r="O217">
        <f>IF($C217="",0,IFERROR(MATCH($C217,Settings!$D$11:$D$18,0),0))</f>
        <v/>
      </c>
      <c r="P217">
        <f>IF(LOWER(TRIM($J217&amp;""))="x",1,0)</f>
        <v/>
      </c>
    </row>
    <row r="218">
      <c r="A218" s="49" t="n">
        <v>46052</v>
      </c>
      <c r="B218" s="50" t="inlineStr">
        <is>
          <t>BL26211</t>
        </is>
      </c>
      <c r="C218" s="50" t="inlineStr">
        <is>
          <t>Amazon</t>
        </is>
      </c>
      <c r="D218" s="50" t="inlineStr">
        <is>
          <t>BL-202</t>
        </is>
      </c>
      <c r="E218" s="50" t="n">
        <v>1</v>
      </c>
      <c r="F218" s="51" t="n">
        <v>60.88</v>
      </c>
      <c r="G218" s="51" t="n">
        <v>0</v>
      </c>
      <c r="H218" s="51" t="n">
        <v>0</v>
      </c>
      <c r="I218" s="51" t="n">
        <v>6.9</v>
      </c>
      <c r="J218" s="50" t="n"/>
      <c r="K218" s="52">
        <f>IF(OR($A218="",$E218=""),"",IF($P218=1,0,N($E218)*N($F218)-N($G218)+N($H218)))</f>
        <v/>
      </c>
      <c r="L218" s="52">
        <f>IF(K218="","",IF($P218=1,0,N($E218)*IFERROR(INDEX(Products!$D$8:$D$307,MATCH($D218,Products!$A$8:$A$307,0)),0)))</f>
        <v/>
      </c>
      <c r="M218" s="52">
        <f>IF(OR(K218="",$O218=0),IF(K218="","",0),IF($P218=1,0,K218*(N(INDEX(Settings!$E$11:$E$18,$O218))+N(INDEX(Settings!$G$11:$G$18,$O218)))+N(INDEX(Settings!$F$11:$F$18,$O218))))</f>
        <v/>
      </c>
      <c r="N218" s="53">
        <f>IF(K218="","",K218-L218-M218-N($I218)-$P218*N(Settings!$D$20))</f>
        <v/>
      </c>
      <c r="O218">
        <f>IF($C218="",0,IFERROR(MATCH($C218,Settings!$D$11:$D$18,0),0))</f>
        <v/>
      </c>
      <c r="P218">
        <f>IF(LOWER(TRIM($J218&amp;""))="x",1,0)</f>
        <v/>
      </c>
    </row>
    <row r="219">
      <c r="A219" s="49" t="n">
        <v>46052</v>
      </c>
      <c r="B219" s="50" t="inlineStr">
        <is>
          <t>BL26212</t>
        </is>
      </c>
      <c r="C219" s="50" t="inlineStr">
        <is>
          <t>Own shop</t>
        </is>
      </c>
      <c r="D219" s="50" t="inlineStr">
        <is>
          <t>BL-201</t>
        </is>
      </c>
      <c r="E219" s="50" t="n">
        <v>1</v>
      </c>
      <c r="F219" s="51" t="n">
        <v>12.52</v>
      </c>
      <c r="G219" s="51" t="n">
        <v>1.25</v>
      </c>
      <c r="H219" s="51" t="n">
        <v>4.12</v>
      </c>
      <c r="I219" s="51" t="n">
        <v>4.56</v>
      </c>
      <c r="J219" s="50" t="n"/>
      <c r="K219" s="52">
        <f>IF(OR($A219="",$E219=""),"",IF($P219=1,0,N($E219)*N($F219)-N($G219)+N($H219)))</f>
        <v/>
      </c>
      <c r="L219" s="52">
        <f>IF(K219="","",IF($P219=1,0,N($E219)*IFERROR(INDEX(Products!$D$8:$D$307,MATCH($D219,Products!$A$8:$A$307,0)),0)))</f>
        <v/>
      </c>
      <c r="M219" s="52">
        <f>IF(OR(K219="",$O219=0),IF(K219="","",0),IF($P219=1,0,K219*(N(INDEX(Settings!$E$11:$E$18,$O219))+N(INDEX(Settings!$G$11:$G$18,$O219)))+N(INDEX(Settings!$F$11:$F$18,$O219))))</f>
        <v/>
      </c>
      <c r="N219" s="53">
        <f>IF(K219="","",K219-L219-M219-N($I219)-$P219*N(Settings!$D$20))</f>
        <v/>
      </c>
      <c r="O219">
        <f>IF($C219="",0,IFERROR(MATCH($C219,Settings!$D$11:$D$18,0),0))</f>
        <v/>
      </c>
      <c r="P219">
        <f>IF(LOWER(TRIM($J219&amp;""))="x",1,0)</f>
        <v/>
      </c>
    </row>
    <row r="220">
      <c r="A220" s="49" t="n">
        <v>46053</v>
      </c>
      <c r="B220" s="50" t="inlineStr">
        <is>
          <t>BL26213</t>
        </is>
      </c>
      <c r="C220" s="50" t="inlineStr">
        <is>
          <t>Amazon</t>
        </is>
      </c>
      <c r="D220" s="50" t="inlineStr">
        <is>
          <t>BL-303</t>
        </is>
      </c>
      <c r="E220" s="50" t="n">
        <v>1</v>
      </c>
      <c r="F220" s="51" t="n">
        <v>10.5</v>
      </c>
      <c r="G220" s="51" t="n">
        <v>0</v>
      </c>
      <c r="H220" s="51" t="n">
        <v>0</v>
      </c>
      <c r="I220" s="51" t="n">
        <v>4.1</v>
      </c>
      <c r="J220" s="50" t="n"/>
      <c r="K220" s="52">
        <f>IF(OR($A220="",$E220=""),"",IF($P220=1,0,N($E220)*N($F220)-N($G220)+N($H220)))</f>
        <v/>
      </c>
      <c r="L220" s="52">
        <f>IF(K220="","",IF($P220=1,0,N($E220)*IFERROR(INDEX(Products!$D$8:$D$307,MATCH($D220,Products!$A$8:$A$307,0)),0)))</f>
        <v/>
      </c>
      <c r="M220" s="52">
        <f>IF(OR(K220="",$O220=0),IF(K220="","",0),IF($P220=1,0,K220*(N(INDEX(Settings!$E$11:$E$18,$O220))+N(INDEX(Settings!$G$11:$G$18,$O220)))+N(INDEX(Settings!$F$11:$F$18,$O220))))</f>
        <v/>
      </c>
      <c r="N220" s="53">
        <f>IF(K220="","",K220-L220-M220-N($I220)-$P220*N(Settings!$D$20))</f>
        <v/>
      </c>
      <c r="O220">
        <f>IF($C220="",0,IFERROR(MATCH($C220,Settings!$D$11:$D$18,0),0))</f>
        <v/>
      </c>
      <c r="P220">
        <f>IF(LOWER(TRIM($J220&amp;""))="x",1,0)</f>
        <v/>
      </c>
    </row>
    <row r="221">
      <c r="A221" s="49" t="n">
        <v>46053</v>
      </c>
      <c r="B221" s="50" t="inlineStr">
        <is>
          <t>BL26214</t>
        </is>
      </c>
      <c r="C221" s="50" t="inlineStr">
        <is>
          <t>Own shop</t>
        </is>
      </c>
      <c r="D221" s="50" t="inlineStr">
        <is>
          <t>BL-401</t>
        </is>
      </c>
      <c r="E221" s="50" t="n">
        <v>1</v>
      </c>
      <c r="F221" s="51" t="n">
        <v>23.45</v>
      </c>
      <c r="G221" s="51" t="n">
        <v>0</v>
      </c>
      <c r="H221" s="51" t="n">
        <v>4.12</v>
      </c>
      <c r="I221" s="51" t="n">
        <v>5.02</v>
      </c>
      <c r="J221" s="50" t="n"/>
      <c r="K221" s="52">
        <f>IF(OR($A221="",$E221=""),"",IF($P221=1,0,N($E221)*N($F221)-N($G221)+N($H221)))</f>
        <v/>
      </c>
      <c r="L221" s="52">
        <f>IF(K221="","",IF($P221=1,0,N($E221)*IFERROR(INDEX(Products!$D$8:$D$307,MATCH($D221,Products!$A$8:$A$307,0)),0)))</f>
        <v/>
      </c>
      <c r="M221" s="52">
        <f>IF(OR(K221="",$O221=0),IF(K221="","",0),IF($P221=1,0,K221*(N(INDEX(Settings!$E$11:$E$18,$O221))+N(INDEX(Settings!$G$11:$G$18,$O221)))+N(INDEX(Settings!$F$11:$F$18,$O221))))</f>
        <v/>
      </c>
      <c r="N221" s="53">
        <f>IF(K221="","",K221-L221-M221-N($I221)-$P221*N(Settings!$D$20))</f>
        <v/>
      </c>
      <c r="O221">
        <f>IF($C221="",0,IFERROR(MATCH($C221,Settings!$D$11:$D$18,0),0))</f>
        <v/>
      </c>
      <c r="P221">
        <f>IF(LOWER(TRIM($J221&amp;""))="x",1,0)</f>
        <v/>
      </c>
    </row>
    <row r="222">
      <c r="A222" s="49" t="n">
        <v>46053</v>
      </c>
      <c r="B222" s="50" t="inlineStr">
        <is>
          <t>BL26215</t>
        </is>
      </c>
      <c r="C222" s="50" t="inlineStr">
        <is>
          <t>Own shop</t>
        </is>
      </c>
      <c r="D222" s="50" t="inlineStr">
        <is>
          <t>BL-302</t>
        </is>
      </c>
      <c r="E222" s="50" t="n">
        <v>1</v>
      </c>
      <c r="F222" s="51" t="n">
        <v>33.53</v>
      </c>
      <c r="G222" s="51" t="n">
        <v>0</v>
      </c>
      <c r="H222" s="51" t="n">
        <v>4.12</v>
      </c>
      <c r="I222" s="51" t="n">
        <v>4.78</v>
      </c>
      <c r="J222" s="50" t="n"/>
      <c r="K222" s="52">
        <f>IF(OR($A222="",$E222=""),"",IF($P222=1,0,N($E222)*N($F222)-N($G222)+N($H222)))</f>
        <v/>
      </c>
      <c r="L222" s="52">
        <f>IF(K222="","",IF($P222=1,0,N($E222)*IFERROR(INDEX(Products!$D$8:$D$307,MATCH($D222,Products!$A$8:$A$307,0)),0)))</f>
        <v/>
      </c>
      <c r="M222" s="52">
        <f>IF(OR(K222="",$O222=0),IF(K222="","",0),IF($P222=1,0,K222*(N(INDEX(Settings!$E$11:$E$18,$O222))+N(INDEX(Settings!$G$11:$G$18,$O222)))+N(INDEX(Settings!$F$11:$F$18,$O222))))</f>
        <v/>
      </c>
      <c r="N222" s="53">
        <f>IF(K222="","",K222-L222-M222-N($I222)-$P222*N(Settings!$D$20))</f>
        <v/>
      </c>
      <c r="O222">
        <f>IF($C222="",0,IFERROR(MATCH($C222,Settings!$D$11:$D$18,0),0))</f>
        <v/>
      </c>
      <c r="P222">
        <f>IF(LOWER(TRIM($J222&amp;""))="x",1,0)</f>
        <v/>
      </c>
    </row>
    <row r="223">
      <c r="A223" s="49" t="n">
        <v>46053</v>
      </c>
      <c r="B223" s="50" t="inlineStr">
        <is>
          <t>BL26216</t>
        </is>
      </c>
      <c r="C223" s="50" t="inlineStr">
        <is>
          <t>Own shop</t>
        </is>
      </c>
      <c r="D223" s="50" t="inlineStr">
        <is>
          <t>BL-202</t>
        </is>
      </c>
      <c r="E223" s="50" t="n">
        <v>2</v>
      </c>
      <c r="F223" s="51" t="n">
        <v>57.98</v>
      </c>
      <c r="G223" s="51" t="n">
        <v>0</v>
      </c>
      <c r="H223" s="51" t="n">
        <v>0</v>
      </c>
      <c r="I223" s="51" t="n">
        <v>6.9</v>
      </c>
      <c r="J223" s="50" t="n"/>
      <c r="K223" s="52">
        <f>IF(OR($A223="",$E223=""),"",IF($P223=1,0,N($E223)*N($F223)-N($G223)+N($H223)))</f>
        <v/>
      </c>
      <c r="L223" s="52">
        <f>IF(K223="","",IF($P223=1,0,N($E223)*IFERROR(INDEX(Products!$D$8:$D$307,MATCH($D223,Products!$A$8:$A$307,0)),0)))</f>
        <v/>
      </c>
      <c r="M223" s="52">
        <f>IF(OR(K223="",$O223=0),IF(K223="","",0),IF($P223=1,0,K223*(N(INDEX(Settings!$E$11:$E$18,$O223))+N(INDEX(Settings!$G$11:$G$18,$O223)))+N(INDEX(Settings!$F$11:$F$18,$O223))))</f>
        <v/>
      </c>
      <c r="N223" s="53">
        <f>IF(K223="","",K223-L223-M223-N($I223)-$P223*N(Settings!$D$20))</f>
        <v/>
      </c>
      <c r="O223">
        <f>IF($C223="",0,IFERROR(MATCH($C223,Settings!$D$11:$D$18,0),0))</f>
        <v/>
      </c>
      <c r="P223">
        <f>IF(LOWER(TRIM($J223&amp;""))="x",1,0)</f>
        <v/>
      </c>
    </row>
    <row r="224">
      <c r="A224" s="49" t="n">
        <v>46053</v>
      </c>
      <c r="B224" s="50" t="inlineStr">
        <is>
          <t>BL26217</t>
        </is>
      </c>
      <c r="C224" s="50" t="inlineStr">
        <is>
          <t>eBay</t>
        </is>
      </c>
      <c r="D224" s="50" t="inlineStr">
        <is>
          <t>BL-101</t>
        </is>
      </c>
      <c r="E224" s="50" t="n">
        <v>1</v>
      </c>
      <c r="F224" s="51" t="n">
        <v>20.92</v>
      </c>
      <c r="G224" s="51" t="n">
        <v>0</v>
      </c>
      <c r="H224" s="51" t="n">
        <v>3.28</v>
      </c>
      <c r="I224" s="51" t="n">
        <v>4.63</v>
      </c>
      <c r="J224" s="50" t="n"/>
      <c r="K224" s="52">
        <f>IF(OR($A224="",$E224=""),"",IF($P224=1,0,N($E224)*N($F224)-N($G224)+N($H224)))</f>
        <v/>
      </c>
      <c r="L224" s="52">
        <f>IF(K224="","",IF($P224=1,0,N($E224)*IFERROR(INDEX(Products!$D$8:$D$307,MATCH($D224,Products!$A$8:$A$307,0)),0)))</f>
        <v/>
      </c>
      <c r="M224" s="52">
        <f>IF(OR(K224="",$O224=0),IF(K224="","",0),IF($P224=1,0,K224*(N(INDEX(Settings!$E$11:$E$18,$O224))+N(INDEX(Settings!$G$11:$G$18,$O224)))+N(INDEX(Settings!$F$11:$F$18,$O224))))</f>
        <v/>
      </c>
      <c r="N224" s="53">
        <f>IF(K224="","",K224-L224-M224-N($I224)-$P224*N(Settings!$D$20))</f>
        <v/>
      </c>
      <c r="O224">
        <f>IF($C224="",0,IFERROR(MATCH($C224,Settings!$D$11:$D$18,0),0))</f>
        <v/>
      </c>
      <c r="P224">
        <f>IF(LOWER(TRIM($J224&amp;""))="x",1,0)</f>
        <v/>
      </c>
    </row>
    <row r="225">
      <c r="A225" s="49" t="n">
        <v>46053</v>
      </c>
      <c r="B225" s="50" t="inlineStr">
        <is>
          <t>BL26218</t>
        </is>
      </c>
      <c r="C225" s="50" t="inlineStr">
        <is>
          <t>Own shop</t>
        </is>
      </c>
      <c r="D225" s="50" t="inlineStr">
        <is>
          <t>BL-403</t>
        </is>
      </c>
      <c r="E225" s="50" t="n">
        <v>1</v>
      </c>
      <c r="F225" s="51" t="n">
        <v>10.84</v>
      </c>
      <c r="G225" s="51" t="n">
        <v>0</v>
      </c>
      <c r="H225" s="51" t="n">
        <v>4.12</v>
      </c>
      <c r="I225" s="51" t="n">
        <v>5.01</v>
      </c>
      <c r="J225" s="50" t="n"/>
      <c r="K225" s="52">
        <f>IF(OR($A225="",$E225=""),"",IF($P225=1,0,N($E225)*N($F225)-N($G225)+N($H225)))</f>
        <v/>
      </c>
      <c r="L225" s="52">
        <f>IF(K225="","",IF($P225=1,0,N($E225)*IFERROR(INDEX(Products!$D$8:$D$307,MATCH($D225,Products!$A$8:$A$307,0)),0)))</f>
        <v/>
      </c>
      <c r="M225" s="52">
        <f>IF(OR(K225="",$O225=0),IF(K225="","",0),IF($P225=1,0,K225*(N(INDEX(Settings!$E$11:$E$18,$O225))+N(INDEX(Settings!$G$11:$G$18,$O225)))+N(INDEX(Settings!$F$11:$F$18,$O225))))</f>
        <v/>
      </c>
      <c r="N225" s="53">
        <f>IF(K225="","",K225-L225-M225-N($I225)-$P225*N(Settings!$D$20))</f>
        <v/>
      </c>
      <c r="O225">
        <f>IF($C225="",0,IFERROR(MATCH($C225,Settings!$D$11:$D$18,0),0))</f>
        <v/>
      </c>
      <c r="P225">
        <f>IF(LOWER(TRIM($J225&amp;""))="x",1,0)</f>
        <v/>
      </c>
    </row>
    <row r="226">
      <c r="A226" s="49" t="n">
        <v>46053</v>
      </c>
      <c r="B226" s="50" t="inlineStr">
        <is>
          <t>BL26219</t>
        </is>
      </c>
      <c r="C226" s="50" t="inlineStr">
        <is>
          <t>Own shop</t>
        </is>
      </c>
      <c r="D226" s="50" t="inlineStr">
        <is>
          <t>BL-301</t>
        </is>
      </c>
      <c r="E226" s="50" t="n">
        <v>1</v>
      </c>
      <c r="F226" s="51" t="n">
        <v>18.4</v>
      </c>
      <c r="G226" s="51" t="n">
        <v>0</v>
      </c>
      <c r="H226" s="51" t="n">
        <v>4.12</v>
      </c>
      <c r="I226" s="51" t="n">
        <v>4.11</v>
      </c>
      <c r="J226" s="50" t="n"/>
      <c r="K226" s="52">
        <f>IF(OR($A226="",$E226=""),"",IF($P226=1,0,N($E226)*N($F226)-N($G226)+N($H226)))</f>
        <v/>
      </c>
      <c r="L226" s="52">
        <f>IF(K226="","",IF($P226=1,0,N($E226)*IFERROR(INDEX(Products!$D$8:$D$307,MATCH($D226,Products!$A$8:$A$307,0)),0)))</f>
        <v/>
      </c>
      <c r="M226" s="52">
        <f>IF(OR(K226="",$O226=0),IF(K226="","",0),IF($P226=1,0,K226*(N(INDEX(Settings!$E$11:$E$18,$O226))+N(INDEX(Settings!$G$11:$G$18,$O226)))+N(INDEX(Settings!$F$11:$F$18,$O226))))</f>
        <v/>
      </c>
      <c r="N226" s="53">
        <f>IF(K226="","",K226-L226-M226-N($I226)-$P226*N(Settings!$D$20))</f>
        <v/>
      </c>
      <c r="O226">
        <f>IF($C226="",0,IFERROR(MATCH($C226,Settings!$D$11:$D$18,0),0))</f>
        <v/>
      </c>
      <c r="P226">
        <f>IF(LOWER(TRIM($J226&amp;""))="x",1,0)</f>
        <v/>
      </c>
    </row>
    <row r="227">
      <c r="A227" s="49" t="n">
        <v>46053</v>
      </c>
      <c r="B227" s="50" t="inlineStr">
        <is>
          <t>BL26220</t>
        </is>
      </c>
      <c r="C227" s="50" t="inlineStr">
        <is>
          <t>Amazon</t>
        </is>
      </c>
      <c r="D227" s="50" t="inlineStr">
        <is>
          <t>BL-302</t>
        </is>
      </c>
      <c r="E227" s="50" t="n">
        <v>1</v>
      </c>
      <c r="F227" s="51" t="n">
        <v>35.21</v>
      </c>
      <c r="G227" s="51" t="n">
        <v>0</v>
      </c>
      <c r="H227" s="51" t="n">
        <v>0</v>
      </c>
      <c r="I227" s="51" t="n">
        <v>4.58</v>
      </c>
      <c r="J227" s="50" t="n"/>
      <c r="K227" s="52">
        <f>IF(OR($A227="",$E227=""),"",IF($P227=1,0,N($E227)*N($F227)-N($G227)+N($H227)))</f>
        <v/>
      </c>
      <c r="L227" s="52">
        <f>IF(K227="","",IF($P227=1,0,N($E227)*IFERROR(INDEX(Products!$D$8:$D$307,MATCH($D227,Products!$A$8:$A$307,0)),0)))</f>
        <v/>
      </c>
      <c r="M227" s="52">
        <f>IF(OR(K227="",$O227=0),IF(K227="","",0),IF($P227=1,0,K227*(N(INDEX(Settings!$E$11:$E$18,$O227))+N(INDEX(Settings!$G$11:$G$18,$O227)))+N(INDEX(Settings!$F$11:$F$18,$O227))))</f>
        <v/>
      </c>
      <c r="N227" s="53">
        <f>IF(K227="","",K227-L227-M227-N($I227)-$P227*N(Settings!$D$20))</f>
        <v/>
      </c>
      <c r="O227">
        <f>IF($C227="",0,IFERROR(MATCH($C227,Settings!$D$11:$D$18,0),0))</f>
        <v/>
      </c>
      <c r="P227">
        <f>IF(LOWER(TRIM($J227&amp;""))="x",1,0)</f>
        <v/>
      </c>
    </row>
    <row r="228">
      <c r="A228" s="49" t="n">
        <v>46053</v>
      </c>
      <c r="B228" s="50" t="inlineStr">
        <is>
          <t>BL26221</t>
        </is>
      </c>
      <c r="C228" s="50" t="inlineStr">
        <is>
          <t>Amazon</t>
        </is>
      </c>
      <c r="D228" s="50" t="inlineStr">
        <is>
          <t>BL-201</t>
        </is>
      </c>
      <c r="E228" s="50" t="n">
        <v>1</v>
      </c>
      <c r="F228" s="51" t="n">
        <v>13.15</v>
      </c>
      <c r="G228" s="51" t="n">
        <v>0</v>
      </c>
      <c r="H228" s="51" t="n">
        <v>0</v>
      </c>
      <c r="I228" s="51" t="n">
        <v>4.93</v>
      </c>
      <c r="J228" s="50" t="n"/>
      <c r="K228" s="52">
        <f>IF(OR($A228="",$E228=""),"",IF($P228=1,0,N($E228)*N($F228)-N($G228)+N($H228)))</f>
        <v/>
      </c>
      <c r="L228" s="52">
        <f>IF(K228="","",IF($P228=1,0,N($E228)*IFERROR(INDEX(Products!$D$8:$D$307,MATCH($D228,Products!$A$8:$A$307,0)),0)))</f>
        <v/>
      </c>
      <c r="M228" s="52">
        <f>IF(OR(K228="",$O228=0),IF(K228="","",0),IF($P228=1,0,K228*(N(INDEX(Settings!$E$11:$E$18,$O228))+N(INDEX(Settings!$G$11:$G$18,$O228)))+N(INDEX(Settings!$F$11:$F$18,$O228))))</f>
        <v/>
      </c>
      <c r="N228" s="53">
        <f>IF(K228="","",K228-L228-M228-N($I228)-$P228*N(Settings!$D$20))</f>
        <v/>
      </c>
      <c r="O228">
        <f>IF($C228="",0,IFERROR(MATCH($C228,Settings!$D$11:$D$18,0),0))</f>
        <v/>
      </c>
      <c r="P228">
        <f>IF(LOWER(TRIM($J228&amp;""))="x",1,0)</f>
        <v/>
      </c>
    </row>
    <row r="229">
      <c r="A229" s="49" t="n">
        <v>46054</v>
      </c>
      <c r="B229" s="50" t="inlineStr">
        <is>
          <t>BL26222</t>
        </is>
      </c>
      <c r="C229" s="50" t="inlineStr">
        <is>
          <t>Amazon</t>
        </is>
      </c>
      <c r="D229" s="50" t="inlineStr">
        <is>
          <t>BL-101</t>
        </is>
      </c>
      <c r="E229" s="50" t="n">
        <v>1</v>
      </c>
      <c r="F229" s="51" t="n">
        <v>21.97</v>
      </c>
      <c r="G229" s="51" t="n">
        <v>0</v>
      </c>
      <c r="H229" s="51" t="n">
        <v>0</v>
      </c>
      <c r="I229" s="51" t="n">
        <v>5.02</v>
      </c>
      <c r="J229" s="50" t="n"/>
      <c r="K229" s="52">
        <f>IF(OR($A229="",$E229=""),"",IF($P229=1,0,N($E229)*N($F229)-N($G229)+N($H229)))</f>
        <v/>
      </c>
      <c r="L229" s="52">
        <f>IF(K229="","",IF($P229=1,0,N($E229)*IFERROR(INDEX(Products!$D$8:$D$307,MATCH($D229,Products!$A$8:$A$307,0)),0)))</f>
        <v/>
      </c>
      <c r="M229" s="52">
        <f>IF(OR(K229="",$O229=0),IF(K229="","",0),IF($P229=1,0,K229*(N(INDEX(Settings!$E$11:$E$18,$O229))+N(INDEX(Settings!$G$11:$G$18,$O229)))+N(INDEX(Settings!$F$11:$F$18,$O229))))</f>
        <v/>
      </c>
      <c r="N229" s="53">
        <f>IF(K229="","",K229-L229-M229-N($I229)-$P229*N(Settings!$D$20))</f>
        <v/>
      </c>
      <c r="O229">
        <f>IF($C229="",0,IFERROR(MATCH($C229,Settings!$D$11:$D$18,0),0))</f>
        <v/>
      </c>
      <c r="P229">
        <f>IF(LOWER(TRIM($J229&amp;""))="x",1,0)</f>
        <v/>
      </c>
    </row>
    <row r="230">
      <c r="A230" s="49" t="n">
        <v>46054</v>
      </c>
      <c r="B230" s="50" t="inlineStr">
        <is>
          <t>BL26223</t>
        </is>
      </c>
      <c r="C230" s="50" t="inlineStr">
        <is>
          <t>Own shop</t>
        </is>
      </c>
      <c r="D230" s="50" t="inlineStr">
        <is>
          <t>BL-101</t>
        </is>
      </c>
      <c r="E230" s="50" t="n">
        <v>1</v>
      </c>
      <c r="F230" s="51" t="n">
        <v>20.92</v>
      </c>
      <c r="G230" s="51" t="n">
        <v>2.09</v>
      </c>
      <c r="H230" s="51" t="n">
        <v>4.12</v>
      </c>
      <c r="I230" s="51" t="n">
        <v>4.6</v>
      </c>
      <c r="J230" s="50" t="n"/>
      <c r="K230" s="52">
        <f>IF(OR($A230="",$E230=""),"",IF($P230=1,0,N($E230)*N($F230)-N($G230)+N($H230)))</f>
        <v/>
      </c>
      <c r="L230" s="52">
        <f>IF(K230="","",IF($P230=1,0,N($E230)*IFERROR(INDEX(Products!$D$8:$D$307,MATCH($D230,Products!$A$8:$A$307,0)),0)))</f>
        <v/>
      </c>
      <c r="M230" s="52">
        <f>IF(OR(K230="",$O230=0),IF(K230="","",0),IF($P230=1,0,K230*(N(INDEX(Settings!$E$11:$E$18,$O230))+N(INDEX(Settings!$G$11:$G$18,$O230)))+N(INDEX(Settings!$F$11:$F$18,$O230))))</f>
        <v/>
      </c>
      <c r="N230" s="53">
        <f>IF(K230="","",K230-L230-M230-N($I230)-$P230*N(Settings!$D$20))</f>
        <v/>
      </c>
      <c r="O230">
        <f>IF($C230="",0,IFERROR(MATCH($C230,Settings!$D$11:$D$18,0),0))</f>
        <v/>
      </c>
      <c r="P230">
        <f>IF(LOWER(TRIM($J230&amp;""))="x",1,0)</f>
        <v/>
      </c>
    </row>
    <row r="231">
      <c r="A231" s="49" t="n">
        <v>46054</v>
      </c>
      <c r="B231" s="50" t="inlineStr">
        <is>
          <t>BL26224</t>
        </is>
      </c>
      <c r="C231" s="50" t="inlineStr">
        <is>
          <t>eBay</t>
        </is>
      </c>
      <c r="D231" s="50" t="inlineStr">
        <is>
          <t>BL-202</t>
        </is>
      </c>
      <c r="E231" s="50" t="n">
        <v>1</v>
      </c>
      <c r="F231" s="51" t="n">
        <v>57.98</v>
      </c>
      <c r="G231" s="51" t="n">
        <v>0</v>
      </c>
      <c r="H231" s="51" t="n">
        <v>3.28</v>
      </c>
      <c r="I231" s="51" t="n">
        <v>6.9</v>
      </c>
      <c r="J231" s="50" t="inlineStr">
        <is>
          <t>x</t>
        </is>
      </c>
      <c r="K231" s="52">
        <f>IF(OR($A231="",$E231=""),"",IF($P231=1,0,N($E231)*N($F231)-N($G231)+N($H231)))</f>
        <v/>
      </c>
      <c r="L231" s="52">
        <f>IF(K231="","",IF($P231=1,0,N($E231)*IFERROR(INDEX(Products!$D$8:$D$307,MATCH($D231,Products!$A$8:$A$307,0)),0)))</f>
        <v/>
      </c>
      <c r="M231" s="52">
        <f>IF(OR(K231="",$O231=0),IF(K231="","",0),IF($P231=1,0,K231*(N(INDEX(Settings!$E$11:$E$18,$O231))+N(INDEX(Settings!$G$11:$G$18,$O231)))+N(INDEX(Settings!$F$11:$F$18,$O231))))</f>
        <v/>
      </c>
      <c r="N231" s="53">
        <f>IF(K231="","",K231-L231-M231-N($I231)-$P231*N(Settings!$D$20))</f>
        <v/>
      </c>
      <c r="O231">
        <f>IF($C231="",0,IFERROR(MATCH($C231,Settings!$D$11:$D$18,0),0))</f>
        <v/>
      </c>
      <c r="P231">
        <f>IF(LOWER(TRIM($J231&amp;""))="x",1,0)</f>
        <v/>
      </c>
    </row>
    <row r="232">
      <c r="A232" s="49" t="n">
        <v>46054</v>
      </c>
      <c r="B232" s="50" t="inlineStr">
        <is>
          <t>BL26225</t>
        </is>
      </c>
      <c r="C232" s="50" t="inlineStr">
        <is>
          <t>eBay</t>
        </is>
      </c>
      <c r="D232" s="50" t="inlineStr">
        <is>
          <t>BL-303</t>
        </is>
      </c>
      <c r="E232" s="50" t="n">
        <v>1</v>
      </c>
      <c r="F232" s="51" t="n">
        <v>10</v>
      </c>
      <c r="G232" s="51" t="n">
        <v>0</v>
      </c>
      <c r="H232" s="51" t="n">
        <v>3.28</v>
      </c>
      <c r="I232" s="51" t="n">
        <v>5.02</v>
      </c>
      <c r="J232" s="50" t="n"/>
      <c r="K232" s="52">
        <f>IF(OR($A232="",$E232=""),"",IF($P232=1,0,N($E232)*N($F232)-N($G232)+N($H232)))</f>
        <v/>
      </c>
      <c r="L232" s="52">
        <f>IF(K232="","",IF($P232=1,0,N($E232)*IFERROR(INDEX(Products!$D$8:$D$307,MATCH($D232,Products!$A$8:$A$307,0)),0)))</f>
        <v/>
      </c>
      <c r="M232" s="52">
        <f>IF(OR(K232="",$O232=0),IF(K232="","",0),IF($P232=1,0,K232*(N(INDEX(Settings!$E$11:$E$18,$O232))+N(INDEX(Settings!$G$11:$G$18,$O232)))+N(INDEX(Settings!$F$11:$F$18,$O232))))</f>
        <v/>
      </c>
      <c r="N232" s="53">
        <f>IF(K232="","",K232-L232-M232-N($I232)-$P232*N(Settings!$D$20))</f>
        <v/>
      </c>
      <c r="O232">
        <f>IF($C232="",0,IFERROR(MATCH($C232,Settings!$D$11:$D$18,0),0))</f>
        <v/>
      </c>
      <c r="P232">
        <f>IF(LOWER(TRIM($J232&amp;""))="x",1,0)</f>
        <v/>
      </c>
    </row>
    <row r="233">
      <c r="A233" s="49" t="n">
        <v>46054</v>
      </c>
      <c r="B233" s="50" t="inlineStr">
        <is>
          <t>BL26226</t>
        </is>
      </c>
      <c r="C233" s="50" t="inlineStr">
        <is>
          <t>Amazon</t>
        </is>
      </c>
      <c r="D233" s="50" t="inlineStr">
        <is>
          <t>BL-401</t>
        </is>
      </c>
      <c r="E233" s="50" t="n">
        <v>1</v>
      </c>
      <c r="F233" s="51" t="n">
        <v>24.62</v>
      </c>
      <c r="G233" s="51" t="n">
        <v>0</v>
      </c>
      <c r="H233" s="51" t="n">
        <v>0</v>
      </c>
      <c r="I233" s="51" t="n">
        <v>4.12</v>
      </c>
      <c r="J233" s="50" t="n"/>
      <c r="K233" s="52">
        <f>IF(OR($A233="",$E233=""),"",IF($P233=1,0,N($E233)*N($F233)-N($G233)+N($H233)))</f>
        <v/>
      </c>
      <c r="L233" s="52">
        <f>IF(K233="","",IF($P233=1,0,N($E233)*IFERROR(INDEX(Products!$D$8:$D$307,MATCH($D233,Products!$A$8:$A$307,0)),0)))</f>
        <v/>
      </c>
      <c r="M233" s="52">
        <f>IF(OR(K233="",$O233=0),IF(K233="","",0),IF($P233=1,0,K233*(N(INDEX(Settings!$E$11:$E$18,$O233))+N(INDEX(Settings!$G$11:$G$18,$O233)))+N(INDEX(Settings!$F$11:$F$18,$O233))))</f>
        <v/>
      </c>
      <c r="N233" s="53">
        <f>IF(K233="","",K233-L233-M233-N($I233)-$P233*N(Settings!$D$20))</f>
        <v/>
      </c>
      <c r="O233">
        <f>IF($C233="",0,IFERROR(MATCH($C233,Settings!$D$11:$D$18,0),0))</f>
        <v/>
      </c>
      <c r="P233">
        <f>IF(LOWER(TRIM($J233&amp;""))="x",1,0)</f>
        <v/>
      </c>
    </row>
    <row r="234">
      <c r="A234" s="49" t="n">
        <v>46054</v>
      </c>
      <c r="B234" s="50" t="inlineStr">
        <is>
          <t>BL26227</t>
        </is>
      </c>
      <c r="C234" s="50" t="inlineStr">
        <is>
          <t>Etsy</t>
        </is>
      </c>
      <c r="D234" s="50" t="inlineStr">
        <is>
          <t>BL-103</t>
        </is>
      </c>
      <c r="E234" s="50" t="n">
        <v>2</v>
      </c>
      <c r="F234" s="51" t="n">
        <v>29.33</v>
      </c>
      <c r="G234" s="51" t="n">
        <v>0</v>
      </c>
      <c r="H234" s="51" t="n">
        <v>3.28</v>
      </c>
      <c r="I234" s="51" t="n">
        <v>4.47</v>
      </c>
      <c r="J234" s="50" t="n"/>
      <c r="K234" s="52">
        <f>IF(OR($A234="",$E234=""),"",IF($P234=1,0,N($E234)*N($F234)-N($G234)+N($H234)))</f>
        <v/>
      </c>
      <c r="L234" s="52">
        <f>IF(K234="","",IF($P234=1,0,N($E234)*IFERROR(INDEX(Products!$D$8:$D$307,MATCH($D234,Products!$A$8:$A$307,0)),0)))</f>
        <v/>
      </c>
      <c r="M234" s="52">
        <f>IF(OR(K234="",$O234=0),IF(K234="","",0),IF($P234=1,0,K234*(N(INDEX(Settings!$E$11:$E$18,$O234))+N(INDEX(Settings!$G$11:$G$18,$O234)))+N(INDEX(Settings!$F$11:$F$18,$O234))))</f>
        <v/>
      </c>
      <c r="N234" s="53">
        <f>IF(K234="","",K234-L234-M234-N($I234)-$P234*N(Settings!$D$20))</f>
        <v/>
      </c>
      <c r="O234">
        <f>IF($C234="",0,IFERROR(MATCH($C234,Settings!$D$11:$D$18,0),0))</f>
        <v/>
      </c>
      <c r="P234">
        <f>IF(LOWER(TRIM($J234&amp;""))="x",1,0)</f>
        <v/>
      </c>
    </row>
    <row r="235">
      <c r="A235" s="49" t="n">
        <v>46054</v>
      </c>
      <c r="B235" s="50" t="inlineStr">
        <is>
          <t>BL26228</t>
        </is>
      </c>
      <c r="C235" s="50" t="inlineStr">
        <is>
          <t>Own shop</t>
        </is>
      </c>
      <c r="D235" s="50" t="inlineStr">
        <is>
          <t>BL-101</t>
        </is>
      </c>
      <c r="E235" s="50" t="n">
        <v>1</v>
      </c>
      <c r="F235" s="51" t="n">
        <v>20.92</v>
      </c>
      <c r="G235" s="51" t="n">
        <v>2.09</v>
      </c>
      <c r="H235" s="51" t="n">
        <v>4.12</v>
      </c>
      <c r="I235" s="51" t="n">
        <v>4.57</v>
      </c>
      <c r="J235" s="50" t="n"/>
      <c r="K235" s="52">
        <f>IF(OR($A235="",$E235=""),"",IF($P235=1,0,N($E235)*N($F235)-N($G235)+N($H235)))</f>
        <v/>
      </c>
      <c r="L235" s="52">
        <f>IF(K235="","",IF($P235=1,0,N($E235)*IFERROR(INDEX(Products!$D$8:$D$307,MATCH($D235,Products!$A$8:$A$307,0)),0)))</f>
        <v/>
      </c>
      <c r="M235" s="52">
        <f>IF(OR(K235="",$O235=0),IF(K235="","",0),IF($P235=1,0,K235*(N(INDEX(Settings!$E$11:$E$18,$O235))+N(INDEX(Settings!$G$11:$G$18,$O235)))+N(INDEX(Settings!$F$11:$F$18,$O235))))</f>
        <v/>
      </c>
      <c r="N235" s="53">
        <f>IF(K235="","",K235-L235-M235-N($I235)-$P235*N(Settings!$D$20))</f>
        <v/>
      </c>
      <c r="O235">
        <f>IF($C235="",0,IFERROR(MATCH($C235,Settings!$D$11:$D$18,0),0))</f>
        <v/>
      </c>
      <c r="P235">
        <f>IF(LOWER(TRIM($J235&amp;""))="x",1,0)</f>
        <v/>
      </c>
    </row>
    <row r="236">
      <c r="A236" s="49" t="n">
        <v>46054</v>
      </c>
      <c r="B236" s="50" t="inlineStr">
        <is>
          <t>BL26229</t>
        </is>
      </c>
      <c r="C236" s="50" t="inlineStr">
        <is>
          <t>Amazon</t>
        </is>
      </c>
      <c r="D236" s="50" t="inlineStr">
        <is>
          <t>BL-201</t>
        </is>
      </c>
      <c r="E236" s="50" t="n">
        <v>1</v>
      </c>
      <c r="F236" s="51" t="n">
        <v>13.15</v>
      </c>
      <c r="G236" s="51" t="n">
        <v>0</v>
      </c>
      <c r="H236" s="51" t="n">
        <v>0</v>
      </c>
      <c r="I236" s="51" t="n">
        <v>5.15</v>
      </c>
      <c r="J236" s="50" t="n"/>
      <c r="K236" s="52">
        <f>IF(OR($A236="",$E236=""),"",IF($P236=1,0,N($E236)*N($F236)-N($G236)+N($H236)))</f>
        <v/>
      </c>
      <c r="L236" s="52">
        <f>IF(K236="","",IF($P236=1,0,N($E236)*IFERROR(INDEX(Products!$D$8:$D$307,MATCH($D236,Products!$A$8:$A$307,0)),0)))</f>
        <v/>
      </c>
      <c r="M236" s="52">
        <f>IF(OR(K236="",$O236=0),IF(K236="","",0),IF($P236=1,0,K236*(N(INDEX(Settings!$E$11:$E$18,$O236))+N(INDEX(Settings!$G$11:$G$18,$O236)))+N(INDEX(Settings!$F$11:$F$18,$O236))))</f>
        <v/>
      </c>
      <c r="N236" s="53">
        <f>IF(K236="","",K236-L236-M236-N($I236)-$P236*N(Settings!$D$20))</f>
        <v/>
      </c>
      <c r="O236">
        <f>IF($C236="",0,IFERROR(MATCH($C236,Settings!$D$11:$D$18,0),0))</f>
        <v/>
      </c>
      <c r="P236">
        <f>IF(LOWER(TRIM($J236&amp;""))="x",1,0)</f>
        <v/>
      </c>
    </row>
    <row r="237">
      <c r="A237" s="49" t="n">
        <v>46055</v>
      </c>
      <c r="B237" s="50" t="inlineStr">
        <is>
          <t>BL26230</t>
        </is>
      </c>
      <c r="C237" s="50" t="inlineStr">
        <is>
          <t>Own shop</t>
        </is>
      </c>
      <c r="D237" s="50" t="inlineStr">
        <is>
          <t>BL-202</t>
        </is>
      </c>
      <c r="E237" s="50" t="n">
        <v>1</v>
      </c>
      <c r="F237" s="51" t="n">
        <v>57.98</v>
      </c>
      <c r="G237" s="51" t="n">
        <v>5.8</v>
      </c>
      <c r="H237" s="51" t="n">
        <v>0</v>
      </c>
      <c r="I237" s="51" t="n">
        <v>6.9</v>
      </c>
      <c r="J237" s="50" t="n"/>
      <c r="K237" s="52">
        <f>IF(OR($A237="",$E237=""),"",IF($P237=1,0,N($E237)*N($F237)-N($G237)+N($H237)))</f>
        <v/>
      </c>
      <c r="L237" s="52">
        <f>IF(K237="","",IF($P237=1,0,N($E237)*IFERROR(INDEX(Products!$D$8:$D$307,MATCH($D237,Products!$A$8:$A$307,0)),0)))</f>
        <v/>
      </c>
      <c r="M237" s="52">
        <f>IF(OR(K237="",$O237=0),IF(K237="","",0),IF($P237=1,0,K237*(N(INDEX(Settings!$E$11:$E$18,$O237))+N(INDEX(Settings!$G$11:$G$18,$O237)))+N(INDEX(Settings!$F$11:$F$18,$O237))))</f>
        <v/>
      </c>
      <c r="N237" s="53">
        <f>IF(K237="","",K237-L237-M237-N($I237)-$P237*N(Settings!$D$20))</f>
        <v/>
      </c>
      <c r="O237">
        <f>IF($C237="",0,IFERROR(MATCH($C237,Settings!$D$11:$D$18,0),0))</f>
        <v/>
      </c>
      <c r="P237">
        <f>IF(LOWER(TRIM($J237&amp;""))="x",1,0)</f>
        <v/>
      </c>
    </row>
    <row r="238">
      <c r="A238" s="49" t="n">
        <v>46055</v>
      </c>
      <c r="B238" s="50" t="inlineStr">
        <is>
          <t>BL26231</t>
        </is>
      </c>
      <c r="C238" s="50" t="inlineStr">
        <is>
          <t>Amazon</t>
        </is>
      </c>
      <c r="D238" s="50" t="inlineStr">
        <is>
          <t>BL-302</t>
        </is>
      </c>
      <c r="E238" s="50" t="n">
        <v>1</v>
      </c>
      <c r="F238" s="51" t="n">
        <v>35.21</v>
      </c>
      <c r="G238" s="51" t="n">
        <v>0</v>
      </c>
      <c r="H238" s="51" t="n">
        <v>0</v>
      </c>
      <c r="I238" s="51" t="n">
        <v>4.85</v>
      </c>
      <c r="J238" s="50" t="n"/>
      <c r="K238" s="52">
        <f>IF(OR($A238="",$E238=""),"",IF($P238=1,0,N($E238)*N($F238)-N($G238)+N($H238)))</f>
        <v/>
      </c>
      <c r="L238" s="52">
        <f>IF(K238="","",IF($P238=1,0,N($E238)*IFERROR(INDEX(Products!$D$8:$D$307,MATCH($D238,Products!$A$8:$A$307,0)),0)))</f>
        <v/>
      </c>
      <c r="M238" s="52">
        <f>IF(OR(K238="",$O238=0),IF(K238="","",0),IF($P238=1,0,K238*(N(INDEX(Settings!$E$11:$E$18,$O238))+N(INDEX(Settings!$G$11:$G$18,$O238)))+N(INDEX(Settings!$F$11:$F$18,$O238))))</f>
        <v/>
      </c>
      <c r="N238" s="53">
        <f>IF(K238="","",K238-L238-M238-N($I238)-$P238*N(Settings!$D$20))</f>
        <v/>
      </c>
      <c r="O238">
        <f>IF($C238="",0,IFERROR(MATCH($C238,Settings!$D$11:$D$18,0),0))</f>
        <v/>
      </c>
      <c r="P238">
        <f>IF(LOWER(TRIM($J238&amp;""))="x",1,0)</f>
        <v/>
      </c>
    </row>
    <row r="239">
      <c r="A239" s="49" t="n">
        <v>46055</v>
      </c>
      <c r="B239" s="50" t="inlineStr">
        <is>
          <t>BL26232</t>
        </is>
      </c>
      <c r="C239" s="50" t="inlineStr">
        <is>
          <t>eBay</t>
        </is>
      </c>
      <c r="D239" s="50" t="inlineStr">
        <is>
          <t>BL-403</t>
        </is>
      </c>
      <c r="E239" s="50" t="n">
        <v>1</v>
      </c>
      <c r="F239" s="51" t="n">
        <v>10.84</v>
      </c>
      <c r="G239" s="51" t="n">
        <v>0</v>
      </c>
      <c r="H239" s="51" t="n">
        <v>3.28</v>
      </c>
      <c r="I239" s="51" t="n">
        <v>4.56</v>
      </c>
      <c r="J239" s="50" t="n"/>
      <c r="K239" s="52">
        <f>IF(OR($A239="",$E239=""),"",IF($P239=1,0,N($E239)*N($F239)-N($G239)+N($H239)))</f>
        <v/>
      </c>
      <c r="L239" s="52">
        <f>IF(K239="","",IF($P239=1,0,N($E239)*IFERROR(INDEX(Products!$D$8:$D$307,MATCH($D239,Products!$A$8:$A$307,0)),0)))</f>
        <v/>
      </c>
      <c r="M239" s="52">
        <f>IF(OR(K239="",$O239=0),IF(K239="","",0),IF($P239=1,0,K239*(N(INDEX(Settings!$E$11:$E$18,$O239))+N(INDEX(Settings!$G$11:$G$18,$O239)))+N(INDEX(Settings!$F$11:$F$18,$O239))))</f>
        <v/>
      </c>
      <c r="N239" s="53">
        <f>IF(K239="","",K239-L239-M239-N($I239)-$P239*N(Settings!$D$20))</f>
        <v/>
      </c>
      <c r="O239">
        <f>IF($C239="",0,IFERROR(MATCH($C239,Settings!$D$11:$D$18,0),0))</f>
        <v/>
      </c>
      <c r="P239">
        <f>IF(LOWER(TRIM($J239&amp;""))="x",1,0)</f>
        <v/>
      </c>
    </row>
    <row r="240">
      <c r="A240" s="49" t="n">
        <v>46055</v>
      </c>
      <c r="B240" s="50" t="inlineStr">
        <is>
          <t>BL26233</t>
        </is>
      </c>
      <c r="C240" s="50" t="inlineStr">
        <is>
          <t>Amazon</t>
        </is>
      </c>
      <c r="D240" s="50" t="inlineStr">
        <is>
          <t>BL-402</t>
        </is>
      </c>
      <c r="E240" s="50" t="n">
        <v>1</v>
      </c>
      <c r="F240" s="51" t="n">
        <v>44.03</v>
      </c>
      <c r="G240" s="51" t="n">
        <v>0</v>
      </c>
      <c r="H240" s="51" t="n">
        <v>0</v>
      </c>
      <c r="I240" s="51" t="n">
        <v>6.9</v>
      </c>
      <c r="J240" s="50" t="n"/>
      <c r="K240" s="52">
        <f>IF(OR($A240="",$E240=""),"",IF($P240=1,0,N($E240)*N($F240)-N($G240)+N($H240)))</f>
        <v/>
      </c>
      <c r="L240" s="52">
        <f>IF(K240="","",IF($P240=1,0,N($E240)*IFERROR(INDEX(Products!$D$8:$D$307,MATCH($D240,Products!$A$8:$A$307,0)),0)))</f>
        <v/>
      </c>
      <c r="M240" s="52">
        <f>IF(OR(K240="",$O240=0),IF(K240="","",0),IF($P240=1,0,K240*(N(INDEX(Settings!$E$11:$E$18,$O240))+N(INDEX(Settings!$G$11:$G$18,$O240)))+N(INDEX(Settings!$F$11:$F$18,$O240))))</f>
        <v/>
      </c>
      <c r="N240" s="53">
        <f>IF(K240="","",K240-L240-M240-N($I240)-$P240*N(Settings!$D$20))</f>
        <v/>
      </c>
      <c r="O240">
        <f>IF($C240="",0,IFERROR(MATCH($C240,Settings!$D$11:$D$18,0),0))</f>
        <v/>
      </c>
      <c r="P240">
        <f>IF(LOWER(TRIM($J240&amp;""))="x",1,0)</f>
        <v/>
      </c>
    </row>
    <row r="241">
      <c r="A241" s="49" t="n">
        <v>46055</v>
      </c>
      <c r="B241" s="50" t="inlineStr">
        <is>
          <t>BL26234</t>
        </is>
      </c>
      <c r="C241" s="50" t="inlineStr">
        <is>
          <t>Own shop</t>
        </is>
      </c>
      <c r="D241" s="50" t="inlineStr">
        <is>
          <t>BL-201</t>
        </is>
      </c>
      <c r="E241" s="50" t="n">
        <v>1</v>
      </c>
      <c r="F241" s="51" t="n">
        <v>12.52</v>
      </c>
      <c r="G241" s="51" t="n">
        <v>0</v>
      </c>
      <c r="H241" s="51" t="n">
        <v>4.12</v>
      </c>
      <c r="I241" s="51" t="n">
        <v>4.95</v>
      </c>
      <c r="J241" s="50" t="n"/>
      <c r="K241" s="52">
        <f>IF(OR($A241="",$E241=""),"",IF($P241=1,0,N($E241)*N($F241)-N($G241)+N($H241)))</f>
        <v/>
      </c>
      <c r="L241" s="52">
        <f>IF(K241="","",IF($P241=1,0,N($E241)*IFERROR(INDEX(Products!$D$8:$D$307,MATCH($D241,Products!$A$8:$A$307,0)),0)))</f>
        <v/>
      </c>
      <c r="M241" s="52">
        <f>IF(OR(K241="",$O241=0),IF(K241="","",0),IF($P241=1,0,K241*(N(INDEX(Settings!$E$11:$E$18,$O241))+N(INDEX(Settings!$G$11:$G$18,$O241)))+N(INDEX(Settings!$F$11:$F$18,$O241))))</f>
        <v/>
      </c>
      <c r="N241" s="53">
        <f>IF(K241="","",K241-L241-M241-N($I241)-$P241*N(Settings!$D$20))</f>
        <v/>
      </c>
      <c r="O241">
        <f>IF($C241="",0,IFERROR(MATCH($C241,Settings!$D$11:$D$18,0),0))</f>
        <v/>
      </c>
      <c r="P241">
        <f>IF(LOWER(TRIM($J241&amp;""))="x",1,0)</f>
        <v/>
      </c>
    </row>
    <row r="242">
      <c r="A242" s="49" t="n">
        <v>46055</v>
      </c>
      <c r="B242" s="50" t="inlineStr">
        <is>
          <t>BL26235</t>
        </is>
      </c>
      <c r="C242" s="50" t="inlineStr">
        <is>
          <t>Amazon</t>
        </is>
      </c>
      <c r="D242" s="50" t="inlineStr">
        <is>
          <t>BL-401</t>
        </is>
      </c>
      <c r="E242" s="50" t="n">
        <v>1</v>
      </c>
      <c r="F242" s="51" t="n">
        <v>24.62</v>
      </c>
      <c r="G242" s="51" t="n">
        <v>0</v>
      </c>
      <c r="H242" s="51" t="n">
        <v>0</v>
      </c>
      <c r="I242" s="51" t="n">
        <v>4.2</v>
      </c>
      <c r="J242" s="50" t="n"/>
      <c r="K242" s="52">
        <f>IF(OR($A242="",$E242=""),"",IF($P242=1,0,N($E242)*N($F242)-N($G242)+N($H242)))</f>
        <v/>
      </c>
      <c r="L242" s="52">
        <f>IF(K242="","",IF($P242=1,0,N($E242)*IFERROR(INDEX(Products!$D$8:$D$307,MATCH($D242,Products!$A$8:$A$307,0)),0)))</f>
        <v/>
      </c>
      <c r="M242" s="52">
        <f>IF(OR(K242="",$O242=0),IF(K242="","",0),IF($P242=1,0,K242*(N(INDEX(Settings!$E$11:$E$18,$O242))+N(INDEX(Settings!$G$11:$G$18,$O242)))+N(INDEX(Settings!$F$11:$F$18,$O242))))</f>
        <v/>
      </c>
      <c r="N242" s="53">
        <f>IF(K242="","",K242-L242-M242-N($I242)-$P242*N(Settings!$D$20))</f>
        <v/>
      </c>
      <c r="O242">
        <f>IF($C242="",0,IFERROR(MATCH($C242,Settings!$D$11:$D$18,0),0))</f>
        <v/>
      </c>
      <c r="P242">
        <f>IF(LOWER(TRIM($J242&amp;""))="x",1,0)</f>
        <v/>
      </c>
    </row>
    <row r="243">
      <c r="A243" s="49" t="n">
        <v>46055</v>
      </c>
      <c r="B243" s="50" t="inlineStr">
        <is>
          <t>BL26236</t>
        </is>
      </c>
      <c r="C243" s="50" t="inlineStr">
        <is>
          <t>Own shop</t>
        </is>
      </c>
      <c r="D243" s="50" t="inlineStr">
        <is>
          <t>BL-102</t>
        </is>
      </c>
      <c r="E243" s="50" t="n">
        <v>1</v>
      </c>
      <c r="F243" s="51" t="n">
        <v>14.2</v>
      </c>
      <c r="G243" s="51" t="n">
        <v>1.42</v>
      </c>
      <c r="H243" s="51" t="n">
        <v>4.12</v>
      </c>
      <c r="I243" s="51" t="n">
        <v>4.26</v>
      </c>
      <c r="J243" s="50" t="n"/>
      <c r="K243" s="52">
        <f>IF(OR($A243="",$E243=""),"",IF($P243=1,0,N($E243)*N($F243)-N($G243)+N($H243)))</f>
        <v/>
      </c>
      <c r="L243" s="52">
        <f>IF(K243="","",IF($P243=1,0,N($E243)*IFERROR(INDEX(Products!$D$8:$D$307,MATCH($D243,Products!$A$8:$A$307,0)),0)))</f>
        <v/>
      </c>
      <c r="M243" s="52">
        <f>IF(OR(K243="",$O243=0),IF(K243="","",0),IF($P243=1,0,K243*(N(INDEX(Settings!$E$11:$E$18,$O243))+N(INDEX(Settings!$G$11:$G$18,$O243)))+N(INDEX(Settings!$F$11:$F$18,$O243))))</f>
        <v/>
      </c>
      <c r="N243" s="53">
        <f>IF(K243="","",K243-L243-M243-N($I243)-$P243*N(Settings!$D$20))</f>
        <v/>
      </c>
      <c r="O243">
        <f>IF($C243="",0,IFERROR(MATCH($C243,Settings!$D$11:$D$18,0),0))</f>
        <v/>
      </c>
      <c r="P243">
        <f>IF(LOWER(TRIM($J243&amp;""))="x",1,0)</f>
        <v/>
      </c>
    </row>
    <row r="244">
      <c r="A244" s="49" t="n">
        <v>46056</v>
      </c>
      <c r="B244" s="50" t="inlineStr">
        <is>
          <t>BL26237</t>
        </is>
      </c>
      <c r="C244" s="50" t="inlineStr">
        <is>
          <t>Own shop</t>
        </is>
      </c>
      <c r="D244" s="50" t="inlineStr">
        <is>
          <t>BL-101</t>
        </is>
      </c>
      <c r="E244" s="50" t="n">
        <v>1</v>
      </c>
      <c r="F244" s="51" t="n">
        <v>20.92</v>
      </c>
      <c r="G244" s="51" t="n">
        <v>0</v>
      </c>
      <c r="H244" s="51" t="n">
        <v>4.12</v>
      </c>
      <c r="I244" s="51" t="n">
        <v>5.02</v>
      </c>
      <c r="J244" s="50" t="n"/>
      <c r="K244" s="52">
        <f>IF(OR($A244="",$E244=""),"",IF($P244=1,0,N($E244)*N($F244)-N($G244)+N($H244)))</f>
        <v/>
      </c>
      <c r="L244" s="52">
        <f>IF(K244="","",IF($P244=1,0,N($E244)*IFERROR(INDEX(Products!$D$8:$D$307,MATCH($D244,Products!$A$8:$A$307,0)),0)))</f>
        <v/>
      </c>
      <c r="M244" s="52">
        <f>IF(OR(K244="",$O244=0),IF(K244="","",0),IF($P244=1,0,K244*(N(INDEX(Settings!$E$11:$E$18,$O244))+N(INDEX(Settings!$G$11:$G$18,$O244)))+N(INDEX(Settings!$F$11:$F$18,$O244))))</f>
        <v/>
      </c>
      <c r="N244" s="53">
        <f>IF(K244="","",K244-L244-M244-N($I244)-$P244*N(Settings!$D$20))</f>
        <v/>
      </c>
      <c r="O244">
        <f>IF($C244="",0,IFERROR(MATCH($C244,Settings!$D$11:$D$18,0),0))</f>
        <v/>
      </c>
      <c r="P244">
        <f>IF(LOWER(TRIM($J244&amp;""))="x",1,0)</f>
        <v/>
      </c>
    </row>
    <row r="245">
      <c r="A245" s="49" t="n">
        <v>46056</v>
      </c>
      <c r="B245" s="50" t="inlineStr">
        <is>
          <t>BL26238</t>
        </is>
      </c>
      <c r="C245" s="50" t="inlineStr">
        <is>
          <t>Etsy</t>
        </is>
      </c>
      <c r="D245" s="50" t="inlineStr">
        <is>
          <t>BL-101</t>
        </is>
      </c>
      <c r="E245" s="50" t="n">
        <v>1</v>
      </c>
      <c r="F245" s="51" t="n">
        <v>20.92</v>
      </c>
      <c r="G245" s="51" t="n">
        <v>0</v>
      </c>
      <c r="H245" s="51" t="n">
        <v>3.28</v>
      </c>
      <c r="I245" s="51" t="n">
        <v>4.11</v>
      </c>
      <c r="J245" s="50" t="n"/>
      <c r="K245" s="52">
        <f>IF(OR($A245="",$E245=""),"",IF($P245=1,0,N($E245)*N($F245)-N($G245)+N($H245)))</f>
        <v/>
      </c>
      <c r="L245" s="52">
        <f>IF(K245="","",IF($P245=1,0,N($E245)*IFERROR(INDEX(Products!$D$8:$D$307,MATCH($D245,Products!$A$8:$A$307,0)),0)))</f>
        <v/>
      </c>
      <c r="M245" s="52">
        <f>IF(OR(K245="",$O245=0),IF(K245="","",0),IF($P245=1,0,K245*(N(INDEX(Settings!$E$11:$E$18,$O245))+N(INDEX(Settings!$G$11:$G$18,$O245)))+N(INDEX(Settings!$F$11:$F$18,$O245))))</f>
        <v/>
      </c>
      <c r="N245" s="53">
        <f>IF(K245="","",K245-L245-M245-N($I245)-$P245*N(Settings!$D$20))</f>
        <v/>
      </c>
      <c r="O245">
        <f>IF($C245="",0,IFERROR(MATCH($C245,Settings!$D$11:$D$18,0),0))</f>
        <v/>
      </c>
      <c r="P245">
        <f>IF(LOWER(TRIM($J245&amp;""))="x",1,0)</f>
        <v/>
      </c>
    </row>
    <row r="246">
      <c r="A246" s="49" t="n">
        <v>46056</v>
      </c>
      <c r="B246" s="50" t="inlineStr">
        <is>
          <t>BL26239</t>
        </is>
      </c>
      <c r="C246" s="50" t="inlineStr">
        <is>
          <t>Amazon</t>
        </is>
      </c>
      <c r="D246" s="50" t="inlineStr">
        <is>
          <t>BL-303</t>
        </is>
      </c>
      <c r="E246" s="50" t="n">
        <v>1</v>
      </c>
      <c r="F246" s="51" t="n">
        <v>10.5</v>
      </c>
      <c r="G246" s="51" t="n">
        <v>0</v>
      </c>
      <c r="H246" s="51" t="n">
        <v>0</v>
      </c>
      <c r="I246" s="51" t="n">
        <v>4.98</v>
      </c>
      <c r="J246" s="50" t="n"/>
      <c r="K246" s="52">
        <f>IF(OR($A246="",$E246=""),"",IF($P246=1,0,N($E246)*N($F246)-N($G246)+N($H246)))</f>
        <v/>
      </c>
      <c r="L246" s="52">
        <f>IF(K246="","",IF($P246=1,0,N($E246)*IFERROR(INDEX(Products!$D$8:$D$307,MATCH($D246,Products!$A$8:$A$307,0)),0)))</f>
        <v/>
      </c>
      <c r="M246" s="52">
        <f>IF(OR(K246="",$O246=0),IF(K246="","",0),IF($P246=1,0,K246*(N(INDEX(Settings!$E$11:$E$18,$O246))+N(INDEX(Settings!$G$11:$G$18,$O246)))+N(INDEX(Settings!$F$11:$F$18,$O246))))</f>
        <v/>
      </c>
      <c r="N246" s="53">
        <f>IF(K246="","",K246-L246-M246-N($I246)-$P246*N(Settings!$D$20))</f>
        <v/>
      </c>
      <c r="O246">
        <f>IF($C246="",0,IFERROR(MATCH($C246,Settings!$D$11:$D$18,0),0))</f>
        <v/>
      </c>
      <c r="P246">
        <f>IF(LOWER(TRIM($J246&amp;""))="x",1,0)</f>
        <v/>
      </c>
    </row>
    <row r="247">
      <c r="A247" s="49" t="n">
        <v>46056</v>
      </c>
      <c r="B247" s="50" t="inlineStr">
        <is>
          <t>BL26240</t>
        </is>
      </c>
      <c r="C247" s="50" t="inlineStr">
        <is>
          <t>Etsy</t>
        </is>
      </c>
      <c r="D247" s="50" t="inlineStr">
        <is>
          <t>BL-204</t>
        </is>
      </c>
      <c r="E247" s="50" t="n">
        <v>1</v>
      </c>
      <c r="F247" s="51" t="n">
        <v>19.24</v>
      </c>
      <c r="G247" s="51" t="n">
        <v>0</v>
      </c>
      <c r="H247" s="51" t="n">
        <v>3.28</v>
      </c>
      <c r="I247" s="51" t="n">
        <v>4.29</v>
      </c>
      <c r="J247" s="50" t="n"/>
      <c r="K247" s="52">
        <f>IF(OR($A247="",$E247=""),"",IF($P247=1,0,N($E247)*N($F247)-N($G247)+N($H247)))</f>
        <v/>
      </c>
      <c r="L247" s="52">
        <f>IF(K247="","",IF($P247=1,0,N($E247)*IFERROR(INDEX(Products!$D$8:$D$307,MATCH($D247,Products!$A$8:$A$307,0)),0)))</f>
        <v/>
      </c>
      <c r="M247" s="52">
        <f>IF(OR(K247="",$O247=0),IF(K247="","",0),IF($P247=1,0,K247*(N(INDEX(Settings!$E$11:$E$18,$O247))+N(INDEX(Settings!$G$11:$G$18,$O247)))+N(INDEX(Settings!$F$11:$F$18,$O247))))</f>
        <v/>
      </c>
      <c r="N247" s="53">
        <f>IF(K247="","",K247-L247-M247-N($I247)-$P247*N(Settings!$D$20))</f>
        <v/>
      </c>
      <c r="O247">
        <f>IF($C247="",0,IFERROR(MATCH($C247,Settings!$D$11:$D$18,0),0))</f>
        <v/>
      </c>
      <c r="P247">
        <f>IF(LOWER(TRIM($J247&amp;""))="x",1,0)</f>
        <v/>
      </c>
    </row>
    <row r="248">
      <c r="A248" s="49" t="n">
        <v>46056</v>
      </c>
      <c r="B248" s="50" t="inlineStr">
        <is>
          <t>BL26241</t>
        </is>
      </c>
      <c r="C248" s="50" t="inlineStr">
        <is>
          <t>Own shop</t>
        </is>
      </c>
      <c r="D248" s="50" t="inlineStr">
        <is>
          <t>BL-401</t>
        </is>
      </c>
      <c r="E248" s="50" t="n">
        <v>1</v>
      </c>
      <c r="F248" s="51" t="n">
        <v>23.45</v>
      </c>
      <c r="G248" s="51" t="n">
        <v>0</v>
      </c>
      <c r="H248" s="51" t="n">
        <v>4.12</v>
      </c>
      <c r="I248" s="51" t="n">
        <v>5</v>
      </c>
      <c r="J248" s="50" t="n"/>
      <c r="K248" s="52">
        <f>IF(OR($A248="",$E248=""),"",IF($P248=1,0,N($E248)*N($F248)-N($G248)+N($H248)))</f>
        <v/>
      </c>
      <c r="L248" s="52">
        <f>IF(K248="","",IF($P248=1,0,N($E248)*IFERROR(INDEX(Products!$D$8:$D$307,MATCH($D248,Products!$A$8:$A$307,0)),0)))</f>
        <v/>
      </c>
      <c r="M248" s="52">
        <f>IF(OR(K248="",$O248=0),IF(K248="","",0),IF($P248=1,0,K248*(N(INDEX(Settings!$E$11:$E$18,$O248))+N(INDEX(Settings!$G$11:$G$18,$O248)))+N(INDEX(Settings!$F$11:$F$18,$O248))))</f>
        <v/>
      </c>
      <c r="N248" s="53">
        <f>IF(K248="","",K248-L248-M248-N($I248)-$P248*N(Settings!$D$20))</f>
        <v/>
      </c>
      <c r="O248">
        <f>IF($C248="",0,IFERROR(MATCH($C248,Settings!$D$11:$D$18,0),0))</f>
        <v/>
      </c>
      <c r="P248">
        <f>IF(LOWER(TRIM($J248&amp;""))="x",1,0)</f>
        <v/>
      </c>
    </row>
    <row r="249">
      <c r="A249" s="49" t="n">
        <v>46056</v>
      </c>
      <c r="B249" s="50" t="inlineStr">
        <is>
          <t>BL26242</t>
        </is>
      </c>
      <c r="C249" s="50" t="inlineStr">
        <is>
          <t>Amazon</t>
        </is>
      </c>
      <c r="D249" s="50" t="inlineStr">
        <is>
          <t>BL-103</t>
        </is>
      </c>
      <c r="E249" s="50" t="n">
        <v>1</v>
      </c>
      <c r="F249" s="51" t="n">
        <v>30.79</v>
      </c>
      <c r="G249" s="51" t="n">
        <v>0</v>
      </c>
      <c r="H249" s="51" t="n">
        <v>0</v>
      </c>
      <c r="I249" s="51" t="n">
        <v>4.75</v>
      </c>
      <c r="J249" s="50" t="n"/>
      <c r="K249" s="52">
        <f>IF(OR($A249="",$E249=""),"",IF($P249=1,0,N($E249)*N($F249)-N($G249)+N($H249)))</f>
        <v/>
      </c>
      <c r="L249" s="52">
        <f>IF(K249="","",IF($P249=1,0,N($E249)*IFERROR(INDEX(Products!$D$8:$D$307,MATCH($D249,Products!$A$8:$A$307,0)),0)))</f>
        <v/>
      </c>
      <c r="M249" s="52">
        <f>IF(OR(K249="",$O249=0),IF(K249="","",0),IF($P249=1,0,K249*(N(INDEX(Settings!$E$11:$E$18,$O249))+N(INDEX(Settings!$G$11:$G$18,$O249)))+N(INDEX(Settings!$F$11:$F$18,$O249))))</f>
        <v/>
      </c>
      <c r="N249" s="53">
        <f>IF(K249="","",K249-L249-M249-N($I249)-$P249*N(Settings!$D$20))</f>
        <v/>
      </c>
      <c r="O249">
        <f>IF($C249="",0,IFERROR(MATCH($C249,Settings!$D$11:$D$18,0),0))</f>
        <v/>
      </c>
      <c r="P249">
        <f>IF(LOWER(TRIM($J249&amp;""))="x",1,0)</f>
        <v/>
      </c>
    </row>
    <row r="250">
      <c r="A250" s="49" t="n">
        <v>46057</v>
      </c>
      <c r="B250" s="50" t="inlineStr">
        <is>
          <t>BL26243</t>
        </is>
      </c>
      <c r="C250" s="50" t="inlineStr">
        <is>
          <t>Own shop</t>
        </is>
      </c>
      <c r="D250" s="50" t="inlineStr">
        <is>
          <t>BL-401</t>
        </is>
      </c>
      <c r="E250" s="50" t="n">
        <v>1</v>
      </c>
      <c r="F250" s="51" t="n">
        <v>23.45</v>
      </c>
      <c r="G250" s="51" t="n">
        <v>0</v>
      </c>
      <c r="H250" s="51" t="n">
        <v>4.12</v>
      </c>
      <c r="I250" s="51" t="n">
        <v>4.85</v>
      </c>
      <c r="J250" s="50" t="n"/>
      <c r="K250" s="52">
        <f>IF(OR($A250="",$E250=""),"",IF($P250=1,0,N($E250)*N($F250)-N($G250)+N($H250)))</f>
        <v/>
      </c>
      <c r="L250" s="52">
        <f>IF(K250="","",IF($P250=1,0,N($E250)*IFERROR(INDEX(Products!$D$8:$D$307,MATCH($D250,Products!$A$8:$A$307,0)),0)))</f>
        <v/>
      </c>
      <c r="M250" s="52">
        <f>IF(OR(K250="",$O250=0),IF(K250="","",0),IF($P250=1,0,K250*(N(INDEX(Settings!$E$11:$E$18,$O250))+N(INDEX(Settings!$G$11:$G$18,$O250)))+N(INDEX(Settings!$F$11:$F$18,$O250))))</f>
        <v/>
      </c>
      <c r="N250" s="53">
        <f>IF(K250="","",K250-L250-M250-N($I250)-$P250*N(Settings!$D$20))</f>
        <v/>
      </c>
      <c r="O250">
        <f>IF($C250="",0,IFERROR(MATCH($C250,Settings!$D$11:$D$18,0),0))</f>
        <v/>
      </c>
      <c r="P250">
        <f>IF(LOWER(TRIM($J250&amp;""))="x",1,0)</f>
        <v/>
      </c>
    </row>
    <row r="251">
      <c r="A251" s="49" t="n">
        <v>46057</v>
      </c>
      <c r="B251" s="50" t="inlineStr">
        <is>
          <t>BL26244</t>
        </is>
      </c>
      <c r="C251" s="50" t="inlineStr">
        <is>
          <t>Amazon</t>
        </is>
      </c>
      <c r="D251" s="50" t="inlineStr">
        <is>
          <t>BL-101</t>
        </is>
      </c>
      <c r="E251" s="50" t="n">
        <v>1</v>
      </c>
      <c r="F251" s="51" t="n">
        <v>21.97</v>
      </c>
      <c r="G251" s="51" t="n">
        <v>0</v>
      </c>
      <c r="H251" s="51" t="n">
        <v>0</v>
      </c>
      <c r="I251" s="51" t="n">
        <v>5.11</v>
      </c>
      <c r="J251" s="50" t="n"/>
      <c r="K251" s="52">
        <f>IF(OR($A251="",$E251=""),"",IF($P251=1,0,N($E251)*N($F251)-N($G251)+N($H251)))</f>
        <v/>
      </c>
      <c r="L251" s="52">
        <f>IF(K251="","",IF($P251=1,0,N($E251)*IFERROR(INDEX(Products!$D$8:$D$307,MATCH($D251,Products!$A$8:$A$307,0)),0)))</f>
        <v/>
      </c>
      <c r="M251" s="52">
        <f>IF(OR(K251="",$O251=0),IF(K251="","",0),IF($P251=1,0,K251*(N(INDEX(Settings!$E$11:$E$18,$O251))+N(INDEX(Settings!$G$11:$G$18,$O251)))+N(INDEX(Settings!$F$11:$F$18,$O251))))</f>
        <v/>
      </c>
      <c r="N251" s="53">
        <f>IF(K251="","",K251-L251-M251-N($I251)-$P251*N(Settings!$D$20))</f>
        <v/>
      </c>
      <c r="O251">
        <f>IF($C251="",0,IFERROR(MATCH($C251,Settings!$D$11:$D$18,0),0))</f>
        <v/>
      </c>
      <c r="P251">
        <f>IF(LOWER(TRIM($J251&amp;""))="x",1,0)</f>
        <v/>
      </c>
    </row>
    <row r="252">
      <c r="A252" s="49" t="n">
        <v>46057</v>
      </c>
      <c r="B252" s="50" t="inlineStr">
        <is>
          <t>BL26245</t>
        </is>
      </c>
      <c r="C252" s="50" t="inlineStr">
        <is>
          <t>Own shop</t>
        </is>
      </c>
      <c r="D252" s="50" t="inlineStr">
        <is>
          <t>BL-203</t>
        </is>
      </c>
      <c r="E252" s="50" t="n">
        <v>1</v>
      </c>
      <c r="F252" s="51" t="n">
        <v>16.72</v>
      </c>
      <c r="G252" s="51" t="n">
        <v>0</v>
      </c>
      <c r="H252" s="51" t="n">
        <v>4.12</v>
      </c>
      <c r="I252" s="51" t="n">
        <v>4.27</v>
      </c>
      <c r="J252" s="50" t="n"/>
      <c r="K252" s="52">
        <f>IF(OR($A252="",$E252=""),"",IF($P252=1,0,N($E252)*N($F252)-N($G252)+N($H252)))</f>
        <v/>
      </c>
      <c r="L252" s="52">
        <f>IF(K252="","",IF($P252=1,0,N($E252)*IFERROR(INDEX(Products!$D$8:$D$307,MATCH($D252,Products!$A$8:$A$307,0)),0)))</f>
        <v/>
      </c>
      <c r="M252" s="52">
        <f>IF(OR(K252="",$O252=0),IF(K252="","",0),IF($P252=1,0,K252*(N(INDEX(Settings!$E$11:$E$18,$O252))+N(INDEX(Settings!$G$11:$G$18,$O252)))+N(INDEX(Settings!$F$11:$F$18,$O252))))</f>
        <v/>
      </c>
      <c r="N252" s="53">
        <f>IF(K252="","",K252-L252-M252-N($I252)-$P252*N(Settings!$D$20))</f>
        <v/>
      </c>
      <c r="O252">
        <f>IF($C252="",0,IFERROR(MATCH($C252,Settings!$D$11:$D$18,0),0))</f>
        <v/>
      </c>
      <c r="P252">
        <f>IF(LOWER(TRIM($J252&amp;""))="x",1,0)</f>
        <v/>
      </c>
    </row>
    <row r="253">
      <c r="A253" s="49" t="n">
        <v>46057</v>
      </c>
      <c r="B253" s="50" t="inlineStr">
        <is>
          <t>BL26246</t>
        </is>
      </c>
      <c r="C253" s="50" t="inlineStr">
        <is>
          <t>Own shop</t>
        </is>
      </c>
      <c r="D253" s="50" t="inlineStr">
        <is>
          <t>BL-101</t>
        </is>
      </c>
      <c r="E253" s="50" t="n">
        <v>1</v>
      </c>
      <c r="F253" s="51" t="n">
        <v>20.92</v>
      </c>
      <c r="G253" s="51" t="n">
        <v>0</v>
      </c>
      <c r="H253" s="51" t="n">
        <v>4.12</v>
      </c>
      <c r="I253" s="51" t="n">
        <v>4.42</v>
      </c>
      <c r="J253" s="50" t="n"/>
      <c r="K253" s="52">
        <f>IF(OR($A253="",$E253=""),"",IF($P253=1,0,N($E253)*N($F253)-N($G253)+N($H253)))</f>
        <v/>
      </c>
      <c r="L253" s="52">
        <f>IF(K253="","",IF($P253=1,0,N($E253)*IFERROR(INDEX(Products!$D$8:$D$307,MATCH($D253,Products!$A$8:$A$307,0)),0)))</f>
        <v/>
      </c>
      <c r="M253" s="52">
        <f>IF(OR(K253="",$O253=0),IF(K253="","",0),IF($P253=1,0,K253*(N(INDEX(Settings!$E$11:$E$18,$O253))+N(INDEX(Settings!$G$11:$G$18,$O253)))+N(INDEX(Settings!$F$11:$F$18,$O253))))</f>
        <v/>
      </c>
      <c r="N253" s="53">
        <f>IF(K253="","",K253-L253-M253-N($I253)-$P253*N(Settings!$D$20))</f>
        <v/>
      </c>
      <c r="O253">
        <f>IF($C253="",0,IFERROR(MATCH($C253,Settings!$D$11:$D$18,0),0))</f>
        <v/>
      </c>
      <c r="P253">
        <f>IF(LOWER(TRIM($J253&amp;""))="x",1,0)</f>
        <v/>
      </c>
    </row>
    <row r="254">
      <c r="A254" s="49" t="n">
        <v>46057</v>
      </c>
      <c r="B254" s="50" t="inlineStr">
        <is>
          <t>BL26247</t>
        </is>
      </c>
      <c r="C254" s="50" t="inlineStr">
        <is>
          <t>Own shop</t>
        </is>
      </c>
      <c r="D254" s="50" t="inlineStr">
        <is>
          <t>BL-403</t>
        </is>
      </c>
      <c r="E254" s="50" t="n">
        <v>1</v>
      </c>
      <c r="F254" s="51" t="n">
        <v>10.84</v>
      </c>
      <c r="G254" s="51" t="n">
        <v>1.08</v>
      </c>
      <c r="H254" s="51" t="n">
        <v>4.12</v>
      </c>
      <c r="I254" s="51" t="n">
        <v>4.48</v>
      </c>
      <c r="J254" s="50" t="n"/>
      <c r="K254" s="52">
        <f>IF(OR($A254="",$E254=""),"",IF($P254=1,0,N($E254)*N($F254)-N($G254)+N($H254)))</f>
        <v/>
      </c>
      <c r="L254" s="52">
        <f>IF(K254="","",IF($P254=1,0,N($E254)*IFERROR(INDEX(Products!$D$8:$D$307,MATCH($D254,Products!$A$8:$A$307,0)),0)))</f>
        <v/>
      </c>
      <c r="M254" s="52">
        <f>IF(OR(K254="",$O254=0),IF(K254="","",0),IF($P254=1,0,K254*(N(INDEX(Settings!$E$11:$E$18,$O254))+N(INDEX(Settings!$G$11:$G$18,$O254)))+N(INDEX(Settings!$F$11:$F$18,$O254))))</f>
        <v/>
      </c>
      <c r="N254" s="53">
        <f>IF(K254="","",K254-L254-M254-N($I254)-$P254*N(Settings!$D$20))</f>
        <v/>
      </c>
      <c r="O254">
        <f>IF($C254="",0,IFERROR(MATCH($C254,Settings!$D$11:$D$18,0),0))</f>
        <v/>
      </c>
      <c r="P254">
        <f>IF(LOWER(TRIM($J254&amp;""))="x",1,0)</f>
        <v/>
      </c>
    </row>
    <row r="255">
      <c r="A255" s="49" t="n">
        <v>46057</v>
      </c>
      <c r="B255" s="50" t="inlineStr">
        <is>
          <t>BL26248</t>
        </is>
      </c>
      <c r="C255" s="50" t="inlineStr">
        <is>
          <t>Own shop</t>
        </is>
      </c>
      <c r="D255" s="50" t="inlineStr">
        <is>
          <t>BL-201</t>
        </is>
      </c>
      <c r="E255" s="50" t="n">
        <v>1</v>
      </c>
      <c r="F255" s="51" t="n">
        <v>12.52</v>
      </c>
      <c r="G255" s="51" t="n">
        <v>0</v>
      </c>
      <c r="H255" s="51" t="n">
        <v>4.12</v>
      </c>
      <c r="I255" s="51" t="n">
        <v>4.61</v>
      </c>
      <c r="J255" s="50" t="n"/>
      <c r="K255" s="52">
        <f>IF(OR($A255="",$E255=""),"",IF($P255=1,0,N($E255)*N($F255)-N($G255)+N($H255)))</f>
        <v/>
      </c>
      <c r="L255" s="52">
        <f>IF(K255="","",IF($P255=1,0,N($E255)*IFERROR(INDEX(Products!$D$8:$D$307,MATCH($D255,Products!$A$8:$A$307,0)),0)))</f>
        <v/>
      </c>
      <c r="M255" s="52">
        <f>IF(OR(K255="",$O255=0),IF(K255="","",0),IF($P255=1,0,K255*(N(INDEX(Settings!$E$11:$E$18,$O255))+N(INDEX(Settings!$G$11:$G$18,$O255)))+N(INDEX(Settings!$F$11:$F$18,$O255))))</f>
        <v/>
      </c>
      <c r="N255" s="53">
        <f>IF(K255="","",K255-L255-M255-N($I255)-$P255*N(Settings!$D$20))</f>
        <v/>
      </c>
      <c r="O255">
        <f>IF($C255="",0,IFERROR(MATCH($C255,Settings!$D$11:$D$18,0),0))</f>
        <v/>
      </c>
      <c r="P255">
        <f>IF(LOWER(TRIM($J255&amp;""))="x",1,0)</f>
        <v/>
      </c>
    </row>
    <row r="256">
      <c r="A256" s="49" t="n">
        <v>46057</v>
      </c>
      <c r="B256" s="50" t="inlineStr">
        <is>
          <t>BL26249</t>
        </is>
      </c>
      <c r="C256" s="50" t="inlineStr">
        <is>
          <t>eBay</t>
        </is>
      </c>
      <c r="D256" s="50" t="inlineStr">
        <is>
          <t>BL-201</t>
        </is>
      </c>
      <c r="E256" s="50" t="n">
        <v>1</v>
      </c>
      <c r="F256" s="51" t="n">
        <v>12.52</v>
      </c>
      <c r="G256" s="51" t="n">
        <v>0</v>
      </c>
      <c r="H256" s="51" t="n">
        <v>3.28</v>
      </c>
      <c r="I256" s="51" t="n">
        <v>4.6</v>
      </c>
      <c r="J256" s="50" t="n"/>
      <c r="K256" s="52">
        <f>IF(OR($A256="",$E256=""),"",IF($P256=1,0,N($E256)*N($F256)-N($G256)+N($H256)))</f>
        <v/>
      </c>
      <c r="L256" s="52">
        <f>IF(K256="","",IF($P256=1,0,N($E256)*IFERROR(INDEX(Products!$D$8:$D$307,MATCH($D256,Products!$A$8:$A$307,0)),0)))</f>
        <v/>
      </c>
      <c r="M256" s="52">
        <f>IF(OR(K256="",$O256=0),IF(K256="","",0),IF($P256=1,0,K256*(N(INDEX(Settings!$E$11:$E$18,$O256))+N(INDEX(Settings!$G$11:$G$18,$O256)))+N(INDEX(Settings!$F$11:$F$18,$O256))))</f>
        <v/>
      </c>
      <c r="N256" s="53">
        <f>IF(K256="","",K256-L256-M256-N($I256)-$P256*N(Settings!$D$20))</f>
        <v/>
      </c>
      <c r="O256">
        <f>IF($C256="",0,IFERROR(MATCH($C256,Settings!$D$11:$D$18,0),0))</f>
        <v/>
      </c>
      <c r="P256">
        <f>IF(LOWER(TRIM($J256&amp;""))="x",1,0)</f>
        <v/>
      </c>
    </row>
    <row r="257">
      <c r="A257" s="49" t="n">
        <v>46058</v>
      </c>
      <c r="B257" s="50" t="inlineStr">
        <is>
          <t>BL26250</t>
        </is>
      </c>
      <c r="C257" s="50" t="inlineStr">
        <is>
          <t>Own shop</t>
        </is>
      </c>
      <c r="D257" s="50" t="inlineStr">
        <is>
          <t>BL-103</t>
        </is>
      </c>
      <c r="E257" s="50" t="n">
        <v>1</v>
      </c>
      <c r="F257" s="51" t="n">
        <v>29.33</v>
      </c>
      <c r="G257" s="51" t="n">
        <v>0</v>
      </c>
      <c r="H257" s="51" t="n">
        <v>4.12</v>
      </c>
      <c r="I257" s="51" t="n">
        <v>5</v>
      </c>
      <c r="J257" s="50" t="n"/>
      <c r="K257" s="52">
        <f>IF(OR($A257="",$E257=""),"",IF($P257=1,0,N($E257)*N($F257)-N($G257)+N($H257)))</f>
        <v/>
      </c>
      <c r="L257" s="52">
        <f>IF(K257="","",IF($P257=1,0,N($E257)*IFERROR(INDEX(Products!$D$8:$D$307,MATCH($D257,Products!$A$8:$A$307,0)),0)))</f>
        <v/>
      </c>
      <c r="M257" s="52">
        <f>IF(OR(K257="",$O257=0),IF(K257="","",0),IF($P257=1,0,K257*(N(INDEX(Settings!$E$11:$E$18,$O257))+N(INDEX(Settings!$G$11:$G$18,$O257)))+N(INDEX(Settings!$F$11:$F$18,$O257))))</f>
        <v/>
      </c>
      <c r="N257" s="53">
        <f>IF(K257="","",K257-L257-M257-N($I257)-$P257*N(Settings!$D$20))</f>
        <v/>
      </c>
      <c r="O257">
        <f>IF($C257="",0,IFERROR(MATCH($C257,Settings!$D$11:$D$18,0),0))</f>
        <v/>
      </c>
      <c r="P257">
        <f>IF(LOWER(TRIM($J257&amp;""))="x",1,0)</f>
        <v/>
      </c>
    </row>
    <row r="258">
      <c r="A258" s="49" t="n">
        <v>46058</v>
      </c>
      <c r="B258" s="50" t="inlineStr">
        <is>
          <t>BL26251</t>
        </is>
      </c>
      <c r="C258" s="50" t="inlineStr">
        <is>
          <t>Own shop</t>
        </is>
      </c>
      <c r="D258" s="50" t="inlineStr">
        <is>
          <t>BL-203</t>
        </is>
      </c>
      <c r="E258" s="50" t="n">
        <v>1</v>
      </c>
      <c r="F258" s="51" t="n">
        <v>16.72</v>
      </c>
      <c r="G258" s="51" t="n">
        <v>0</v>
      </c>
      <c r="H258" s="51" t="n">
        <v>4.12</v>
      </c>
      <c r="I258" s="51" t="n">
        <v>4.6</v>
      </c>
      <c r="J258" s="50" t="n"/>
      <c r="K258" s="52">
        <f>IF(OR($A258="",$E258=""),"",IF($P258=1,0,N($E258)*N($F258)-N($G258)+N($H258)))</f>
        <v/>
      </c>
      <c r="L258" s="52">
        <f>IF(K258="","",IF($P258=1,0,N($E258)*IFERROR(INDEX(Products!$D$8:$D$307,MATCH($D258,Products!$A$8:$A$307,0)),0)))</f>
        <v/>
      </c>
      <c r="M258" s="52">
        <f>IF(OR(K258="",$O258=0),IF(K258="","",0),IF($P258=1,0,K258*(N(INDEX(Settings!$E$11:$E$18,$O258))+N(INDEX(Settings!$G$11:$G$18,$O258)))+N(INDEX(Settings!$F$11:$F$18,$O258))))</f>
        <v/>
      </c>
      <c r="N258" s="53">
        <f>IF(K258="","",K258-L258-M258-N($I258)-$P258*N(Settings!$D$20))</f>
        <v/>
      </c>
      <c r="O258">
        <f>IF($C258="",0,IFERROR(MATCH($C258,Settings!$D$11:$D$18,0),0))</f>
        <v/>
      </c>
      <c r="P258">
        <f>IF(LOWER(TRIM($J258&amp;""))="x",1,0)</f>
        <v/>
      </c>
    </row>
    <row r="259">
      <c r="A259" s="49" t="n">
        <v>46058</v>
      </c>
      <c r="B259" s="50" t="inlineStr">
        <is>
          <t>BL26252</t>
        </is>
      </c>
      <c r="C259" s="50" t="inlineStr">
        <is>
          <t>Amazon</t>
        </is>
      </c>
      <c r="D259" s="50" t="inlineStr">
        <is>
          <t>BL-201</t>
        </is>
      </c>
      <c r="E259" s="50" t="n">
        <v>1</v>
      </c>
      <c r="F259" s="51" t="n">
        <v>13.15</v>
      </c>
      <c r="G259" s="51" t="n">
        <v>0</v>
      </c>
      <c r="H259" s="51" t="n">
        <v>0</v>
      </c>
      <c r="I259" s="51" t="n">
        <v>4.24</v>
      </c>
      <c r="J259" s="50" t="n"/>
      <c r="K259" s="52">
        <f>IF(OR($A259="",$E259=""),"",IF($P259=1,0,N($E259)*N($F259)-N($G259)+N($H259)))</f>
        <v/>
      </c>
      <c r="L259" s="52">
        <f>IF(K259="","",IF($P259=1,0,N($E259)*IFERROR(INDEX(Products!$D$8:$D$307,MATCH($D259,Products!$A$8:$A$307,0)),0)))</f>
        <v/>
      </c>
      <c r="M259" s="52">
        <f>IF(OR(K259="",$O259=0),IF(K259="","",0),IF($P259=1,0,K259*(N(INDEX(Settings!$E$11:$E$18,$O259))+N(INDEX(Settings!$G$11:$G$18,$O259)))+N(INDEX(Settings!$F$11:$F$18,$O259))))</f>
        <v/>
      </c>
      <c r="N259" s="53">
        <f>IF(K259="","",K259-L259-M259-N($I259)-$P259*N(Settings!$D$20))</f>
        <v/>
      </c>
      <c r="O259">
        <f>IF($C259="",0,IFERROR(MATCH($C259,Settings!$D$11:$D$18,0),0))</f>
        <v/>
      </c>
      <c r="P259">
        <f>IF(LOWER(TRIM($J259&amp;""))="x",1,0)</f>
        <v/>
      </c>
    </row>
    <row r="260">
      <c r="A260" s="49" t="n">
        <v>46058</v>
      </c>
      <c r="B260" s="50" t="inlineStr">
        <is>
          <t>BL26253</t>
        </is>
      </c>
      <c r="C260" s="50" t="inlineStr">
        <is>
          <t>eBay</t>
        </is>
      </c>
      <c r="D260" s="50" t="inlineStr">
        <is>
          <t>BL-104</t>
        </is>
      </c>
      <c r="E260" s="50" t="n">
        <v>1</v>
      </c>
      <c r="F260" s="51" t="n">
        <v>8.32</v>
      </c>
      <c r="G260" s="51" t="n">
        <v>0</v>
      </c>
      <c r="H260" s="51" t="n">
        <v>3.28</v>
      </c>
      <c r="I260" s="51" t="n">
        <v>4.76</v>
      </c>
      <c r="J260" s="50" t="n"/>
      <c r="K260" s="52">
        <f>IF(OR($A260="",$E260=""),"",IF($P260=1,0,N($E260)*N($F260)-N($G260)+N($H260)))</f>
        <v/>
      </c>
      <c r="L260" s="52">
        <f>IF(K260="","",IF($P260=1,0,N($E260)*IFERROR(INDEX(Products!$D$8:$D$307,MATCH($D260,Products!$A$8:$A$307,0)),0)))</f>
        <v/>
      </c>
      <c r="M260" s="52">
        <f>IF(OR(K260="",$O260=0),IF(K260="","",0),IF($P260=1,0,K260*(N(INDEX(Settings!$E$11:$E$18,$O260))+N(INDEX(Settings!$G$11:$G$18,$O260)))+N(INDEX(Settings!$F$11:$F$18,$O260))))</f>
        <v/>
      </c>
      <c r="N260" s="53">
        <f>IF(K260="","",K260-L260-M260-N($I260)-$P260*N(Settings!$D$20))</f>
        <v/>
      </c>
      <c r="O260">
        <f>IF($C260="",0,IFERROR(MATCH($C260,Settings!$D$11:$D$18,0),0))</f>
        <v/>
      </c>
      <c r="P260">
        <f>IF(LOWER(TRIM($J260&amp;""))="x",1,0)</f>
        <v/>
      </c>
    </row>
    <row r="261">
      <c r="A261" s="49" t="n">
        <v>46058</v>
      </c>
      <c r="B261" s="50" t="inlineStr">
        <is>
          <t>BL26254</t>
        </is>
      </c>
      <c r="C261" s="50" t="inlineStr">
        <is>
          <t>Own shop</t>
        </is>
      </c>
      <c r="D261" s="50" t="inlineStr">
        <is>
          <t>BL-202</t>
        </is>
      </c>
      <c r="E261" s="50" t="n">
        <v>1</v>
      </c>
      <c r="F261" s="51" t="n">
        <v>57.98</v>
      </c>
      <c r="G261" s="51" t="n">
        <v>5.8</v>
      </c>
      <c r="H261" s="51" t="n">
        <v>0</v>
      </c>
      <c r="I261" s="51" t="n">
        <v>6.9</v>
      </c>
      <c r="J261" s="50" t="n"/>
      <c r="K261" s="52">
        <f>IF(OR($A261="",$E261=""),"",IF($P261=1,0,N($E261)*N($F261)-N($G261)+N($H261)))</f>
        <v/>
      </c>
      <c r="L261" s="52">
        <f>IF(K261="","",IF($P261=1,0,N($E261)*IFERROR(INDEX(Products!$D$8:$D$307,MATCH($D261,Products!$A$8:$A$307,0)),0)))</f>
        <v/>
      </c>
      <c r="M261" s="52">
        <f>IF(OR(K261="",$O261=0),IF(K261="","",0),IF($P261=1,0,K261*(N(INDEX(Settings!$E$11:$E$18,$O261))+N(INDEX(Settings!$G$11:$G$18,$O261)))+N(INDEX(Settings!$F$11:$F$18,$O261))))</f>
        <v/>
      </c>
      <c r="N261" s="53">
        <f>IF(K261="","",K261-L261-M261-N($I261)-$P261*N(Settings!$D$20))</f>
        <v/>
      </c>
      <c r="O261">
        <f>IF($C261="",0,IFERROR(MATCH($C261,Settings!$D$11:$D$18,0),0))</f>
        <v/>
      </c>
      <c r="P261">
        <f>IF(LOWER(TRIM($J261&amp;""))="x",1,0)</f>
        <v/>
      </c>
    </row>
    <row r="262">
      <c r="A262" s="49" t="n">
        <v>46059</v>
      </c>
      <c r="B262" s="50" t="inlineStr">
        <is>
          <t>BL26255</t>
        </is>
      </c>
      <c r="C262" s="50" t="inlineStr">
        <is>
          <t>Own shop</t>
        </is>
      </c>
      <c r="D262" s="50" t="inlineStr">
        <is>
          <t>BL-101</t>
        </is>
      </c>
      <c r="E262" s="50" t="n">
        <v>1</v>
      </c>
      <c r="F262" s="51" t="n">
        <v>20.92</v>
      </c>
      <c r="G262" s="51" t="n">
        <v>0</v>
      </c>
      <c r="H262" s="51" t="n">
        <v>4.12</v>
      </c>
      <c r="I262" s="51" t="n">
        <v>4.82</v>
      </c>
      <c r="J262" s="50" t="inlineStr">
        <is>
          <t>x</t>
        </is>
      </c>
      <c r="K262" s="52">
        <f>IF(OR($A262="",$E262=""),"",IF($P262=1,0,N($E262)*N($F262)-N($G262)+N($H262)))</f>
        <v/>
      </c>
      <c r="L262" s="52">
        <f>IF(K262="","",IF($P262=1,0,N($E262)*IFERROR(INDEX(Products!$D$8:$D$307,MATCH($D262,Products!$A$8:$A$307,0)),0)))</f>
        <v/>
      </c>
      <c r="M262" s="52">
        <f>IF(OR(K262="",$O262=0),IF(K262="","",0),IF($P262=1,0,K262*(N(INDEX(Settings!$E$11:$E$18,$O262))+N(INDEX(Settings!$G$11:$G$18,$O262)))+N(INDEX(Settings!$F$11:$F$18,$O262))))</f>
        <v/>
      </c>
      <c r="N262" s="53">
        <f>IF(K262="","",K262-L262-M262-N($I262)-$P262*N(Settings!$D$20))</f>
        <v/>
      </c>
      <c r="O262">
        <f>IF($C262="",0,IFERROR(MATCH($C262,Settings!$D$11:$D$18,0),0))</f>
        <v/>
      </c>
      <c r="P262">
        <f>IF(LOWER(TRIM($J262&amp;""))="x",1,0)</f>
        <v/>
      </c>
    </row>
    <row r="263">
      <c r="A263" s="49" t="n">
        <v>46059</v>
      </c>
      <c r="B263" s="50" t="inlineStr">
        <is>
          <t>BL26256</t>
        </is>
      </c>
      <c r="C263" s="50" t="inlineStr">
        <is>
          <t>Amazon</t>
        </is>
      </c>
      <c r="D263" s="50" t="inlineStr">
        <is>
          <t>BL-102</t>
        </is>
      </c>
      <c r="E263" s="50" t="n">
        <v>1</v>
      </c>
      <c r="F263" s="51" t="n">
        <v>14.91</v>
      </c>
      <c r="G263" s="51" t="n">
        <v>0</v>
      </c>
      <c r="H263" s="51" t="n">
        <v>0</v>
      </c>
      <c r="I263" s="51" t="n">
        <v>4.86</v>
      </c>
      <c r="J263" s="50" t="n"/>
      <c r="K263" s="52">
        <f>IF(OR($A263="",$E263=""),"",IF($P263=1,0,N($E263)*N($F263)-N($G263)+N($H263)))</f>
        <v/>
      </c>
      <c r="L263" s="52">
        <f>IF(K263="","",IF($P263=1,0,N($E263)*IFERROR(INDEX(Products!$D$8:$D$307,MATCH($D263,Products!$A$8:$A$307,0)),0)))</f>
        <v/>
      </c>
      <c r="M263" s="52">
        <f>IF(OR(K263="",$O263=0),IF(K263="","",0),IF($P263=1,0,K263*(N(INDEX(Settings!$E$11:$E$18,$O263))+N(INDEX(Settings!$G$11:$G$18,$O263)))+N(INDEX(Settings!$F$11:$F$18,$O263))))</f>
        <v/>
      </c>
      <c r="N263" s="53">
        <f>IF(K263="","",K263-L263-M263-N($I263)-$P263*N(Settings!$D$20))</f>
        <v/>
      </c>
      <c r="O263">
        <f>IF($C263="",0,IFERROR(MATCH($C263,Settings!$D$11:$D$18,0),0))</f>
        <v/>
      </c>
      <c r="P263">
        <f>IF(LOWER(TRIM($J263&amp;""))="x",1,0)</f>
        <v/>
      </c>
    </row>
    <row r="264">
      <c r="A264" s="49" t="n">
        <v>46059</v>
      </c>
      <c r="B264" s="50" t="inlineStr">
        <is>
          <t>BL26257</t>
        </is>
      </c>
      <c r="C264" s="50" t="inlineStr">
        <is>
          <t>eBay</t>
        </is>
      </c>
      <c r="D264" s="50" t="inlineStr">
        <is>
          <t>BL-401</t>
        </is>
      </c>
      <c r="E264" s="50" t="n">
        <v>1</v>
      </c>
      <c r="F264" s="51" t="n">
        <v>23.45</v>
      </c>
      <c r="G264" s="51" t="n">
        <v>0</v>
      </c>
      <c r="H264" s="51" t="n">
        <v>3.28</v>
      </c>
      <c r="I264" s="51" t="n">
        <v>5.03</v>
      </c>
      <c r="J264" s="50" t="n"/>
      <c r="K264" s="52">
        <f>IF(OR($A264="",$E264=""),"",IF($P264=1,0,N($E264)*N($F264)-N($G264)+N($H264)))</f>
        <v/>
      </c>
      <c r="L264" s="52">
        <f>IF(K264="","",IF($P264=1,0,N($E264)*IFERROR(INDEX(Products!$D$8:$D$307,MATCH($D264,Products!$A$8:$A$307,0)),0)))</f>
        <v/>
      </c>
      <c r="M264" s="52">
        <f>IF(OR(K264="",$O264=0),IF(K264="","",0),IF($P264=1,0,K264*(N(INDEX(Settings!$E$11:$E$18,$O264))+N(INDEX(Settings!$G$11:$G$18,$O264)))+N(INDEX(Settings!$F$11:$F$18,$O264))))</f>
        <v/>
      </c>
      <c r="N264" s="53">
        <f>IF(K264="","",K264-L264-M264-N($I264)-$P264*N(Settings!$D$20))</f>
        <v/>
      </c>
      <c r="O264">
        <f>IF($C264="",0,IFERROR(MATCH($C264,Settings!$D$11:$D$18,0),0))</f>
        <v/>
      </c>
      <c r="P264">
        <f>IF(LOWER(TRIM($J264&amp;""))="x",1,0)</f>
        <v/>
      </c>
    </row>
    <row r="265">
      <c r="A265" s="49" t="n">
        <v>46059</v>
      </c>
      <c r="B265" s="50" t="inlineStr">
        <is>
          <t>BL26258</t>
        </is>
      </c>
      <c r="C265" s="50" t="inlineStr">
        <is>
          <t>Amazon</t>
        </is>
      </c>
      <c r="D265" s="50" t="inlineStr">
        <is>
          <t>BL-104</t>
        </is>
      </c>
      <c r="E265" s="50" t="n">
        <v>1</v>
      </c>
      <c r="F265" s="51" t="n">
        <v>8.74</v>
      </c>
      <c r="G265" s="51" t="n">
        <v>0</v>
      </c>
      <c r="H265" s="51" t="n">
        <v>0</v>
      </c>
      <c r="I265" s="51" t="n">
        <v>4.22</v>
      </c>
      <c r="J265" s="50" t="n"/>
      <c r="K265" s="52">
        <f>IF(OR($A265="",$E265=""),"",IF($P265=1,0,N($E265)*N($F265)-N($G265)+N($H265)))</f>
        <v/>
      </c>
      <c r="L265" s="52">
        <f>IF(K265="","",IF($P265=1,0,N($E265)*IFERROR(INDEX(Products!$D$8:$D$307,MATCH($D265,Products!$A$8:$A$307,0)),0)))</f>
        <v/>
      </c>
      <c r="M265" s="52">
        <f>IF(OR(K265="",$O265=0),IF(K265="","",0),IF($P265=1,0,K265*(N(INDEX(Settings!$E$11:$E$18,$O265))+N(INDEX(Settings!$G$11:$G$18,$O265)))+N(INDEX(Settings!$F$11:$F$18,$O265))))</f>
        <v/>
      </c>
      <c r="N265" s="53">
        <f>IF(K265="","",K265-L265-M265-N($I265)-$P265*N(Settings!$D$20))</f>
        <v/>
      </c>
      <c r="O265">
        <f>IF($C265="",0,IFERROR(MATCH($C265,Settings!$D$11:$D$18,0),0))</f>
        <v/>
      </c>
      <c r="P265">
        <f>IF(LOWER(TRIM($J265&amp;""))="x",1,0)</f>
        <v/>
      </c>
    </row>
    <row r="266">
      <c r="A266" s="49" t="n">
        <v>46059</v>
      </c>
      <c r="B266" s="50" t="inlineStr">
        <is>
          <t>BL26259</t>
        </is>
      </c>
      <c r="C266" s="50" t="inlineStr">
        <is>
          <t>Own shop</t>
        </is>
      </c>
      <c r="D266" s="50" t="inlineStr">
        <is>
          <t>BL-303</t>
        </is>
      </c>
      <c r="E266" s="50" t="n">
        <v>1</v>
      </c>
      <c r="F266" s="51" t="n">
        <v>10</v>
      </c>
      <c r="G266" s="51" t="n">
        <v>0</v>
      </c>
      <c r="H266" s="51" t="n">
        <v>4.12</v>
      </c>
      <c r="I266" s="51" t="n">
        <v>4.53</v>
      </c>
      <c r="J266" s="50" t="n"/>
      <c r="K266" s="52">
        <f>IF(OR($A266="",$E266=""),"",IF($P266=1,0,N($E266)*N($F266)-N($G266)+N($H266)))</f>
        <v/>
      </c>
      <c r="L266" s="52">
        <f>IF(K266="","",IF($P266=1,0,N($E266)*IFERROR(INDEX(Products!$D$8:$D$307,MATCH($D266,Products!$A$8:$A$307,0)),0)))</f>
        <v/>
      </c>
      <c r="M266" s="52">
        <f>IF(OR(K266="",$O266=0),IF(K266="","",0),IF($P266=1,0,K266*(N(INDEX(Settings!$E$11:$E$18,$O266))+N(INDEX(Settings!$G$11:$G$18,$O266)))+N(INDEX(Settings!$F$11:$F$18,$O266))))</f>
        <v/>
      </c>
      <c r="N266" s="53">
        <f>IF(K266="","",K266-L266-M266-N($I266)-$P266*N(Settings!$D$20))</f>
        <v/>
      </c>
      <c r="O266">
        <f>IF($C266="",0,IFERROR(MATCH($C266,Settings!$D$11:$D$18,0),0))</f>
        <v/>
      </c>
      <c r="P266">
        <f>IF(LOWER(TRIM($J266&amp;""))="x",1,0)</f>
        <v/>
      </c>
    </row>
    <row r="267">
      <c r="A267" s="49" t="n">
        <v>46059</v>
      </c>
      <c r="B267" s="50" t="inlineStr">
        <is>
          <t>BL26260</t>
        </is>
      </c>
      <c r="C267" s="50" t="inlineStr">
        <is>
          <t>Etsy</t>
        </is>
      </c>
      <c r="D267" s="50" t="inlineStr">
        <is>
          <t>BL-102</t>
        </is>
      </c>
      <c r="E267" s="50" t="n">
        <v>1</v>
      </c>
      <c r="F267" s="51" t="n">
        <v>14.2</v>
      </c>
      <c r="G267" s="51" t="n">
        <v>0</v>
      </c>
      <c r="H267" s="51" t="n">
        <v>3.28</v>
      </c>
      <c r="I267" s="51" t="n">
        <v>4.9</v>
      </c>
      <c r="J267" s="50" t="n"/>
      <c r="K267" s="52">
        <f>IF(OR($A267="",$E267=""),"",IF($P267=1,0,N($E267)*N($F267)-N($G267)+N($H267)))</f>
        <v/>
      </c>
      <c r="L267" s="52">
        <f>IF(K267="","",IF($P267=1,0,N($E267)*IFERROR(INDEX(Products!$D$8:$D$307,MATCH($D267,Products!$A$8:$A$307,0)),0)))</f>
        <v/>
      </c>
      <c r="M267" s="52">
        <f>IF(OR(K267="",$O267=0),IF(K267="","",0),IF($P267=1,0,K267*(N(INDEX(Settings!$E$11:$E$18,$O267))+N(INDEX(Settings!$G$11:$G$18,$O267)))+N(INDEX(Settings!$F$11:$F$18,$O267))))</f>
        <v/>
      </c>
      <c r="N267" s="53">
        <f>IF(K267="","",K267-L267-M267-N($I267)-$P267*N(Settings!$D$20))</f>
        <v/>
      </c>
      <c r="O267">
        <f>IF($C267="",0,IFERROR(MATCH($C267,Settings!$D$11:$D$18,0),0))</f>
        <v/>
      </c>
      <c r="P267">
        <f>IF(LOWER(TRIM($J267&amp;""))="x",1,0)</f>
        <v/>
      </c>
    </row>
    <row r="268">
      <c r="A268" s="49" t="n">
        <v>46059</v>
      </c>
      <c r="B268" s="50" t="inlineStr">
        <is>
          <t>BL26261</t>
        </is>
      </c>
      <c r="C268" s="50" t="inlineStr">
        <is>
          <t>Own shop</t>
        </is>
      </c>
      <c r="D268" s="50" t="inlineStr">
        <is>
          <t>BL-103</t>
        </is>
      </c>
      <c r="E268" s="50" t="n">
        <v>1</v>
      </c>
      <c r="F268" s="51" t="n">
        <v>29.33</v>
      </c>
      <c r="G268" s="51" t="n">
        <v>0</v>
      </c>
      <c r="H268" s="51" t="n">
        <v>4.12</v>
      </c>
      <c r="I268" s="51" t="n">
        <v>4.54</v>
      </c>
      <c r="J268" s="50" t="n"/>
      <c r="K268" s="52">
        <f>IF(OR($A268="",$E268=""),"",IF($P268=1,0,N($E268)*N($F268)-N($G268)+N($H268)))</f>
        <v/>
      </c>
      <c r="L268" s="52">
        <f>IF(K268="","",IF($P268=1,0,N($E268)*IFERROR(INDEX(Products!$D$8:$D$307,MATCH($D268,Products!$A$8:$A$307,0)),0)))</f>
        <v/>
      </c>
      <c r="M268" s="52">
        <f>IF(OR(K268="",$O268=0),IF(K268="","",0),IF($P268=1,0,K268*(N(INDEX(Settings!$E$11:$E$18,$O268))+N(INDEX(Settings!$G$11:$G$18,$O268)))+N(INDEX(Settings!$F$11:$F$18,$O268))))</f>
        <v/>
      </c>
      <c r="N268" s="53">
        <f>IF(K268="","",K268-L268-M268-N($I268)-$P268*N(Settings!$D$20))</f>
        <v/>
      </c>
      <c r="O268">
        <f>IF($C268="",0,IFERROR(MATCH($C268,Settings!$D$11:$D$18,0),0))</f>
        <v/>
      </c>
      <c r="P268">
        <f>IF(LOWER(TRIM($J268&amp;""))="x",1,0)</f>
        <v/>
      </c>
    </row>
    <row r="269">
      <c r="A269" s="49" t="n">
        <v>46060</v>
      </c>
      <c r="B269" s="50" t="inlineStr">
        <is>
          <t>BL26262</t>
        </is>
      </c>
      <c r="C269" s="50" t="inlineStr">
        <is>
          <t>Amazon</t>
        </is>
      </c>
      <c r="D269" s="50" t="inlineStr">
        <is>
          <t>BL-201</t>
        </is>
      </c>
      <c r="E269" s="50" t="n">
        <v>1</v>
      </c>
      <c r="F269" s="51" t="n">
        <v>13.15</v>
      </c>
      <c r="G269" s="51" t="n">
        <v>0</v>
      </c>
      <c r="H269" s="51" t="n">
        <v>0</v>
      </c>
      <c r="I269" s="51" t="n">
        <v>4.6</v>
      </c>
      <c r="J269" s="50" t="n"/>
      <c r="K269" s="52">
        <f>IF(OR($A269="",$E269=""),"",IF($P269=1,0,N($E269)*N($F269)-N($G269)+N($H269)))</f>
        <v/>
      </c>
      <c r="L269" s="52">
        <f>IF(K269="","",IF($P269=1,0,N($E269)*IFERROR(INDEX(Products!$D$8:$D$307,MATCH($D269,Products!$A$8:$A$307,0)),0)))</f>
        <v/>
      </c>
      <c r="M269" s="52">
        <f>IF(OR(K269="",$O269=0),IF(K269="","",0),IF($P269=1,0,K269*(N(INDEX(Settings!$E$11:$E$18,$O269))+N(INDEX(Settings!$G$11:$G$18,$O269)))+N(INDEX(Settings!$F$11:$F$18,$O269))))</f>
        <v/>
      </c>
      <c r="N269" s="53">
        <f>IF(K269="","",K269-L269-M269-N($I269)-$P269*N(Settings!$D$20))</f>
        <v/>
      </c>
      <c r="O269">
        <f>IF($C269="",0,IFERROR(MATCH($C269,Settings!$D$11:$D$18,0),0))</f>
        <v/>
      </c>
      <c r="P269">
        <f>IF(LOWER(TRIM($J269&amp;""))="x",1,0)</f>
        <v/>
      </c>
    </row>
    <row r="270">
      <c r="A270" s="49" t="n">
        <v>46060</v>
      </c>
      <c r="B270" s="50" t="inlineStr">
        <is>
          <t>BL26263</t>
        </is>
      </c>
      <c r="C270" s="50" t="inlineStr">
        <is>
          <t>Own shop</t>
        </is>
      </c>
      <c r="D270" s="50" t="inlineStr">
        <is>
          <t>BL-401</t>
        </is>
      </c>
      <c r="E270" s="50" t="n">
        <v>1</v>
      </c>
      <c r="F270" s="51" t="n">
        <v>23.45</v>
      </c>
      <c r="G270" s="51" t="n">
        <v>0</v>
      </c>
      <c r="H270" s="51" t="n">
        <v>4.12</v>
      </c>
      <c r="I270" s="51" t="n">
        <v>4.65</v>
      </c>
      <c r="J270" s="50" t="n"/>
      <c r="K270" s="52">
        <f>IF(OR($A270="",$E270=""),"",IF($P270=1,0,N($E270)*N($F270)-N($G270)+N($H270)))</f>
        <v/>
      </c>
      <c r="L270" s="52">
        <f>IF(K270="","",IF($P270=1,0,N($E270)*IFERROR(INDEX(Products!$D$8:$D$307,MATCH($D270,Products!$A$8:$A$307,0)),0)))</f>
        <v/>
      </c>
      <c r="M270" s="52">
        <f>IF(OR(K270="",$O270=0),IF(K270="","",0),IF($P270=1,0,K270*(N(INDEX(Settings!$E$11:$E$18,$O270))+N(INDEX(Settings!$G$11:$G$18,$O270)))+N(INDEX(Settings!$F$11:$F$18,$O270))))</f>
        <v/>
      </c>
      <c r="N270" s="53">
        <f>IF(K270="","",K270-L270-M270-N($I270)-$P270*N(Settings!$D$20))</f>
        <v/>
      </c>
      <c r="O270">
        <f>IF($C270="",0,IFERROR(MATCH($C270,Settings!$D$11:$D$18,0),0))</f>
        <v/>
      </c>
      <c r="P270">
        <f>IF(LOWER(TRIM($J270&amp;""))="x",1,0)</f>
        <v/>
      </c>
    </row>
    <row r="271">
      <c r="A271" s="49" t="n">
        <v>46060</v>
      </c>
      <c r="B271" s="50" t="inlineStr">
        <is>
          <t>BL26264</t>
        </is>
      </c>
      <c r="C271" s="50" t="inlineStr">
        <is>
          <t>Amazon</t>
        </is>
      </c>
      <c r="D271" s="50" t="inlineStr">
        <is>
          <t>BL-402</t>
        </is>
      </c>
      <c r="E271" s="50" t="n">
        <v>1</v>
      </c>
      <c r="F271" s="51" t="n">
        <v>44.03</v>
      </c>
      <c r="G271" s="51" t="n">
        <v>0</v>
      </c>
      <c r="H271" s="51" t="n">
        <v>0</v>
      </c>
      <c r="I271" s="51" t="n">
        <v>6.9</v>
      </c>
      <c r="J271" s="50" t="n"/>
      <c r="K271" s="52">
        <f>IF(OR($A271="",$E271=""),"",IF($P271=1,0,N($E271)*N($F271)-N($G271)+N($H271)))</f>
        <v/>
      </c>
      <c r="L271" s="52">
        <f>IF(K271="","",IF($P271=1,0,N($E271)*IFERROR(INDEX(Products!$D$8:$D$307,MATCH($D271,Products!$A$8:$A$307,0)),0)))</f>
        <v/>
      </c>
      <c r="M271" s="52">
        <f>IF(OR(K271="",$O271=0),IF(K271="","",0),IF($P271=1,0,K271*(N(INDEX(Settings!$E$11:$E$18,$O271))+N(INDEX(Settings!$G$11:$G$18,$O271)))+N(INDEX(Settings!$F$11:$F$18,$O271))))</f>
        <v/>
      </c>
      <c r="N271" s="53">
        <f>IF(K271="","",K271-L271-M271-N($I271)-$P271*N(Settings!$D$20))</f>
        <v/>
      </c>
      <c r="O271">
        <f>IF($C271="",0,IFERROR(MATCH($C271,Settings!$D$11:$D$18,0),0))</f>
        <v/>
      </c>
      <c r="P271">
        <f>IF(LOWER(TRIM($J271&amp;""))="x",1,0)</f>
        <v/>
      </c>
    </row>
    <row r="272">
      <c r="A272" s="49" t="n">
        <v>46061</v>
      </c>
      <c r="B272" s="50" t="inlineStr">
        <is>
          <t>BL26265</t>
        </is>
      </c>
      <c r="C272" s="50" t="inlineStr">
        <is>
          <t>Own shop</t>
        </is>
      </c>
      <c r="D272" s="50" t="inlineStr">
        <is>
          <t>BL-403</t>
        </is>
      </c>
      <c r="E272" s="50" t="n">
        <v>2</v>
      </c>
      <c r="F272" s="51" t="n">
        <v>10.84</v>
      </c>
      <c r="G272" s="51" t="n">
        <v>0</v>
      </c>
      <c r="H272" s="51" t="n">
        <v>4.12</v>
      </c>
      <c r="I272" s="51" t="n">
        <v>4.4</v>
      </c>
      <c r="J272" s="50" t="n"/>
      <c r="K272" s="52">
        <f>IF(OR($A272="",$E272=""),"",IF($P272=1,0,N($E272)*N($F272)-N($G272)+N($H272)))</f>
        <v/>
      </c>
      <c r="L272" s="52">
        <f>IF(K272="","",IF($P272=1,0,N($E272)*IFERROR(INDEX(Products!$D$8:$D$307,MATCH($D272,Products!$A$8:$A$307,0)),0)))</f>
        <v/>
      </c>
      <c r="M272" s="52">
        <f>IF(OR(K272="",$O272=0),IF(K272="","",0),IF($P272=1,0,K272*(N(INDEX(Settings!$E$11:$E$18,$O272))+N(INDEX(Settings!$G$11:$G$18,$O272)))+N(INDEX(Settings!$F$11:$F$18,$O272))))</f>
        <v/>
      </c>
      <c r="N272" s="53">
        <f>IF(K272="","",K272-L272-M272-N($I272)-$P272*N(Settings!$D$20))</f>
        <v/>
      </c>
      <c r="O272">
        <f>IF($C272="",0,IFERROR(MATCH($C272,Settings!$D$11:$D$18,0),0))</f>
        <v/>
      </c>
      <c r="P272">
        <f>IF(LOWER(TRIM($J272&amp;""))="x",1,0)</f>
        <v/>
      </c>
    </row>
    <row r="273">
      <c r="A273" s="49" t="n">
        <v>46061</v>
      </c>
      <c r="B273" s="50" t="inlineStr">
        <is>
          <t>BL26266</t>
        </is>
      </c>
      <c r="C273" s="50" t="inlineStr">
        <is>
          <t>Own shop</t>
        </is>
      </c>
      <c r="D273" s="50" t="inlineStr">
        <is>
          <t>BL-103</t>
        </is>
      </c>
      <c r="E273" s="50" t="n">
        <v>1</v>
      </c>
      <c r="F273" s="51" t="n">
        <v>29.33</v>
      </c>
      <c r="G273" s="51" t="n">
        <v>0</v>
      </c>
      <c r="H273" s="51" t="n">
        <v>4.12</v>
      </c>
      <c r="I273" s="51" t="n">
        <v>4.34</v>
      </c>
      <c r="J273" s="50" t="n"/>
      <c r="K273" s="52">
        <f>IF(OR($A273="",$E273=""),"",IF($P273=1,0,N($E273)*N($F273)-N($G273)+N($H273)))</f>
        <v/>
      </c>
      <c r="L273" s="52">
        <f>IF(K273="","",IF($P273=1,0,N($E273)*IFERROR(INDEX(Products!$D$8:$D$307,MATCH($D273,Products!$A$8:$A$307,0)),0)))</f>
        <v/>
      </c>
      <c r="M273" s="52">
        <f>IF(OR(K273="",$O273=0),IF(K273="","",0),IF($P273=1,0,K273*(N(INDEX(Settings!$E$11:$E$18,$O273))+N(INDEX(Settings!$G$11:$G$18,$O273)))+N(INDEX(Settings!$F$11:$F$18,$O273))))</f>
        <v/>
      </c>
      <c r="N273" s="53">
        <f>IF(K273="","",K273-L273-M273-N($I273)-$P273*N(Settings!$D$20))</f>
        <v/>
      </c>
      <c r="O273">
        <f>IF($C273="",0,IFERROR(MATCH($C273,Settings!$D$11:$D$18,0),0))</f>
        <v/>
      </c>
      <c r="P273">
        <f>IF(LOWER(TRIM($J273&amp;""))="x",1,0)</f>
        <v/>
      </c>
    </row>
    <row r="274">
      <c r="A274" s="49" t="n">
        <v>46061</v>
      </c>
      <c r="B274" s="50" t="inlineStr">
        <is>
          <t>BL26267</t>
        </is>
      </c>
      <c r="C274" s="50" t="inlineStr">
        <is>
          <t>Own shop</t>
        </is>
      </c>
      <c r="D274" s="50" t="inlineStr">
        <is>
          <t>BL-102</t>
        </is>
      </c>
      <c r="E274" s="50" t="n">
        <v>1</v>
      </c>
      <c r="F274" s="51" t="n">
        <v>14.2</v>
      </c>
      <c r="G274" s="51" t="n">
        <v>0</v>
      </c>
      <c r="H274" s="51" t="n">
        <v>4.12</v>
      </c>
      <c r="I274" s="51" t="n">
        <v>4.44</v>
      </c>
      <c r="J274" s="50" t="n"/>
      <c r="K274" s="52">
        <f>IF(OR($A274="",$E274=""),"",IF($P274=1,0,N($E274)*N($F274)-N($G274)+N($H274)))</f>
        <v/>
      </c>
      <c r="L274" s="52">
        <f>IF(K274="","",IF($P274=1,0,N($E274)*IFERROR(INDEX(Products!$D$8:$D$307,MATCH($D274,Products!$A$8:$A$307,0)),0)))</f>
        <v/>
      </c>
      <c r="M274" s="52">
        <f>IF(OR(K274="",$O274=0),IF(K274="","",0),IF($P274=1,0,K274*(N(INDEX(Settings!$E$11:$E$18,$O274))+N(INDEX(Settings!$G$11:$G$18,$O274)))+N(INDEX(Settings!$F$11:$F$18,$O274))))</f>
        <v/>
      </c>
      <c r="N274" s="53">
        <f>IF(K274="","",K274-L274-M274-N($I274)-$P274*N(Settings!$D$20))</f>
        <v/>
      </c>
      <c r="O274">
        <f>IF($C274="",0,IFERROR(MATCH($C274,Settings!$D$11:$D$18,0),0))</f>
        <v/>
      </c>
      <c r="P274">
        <f>IF(LOWER(TRIM($J274&amp;""))="x",1,0)</f>
        <v/>
      </c>
    </row>
    <row r="275">
      <c r="A275" s="49" t="n">
        <v>46061</v>
      </c>
      <c r="B275" s="50" t="inlineStr">
        <is>
          <t>BL26268</t>
        </is>
      </c>
      <c r="C275" s="50" t="inlineStr">
        <is>
          <t>Own shop</t>
        </is>
      </c>
      <c r="D275" s="50" t="inlineStr">
        <is>
          <t>BL-102</t>
        </is>
      </c>
      <c r="E275" s="50" t="n">
        <v>1</v>
      </c>
      <c r="F275" s="51" t="n">
        <v>14.2</v>
      </c>
      <c r="G275" s="51" t="n">
        <v>0</v>
      </c>
      <c r="H275" s="51" t="n">
        <v>4.12</v>
      </c>
      <c r="I275" s="51" t="n">
        <v>5.11</v>
      </c>
      <c r="J275" s="50" t="n"/>
      <c r="K275" s="52">
        <f>IF(OR($A275="",$E275=""),"",IF($P275=1,0,N($E275)*N($F275)-N($G275)+N($H275)))</f>
        <v/>
      </c>
      <c r="L275" s="52">
        <f>IF(K275="","",IF($P275=1,0,N($E275)*IFERROR(INDEX(Products!$D$8:$D$307,MATCH($D275,Products!$A$8:$A$307,0)),0)))</f>
        <v/>
      </c>
      <c r="M275" s="52">
        <f>IF(OR(K275="",$O275=0),IF(K275="","",0),IF($P275=1,0,K275*(N(INDEX(Settings!$E$11:$E$18,$O275))+N(INDEX(Settings!$G$11:$G$18,$O275)))+N(INDEX(Settings!$F$11:$F$18,$O275))))</f>
        <v/>
      </c>
      <c r="N275" s="53">
        <f>IF(K275="","",K275-L275-M275-N($I275)-$P275*N(Settings!$D$20))</f>
        <v/>
      </c>
      <c r="O275">
        <f>IF($C275="",0,IFERROR(MATCH($C275,Settings!$D$11:$D$18,0),0))</f>
        <v/>
      </c>
      <c r="P275">
        <f>IF(LOWER(TRIM($J275&amp;""))="x",1,0)</f>
        <v/>
      </c>
    </row>
    <row r="276">
      <c r="A276" s="49" t="n">
        <v>46061</v>
      </c>
      <c r="B276" s="50" t="inlineStr">
        <is>
          <t>BL26269</t>
        </is>
      </c>
      <c r="C276" s="50" t="inlineStr">
        <is>
          <t>eBay</t>
        </is>
      </c>
      <c r="D276" s="50" t="inlineStr">
        <is>
          <t>BL-104</t>
        </is>
      </c>
      <c r="E276" s="50" t="n">
        <v>1</v>
      </c>
      <c r="F276" s="51" t="n">
        <v>8.32</v>
      </c>
      <c r="G276" s="51" t="n">
        <v>0</v>
      </c>
      <c r="H276" s="51" t="n">
        <v>3.28</v>
      </c>
      <c r="I276" s="51" t="n">
        <v>4.4</v>
      </c>
      <c r="J276" s="50" t="n"/>
      <c r="K276" s="52">
        <f>IF(OR($A276="",$E276=""),"",IF($P276=1,0,N($E276)*N($F276)-N($G276)+N($H276)))</f>
        <v/>
      </c>
      <c r="L276" s="52">
        <f>IF(K276="","",IF($P276=1,0,N($E276)*IFERROR(INDEX(Products!$D$8:$D$307,MATCH($D276,Products!$A$8:$A$307,0)),0)))</f>
        <v/>
      </c>
      <c r="M276" s="52">
        <f>IF(OR(K276="",$O276=0),IF(K276="","",0),IF($P276=1,0,K276*(N(INDEX(Settings!$E$11:$E$18,$O276))+N(INDEX(Settings!$G$11:$G$18,$O276)))+N(INDEX(Settings!$F$11:$F$18,$O276))))</f>
        <v/>
      </c>
      <c r="N276" s="53">
        <f>IF(K276="","",K276-L276-M276-N($I276)-$P276*N(Settings!$D$20))</f>
        <v/>
      </c>
      <c r="O276">
        <f>IF($C276="",0,IFERROR(MATCH($C276,Settings!$D$11:$D$18,0),0))</f>
        <v/>
      </c>
      <c r="P276">
        <f>IF(LOWER(TRIM($J276&amp;""))="x",1,0)</f>
        <v/>
      </c>
    </row>
    <row r="277">
      <c r="A277" s="49" t="n">
        <v>46061</v>
      </c>
      <c r="B277" s="50" t="inlineStr">
        <is>
          <t>BL26270</t>
        </is>
      </c>
      <c r="C277" s="50" t="inlineStr">
        <is>
          <t>Own shop</t>
        </is>
      </c>
      <c r="D277" s="50" t="inlineStr">
        <is>
          <t>BL-302</t>
        </is>
      </c>
      <c r="E277" s="50" t="n">
        <v>1</v>
      </c>
      <c r="F277" s="51" t="n">
        <v>33.53</v>
      </c>
      <c r="G277" s="51" t="n">
        <v>3.35</v>
      </c>
      <c r="H277" s="51" t="n">
        <v>4.12</v>
      </c>
      <c r="I277" s="51" t="n">
        <v>4.44</v>
      </c>
      <c r="J277" s="50" t="n"/>
      <c r="K277" s="52">
        <f>IF(OR($A277="",$E277=""),"",IF($P277=1,0,N($E277)*N($F277)-N($G277)+N($H277)))</f>
        <v/>
      </c>
      <c r="L277" s="52">
        <f>IF(K277="","",IF($P277=1,0,N($E277)*IFERROR(INDEX(Products!$D$8:$D$307,MATCH($D277,Products!$A$8:$A$307,0)),0)))</f>
        <v/>
      </c>
      <c r="M277" s="52">
        <f>IF(OR(K277="",$O277=0),IF(K277="","",0),IF($P277=1,0,K277*(N(INDEX(Settings!$E$11:$E$18,$O277))+N(INDEX(Settings!$G$11:$G$18,$O277)))+N(INDEX(Settings!$F$11:$F$18,$O277))))</f>
        <v/>
      </c>
      <c r="N277" s="53">
        <f>IF(K277="","",K277-L277-M277-N($I277)-$P277*N(Settings!$D$20))</f>
        <v/>
      </c>
      <c r="O277">
        <f>IF($C277="",0,IFERROR(MATCH($C277,Settings!$D$11:$D$18,0),0))</f>
        <v/>
      </c>
      <c r="P277">
        <f>IF(LOWER(TRIM($J277&amp;""))="x",1,0)</f>
        <v/>
      </c>
    </row>
    <row r="278">
      <c r="A278" s="49" t="n">
        <v>46061</v>
      </c>
      <c r="B278" s="50" t="inlineStr">
        <is>
          <t>BL26271</t>
        </is>
      </c>
      <c r="C278" s="50" t="inlineStr">
        <is>
          <t>eBay</t>
        </is>
      </c>
      <c r="D278" s="50" t="inlineStr">
        <is>
          <t>BL-302</t>
        </is>
      </c>
      <c r="E278" s="50" t="n">
        <v>1</v>
      </c>
      <c r="F278" s="51" t="n">
        <v>33.53</v>
      </c>
      <c r="G278" s="51" t="n">
        <v>0</v>
      </c>
      <c r="H278" s="51" t="n">
        <v>3.28</v>
      </c>
      <c r="I278" s="51" t="n">
        <v>5.1</v>
      </c>
      <c r="J278" s="50" t="n"/>
      <c r="K278" s="52">
        <f>IF(OR($A278="",$E278=""),"",IF($P278=1,0,N($E278)*N($F278)-N($G278)+N($H278)))</f>
        <v/>
      </c>
      <c r="L278" s="52">
        <f>IF(K278="","",IF($P278=1,0,N($E278)*IFERROR(INDEX(Products!$D$8:$D$307,MATCH($D278,Products!$A$8:$A$307,0)),0)))</f>
        <v/>
      </c>
      <c r="M278" s="52">
        <f>IF(OR(K278="",$O278=0),IF(K278="","",0),IF($P278=1,0,K278*(N(INDEX(Settings!$E$11:$E$18,$O278))+N(INDEX(Settings!$G$11:$G$18,$O278)))+N(INDEX(Settings!$F$11:$F$18,$O278))))</f>
        <v/>
      </c>
      <c r="N278" s="53">
        <f>IF(K278="","",K278-L278-M278-N($I278)-$P278*N(Settings!$D$20))</f>
        <v/>
      </c>
      <c r="O278">
        <f>IF($C278="",0,IFERROR(MATCH($C278,Settings!$D$11:$D$18,0),0))</f>
        <v/>
      </c>
      <c r="P278">
        <f>IF(LOWER(TRIM($J278&amp;""))="x",1,0)</f>
        <v/>
      </c>
    </row>
    <row r="279">
      <c r="A279" s="49" t="n">
        <v>46062</v>
      </c>
      <c r="B279" s="50" t="inlineStr">
        <is>
          <t>BL26272</t>
        </is>
      </c>
      <c r="C279" s="50" t="inlineStr">
        <is>
          <t>Own shop</t>
        </is>
      </c>
      <c r="D279" s="50" t="inlineStr">
        <is>
          <t>BL-203</t>
        </is>
      </c>
      <c r="E279" s="50" t="n">
        <v>1</v>
      </c>
      <c r="F279" s="51" t="n">
        <v>16.72</v>
      </c>
      <c r="G279" s="51" t="n">
        <v>1.67</v>
      </c>
      <c r="H279" s="51" t="n">
        <v>4.12</v>
      </c>
      <c r="I279" s="51" t="n">
        <v>4.39</v>
      </c>
      <c r="J279" s="50" t="n"/>
      <c r="K279" s="52">
        <f>IF(OR($A279="",$E279=""),"",IF($P279=1,0,N($E279)*N($F279)-N($G279)+N($H279)))</f>
        <v/>
      </c>
      <c r="L279" s="52">
        <f>IF(K279="","",IF($P279=1,0,N($E279)*IFERROR(INDEX(Products!$D$8:$D$307,MATCH($D279,Products!$A$8:$A$307,0)),0)))</f>
        <v/>
      </c>
      <c r="M279" s="52">
        <f>IF(OR(K279="",$O279=0),IF(K279="","",0),IF($P279=1,0,K279*(N(INDEX(Settings!$E$11:$E$18,$O279))+N(INDEX(Settings!$G$11:$G$18,$O279)))+N(INDEX(Settings!$F$11:$F$18,$O279))))</f>
        <v/>
      </c>
      <c r="N279" s="53">
        <f>IF(K279="","",K279-L279-M279-N($I279)-$P279*N(Settings!$D$20))</f>
        <v/>
      </c>
      <c r="O279">
        <f>IF($C279="",0,IFERROR(MATCH($C279,Settings!$D$11:$D$18,0),0))</f>
        <v/>
      </c>
      <c r="P279">
        <f>IF(LOWER(TRIM($J279&amp;""))="x",1,0)</f>
        <v/>
      </c>
    </row>
    <row r="280">
      <c r="A280" s="49" t="n">
        <v>46062</v>
      </c>
      <c r="B280" s="50" t="inlineStr">
        <is>
          <t>BL26273</t>
        </is>
      </c>
      <c r="C280" s="50" t="inlineStr">
        <is>
          <t>Own shop</t>
        </is>
      </c>
      <c r="D280" s="50" t="inlineStr">
        <is>
          <t>BL-101</t>
        </is>
      </c>
      <c r="E280" s="50" t="n">
        <v>1</v>
      </c>
      <c r="F280" s="51" t="n">
        <v>20.92</v>
      </c>
      <c r="G280" s="51" t="n">
        <v>0</v>
      </c>
      <c r="H280" s="51" t="n">
        <v>4.12</v>
      </c>
      <c r="I280" s="51" t="n">
        <v>5.15</v>
      </c>
      <c r="J280" s="50" t="n"/>
      <c r="K280" s="52">
        <f>IF(OR($A280="",$E280=""),"",IF($P280=1,0,N($E280)*N($F280)-N($G280)+N($H280)))</f>
        <v/>
      </c>
      <c r="L280" s="52">
        <f>IF(K280="","",IF($P280=1,0,N($E280)*IFERROR(INDEX(Products!$D$8:$D$307,MATCH($D280,Products!$A$8:$A$307,0)),0)))</f>
        <v/>
      </c>
      <c r="M280" s="52">
        <f>IF(OR(K280="",$O280=0),IF(K280="","",0),IF($P280=1,0,K280*(N(INDEX(Settings!$E$11:$E$18,$O280))+N(INDEX(Settings!$G$11:$G$18,$O280)))+N(INDEX(Settings!$F$11:$F$18,$O280))))</f>
        <v/>
      </c>
      <c r="N280" s="53">
        <f>IF(K280="","",K280-L280-M280-N($I280)-$P280*N(Settings!$D$20))</f>
        <v/>
      </c>
      <c r="O280">
        <f>IF($C280="",0,IFERROR(MATCH($C280,Settings!$D$11:$D$18,0),0))</f>
        <v/>
      </c>
      <c r="P280">
        <f>IF(LOWER(TRIM($J280&amp;""))="x",1,0)</f>
        <v/>
      </c>
    </row>
    <row r="281">
      <c r="A281" s="49" t="n">
        <v>46062</v>
      </c>
      <c r="B281" s="50" t="inlineStr">
        <is>
          <t>BL26274</t>
        </is>
      </c>
      <c r="C281" s="50" t="inlineStr">
        <is>
          <t>eBay</t>
        </is>
      </c>
      <c r="D281" s="50" t="inlineStr">
        <is>
          <t>BL-302</t>
        </is>
      </c>
      <c r="E281" s="50" t="n">
        <v>1</v>
      </c>
      <c r="F281" s="51" t="n">
        <v>33.53</v>
      </c>
      <c r="G281" s="51" t="n">
        <v>0</v>
      </c>
      <c r="H281" s="51" t="n">
        <v>3.28</v>
      </c>
      <c r="I281" s="51" t="n">
        <v>4.45</v>
      </c>
      <c r="J281" s="50" t="n"/>
      <c r="K281" s="52">
        <f>IF(OR($A281="",$E281=""),"",IF($P281=1,0,N($E281)*N($F281)-N($G281)+N($H281)))</f>
        <v/>
      </c>
      <c r="L281" s="52">
        <f>IF(K281="","",IF($P281=1,0,N($E281)*IFERROR(INDEX(Products!$D$8:$D$307,MATCH($D281,Products!$A$8:$A$307,0)),0)))</f>
        <v/>
      </c>
      <c r="M281" s="52">
        <f>IF(OR(K281="",$O281=0),IF(K281="","",0),IF($P281=1,0,K281*(N(INDEX(Settings!$E$11:$E$18,$O281))+N(INDEX(Settings!$G$11:$G$18,$O281)))+N(INDEX(Settings!$F$11:$F$18,$O281))))</f>
        <v/>
      </c>
      <c r="N281" s="53">
        <f>IF(K281="","",K281-L281-M281-N($I281)-$P281*N(Settings!$D$20))</f>
        <v/>
      </c>
      <c r="O281">
        <f>IF($C281="",0,IFERROR(MATCH($C281,Settings!$D$11:$D$18,0),0))</f>
        <v/>
      </c>
      <c r="P281">
        <f>IF(LOWER(TRIM($J281&amp;""))="x",1,0)</f>
        <v/>
      </c>
    </row>
    <row r="282">
      <c r="A282" s="49" t="n">
        <v>46062</v>
      </c>
      <c r="B282" s="50" t="inlineStr">
        <is>
          <t>BL26275</t>
        </is>
      </c>
      <c r="C282" s="50" t="inlineStr">
        <is>
          <t>Own shop</t>
        </is>
      </c>
      <c r="D282" s="50" t="inlineStr">
        <is>
          <t>BL-204</t>
        </is>
      </c>
      <c r="E282" s="50" t="n">
        <v>1</v>
      </c>
      <c r="F282" s="51" t="n">
        <v>19.24</v>
      </c>
      <c r="G282" s="51" t="n">
        <v>0</v>
      </c>
      <c r="H282" s="51" t="n">
        <v>4.12</v>
      </c>
      <c r="I282" s="51" t="n">
        <v>4.42</v>
      </c>
      <c r="J282" s="50" t="n"/>
      <c r="K282" s="52">
        <f>IF(OR($A282="",$E282=""),"",IF($P282=1,0,N($E282)*N($F282)-N($G282)+N($H282)))</f>
        <v/>
      </c>
      <c r="L282" s="52">
        <f>IF(K282="","",IF($P282=1,0,N($E282)*IFERROR(INDEX(Products!$D$8:$D$307,MATCH($D282,Products!$A$8:$A$307,0)),0)))</f>
        <v/>
      </c>
      <c r="M282" s="52">
        <f>IF(OR(K282="",$O282=0),IF(K282="","",0),IF($P282=1,0,K282*(N(INDEX(Settings!$E$11:$E$18,$O282))+N(INDEX(Settings!$G$11:$G$18,$O282)))+N(INDEX(Settings!$F$11:$F$18,$O282))))</f>
        <v/>
      </c>
      <c r="N282" s="53">
        <f>IF(K282="","",K282-L282-M282-N($I282)-$P282*N(Settings!$D$20))</f>
        <v/>
      </c>
      <c r="O282">
        <f>IF($C282="",0,IFERROR(MATCH($C282,Settings!$D$11:$D$18,0),0))</f>
        <v/>
      </c>
      <c r="P282">
        <f>IF(LOWER(TRIM($J282&amp;""))="x",1,0)</f>
        <v/>
      </c>
    </row>
    <row r="283">
      <c r="A283" s="49" t="n">
        <v>46062</v>
      </c>
      <c r="B283" s="50" t="inlineStr">
        <is>
          <t>BL26276</t>
        </is>
      </c>
      <c r="C283" s="50" t="inlineStr">
        <is>
          <t>Own shop</t>
        </is>
      </c>
      <c r="D283" s="50" t="inlineStr">
        <is>
          <t>BL-204</t>
        </is>
      </c>
      <c r="E283" s="50" t="n">
        <v>1</v>
      </c>
      <c r="F283" s="51" t="n">
        <v>19.24</v>
      </c>
      <c r="G283" s="51" t="n">
        <v>1.92</v>
      </c>
      <c r="H283" s="51" t="n">
        <v>4.12</v>
      </c>
      <c r="I283" s="51" t="n">
        <v>4.43</v>
      </c>
      <c r="J283" s="50" t="n"/>
      <c r="K283" s="52">
        <f>IF(OR($A283="",$E283=""),"",IF($P283=1,0,N($E283)*N($F283)-N($G283)+N($H283)))</f>
        <v/>
      </c>
      <c r="L283" s="52">
        <f>IF(K283="","",IF($P283=1,0,N($E283)*IFERROR(INDEX(Products!$D$8:$D$307,MATCH($D283,Products!$A$8:$A$307,0)),0)))</f>
        <v/>
      </c>
      <c r="M283" s="52">
        <f>IF(OR(K283="",$O283=0),IF(K283="","",0),IF($P283=1,0,K283*(N(INDEX(Settings!$E$11:$E$18,$O283))+N(INDEX(Settings!$G$11:$G$18,$O283)))+N(INDEX(Settings!$F$11:$F$18,$O283))))</f>
        <v/>
      </c>
      <c r="N283" s="53">
        <f>IF(K283="","",K283-L283-M283-N($I283)-$P283*N(Settings!$D$20))</f>
        <v/>
      </c>
      <c r="O283">
        <f>IF($C283="",0,IFERROR(MATCH($C283,Settings!$D$11:$D$18,0),0))</f>
        <v/>
      </c>
      <c r="P283">
        <f>IF(LOWER(TRIM($J283&amp;""))="x",1,0)</f>
        <v/>
      </c>
    </row>
    <row r="284">
      <c r="A284" s="49" t="n">
        <v>46062</v>
      </c>
      <c r="B284" s="50" t="inlineStr">
        <is>
          <t>BL26277</t>
        </is>
      </c>
      <c r="C284" s="50" t="inlineStr">
        <is>
          <t>Own shop</t>
        </is>
      </c>
      <c r="D284" s="50" t="inlineStr">
        <is>
          <t>BL-301</t>
        </is>
      </c>
      <c r="E284" s="50" t="n">
        <v>1</v>
      </c>
      <c r="F284" s="51" t="n">
        <v>18.4</v>
      </c>
      <c r="G284" s="51" t="n">
        <v>0</v>
      </c>
      <c r="H284" s="51" t="n">
        <v>4.12</v>
      </c>
      <c r="I284" s="51" t="n">
        <v>4.9</v>
      </c>
      <c r="J284" s="50" t="n"/>
      <c r="K284" s="52">
        <f>IF(OR($A284="",$E284=""),"",IF($P284=1,0,N($E284)*N($F284)-N($G284)+N($H284)))</f>
        <v/>
      </c>
      <c r="L284" s="52">
        <f>IF(K284="","",IF($P284=1,0,N($E284)*IFERROR(INDEX(Products!$D$8:$D$307,MATCH($D284,Products!$A$8:$A$307,0)),0)))</f>
        <v/>
      </c>
      <c r="M284" s="52">
        <f>IF(OR(K284="",$O284=0),IF(K284="","",0),IF($P284=1,0,K284*(N(INDEX(Settings!$E$11:$E$18,$O284))+N(INDEX(Settings!$G$11:$G$18,$O284)))+N(INDEX(Settings!$F$11:$F$18,$O284))))</f>
        <v/>
      </c>
      <c r="N284" s="53">
        <f>IF(K284="","",K284-L284-M284-N($I284)-$P284*N(Settings!$D$20))</f>
        <v/>
      </c>
      <c r="O284">
        <f>IF($C284="",0,IFERROR(MATCH($C284,Settings!$D$11:$D$18,0),0))</f>
        <v/>
      </c>
      <c r="P284">
        <f>IF(LOWER(TRIM($J284&amp;""))="x",1,0)</f>
        <v/>
      </c>
    </row>
    <row r="285">
      <c r="A285" s="49" t="n">
        <v>46062</v>
      </c>
      <c r="B285" s="50" t="inlineStr">
        <is>
          <t>BL26278</t>
        </is>
      </c>
      <c r="C285" s="50" t="inlineStr">
        <is>
          <t>Etsy</t>
        </is>
      </c>
      <c r="D285" s="50" t="inlineStr">
        <is>
          <t>BL-102</t>
        </is>
      </c>
      <c r="E285" s="50" t="n">
        <v>1</v>
      </c>
      <c r="F285" s="51" t="n">
        <v>14.2</v>
      </c>
      <c r="G285" s="51" t="n">
        <v>0</v>
      </c>
      <c r="H285" s="51" t="n">
        <v>3.28</v>
      </c>
      <c r="I285" s="51" t="n">
        <v>4.88</v>
      </c>
      <c r="J285" s="50" t="n"/>
      <c r="K285" s="52">
        <f>IF(OR($A285="",$E285=""),"",IF($P285=1,0,N($E285)*N($F285)-N($G285)+N($H285)))</f>
        <v/>
      </c>
      <c r="L285" s="52">
        <f>IF(K285="","",IF($P285=1,0,N($E285)*IFERROR(INDEX(Products!$D$8:$D$307,MATCH($D285,Products!$A$8:$A$307,0)),0)))</f>
        <v/>
      </c>
      <c r="M285" s="52">
        <f>IF(OR(K285="",$O285=0),IF(K285="","",0),IF($P285=1,0,K285*(N(INDEX(Settings!$E$11:$E$18,$O285))+N(INDEX(Settings!$G$11:$G$18,$O285)))+N(INDEX(Settings!$F$11:$F$18,$O285))))</f>
        <v/>
      </c>
      <c r="N285" s="53">
        <f>IF(K285="","",K285-L285-M285-N($I285)-$P285*N(Settings!$D$20))</f>
        <v/>
      </c>
      <c r="O285">
        <f>IF($C285="",0,IFERROR(MATCH($C285,Settings!$D$11:$D$18,0),0))</f>
        <v/>
      </c>
      <c r="P285">
        <f>IF(LOWER(TRIM($J285&amp;""))="x",1,0)</f>
        <v/>
      </c>
    </row>
    <row r="286">
      <c r="A286" s="49" t="n">
        <v>46062</v>
      </c>
      <c r="B286" s="50" t="inlineStr">
        <is>
          <t>BL26279</t>
        </is>
      </c>
      <c r="C286" s="50" t="inlineStr">
        <is>
          <t>Amazon</t>
        </is>
      </c>
      <c r="D286" s="50" t="inlineStr">
        <is>
          <t>BL-402</t>
        </is>
      </c>
      <c r="E286" s="50" t="n">
        <v>1</v>
      </c>
      <c r="F286" s="51" t="n">
        <v>44.03</v>
      </c>
      <c r="G286" s="51" t="n">
        <v>0</v>
      </c>
      <c r="H286" s="51" t="n">
        <v>0</v>
      </c>
      <c r="I286" s="51" t="n">
        <v>6.9</v>
      </c>
      <c r="J286" s="50" t="n"/>
      <c r="K286" s="52">
        <f>IF(OR($A286="",$E286=""),"",IF($P286=1,0,N($E286)*N($F286)-N($G286)+N($H286)))</f>
        <v/>
      </c>
      <c r="L286" s="52">
        <f>IF(K286="","",IF($P286=1,0,N($E286)*IFERROR(INDEX(Products!$D$8:$D$307,MATCH($D286,Products!$A$8:$A$307,0)),0)))</f>
        <v/>
      </c>
      <c r="M286" s="52">
        <f>IF(OR(K286="",$O286=0),IF(K286="","",0),IF($P286=1,0,K286*(N(INDEX(Settings!$E$11:$E$18,$O286))+N(INDEX(Settings!$G$11:$G$18,$O286)))+N(INDEX(Settings!$F$11:$F$18,$O286))))</f>
        <v/>
      </c>
      <c r="N286" s="53">
        <f>IF(K286="","",K286-L286-M286-N($I286)-$P286*N(Settings!$D$20))</f>
        <v/>
      </c>
      <c r="O286">
        <f>IF($C286="",0,IFERROR(MATCH($C286,Settings!$D$11:$D$18,0),0))</f>
        <v/>
      </c>
      <c r="P286">
        <f>IF(LOWER(TRIM($J286&amp;""))="x",1,0)</f>
        <v/>
      </c>
    </row>
    <row r="287">
      <c r="A287" s="49" t="n">
        <v>46062</v>
      </c>
      <c r="B287" s="50" t="inlineStr">
        <is>
          <t>BL26280</t>
        </is>
      </c>
      <c r="C287" s="50" t="inlineStr">
        <is>
          <t>Own shop</t>
        </is>
      </c>
      <c r="D287" s="50" t="inlineStr">
        <is>
          <t>BL-103</t>
        </is>
      </c>
      <c r="E287" s="50" t="n">
        <v>1</v>
      </c>
      <c r="F287" s="51" t="n">
        <v>29.33</v>
      </c>
      <c r="G287" s="51" t="n">
        <v>0</v>
      </c>
      <c r="H287" s="51" t="n">
        <v>4.12</v>
      </c>
      <c r="I287" s="51" t="n">
        <v>4.2</v>
      </c>
      <c r="J287" s="50" t="n"/>
      <c r="K287" s="52">
        <f>IF(OR($A287="",$E287=""),"",IF($P287=1,0,N($E287)*N($F287)-N($G287)+N($H287)))</f>
        <v/>
      </c>
      <c r="L287" s="52">
        <f>IF(K287="","",IF($P287=1,0,N($E287)*IFERROR(INDEX(Products!$D$8:$D$307,MATCH($D287,Products!$A$8:$A$307,0)),0)))</f>
        <v/>
      </c>
      <c r="M287" s="52">
        <f>IF(OR(K287="",$O287=0),IF(K287="","",0),IF($P287=1,0,K287*(N(INDEX(Settings!$E$11:$E$18,$O287))+N(INDEX(Settings!$G$11:$G$18,$O287)))+N(INDEX(Settings!$F$11:$F$18,$O287))))</f>
        <v/>
      </c>
      <c r="N287" s="53">
        <f>IF(K287="","",K287-L287-M287-N($I287)-$P287*N(Settings!$D$20))</f>
        <v/>
      </c>
      <c r="O287">
        <f>IF($C287="",0,IFERROR(MATCH($C287,Settings!$D$11:$D$18,0),0))</f>
        <v/>
      </c>
      <c r="P287">
        <f>IF(LOWER(TRIM($J287&amp;""))="x",1,0)</f>
        <v/>
      </c>
    </row>
    <row r="288">
      <c r="A288" s="49" t="n">
        <v>46063</v>
      </c>
      <c r="B288" s="50" t="inlineStr">
        <is>
          <t>BL26281</t>
        </is>
      </c>
      <c r="C288" s="50" t="inlineStr">
        <is>
          <t>Amazon</t>
        </is>
      </c>
      <c r="D288" s="50" t="inlineStr">
        <is>
          <t>BL-401</t>
        </is>
      </c>
      <c r="E288" s="50" t="n">
        <v>1</v>
      </c>
      <c r="F288" s="51" t="n">
        <v>24.62</v>
      </c>
      <c r="G288" s="51" t="n">
        <v>0</v>
      </c>
      <c r="H288" s="51" t="n">
        <v>0</v>
      </c>
      <c r="I288" s="51" t="n">
        <v>4.72</v>
      </c>
      <c r="J288" s="50" t="n"/>
      <c r="K288" s="52">
        <f>IF(OR($A288="",$E288=""),"",IF($P288=1,0,N($E288)*N($F288)-N($G288)+N($H288)))</f>
        <v/>
      </c>
      <c r="L288" s="52">
        <f>IF(K288="","",IF($P288=1,0,N($E288)*IFERROR(INDEX(Products!$D$8:$D$307,MATCH($D288,Products!$A$8:$A$307,0)),0)))</f>
        <v/>
      </c>
      <c r="M288" s="52">
        <f>IF(OR(K288="",$O288=0),IF(K288="","",0),IF($P288=1,0,K288*(N(INDEX(Settings!$E$11:$E$18,$O288))+N(INDEX(Settings!$G$11:$G$18,$O288)))+N(INDEX(Settings!$F$11:$F$18,$O288))))</f>
        <v/>
      </c>
      <c r="N288" s="53">
        <f>IF(K288="","",K288-L288-M288-N($I288)-$P288*N(Settings!$D$20))</f>
        <v/>
      </c>
      <c r="O288">
        <f>IF($C288="",0,IFERROR(MATCH($C288,Settings!$D$11:$D$18,0),0))</f>
        <v/>
      </c>
      <c r="P288">
        <f>IF(LOWER(TRIM($J288&amp;""))="x",1,0)</f>
        <v/>
      </c>
    </row>
    <row r="289">
      <c r="A289" s="49" t="n">
        <v>46063</v>
      </c>
      <c r="B289" s="50" t="inlineStr">
        <is>
          <t>BL26282</t>
        </is>
      </c>
      <c r="C289" s="50" t="inlineStr">
        <is>
          <t>Amazon</t>
        </is>
      </c>
      <c r="D289" s="50" t="inlineStr">
        <is>
          <t>BL-104</t>
        </is>
      </c>
      <c r="E289" s="50" t="n">
        <v>1</v>
      </c>
      <c r="F289" s="51" t="n">
        <v>8.74</v>
      </c>
      <c r="G289" s="51" t="n">
        <v>0</v>
      </c>
      <c r="H289" s="51" t="n">
        <v>0</v>
      </c>
      <c r="I289" s="51" t="n">
        <v>4.62</v>
      </c>
      <c r="J289" s="50" t="n"/>
      <c r="K289" s="52">
        <f>IF(OR($A289="",$E289=""),"",IF($P289=1,0,N($E289)*N($F289)-N($G289)+N($H289)))</f>
        <v/>
      </c>
      <c r="L289" s="52">
        <f>IF(K289="","",IF($P289=1,0,N($E289)*IFERROR(INDEX(Products!$D$8:$D$307,MATCH($D289,Products!$A$8:$A$307,0)),0)))</f>
        <v/>
      </c>
      <c r="M289" s="52">
        <f>IF(OR(K289="",$O289=0),IF(K289="","",0),IF($P289=1,0,K289*(N(INDEX(Settings!$E$11:$E$18,$O289))+N(INDEX(Settings!$G$11:$G$18,$O289)))+N(INDEX(Settings!$F$11:$F$18,$O289))))</f>
        <v/>
      </c>
      <c r="N289" s="53">
        <f>IF(K289="","",K289-L289-M289-N($I289)-$P289*N(Settings!$D$20))</f>
        <v/>
      </c>
      <c r="O289">
        <f>IF($C289="",0,IFERROR(MATCH($C289,Settings!$D$11:$D$18,0),0))</f>
        <v/>
      </c>
      <c r="P289">
        <f>IF(LOWER(TRIM($J289&amp;""))="x",1,0)</f>
        <v/>
      </c>
    </row>
    <row r="290">
      <c r="A290" s="49" t="n">
        <v>46063</v>
      </c>
      <c r="B290" s="50" t="inlineStr">
        <is>
          <t>BL26283</t>
        </is>
      </c>
      <c r="C290" s="50" t="inlineStr">
        <is>
          <t>Amazon</t>
        </is>
      </c>
      <c r="D290" s="50" t="inlineStr">
        <is>
          <t>BL-102</t>
        </is>
      </c>
      <c r="E290" s="50" t="n">
        <v>1</v>
      </c>
      <c r="F290" s="51" t="n">
        <v>14.91</v>
      </c>
      <c r="G290" s="51" t="n">
        <v>0</v>
      </c>
      <c r="H290" s="51" t="n">
        <v>0</v>
      </c>
      <c r="I290" s="51" t="n">
        <v>4.72</v>
      </c>
      <c r="J290" s="50" t="n"/>
      <c r="K290" s="52">
        <f>IF(OR($A290="",$E290=""),"",IF($P290=1,0,N($E290)*N($F290)-N($G290)+N($H290)))</f>
        <v/>
      </c>
      <c r="L290" s="52">
        <f>IF(K290="","",IF($P290=1,0,N($E290)*IFERROR(INDEX(Products!$D$8:$D$307,MATCH($D290,Products!$A$8:$A$307,0)),0)))</f>
        <v/>
      </c>
      <c r="M290" s="52">
        <f>IF(OR(K290="",$O290=0),IF(K290="","",0),IF($P290=1,0,K290*(N(INDEX(Settings!$E$11:$E$18,$O290))+N(INDEX(Settings!$G$11:$G$18,$O290)))+N(INDEX(Settings!$F$11:$F$18,$O290))))</f>
        <v/>
      </c>
      <c r="N290" s="53">
        <f>IF(K290="","",K290-L290-M290-N($I290)-$P290*N(Settings!$D$20))</f>
        <v/>
      </c>
      <c r="O290">
        <f>IF($C290="",0,IFERROR(MATCH($C290,Settings!$D$11:$D$18,0),0))</f>
        <v/>
      </c>
      <c r="P290">
        <f>IF(LOWER(TRIM($J290&amp;""))="x",1,0)</f>
        <v/>
      </c>
    </row>
    <row r="291">
      <c r="A291" s="49" t="n">
        <v>46063</v>
      </c>
      <c r="B291" s="50" t="inlineStr">
        <is>
          <t>BL26284</t>
        </is>
      </c>
      <c r="C291" s="50" t="inlineStr">
        <is>
          <t>Own shop</t>
        </is>
      </c>
      <c r="D291" s="50" t="inlineStr">
        <is>
          <t>BL-403</t>
        </is>
      </c>
      <c r="E291" s="50" t="n">
        <v>2</v>
      </c>
      <c r="F291" s="51" t="n">
        <v>10.84</v>
      </c>
      <c r="G291" s="51" t="n">
        <v>0</v>
      </c>
      <c r="H291" s="51" t="n">
        <v>4.12</v>
      </c>
      <c r="I291" s="51" t="n">
        <v>4.42</v>
      </c>
      <c r="J291" s="50" t="inlineStr">
        <is>
          <t>x</t>
        </is>
      </c>
      <c r="K291" s="52">
        <f>IF(OR($A291="",$E291=""),"",IF($P291=1,0,N($E291)*N($F291)-N($G291)+N($H291)))</f>
        <v/>
      </c>
      <c r="L291" s="52">
        <f>IF(K291="","",IF($P291=1,0,N($E291)*IFERROR(INDEX(Products!$D$8:$D$307,MATCH($D291,Products!$A$8:$A$307,0)),0)))</f>
        <v/>
      </c>
      <c r="M291" s="52">
        <f>IF(OR(K291="",$O291=0),IF(K291="","",0),IF($P291=1,0,K291*(N(INDEX(Settings!$E$11:$E$18,$O291))+N(INDEX(Settings!$G$11:$G$18,$O291)))+N(INDEX(Settings!$F$11:$F$18,$O291))))</f>
        <v/>
      </c>
      <c r="N291" s="53">
        <f>IF(K291="","",K291-L291-M291-N($I291)-$P291*N(Settings!$D$20))</f>
        <v/>
      </c>
      <c r="O291">
        <f>IF($C291="",0,IFERROR(MATCH($C291,Settings!$D$11:$D$18,0),0))</f>
        <v/>
      </c>
      <c r="P291">
        <f>IF(LOWER(TRIM($J291&amp;""))="x",1,0)</f>
        <v/>
      </c>
    </row>
    <row r="292">
      <c r="A292" s="49" t="n">
        <v>46063</v>
      </c>
      <c r="B292" s="50" t="inlineStr">
        <is>
          <t>BL26285</t>
        </is>
      </c>
      <c r="C292" s="50" t="inlineStr">
        <is>
          <t>Own shop</t>
        </is>
      </c>
      <c r="D292" s="50" t="inlineStr">
        <is>
          <t>BL-102</t>
        </is>
      </c>
      <c r="E292" s="50" t="n">
        <v>1</v>
      </c>
      <c r="F292" s="51" t="n">
        <v>14.2</v>
      </c>
      <c r="G292" s="51" t="n">
        <v>0</v>
      </c>
      <c r="H292" s="51" t="n">
        <v>4.12</v>
      </c>
      <c r="I292" s="51" t="n">
        <v>4.19</v>
      </c>
      <c r="J292" s="50" t="n"/>
      <c r="K292" s="52">
        <f>IF(OR($A292="",$E292=""),"",IF($P292=1,0,N($E292)*N($F292)-N($G292)+N($H292)))</f>
        <v/>
      </c>
      <c r="L292" s="52">
        <f>IF(K292="","",IF($P292=1,0,N($E292)*IFERROR(INDEX(Products!$D$8:$D$307,MATCH($D292,Products!$A$8:$A$307,0)),0)))</f>
        <v/>
      </c>
      <c r="M292" s="52">
        <f>IF(OR(K292="",$O292=0),IF(K292="","",0),IF($P292=1,0,K292*(N(INDEX(Settings!$E$11:$E$18,$O292))+N(INDEX(Settings!$G$11:$G$18,$O292)))+N(INDEX(Settings!$F$11:$F$18,$O292))))</f>
        <v/>
      </c>
      <c r="N292" s="53">
        <f>IF(K292="","",K292-L292-M292-N($I292)-$P292*N(Settings!$D$20))</f>
        <v/>
      </c>
      <c r="O292">
        <f>IF($C292="",0,IFERROR(MATCH($C292,Settings!$D$11:$D$18,0),0))</f>
        <v/>
      </c>
      <c r="P292">
        <f>IF(LOWER(TRIM($J292&amp;""))="x",1,0)</f>
        <v/>
      </c>
    </row>
    <row r="293">
      <c r="A293" s="49" t="n">
        <v>46063</v>
      </c>
      <c r="B293" s="50" t="inlineStr">
        <is>
          <t>BL26286</t>
        </is>
      </c>
      <c r="C293" s="50" t="inlineStr">
        <is>
          <t>Amazon</t>
        </is>
      </c>
      <c r="D293" s="50" t="inlineStr">
        <is>
          <t>BL-204</t>
        </is>
      </c>
      <c r="E293" s="50" t="n">
        <v>2</v>
      </c>
      <c r="F293" s="51" t="n">
        <v>20.21</v>
      </c>
      <c r="G293" s="51" t="n">
        <v>0</v>
      </c>
      <c r="H293" s="51" t="n">
        <v>0</v>
      </c>
      <c r="I293" s="51" t="n">
        <v>4.35</v>
      </c>
      <c r="J293" s="50" t="n"/>
      <c r="K293" s="52">
        <f>IF(OR($A293="",$E293=""),"",IF($P293=1,0,N($E293)*N($F293)-N($G293)+N($H293)))</f>
        <v/>
      </c>
      <c r="L293" s="52">
        <f>IF(K293="","",IF($P293=1,0,N($E293)*IFERROR(INDEX(Products!$D$8:$D$307,MATCH($D293,Products!$A$8:$A$307,0)),0)))</f>
        <v/>
      </c>
      <c r="M293" s="52">
        <f>IF(OR(K293="",$O293=0),IF(K293="","",0),IF($P293=1,0,K293*(N(INDEX(Settings!$E$11:$E$18,$O293))+N(INDEX(Settings!$G$11:$G$18,$O293)))+N(INDEX(Settings!$F$11:$F$18,$O293))))</f>
        <v/>
      </c>
      <c r="N293" s="53">
        <f>IF(K293="","",K293-L293-M293-N($I293)-$P293*N(Settings!$D$20))</f>
        <v/>
      </c>
      <c r="O293">
        <f>IF($C293="",0,IFERROR(MATCH($C293,Settings!$D$11:$D$18,0),0))</f>
        <v/>
      </c>
      <c r="P293">
        <f>IF(LOWER(TRIM($J293&amp;""))="x",1,0)</f>
        <v/>
      </c>
    </row>
    <row r="294">
      <c r="A294" s="49" t="n">
        <v>46064</v>
      </c>
      <c r="B294" s="50" t="inlineStr">
        <is>
          <t>BL26287</t>
        </is>
      </c>
      <c r="C294" s="50" t="inlineStr">
        <is>
          <t>eBay</t>
        </is>
      </c>
      <c r="D294" s="50" t="inlineStr">
        <is>
          <t>BL-201</t>
        </is>
      </c>
      <c r="E294" s="50" t="n">
        <v>1</v>
      </c>
      <c r="F294" s="51" t="n">
        <v>12.52</v>
      </c>
      <c r="G294" s="51" t="n">
        <v>0</v>
      </c>
      <c r="H294" s="51" t="n">
        <v>3.28</v>
      </c>
      <c r="I294" s="51" t="n">
        <v>4.63</v>
      </c>
      <c r="J294" s="50" t="n"/>
      <c r="K294" s="52">
        <f>IF(OR($A294="",$E294=""),"",IF($P294=1,0,N($E294)*N($F294)-N($G294)+N($H294)))</f>
        <v/>
      </c>
      <c r="L294" s="52">
        <f>IF(K294="","",IF($P294=1,0,N($E294)*IFERROR(INDEX(Products!$D$8:$D$307,MATCH($D294,Products!$A$8:$A$307,0)),0)))</f>
        <v/>
      </c>
      <c r="M294" s="52">
        <f>IF(OR(K294="",$O294=0),IF(K294="","",0),IF($P294=1,0,K294*(N(INDEX(Settings!$E$11:$E$18,$O294))+N(INDEX(Settings!$G$11:$G$18,$O294)))+N(INDEX(Settings!$F$11:$F$18,$O294))))</f>
        <v/>
      </c>
      <c r="N294" s="53">
        <f>IF(K294="","",K294-L294-M294-N($I294)-$P294*N(Settings!$D$20))</f>
        <v/>
      </c>
      <c r="O294">
        <f>IF($C294="",0,IFERROR(MATCH($C294,Settings!$D$11:$D$18,0),0))</f>
        <v/>
      </c>
      <c r="P294">
        <f>IF(LOWER(TRIM($J294&amp;""))="x",1,0)</f>
        <v/>
      </c>
    </row>
    <row r="295">
      <c r="A295" s="49" t="n">
        <v>46064</v>
      </c>
      <c r="B295" s="50" t="inlineStr">
        <is>
          <t>BL26288</t>
        </is>
      </c>
      <c r="C295" s="50" t="inlineStr">
        <is>
          <t>Own shop</t>
        </is>
      </c>
      <c r="D295" s="50" t="inlineStr">
        <is>
          <t>BL-301</t>
        </is>
      </c>
      <c r="E295" s="50" t="n">
        <v>1</v>
      </c>
      <c r="F295" s="51" t="n">
        <v>18.4</v>
      </c>
      <c r="G295" s="51" t="n">
        <v>0</v>
      </c>
      <c r="H295" s="51" t="n">
        <v>4.12</v>
      </c>
      <c r="I295" s="51" t="n">
        <v>4.69</v>
      </c>
      <c r="J295" s="50" t="n"/>
      <c r="K295" s="52">
        <f>IF(OR($A295="",$E295=""),"",IF($P295=1,0,N($E295)*N($F295)-N($G295)+N($H295)))</f>
        <v/>
      </c>
      <c r="L295" s="52">
        <f>IF(K295="","",IF($P295=1,0,N($E295)*IFERROR(INDEX(Products!$D$8:$D$307,MATCH($D295,Products!$A$8:$A$307,0)),0)))</f>
        <v/>
      </c>
      <c r="M295" s="52">
        <f>IF(OR(K295="",$O295=0),IF(K295="","",0),IF($P295=1,0,K295*(N(INDEX(Settings!$E$11:$E$18,$O295))+N(INDEX(Settings!$G$11:$G$18,$O295)))+N(INDEX(Settings!$F$11:$F$18,$O295))))</f>
        <v/>
      </c>
      <c r="N295" s="53">
        <f>IF(K295="","",K295-L295-M295-N($I295)-$P295*N(Settings!$D$20))</f>
        <v/>
      </c>
      <c r="O295">
        <f>IF($C295="",0,IFERROR(MATCH($C295,Settings!$D$11:$D$18,0),0))</f>
        <v/>
      </c>
      <c r="P295">
        <f>IF(LOWER(TRIM($J295&amp;""))="x",1,0)</f>
        <v/>
      </c>
    </row>
    <row r="296">
      <c r="A296" s="49" t="n">
        <v>46064</v>
      </c>
      <c r="B296" s="50" t="inlineStr">
        <is>
          <t>BL26289</t>
        </is>
      </c>
      <c r="C296" s="50" t="inlineStr">
        <is>
          <t>Etsy</t>
        </is>
      </c>
      <c r="D296" s="50" t="inlineStr">
        <is>
          <t>BL-204</t>
        </is>
      </c>
      <c r="E296" s="50" t="n">
        <v>2</v>
      </c>
      <c r="F296" s="51" t="n">
        <v>19.24</v>
      </c>
      <c r="G296" s="51" t="n">
        <v>0</v>
      </c>
      <c r="H296" s="51" t="n">
        <v>3.28</v>
      </c>
      <c r="I296" s="51" t="n">
        <v>4.66</v>
      </c>
      <c r="J296" s="50" t="n"/>
      <c r="K296" s="52">
        <f>IF(OR($A296="",$E296=""),"",IF($P296=1,0,N($E296)*N($F296)-N($G296)+N($H296)))</f>
        <v/>
      </c>
      <c r="L296" s="52">
        <f>IF(K296="","",IF($P296=1,0,N($E296)*IFERROR(INDEX(Products!$D$8:$D$307,MATCH($D296,Products!$A$8:$A$307,0)),0)))</f>
        <v/>
      </c>
      <c r="M296" s="52">
        <f>IF(OR(K296="",$O296=0),IF(K296="","",0),IF($P296=1,0,K296*(N(INDEX(Settings!$E$11:$E$18,$O296))+N(INDEX(Settings!$G$11:$G$18,$O296)))+N(INDEX(Settings!$F$11:$F$18,$O296))))</f>
        <v/>
      </c>
      <c r="N296" s="53">
        <f>IF(K296="","",K296-L296-M296-N($I296)-$P296*N(Settings!$D$20))</f>
        <v/>
      </c>
      <c r="O296">
        <f>IF($C296="",0,IFERROR(MATCH($C296,Settings!$D$11:$D$18,0),0))</f>
        <v/>
      </c>
      <c r="P296">
        <f>IF(LOWER(TRIM($J296&amp;""))="x",1,0)</f>
        <v/>
      </c>
    </row>
    <row r="297">
      <c r="A297" s="49" t="n">
        <v>46064</v>
      </c>
      <c r="B297" s="50" t="inlineStr">
        <is>
          <t>BL26290</t>
        </is>
      </c>
      <c r="C297" s="50" t="inlineStr">
        <is>
          <t>Own shop</t>
        </is>
      </c>
      <c r="D297" s="50" t="inlineStr">
        <is>
          <t>BL-301</t>
        </is>
      </c>
      <c r="E297" s="50" t="n">
        <v>1</v>
      </c>
      <c r="F297" s="51" t="n">
        <v>18.4</v>
      </c>
      <c r="G297" s="51" t="n">
        <v>0</v>
      </c>
      <c r="H297" s="51" t="n">
        <v>4.12</v>
      </c>
      <c r="I297" s="51" t="n">
        <v>4.78</v>
      </c>
      <c r="J297" s="50" t="n"/>
      <c r="K297" s="52">
        <f>IF(OR($A297="",$E297=""),"",IF($P297=1,0,N($E297)*N($F297)-N($G297)+N($H297)))</f>
        <v/>
      </c>
      <c r="L297" s="52">
        <f>IF(K297="","",IF($P297=1,0,N($E297)*IFERROR(INDEX(Products!$D$8:$D$307,MATCH($D297,Products!$A$8:$A$307,0)),0)))</f>
        <v/>
      </c>
      <c r="M297" s="52">
        <f>IF(OR(K297="",$O297=0),IF(K297="","",0),IF($P297=1,0,K297*(N(INDEX(Settings!$E$11:$E$18,$O297))+N(INDEX(Settings!$G$11:$G$18,$O297)))+N(INDEX(Settings!$F$11:$F$18,$O297))))</f>
        <v/>
      </c>
      <c r="N297" s="53">
        <f>IF(K297="","",K297-L297-M297-N($I297)-$P297*N(Settings!$D$20))</f>
        <v/>
      </c>
      <c r="O297">
        <f>IF($C297="",0,IFERROR(MATCH($C297,Settings!$D$11:$D$18,0),0))</f>
        <v/>
      </c>
      <c r="P297">
        <f>IF(LOWER(TRIM($J297&amp;""))="x",1,0)</f>
        <v/>
      </c>
    </row>
    <row r="298">
      <c r="A298" s="49" t="n">
        <v>46064</v>
      </c>
      <c r="B298" s="50" t="inlineStr">
        <is>
          <t>BL26291</t>
        </is>
      </c>
      <c r="C298" s="50" t="inlineStr">
        <is>
          <t>Etsy</t>
        </is>
      </c>
      <c r="D298" s="50" t="inlineStr">
        <is>
          <t>BL-302</t>
        </is>
      </c>
      <c r="E298" s="50" t="n">
        <v>1</v>
      </c>
      <c r="F298" s="51" t="n">
        <v>33.53</v>
      </c>
      <c r="G298" s="51" t="n">
        <v>0</v>
      </c>
      <c r="H298" s="51" t="n">
        <v>3.28</v>
      </c>
      <c r="I298" s="51" t="n">
        <v>4.87</v>
      </c>
      <c r="J298" s="50" t="n"/>
      <c r="K298" s="52">
        <f>IF(OR($A298="",$E298=""),"",IF($P298=1,0,N($E298)*N($F298)-N($G298)+N($H298)))</f>
        <v/>
      </c>
      <c r="L298" s="52">
        <f>IF(K298="","",IF($P298=1,0,N($E298)*IFERROR(INDEX(Products!$D$8:$D$307,MATCH($D298,Products!$A$8:$A$307,0)),0)))</f>
        <v/>
      </c>
      <c r="M298" s="52">
        <f>IF(OR(K298="",$O298=0),IF(K298="","",0),IF($P298=1,0,K298*(N(INDEX(Settings!$E$11:$E$18,$O298))+N(INDEX(Settings!$G$11:$G$18,$O298)))+N(INDEX(Settings!$F$11:$F$18,$O298))))</f>
        <v/>
      </c>
      <c r="N298" s="53">
        <f>IF(K298="","",K298-L298-M298-N($I298)-$P298*N(Settings!$D$20))</f>
        <v/>
      </c>
      <c r="O298">
        <f>IF($C298="",0,IFERROR(MATCH($C298,Settings!$D$11:$D$18,0),0))</f>
        <v/>
      </c>
      <c r="P298">
        <f>IF(LOWER(TRIM($J298&amp;""))="x",1,0)</f>
        <v/>
      </c>
    </row>
    <row r="299">
      <c r="A299" s="49" t="n">
        <v>46064</v>
      </c>
      <c r="B299" s="50" t="inlineStr">
        <is>
          <t>BL26292</t>
        </is>
      </c>
      <c r="C299" s="50" t="inlineStr">
        <is>
          <t>Amazon</t>
        </is>
      </c>
      <c r="D299" s="50" t="inlineStr">
        <is>
          <t>BL-204</t>
        </is>
      </c>
      <c r="E299" s="50" t="n">
        <v>2</v>
      </c>
      <c r="F299" s="51" t="n">
        <v>20.21</v>
      </c>
      <c r="G299" s="51" t="n">
        <v>0</v>
      </c>
      <c r="H299" s="51" t="n">
        <v>0</v>
      </c>
      <c r="I299" s="51" t="n">
        <v>4.93</v>
      </c>
      <c r="J299" s="50" t="n"/>
      <c r="K299" s="52">
        <f>IF(OR($A299="",$E299=""),"",IF($P299=1,0,N($E299)*N($F299)-N($G299)+N($H299)))</f>
        <v/>
      </c>
      <c r="L299" s="52">
        <f>IF(K299="","",IF($P299=1,0,N($E299)*IFERROR(INDEX(Products!$D$8:$D$307,MATCH($D299,Products!$A$8:$A$307,0)),0)))</f>
        <v/>
      </c>
      <c r="M299" s="52">
        <f>IF(OR(K299="",$O299=0),IF(K299="","",0),IF($P299=1,0,K299*(N(INDEX(Settings!$E$11:$E$18,$O299))+N(INDEX(Settings!$G$11:$G$18,$O299)))+N(INDEX(Settings!$F$11:$F$18,$O299))))</f>
        <v/>
      </c>
      <c r="N299" s="53">
        <f>IF(K299="","",K299-L299-M299-N($I299)-$P299*N(Settings!$D$20))</f>
        <v/>
      </c>
      <c r="O299">
        <f>IF($C299="",0,IFERROR(MATCH($C299,Settings!$D$11:$D$18,0),0))</f>
        <v/>
      </c>
      <c r="P299">
        <f>IF(LOWER(TRIM($J299&amp;""))="x",1,0)</f>
        <v/>
      </c>
    </row>
    <row r="300">
      <c r="A300" s="49" t="n">
        <v>46064</v>
      </c>
      <c r="B300" s="50" t="inlineStr">
        <is>
          <t>BL26293</t>
        </is>
      </c>
      <c r="C300" s="50" t="inlineStr">
        <is>
          <t>Amazon</t>
        </is>
      </c>
      <c r="D300" s="50" t="inlineStr">
        <is>
          <t>BL-203</t>
        </is>
      </c>
      <c r="E300" s="50" t="n">
        <v>1</v>
      </c>
      <c r="F300" s="51" t="n">
        <v>17.56</v>
      </c>
      <c r="G300" s="51" t="n">
        <v>0</v>
      </c>
      <c r="H300" s="51" t="n">
        <v>0</v>
      </c>
      <c r="I300" s="51" t="n">
        <v>4.94</v>
      </c>
      <c r="J300" s="50" t="n"/>
      <c r="K300" s="52">
        <f>IF(OR($A300="",$E300=""),"",IF($P300=1,0,N($E300)*N($F300)-N($G300)+N($H300)))</f>
        <v/>
      </c>
      <c r="L300" s="52">
        <f>IF(K300="","",IF($P300=1,0,N($E300)*IFERROR(INDEX(Products!$D$8:$D$307,MATCH($D300,Products!$A$8:$A$307,0)),0)))</f>
        <v/>
      </c>
      <c r="M300" s="52">
        <f>IF(OR(K300="",$O300=0),IF(K300="","",0),IF($P300=1,0,K300*(N(INDEX(Settings!$E$11:$E$18,$O300))+N(INDEX(Settings!$G$11:$G$18,$O300)))+N(INDEX(Settings!$F$11:$F$18,$O300))))</f>
        <v/>
      </c>
      <c r="N300" s="53">
        <f>IF(K300="","",K300-L300-M300-N($I300)-$P300*N(Settings!$D$20))</f>
        <v/>
      </c>
      <c r="O300">
        <f>IF($C300="",0,IFERROR(MATCH($C300,Settings!$D$11:$D$18,0),0))</f>
        <v/>
      </c>
      <c r="P300">
        <f>IF(LOWER(TRIM($J300&amp;""))="x",1,0)</f>
        <v/>
      </c>
    </row>
    <row r="301">
      <c r="A301" s="49" t="n">
        <v>46064</v>
      </c>
      <c r="B301" s="50" t="inlineStr">
        <is>
          <t>BL26294</t>
        </is>
      </c>
      <c r="C301" s="50" t="inlineStr">
        <is>
          <t>Etsy</t>
        </is>
      </c>
      <c r="D301" s="50" t="inlineStr">
        <is>
          <t>BL-202</t>
        </is>
      </c>
      <c r="E301" s="50" t="n">
        <v>1</v>
      </c>
      <c r="F301" s="51" t="n">
        <v>57.98</v>
      </c>
      <c r="G301" s="51" t="n">
        <v>0</v>
      </c>
      <c r="H301" s="51" t="n">
        <v>3.28</v>
      </c>
      <c r="I301" s="51" t="n">
        <v>6.9</v>
      </c>
      <c r="J301" s="50" t="n"/>
      <c r="K301" s="52">
        <f>IF(OR($A301="",$E301=""),"",IF($P301=1,0,N($E301)*N($F301)-N($G301)+N($H301)))</f>
        <v/>
      </c>
      <c r="L301" s="52">
        <f>IF(K301="","",IF($P301=1,0,N($E301)*IFERROR(INDEX(Products!$D$8:$D$307,MATCH($D301,Products!$A$8:$A$307,0)),0)))</f>
        <v/>
      </c>
      <c r="M301" s="52">
        <f>IF(OR(K301="",$O301=0),IF(K301="","",0),IF($P301=1,0,K301*(N(INDEX(Settings!$E$11:$E$18,$O301))+N(INDEX(Settings!$G$11:$G$18,$O301)))+N(INDEX(Settings!$F$11:$F$18,$O301))))</f>
        <v/>
      </c>
      <c r="N301" s="53">
        <f>IF(K301="","",K301-L301-M301-N($I301)-$P301*N(Settings!$D$20))</f>
        <v/>
      </c>
      <c r="O301">
        <f>IF($C301="",0,IFERROR(MATCH($C301,Settings!$D$11:$D$18,0),0))</f>
        <v/>
      </c>
      <c r="P301">
        <f>IF(LOWER(TRIM($J301&amp;""))="x",1,0)</f>
        <v/>
      </c>
    </row>
    <row r="302">
      <c r="A302" s="49" t="n">
        <v>46064</v>
      </c>
      <c r="B302" s="50" t="inlineStr">
        <is>
          <t>BL26295</t>
        </is>
      </c>
      <c r="C302" s="50" t="inlineStr">
        <is>
          <t>Own shop</t>
        </is>
      </c>
      <c r="D302" s="50" t="inlineStr">
        <is>
          <t>BL-302</t>
        </is>
      </c>
      <c r="E302" s="50" t="n">
        <v>1</v>
      </c>
      <c r="F302" s="51" t="n">
        <v>33.53</v>
      </c>
      <c r="G302" s="51" t="n">
        <v>3.35</v>
      </c>
      <c r="H302" s="51" t="n">
        <v>4.12</v>
      </c>
      <c r="I302" s="51" t="n">
        <v>4.95</v>
      </c>
      <c r="J302" s="50" t="n"/>
      <c r="K302" s="52">
        <f>IF(OR($A302="",$E302=""),"",IF($P302=1,0,N($E302)*N($F302)-N($G302)+N($H302)))</f>
        <v/>
      </c>
      <c r="L302" s="52">
        <f>IF(K302="","",IF($P302=1,0,N($E302)*IFERROR(INDEX(Products!$D$8:$D$307,MATCH($D302,Products!$A$8:$A$307,0)),0)))</f>
        <v/>
      </c>
      <c r="M302" s="52">
        <f>IF(OR(K302="",$O302=0),IF(K302="","",0),IF($P302=1,0,K302*(N(INDEX(Settings!$E$11:$E$18,$O302))+N(INDEX(Settings!$G$11:$G$18,$O302)))+N(INDEX(Settings!$F$11:$F$18,$O302))))</f>
        <v/>
      </c>
      <c r="N302" s="53">
        <f>IF(K302="","",K302-L302-M302-N($I302)-$P302*N(Settings!$D$20))</f>
        <v/>
      </c>
      <c r="O302">
        <f>IF($C302="",0,IFERROR(MATCH($C302,Settings!$D$11:$D$18,0),0))</f>
        <v/>
      </c>
      <c r="P302">
        <f>IF(LOWER(TRIM($J302&amp;""))="x",1,0)</f>
        <v/>
      </c>
    </row>
    <row r="303">
      <c r="A303" s="49" t="n">
        <v>46065</v>
      </c>
      <c r="B303" s="50" t="inlineStr">
        <is>
          <t>BL26296</t>
        </is>
      </c>
      <c r="C303" s="50" t="inlineStr">
        <is>
          <t>eBay</t>
        </is>
      </c>
      <c r="D303" s="50" t="inlineStr">
        <is>
          <t>BL-102</t>
        </is>
      </c>
      <c r="E303" s="50" t="n">
        <v>1</v>
      </c>
      <c r="F303" s="51" t="n">
        <v>14.2</v>
      </c>
      <c r="G303" s="51" t="n">
        <v>0</v>
      </c>
      <c r="H303" s="51" t="n">
        <v>3.28</v>
      </c>
      <c r="I303" s="51" t="n">
        <v>4.78</v>
      </c>
      <c r="J303" s="50" t="n"/>
      <c r="K303" s="52">
        <f>IF(OR($A303="",$E303=""),"",IF($P303=1,0,N($E303)*N($F303)-N($G303)+N($H303)))</f>
        <v/>
      </c>
      <c r="L303" s="52">
        <f>IF(K303="","",IF($P303=1,0,N($E303)*IFERROR(INDEX(Products!$D$8:$D$307,MATCH($D303,Products!$A$8:$A$307,0)),0)))</f>
        <v/>
      </c>
      <c r="M303" s="52">
        <f>IF(OR(K303="",$O303=0),IF(K303="","",0),IF($P303=1,0,K303*(N(INDEX(Settings!$E$11:$E$18,$O303))+N(INDEX(Settings!$G$11:$G$18,$O303)))+N(INDEX(Settings!$F$11:$F$18,$O303))))</f>
        <v/>
      </c>
      <c r="N303" s="53">
        <f>IF(K303="","",K303-L303-M303-N($I303)-$P303*N(Settings!$D$20))</f>
        <v/>
      </c>
      <c r="O303">
        <f>IF($C303="",0,IFERROR(MATCH($C303,Settings!$D$11:$D$18,0),0))</f>
        <v/>
      </c>
      <c r="P303">
        <f>IF(LOWER(TRIM($J303&amp;""))="x",1,0)</f>
        <v/>
      </c>
    </row>
    <row r="304">
      <c r="A304" s="49" t="n">
        <v>46065</v>
      </c>
      <c r="B304" s="50" t="inlineStr">
        <is>
          <t>BL26297</t>
        </is>
      </c>
      <c r="C304" s="50" t="inlineStr">
        <is>
          <t>Etsy</t>
        </is>
      </c>
      <c r="D304" s="50" t="inlineStr">
        <is>
          <t>BL-303</t>
        </is>
      </c>
      <c r="E304" s="50" t="n">
        <v>1</v>
      </c>
      <c r="F304" s="51" t="n">
        <v>10</v>
      </c>
      <c r="G304" s="51" t="n">
        <v>0</v>
      </c>
      <c r="H304" s="51" t="n">
        <v>3.28</v>
      </c>
      <c r="I304" s="51" t="n">
        <v>4.17</v>
      </c>
      <c r="J304" s="50" t="n"/>
      <c r="K304" s="52">
        <f>IF(OR($A304="",$E304=""),"",IF($P304=1,0,N($E304)*N($F304)-N($G304)+N($H304)))</f>
        <v/>
      </c>
      <c r="L304" s="52">
        <f>IF(K304="","",IF($P304=1,0,N($E304)*IFERROR(INDEX(Products!$D$8:$D$307,MATCH($D304,Products!$A$8:$A$307,0)),0)))</f>
        <v/>
      </c>
      <c r="M304" s="52">
        <f>IF(OR(K304="",$O304=0),IF(K304="","",0),IF($P304=1,0,K304*(N(INDEX(Settings!$E$11:$E$18,$O304))+N(INDEX(Settings!$G$11:$G$18,$O304)))+N(INDEX(Settings!$F$11:$F$18,$O304))))</f>
        <v/>
      </c>
      <c r="N304" s="53">
        <f>IF(K304="","",K304-L304-M304-N($I304)-$P304*N(Settings!$D$20))</f>
        <v/>
      </c>
      <c r="O304">
        <f>IF($C304="",0,IFERROR(MATCH($C304,Settings!$D$11:$D$18,0),0))</f>
        <v/>
      </c>
      <c r="P304">
        <f>IF(LOWER(TRIM($J304&amp;""))="x",1,0)</f>
        <v/>
      </c>
    </row>
    <row r="305">
      <c r="A305" s="49" t="n">
        <v>46065</v>
      </c>
      <c r="B305" s="50" t="inlineStr">
        <is>
          <t>BL26298</t>
        </is>
      </c>
      <c r="C305" s="50" t="inlineStr">
        <is>
          <t>Etsy</t>
        </is>
      </c>
      <c r="D305" s="50" t="inlineStr">
        <is>
          <t>BL-403</t>
        </is>
      </c>
      <c r="E305" s="50" t="n">
        <v>1</v>
      </c>
      <c r="F305" s="51" t="n">
        <v>10.84</v>
      </c>
      <c r="G305" s="51" t="n">
        <v>0</v>
      </c>
      <c r="H305" s="51" t="n">
        <v>3.28</v>
      </c>
      <c r="I305" s="51" t="n">
        <v>4.47</v>
      </c>
      <c r="J305" s="50" t="n"/>
      <c r="K305" s="52">
        <f>IF(OR($A305="",$E305=""),"",IF($P305=1,0,N($E305)*N($F305)-N($G305)+N($H305)))</f>
        <v/>
      </c>
      <c r="L305" s="52">
        <f>IF(K305="","",IF($P305=1,0,N($E305)*IFERROR(INDEX(Products!$D$8:$D$307,MATCH($D305,Products!$A$8:$A$307,0)),0)))</f>
        <v/>
      </c>
      <c r="M305" s="52">
        <f>IF(OR(K305="",$O305=0),IF(K305="","",0),IF($P305=1,0,K305*(N(INDEX(Settings!$E$11:$E$18,$O305))+N(INDEX(Settings!$G$11:$G$18,$O305)))+N(INDEX(Settings!$F$11:$F$18,$O305))))</f>
        <v/>
      </c>
      <c r="N305" s="53">
        <f>IF(K305="","",K305-L305-M305-N($I305)-$P305*N(Settings!$D$20))</f>
        <v/>
      </c>
      <c r="O305">
        <f>IF($C305="",0,IFERROR(MATCH($C305,Settings!$D$11:$D$18,0),0))</f>
        <v/>
      </c>
      <c r="P305">
        <f>IF(LOWER(TRIM($J305&amp;""))="x",1,0)</f>
        <v/>
      </c>
    </row>
    <row r="306">
      <c r="A306" s="49" t="n">
        <v>46065</v>
      </c>
      <c r="B306" s="50" t="inlineStr">
        <is>
          <t>BL26299</t>
        </is>
      </c>
      <c r="C306" s="50" t="inlineStr">
        <is>
          <t>Amazon</t>
        </is>
      </c>
      <c r="D306" s="50" t="inlineStr">
        <is>
          <t>BL-301</t>
        </is>
      </c>
      <c r="E306" s="50" t="n">
        <v>1</v>
      </c>
      <c r="F306" s="51" t="n">
        <v>19.32</v>
      </c>
      <c r="G306" s="51" t="n">
        <v>0</v>
      </c>
      <c r="H306" s="51" t="n">
        <v>0</v>
      </c>
      <c r="I306" s="51" t="n">
        <v>5.05</v>
      </c>
      <c r="J306" s="50" t="n"/>
      <c r="K306" s="52">
        <f>IF(OR($A306="",$E306=""),"",IF($P306=1,0,N($E306)*N($F306)-N($G306)+N($H306)))</f>
        <v/>
      </c>
      <c r="L306" s="52">
        <f>IF(K306="","",IF($P306=1,0,N($E306)*IFERROR(INDEX(Products!$D$8:$D$307,MATCH($D306,Products!$A$8:$A$307,0)),0)))</f>
        <v/>
      </c>
      <c r="M306" s="52">
        <f>IF(OR(K306="",$O306=0),IF(K306="","",0),IF($P306=1,0,K306*(N(INDEX(Settings!$E$11:$E$18,$O306))+N(INDEX(Settings!$G$11:$G$18,$O306)))+N(INDEX(Settings!$F$11:$F$18,$O306))))</f>
        <v/>
      </c>
      <c r="N306" s="53">
        <f>IF(K306="","",K306-L306-M306-N($I306)-$P306*N(Settings!$D$20))</f>
        <v/>
      </c>
      <c r="O306">
        <f>IF($C306="",0,IFERROR(MATCH($C306,Settings!$D$11:$D$18,0),0))</f>
        <v/>
      </c>
      <c r="P306">
        <f>IF(LOWER(TRIM($J306&amp;""))="x",1,0)</f>
        <v/>
      </c>
    </row>
    <row r="307">
      <c r="A307" s="49" t="n">
        <v>46066</v>
      </c>
      <c r="B307" s="50" t="inlineStr">
        <is>
          <t>BL26300</t>
        </is>
      </c>
      <c r="C307" s="50" t="inlineStr">
        <is>
          <t>Etsy</t>
        </is>
      </c>
      <c r="D307" s="50" t="inlineStr">
        <is>
          <t>BL-202</t>
        </is>
      </c>
      <c r="E307" s="50" t="n">
        <v>1</v>
      </c>
      <c r="F307" s="51" t="n">
        <v>57.98</v>
      </c>
      <c r="G307" s="51" t="n">
        <v>0</v>
      </c>
      <c r="H307" s="51" t="n">
        <v>3.28</v>
      </c>
      <c r="I307" s="51" t="n">
        <v>6.9</v>
      </c>
      <c r="J307" s="50" t="n"/>
      <c r="K307" s="52">
        <f>IF(OR($A307="",$E307=""),"",IF($P307=1,0,N($E307)*N($F307)-N($G307)+N($H307)))</f>
        <v/>
      </c>
      <c r="L307" s="52">
        <f>IF(K307="","",IF($P307=1,0,N($E307)*IFERROR(INDEX(Products!$D$8:$D$307,MATCH($D307,Products!$A$8:$A$307,0)),0)))</f>
        <v/>
      </c>
      <c r="M307" s="52">
        <f>IF(OR(K307="",$O307=0),IF(K307="","",0),IF($P307=1,0,K307*(N(INDEX(Settings!$E$11:$E$18,$O307))+N(INDEX(Settings!$G$11:$G$18,$O307)))+N(INDEX(Settings!$F$11:$F$18,$O307))))</f>
        <v/>
      </c>
      <c r="N307" s="53">
        <f>IF(K307="","",K307-L307-M307-N($I307)-$P307*N(Settings!$D$20))</f>
        <v/>
      </c>
      <c r="O307">
        <f>IF($C307="",0,IFERROR(MATCH($C307,Settings!$D$11:$D$18,0),0))</f>
        <v/>
      </c>
      <c r="P307">
        <f>IF(LOWER(TRIM($J307&amp;""))="x",1,0)</f>
        <v/>
      </c>
    </row>
    <row r="308">
      <c r="A308" s="49" t="n">
        <v>46066</v>
      </c>
      <c r="B308" s="50" t="inlineStr">
        <is>
          <t>BL26301</t>
        </is>
      </c>
      <c r="C308" s="50" t="inlineStr">
        <is>
          <t>Amazon</t>
        </is>
      </c>
      <c r="D308" s="50" t="inlineStr">
        <is>
          <t>BL-101</t>
        </is>
      </c>
      <c r="E308" s="50" t="n">
        <v>1</v>
      </c>
      <c r="F308" s="51" t="n">
        <v>21.97</v>
      </c>
      <c r="G308" s="51" t="n">
        <v>0</v>
      </c>
      <c r="H308" s="51" t="n">
        <v>0</v>
      </c>
      <c r="I308" s="51" t="n">
        <v>4.45</v>
      </c>
      <c r="J308" s="50" t="n"/>
      <c r="K308" s="52">
        <f>IF(OR($A308="",$E308=""),"",IF($P308=1,0,N($E308)*N($F308)-N($G308)+N($H308)))</f>
        <v/>
      </c>
      <c r="L308" s="52">
        <f>IF(K308="","",IF($P308=1,0,N($E308)*IFERROR(INDEX(Products!$D$8:$D$307,MATCH($D308,Products!$A$8:$A$307,0)),0)))</f>
        <v/>
      </c>
      <c r="M308" s="52">
        <f>IF(OR(K308="",$O308=0),IF(K308="","",0),IF($P308=1,0,K308*(N(INDEX(Settings!$E$11:$E$18,$O308))+N(INDEX(Settings!$G$11:$G$18,$O308)))+N(INDEX(Settings!$F$11:$F$18,$O308))))</f>
        <v/>
      </c>
      <c r="N308" s="53">
        <f>IF(K308="","",K308-L308-M308-N($I308)-$P308*N(Settings!$D$20))</f>
        <v/>
      </c>
      <c r="O308">
        <f>IF($C308="",0,IFERROR(MATCH($C308,Settings!$D$11:$D$18,0),0))</f>
        <v/>
      </c>
      <c r="P308">
        <f>IF(LOWER(TRIM($J308&amp;""))="x",1,0)</f>
        <v/>
      </c>
    </row>
    <row r="309">
      <c r="A309" s="49" t="n">
        <v>46066</v>
      </c>
      <c r="B309" s="50" t="inlineStr">
        <is>
          <t>BL26302</t>
        </is>
      </c>
      <c r="C309" s="50" t="inlineStr">
        <is>
          <t>Own shop</t>
        </is>
      </c>
      <c r="D309" s="50" t="inlineStr">
        <is>
          <t>BL-103</t>
        </is>
      </c>
      <c r="E309" s="50" t="n">
        <v>1</v>
      </c>
      <c r="F309" s="51" t="n">
        <v>29.33</v>
      </c>
      <c r="G309" s="51" t="n">
        <v>0</v>
      </c>
      <c r="H309" s="51" t="n">
        <v>4.12</v>
      </c>
      <c r="I309" s="51" t="n">
        <v>4.43</v>
      </c>
      <c r="J309" s="50" t="n"/>
      <c r="K309" s="52">
        <f>IF(OR($A309="",$E309=""),"",IF($P309=1,0,N($E309)*N($F309)-N($G309)+N($H309)))</f>
        <v/>
      </c>
      <c r="L309" s="52">
        <f>IF(K309="","",IF($P309=1,0,N($E309)*IFERROR(INDEX(Products!$D$8:$D$307,MATCH($D309,Products!$A$8:$A$307,0)),0)))</f>
        <v/>
      </c>
      <c r="M309" s="52">
        <f>IF(OR(K309="",$O309=0),IF(K309="","",0),IF($P309=1,0,K309*(N(INDEX(Settings!$E$11:$E$18,$O309))+N(INDEX(Settings!$G$11:$G$18,$O309)))+N(INDEX(Settings!$F$11:$F$18,$O309))))</f>
        <v/>
      </c>
      <c r="N309" s="53">
        <f>IF(K309="","",K309-L309-M309-N($I309)-$P309*N(Settings!$D$20))</f>
        <v/>
      </c>
      <c r="O309">
        <f>IF($C309="",0,IFERROR(MATCH($C309,Settings!$D$11:$D$18,0),0))</f>
        <v/>
      </c>
      <c r="P309">
        <f>IF(LOWER(TRIM($J309&amp;""))="x",1,0)</f>
        <v/>
      </c>
    </row>
    <row r="310">
      <c r="A310" s="49" t="n">
        <v>46066</v>
      </c>
      <c r="B310" s="50" t="inlineStr">
        <is>
          <t>BL26303</t>
        </is>
      </c>
      <c r="C310" s="50" t="inlineStr">
        <is>
          <t>Own shop</t>
        </is>
      </c>
      <c r="D310" s="50" t="inlineStr">
        <is>
          <t>BL-301</t>
        </is>
      </c>
      <c r="E310" s="50" t="n">
        <v>1</v>
      </c>
      <c r="F310" s="51" t="n">
        <v>18.4</v>
      </c>
      <c r="G310" s="51" t="n">
        <v>0</v>
      </c>
      <c r="H310" s="51" t="n">
        <v>4.12</v>
      </c>
      <c r="I310" s="51" t="n">
        <v>4.62</v>
      </c>
      <c r="J310" s="50" t="n"/>
      <c r="K310" s="52">
        <f>IF(OR($A310="",$E310=""),"",IF($P310=1,0,N($E310)*N($F310)-N($G310)+N($H310)))</f>
        <v/>
      </c>
      <c r="L310" s="52">
        <f>IF(K310="","",IF($P310=1,0,N($E310)*IFERROR(INDEX(Products!$D$8:$D$307,MATCH($D310,Products!$A$8:$A$307,0)),0)))</f>
        <v/>
      </c>
      <c r="M310" s="52">
        <f>IF(OR(K310="",$O310=0),IF(K310="","",0),IF($P310=1,0,K310*(N(INDEX(Settings!$E$11:$E$18,$O310))+N(INDEX(Settings!$G$11:$G$18,$O310)))+N(INDEX(Settings!$F$11:$F$18,$O310))))</f>
        <v/>
      </c>
      <c r="N310" s="53">
        <f>IF(K310="","",K310-L310-M310-N($I310)-$P310*N(Settings!$D$20))</f>
        <v/>
      </c>
      <c r="O310">
        <f>IF($C310="",0,IFERROR(MATCH($C310,Settings!$D$11:$D$18,0),0))</f>
        <v/>
      </c>
      <c r="P310">
        <f>IF(LOWER(TRIM($J310&amp;""))="x",1,0)</f>
        <v/>
      </c>
    </row>
    <row r="311">
      <c r="A311" s="49" t="n">
        <v>46066</v>
      </c>
      <c r="B311" s="50" t="inlineStr">
        <is>
          <t>BL26304</t>
        </is>
      </c>
      <c r="C311" s="50" t="inlineStr">
        <is>
          <t>Own shop</t>
        </is>
      </c>
      <c r="D311" s="50" t="inlineStr">
        <is>
          <t>BL-201</t>
        </is>
      </c>
      <c r="E311" s="50" t="n">
        <v>2</v>
      </c>
      <c r="F311" s="51" t="n">
        <v>12.52</v>
      </c>
      <c r="G311" s="51" t="n">
        <v>2.5</v>
      </c>
      <c r="H311" s="51" t="n">
        <v>4.12</v>
      </c>
      <c r="I311" s="51" t="n">
        <v>4.26</v>
      </c>
      <c r="J311" s="50" t="n"/>
      <c r="K311" s="52">
        <f>IF(OR($A311="",$E311=""),"",IF($P311=1,0,N($E311)*N($F311)-N($G311)+N($H311)))</f>
        <v/>
      </c>
      <c r="L311" s="52">
        <f>IF(K311="","",IF($P311=1,0,N($E311)*IFERROR(INDEX(Products!$D$8:$D$307,MATCH($D311,Products!$A$8:$A$307,0)),0)))</f>
        <v/>
      </c>
      <c r="M311" s="52">
        <f>IF(OR(K311="",$O311=0),IF(K311="","",0),IF($P311=1,0,K311*(N(INDEX(Settings!$E$11:$E$18,$O311))+N(INDEX(Settings!$G$11:$G$18,$O311)))+N(INDEX(Settings!$F$11:$F$18,$O311))))</f>
        <v/>
      </c>
      <c r="N311" s="53">
        <f>IF(K311="","",K311-L311-M311-N($I311)-$P311*N(Settings!$D$20))</f>
        <v/>
      </c>
      <c r="O311">
        <f>IF($C311="",0,IFERROR(MATCH($C311,Settings!$D$11:$D$18,0),0))</f>
        <v/>
      </c>
      <c r="P311">
        <f>IF(LOWER(TRIM($J311&amp;""))="x",1,0)</f>
        <v/>
      </c>
    </row>
    <row r="312">
      <c r="A312" s="49" t="n">
        <v>46066</v>
      </c>
      <c r="B312" s="50" t="inlineStr">
        <is>
          <t>BL26305</t>
        </is>
      </c>
      <c r="C312" s="50" t="inlineStr">
        <is>
          <t>Amazon</t>
        </is>
      </c>
      <c r="D312" s="50" t="inlineStr">
        <is>
          <t>BL-403</t>
        </is>
      </c>
      <c r="E312" s="50" t="n">
        <v>1</v>
      </c>
      <c r="F312" s="51" t="n">
        <v>11.38</v>
      </c>
      <c r="G312" s="51" t="n">
        <v>0</v>
      </c>
      <c r="H312" s="51" t="n">
        <v>0</v>
      </c>
      <c r="I312" s="51" t="n">
        <v>4.37</v>
      </c>
      <c r="J312" s="50" t="n"/>
      <c r="K312" s="52">
        <f>IF(OR($A312="",$E312=""),"",IF($P312=1,0,N($E312)*N($F312)-N($G312)+N($H312)))</f>
        <v/>
      </c>
      <c r="L312" s="52">
        <f>IF(K312="","",IF($P312=1,0,N($E312)*IFERROR(INDEX(Products!$D$8:$D$307,MATCH($D312,Products!$A$8:$A$307,0)),0)))</f>
        <v/>
      </c>
      <c r="M312" s="52">
        <f>IF(OR(K312="",$O312=0),IF(K312="","",0),IF($P312=1,0,K312*(N(INDEX(Settings!$E$11:$E$18,$O312))+N(INDEX(Settings!$G$11:$G$18,$O312)))+N(INDEX(Settings!$F$11:$F$18,$O312))))</f>
        <v/>
      </c>
      <c r="N312" s="53">
        <f>IF(K312="","",K312-L312-M312-N($I312)-$P312*N(Settings!$D$20))</f>
        <v/>
      </c>
      <c r="O312">
        <f>IF($C312="",0,IFERROR(MATCH($C312,Settings!$D$11:$D$18,0),0))</f>
        <v/>
      </c>
      <c r="P312">
        <f>IF(LOWER(TRIM($J312&amp;""))="x",1,0)</f>
        <v/>
      </c>
    </row>
    <row r="313">
      <c r="A313" s="49" t="n">
        <v>46067</v>
      </c>
      <c r="B313" s="50" t="inlineStr">
        <is>
          <t>BL26306</t>
        </is>
      </c>
      <c r="C313" s="50" t="inlineStr">
        <is>
          <t>Own shop</t>
        </is>
      </c>
      <c r="D313" s="50" t="inlineStr">
        <is>
          <t>BL-203</t>
        </is>
      </c>
      <c r="E313" s="50" t="n">
        <v>1</v>
      </c>
      <c r="F313" s="51" t="n">
        <v>16.72</v>
      </c>
      <c r="G313" s="51" t="n">
        <v>1.67</v>
      </c>
      <c r="H313" s="51" t="n">
        <v>4.12</v>
      </c>
      <c r="I313" s="51" t="n">
        <v>4.96</v>
      </c>
      <c r="J313" s="50" t="n"/>
      <c r="K313" s="52">
        <f>IF(OR($A313="",$E313=""),"",IF($P313=1,0,N($E313)*N($F313)-N($G313)+N($H313)))</f>
        <v/>
      </c>
      <c r="L313" s="52">
        <f>IF(K313="","",IF($P313=1,0,N($E313)*IFERROR(INDEX(Products!$D$8:$D$307,MATCH($D313,Products!$A$8:$A$307,0)),0)))</f>
        <v/>
      </c>
      <c r="M313" s="52">
        <f>IF(OR(K313="",$O313=0),IF(K313="","",0),IF($P313=1,0,K313*(N(INDEX(Settings!$E$11:$E$18,$O313))+N(INDEX(Settings!$G$11:$G$18,$O313)))+N(INDEX(Settings!$F$11:$F$18,$O313))))</f>
        <v/>
      </c>
      <c r="N313" s="53">
        <f>IF(K313="","",K313-L313-M313-N($I313)-$P313*N(Settings!$D$20))</f>
        <v/>
      </c>
      <c r="O313">
        <f>IF($C313="",0,IFERROR(MATCH($C313,Settings!$D$11:$D$18,0),0))</f>
        <v/>
      </c>
      <c r="P313">
        <f>IF(LOWER(TRIM($J313&amp;""))="x",1,0)</f>
        <v/>
      </c>
    </row>
    <row r="314">
      <c r="A314" s="49" t="n">
        <v>46067</v>
      </c>
      <c r="B314" s="50" t="inlineStr">
        <is>
          <t>BL26307</t>
        </is>
      </c>
      <c r="C314" s="50" t="inlineStr">
        <is>
          <t>Own shop</t>
        </is>
      </c>
      <c r="D314" s="50" t="inlineStr">
        <is>
          <t>BL-303</t>
        </is>
      </c>
      <c r="E314" s="50" t="n">
        <v>1</v>
      </c>
      <c r="F314" s="51" t="n">
        <v>10</v>
      </c>
      <c r="G314" s="51" t="n">
        <v>0</v>
      </c>
      <c r="H314" s="51" t="n">
        <v>4.12</v>
      </c>
      <c r="I314" s="51" t="n">
        <v>4.45</v>
      </c>
      <c r="J314" s="50" t="n"/>
      <c r="K314" s="52">
        <f>IF(OR($A314="",$E314=""),"",IF($P314=1,0,N($E314)*N($F314)-N($G314)+N($H314)))</f>
        <v/>
      </c>
      <c r="L314" s="52">
        <f>IF(K314="","",IF($P314=1,0,N($E314)*IFERROR(INDEX(Products!$D$8:$D$307,MATCH($D314,Products!$A$8:$A$307,0)),0)))</f>
        <v/>
      </c>
      <c r="M314" s="52">
        <f>IF(OR(K314="",$O314=0),IF(K314="","",0),IF($P314=1,0,K314*(N(INDEX(Settings!$E$11:$E$18,$O314))+N(INDEX(Settings!$G$11:$G$18,$O314)))+N(INDEX(Settings!$F$11:$F$18,$O314))))</f>
        <v/>
      </c>
      <c r="N314" s="53">
        <f>IF(K314="","",K314-L314-M314-N($I314)-$P314*N(Settings!$D$20))</f>
        <v/>
      </c>
      <c r="O314">
        <f>IF($C314="",0,IFERROR(MATCH($C314,Settings!$D$11:$D$18,0),0))</f>
        <v/>
      </c>
      <c r="P314">
        <f>IF(LOWER(TRIM($J314&amp;""))="x",1,0)</f>
        <v/>
      </c>
    </row>
    <row r="315">
      <c r="A315" s="49" t="n">
        <v>46067</v>
      </c>
      <c r="B315" s="50" t="inlineStr">
        <is>
          <t>BL26308</t>
        </is>
      </c>
      <c r="C315" s="50" t="inlineStr">
        <is>
          <t>Own shop</t>
        </is>
      </c>
      <c r="D315" s="50" t="inlineStr">
        <is>
          <t>BL-402</t>
        </is>
      </c>
      <c r="E315" s="50" t="n">
        <v>1</v>
      </c>
      <c r="F315" s="51" t="n">
        <v>41.93</v>
      </c>
      <c r="G315" s="51" t="n">
        <v>4.19</v>
      </c>
      <c r="H315" s="51" t="n">
        <v>4.12</v>
      </c>
      <c r="I315" s="51" t="n">
        <v>6.9</v>
      </c>
      <c r="J315" s="50" t="n"/>
      <c r="K315" s="52">
        <f>IF(OR($A315="",$E315=""),"",IF($P315=1,0,N($E315)*N($F315)-N($G315)+N($H315)))</f>
        <v/>
      </c>
      <c r="L315" s="52">
        <f>IF(K315="","",IF($P315=1,0,N($E315)*IFERROR(INDEX(Products!$D$8:$D$307,MATCH($D315,Products!$A$8:$A$307,0)),0)))</f>
        <v/>
      </c>
      <c r="M315" s="52">
        <f>IF(OR(K315="",$O315=0),IF(K315="","",0),IF($P315=1,0,K315*(N(INDEX(Settings!$E$11:$E$18,$O315))+N(INDEX(Settings!$G$11:$G$18,$O315)))+N(INDEX(Settings!$F$11:$F$18,$O315))))</f>
        <v/>
      </c>
      <c r="N315" s="53">
        <f>IF(K315="","",K315-L315-M315-N($I315)-$P315*N(Settings!$D$20))</f>
        <v/>
      </c>
      <c r="O315">
        <f>IF($C315="",0,IFERROR(MATCH($C315,Settings!$D$11:$D$18,0),0))</f>
        <v/>
      </c>
      <c r="P315">
        <f>IF(LOWER(TRIM($J315&amp;""))="x",1,0)</f>
        <v/>
      </c>
    </row>
    <row r="316">
      <c r="A316" s="49" t="n">
        <v>46067</v>
      </c>
      <c r="B316" s="50" t="inlineStr">
        <is>
          <t>BL26309</t>
        </is>
      </c>
      <c r="C316" s="50" t="inlineStr">
        <is>
          <t>Etsy</t>
        </is>
      </c>
      <c r="D316" s="50" t="inlineStr">
        <is>
          <t>BL-302</t>
        </is>
      </c>
      <c r="E316" s="50" t="n">
        <v>1</v>
      </c>
      <c r="F316" s="51" t="n">
        <v>33.53</v>
      </c>
      <c r="G316" s="51" t="n">
        <v>0</v>
      </c>
      <c r="H316" s="51" t="n">
        <v>3.28</v>
      </c>
      <c r="I316" s="51" t="n">
        <v>4.99</v>
      </c>
      <c r="J316" s="50" t="inlineStr">
        <is>
          <t>x</t>
        </is>
      </c>
      <c r="K316" s="52">
        <f>IF(OR($A316="",$E316=""),"",IF($P316=1,0,N($E316)*N($F316)-N($G316)+N($H316)))</f>
        <v/>
      </c>
      <c r="L316" s="52">
        <f>IF(K316="","",IF($P316=1,0,N($E316)*IFERROR(INDEX(Products!$D$8:$D$307,MATCH($D316,Products!$A$8:$A$307,0)),0)))</f>
        <v/>
      </c>
      <c r="M316" s="52">
        <f>IF(OR(K316="",$O316=0),IF(K316="","",0),IF($P316=1,0,K316*(N(INDEX(Settings!$E$11:$E$18,$O316))+N(INDEX(Settings!$G$11:$G$18,$O316)))+N(INDEX(Settings!$F$11:$F$18,$O316))))</f>
        <v/>
      </c>
      <c r="N316" s="53">
        <f>IF(K316="","",K316-L316-M316-N($I316)-$P316*N(Settings!$D$20))</f>
        <v/>
      </c>
      <c r="O316">
        <f>IF($C316="",0,IFERROR(MATCH($C316,Settings!$D$11:$D$18,0),0))</f>
        <v/>
      </c>
      <c r="P316">
        <f>IF(LOWER(TRIM($J316&amp;""))="x",1,0)</f>
        <v/>
      </c>
    </row>
    <row r="317">
      <c r="A317" s="49" t="n">
        <v>46067</v>
      </c>
      <c r="B317" s="50" t="inlineStr">
        <is>
          <t>BL26310</t>
        </is>
      </c>
      <c r="C317" s="50" t="inlineStr">
        <is>
          <t>Own shop</t>
        </is>
      </c>
      <c r="D317" s="50" t="inlineStr">
        <is>
          <t>BL-202</t>
        </is>
      </c>
      <c r="E317" s="50" t="n">
        <v>1</v>
      </c>
      <c r="F317" s="51" t="n">
        <v>57.98</v>
      </c>
      <c r="G317" s="51" t="n">
        <v>0</v>
      </c>
      <c r="H317" s="51" t="n">
        <v>0</v>
      </c>
      <c r="I317" s="51" t="n">
        <v>6.9</v>
      </c>
      <c r="J317" s="50" t="n"/>
      <c r="K317" s="52">
        <f>IF(OR($A317="",$E317=""),"",IF($P317=1,0,N($E317)*N($F317)-N($G317)+N($H317)))</f>
        <v/>
      </c>
      <c r="L317" s="52">
        <f>IF(K317="","",IF($P317=1,0,N($E317)*IFERROR(INDEX(Products!$D$8:$D$307,MATCH($D317,Products!$A$8:$A$307,0)),0)))</f>
        <v/>
      </c>
      <c r="M317" s="52">
        <f>IF(OR(K317="",$O317=0),IF(K317="","",0),IF($P317=1,0,K317*(N(INDEX(Settings!$E$11:$E$18,$O317))+N(INDEX(Settings!$G$11:$G$18,$O317)))+N(INDEX(Settings!$F$11:$F$18,$O317))))</f>
        <v/>
      </c>
      <c r="N317" s="53">
        <f>IF(K317="","",K317-L317-M317-N($I317)-$P317*N(Settings!$D$20))</f>
        <v/>
      </c>
      <c r="O317">
        <f>IF($C317="",0,IFERROR(MATCH($C317,Settings!$D$11:$D$18,0),0))</f>
        <v/>
      </c>
      <c r="P317">
        <f>IF(LOWER(TRIM($J317&amp;""))="x",1,0)</f>
        <v/>
      </c>
    </row>
    <row r="318">
      <c r="A318" s="49" t="n">
        <v>46067</v>
      </c>
      <c r="B318" s="50" t="inlineStr">
        <is>
          <t>BL26311</t>
        </is>
      </c>
      <c r="C318" s="50" t="inlineStr">
        <is>
          <t>Etsy</t>
        </is>
      </c>
      <c r="D318" s="50" t="inlineStr">
        <is>
          <t>BL-203</t>
        </is>
      </c>
      <c r="E318" s="50" t="n">
        <v>1</v>
      </c>
      <c r="F318" s="51" t="n">
        <v>16.72</v>
      </c>
      <c r="G318" s="51" t="n">
        <v>0</v>
      </c>
      <c r="H318" s="51" t="n">
        <v>3.28</v>
      </c>
      <c r="I318" s="51" t="n">
        <v>4.19</v>
      </c>
      <c r="J318" s="50" t="n"/>
      <c r="K318" s="52">
        <f>IF(OR($A318="",$E318=""),"",IF($P318=1,0,N($E318)*N($F318)-N($G318)+N($H318)))</f>
        <v/>
      </c>
      <c r="L318" s="52">
        <f>IF(K318="","",IF($P318=1,0,N($E318)*IFERROR(INDEX(Products!$D$8:$D$307,MATCH($D318,Products!$A$8:$A$307,0)),0)))</f>
        <v/>
      </c>
      <c r="M318" s="52">
        <f>IF(OR(K318="",$O318=0),IF(K318="","",0),IF($P318=1,0,K318*(N(INDEX(Settings!$E$11:$E$18,$O318))+N(INDEX(Settings!$G$11:$G$18,$O318)))+N(INDEX(Settings!$F$11:$F$18,$O318))))</f>
        <v/>
      </c>
      <c r="N318" s="53">
        <f>IF(K318="","",K318-L318-M318-N($I318)-$P318*N(Settings!$D$20))</f>
        <v/>
      </c>
      <c r="O318">
        <f>IF($C318="",0,IFERROR(MATCH($C318,Settings!$D$11:$D$18,0),0))</f>
        <v/>
      </c>
      <c r="P318">
        <f>IF(LOWER(TRIM($J318&amp;""))="x",1,0)</f>
        <v/>
      </c>
    </row>
    <row r="319">
      <c r="A319" s="49" t="n">
        <v>46068</v>
      </c>
      <c r="B319" s="50" t="inlineStr">
        <is>
          <t>BL26312</t>
        </is>
      </c>
      <c r="C319" s="50" t="inlineStr">
        <is>
          <t>Amazon</t>
        </is>
      </c>
      <c r="D319" s="50" t="inlineStr">
        <is>
          <t>BL-202</t>
        </is>
      </c>
      <c r="E319" s="50" t="n">
        <v>1</v>
      </c>
      <c r="F319" s="51" t="n">
        <v>60.88</v>
      </c>
      <c r="G319" s="51" t="n">
        <v>0</v>
      </c>
      <c r="H319" s="51" t="n">
        <v>0</v>
      </c>
      <c r="I319" s="51" t="n">
        <v>6.9</v>
      </c>
      <c r="J319" s="50" t="n"/>
      <c r="K319" s="52">
        <f>IF(OR($A319="",$E319=""),"",IF($P319=1,0,N($E319)*N($F319)-N($G319)+N($H319)))</f>
        <v/>
      </c>
      <c r="L319" s="52">
        <f>IF(K319="","",IF($P319=1,0,N($E319)*IFERROR(INDEX(Products!$D$8:$D$307,MATCH($D319,Products!$A$8:$A$307,0)),0)))</f>
        <v/>
      </c>
      <c r="M319" s="52">
        <f>IF(OR(K319="",$O319=0),IF(K319="","",0),IF($P319=1,0,K319*(N(INDEX(Settings!$E$11:$E$18,$O319))+N(INDEX(Settings!$G$11:$G$18,$O319)))+N(INDEX(Settings!$F$11:$F$18,$O319))))</f>
        <v/>
      </c>
      <c r="N319" s="53">
        <f>IF(K319="","",K319-L319-M319-N($I319)-$P319*N(Settings!$D$20))</f>
        <v/>
      </c>
      <c r="O319">
        <f>IF($C319="",0,IFERROR(MATCH($C319,Settings!$D$11:$D$18,0),0))</f>
        <v/>
      </c>
      <c r="P319">
        <f>IF(LOWER(TRIM($J319&amp;""))="x",1,0)</f>
        <v/>
      </c>
    </row>
    <row r="320">
      <c r="A320" s="49" t="n">
        <v>46068</v>
      </c>
      <c r="B320" s="50" t="inlineStr">
        <is>
          <t>BL26313</t>
        </is>
      </c>
      <c r="C320" s="50" t="inlineStr">
        <is>
          <t>Amazon</t>
        </is>
      </c>
      <c r="D320" s="50" t="inlineStr">
        <is>
          <t>BL-104</t>
        </is>
      </c>
      <c r="E320" s="50" t="n">
        <v>1</v>
      </c>
      <c r="F320" s="51" t="n">
        <v>8.74</v>
      </c>
      <c r="G320" s="51" t="n">
        <v>0</v>
      </c>
      <c r="H320" s="51" t="n">
        <v>0</v>
      </c>
      <c r="I320" s="51" t="n">
        <v>4.37</v>
      </c>
      <c r="J320" s="50" t="n"/>
      <c r="K320" s="52">
        <f>IF(OR($A320="",$E320=""),"",IF($P320=1,0,N($E320)*N($F320)-N($G320)+N($H320)))</f>
        <v/>
      </c>
      <c r="L320" s="52">
        <f>IF(K320="","",IF($P320=1,0,N($E320)*IFERROR(INDEX(Products!$D$8:$D$307,MATCH($D320,Products!$A$8:$A$307,0)),0)))</f>
        <v/>
      </c>
      <c r="M320" s="52">
        <f>IF(OR(K320="",$O320=0),IF(K320="","",0),IF($P320=1,0,K320*(N(INDEX(Settings!$E$11:$E$18,$O320))+N(INDEX(Settings!$G$11:$G$18,$O320)))+N(INDEX(Settings!$F$11:$F$18,$O320))))</f>
        <v/>
      </c>
      <c r="N320" s="53">
        <f>IF(K320="","",K320-L320-M320-N($I320)-$P320*N(Settings!$D$20))</f>
        <v/>
      </c>
      <c r="O320">
        <f>IF($C320="",0,IFERROR(MATCH($C320,Settings!$D$11:$D$18,0),0))</f>
        <v/>
      </c>
      <c r="P320">
        <f>IF(LOWER(TRIM($J320&amp;""))="x",1,0)</f>
        <v/>
      </c>
    </row>
    <row r="321">
      <c r="A321" s="49" t="n">
        <v>46068</v>
      </c>
      <c r="B321" s="50" t="inlineStr">
        <is>
          <t>BL26314</t>
        </is>
      </c>
      <c r="C321" s="50" t="inlineStr">
        <is>
          <t>Own shop</t>
        </is>
      </c>
      <c r="D321" s="50" t="inlineStr">
        <is>
          <t>BL-104</t>
        </is>
      </c>
      <c r="E321" s="50" t="n">
        <v>1</v>
      </c>
      <c r="F321" s="51" t="n">
        <v>8.32</v>
      </c>
      <c r="G321" s="51" t="n">
        <v>0</v>
      </c>
      <c r="H321" s="51" t="n">
        <v>4.12</v>
      </c>
      <c r="I321" s="51" t="n">
        <v>4.68</v>
      </c>
      <c r="J321" s="50" t="n"/>
      <c r="K321" s="52">
        <f>IF(OR($A321="",$E321=""),"",IF($P321=1,0,N($E321)*N($F321)-N($G321)+N($H321)))</f>
        <v/>
      </c>
      <c r="L321" s="52">
        <f>IF(K321="","",IF($P321=1,0,N($E321)*IFERROR(INDEX(Products!$D$8:$D$307,MATCH($D321,Products!$A$8:$A$307,0)),0)))</f>
        <v/>
      </c>
      <c r="M321" s="52">
        <f>IF(OR(K321="",$O321=0),IF(K321="","",0),IF($P321=1,0,K321*(N(INDEX(Settings!$E$11:$E$18,$O321))+N(INDEX(Settings!$G$11:$G$18,$O321)))+N(INDEX(Settings!$F$11:$F$18,$O321))))</f>
        <v/>
      </c>
      <c r="N321" s="53">
        <f>IF(K321="","",K321-L321-M321-N($I321)-$P321*N(Settings!$D$20))</f>
        <v/>
      </c>
      <c r="O321">
        <f>IF($C321="",0,IFERROR(MATCH($C321,Settings!$D$11:$D$18,0),0))</f>
        <v/>
      </c>
      <c r="P321">
        <f>IF(LOWER(TRIM($J321&amp;""))="x",1,0)</f>
        <v/>
      </c>
    </row>
    <row r="322">
      <c r="A322" s="49" t="n">
        <v>46068</v>
      </c>
      <c r="B322" s="50" t="inlineStr">
        <is>
          <t>BL26315</t>
        </is>
      </c>
      <c r="C322" s="50" t="inlineStr">
        <is>
          <t>Amazon</t>
        </is>
      </c>
      <c r="D322" s="50" t="inlineStr">
        <is>
          <t>BL-203</t>
        </is>
      </c>
      <c r="E322" s="50" t="n">
        <v>1</v>
      </c>
      <c r="F322" s="51" t="n">
        <v>17.56</v>
      </c>
      <c r="G322" s="51" t="n">
        <v>0</v>
      </c>
      <c r="H322" s="51" t="n">
        <v>0</v>
      </c>
      <c r="I322" s="51" t="n">
        <v>4.26</v>
      </c>
      <c r="J322" s="50" t="inlineStr">
        <is>
          <t>x</t>
        </is>
      </c>
      <c r="K322" s="52">
        <f>IF(OR($A322="",$E322=""),"",IF($P322=1,0,N($E322)*N($F322)-N($G322)+N($H322)))</f>
        <v/>
      </c>
      <c r="L322" s="52">
        <f>IF(K322="","",IF($P322=1,0,N($E322)*IFERROR(INDEX(Products!$D$8:$D$307,MATCH($D322,Products!$A$8:$A$307,0)),0)))</f>
        <v/>
      </c>
      <c r="M322" s="52">
        <f>IF(OR(K322="",$O322=0),IF(K322="","",0),IF($P322=1,0,K322*(N(INDEX(Settings!$E$11:$E$18,$O322))+N(INDEX(Settings!$G$11:$G$18,$O322)))+N(INDEX(Settings!$F$11:$F$18,$O322))))</f>
        <v/>
      </c>
      <c r="N322" s="53">
        <f>IF(K322="","",K322-L322-M322-N($I322)-$P322*N(Settings!$D$20))</f>
        <v/>
      </c>
      <c r="O322">
        <f>IF($C322="",0,IFERROR(MATCH($C322,Settings!$D$11:$D$18,0),0))</f>
        <v/>
      </c>
      <c r="P322">
        <f>IF(LOWER(TRIM($J322&amp;""))="x",1,0)</f>
        <v/>
      </c>
    </row>
    <row r="323">
      <c r="A323" s="49" t="n">
        <v>46068</v>
      </c>
      <c r="B323" s="50" t="inlineStr">
        <is>
          <t>BL26316</t>
        </is>
      </c>
      <c r="C323" s="50" t="inlineStr">
        <is>
          <t>Own shop</t>
        </is>
      </c>
      <c r="D323" s="50" t="inlineStr">
        <is>
          <t>BL-201</t>
        </is>
      </c>
      <c r="E323" s="50" t="n">
        <v>2</v>
      </c>
      <c r="F323" s="51" t="n">
        <v>12.52</v>
      </c>
      <c r="G323" s="51" t="n">
        <v>0</v>
      </c>
      <c r="H323" s="51" t="n">
        <v>4.12</v>
      </c>
      <c r="I323" s="51" t="n">
        <v>4.47</v>
      </c>
      <c r="J323" s="50" t="n"/>
      <c r="K323" s="52">
        <f>IF(OR($A323="",$E323=""),"",IF($P323=1,0,N($E323)*N($F323)-N($G323)+N($H323)))</f>
        <v/>
      </c>
      <c r="L323" s="52">
        <f>IF(K323="","",IF($P323=1,0,N($E323)*IFERROR(INDEX(Products!$D$8:$D$307,MATCH($D323,Products!$A$8:$A$307,0)),0)))</f>
        <v/>
      </c>
      <c r="M323" s="52">
        <f>IF(OR(K323="",$O323=0),IF(K323="","",0),IF($P323=1,0,K323*(N(INDEX(Settings!$E$11:$E$18,$O323))+N(INDEX(Settings!$G$11:$G$18,$O323)))+N(INDEX(Settings!$F$11:$F$18,$O323))))</f>
        <v/>
      </c>
      <c r="N323" s="53">
        <f>IF(K323="","",K323-L323-M323-N($I323)-$P323*N(Settings!$D$20))</f>
        <v/>
      </c>
      <c r="O323">
        <f>IF($C323="",0,IFERROR(MATCH($C323,Settings!$D$11:$D$18,0),0))</f>
        <v/>
      </c>
      <c r="P323">
        <f>IF(LOWER(TRIM($J323&amp;""))="x",1,0)</f>
        <v/>
      </c>
    </row>
    <row r="324">
      <c r="A324" s="49" t="n">
        <v>46068</v>
      </c>
      <c r="B324" s="50" t="inlineStr">
        <is>
          <t>BL26317</t>
        </is>
      </c>
      <c r="C324" s="50" t="inlineStr">
        <is>
          <t>Own shop</t>
        </is>
      </c>
      <c r="D324" s="50" t="inlineStr">
        <is>
          <t>BL-202</t>
        </is>
      </c>
      <c r="E324" s="50" t="n">
        <v>1</v>
      </c>
      <c r="F324" s="51" t="n">
        <v>57.98</v>
      </c>
      <c r="G324" s="51" t="n">
        <v>0</v>
      </c>
      <c r="H324" s="51" t="n">
        <v>0</v>
      </c>
      <c r="I324" s="51" t="n">
        <v>6.9</v>
      </c>
      <c r="J324" s="50" t="n"/>
      <c r="K324" s="52">
        <f>IF(OR($A324="",$E324=""),"",IF($P324=1,0,N($E324)*N($F324)-N($G324)+N($H324)))</f>
        <v/>
      </c>
      <c r="L324" s="52">
        <f>IF(K324="","",IF($P324=1,0,N($E324)*IFERROR(INDEX(Products!$D$8:$D$307,MATCH($D324,Products!$A$8:$A$307,0)),0)))</f>
        <v/>
      </c>
      <c r="M324" s="52">
        <f>IF(OR(K324="",$O324=0),IF(K324="","",0),IF($P324=1,0,K324*(N(INDEX(Settings!$E$11:$E$18,$O324))+N(INDEX(Settings!$G$11:$G$18,$O324)))+N(INDEX(Settings!$F$11:$F$18,$O324))))</f>
        <v/>
      </c>
      <c r="N324" s="53">
        <f>IF(K324="","",K324-L324-M324-N($I324)-$P324*N(Settings!$D$20))</f>
        <v/>
      </c>
      <c r="O324">
        <f>IF($C324="",0,IFERROR(MATCH($C324,Settings!$D$11:$D$18,0),0))</f>
        <v/>
      </c>
      <c r="P324">
        <f>IF(LOWER(TRIM($J324&amp;""))="x",1,0)</f>
        <v/>
      </c>
    </row>
    <row r="325">
      <c r="A325" s="49" t="n">
        <v>46069</v>
      </c>
      <c r="B325" s="50" t="inlineStr">
        <is>
          <t>BL26318</t>
        </is>
      </c>
      <c r="C325" s="50" t="inlineStr">
        <is>
          <t>eBay</t>
        </is>
      </c>
      <c r="D325" s="50" t="inlineStr">
        <is>
          <t>BL-204</t>
        </is>
      </c>
      <c r="E325" s="50" t="n">
        <v>1</v>
      </c>
      <c r="F325" s="51" t="n">
        <v>19.24</v>
      </c>
      <c r="G325" s="51" t="n">
        <v>0</v>
      </c>
      <c r="H325" s="51" t="n">
        <v>3.28</v>
      </c>
      <c r="I325" s="51" t="n">
        <v>4.88</v>
      </c>
      <c r="J325" s="50" t="inlineStr">
        <is>
          <t>x</t>
        </is>
      </c>
      <c r="K325" s="52">
        <f>IF(OR($A325="",$E325=""),"",IF($P325=1,0,N($E325)*N($F325)-N($G325)+N($H325)))</f>
        <v/>
      </c>
      <c r="L325" s="52">
        <f>IF(K325="","",IF($P325=1,0,N($E325)*IFERROR(INDEX(Products!$D$8:$D$307,MATCH($D325,Products!$A$8:$A$307,0)),0)))</f>
        <v/>
      </c>
      <c r="M325" s="52">
        <f>IF(OR(K325="",$O325=0),IF(K325="","",0),IF($P325=1,0,K325*(N(INDEX(Settings!$E$11:$E$18,$O325))+N(INDEX(Settings!$G$11:$G$18,$O325)))+N(INDEX(Settings!$F$11:$F$18,$O325))))</f>
        <v/>
      </c>
      <c r="N325" s="53">
        <f>IF(K325="","",K325-L325-M325-N($I325)-$P325*N(Settings!$D$20))</f>
        <v/>
      </c>
      <c r="O325">
        <f>IF($C325="",0,IFERROR(MATCH($C325,Settings!$D$11:$D$18,0),0))</f>
        <v/>
      </c>
      <c r="P325">
        <f>IF(LOWER(TRIM($J325&amp;""))="x",1,0)</f>
        <v/>
      </c>
    </row>
    <row r="326">
      <c r="A326" s="49" t="n">
        <v>46069</v>
      </c>
      <c r="B326" s="50" t="inlineStr">
        <is>
          <t>BL26319</t>
        </is>
      </c>
      <c r="C326" s="50" t="inlineStr">
        <is>
          <t>eBay</t>
        </is>
      </c>
      <c r="D326" s="50" t="inlineStr">
        <is>
          <t>BL-403</t>
        </is>
      </c>
      <c r="E326" s="50" t="n">
        <v>1</v>
      </c>
      <c r="F326" s="51" t="n">
        <v>10.84</v>
      </c>
      <c r="G326" s="51" t="n">
        <v>0</v>
      </c>
      <c r="H326" s="51" t="n">
        <v>3.28</v>
      </c>
      <c r="I326" s="51" t="n">
        <v>4.16</v>
      </c>
      <c r="J326" s="50" t="n"/>
      <c r="K326" s="52">
        <f>IF(OR($A326="",$E326=""),"",IF($P326=1,0,N($E326)*N($F326)-N($G326)+N($H326)))</f>
        <v/>
      </c>
      <c r="L326" s="52">
        <f>IF(K326="","",IF($P326=1,0,N($E326)*IFERROR(INDEX(Products!$D$8:$D$307,MATCH($D326,Products!$A$8:$A$307,0)),0)))</f>
        <v/>
      </c>
      <c r="M326" s="52">
        <f>IF(OR(K326="",$O326=0),IF(K326="","",0),IF($P326=1,0,K326*(N(INDEX(Settings!$E$11:$E$18,$O326))+N(INDEX(Settings!$G$11:$G$18,$O326)))+N(INDEX(Settings!$F$11:$F$18,$O326))))</f>
        <v/>
      </c>
      <c r="N326" s="53">
        <f>IF(K326="","",K326-L326-M326-N($I326)-$P326*N(Settings!$D$20))</f>
        <v/>
      </c>
      <c r="O326">
        <f>IF($C326="",0,IFERROR(MATCH($C326,Settings!$D$11:$D$18,0),0))</f>
        <v/>
      </c>
      <c r="P326">
        <f>IF(LOWER(TRIM($J326&amp;""))="x",1,0)</f>
        <v/>
      </c>
    </row>
    <row r="327">
      <c r="A327" s="49" t="n">
        <v>46069</v>
      </c>
      <c r="B327" s="50" t="inlineStr">
        <is>
          <t>BL26320</t>
        </is>
      </c>
      <c r="C327" s="50" t="inlineStr">
        <is>
          <t>eBay</t>
        </is>
      </c>
      <c r="D327" s="50" t="inlineStr">
        <is>
          <t>BL-204</t>
        </is>
      </c>
      <c r="E327" s="50" t="n">
        <v>1</v>
      </c>
      <c r="F327" s="51" t="n">
        <v>19.24</v>
      </c>
      <c r="G327" s="51" t="n">
        <v>0</v>
      </c>
      <c r="H327" s="51" t="n">
        <v>3.28</v>
      </c>
      <c r="I327" s="51" t="n">
        <v>4.36</v>
      </c>
      <c r="J327" s="50" t="n"/>
      <c r="K327" s="52">
        <f>IF(OR($A327="",$E327=""),"",IF($P327=1,0,N($E327)*N($F327)-N($G327)+N($H327)))</f>
        <v/>
      </c>
      <c r="L327" s="52">
        <f>IF(K327="","",IF($P327=1,0,N($E327)*IFERROR(INDEX(Products!$D$8:$D$307,MATCH($D327,Products!$A$8:$A$307,0)),0)))</f>
        <v/>
      </c>
      <c r="M327" s="52">
        <f>IF(OR(K327="",$O327=0),IF(K327="","",0),IF($P327=1,0,K327*(N(INDEX(Settings!$E$11:$E$18,$O327))+N(INDEX(Settings!$G$11:$G$18,$O327)))+N(INDEX(Settings!$F$11:$F$18,$O327))))</f>
        <v/>
      </c>
      <c r="N327" s="53">
        <f>IF(K327="","",K327-L327-M327-N($I327)-$P327*N(Settings!$D$20))</f>
        <v/>
      </c>
      <c r="O327">
        <f>IF($C327="",0,IFERROR(MATCH($C327,Settings!$D$11:$D$18,0),0))</f>
        <v/>
      </c>
      <c r="P327">
        <f>IF(LOWER(TRIM($J327&amp;""))="x",1,0)</f>
        <v/>
      </c>
    </row>
    <row r="328">
      <c r="A328" s="49" t="n">
        <v>46069</v>
      </c>
      <c r="B328" s="50" t="inlineStr">
        <is>
          <t>BL26321</t>
        </is>
      </c>
      <c r="C328" s="50" t="inlineStr">
        <is>
          <t>Amazon</t>
        </is>
      </c>
      <c r="D328" s="50" t="inlineStr">
        <is>
          <t>BL-103</t>
        </is>
      </c>
      <c r="E328" s="50" t="n">
        <v>1</v>
      </c>
      <c r="F328" s="51" t="n">
        <v>30.79</v>
      </c>
      <c r="G328" s="51" t="n">
        <v>0</v>
      </c>
      <c r="H328" s="51" t="n">
        <v>0</v>
      </c>
      <c r="I328" s="51" t="n">
        <v>5.09</v>
      </c>
      <c r="J328" s="50" t="n"/>
      <c r="K328" s="52">
        <f>IF(OR($A328="",$E328=""),"",IF($P328=1,0,N($E328)*N($F328)-N($G328)+N($H328)))</f>
        <v/>
      </c>
      <c r="L328" s="52">
        <f>IF(K328="","",IF($P328=1,0,N($E328)*IFERROR(INDEX(Products!$D$8:$D$307,MATCH($D328,Products!$A$8:$A$307,0)),0)))</f>
        <v/>
      </c>
      <c r="M328" s="52">
        <f>IF(OR(K328="",$O328=0),IF(K328="","",0),IF($P328=1,0,K328*(N(INDEX(Settings!$E$11:$E$18,$O328))+N(INDEX(Settings!$G$11:$G$18,$O328)))+N(INDEX(Settings!$F$11:$F$18,$O328))))</f>
        <v/>
      </c>
      <c r="N328" s="53">
        <f>IF(K328="","",K328-L328-M328-N($I328)-$P328*N(Settings!$D$20))</f>
        <v/>
      </c>
      <c r="O328">
        <f>IF($C328="",0,IFERROR(MATCH($C328,Settings!$D$11:$D$18,0),0))</f>
        <v/>
      </c>
      <c r="P328">
        <f>IF(LOWER(TRIM($J328&amp;""))="x",1,0)</f>
        <v/>
      </c>
    </row>
    <row r="329">
      <c r="A329" s="49" t="n">
        <v>46069</v>
      </c>
      <c r="B329" s="50" t="inlineStr">
        <is>
          <t>BL26322</t>
        </is>
      </c>
      <c r="C329" s="50" t="inlineStr">
        <is>
          <t>Amazon</t>
        </is>
      </c>
      <c r="D329" s="50" t="inlineStr">
        <is>
          <t>BL-303</t>
        </is>
      </c>
      <c r="E329" s="50" t="n">
        <v>2</v>
      </c>
      <c r="F329" s="51" t="n">
        <v>10.5</v>
      </c>
      <c r="G329" s="51" t="n">
        <v>0</v>
      </c>
      <c r="H329" s="51" t="n">
        <v>0</v>
      </c>
      <c r="I329" s="51" t="n">
        <v>5.14</v>
      </c>
      <c r="J329" s="50" t="n"/>
      <c r="K329" s="52">
        <f>IF(OR($A329="",$E329=""),"",IF($P329=1,0,N($E329)*N($F329)-N($G329)+N($H329)))</f>
        <v/>
      </c>
      <c r="L329" s="52">
        <f>IF(K329="","",IF($P329=1,0,N($E329)*IFERROR(INDEX(Products!$D$8:$D$307,MATCH($D329,Products!$A$8:$A$307,0)),0)))</f>
        <v/>
      </c>
      <c r="M329" s="52">
        <f>IF(OR(K329="",$O329=0),IF(K329="","",0),IF($P329=1,0,K329*(N(INDEX(Settings!$E$11:$E$18,$O329))+N(INDEX(Settings!$G$11:$G$18,$O329)))+N(INDEX(Settings!$F$11:$F$18,$O329))))</f>
        <v/>
      </c>
      <c r="N329" s="53">
        <f>IF(K329="","",K329-L329-M329-N($I329)-$P329*N(Settings!$D$20))</f>
        <v/>
      </c>
      <c r="O329">
        <f>IF($C329="",0,IFERROR(MATCH($C329,Settings!$D$11:$D$18,0),0))</f>
        <v/>
      </c>
      <c r="P329">
        <f>IF(LOWER(TRIM($J329&amp;""))="x",1,0)</f>
        <v/>
      </c>
    </row>
    <row r="330">
      <c r="A330" s="49" t="n">
        <v>46069</v>
      </c>
      <c r="B330" s="50" t="inlineStr">
        <is>
          <t>BL26323</t>
        </is>
      </c>
      <c r="C330" s="50" t="inlineStr">
        <is>
          <t>Amazon</t>
        </is>
      </c>
      <c r="D330" s="50" t="inlineStr">
        <is>
          <t>BL-402</t>
        </is>
      </c>
      <c r="E330" s="50" t="n">
        <v>1</v>
      </c>
      <c r="F330" s="51" t="n">
        <v>44.03</v>
      </c>
      <c r="G330" s="51" t="n">
        <v>0</v>
      </c>
      <c r="H330" s="51" t="n">
        <v>0</v>
      </c>
      <c r="I330" s="51" t="n">
        <v>6.9</v>
      </c>
      <c r="J330" s="50" t="n"/>
      <c r="K330" s="52">
        <f>IF(OR($A330="",$E330=""),"",IF($P330=1,0,N($E330)*N($F330)-N($G330)+N($H330)))</f>
        <v/>
      </c>
      <c r="L330" s="52">
        <f>IF(K330="","",IF($P330=1,0,N($E330)*IFERROR(INDEX(Products!$D$8:$D$307,MATCH($D330,Products!$A$8:$A$307,0)),0)))</f>
        <v/>
      </c>
      <c r="M330" s="52">
        <f>IF(OR(K330="",$O330=0),IF(K330="","",0),IF($P330=1,0,K330*(N(INDEX(Settings!$E$11:$E$18,$O330))+N(INDEX(Settings!$G$11:$G$18,$O330)))+N(INDEX(Settings!$F$11:$F$18,$O330))))</f>
        <v/>
      </c>
      <c r="N330" s="53">
        <f>IF(K330="","",K330-L330-M330-N($I330)-$P330*N(Settings!$D$20))</f>
        <v/>
      </c>
      <c r="O330">
        <f>IF($C330="",0,IFERROR(MATCH($C330,Settings!$D$11:$D$18,0),0))</f>
        <v/>
      </c>
      <c r="P330">
        <f>IF(LOWER(TRIM($J330&amp;""))="x",1,0)</f>
        <v/>
      </c>
    </row>
    <row r="331">
      <c r="A331" s="49" t="n">
        <v>46069</v>
      </c>
      <c r="B331" s="50" t="inlineStr">
        <is>
          <t>BL26324</t>
        </is>
      </c>
      <c r="C331" s="50" t="inlineStr">
        <is>
          <t>Own shop</t>
        </is>
      </c>
      <c r="D331" s="50" t="inlineStr">
        <is>
          <t>BL-403</t>
        </is>
      </c>
      <c r="E331" s="50" t="n">
        <v>1</v>
      </c>
      <c r="F331" s="51" t="n">
        <v>10.84</v>
      </c>
      <c r="G331" s="51" t="n">
        <v>0</v>
      </c>
      <c r="H331" s="51" t="n">
        <v>4.12</v>
      </c>
      <c r="I331" s="51" t="n">
        <v>4.9</v>
      </c>
      <c r="J331" s="50" t="inlineStr">
        <is>
          <t>x</t>
        </is>
      </c>
      <c r="K331" s="52">
        <f>IF(OR($A331="",$E331=""),"",IF($P331=1,0,N($E331)*N($F331)-N($G331)+N($H331)))</f>
        <v/>
      </c>
      <c r="L331" s="52">
        <f>IF(K331="","",IF($P331=1,0,N($E331)*IFERROR(INDEX(Products!$D$8:$D$307,MATCH($D331,Products!$A$8:$A$307,0)),0)))</f>
        <v/>
      </c>
      <c r="M331" s="52">
        <f>IF(OR(K331="",$O331=0),IF(K331="","",0),IF($P331=1,0,K331*(N(INDEX(Settings!$E$11:$E$18,$O331))+N(INDEX(Settings!$G$11:$G$18,$O331)))+N(INDEX(Settings!$F$11:$F$18,$O331))))</f>
        <v/>
      </c>
      <c r="N331" s="53">
        <f>IF(K331="","",K331-L331-M331-N($I331)-$P331*N(Settings!$D$20))</f>
        <v/>
      </c>
      <c r="O331">
        <f>IF($C331="",0,IFERROR(MATCH($C331,Settings!$D$11:$D$18,0),0))</f>
        <v/>
      </c>
      <c r="P331">
        <f>IF(LOWER(TRIM($J331&amp;""))="x",1,0)</f>
        <v/>
      </c>
    </row>
    <row r="332">
      <c r="A332" s="49" t="n">
        <v>46069</v>
      </c>
      <c r="B332" s="50" t="inlineStr">
        <is>
          <t>BL26325</t>
        </is>
      </c>
      <c r="C332" s="50" t="inlineStr">
        <is>
          <t>Own shop</t>
        </is>
      </c>
      <c r="D332" s="50" t="inlineStr">
        <is>
          <t>BL-301</t>
        </is>
      </c>
      <c r="E332" s="50" t="n">
        <v>1</v>
      </c>
      <c r="F332" s="51" t="n">
        <v>18.4</v>
      </c>
      <c r="G332" s="51" t="n">
        <v>0</v>
      </c>
      <c r="H332" s="51" t="n">
        <v>4.12</v>
      </c>
      <c r="I332" s="51" t="n">
        <v>4.14</v>
      </c>
      <c r="J332" s="50" t="n"/>
      <c r="K332" s="52">
        <f>IF(OR($A332="",$E332=""),"",IF($P332=1,0,N($E332)*N($F332)-N($G332)+N($H332)))</f>
        <v/>
      </c>
      <c r="L332" s="52">
        <f>IF(K332="","",IF($P332=1,0,N($E332)*IFERROR(INDEX(Products!$D$8:$D$307,MATCH($D332,Products!$A$8:$A$307,0)),0)))</f>
        <v/>
      </c>
      <c r="M332" s="52">
        <f>IF(OR(K332="",$O332=0),IF(K332="","",0),IF($P332=1,0,K332*(N(INDEX(Settings!$E$11:$E$18,$O332))+N(INDEX(Settings!$G$11:$G$18,$O332)))+N(INDEX(Settings!$F$11:$F$18,$O332))))</f>
        <v/>
      </c>
      <c r="N332" s="53">
        <f>IF(K332="","",K332-L332-M332-N($I332)-$P332*N(Settings!$D$20))</f>
        <v/>
      </c>
      <c r="O332">
        <f>IF($C332="",0,IFERROR(MATCH($C332,Settings!$D$11:$D$18,0),0))</f>
        <v/>
      </c>
      <c r="P332">
        <f>IF(LOWER(TRIM($J332&amp;""))="x",1,0)</f>
        <v/>
      </c>
    </row>
    <row r="333">
      <c r="A333" s="49" t="n">
        <v>46070</v>
      </c>
      <c r="B333" s="50" t="inlineStr">
        <is>
          <t>BL26326</t>
        </is>
      </c>
      <c r="C333" s="50" t="inlineStr">
        <is>
          <t>Own shop</t>
        </is>
      </c>
      <c r="D333" s="50" t="inlineStr">
        <is>
          <t>BL-102</t>
        </is>
      </c>
      <c r="E333" s="50" t="n">
        <v>1</v>
      </c>
      <c r="F333" s="51" t="n">
        <v>14.2</v>
      </c>
      <c r="G333" s="51" t="n">
        <v>0</v>
      </c>
      <c r="H333" s="51" t="n">
        <v>4.12</v>
      </c>
      <c r="I333" s="51" t="n">
        <v>4.51</v>
      </c>
      <c r="J333" s="50" t="n"/>
      <c r="K333" s="52">
        <f>IF(OR($A333="",$E333=""),"",IF($P333=1,0,N($E333)*N($F333)-N($G333)+N($H333)))</f>
        <v/>
      </c>
      <c r="L333" s="52">
        <f>IF(K333="","",IF($P333=1,0,N($E333)*IFERROR(INDEX(Products!$D$8:$D$307,MATCH($D333,Products!$A$8:$A$307,0)),0)))</f>
        <v/>
      </c>
      <c r="M333" s="52">
        <f>IF(OR(K333="",$O333=0),IF(K333="","",0),IF($P333=1,0,K333*(N(INDEX(Settings!$E$11:$E$18,$O333))+N(INDEX(Settings!$G$11:$G$18,$O333)))+N(INDEX(Settings!$F$11:$F$18,$O333))))</f>
        <v/>
      </c>
      <c r="N333" s="53">
        <f>IF(K333="","",K333-L333-M333-N($I333)-$P333*N(Settings!$D$20))</f>
        <v/>
      </c>
      <c r="O333">
        <f>IF($C333="",0,IFERROR(MATCH($C333,Settings!$D$11:$D$18,0),0))</f>
        <v/>
      </c>
      <c r="P333">
        <f>IF(LOWER(TRIM($J333&amp;""))="x",1,0)</f>
        <v/>
      </c>
    </row>
    <row r="334">
      <c r="A334" s="49" t="n">
        <v>46070</v>
      </c>
      <c r="B334" s="50" t="inlineStr">
        <is>
          <t>BL26327</t>
        </is>
      </c>
      <c r="C334" s="50" t="inlineStr">
        <is>
          <t>Own shop</t>
        </is>
      </c>
      <c r="D334" s="50" t="inlineStr">
        <is>
          <t>BL-403</t>
        </is>
      </c>
      <c r="E334" s="50" t="n">
        <v>1</v>
      </c>
      <c r="F334" s="51" t="n">
        <v>10.84</v>
      </c>
      <c r="G334" s="51" t="n">
        <v>0</v>
      </c>
      <c r="H334" s="51" t="n">
        <v>4.12</v>
      </c>
      <c r="I334" s="51" t="n">
        <v>5.13</v>
      </c>
      <c r="J334" s="50" t="inlineStr">
        <is>
          <t>x</t>
        </is>
      </c>
      <c r="K334" s="52">
        <f>IF(OR($A334="",$E334=""),"",IF($P334=1,0,N($E334)*N($F334)-N($G334)+N($H334)))</f>
        <v/>
      </c>
      <c r="L334" s="52">
        <f>IF(K334="","",IF($P334=1,0,N($E334)*IFERROR(INDEX(Products!$D$8:$D$307,MATCH($D334,Products!$A$8:$A$307,0)),0)))</f>
        <v/>
      </c>
      <c r="M334" s="52">
        <f>IF(OR(K334="",$O334=0),IF(K334="","",0),IF($P334=1,0,K334*(N(INDEX(Settings!$E$11:$E$18,$O334))+N(INDEX(Settings!$G$11:$G$18,$O334)))+N(INDEX(Settings!$F$11:$F$18,$O334))))</f>
        <v/>
      </c>
      <c r="N334" s="53">
        <f>IF(K334="","",K334-L334-M334-N($I334)-$P334*N(Settings!$D$20))</f>
        <v/>
      </c>
      <c r="O334">
        <f>IF($C334="",0,IFERROR(MATCH($C334,Settings!$D$11:$D$18,0),0))</f>
        <v/>
      </c>
      <c r="P334">
        <f>IF(LOWER(TRIM($J334&amp;""))="x",1,0)</f>
        <v/>
      </c>
    </row>
    <row r="335">
      <c r="A335" s="49" t="n">
        <v>46070</v>
      </c>
      <c r="B335" s="50" t="inlineStr">
        <is>
          <t>BL26328</t>
        </is>
      </c>
      <c r="C335" s="50" t="inlineStr">
        <is>
          <t>eBay</t>
        </is>
      </c>
      <c r="D335" s="50" t="inlineStr">
        <is>
          <t>BL-101</t>
        </is>
      </c>
      <c r="E335" s="50" t="n">
        <v>1</v>
      </c>
      <c r="F335" s="51" t="n">
        <v>20.92</v>
      </c>
      <c r="G335" s="51" t="n">
        <v>0</v>
      </c>
      <c r="H335" s="51" t="n">
        <v>3.28</v>
      </c>
      <c r="I335" s="51" t="n">
        <v>4.91</v>
      </c>
      <c r="J335" s="50" t="n"/>
      <c r="K335" s="52">
        <f>IF(OR($A335="",$E335=""),"",IF($P335=1,0,N($E335)*N($F335)-N($G335)+N($H335)))</f>
        <v/>
      </c>
      <c r="L335" s="52">
        <f>IF(K335="","",IF($P335=1,0,N($E335)*IFERROR(INDEX(Products!$D$8:$D$307,MATCH($D335,Products!$A$8:$A$307,0)),0)))</f>
        <v/>
      </c>
      <c r="M335" s="52">
        <f>IF(OR(K335="",$O335=0),IF(K335="","",0),IF($P335=1,0,K335*(N(INDEX(Settings!$E$11:$E$18,$O335))+N(INDEX(Settings!$G$11:$G$18,$O335)))+N(INDEX(Settings!$F$11:$F$18,$O335))))</f>
        <v/>
      </c>
      <c r="N335" s="53">
        <f>IF(K335="","",K335-L335-M335-N($I335)-$P335*N(Settings!$D$20))</f>
        <v/>
      </c>
      <c r="O335">
        <f>IF($C335="",0,IFERROR(MATCH($C335,Settings!$D$11:$D$18,0),0))</f>
        <v/>
      </c>
      <c r="P335">
        <f>IF(LOWER(TRIM($J335&amp;""))="x",1,0)</f>
        <v/>
      </c>
    </row>
    <row r="336">
      <c r="A336" s="49" t="n">
        <v>46070</v>
      </c>
      <c r="B336" s="50" t="inlineStr">
        <is>
          <t>BL26329</t>
        </is>
      </c>
      <c r="C336" s="50" t="inlineStr">
        <is>
          <t>Amazon</t>
        </is>
      </c>
      <c r="D336" s="50" t="inlineStr">
        <is>
          <t>BL-202</t>
        </is>
      </c>
      <c r="E336" s="50" t="n">
        <v>1</v>
      </c>
      <c r="F336" s="51" t="n">
        <v>60.88</v>
      </c>
      <c r="G336" s="51" t="n">
        <v>0</v>
      </c>
      <c r="H336" s="51" t="n">
        <v>0</v>
      </c>
      <c r="I336" s="51" t="n">
        <v>6.9</v>
      </c>
      <c r="J336" s="50" t="n"/>
      <c r="K336" s="52">
        <f>IF(OR($A336="",$E336=""),"",IF($P336=1,0,N($E336)*N($F336)-N($G336)+N($H336)))</f>
        <v/>
      </c>
      <c r="L336" s="52">
        <f>IF(K336="","",IF($P336=1,0,N($E336)*IFERROR(INDEX(Products!$D$8:$D$307,MATCH($D336,Products!$A$8:$A$307,0)),0)))</f>
        <v/>
      </c>
      <c r="M336" s="52">
        <f>IF(OR(K336="",$O336=0),IF(K336="","",0),IF($P336=1,0,K336*(N(INDEX(Settings!$E$11:$E$18,$O336))+N(INDEX(Settings!$G$11:$G$18,$O336)))+N(INDEX(Settings!$F$11:$F$18,$O336))))</f>
        <v/>
      </c>
      <c r="N336" s="53">
        <f>IF(K336="","",K336-L336-M336-N($I336)-$P336*N(Settings!$D$20))</f>
        <v/>
      </c>
      <c r="O336">
        <f>IF($C336="",0,IFERROR(MATCH($C336,Settings!$D$11:$D$18,0),0))</f>
        <v/>
      </c>
      <c r="P336">
        <f>IF(LOWER(TRIM($J336&amp;""))="x",1,0)</f>
        <v/>
      </c>
    </row>
    <row r="337">
      <c r="A337" s="49" t="n">
        <v>46070</v>
      </c>
      <c r="B337" s="50" t="inlineStr">
        <is>
          <t>BL26330</t>
        </is>
      </c>
      <c r="C337" s="50" t="inlineStr">
        <is>
          <t>Own shop</t>
        </is>
      </c>
      <c r="D337" s="50" t="inlineStr">
        <is>
          <t>BL-103</t>
        </is>
      </c>
      <c r="E337" s="50" t="n">
        <v>2</v>
      </c>
      <c r="F337" s="51" t="n">
        <v>29.33</v>
      </c>
      <c r="G337" s="51" t="n">
        <v>5.87</v>
      </c>
      <c r="H337" s="51" t="n">
        <v>0</v>
      </c>
      <c r="I337" s="51" t="n">
        <v>5.15</v>
      </c>
      <c r="J337" s="50" t="n"/>
      <c r="K337" s="52">
        <f>IF(OR($A337="",$E337=""),"",IF($P337=1,0,N($E337)*N($F337)-N($G337)+N($H337)))</f>
        <v/>
      </c>
      <c r="L337" s="52">
        <f>IF(K337="","",IF($P337=1,0,N($E337)*IFERROR(INDEX(Products!$D$8:$D$307,MATCH($D337,Products!$A$8:$A$307,0)),0)))</f>
        <v/>
      </c>
      <c r="M337" s="52">
        <f>IF(OR(K337="",$O337=0),IF(K337="","",0),IF($P337=1,0,K337*(N(INDEX(Settings!$E$11:$E$18,$O337))+N(INDEX(Settings!$G$11:$G$18,$O337)))+N(INDEX(Settings!$F$11:$F$18,$O337))))</f>
        <v/>
      </c>
      <c r="N337" s="53">
        <f>IF(K337="","",K337-L337-M337-N($I337)-$P337*N(Settings!$D$20))</f>
        <v/>
      </c>
      <c r="O337">
        <f>IF($C337="",0,IFERROR(MATCH($C337,Settings!$D$11:$D$18,0),0))</f>
        <v/>
      </c>
      <c r="P337">
        <f>IF(LOWER(TRIM($J337&amp;""))="x",1,0)</f>
        <v/>
      </c>
    </row>
    <row r="338">
      <c r="A338" s="49" t="n">
        <v>46070</v>
      </c>
      <c r="B338" s="50" t="inlineStr">
        <is>
          <t>BL26331</t>
        </is>
      </c>
      <c r="C338" s="50" t="inlineStr">
        <is>
          <t>Own shop</t>
        </is>
      </c>
      <c r="D338" s="50" t="inlineStr">
        <is>
          <t>BL-201</t>
        </is>
      </c>
      <c r="E338" s="50" t="n">
        <v>1</v>
      </c>
      <c r="F338" s="51" t="n">
        <v>12.52</v>
      </c>
      <c r="G338" s="51" t="n">
        <v>0</v>
      </c>
      <c r="H338" s="51" t="n">
        <v>4.12</v>
      </c>
      <c r="I338" s="51" t="n">
        <v>4.64</v>
      </c>
      <c r="J338" s="50" t="n"/>
      <c r="K338" s="52">
        <f>IF(OR($A338="",$E338=""),"",IF($P338=1,0,N($E338)*N($F338)-N($G338)+N($H338)))</f>
        <v/>
      </c>
      <c r="L338" s="52">
        <f>IF(K338="","",IF($P338=1,0,N($E338)*IFERROR(INDEX(Products!$D$8:$D$307,MATCH($D338,Products!$A$8:$A$307,0)),0)))</f>
        <v/>
      </c>
      <c r="M338" s="52">
        <f>IF(OR(K338="",$O338=0),IF(K338="","",0),IF($P338=1,0,K338*(N(INDEX(Settings!$E$11:$E$18,$O338))+N(INDEX(Settings!$G$11:$G$18,$O338)))+N(INDEX(Settings!$F$11:$F$18,$O338))))</f>
        <v/>
      </c>
      <c r="N338" s="53">
        <f>IF(K338="","",K338-L338-M338-N($I338)-$P338*N(Settings!$D$20))</f>
        <v/>
      </c>
      <c r="O338">
        <f>IF($C338="",0,IFERROR(MATCH($C338,Settings!$D$11:$D$18,0),0))</f>
        <v/>
      </c>
      <c r="P338">
        <f>IF(LOWER(TRIM($J338&amp;""))="x",1,0)</f>
        <v/>
      </c>
    </row>
    <row r="339">
      <c r="A339" s="49" t="n">
        <v>46070</v>
      </c>
      <c r="B339" s="50" t="inlineStr">
        <is>
          <t>BL26332</t>
        </is>
      </c>
      <c r="C339" s="50" t="inlineStr">
        <is>
          <t>eBay</t>
        </is>
      </c>
      <c r="D339" s="50" t="inlineStr">
        <is>
          <t>BL-403</t>
        </is>
      </c>
      <c r="E339" s="50" t="n">
        <v>2</v>
      </c>
      <c r="F339" s="51" t="n">
        <v>10.84</v>
      </c>
      <c r="G339" s="51" t="n">
        <v>0</v>
      </c>
      <c r="H339" s="51" t="n">
        <v>3.28</v>
      </c>
      <c r="I339" s="51" t="n">
        <v>4.61</v>
      </c>
      <c r="J339" s="50" t="n"/>
      <c r="K339" s="52">
        <f>IF(OR($A339="",$E339=""),"",IF($P339=1,0,N($E339)*N($F339)-N($G339)+N($H339)))</f>
        <v/>
      </c>
      <c r="L339" s="52">
        <f>IF(K339="","",IF($P339=1,0,N($E339)*IFERROR(INDEX(Products!$D$8:$D$307,MATCH($D339,Products!$A$8:$A$307,0)),0)))</f>
        <v/>
      </c>
      <c r="M339" s="52">
        <f>IF(OR(K339="",$O339=0),IF(K339="","",0),IF($P339=1,0,K339*(N(INDEX(Settings!$E$11:$E$18,$O339))+N(INDEX(Settings!$G$11:$G$18,$O339)))+N(INDEX(Settings!$F$11:$F$18,$O339))))</f>
        <v/>
      </c>
      <c r="N339" s="53">
        <f>IF(K339="","",K339-L339-M339-N($I339)-$P339*N(Settings!$D$20))</f>
        <v/>
      </c>
      <c r="O339">
        <f>IF($C339="",0,IFERROR(MATCH($C339,Settings!$D$11:$D$18,0),0))</f>
        <v/>
      </c>
      <c r="P339">
        <f>IF(LOWER(TRIM($J339&amp;""))="x",1,0)</f>
        <v/>
      </c>
    </row>
    <row r="340">
      <c r="A340" s="49" t="n">
        <v>46071</v>
      </c>
      <c r="B340" s="50" t="inlineStr">
        <is>
          <t>BL26333</t>
        </is>
      </c>
      <c r="C340" s="50" t="inlineStr">
        <is>
          <t>Own shop</t>
        </is>
      </c>
      <c r="D340" s="50" t="inlineStr">
        <is>
          <t>BL-104</t>
        </is>
      </c>
      <c r="E340" s="50" t="n">
        <v>1</v>
      </c>
      <c r="F340" s="51" t="n">
        <v>8.32</v>
      </c>
      <c r="G340" s="51" t="n">
        <v>0</v>
      </c>
      <c r="H340" s="51" t="n">
        <v>4.12</v>
      </c>
      <c r="I340" s="51" t="n">
        <v>4.64</v>
      </c>
      <c r="J340" s="50" t="n"/>
      <c r="K340" s="52">
        <f>IF(OR($A340="",$E340=""),"",IF($P340=1,0,N($E340)*N($F340)-N($G340)+N($H340)))</f>
        <v/>
      </c>
      <c r="L340" s="52">
        <f>IF(K340="","",IF($P340=1,0,N($E340)*IFERROR(INDEX(Products!$D$8:$D$307,MATCH($D340,Products!$A$8:$A$307,0)),0)))</f>
        <v/>
      </c>
      <c r="M340" s="52">
        <f>IF(OR(K340="",$O340=0),IF(K340="","",0),IF($P340=1,0,K340*(N(INDEX(Settings!$E$11:$E$18,$O340))+N(INDEX(Settings!$G$11:$G$18,$O340)))+N(INDEX(Settings!$F$11:$F$18,$O340))))</f>
        <v/>
      </c>
      <c r="N340" s="53">
        <f>IF(K340="","",K340-L340-M340-N($I340)-$P340*N(Settings!$D$20))</f>
        <v/>
      </c>
      <c r="O340">
        <f>IF($C340="",0,IFERROR(MATCH($C340,Settings!$D$11:$D$18,0),0))</f>
        <v/>
      </c>
      <c r="P340">
        <f>IF(LOWER(TRIM($J340&amp;""))="x",1,0)</f>
        <v/>
      </c>
    </row>
    <row r="341">
      <c r="A341" s="49" t="n">
        <v>46071</v>
      </c>
      <c r="B341" s="50" t="inlineStr">
        <is>
          <t>BL26334</t>
        </is>
      </c>
      <c r="C341" s="50" t="inlineStr">
        <is>
          <t>Amazon</t>
        </is>
      </c>
      <c r="D341" s="50" t="inlineStr">
        <is>
          <t>BL-403</t>
        </is>
      </c>
      <c r="E341" s="50" t="n">
        <v>1</v>
      </c>
      <c r="F341" s="51" t="n">
        <v>11.38</v>
      </c>
      <c r="G341" s="51" t="n">
        <v>0</v>
      </c>
      <c r="H341" s="51" t="n">
        <v>0</v>
      </c>
      <c r="I341" s="51" t="n">
        <v>4.97</v>
      </c>
      <c r="J341" s="50" t="n"/>
      <c r="K341" s="52">
        <f>IF(OR($A341="",$E341=""),"",IF($P341=1,0,N($E341)*N($F341)-N($G341)+N($H341)))</f>
        <v/>
      </c>
      <c r="L341" s="52">
        <f>IF(K341="","",IF($P341=1,0,N($E341)*IFERROR(INDEX(Products!$D$8:$D$307,MATCH($D341,Products!$A$8:$A$307,0)),0)))</f>
        <v/>
      </c>
      <c r="M341" s="52">
        <f>IF(OR(K341="",$O341=0),IF(K341="","",0),IF($P341=1,0,K341*(N(INDEX(Settings!$E$11:$E$18,$O341))+N(INDEX(Settings!$G$11:$G$18,$O341)))+N(INDEX(Settings!$F$11:$F$18,$O341))))</f>
        <v/>
      </c>
      <c r="N341" s="53">
        <f>IF(K341="","",K341-L341-M341-N($I341)-$P341*N(Settings!$D$20))</f>
        <v/>
      </c>
      <c r="O341">
        <f>IF($C341="",0,IFERROR(MATCH($C341,Settings!$D$11:$D$18,0),0))</f>
        <v/>
      </c>
      <c r="P341">
        <f>IF(LOWER(TRIM($J341&amp;""))="x",1,0)</f>
        <v/>
      </c>
    </row>
    <row r="342">
      <c r="A342" s="49" t="n">
        <v>46071</v>
      </c>
      <c r="B342" s="50" t="inlineStr">
        <is>
          <t>BL26335</t>
        </is>
      </c>
      <c r="C342" s="50" t="inlineStr">
        <is>
          <t>Amazon</t>
        </is>
      </c>
      <c r="D342" s="50" t="inlineStr">
        <is>
          <t>BL-204</t>
        </is>
      </c>
      <c r="E342" s="50" t="n">
        <v>1</v>
      </c>
      <c r="F342" s="51" t="n">
        <v>20.21</v>
      </c>
      <c r="G342" s="51" t="n">
        <v>0</v>
      </c>
      <c r="H342" s="51" t="n">
        <v>0</v>
      </c>
      <c r="I342" s="51" t="n">
        <v>4.88</v>
      </c>
      <c r="J342" s="50" t="n"/>
      <c r="K342" s="52">
        <f>IF(OR($A342="",$E342=""),"",IF($P342=1,0,N($E342)*N($F342)-N($G342)+N($H342)))</f>
        <v/>
      </c>
      <c r="L342" s="52">
        <f>IF(K342="","",IF($P342=1,0,N($E342)*IFERROR(INDEX(Products!$D$8:$D$307,MATCH($D342,Products!$A$8:$A$307,0)),0)))</f>
        <v/>
      </c>
      <c r="M342" s="52">
        <f>IF(OR(K342="",$O342=0),IF(K342="","",0),IF($P342=1,0,K342*(N(INDEX(Settings!$E$11:$E$18,$O342))+N(INDEX(Settings!$G$11:$G$18,$O342)))+N(INDEX(Settings!$F$11:$F$18,$O342))))</f>
        <v/>
      </c>
      <c r="N342" s="53">
        <f>IF(K342="","",K342-L342-M342-N($I342)-$P342*N(Settings!$D$20))</f>
        <v/>
      </c>
      <c r="O342">
        <f>IF($C342="",0,IFERROR(MATCH($C342,Settings!$D$11:$D$18,0),0))</f>
        <v/>
      </c>
      <c r="P342">
        <f>IF(LOWER(TRIM($J342&amp;""))="x",1,0)</f>
        <v/>
      </c>
    </row>
    <row r="343">
      <c r="A343" s="49" t="n">
        <v>46071</v>
      </c>
      <c r="B343" s="50" t="inlineStr">
        <is>
          <t>BL26336</t>
        </is>
      </c>
      <c r="C343" s="50" t="inlineStr">
        <is>
          <t>Own shop</t>
        </is>
      </c>
      <c r="D343" s="50" t="inlineStr">
        <is>
          <t>BL-102</t>
        </is>
      </c>
      <c r="E343" s="50" t="n">
        <v>2</v>
      </c>
      <c r="F343" s="51" t="n">
        <v>14.2</v>
      </c>
      <c r="G343" s="51" t="n">
        <v>0</v>
      </c>
      <c r="H343" s="51" t="n">
        <v>4.12</v>
      </c>
      <c r="I343" s="51" t="n">
        <v>4.46</v>
      </c>
      <c r="J343" s="50" t="n"/>
      <c r="K343" s="52">
        <f>IF(OR($A343="",$E343=""),"",IF($P343=1,0,N($E343)*N($F343)-N($G343)+N($H343)))</f>
        <v/>
      </c>
      <c r="L343" s="52">
        <f>IF(K343="","",IF($P343=1,0,N($E343)*IFERROR(INDEX(Products!$D$8:$D$307,MATCH($D343,Products!$A$8:$A$307,0)),0)))</f>
        <v/>
      </c>
      <c r="M343" s="52">
        <f>IF(OR(K343="",$O343=0),IF(K343="","",0),IF($P343=1,0,K343*(N(INDEX(Settings!$E$11:$E$18,$O343))+N(INDEX(Settings!$G$11:$G$18,$O343)))+N(INDEX(Settings!$F$11:$F$18,$O343))))</f>
        <v/>
      </c>
      <c r="N343" s="53">
        <f>IF(K343="","",K343-L343-M343-N($I343)-$P343*N(Settings!$D$20))</f>
        <v/>
      </c>
      <c r="O343">
        <f>IF($C343="",0,IFERROR(MATCH($C343,Settings!$D$11:$D$18,0),0))</f>
        <v/>
      </c>
      <c r="P343">
        <f>IF(LOWER(TRIM($J343&amp;""))="x",1,0)</f>
        <v/>
      </c>
    </row>
    <row r="344">
      <c r="A344" s="49" t="n">
        <v>46071</v>
      </c>
      <c r="B344" s="50" t="inlineStr">
        <is>
          <t>BL26337</t>
        </is>
      </c>
      <c r="C344" s="50" t="inlineStr">
        <is>
          <t>Own shop</t>
        </is>
      </c>
      <c r="D344" s="50" t="inlineStr">
        <is>
          <t>BL-101</t>
        </is>
      </c>
      <c r="E344" s="50" t="n">
        <v>1</v>
      </c>
      <c r="F344" s="51" t="n">
        <v>20.92</v>
      </c>
      <c r="G344" s="51" t="n">
        <v>0</v>
      </c>
      <c r="H344" s="51" t="n">
        <v>4.12</v>
      </c>
      <c r="I344" s="51" t="n">
        <v>4.58</v>
      </c>
      <c r="J344" s="50" t="n"/>
      <c r="K344" s="52">
        <f>IF(OR($A344="",$E344=""),"",IF($P344=1,0,N($E344)*N($F344)-N($G344)+N($H344)))</f>
        <v/>
      </c>
      <c r="L344" s="52">
        <f>IF(K344="","",IF($P344=1,0,N($E344)*IFERROR(INDEX(Products!$D$8:$D$307,MATCH($D344,Products!$A$8:$A$307,0)),0)))</f>
        <v/>
      </c>
      <c r="M344" s="52">
        <f>IF(OR(K344="",$O344=0),IF(K344="","",0),IF($P344=1,0,K344*(N(INDEX(Settings!$E$11:$E$18,$O344))+N(INDEX(Settings!$G$11:$G$18,$O344)))+N(INDEX(Settings!$F$11:$F$18,$O344))))</f>
        <v/>
      </c>
      <c r="N344" s="53">
        <f>IF(K344="","",K344-L344-M344-N($I344)-$P344*N(Settings!$D$20))</f>
        <v/>
      </c>
      <c r="O344">
        <f>IF($C344="",0,IFERROR(MATCH($C344,Settings!$D$11:$D$18,0),0))</f>
        <v/>
      </c>
      <c r="P344">
        <f>IF(LOWER(TRIM($J344&amp;""))="x",1,0)</f>
        <v/>
      </c>
    </row>
    <row r="345">
      <c r="A345" s="49" t="n">
        <v>46071</v>
      </c>
      <c r="B345" s="50" t="inlineStr">
        <is>
          <t>BL26338</t>
        </is>
      </c>
      <c r="C345" s="50" t="inlineStr">
        <is>
          <t>Etsy</t>
        </is>
      </c>
      <c r="D345" s="50" t="inlineStr">
        <is>
          <t>BL-302</t>
        </is>
      </c>
      <c r="E345" s="50" t="n">
        <v>1</v>
      </c>
      <c r="F345" s="51" t="n">
        <v>33.53</v>
      </c>
      <c r="G345" s="51" t="n">
        <v>0</v>
      </c>
      <c r="H345" s="51" t="n">
        <v>3.28</v>
      </c>
      <c r="I345" s="51" t="n">
        <v>5.19</v>
      </c>
      <c r="J345" s="50" t="n"/>
      <c r="K345" s="52">
        <f>IF(OR($A345="",$E345=""),"",IF($P345=1,0,N($E345)*N($F345)-N($G345)+N($H345)))</f>
        <v/>
      </c>
      <c r="L345" s="52">
        <f>IF(K345="","",IF($P345=1,0,N($E345)*IFERROR(INDEX(Products!$D$8:$D$307,MATCH($D345,Products!$A$8:$A$307,0)),0)))</f>
        <v/>
      </c>
      <c r="M345" s="52">
        <f>IF(OR(K345="",$O345=0),IF(K345="","",0),IF($P345=1,0,K345*(N(INDEX(Settings!$E$11:$E$18,$O345))+N(INDEX(Settings!$G$11:$G$18,$O345)))+N(INDEX(Settings!$F$11:$F$18,$O345))))</f>
        <v/>
      </c>
      <c r="N345" s="53">
        <f>IF(K345="","",K345-L345-M345-N($I345)-$P345*N(Settings!$D$20))</f>
        <v/>
      </c>
      <c r="O345">
        <f>IF($C345="",0,IFERROR(MATCH($C345,Settings!$D$11:$D$18,0),0))</f>
        <v/>
      </c>
      <c r="P345">
        <f>IF(LOWER(TRIM($J345&amp;""))="x",1,0)</f>
        <v/>
      </c>
    </row>
    <row r="346">
      <c r="A346" s="49" t="n">
        <v>46072</v>
      </c>
      <c r="B346" s="50" t="inlineStr">
        <is>
          <t>BL26339</t>
        </is>
      </c>
      <c r="C346" s="50" t="inlineStr">
        <is>
          <t>Amazon</t>
        </is>
      </c>
      <c r="D346" s="50" t="inlineStr">
        <is>
          <t>BL-301</t>
        </is>
      </c>
      <c r="E346" s="50" t="n">
        <v>1</v>
      </c>
      <c r="F346" s="51" t="n">
        <v>19.32</v>
      </c>
      <c r="G346" s="51" t="n">
        <v>0</v>
      </c>
      <c r="H346" s="51" t="n">
        <v>0</v>
      </c>
      <c r="I346" s="51" t="n">
        <v>5.08</v>
      </c>
      <c r="J346" s="50" t="n"/>
      <c r="K346" s="52">
        <f>IF(OR($A346="",$E346=""),"",IF($P346=1,0,N($E346)*N($F346)-N($G346)+N($H346)))</f>
        <v/>
      </c>
      <c r="L346" s="52">
        <f>IF(K346="","",IF($P346=1,0,N($E346)*IFERROR(INDEX(Products!$D$8:$D$307,MATCH($D346,Products!$A$8:$A$307,0)),0)))</f>
        <v/>
      </c>
      <c r="M346" s="52">
        <f>IF(OR(K346="",$O346=0),IF(K346="","",0),IF($P346=1,0,K346*(N(INDEX(Settings!$E$11:$E$18,$O346))+N(INDEX(Settings!$G$11:$G$18,$O346)))+N(INDEX(Settings!$F$11:$F$18,$O346))))</f>
        <v/>
      </c>
      <c r="N346" s="53">
        <f>IF(K346="","",K346-L346-M346-N($I346)-$P346*N(Settings!$D$20))</f>
        <v/>
      </c>
      <c r="O346">
        <f>IF($C346="",0,IFERROR(MATCH($C346,Settings!$D$11:$D$18,0),0))</f>
        <v/>
      </c>
      <c r="P346">
        <f>IF(LOWER(TRIM($J346&amp;""))="x",1,0)</f>
        <v/>
      </c>
    </row>
    <row r="347">
      <c r="A347" s="49" t="n">
        <v>46072</v>
      </c>
      <c r="B347" s="50" t="inlineStr">
        <is>
          <t>BL26340</t>
        </is>
      </c>
      <c r="C347" s="50" t="inlineStr">
        <is>
          <t>Amazon</t>
        </is>
      </c>
      <c r="D347" s="50" t="inlineStr">
        <is>
          <t>BL-102</t>
        </is>
      </c>
      <c r="E347" s="50" t="n">
        <v>1</v>
      </c>
      <c r="F347" s="51" t="n">
        <v>14.91</v>
      </c>
      <c r="G347" s="51" t="n">
        <v>0</v>
      </c>
      <c r="H347" s="51" t="n">
        <v>0</v>
      </c>
      <c r="I347" s="51" t="n">
        <v>4.42</v>
      </c>
      <c r="J347" s="50" t="n"/>
      <c r="K347" s="52">
        <f>IF(OR($A347="",$E347=""),"",IF($P347=1,0,N($E347)*N($F347)-N($G347)+N($H347)))</f>
        <v/>
      </c>
      <c r="L347" s="52">
        <f>IF(K347="","",IF($P347=1,0,N($E347)*IFERROR(INDEX(Products!$D$8:$D$307,MATCH($D347,Products!$A$8:$A$307,0)),0)))</f>
        <v/>
      </c>
      <c r="M347" s="52">
        <f>IF(OR(K347="",$O347=0),IF(K347="","",0),IF($P347=1,0,K347*(N(INDEX(Settings!$E$11:$E$18,$O347))+N(INDEX(Settings!$G$11:$G$18,$O347)))+N(INDEX(Settings!$F$11:$F$18,$O347))))</f>
        <v/>
      </c>
      <c r="N347" s="53">
        <f>IF(K347="","",K347-L347-M347-N($I347)-$P347*N(Settings!$D$20))</f>
        <v/>
      </c>
      <c r="O347">
        <f>IF($C347="",0,IFERROR(MATCH($C347,Settings!$D$11:$D$18,0),0))</f>
        <v/>
      </c>
      <c r="P347">
        <f>IF(LOWER(TRIM($J347&amp;""))="x",1,0)</f>
        <v/>
      </c>
    </row>
    <row r="348">
      <c r="A348" s="49" t="n">
        <v>46072</v>
      </c>
      <c r="B348" s="50" t="inlineStr">
        <is>
          <t>BL26341</t>
        </is>
      </c>
      <c r="C348" s="50" t="inlineStr">
        <is>
          <t>Amazon</t>
        </is>
      </c>
      <c r="D348" s="50" t="inlineStr">
        <is>
          <t>BL-104</t>
        </is>
      </c>
      <c r="E348" s="50" t="n">
        <v>1</v>
      </c>
      <c r="F348" s="51" t="n">
        <v>8.74</v>
      </c>
      <c r="G348" s="51" t="n">
        <v>0</v>
      </c>
      <c r="H348" s="51" t="n">
        <v>0</v>
      </c>
      <c r="I348" s="51" t="n">
        <v>4.46</v>
      </c>
      <c r="J348" s="50" t="n"/>
      <c r="K348" s="52">
        <f>IF(OR($A348="",$E348=""),"",IF($P348=1,0,N($E348)*N($F348)-N($G348)+N($H348)))</f>
        <v/>
      </c>
      <c r="L348" s="52">
        <f>IF(K348="","",IF($P348=1,0,N($E348)*IFERROR(INDEX(Products!$D$8:$D$307,MATCH($D348,Products!$A$8:$A$307,0)),0)))</f>
        <v/>
      </c>
      <c r="M348" s="52">
        <f>IF(OR(K348="",$O348=0),IF(K348="","",0),IF($P348=1,0,K348*(N(INDEX(Settings!$E$11:$E$18,$O348))+N(INDEX(Settings!$G$11:$G$18,$O348)))+N(INDEX(Settings!$F$11:$F$18,$O348))))</f>
        <v/>
      </c>
      <c r="N348" s="53">
        <f>IF(K348="","",K348-L348-M348-N($I348)-$P348*N(Settings!$D$20))</f>
        <v/>
      </c>
      <c r="O348">
        <f>IF($C348="",0,IFERROR(MATCH($C348,Settings!$D$11:$D$18,0),0))</f>
        <v/>
      </c>
      <c r="P348">
        <f>IF(LOWER(TRIM($J348&amp;""))="x",1,0)</f>
        <v/>
      </c>
    </row>
    <row r="349">
      <c r="A349" s="49" t="n">
        <v>46072</v>
      </c>
      <c r="B349" s="50" t="inlineStr">
        <is>
          <t>BL26342</t>
        </is>
      </c>
      <c r="C349" s="50" t="inlineStr">
        <is>
          <t>Amazon</t>
        </is>
      </c>
      <c r="D349" s="50" t="inlineStr">
        <is>
          <t>BL-202</t>
        </is>
      </c>
      <c r="E349" s="50" t="n">
        <v>1</v>
      </c>
      <c r="F349" s="51" t="n">
        <v>60.88</v>
      </c>
      <c r="G349" s="51" t="n">
        <v>0</v>
      </c>
      <c r="H349" s="51" t="n">
        <v>0</v>
      </c>
      <c r="I349" s="51" t="n">
        <v>6.9</v>
      </c>
      <c r="J349" s="50" t="n"/>
      <c r="K349" s="52">
        <f>IF(OR($A349="",$E349=""),"",IF($P349=1,0,N($E349)*N($F349)-N($G349)+N($H349)))</f>
        <v/>
      </c>
      <c r="L349" s="52">
        <f>IF(K349="","",IF($P349=1,0,N($E349)*IFERROR(INDEX(Products!$D$8:$D$307,MATCH($D349,Products!$A$8:$A$307,0)),0)))</f>
        <v/>
      </c>
      <c r="M349" s="52">
        <f>IF(OR(K349="",$O349=0),IF(K349="","",0),IF($P349=1,0,K349*(N(INDEX(Settings!$E$11:$E$18,$O349))+N(INDEX(Settings!$G$11:$G$18,$O349)))+N(INDEX(Settings!$F$11:$F$18,$O349))))</f>
        <v/>
      </c>
      <c r="N349" s="53">
        <f>IF(K349="","",K349-L349-M349-N($I349)-$P349*N(Settings!$D$20))</f>
        <v/>
      </c>
      <c r="O349">
        <f>IF($C349="",0,IFERROR(MATCH($C349,Settings!$D$11:$D$18,0),0))</f>
        <v/>
      </c>
      <c r="P349">
        <f>IF(LOWER(TRIM($J349&amp;""))="x",1,0)</f>
        <v/>
      </c>
    </row>
    <row r="350">
      <c r="A350" s="49" t="n">
        <v>46072</v>
      </c>
      <c r="B350" s="50" t="inlineStr">
        <is>
          <t>BL26343</t>
        </is>
      </c>
      <c r="C350" s="50" t="inlineStr">
        <is>
          <t>Own shop</t>
        </is>
      </c>
      <c r="D350" s="50" t="inlineStr">
        <is>
          <t>BL-101</t>
        </is>
      </c>
      <c r="E350" s="50" t="n">
        <v>2</v>
      </c>
      <c r="F350" s="51" t="n">
        <v>20.92</v>
      </c>
      <c r="G350" s="51" t="n">
        <v>0</v>
      </c>
      <c r="H350" s="51" t="n">
        <v>4.12</v>
      </c>
      <c r="I350" s="51" t="n">
        <v>4.76</v>
      </c>
      <c r="J350" s="50" t="n"/>
      <c r="K350" s="52">
        <f>IF(OR($A350="",$E350=""),"",IF($P350=1,0,N($E350)*N($F350)-N($G350)+N($H350)))</f>
        <v/>
      </c>
      <c r="L350" s="52">
        <f>IF(K350="","",IF($P350=1,0,N($E350)*IFERROR(INDEX(Products!$D$8:$D$307,MATCH($D350,Products!$A$8:$A$307,0)),0)))</f>
        <v/>
      </c>
      <c r="M350" s="52">
        <f>IF(OR(K350="",$O350=0),IF(K350="","",0),IF($P350=1,0,K350*(N(INDEX(Settings!$E$11:$E$18,$O350))+N(INDEX(Settings!$G$11:$G$18,$O350)))+N(INDEX(Settings!$F$11:$F$18,$O350))))</f>
        <v/>
      </c>
      <c r="N350" s="53">
        <f>IF(K350="","",K350-L350-M350-N($I350)-$P350*N(Settings!$D$20))</f>
        <v/>
      </c>
      <c r="O350">
        <f>IF($C350="",0,IFERROR(MATCH($C350,Settings!$D$11:$D$18,0),0))</f>
        <v/>
      </c>
      <c r="P350">
        <f>IF(LOWER(TRIM($J350&amp;""))="x",1,0)</f>
        <v/>
      </c>
    </row>
    <row r="351">
      <c r="A351" s="49" t="n">
        <v>46072</v>
      </c>
      <c r="B351" s="50" t="inlineStr">
        <is>
          <t>BL26344</t>
        </is>
      </c>
      <c r="C351" s="50" t="inlineStr">
        <is>
          <t>Amazon</t>
        </is>
      </c>
      <c r="D351" s="50" t="inlineStr">
        <is>
          <t>BL-401</t>
        </is>
      </c>
      <c r="E351" s="50" t="n">
        <v>1</v>
      </c>
      <c r="F351" s="51" t="n">
        <v>24.62</v>
      </c>
      <c r="G351" s="51" t="n">
        <v>0</v>
      </c>
      <c r="H351" s="51" t="n">
        <v>0</v>
      </c>
      <c r="I351" s="51" t="n">
        <v>4.65</v>
      </c>
      <c r="J351" s="50" t="n"/>
      <c r="K351" s="52">
        <f>IF(OR($A351="",$E351=""),"",IF($P351=1,0,N($E351)*N($F351)-N($G351)+N($H351)))</f>
        <v/>
      </c>
      <c r="L351" s="52">
        <f>IF(K351="","",IF($P351=1,0,N($E351)*IFERROR(INDEX(Products!$D$8:$D$307,MATCH($D351,Products!$A$8:$A$307,0)),0)))</f>
        <v/>
      </c>
      <c r="M351" s="52">
        <f>IF(OR(K351="",$O351=0),IF(K351="","",0),IF($P351=1,0,K351*(N(INDEX(Settings!$E$11:$E$18,$O351))+N(INDEX(Settings!$G$11:$G$18,$O351)))+N(INDEX(Settings!$F$11:$F$18,$O351))))</f>
        <v/>
      </c>
      <c r="N351" s="53">
        <f>IF(K351="","",K351-L351-M351-N($I351)-$P351*N(Settings!$D$20))</f>
        <v/>
      </c>
      <c r="O351">
        <f>IF($C351="",0,IFERROR(MATCH($C351,Settings!$D$11:$D$18,0),0))</f>
        <v/>
      </c>
      <c r="P351">
        <f>IF(LOWER(TRIM($J351&amp;""))="x",1,0)</f>
        <v/>
      </c>
    </row>
    <row r="352">
      <c r="A352" s="49" t="n">
        <v>46073</v>
      </c>
      <c r="B352" s="50" t="inlineStr">
        <is>
          <t>BL26345</t>
        </is>
      </c>
      <c r="C352" s="50" t="inlineStr">
        <is>
          <t>Amazon</t>
        </is>
      </c>
      <c r="D352" s="50" t="inlineStr">
        <is>
          <t>BL-203</t>
        </is>
      </c>
      <c r="E352" s="50" t="n">
        <v>2</v>
      </c>
      <c r="F352" s="51" t="n">
        <v>17.56</v>
      </c>
      <c r="G352" s="51" t="n">
        <v>0</v>
      </c>
      <c r="H352" s="51" t="n">
        <v>0</v>
      </c>
      <c r="I352" s="51" t="n">
        <v>5.15</v>
      </c>
      <c r="J352" s="50" t="n"/>
      <c r="K352" s="52">
        <f>IF(OR($A352="",$E352=""),"",IF($P352=1,0,N($E352)*N($F352)-N($G352)+N($H352)))</f>
        <v/>
      </c>
      <c r="L352" s="52">
        <f>IF(K352="","",IF($P352=1,0,N($E352)*IFERROR(INDEX(Products!$D$8:$D$307,MATCH($D352,Products!$A$8:$A$307,0)),0)))</f>
        <v/>
      </c>
      <c r="M352" s="52">
        <f>IF(OR(K352="",$O352=0),IF(K352="","",0),IF($P352=1,0,K352*(N(INDEX(Settings!$E$11:$E$18,$O352))+N(INDEX(Settings!$G$11:$G$18,$O352)))+N(INDEX(Settings!$F$11:$F$18,$O352))))</f>
        <v/>
      </c>
      <c r="N352" s="53">
        <f>IF(K352="","",K352-L352-M352-N($I352)-$P352*N(Settings!$D$20))</f>
        <v/>
      </c>
      <c r="O352">
        <f>IF($C352="",0,IFERROR(MATCH($C352,Settings!$D$11:$D$18,0),0))</f>
        <v/>
      </c>
      <c r="P352">
        <f>IF(LOWER(TRIM($J352&amp;""))="x",1,0)</f>
        <v/>
      </c>
    </row>
    <row r="353">
      <c r="A353" s="49" t="n">
        <v>46073</v>
      </c>
      <c r="B353" s="50" t="inlineStr">
        <is>
          <t>BL26346</t>
        </is>
      </c>
      <c r="C353" s="50" t="inlineStr">
        <is>
          <t>Amazon</t>
        </is>
      </c>
      <c r="D353" s="50" t="inlineStr">
        <is>
          <t>BL-203</t>
        </is>
      </c>
      <c r="E353" s="50" t="n">
        <v>1</v>
      </c>
      <c r="F353" s="51" t="n">
        <v>17.56</v>
      </c>
      <c r="G353" s="51" t="n">
        <v>0</v>
      </c>
      <c r="H353" s="51" t="n">
        <v>0</v>
      </c>
      <c r="I353" s="51" t="n">
        <v>4.73</v>
      </c>
      <c r="J353" s="50" t="n"/>
      <c r="K353" s="52">
        <f>IF(OR($A353="",$E353=""),"",IF($P353=1,0,N($E353)*N($F353)-N($G353)+N($H353)))</f>
        <v/>
      </c>
      <c r="L353" s="52">
        <f>IF(K353="","",IF($P353=1,0,N($E353)*IFERROR(INDEX(Products!$D$8:$D$307,MATCH($D353,Products!$A$8:$A$307,0)),0)))</f>
        <v/>
      </c>
      <c r="M353" s="52">
        <f>IF(OR(K353="",$O353=0),IF(K353="","",0),IF($P353=1,0,K353*(N(INDEX(Settings!$E$11:$E$18,$O353))+N(INDEX(Settings!$G$11:$G$18,$O353)))+N(INDEX(Settings!$F$11:$F$18,$O353))))</f>
        <v/>
      </c>
      <c r="N353" s="53">
        <f>IF(K353="","",K353-L353-M353-N($I353)-$P353*N(Settings!$D$20))</f>
        <v/>
      </c>
      <c r="O353">
        <f>IF($C353="",0,IFERROR(MATCH($C353,Settings!$D$11:$D$18,0),0))</f>
        <v/>
      </c>
      <c r="P353">
        <f>IF(LOWER(TRIM($J353&amp;""))="x",1,0)</f>
        <v/>
      </c>
    </row>
    <row r="354">
      <c r="A354" s="49" t="n">
        <v>46073</v>
      </c>
      <c r="B354" s="50" t="inlineStr">
        <is>
          <t>BL26347</t>
        </is>
      </c>
      <c r="C354" s="50" t="inlineStr">
        <is>
          <t>Own shop</t>
        </is>
      </c>
      <c r="D354" s="50" t="inlineStr">
        <is>
          <t>BL-302</t>
        </is>
      </c>
      <c r="E354" s="50" t="n">
        <v>1</v>
      </c>
      <c r="F354" s="51" t="n">
        <v>33.53</v>
      </c>
      <c r="G354" s="51" t="n">
        <v>3.35</v>
      </c>
      <c r="H354" s="51" t="n">
        <v>4.12</v>
      </c>
      <c r="I354" s="51" t="n">
        <v>5</v>
      </c>
      <c r="J354" s="50" t="n"/>
      <c r="K354" s="52">
        <f>IF(OR($A354="",$E354=""),"",IF($P354=1,0,N($E354)*N($F354)-N($G354)+N($H354)))</f>
        <v/>
      </c>
      <c r="L354" s="52">
        <f>IF(K354="","",IF($P354=1,0,N($E354)*IFERROR(INDEX(Products!$D$8:$D$307,MATCH($D354,Products!$A$8:$A$307,0)),0)))</f>
        <v/>
      </c>
      <c r="M354" s="52">
        <f>IF(OR(K354="",$O354=0),IF(K354="","",0),IF($P354=1,0,K354*(N(INDEX(Settings!$E$11:$E$18,$O354))+N(INDEX(Settings!$G$11:$G$18,$O354)))+N(INDEX(Settings!$F$11:$F$18,$O354))))</f>
        <v/>
      </c>
      <c r="N354" s="53">
        <f>IF(K354="","",K354-L354-M354-N($I354)-$P354*N(Settings!$D$20))</f>
        <v/>
      </c>
      <c r="O354">
        <f>IF($C354="",0,IFERROR(MATCH($C354,Settings!$D$11:$D$18,0),0))</f>
        <v/>
      </c>
      <c r="P354">
        <f>IF(LOWER(TRIM($J354&amp;""))="x",1,0)</f>
        <v/>
      </c>
    </row>
    <row r="355">
      <c r="A355" s="49" t="n">
        <v>46073</v>
      </c>
      <c r="B355" s="50" t="inlineStr">
        <is>
          <t>BL26348</t>
        </is>
      </c>
      <c r="C355" s="50" t="inlineStr">
        <is>
          <t>Amazon</t>
        </is>
      </c>
      <c r="D355" s="50" t="inlineStr">
        <is>
          <t>BL-201</t>
        </is>
      </c>
      <c r="E355" s="50" t="n">
        <v>2</v>
      </c>
      <c r="F355" s="51" t="n">
        <v>13.15</v>
      </c>
      <c r="G355" s="51" t="n">
        <v>0</v>
      </c>
      <c r="H355" s="51" t="n">
        <v>0</v>
      </c>
      <c r="I355" s="51" t="n">
        <v>4.94</v>
      </c>
      <c r="J355" s="50" t="n"/>
      <c r="K355" s="52">
        <f>IF(OR($A355="",$E355=""),"",IF($P355=1,0,N($E355)*N($F355)-N($G355)+N($H355)))</f>
        <v/>
      </c>
      <c r="L355" s="52">
        <f>IF(K355="","",IF($P355=1,0,N($E355)*IFERROR(INDEX(Products!$D$8:$D$307,MATCH($D355,Products!$A$8:$A$307,0)),0)))</f>
        <v/>
      </c>
      <c r="M355" s="52">
        <f>IF(OR(K355="",$O355=0),IF(K355="","",0),IF($P355=1,0,K355*(N(INDEX(Settings!$E$11:$E$18,$O355))+N(INDEX(Settings!$G$11:$G$18,$O355)))+N(INDEX(Settings!$F$11:$F$18,$O355))))</f>
        <v/>
      </c>
      <c r="N355" s="53">
        <f>IF(K355="","",K355-L355-M355-N($I355)-$P355*N(Settings!$D$20))</f>
        <v/>
      </c>
      <c r="O355">
        <f>IF($C355="",0,IFERROR(MATCH($C355,Settings!$D$11:$D$18,0),0))</f>
        <v/>
      </c>
      <c r="P355">
        <f>IF(LOWER(TRIM($J355&amp;""))="x",1,0)</f>
        <v/>
      </c>
    </row>
    <row r="356">
      <c r="A356" s="49" t="n">
        <v>46073</v>
      </c>
      <c r="B356" s="50" t="inlineStr">
        <is>
          <t>BL26349</t>
        </is>
      </c>
      <c r="C356" s="50" t="inlineStr">
        <is>
          <t>Amazon</t>
        </is>
      </c>
      <c r="D356" s="50" t="inlineStr">
        <is>
          <t>BL-302</t>
        </is>
      </c>
      <c r="E356" s="50" t="n">
        <v>1</v>
      </c>
      <c r="F356" s="51" t="n">
        <v>35.21</v>
      </c>
      <c r="G356" s="51" t="n">
        <v>0</v>
      </c>
      <c r="H356" s="51" t="n">
        <v>0</v>
      </c>
      <c r="I356" s="51" t="n">
        <v>4.1</v>
      </c>
      <c r="J356" s="50" t="n"/>
      <c r="K356" s="52">
        <f>IF(OR($A356="",$E356=""),"",IF($P356=1,0,N($E356)*N($F356)-N($G356)+N($H356)))</f>
        <v/>
      </c>
      <c r="L356" s="52">
        <f>IF(K356="","",IF($P356=1,0,N($E356)*IFERROR(INDEX(Products!$D$8:$D$307,MATCH($D356,Products!$A$8:$A$307,0)),0)))</f>
        <v/>
      </c>
      <c r="M356" s="52">
        <f>IF(OR(K356="",$O356=0),IF(K356="","",0),IF($P356=1,0,K356*(N(INDEX(Settings!$E$11:$E$18,$O356))+N(INDEX(Settings!$G$11:$G$18,$O356)))+N(INDEX(Settings!$F$11:$F$18,$O356))))</f>
        <v/>
      </c>
      <c r="N356" s="53">
        <f>IF(K356="","",K356-L356-M356-N($I356)-$P356*N(Settings!$D$20))</f>
        <v/>
      </c>
      <c r="O356">
        <f>IF($C356="",0,IFERROR(MATCH($C356,Settings!$D$11:$D$18,0),0))</f>
        <v/>
      </c>
      <c r="P356">
        <f>IF(LOWER(TRIM($J356&amp;""))="x",1,0)</f>
        <v/>
      </c>
    </row>
    <row r="357">
      <c r="A357" s="49" t="n">
        <v>46074</v>
      </c>
      <c r="B357" s="50" t="inlineStr">
        <is>
          <t>BL26350</t>
        </is>
      </c>
      <c r="C357" s="50" t="inlineStr">
        <is>
          <t>eBay</t>
        </is>
      </c>
      <c r="D357" s="50" t="inlineStr">
        <is>
          <t>BL-204</t>
        </is>
      </c>
      <c r="E357" s="50" t="n">
        <v>1</v>
      </c>
      <c r="F357" s="51" t="n">
        <v>19.24</v>
      </c>
      <c r="G357" s="51" t="n">
        <v>0</v>
      </c>
      <c r="H357" s="51" t="n">
        <v>3.28</v>
      </c>
      <c r="I357" s="51" t="n">
        <v>4.35</v>
      </c>
      <c r="J357" s="50" t="n"/>
      <c r="K357" s="52">
        <f>IF(OR($A357="",$E357=""),"",IF($P357=1,0,N($E357)*N($F357)-N($G357)+N($H357)))</f>
        <v/>
      </c>
      <c r="L357" s="52">
        <f>IF(K357="","",IF($P357=1,0,N($E357)*IFERROR(INDEX(Products!$D$8:$D$307,MATCH($D357,Products!$A$8:$A$307,0)),0)))</f>
        <v/>
      </c>
      <c r="M357" s="52">
        <f>IF(OR(K357="",$O357=0),IF(K357="","",0),IF($P357=1,0,K357*(N(INDEX(Settings!$E$11:$E$18,$O357))+N(INDEX(Settings!$G$11:$G$18,$O357)))+N(INDEX(Settings!$F$11:$F$18,$O357))))</f>
        <v/>
      </c>
      <c r="N357" s="53">
        <f>IF(K357="","",K357-L357-M357-N($I357)-$P357*N(Settings!$D$20))</f>
        <v/>
      </c>
      <c r="O357">
        <f>IF($C357="",0,IFERROR(MATCH($C357,Settings!$D$11:$D$18,0),0))</f>
        <v/>
      </c>
      <c r="P357">
        <f>IF(LOWER(TRIM($J357&amp;""))="x",1,0)</f>
        <v/>
      </c>
    </row>
    <row r="358">
      <c r="A358" s="49" t="n">
        <v>46074</v>
      </c>
      <c r="B358" s="50" t="inlineStr">
        <is>
          <t>BL26351</t>
        </is>
      </c>
      <c r="C358" s="50" t="inlineStr">
        <is>
          <t>Own shop</t>
        </is>
      </c>
      <c r="D358" s="50" t="inlineStr">
        <is>
          <t>BL-204</t>
        </is>
      </c>
      <c r="E358" s="50" t="n">
        <v>1</v>
      </c>
      <c r="F358" s="51" t="n">
        <v>19.24</v>
      </c>
      <c r="G358" s="51" t="n">
        <v>0</v>
      </c>
      <c r="H358" s="51" t="n">
        <v>4.12</v>
      </c>
      <c r="I358" s="51" t="n">
        <v>4.7</v>
      </c>
      <c r="J358" s="50" t="n"/>
      <c r="K358" s="52">
        <f>IF(OR($A358="",$E358=""),"",IF($P358=1,0,N($E358)*N($F358)-N($G358)+N($H358)))</f>
        <v/>
      </c>
      <c r="L358" s="52">
        <f>IF(K358="","",IF($P358=1,0,N($E358)*IFERROR(INDEX(Products!$D$8:$D$307,MATCH($D358,Products!$A$8:$A$307,0)),0)))</f>
        <v/>
      </c>
      <c r="M358" s="52">
        <f>IF(OR(K358="",$O358=0),IF(K358="","",0),IF($P358=1,0,K358*(N(INDEX(Settings!$E$11:$E$18,$O358))+N(INDEX(Settings!$G$11:$G$18,$O358)))+N(INDEX(Settings!$F$11:$F$18,$O358))))</f>
        <v/>
      </c>
      <c r="N358" s="53">
        <f>IF(K358="","",K358-L358-M358-N($I358)-$P358*N(Settings!$D$20))</f>
        <v/>
      </c>
      <c r="O358">
        <f>IF($C358="",0,IFERROR(MATCH($C358,Settings!$D$11:$D$18,0),0))</f>
        <v/>
      </c>
      <c r="P358">
        <f>IF(LOWER(TRIM($J358&amp;""))="x",1,0)</f>
        <v/>
      </c>
    </row>
    <row r="359">
      <c r="A359" s="49" t="n">
        <v>46074</v>
      </c>
      <c r="B359" s="50" t="inlineStr">
        <is>
          <t>BL26352</t>
        </is>
      </c>
      <c r="C359" s="50" t="inlineStr">
        <is>
          <t>Etsy</t>
        </is>
      </c>
      <c r="D359" s="50" t="inlineStr">
        <is>
          <t>BL-204</t>
        </is>
      </c>
      <c r="E359" s="50" t="n">
        <v>1</v>
      </c>
      <c r="F359" s="51" t="n">
        <v>19.24</v>
      </c>
      <c r="G359" s="51" t="n">
        <v>0</v>
      </c>
      <c r="H359" s="51" t="n">
        <v>3.28</v>
      </c>
      <c r="I359" s="51" t="n">
        <v>4.82</v>
      </c>
      <c r="J359" s="50" t="n"/>
      <c r="K359" s="52">
        <f>IF(OR($A359="",$E359=""),"",IF($P359=1,0,N($E359)*N($F359)-N($G359)+N($H359)))</f>
        <v/>
      </c>
      <c r="L359" s="52">
        <f>IF(K359="","",IF($P359=1,0,N($E359)*IFERROR(INDEX(Products!$D$8:$D$307,MATCH($D359,Products!$A$8:$A$307,0)),0)))</f>
        <v/>
      </c>
      <c r="M359" s="52">
        <f>IF(OR(K359="",$O359=0),IF(K359="","",0),IF($P359=1,0,K359*(N(INDEX(Settings!$E$11:$E$18,$O359))+N(INDEX(Settings!$G$11:$G$18,$O359)))+N(INDEX(Settings!$F$11:$F$18,$O359))))</f>
        <v/>
      </c>
      <c r="N359" s="53">
        <f>IF(K359="","",K359-L359-M359-N($I359)-$P359*N(Settings!$D$20))</f>
        <v/>
      </c>
      <c r="O359">
        <f>IF($C359="",0,IFERROR(MATCH($C359,Settings!$D$11:$D$18,0),0))</f>
        <v/>
      </c>
      <c r="P359">
        <f>IF(LOWER(TRIM($J359&amp;""))="x",1,0)</f>
        <v/>
      </c>
    </row>
    <row r="360">
      <c r="A360" s="49" t="n">
        <v>46074</v>
      </c>
      <c r="B360" s="50" t="inlineStr">
        <is>
          <t>BL26353</t>
        </is>
      </c>
      <c r="C360" s="50" t="inlineStr">
        <is>
          <t>Own shop</t>
        </is>
      </c>
      <c r="D360" s="50" t="inlineStr">
        <is>
          <t>BL-104</t>
        </is>
      </c>
      <c r="E360" s="50" t="n">
        <v>1</v>
      </c>
      <c r="F360" s="51" t="n">
        <v>8.32</v>
      </c>
      <c r="G360" s="51" t="n">
        <v>0</v>
      </c>
      <c r="H360" s="51" t="n">
        <v>4.12</v>
      </c>
      <c r="I360" s="51" t="n">
        <v>4.14</v>
      </c>
      <c r="J360" s="50" t="n"/>
      <c r="K360" s="52">
        <f>IF(OR($A360="",$E360=""),"",IF($P360=1,0,N($E360)*N($F360)-N($G360)+N($H360)))</f>
        <v/>
      </c>
      <c r="L360" s="52">
        <f>IF(K360="","",IF($P360=1,0,N($E360)*IFERROR(INDEX(Products!$D$8:$D$307,MATCH($D360,Products!$A$8:$A$307,0)),0)))</f>
        <v/>
      </c>
      <c r="M360" s="52">
        <f>IF(OR(K360="",$O360=0),IF(K360="","",0),IF($P360=1,0,K360*(N(INDEX(Settings!$E$11:$E$18,$O360))+N(INDEX(Settings!$G$11:$G$18,$O360)))+N(INDEX(Settings!$F$11:$F$18,$O360))))</f>
        <v/>
      </c>
      <c r="N360" s="53">
        <f>IF(K360="","",K360-L360-M360-N($I360)-$P360*N(Settings!$D$20))</f>
        <v/>
      </c>
      <c r="O360">
        <f>IF($C360="",0,IFERROR(MATCH($C360,Settings!$D$11:$D$18,0),0))</f>
        <v/>
      </c>
      <c r="P360">
        <f>IF(LOWER(TRIM($J360&amp;""))="x",1,0)</f>
        <v/>
      </c>
    </row>
    <row r="361">
      <c r="A361" s="49" t="n">
        <v>46074</v>
      </c>
      <c r="B361" s="50" t="inlineStr">
        <is>
          <t>BL26354</t>
        </is>
      </c>
      <c r="C361" s="50" t="inlineStr">
        <is>
          <t>Own shop</t>
        </is>
      </c>
      <c r="D361" s="50" t="inlineStr">
        <is>
          <t>BL-301</t>
        </is>
      </c>
      <c r="E361" s="50" t="n">
        <v>1</v>
      </c>
      <c r="F361" s="51" t="n">
        <v>18.4</v>
      </c>
      <c r="G361" s="51" t="n">
        <v>0</v>
      </c>
      <c r="H361" s="51" t="n">
        <v>4.12</v>
      </c>
      <c r="I361" s="51" t="n">
        <v>5</v>
      </c>
      <c r="J361" s="50" t="n"/>
      <c r="K361" s="52">
        <f>IF(OR($A361="",$E361=""),"",IF($P361=1,0,N($E361)*N($F361)-N($G361)+N($H361)))</f>
        <v/>
      </c>
      <c r="L361" s="52">
        <f>IF(K361="","",IF($P361=1,0,N($E361)*IFERROR(INDEX(Products!$D$8:$D$307,MATCH($D361,Products!$A$8:$A$307,0)),0)))</f>
        <v/>
      </c>
      <c r="M361" s="52">
        <f>IF(OR(K361="",$O361=0),IF(K361="","",0),IF($P361=1,0,K361*(N(INDEX(Settings!$E$11:$E$18,$O361))+N(INDEX(Settings!$G$11:$G$18,$O361)))+N(INDEX(Settings!$F$11:$F$18,$O361))))</f>
        <v/>
      </c>
      <c r="N361" s="53">
        <f>IF(K361="","",K361-L361-M361-N($I361)-$P361*N(Settings!$D$20))</f>
        <v/>
      </c>
      <c r="O361">
        <f>IF($C361="",0,IFERROR(MATCH($C361,Settings!$D$11:$D$18,0),0))</f>
        <v/>
      </c>
      <c r="P361">
        <f>IF(LOWER(TRIM($J361&amp;""))="x",1,0)</f>
        <v/>
      </c>
    </row>
    <row r="362">
      <c r="A362" s="49" t="n">
        <v>46074</v>
      </c>
      <c r="B362" s="50" t="inlineStr">
        <is>
          <t>BL26355</t>
        </is>
      </c>
      <c r="C362" s="50" t="inlineStr">
        <is>
          <t>Own shop</t>
        </is>
      </c>
      <c r="D362" s="50" t="inlineStr">
        <is>
          <t>BL-303</t>
        </is>
      </c>
      <c r="E362" s="50" t="n">
        <v>1</v>
      </c>
      <c r="F362" s="51" t="n">
        <v>10</v>
      </c>
      <c r="G362" s="51" t="n">
        <v>0</v>
      </c>
      <c r="H362" s="51" t="n">
        <v>4.12</v>
      </c>
      <c r="I362" s="51" t="n">
        <v>5.08</v>
      </c>
      <c r="J362" s="50" t="inlineStr">
        <is>
          <t>x</t>
        </is>
      </c>
      <c r="K362" s="52">
        <f>IF(OR($A362="",$E362=""),"",IF($P362=1,0,N($E362)*N($F362)-N($G362)+N($H362)))</f>
        <v/>
      </c>
      <c r="L362" s="52">
        <f>IF(K362="","",IF($P362=1,0,N($E362)*IFERROR(INDEX(Products!$D$8:$D$307,MATCH($D362,Products!$A$8:$A$307,0)),0)))</f>
        <v/>
      </c>
      <c r="M362" s="52">
        <f>IF(OR(K362="",$O362=0),IF(K362="","",0),IF($P362=1,0,K362*(N(INDEX(Settings!$E$11:$E$18,$O362))+N(INDEX(Settings!$G$11:$G$18,$O362)))+N(INDEX(Settings!$F$11:$F$18,$O362))))</f>
        <v/>
      </c>
      <c r="N362" s="53">
        <f>IF(K362="","",K362-L362-M362-N($I362)-$P362*N(Settings!$D$20))</f>
        <v/>
      </c>
      <c r="O362">
        <f>IF($C362="",0,IFERROR(MATCH($C362,Settings!$D$11:$D$18,0),0))</f>
        <v/>
      </c>
      <c r="P362">
        <f>IF(LOWER(TRIM($J362&amp;""))="x",1,0)</f>
        <v/>
      </c>
    </row>
    <row r="363">
      <c r="A363" s="49" t="n">
        <v>46074</v>
      </c>
      <c r="B363" s="50" t="inlineStr">
        <is>
          <t>BL26356</t>
        </is>
      </c>
      <c r="C363" s="50" t="inlineStr">
        <is>
          <t>Amazon</t>
        </is>
      </c>
      <c r="D363" s="50" t="inlineStr">
        <is>
          <t>BL-401</t>
        </is>
      </c>
      <c r="E363" s="50" t="n">
        <v>1</v>
      </c>
      <c r="F363" s="51" t="n">
        <v>24.62</v>
      </c>
      <c r="G363" s="51" t="n">
        <v>0</v>
      </c>
      <c r="H363" s="51" t="n">
        <v>0</v>
      </c>
      <c r="I363" s="51" t="n">
        <v>4.31</v>
      </c>
      <c r="J363" s="50" t="n"/>
      <c r="K363" s="52">
        <f>IF(OR($A363="",$E363=""),"",IF($P363=1,0,N($E363)*N($F363)-N($G363)+N($H363)))</f>
        <v/>
      </c>
      <c r="L363" s="52">
        <f>IF(K363="","",IF($P363=1,0,N($E363)*IFERROR(INDEX(Products!$D$8:$D$307,MATCH($D363,Products!$A$8:$A$307,0)),0)))</f>
        <v/>
      </c>
      <c r="M363" s="52">
        <f>IF(OR(K363="",$O363=0),IF(K363="","",0),IF($P363=1,0,K363*(N(INDEX(Settings!$E$11:$E$18,$O363))+N(INDEX(Settings!$G$11:$G$18,$O363)))+N(INDEX(Settings!$F$11:$F$18,$O363))))</f>
        <v/>
      </c>
      <c r="N363" s="53">
        <f>IF(K363="","",K363-L363-M363-N($I363)-$P363*N(Settings!$D$20))</f>
        <v/>
      </c>
      <c r="O363">
        <f>IF($C363="",0,IFERROR(MATCH($C363,Settings!$D$11:$D$18,0),0))</f>
        <v/>
      </c>
      <c r="P363">
        <f>IF(LOWER(TRIM($J363&amp;""))="x",1,0)</f>
        <v/>
      </c>
    </row>
    <row r="364">
      <c r="A364" s="49" t="n">
        <v>46075</v>
      </c>
      <c r="B364" s="50" t="inlineStr">
        <is>
          <t>BL26357</t>
        </is>
      </c>
      <c r="C364" s="50" t="inlineStr">
        <is>
          <t>Own shop</t>
        </is>
      </c>
      <c r="D364" s="50" t="inlineStr">
        <is>
          <t>BL-301</t>
        </is>
      </c>
      <c r="E364" s="50" t="n">
        <v>1</v>
      </c>
      <c r="F364" s="51" t="n">
        <v>18.4</v>
      </c>
      <c r="G364" s="51" t="n">
        <v>0</v>
      </c>
      <c r="H364" s="51" t="n">
        <v>4.12</v>
      </c>
      <c r="I364" s="51" t="n">
        <v>4.47</v>
      </c>
      <c r="J364" s="50" t="n"/>
      <c r="K364" s="52">
        <f>IF(OR($A364="",$E364=""),"",IF($P364=1,0,N($E364)*N($F364)-N($G364)+N($H364)))</f>
        <v/>
      </c>
      <c r="L364" s="52">
        <f>IF(K364="","",IF($P364=1,0,N($E364)*IFERROR(INDEX(Products!$D$8:$D$307,MATCH($D364,Products!$A$8:$A$307,0)),0)))</f>
        <v/>
      </c>
      <c r="M364" s="52">
        <f>IF(OR(K364="",$O364=0),IF(K364="","",0),IF($P364=1,0,K364*(N(INDEX(Settings!$E$11:$E$18,$O364))+N(INDEX(Settings!$G$11:$G$18,$O364)))+N(INDEX(Settings!$F$11:$F$18,$O364))))</f>
        <v/>
      </c>
      <c r="N364" s="53">
        <f>IF(K364="","",K364-L364-M364-N($I364)-$P364*N(Settings!$D$20))</f>
        <v/>
      </c>
      <c r="O364">
        <f>IF($C364="",0,IFERROR(MATCH($C364,Settings!$D$11:$D$18,0),0))</f>
        <v/>
      </c>
      <c r="P364">
        <f>IF(LOWER(TRIM($J364&amp;""))="x",1,0)</f>
        <v/>
      </c>
    </row>
    <row r="365">
      <c r="A365" s="49" t="n">
        <v>46075</v>
      </c>
      <c r="B365" s="50" t="inlineStr">
        <is>
          <t>BL26358</t>
        </is>
      </c>
      <c r="C365" s="50" t="inlineStr">
        <is>
          <t>Own shop</t>
        </is>
      </c>
      <c r="D365" s="50" t="inlineStr">
        <is>
          <t>BL-301</t>
        </is>
      </c>
      <c r="E365" s="50" t="n">
        <v>2</v>
      </c>
      <c r="F365" s="51" t="n">
        <v>18.4</v>
      </c>
      <c r="G365" s="51" t="n">
        <v>0</v>
      </c>
      <c r="H365" s="51" t="n">
        <v>4.12</v>
      </c>
      <c r="I365" s="51" t="n">
        <v>4.26</v>
      </c>
      <c r="J365" s="50" t="n"/>
      <c r="K365" s="52">
        <f>IF(OR($A365="",$E365=""),"",IF($P365=1,0,N($E365)*N($F365)-N($G365)+N($H365)))</f>
        <v/>
      </c>
      <c r="L365" s="52">
        <f>IF(K365="","",IF($P365=1,0,N($E365)*IFERROR(INDEX(Products!$D$8:$D$307,MATCH($D365,Products!$A$8:$A$307,0)),0)))</f>
        <v/>
      </c>
      <c r="M365" s="52">
        <f>IF(OR(K365="",$O365=0),IF(K365="","",0),IF($P365=1,0,K365*(N(INDEX(Settings!$E$11:$E$18,$O365))+N(INDEX(Settings!$G$11:$G$18,$O365)))+N(INDEX(Settings!$F$11:$F$18,$O365))))</f>
        <v/>
      </c>
      <c r="N365" s="53">
        <f>IF(K365="","",K365-L365-M365-N($I365)-$P365*N(Settings!$D$20))</f>
        <v/>
      </c>
      <c r="O365">
        <f>IF($C365="",0,IFERROR(MATCH($C365,Settings!$D$11:$D$18,0),0))</f>
        <v/>
      </c>
      <c r="P365">
        <f>IF(LOWER(TRIM($J365&amp;""))="x",1,0)</f>
        <v/>
      </c>
    </row>
    <row r="366">
      <c r="A366" s="49" t="n">
        <v>46075</v>
      </c>
      <c r="B366" s="50" t="inlineStr">
        <is>
          <t>BL26359</t>
        </is>
      </c>
      <c r="C366" s="50" t="inlineStr">
        <is>
          <t>Etsy</t>
        </is>
      </c>
      <c r="D366" s="50" t="inlineStr">
        <is>
          <t>BL-202</t>
        </is>
      </c>
      <c r="E366" s="50" t="n">
        <v>1</v>
      </c>
      <c r="F366" s="51" t="n">
        <v>57.98</v>
      </c>
      <c r="G366" s="51" t="n">
        <v>0</v>
      </c>
      <c r="H366" s="51" t="n">
        <v>3.28</v>
      </c>
      <c r="I366" s="51" t="n">
        <v>6.9</v>
      </c>
      <c r="J366" s="50" t="n"/>
      <c r="K366" s="52">
        <f>IF(OR($A366="",$E366=""),"",IF($P366=1,0,N($E366)*N($F366)-N($G366)+N($H366)))</f>
        <v/>
      </c>
      <c r="L366" s="52">
        <f>IF(K366="","",IF($P366=1,0,N($E366)*IFERROR(INDEX(Products!$D$8:$D$307,MATCH($D366,Products!$A$8:$A$307,0)),0)))</f>
        <v/>
      </c>
      <c r="M366" s="52">
        <f>IF(OR(K366="",$O366=0),IF(K366="","",0),IF($P366=1,0,K366*(N(INDEX(Settings!$E$11:$E$18,$O366))+N(INDEX(Settings!$G$11:$G$18,$O366)))+N(INDEX(Settings!$F$11:$F$18,$O366))))</f>
        <v/>
      </c>
      <c r="N366" s="53">
        <f>IF(K366="","",K366-L366-M366-N($I366)-$P366*N(Settings!$D$20))</f>
        <v/>
      </c>
      <c r="O366">
        <f>IF($C366="",0,IFERROR(MATCH($C366,Settings!$D$11:$D$18,0),0))</f>
        <v/>
      </c>
      <c r="P366">
        <f>IF(LOWER(TRIM($J366&amp;""))="x",1,0)</f>
        <v/>
      </c>
    </row>
    <row r="367">
      <c r="A367" s="49" t="n">
        <v>46076</v>
      </c>
      <c r="B367" s="50" t="inlineStr">
        <is>
          <t>BL26360</t>
        </is>
      </c>
      <c r="C367" s="50" t="inlineStr">
        <is>
          <t>Own shop</t>
        </is>
      </c>
      <c r="D367" s="50" t="inlineStr">
        <is>
          <t>BL-201</t>
        </is>
      </c>
      <c r="E367" s="50" t="n">
        <v>1</v>
      </c>
      <c r="F367" s="51" t="n">
        <v>12.52</v>
      </c>
      <c r="G367" s="51" t="n">
        <v>0</v>
      </c>
      <c r="H367" s="51" t="n">
        <v>4.12</v>
      </c>
      <c r="I367" s="51" t="n">
        <v>5.1</v>
      </c>
      <c r="J367" s="50" t="n"/>
      <c r="K367" s="52">
        <f>IF(OR($A367="",$E367=""),"",IF($P367=1,0,N($E367)*N($F367)-N($G367)+N($H367)))</f>
        <v/>
      </c>
      <c r="L367" s="52">
        <f>IF(K367="","",IF($P367=1,0,N($E367)*IFERROR(INDEX(Products!$D$8:$D$307,MATCH($D367,Products!$A$8:$A$307,0)),0)))</f>
        <v/>
      </c>
      <c r="M367" s="52">
        <f>IF(OR(K367="",$O367=0),IF(K367="","",0),IF($P367=1,0,K367*(N(INDEX(Settings!$E$11:$E$18,$O367))+N(INDEX(Settings!$G$11:$G$18,$O367)))+N(INDEX(Settings!$F$11:$F$18,$O367))))</f>
        <v/>
      </c>
      <c r="N367" s="53">
        <f>IF(K367="","",K367-L367-M367-N($I367)-$P367*N(Settings!$D$20))</f>
        <v/>
      </c>
      <c r="O367">
        <f>IF($C367="",0,IFERROR(MATCH($C367,Settings!$D$11:$D$18,0),0))</f>
        <v/>
      </c>
      <c r="P367">
        <f>IF(LOWER(TRIM($J367&amp;""))="x",1,0)</f>
        <v/>
      </c>
    </row>
    <row r="368">
      <c r="A368" s="49" t="n">
        <v>46076</v>
      </c>
      <c r="B368" s="50" t="inlineStr">
        <is>
          <t>BL26361</t>
        </is>
      </c>
      <c r="C368" s="50" t="inlineStr">
        <is>
          <t>Amazon</t>
        </is>
      </c>
      <c r="D368" s="50" t="inlineStr">
        <is>
          <t>BL-104</t>
        </is>
      </c>
      <c r="E368" s="50" t="n">
        <v>1</v>
      </c>
      <c r="F368" s="51" t="n">
        <v>8.74</v>
      </c>
      <c r="G368" s="51" t="n">
        <v>0</v>
      </c>
      <c r="H368" s="51" t="n">
        <v>0</v>
      </c>
      <c r="I368" s="51" t="n">
        <v>5.1</v>
      </c>
      <c r="J368" s="50" t="n"/>
      <c r="K368" s="52">
        <f>IF(OR($A368="",$E368=""),"",IF($P368=1,0,N($E368)*N($F368)-N($G368)+N($H368)))</f>
        <v/>
      </c>
      <c r="L368" s="52">
        <f>IF(K368="","",IF($P368=1,0,N($E368)*IFERROR(INDEX(Products!$D$8:$D$307,MATCH($D368,Products!$A$8:$A$307,0)),0)))</f>
        <v/>
      </c>
      <c r="M368" s="52">
        <f>IF(OR(K368="",$O368=0),IF(K368="","",0),IF($P368=1,0,K368*(N(INDEX(Settings!$E$11:$E$18,$O368))+N(INDEX(Settings!$G$11:$G$18,$O368)))+N(INDEX(Settings!$F$11:$F$18,$O368))))</f>
        <v/>
      </c>
      <c r="N368" s="53">
        <f>IF(K368="","",K368-L368-M368-N($I368)-$P368*N(Settings!$D$20))</f>
        <v/>
      </c>
      <c r="O368">
        <f>IF($C368="",0,IFERROR(MATCH($C368,Settings!$D$11:$D$18,0),0))</f>
        <v/>
      </c>
      <c r="P368">
        <f>IF(LOWER(TRIM($J368&amp;""))="x",1,0)</f>
        <v/>
      </c>
    </row>
    <row r="369">
      <c r="A369" s="49" t="n">
        <v>46076</v>
      </c>
      <c r="B369" s="50" t="inlineStr">
        <is>
          <t>BL26362</t>
        </is>
      </c>
      <c r="C369" s="50" t="inlineStr">
        <is>
          <t>Own shop</t>
        </is>
      </c>
      <c r="D369" s="50" t="inlineStr">
        <is>
          <t>BL-204</t>
        </is>
      </c>
      <c r="E369" s="50" t="n">
        <v>1</v>
      </c>
      <c r="F369" s="51" t="n">
        <v>19.24</v>
      </c>
      <c r="G369" s="51" t="n">
        <v>0</v>
      </c>
      <c r="H369" s="51" t="n">
        <v>4.12</v>
      </c>
      <c r="I369" s="51" t="n">
        <v>4.26</v>
      </c>
      <c r="J369" s="50" t="n"/>
      <c r="K369" s="52">
        <f>IF(OR($A369="",$E369=""),"",IF($P369=1,0,N($E369)*N($F369)-N($G369)+N($H369)))</f>
        <v/>
      </c>
      <c r="L369" s="52">
        <f>IF(K369="","",IF($P369=1,0,N($E369)*IFERROR(INDEX(Products!$D$8:$D$307,MATCH($D369,Products!$A$8:$A$307,0)),0)))</f>
        <v/>
      </c>
      <c r="M369" s="52">
        <f>IF(OR(K369="",$O369=0),IF(K369="","",0),IF($P369=1,0,K369*(N(INDEX(Settings!$E$11:$E$18,$O369))+N(INDEX(Settings!$G$11:$G$18,$O369)))+N(INDEX(Settings!$F$11:$F$18,$O369))))</f>
        <v/>
      </c>
      <c r="N369" s="53">
        <f>IF(K369="","",K369-L369-M369-N($I369)-$P369*N(Settings!$D$20))</f>
        <v/>
      </c>
      <c r="O369">
        <f>IF($C369="",0,IFERROR(MATCH($C369,Settings!$D$11:$D$18,0),0))</f>
        <v/>
      </c>
      <c r="P369">
        <f>IF(LOWER(TRIM($J369&amp;""))="x",1,0)</f>
        <v/>
      </c>
    </row>
    <row r="370">
      <c r="A370" s="49" t="n">
        <v>46076</v>
      </c>
      <c r="B370" s="50" t="inlineStr">
        <is>
          <t>BL26363</t>
        </is>
      </c>
      <c r="C370" s="50" t="inlineStr">
        <is>
          <t>Amazon</t>
        </is>
      </c>
      <c r="D370" s="50" t="inlineStr">
        <is>
          <t>BL-101</t>
        </is>
      </c>
      <c r="E370" s="50" t="n">
        <v>2</v>
      </c>
      <c r="F370" s="51" t="n">
        <v>21.97</v>
      </c>
      <c r="G370" s="51" t="n">
        <v>0</v>
      </c>
      <c r="H370" s="51" t="n">
        <v>0</v>
      </c>
      <c r="I370" s="51" t="n">
        <v>4.51</v>
      </c>
      <c r="J370" s="50" t="n"/>
      <c r="K370" s="52">
        <f>IF(OR($A370="",$E370=""),"",IF($P370=1,0,N($E370)*N($F370)-N($G370)+N($H370)))</f>
        <v/>
      </c>
      <c r="L370" s="52">
        <f>IF(K370="","",IF($P370=1,0,N($E370)*IFERROR(INDEX(Products!$D$8:$D$307,MATCH($D370,Products!$A$8:$A$307,0)),0)))</f>
        <v/>
      </c>
      <c r="M370" s="52">
        <f>IF(OR(K370="",$O370=0),IF(K370="","",0),IF($P370=1,0,K370*(N(INDEX(Settings!$E$11:$E$18,$O370))+N(INDEX(Settings!$G$11:$G$18,$O370)))+N(INDEX(Settings!$F$11:$F$18,$O370))))</f>
        <v/>
      </c>
      <c r="N370" s="53">
        <f>IF(K370="","",K370-L370-M370-N($I370)-$P370*N(Settings!$D$20))</f>
        <v/>
      </c>
      <c r="O370">
        <f>IF($C370="",0,IFERROR(MATCH($C370,Settings!$D$11:$D$18,0),0))</f>
        <v/>
      </c>
      <c r="P370">
        <f>IF(LOWER(TRIM($J370&amp;""))="x",1,0)</f>
        <v/>
      </c>
    </row>
    <row r="371">
      <c r="A371" s="49" t="n">
        <v>46076</v>
      </c>
      <c r="B371" s="50" t="inlineStr">
        <is>
          <t>BL26364</t>
        </is>
      </c>
      <c r="C371" s="50" t="inlineStr">
        <is>
          <t>Amazon</t>
        </is>
      </c>
      <c r="D371" s="50" t="inlineStr">
        <is>
          <t>BL-101</t>
        </is>
      </c>
      <c r="E371" s="50" t="n">
        <v>1</v>
      </c>
      <c r="F371" s="51" t="n">
        <v>21.97</v>
      </c>
      <c r="G371" s="51" t="n">
        <v>0</v>
      </c>
      <c r="H371" s="51" t="n">
        <v>0</v>
      </c>
      <c r="I371" s="51" t="n">
        <v>4.84</v>
      </c>
      <c r="J371" s="50" t="n"/>
      <c r="K371" s="52">
        <f>IF(OR($A371="",$E371=""),"",IF($P371=1,0,N($E371)*N($F371)-N($G371)+N($H371)))</f>
        <v/>
      </c>
      <c r="L371" s="52">
        <f>IF(K371="","",IF($P371=1,0,N($E371)*IFERROR(INDEX(Products!$D$8:$D$307,MATCH($D371,Products!$A$8:$A$307,0)),0)))</f>
        <v/>
      </c>
      <c r="M371" s="52">
        <f>IF(OR(K371="",$O371=0),IF(K371="","",0),IF($P371=1,0,K371*(N(INDEX(Settings!$E$11:$E$18,$O371))+N(INDEX(Settings!$G$11:$G$18,$O371)))+N(INDEX(Settings!$F$11:$F$18,$O371))))</f>
        <v/>
      </c>
      <c r="N371" s="53">
        <f>IF(K371="","",K371-L371-M371-N($I371)-$P371*N(Settings!$D$20))</f>
        <v/>
      </c>
      <c r="O371">
        <f>IF($C371="",0,IFERROR(MATCH($C371,Settings!$D$11:$D$18,0),0))</f>
        <v/>
      </c>
      <c r="P371">
        <f>IF(LOWER(TRIM($J371&amp;""))="x",1,0)</f>
        <v/>
      </c>
    </row>
    <row r="372">
      <c r="A372" s="49" t="n">
        <v>46076</v>
      </c>
      <c r="B372" s="50" t="inlineStr">
        <is>
          <t>BL26365</t>
        </is>
      </c>
      <c r="C372" s="50" t="inlineStr">
        <is>
          <t>Amazon</t>
        </is>
      </c>
      <c r="D372" s="50" t="inlineStr">
        <is>
          <t>BL-203</t>
        </is>
      </c>
      <c r="E372" s="50" t="n">
        <v>1</v>
      </c>
      <c r="F372" s="51" t="n">
        <v>17.56</v>
      </c>
      <c r="G372" s="51" t="n">
        <v>0</v>
      </c>
      <c r="H372" s="51" t="n">
        <v>0</v>
      </c>
      <c r="I372" s="51" t="n">
        <v>4.73</v>
      </c>
      <c r="J372" s="50" t="n"/>
      <c r="K372" s="52">
        <f>IF(OR($A372="",$E372=""),"",IF($P372=1,0,N($E372)*N($F372)-N($G372)+N($H372)))</f>
        <v/>
      </c>
      <c r="L372" s="52">
        <f>IF(K372="","",IF($P372=1,0,N($E372)*IFERROR(INDEX(Products!$D$8:$D$307,MATCH($D372,Products!$A$8:$A$307,0)),0)))</f>
        <v/>
      </c>
      <c r="M372" s="52">
        <f>IF(OR(K372="",$O372=0),IF(K372="","",0),IF($P372=1,0,K372*(N(INDEX(Settings!$E$11:$E$18,$O372))+N(INDEX(Settings!$G$11:$G$18,$O372)))+N(INDEX(Settings!$F$11:$F$18,$O372))))</f>
        <v/>
      </c>
      <c r="N372" s="53">
        <f>IF(K372="","",K372-L372-M372-N($I372)-$P372*N(Settings!$D$20))</f>
        <v/>
      </c>
      <c r="O372">
        <f>IF($C372="",0,IFERROR(MATCH($C372,Settings!$D$11:$D$18,0),0))</f>
        <v/>
      </c>
      <c r="P372">
        <f>IF(LOWER(TRIM($J372&amp;""))="x",1,0)</f>
        <v/>
      </c>
    </row>
    <row r="373">
      <c r="A373" s="49" t="n">
        <v>46077</v>
      </c>
      <c r="B373" s="50" t="inlineStr">
        <is>
          <t>BL26366</t>
        </is>
      </c>
      <c r="C373" s="50" t="inlineStr">
        <is>
          <t>Own shop</t>
        </is>
      </c>
      <c r="D373" s="50" t="inlineStr">
        <is>
          <t>BL-102</t>
        </is>
      </c>
      <c r="E373" s="50" t="n">
        <v>1</v>
      </c>
      <c r="F373" s="51" t="n">
        <v>14.2</v>
      </c>
      <c r="G373" s="51" t="n">
        <v>0</v>
      </c>
      <c r="H373" s="51" t="n">
        <v>4.12</v>
      </c>
      <c r="I373" s="51" t="n">
        <v>4.11</v>
      </c>
      <c r="J373" s="50" t="n"/>
      <c r="K373" s="52">
        <f>IF(OR($A373="",$E373=""),"",IF($P373=1,0,N($E373)*N($F373)-N($G373)+N($H373)))</f>
        <v/>
      </c>
      <c r="L373" s="52">
        <f>IF(K373="","",IF($P373=1,0,N($E373)*IFERROR(INDEX(Products!$D$8:$D$307,MATCH($D373,Products!$A$8:$A$307,0)),0)))</f>
        <v/>
      </c>
      <c r="M373" s="52">
        <f>IF(OR(K373="",$O373=0),IF(K373="","",0),IF($P373=1,0,K373*(N(INDEX(Settings!$E$11:$E$18,$O373))+N(INDEX(Settings!$G$11:$G$18,$O373)))+N(INDEX(Settings!$F$11:$F$18,$O373))))</f>
        <v/>
      </c>
      <c r="N373" s="53">
        <f>IF(K373="","",K373-L373-M373-N($I373)-$P373*N(Settings!$D$20))</f>
        <v/>
      </c>
      <c r="O373">
        <f>IF($C373="",0,IFERROR(MATCH($C373,Settings!$D$11:$D$18,0),0))</f>
        <v/>
      </c>
      <c r="P373">
        <f>IF(LOWER(TRIM($J373&amp;""))="x",1,0)</f>
        <v/>
      </c>
    </row>
    <row r="374">
      <c r="A374" s="49" t="n">
        <v>46077</v>
      </c>
      <c r="B374" s="50" t="inlineStr">
        <is>
          <t>BL26367</t>
        </is>
      </c>
      <c r="C374" s="50" t="inlineStr">
        <is>
          <t>Amazon</t>
        </is>
      </c>
      <c r="D374" s="50" t="inlineStr">
        <is>
          <t>BL-401</t>
        </is>
      </c>
      <c r="E374" s="50" t="n">
        <v>1</v>
      </c>
      <c r="F374" s="51" t="n">
        <v>24.62</v>
      </c>
      <c r="G374" s="51" t="n">
        <v>0</v>
      </c>
      <c r="H374" s="51" t="n">
        <v>0</v>
      </c>
      <c r="I374" s="51" t="n">
        <v>4.51</v>
      </c>
      <c r="J374" s="50" t="n"/>
      <c r="K374" s="52">
        <f>IF(OR($A374="",$E374=""),"",IF($P374=1,0,N($E374)*N($F374)-N($G374)+N($H374)))</f>
        <v/>
      </c>
      <c r="L374" s="52">
        <f>IF(K374="","",IF($P374=1,0,N($E374)*IFERROR(INDEX(Products!$D$8:$D$307,MATCH($D374,Products!$A$8:$A$307,0)),0)))</f>
        <v/>
      </c>
      <c r="M374" s="52">
        <f>IF(OR(K374="",$O374=0),IF(K374="","",0),IF($P374=1,0,K374*(N(INDEX(Settings!$E$11:$E$18,$O374))+N(INDEX(Settings!$G$11:$G$18,$O374)))+N(INDEX(Settings!$F$11:$F$18,$O374))))</f>
        <v/>
      </c>
      <c r="N374" s="53">
        <f>IF(K374="","",K374-L374-M374-N($I374)-$P374*N(Settings!$D$20))</f>
        <v/>
      </c>
      <c r="O374">
        <f>IF($C374="",0,IFERROR(MATCH($C374,Settings!$D$11:$D$18,0),0))</f>
        <v/>
      </c>
      <c r="P374">
        <f>IF(LOWER(TRIM($J374&amp;""))="x",1,0)</f>
        <v/>
      </c>
    </row>
    <row r="375">
      <c r="A375" s="49" t="n">
        <v>46077</v>
      </c>
      <c r="B375" s="50" t="inlineStr">
        <is>
          <t>BL26368</t>
        </is>
      </c>
      <c r="C375" s="50" t="inlineStr">
        <is>
          <t>Amazon</t>
        </is>
      </c>
      <c r="D375" s="50" t="inlineStr">
        <is>
          <t>BL-302</t>
        </is>
      </c>
      <c r="E375" s="50" t="n">
        <v>1</v>
      </c>
      <c r="F375" s="51" t="n">
        <v>35.21</v>
      </c>
      <c r="G375" s="51" t="n">
        <v>0</v>
      </c>
      <c r="H375" s="51" t="n">
        <v>0</v>
      </c>
      <c r="I375" s="51" t="n">
        <v>4.4</v>
      </c>
      <c r="J375" s="50" t="n"/>
      <c r="K375" s="52">
        <f>IF(OR($A375="",$E375=""),"",IF($P375=1,0,N($E375)*N($F375)-N($G375)+N($H375)))</f>
        <v/>
      </c>
      <c r="L375" s="52">
        <f>IF(K375="","",IF($P375=1,0,N($E375)*IFERROR(INDEX(Products!$D$8:$D$307,MATCH($D375,Products!$A$8:$A$307,0)),0)))</f>
        <v/>
      </c>
      <c r="M375" s="52">
        <f>IF(OR(K375="",$O375=0),IF(K375="","",0),IF($P375=1,0,K375*(N(INDEX(Settings!$E$11:$E$18,$O375))+N(INDEX(Settings!$G$11:$G$18,$O375)))+N(INDEX(Settings!$F$11:$F$18,$O375))))</f>
        <v/>
      </c>
      <c r="N375" s="53">
        <f>IF(K375="","",K375-L375-M375-N($I375)-$P375*N(Settings!$D$20))</f>
        <v/>
      </c>
      <c r="O375">
        <f>IF($C375="",0,IFERROR(MATCH($C375,Settings!$D$11:$D$18,0),0))</f>
        <v/>
      </c>
      <c r="P375">
        <f>IF(LOWER(TRIM($J375&amp;""))="x",1,0)</f>
        <v/>
      </c>
    </row>
    <row r="376">
      <c r="A376" s="49" t="n">
        <v>46077</v>
      </c>
      <c r="B376" s="50" t="inlineStr">
        <is>
          <t>BL26369</t>
        </is>
      </c>
      <c r="C376" s="50" t="inlineStr">
        <is>
          <t>Etsy</t>
        </is>
      </c>
      <c r="D376" s="50" t="inlineStr">
        <is>
          <t>BL-202</t>
        </is>
      </c>
      <c r="E376" s="50" t="n">
        <v>1</v>
      </c>
      <c r="F376" s="51" t="n">
        <v>57.98</v>
      </c>
      <c r="G376" s="51" t="n">
        <v>0</v>
      </c>
      <c r="H376" s="51" t="n">
        <v>3.28</v>
      </c>
      <c r="I376" s="51" t="n">
        <v>6.9</v>
      </c>
      <c r="J376" s="50" t="n"/>
      <c r="K376" s="52">
        <f>IF(OR($A376="",$E376=""),"",IF($P376=1,0,N($E376)*N($F376)-N($G376)+N($H376)))</f>
        <v/>
      </c>
      <c r="L376" s="52">
        <f>IF(K376="","",IF($P376=1,0,N($E376)*IFERROR(INDEX(Products!$D$8:$D$307,MATCH($D376,Products!$A$8:$A$307,0)),0)))</f>
        <v/>
      </c>
      <c r="M376" s="52">
        <f>IF(OR(K376="",$O376=0),IF(K376="","",0),IF($P376=1,0,K376*(N(INDEX(Settings!$E$11:$E$18,$O376))+N(INDEX(Settings!$G$11:$G$18,$O376)))+N(INDEX(Settings!$F$11:$F$18,$O376))))</f>
        <v/>
      </c>
      <c r="N376" s="53">
        <f>IF(K376="","",K376-L376-M376-N($I376)-$P376*N(Settings!$D$20))</f>
        <v/>
      </c>
      <c r="O376">
        <f>IF($C376="",0,IFERROR(MATCH($C376,Settings!$D$11:$D$18,0),0))</f>
        <v/>
      </c>
      <c r="P376">
        <f>IF(LOWER(TRIM($J376&amp;""))="x",1,0)</f>
        <v/>
      </c>
    </row>
    <row r="377">
      <c r="A377" s="49" t="n">
        <v>46078</v>
      </c>
      <c r="B377" s="50" t="inlineStr">
        <is>
          <t>BL26370</t>
        </is>
      </c>
      <c r="C377" s="50" t="inlineStr">
        <is>
          <t>Etsy</t>
        </is>
      </c>
      <c r="D377" s="50" t="inlineStr">
        <is>
          <t>BL-103</t>
        </is>
      </c>
      <c r="E377" s="50" t="n">
        <v>1</v>
      </c>
      <c r="F377" s="51" t="n">
        <v>29.33</v>
      </c>
      <c r="G377" s="51" t="n">
        <v>0</v>
      </c>
      <c r="H377" s="51" t="n">
        <v>3.28</v>
      </c>
      <c r="I377" s="51" t="n">
        <v>4.9</v>
      </c>
      <c r="J377" s="50" t="n"/>
      <c r="K377" s="52">
        <f>IF(OR($A377="",$E377=""),"",IF($P377=1,0,N($E377)*N($F377)-N($G377)+N($H377)))</f>
        <v/>
      </c>
      <c r="L377" s="52">
        <f>IF(K377="","",IF($P377=1,0,N($E377)*IFERROR(INDEX(Products!$D$8:$D$307,MATCH($D377,Products!$A$8:$A$307,0)),0)))</f>
        <v/>
      </c>
      <c r="M377" s="52">
        <f>IF(OR(K377="",$O377=0),IF(K377="","",0),IF($P377=1,0,K377*(N(INDEX(Settings!$E$11:$E$18,$O377))+N(INDEX(Settings!$G$11:$G$18,$O377)))+N(INDEX(Settings!$F$11:$F$18,$O377))))</f>
        <v/>
      </c>
      <c r="N377" s="53">
        <f>IF(K377="","",K377-L377-M377-N($I377)-$P377*N(Settings!$D$20))</f>
        <v/>
      </c>
      <c r="O377">
        <f>IF($C377="",0,IFERROR(MATCH($C377,Settings!$D$11:$D$18,0),0))</f>
        <v/>
      </c>
      <c r="P377">
        <f>IF(LOWER(TRIM($J377&amp;""))="x",1,0)</f>
        <v/>
      </c>
    </row>
    <row r="378">
      <c r="A378" s="49" t="n">
        <v>46078</v>
      </c>
      <c r="B378" s="50" t="inlineStr">
        <is>
          <t>BL26371</t>
        </is>
      </c>
      <c r="C378" s="50" t="inlineStr">
        <is>
          <t>Amazon</t>
        </is>
      </c>
      <c r="D378" s="50" t="inlineStr">
        <is>
          <t>BL-301</t>
        </is>
      </c>
      <c r="E378" s="50" t="n">
        <v>1</v>
      </c>
      <c r="F378" s="51" t="n">
        <v>19.32</v>
      </c>
      <c r="G378" s="51" t="n">
        <v>0</v>
      </c>
      <c r="H378" s="51" t="n">
        <v>0</v>
      </c>
      <c r="I378" s="51" t="n">
        <v>4.75</v>
      </c>
      <c r="J378" s="50" t="n"/>
      <c r="K378" s="52">
        <f>IF(OR($A378="",$E378=""),"",IF($P378=1,0,N($E378)*N($F378)-N($G378)+N($H378)))</f>
        <v/>
      </c>
      <c r="L378" s="52">
        <f>IF(K378="","",IF($P378=1,0,N($E378)*IFERROR(INDEX(Products!$D$8:$D$307,MATCH($D378,Products!$A$8:$A$307,0)),0)))</f>
        <v/>
      </c>
      <c r="M378" s="52">
        <f>IF(OR(K378="",$O378=0),IF(K378="","",0),IF($P378=1,0,K378*(N(INDEX(Settings!$E$11:$E$18,$O378))+N(INDEX(Settings!$G$11:$G$18,$O378)))+N(INDEX(Settings!$F$11:$F$18,$O378))))</f>
        <v/>
      </c>
      <c r="N378" s="53">
        <f>IF(K378="","",K378-L378-M378-N($I378)-$P378*N(Settings!$D$20))</f>
        <v/>
      </c>
      <c r="O378">
        <f>IF($C378="",0,IFERROR(MATCH($C378,Settings!$D$11:$D$18,0),0))</f>
        <v/>
      </c>
      <c r="P378">
        <f>IF(LOWER(TRIM($J378&amp;""))="x",1,0)</f>
        <v/>
      </c>
    </row>
    <row r="379">
      <c r="A379" s="49" t="n">
        <v>46078</v>
      </c>
      <c r="B379" s="50" t="inlineStr">
        <is>
          <t>BL26372</t>
        </is>
      </c>
      <c r="C379" s="50" t="inlineStr">
        <is>
          <t>Own shop</t>
        </is>
      </c>
      <c r="D379" s="50" t="inlineStr">
        <is>
          <t>BL-203</t>
        </is>
      </c>
      <c r="E379" s="50" t="n">
        <v>1</v>
      </c>
      <c r="F379" s="51" t="n">
        <v>16.72</v>
      </c>
      <c r="G379" s="51" t="n">
        <v>0</v>
      </c>
      <c r="H379" s="51" t="n">
        <v>4.12</v>
      </c>
      <c r="I379" s="51" t="n">
        <v>4.26</v>
      </c>
      <c r="J379" s="50" t="n"/>
      <c r="K379" s="52">
        <f>IF(OR($A379="",$E379=""),"",IF($P379=1,0,N($E379)*N($F379)-N($G379)+N($H379)))</f>
        <v/>
      </c>
      <c r="L379" s="52">
        <f>IF(K379="","",IF($P379=1,0,N($E379)*IFERROR(INDEX(Products!$D$8:$D$307,MATCH($D379,Products!$A$8:$A$307,0)),0)))</f>
        <v/>
      </c>
      <c r="M379" s="52">
        <f>IF(OR(K379="",$O379=0),IF(K379="","",0),IF($P379=1,0,K379*(N(INDEX(Settings!$E$11:$E$18,$O379))+N(INDEX(Settings!$G$11:$G$18,$O379)))+N(INDEX(Settings!$F$11:$F$18,$O379))))</f>
        <v/>
      </c>
      <c r="N379" s="53">
        <f>IF(K379="","",K379-L379-M379-N($I379)-$P379*N(Settings!$D$20))</f>
        <v/>
      </c>
      <c r="O379">
        <f>IF($C379="",0,IFERROR(MATCH($C379,Settings!$D$11:$D$18,0),0))</f>
        <v/>
      </c>
      <c r="P379">
        <f>IF(LOWER(TRIM($J379&amp;""))="x",1,0)</f>
        <v/>
      </c>
    </row>
    <row r="380">
      <c r="A380" s="49" t="n">
        <v>46078</v>
      </c>
      <c r="B380" s="50" t="inlineStr">
        <is>
          <t>BL26373</t>
        </is>
      </c>
      <c r="C380" s="50" t="inlineStr">
        <is>
          <t>Own shop</t>
        </is>
      </c>
      <c r="D380" s="50" t="inlineStr">
        <is>
          <t>BL-201</t>
        </is>
      </c>
      <c r="E380" s="50" t="n">
        <v>2</v>
      </c>
      <c r="F380" s="51" t="n">
        <v>12.52</v>
      </c>
      <c r="G380" s="51" t="n">
        <v>0</v>
      </c>
      <c r="H380" s="51" t="n">
        <v>4.12</v>
      </c>
      <c r="I380" s="51" t="n">
        <v>5.18</v>
      </c>
      <c r="J380" s="50" t="n"/>
      <c r="K380" s="52">
        <f>IF(OR($A380="",$E380=""),"",IF($P380=1,0,N($E380)*N($F380)-N($G380)+N($H380)))</f>
        <v/>
      </c>
      <c r="L380" s="52">
        <f>IF(K380="","",IF($P380=1,0,N($E380)*IFERROR(INDEX(Products!$D$8:$D$307,MATCH($D380,Products!$A$8:$A$307,0)),0)))</f>
        <v/>
      </c>
      <c r="M380" s="52">
        <f>IF(OR(K380="",$O380=0),IF(K380="","",0),IF($P380=1,0,K380*(N(INDEX(Settings!$E$11:$E$18,$O380))+N(INDEX(Settings!$G$11:$G$18,$O380)))+N(INDEX(Settings!$F$11:$F$18,$O380))))</f>
        <v/>
      </c>
      <c r="N380" s="53">
        <f>IF(K380="","",K380-L380-M380-N($I380)-$P380*N(Settings!$D$20))</f>
        <v/>
      </c>
      <c r="O380">
        <f>IF($C380="",0,IFERROR(MATCH($C380,Settings!$D$11:$D$18,0),0))</f>
        <v/>
      </c>
      <c r="P380">
        <f>IF(LOWER(TRIM($J380&amp;""))="x",1,0)</f>
        <v/>
      </c>
    </row>
    <row r="381">
      <c r="A381" s="49" t="n">
        <v>46078</v>
      </c>
      <c r="B381" s="50" t="inlineStr">
        <is>
          <t>BL26374</t>
        </is>
      </c>
      <c r="C381" s="50" t="inlineStr">
        <is>
          <t>eBay</t>
        </is>
      </c>
      <c r="D381" s="50" t="inlineStr">
        <is>
          <t>BL-403</t>
        </is>
      </c>
      <c r="E381" s="50" t="n">
        <v>1</v>
      </c>
      <c r="F381" s="51" t="n">
        <v>10.84</v>
      </c>
      <c r="G381" s="51" t="n">
        <v>0</v>
      </c>
      <c r="H381" s="51" t="n">
        <v>3.28</v>
      </c>
      <c r="I381" s="51" t="n">
        <v>4.3</v>
      </c>
      <c r="J381" s="50" t="n"/>
      <c r="K381" s="52">
        <f>IF(OR($A381="",$E381=""),"",IF($P381=1,0,N($E381)*N($F381)-N($G381)+N($H381)))</f>
        <v/>
      </c>
      <c r="L381" s="52">
        <f>IF(K381="","",IF($P381=1,0,N($E381)*IFERROR(INDEX(Products!$D$8:$D$307,MATCH($D381,Products!$A$8:$A$307,0)),0)))</f>
        <v/>
      </c>
      <c r="M381" s="52">
        <f>IF(OR(K381="",$O381=0),IF(K381="","",0),IF($P381=1,0,K381*(N(INDEX(Settings!$E$11:$E$18,$O381))+N(INDEX(Settings!$G$11:$G$18,$O381)))+N(INDEX(Settings!$F$11:$F$18,$O381))))</f>
        <v/>
      </c>
      <c r="N381" s="53">
        <f>IF(K381="","",K381-L381-M381-N($I381)-$P381*N(Settings!$D$20))</f>
        <v/>
      </c>
      <c r="O381">
        <f>IF($C381="",0,IFERROR(MATCH($C381,Settings!$D$11:$D$18,0),0))</f>
        <v/>
      </c>
      <c r="P381">
        <f>IF(LOWER(TRIM($J381&amp;""))="x",1,0)</f>
        <v/>
      </c>
    </row>
    <row r="382">
      <c r="A382" s="49" t="n">
        <v>46078</v>
      </c>
      <c r="B382" s="50" t="inlineStr">
        <is>
          <t>BL26375</t>
        </is>
      </c>
      <c r="C382" s="50" t="inlineStr">
        <is>
          <t>Own shop</t>
        </is>
      </c>
      <c r="D382" s="50" t="inlineStr">
        <is>
          <t>BL-104</t>
        </is>
      </c>
      <c r="E382" s="50" t="n">
        <v>1</v>
      </c>
      <c r="F382" s="51" t="n">
        <v>8.32</v>
      </c>
      <c r="G382" s="51" t="n">
        <v>0.83</v>
      </c>
      <c r="H382" s="51" t="n">
        <v>4.12</v>
      </c>
      <c r="I382" s="51" t="n">
        <v>4.85</v>
      </c>
      <c r="J382" s="50" t="n"/>
      <c r="K382" s="52">
        <f>IF(OR($A382="",$E382=""),"",IF($P382=1,0,N($E382)*N($F382)-N($G382)+N($H382)))</f>
        <v/>
      </c>
      <c r="L382" s="52">
        <f>IF(K382="","",IF($P382=1,0,N($E382)*IFERROR(INDEX(Products!$D$8:$D$307,MATCH($D382,Products!$A$8:$A$307,0)),0)))</f>
        <v/>
      </c>
      <c r="M382" s="52">
        <f>IF(OR(K382="",$O382=0),IF(K382="","",0),IF($P382=1,0,K382*(N(INDEX(Settings!$E$11:$E$18,$O382))+N(INDEX(Settings!$G$11:$G$18,$O382)))+N(INDEX(Settings!$F$11:$F$18,$O382))))</f>
        <v/>
      </c>
      <c r="N382" s="53">
        <f>IF(K382="","",K382-L382-M382-N($I382)-$P382*N(Settings!$D$20))</f>
        <v/>
      </c>
      <c r="O382">
        <f>IF($C382="",0,IFERROR(MATCH($C382,Settings!$D$11:$D$18,0),0))</f>
        <v/>
      </c>
      <c r="P382">
        <f>IF(LOWER(TRIM($J382&amp;""))="x",1,0)</f>
        <v/>
      </c>
    </row>
    <row r="383">
      <c r="A383" s="49" t="n">
        <v>46079</v>
      </c>
      <c r="B383" s="50" t="inlineStr">
        <is>
          <t>BL26376</t>
        </is>
      </c>
      <c r="C383" s="50" t="inlineStr">
        <is>
          <t>Own shop</t>
        </is>
      </c>
      <c r="D383" s="50" t="inlineStr">
        <is>
          <t>BL-102</t>
        </is>
      </c>
      <c r="E383" s="50" t="n">
        <v>1</v>
      </c>
      <c r="F383" s="51" t="n">
        <v>14.2</v>
      </c>
      <c r="G383" s="51" t="n">
        <v>1.42</v>
      </c>
      <c r="H383" s="51" t="n">
        <v>4.12</v>
      </c>
      <c r="I383" s="51" t="n">
        <v>4.67</v>
      </c>
      <c r="J383" s="50" t="n"/>
      <c r="K383" s="52">
        <f>IF(OR($A383="",$E383=""),"",IF($P383=1,0,N($E383)*N($F383)-N($G383)+N($H383)))</f>
        <v/>
      </c>
      <c r="L383" s="52">
        <f>IF(K383="","",IF($P383=1,0,N($E383)*IFERROR(INDEX(Products!$D$8:$D$307,MATCH($D383,Products!$A$8:$A$307,0)),0)))</f>
        <v/>
      </c>
      <c r="M383" s="52">
        <f>IF(OR(K383="",$O383=0),IF(K383="","",0),IF($P383=1,0,K383*(N(INDEX(Settings!$E$11:$E$18,$O383))+N(INDEX(Settings!$G$11:$G$18,$O383)))+N(INDEX(Settings!$F$11:$F$18,$O383))))</f>
        <v/>
      </c>
      <c r="N383" s="53">
        <f>IF(K383="","",K383-L383-M383-N($I383)-$P383*N(Settings!$D$20))</f>
        <v/>
      </c>
      <c r="O383">
        <f>IF($C383="",0,IFERROR(MATCH($C383,Settings!$D$11:$D$18,0),0))</f>
        <v/>
      </c>
      <c r="P383">
        <f>IF(LOWER(TRIM($J383&amp;""))="x",1,0)</f>
        <v/>
      </c>
    </row>
    <row r="384">
      <c r="A384" s="49" t="n">
        <v>46079</v>
      </c>
      <c r="B384" s="50" t="inlineStr">
        <is>
          <t>BL26377</t>
        </is>
      </c>
      <c r="C384" s="50" t="inlineStr">
        <is>
          <t>Amazon</t>
        </is>
      </c>
      <c r="D384" s="50" t="inlineStr">
        <is>
          <t>BL-104</t>
        </is>
      </c>
      <c r="E384" s="50" t="n">
        <v>1</v>
      </c>
      <c r="F384" s="51" t="n">
        <v>8.74</v>
      </c>
      <c r="G384" s="51" t="n">
        <v>0</v>
      </c>
      <c r="H384" s="51" t="n">
        <v>0</v>
      </c>
      <c r="I384" s="51" t="n">
        <v>5.14</v>
      </c>
      <c r="J384" s="50" t="n"/>
      <c r="K384" s="52">
        <f>IF(OR($A384="",$E384=""),"",IF($P384=1,0,N($E384)*N($F384)-N($G384)+N($H384)))</f>
        <v/>
      </c>
      <c r="L384" s="52">
        <f>IF(K384="","",IF($P384=1,0,N($E384)*IFERROR(INDEX(Products!$D$8:$D$307,MATCH($D384,Products!$A$8:$A$307,0)),0)))</f>
        <v/>
      </c>
      <c r="M384" s="52">
        <f>IF(OR(K384="",$O384=0),IF(K384="","",0),IF($P384=1,0,K384*(N(INDEX(Settings!$E$11:$E$18,$O384))+N(INDEX(Settings!$G$11:$G$18,$O384)))+N(INDEX(Settings!$F$11:$F$18,$O384))))</f>
        <v/>
      </c>
      <c r="N384" s="53">
        <f>IF(K384="","",K384-L384-M384-N($I384)-$P384*N(Settings!$D$20))</f>
        <v/>
      </c>
      <c r="O384">
        <f>IF($C384="",0,IFERROR(MATCH($C384,Settings!$D$11:$D$18,0),0))</f>
        <v/>
      </c>
      <c r="P384">
        <f>IF(LOWER(TRIM($J384&amp;""))="x",1,0)</f>
        <v/>
      </c>
    </row>
    <row r="385">
      <c r="A385" s="49" t="n">
        <v>46079</v>
      </c>
      <c r="B385" s="50" t="inlineStr">
        <is>
          <t>BL26378</t>
        </is>
      </c>
      <c r="C385" s="50" t="inlineStr">
        <is>
          <t>Own shop</t>
        </is>
      </c>
      <c r="D385" s="50" t="inlineStr">
        <is>
          <t>BL-403</t>
        </is>
      </c>
      <c r="E385" s="50" t="n">
        <v>1</v>
      </c>
      <c r="F385" s="51" t="n">
        <v>10.84</v>
      </c>
      <c r="G385" s="51" t="n">
        <v>0</v>
      </c>
      <c r="H385" s="51" t="n">
        <v>4.12</v>
      </c>
      <c r="I385" s="51" t="n">
        <v>4.61</v>
      </c>
      <c r="J385" s="50" t="n"/>
      <c r="K385" s="52">
        <f>IF(OR($A385="",$E385=""),"",IF($P385=1,0,N($E385)*N($F385)-N($G385)+N($H385)))</f>
        <v/>
      </c>
      <c r="L385" s="52">
        <f>IF(K385="","",IF($P385=1,0,N($E385)*IFERROR(INDEX(Products!$D$8:$D$307,MATCH($D385,Products!$A$8:$A$307,0)),0)))</f>
        <v/>
      </c>
      <c r="M385" s="52">
        <f>IF(OR(K385="",$O385=0),IF(K385="","",0),IF($P385=1,0,K385*(N(INDEX(Settings!$E$11:$E$18,$O385))+N(INDEX(Settings!$G$11:$G$18,$O385)))+N(INDEX(Settings!$F$11:$F$18,$O385))))</f>
        <v/>
      </c>
      <c r="N385" s="53">
        <f>IF(K385="","",K385-L385-M385-N($I385)-$P385*N(Settings!$D$20))</f>
        <v/>
      </c>
      <c r="O385">
        <f>IF($C385="",0,IFERROR(MATCH($C385,Settings!$D$11:$D$18,0),0))</f>
        <v/>
      </c>
      <c r="P385">
        <f>IF(LOWER(TRIM($J385&amp;""))="x",1,0)</f>
        <v/>
      </c>
    </row>
    <row r="386">
      <c r="A386" s="49" t="n">
        <v>46079</v>
      </c>
      <c r="B386" s="50" t="inlineStr">
        <is>
          <t>BL26379</t>
        </is>
      </c>
      <c r="C386" s="50" t="inlineStr">
        <is>
          <t>Own shop</t>
        </is>
      </c>
      <c r="D386" s="50" t="inlineStr">
        <is>
          <t>BL-303</t>
        </is>
      </c>
      <c r="E386" s="50" t="n">
        <v>1</v>
      </c>
      <c r="F386" s="51" t="n">
        <v>10</v>
      </c>
      <c r="G386" s="51" t="n">
        <v>0</v>
      </c>
      <c r="H386" s="51" t="n">
        <v>4.12</v>
      </c>
      <c r="I386" s="51" t="n">
        <v>4.88</v>
      </c>
      <c r="J386" s="50" t="n"/>
      <c r="K386" s="52">
        <f>IF(OR($A386="",$E386=""),"",IF($P386=1,0,N($E386)*N($F386)-N($G386)+N($H386)))</f>
        <v/>
      </c>
      <c r="L386" s="52">
        <f>IF(K386="","",IF($P386=1,0,N($E386)*IFERROR(INDEX(Products!$D$8:$D$307,MATCH($D386,Products!$A$8:$A$307,0)),0)))</f>
        <v/>
      </c>
      <c r="M386" s="52">
        <f>IF(OR(K386="",$O386=0),IF(K386="","",0),IF($P386=1,0,K386*(N(INDEX(Settings!$E$11:$E$18,$O386))+N(INDEX(Settings!$G$11:$G$18,$O386)))+N(INDEX(Settings!$F$11:$F$18,$O386))))</f>
        <v/>
      </c>
      <c r="N386" s="53">
        <f>IF(K386="","",K386-L386-M386-N($I386)-$P386*N(Settings!$D$20))</f>
        <v/>
      </c>
      <c r="O386">
        <f>IF($C386="",0,IFERROR(MATCH($C386,Settings!$D$11:$D$18,0),0))</f>
        <v/>
      </c>
      <c r="P386">
        <f>IF(LOWER(TRIM($J386&amp;""))="x",1,0)</f>
        <v/>
      </c>
    </row>
    <row r="387">
      <c r="A387" s="49" t="n">
        <v>46079</v>
      </c>
      <c r="B387" s="50" t="inlineStr">
        <is>
          <t>BL26380</t>
        </is>
      </c>
      <c r="C387" s="50" t="inlineStr">
        <is>
          <t>Own shop</t>
        </is>
      </c>
      <c r="D387" s="50" t="inlineStr">
        <is>
          <t>BL-104</t>
        </is>
      </c>
      <c r="E387" s="50" t="n">
        <v>1</v>
      </c>
      <c r="F387" s="51" t="n">
        <v>8.32</v>
      </c>
      <c r="G387" s="51" t="n">
        <v>0</v>
      </c>
      <c r="H387" s="51" t="n">
        <v>4.12</v>
      </c>
      <c r="I387" s="51" t="n">
        <v>4.74</v>
      </c>
      <c r="J387" s="50" t="inlineStr">
        <is>
          <t>x</t>
        </is>
      </c>
      <c r="K387" s="52">
        <f>IF(OR($A387="",$E387=""),"",IF($P387=1,0,N($E387)*N($F387)-N($G387)+N($H387)))</f>
        <v/>
      </c>
      <c r="L387" s="52">
        <f>IF(K387="","",IF($P387=1,0,N($E387)*IFERROR(INDEX(Products!$D$8:$D$307,MATCH($D387,Products!$A$8:$A$307,0)),0)))</f>
        <v/>
      </c>
      <c r="M387" s="52">
        <f>IF(OR(K387="",$O387=0),IF(K387="","",0),IF($P387=1,0,K387*(N(INDEX(Settings!$E$11:$E$18,$O387))+N(INDEX(Settings!$G$11:$G$18,$O387)))+N(INDEX(Settings!$F$11:$F$18,$O387))))</f>
        <v/>
      </c>
      <c r="N387" s="53">
        <f>IF(K387="","",K387-L387-M387-N($I387)-$P387*N(Settings!$D$20))</f>
        <v/>
      </c>
      <c r="O387">
        <f>IF($C387="",0,IFERROR(MATCH($C387,Settings!$D$11:$D$18,0),0))</f>
        <v/>
      </c>
      <c r="P387">
        <f>IF(LOWER(TRIM($J387&amp;""))="x",1,0)</f>
        <v/>
      </c>
    </row>
    <row r="388">
      <c r="A388" s="49" t="n">
        <v>46079</v>
      </c>
      <c r="B388" s="50" t="inlineStr">
        <is>
          <t>BL26381</t>
        </is>
      </c>
      <c r="C388" s="50" t="inlineStr">
        <is>
          <t>Amazon</t>
        </is>
      </c>
      <c r="D388" s="50" t="inlineStr">
        <is>
          <t>BL-402</t>
        </is>
      </c>
      <c r="E388" s="50" t="n">
        <v>1</v>
      </c>
      <c r="F388" s="51" t="n">
        <v>44.03</v>
      </c>
      <c r="G388" s="51" t="n">
        <v>0</v>
      </c>
      <c r="H388" s="51" t="n">
        <v>0</v>
      </c>
      <c r="I388" s="51" t="n">
        <v>6.9</v>
      </c>
      <c r="J388" s="50" t="n"/>
      <c r="K388" s="52">
        <f>IF(OR($A388="",$E388=""),"",IF($P388=1,0,N($E388)*N($F388)-N($G388)+N($H388)))</f>
        <v/>
      </c>
      <c r="L388" s="52">
        <f>IF(K388="","",IF($P388=1,0,N($E388)*IFERROR(INDEX(Products!$D$8:$D$307,MATCH($D388,Products!$A$8:$A$307,0)),0)))</f>
        <v/>
      </c>
      <c r="M388" s="52">
        <f>IF(OR(K388="",$O388=0),IF(K388="","",0),IF($P388=1,0,K388*(N(INDEX(Settings!$E$11:$E$18,$O388))+N(INDEX(Settings!$G$11:$G$18,$O388)))+N(INDEX(Settings!$F$11:$F$18,$O388))))</f>
        <v/>
      </c>
      <c r="N388" s="53">
        <f>IF(K388="","",K388-L388-M388-N($I388)-$P388*N(Settings!$D$20))</f>
        <v/>
      </c>
      <c r="O388">
        <f>IF($C388="",0,IFERROR(MATCH($C388,Settings!$D$11:$D$18,0),0))</f>
        <v/>
      </c>
      <c r="P388">
        <f>IF(LOWER(TRIM($J388&amp;""))="x",1,0)</f>
        <v/>
      </c>
    </row>
    <row r="389">
      <c r="A389" s="49" t="n">
        <v>46079</v>
      </c>
      <c r="B389" s="50" t="inlineStr">
        <is>
          <t>BL26382</t>
        </is>
      </c>
      <c r="C389" s="50" t="inlineStr">
        <is>
          <t>Amazon</t>
        </is>
      </c>
      <c r="D389" s="50" t="inlineStr">
        <is>
          <t>BL-204</t>
        </is>
      </c>
      <c r="E389" s="50" t="n">
        <v>1</v>
      </c>
      <c r="F389" s="51" t="n">
        <v>20.21</v>
      </c>
      <c r="G389" s="51" t="n">
        <v>0</v>
      </c>
      <c r="H389" s="51" t="n">
        <v>0</v>
      </c>
      <c r="I389" s="51" t="n">
        <v>4.97</v>
      </c>
      <c r="J389" s="50" t="n"/>
      <c r="K389" s="52">
        <f>IF(OR($A389="",$E389=""),"",IF($P389=1,0,N($E389)*N($F389)-N($G389)+N($H389)))</f>
        <v/>
      </c>
      <c r="L389" s="52">
        <f>IF(K389="","",IF($P389=1,0,N($E389)*IFERROR(INDEX(Products!$D$8:$D$307,MATCH($D389,Products!$A$8:$A$307,0)),0)))</f>
        <v/>
      </c>
      <c r="M389" s="52">
        <f>IF(OR(K389="",$O389=0),IF(K389="","",0),IF($P389=1,0,K389*(N(INDEX(Settings!$E$11:$E$18,$O389))+N(INDEX(Settings!$G$11:$G$18,$O389)))+N(INDEX(Settings!$F$11:$F$18,$O389))))</f>
        <v/>
      </c>
      <c r="N389" s="53">
        <f>IF(K389="","",K389-L389-M389-N($I389)-$P389*N(Settings!$D$20))</f>
        <v/>
      </c>
      <c r="O389">
        <f>IF($C389="",0,IFERROR(MATCH($C389,Settings!$D$11:$D$18,0),0))</f>
        <v/>
      </c>
      <c r="P389">
        <f>IF(LOWER(TRIM($J389&amp;""))="x",1,0)</f>
        <v/>
      </c>
    </row>
    <row r="390">
      <c r="A390" s="49" t="n">
        <v>46080</v>
      </c>
      <c r="B390" s="50" t="inlineStr">
        <is>
          <t>BL26383</t>
        </is>
      </c>
      <c r="C390" s="50" t="inlineStr">
        <is>
          <t>Amazon</t>
        </is>
      </c>
      <c r="D390" s="50" t="inlineStr">
        <is>
          <t>BL-403</t>
        </is>
      </c>
      <c r="E390" s="50" t="n">
        <v>1</v>
      </c>
      <c r="F390" s="51" t="n">
        <v>11.38</v>
      </c>
      <c r="G390" s="51" t="n">
        <v>0</v>
      </c>
      <c r="H390" s="51" t="n">
        <v>0</v>
      </c>
      <c r="I390" s="51" t="n">
        <v>4.76</v>
      </c>
      <c r="J390" s="50" t="n"/>
      <c r="K390" s="52">
        <f>IF(OR($A390="",$E390=""),"",IF($P390=1,0,N($E390)*N($F390)-N($G390)+N($H390)))</f>
        <v/>
      </c>
      <c r="L390" s="52">
        <f>IF(K390="","",IF($P390=1,0,N($E390)*IFERROR(INDEX(Products!$D$8:$D$307,MATCH($D390,Products!$A$8:$A$307,0)),0)))</f>
        <v/>
      </c>
      <c r="M390" s="52">
        <f>IF(OR(K390="",$O390=0),IF(K390="","",0),IF($P390=1,0,K390*(N(INDEX(Settings!$E$11:$E$18,$O390))+N(INDEX(Settings!$G$11:$G$18,$O390)))+N(INDEX(Settings!$F$11:$F$18,$O390))))</f>
        <v/>
      </c>
      <c r="N390" s="53">
        <f>IF(K390="","",K390-L390-M390-N($I390)-$P390*N(Settings!$D$20))</f>
        <v/>
      </c>
      <c r="O390">
        <f>IF($C390="",0,IFERROR(MATCH($C390,Settings!$D$11:$D$18,0),0))</f>
        <v/>
      </c>
      <c r="P390">
        <f>IF(LOWER(TRIM($J390&amp;""))="x",1,0)</f>
        <v/>
      </c>
    </row>
    <row r="391">
      <c r="A391" s="49" t="n">
        <v>46080</v>
      </c>
      <c r="B391" s="50" t="inlineStr">
        <is>
          <t>BL26384</t>
        </is>
      </c>
      <c r="C391" s="50" t="inlineStr">
        <is>
          <t>Amazon</t>
        </is>
      </c>
      <c r="D391" s="50" t="inlineStr">
        <is>
          <t>BL-202</t>
        </is>
      </c>
      <c r="E391" s="50" t="n">
        <v>1</v>
      </c>
      <c r="F391" s="51" t="n">
        <v>60.88</v>
      </c>
      <c r="G391" s="51" t="n">
        <v>0</v>
      </c>
      <c r="H391" s="51" t="n">
        <v>0</v>
      </c>
      <c r="I391" s="51" t="n">
        <v>6.9</v>
      </c>
      <c r="J391" s="50" t="n"/>
      <c r="K391" s="52">
        <f>IF(OR($A391="",$E391=""),"",IF($P391=1,0,N($E391)*N($F391)-N($G391)+N($H391)))</f>
        <v/>
      </c>
      <c r="L391" s="52">
        <f>IF(K391="","",IF($P391=1,0,N($E391)*IFERROR(INDEX(Products!$D$8:$D$307,MATCH($D391,Products!$A$8:$A$307,0)),0)))</f>
        <v/>
      </c>
      <c r="M391" s="52">
        <f>IF(OR(K391="",$O391=0),IF(K391="","",0),IF($P391=1,0,K391*(N(INDEX(Settings!$E$11:$E$18,$O391))+N(INDEX(Settings!$G$11:$G$18,$O391)))+N(INDEX(Settings!$F$11:$F$18,$O391))))</f>
        <v/>
      </c>
      <c r="N391" s="53">
        <f>IF(K391="","",K391-L391-M391-N($I391)-$P391*N(Settings!$D$20))</f>
        <v/>
      </c>
      <c r="O391">
        <f>IF($C391="",0,IFERROR(MATCH($C391,Settings!$D$11:$D$18,0),0))</f>
        <v/>
      </c>
      <c r="P391">
        <f>IF(LOWER(TRIM($J391&amp;""))="x",1,0)</f>
        <v/>
      </c>
    </row>
    <row r="392">
      <c r="A392" s="49" t="n">
        <v>46080</v>
      </c>
      <c r="B392" s="50" t="inlineStr">
        <is>
          <t>BL26385</t>
        </is>
      </c>
      <c r="C392" s="50" t="inlineStr">
        <is>
          <t>Etsy</t>
        </is>
      </c>
      <c r="D392" s="50" t="inlineStr">
        <is>
          <t>BL-403</t>
        </is>
      </c>
      <c r="E392" s="50" t="n">
        <v>2</v>
      </c>
      <c r="F392" s="51" t="n">
        <v>10.84</v>
      </c>
      <c r="G392" s="51" t="n">
        <v>0</v>
      </c>
      <c r="H392" s="51" t="n">
        <v>3.28</v>
      </c>
      <c r="I392" s="51" t="n">
        <v>4.18</v>
      </c>
      <c r="J392" s="50" t="n"/>
      <c r="K392" s="52">
        <f>IF(OR($A392="",$E392=""),"",IF($P392=1,0,N($E392)*N($F392)-N($G392)+N($H392)))</f>
        <v/>
      </c>
      <c r="L392" s="52">
        <f>IF(K392="","",IF($P392=1,0,N($E392)*IFERROR(INDEX(Products!$D$8:$D$307,MATCH($D392,Products!$A$8:$A$307,0)),0)))</f>
        <v/>
      </c>
      <c r="M392" s="52">
        <f>IF(OR(K392="",$O392=0),IF(K392="","",0),IF($P392=1,0,K392*(N(INDEX(Settings!$E$11:$E$18,$O392))+N(INDEX(Settings!$G$11:$G$18,$O392)))+N(INDEX(Settings!$F$11:$F$18,$O392))))</f>
        <v/>
      </c>
      <c r="N392" s="53">
        <f>IF(K392="","",K392-L392-M392-N($I392)-$P392*N(Settings!$D$20))</f>
        <v/>
      </c>
      <c r="O392">
        <f>IF($C392="",0,IFERROR(MATCH($C392,Settings!$D$11:$D$18,0),0))</f>
        <v/>
      </c>
      <c r="P392">
        <f>IF(LOWER(TRIM($J392&amp;""))="x",1,0)</f>
        <v/>
      </c>
    </row>
    <row r="393">
      <c r="A393" s="49" t="n">
        <v>46080</v>
      </c>
      <c r="B393" s="50" t="inlineStr">
        <is>
          <t>BL26386</t>
        </is>
      </c>
      <c r="C393" s="50" t="inlineStr">
        <is>
          <t>eBay</t>
        </is>
      </c>
      <c r="D393" s="50" t="inlineStr">
        <is>
          <t>BL-203</t>
        </is>
      </c>
      <c r="E393" s="50" t="n">
        <v>1</v>
      </c>
      <c r="F393" s="51" t="n">
        <v>16.72</v>
      </c>
      <c r="G393" s="51" t="n">
        <v>0</v>
      </c>
      <c r="H393" s="51" t="n">
        <v>3.28</v>
      </c>
      <c r="I393" s="51" t="n">
        <v>4.21</v>
      </c>
      <c r="J393" s="50" t="n"/>
      <c r="K393" s="52">
        <f>IF(OR($A393="",$E393=""),"",IF($P393=1,0,N($E393)*N($F393)-N($G393)+N($H393)))</f>
        <v/>
      </c>
      <c r="L393" s="52">
        <f>IF(K393="","",IF($P393=1,0,N($E393)*IFERROR(INDEX(Products!$D$8:$D$307,MATCH($D393,Products!$A$8:$A$307,0)),0)))</f>
        <v/>
      </c>
      <c r="M393" s="52">
        <f>IF(OR(K393="",$O393=0),IF(K393="","",0),IF($P393=1,0,K393*(N(INDEX(Settings!$E$11:$E$18,$O393))+N(INDEX(Settings!$G$11:$G$18,$O393)))+N(INDEX(Settings!$F$11:$F$18,$O393))))</f>
        <v/>
      </c>
      <c r="N393" s="53">
        <f>IF(K393="","",K393-L393-M393-N($I393)-$P393*N(Settings!$D$20))</f>
        <v/>
      </c>
      <c r="O393">
        <f>IF($C393="",0,IFERROR(MATCH($C393,Settings!$D$11:$D$18,0),0))</f>
        <v/>
      </c>
      <c r="P393">
        <f>IF(LOWER(TRIM($J393&amp;""))="x",1,0)</f>
        <v/>
      </c>
    </row>
    <row r="394">
      <c r="A394" s="49" t="n">
        <v>46080</v>
      </c>
      <c r="B394" s="50" t="inlineStr">
        <is>
          <t>BL26387</t>
        </is>
      </c>
      <c r="C394" s="50" t="inlineStr">
        <is>
          <t>Own shop</t>
        </is>
      </c>
      <c r="D394" s="50" t="inlineStr">
        <is>
          <t>BL-102</t>
        </is>
      </c>
      <c r="E394" s="50" t="n">
        <v>1</v>
      </c>
      <c r="F394" s="51" t="n">
        <v>14.2</v>
      </c>
      <c r="G394" s="51" t="n">
        <v>0</v>
      </c>
      <c r="H394" s="51" t="n">
        <v>4.12</v>
      </c>
      <c r="I394" s="51" t="n">
        <v>4.28</v>
      </c>
      <c r="J394" s="50" t="n"/>
      <c r="K394" s="52">
        <f>IF(OR($A394="",$E394=""),"",IF($P394=1,0,N($E394)*N($F394)-N($G394)+N($H394)))</f>
        <v/>
      </c>
      <c r="L394" s="52">
        <f>IF(K394="","",IF($P394=1,0,N($E394)*IFERROR(INDEX(Products!$D$8:$D$307,MATCH($D394,Products!$A$8:$A$307,0)),0)))</f>
        <v/>
      </c>
      <c r="M394" s="52">
        <f>IF(OR(K394="",$O394=0),IF(K394="","",0),IF($P394=1,0,K394*(N(INDEX(Settings!$E$11:$E$18,$O394))+N(INDEX(Settings!$G$11:$G$18,$O394)))+N(INDEX(Settings!$F$11:$F$18,$O394))))</f>
        <v/>
      </c>
      <c r="N394" s="53">
        <f>IF(K394="","",K394-L394-M394-N($I394)-$P394*N(Settings!$D$20))</f>
        <v/>
      </c>
      <c r="O394">
        <f>IF($C394="",0,IFERROR(MATCH($C394,Settings!$D$11:$D$18,0),0))</f>
        <v/>
      </c>
      <c r="P394">
        <f>IF(LOWER(TRIM($J394&amp;""))="x",1,0)</f>
        <v/>
      </c>
    </row>
    <row r="395">
      <c r="A395" s="49" t="n">
        <v>46080</v>
      </c>
      <c r="B395" s="50" t="inlineStr">
        <is>
          <t>BL26388</t>
        </is>
      </c>
      <c r="C395" s="50" t="inlineStr">
        <is>
          <t>Own shop</t>
        </is>
      </c>
      <c r="D395" s="50" t="inlineStr">
        <is>
          <t>BL-401</t>
        </is>
      </c>
      <c r="E395" s="50" t="n">
        <v>1</v>
      </c>
      <c r="F395" s="51" t="n">
        <v>23.45</v>
      </c>
      <c r="G395" s="51" t="n">
        <v>0</v>
      </c>
      <c r="H395" s="51" t="n">
        <v>4.12</v>
      </c>
      <c r="I395" s="51" t="n">
        <v>4.9</v>
      </c>
      <c r="J395" s="50" t="n"/>
      <c r="K395" s="52">
        <f>IF(OR($A395="",$E395=""),"",IF($P395=1,0,N($E395)*N($F395)-N($G395)+N($H395)))</f>
        <v/>
      </c>
      <c r="L395" s="52">
        <f>IF(K395="","",IF($P395=1,0,N($E395)*IFERROR(INDEX(Products!$D$8:$D$307,MATCH($D395,Products!$A$8:$A$307,0)),0)))</f>
        <v/>
      </c>
      <c r="M395" s="52">
        <f>IF(OR(K395="",$O395=0),IF(K395="","",0),IF($P395=1,0,K395*(N(INDEX(Settings!$E$11:$E$18,$O395))+N(INDEX(Settings!$G$11:$G$18,$O395)))+N(INDEX(Settings!$F$11:$F$18,$O395))))</f>
        <v/>
      </c>
      <c r="N395" s="53">
        <f>IF(K395="","",K395-L395-M395-N($I395)-$P395*N(Settings!$D$20))</f>
        <v/>
      </c>
      <c r="O395">
        <f>IF($C395="",0,IFERROR(MATCH($C395,Settings!$D$11:$D$18,0),0))</f>
        <v/>
      </c>
      <c r="P395">
        <f>IF(LOWER(TRIM($J395&amp;""))="x",1,0)</f>
        <v/>
      </c>
    </row>
    <row r="396">
      <c r="A396" s="49" t="n">
        <v>46080</v>
      </c>
      <c r="B396" s="50" t="inlineStr">
        <is>
          <t>BL26389</t>
        </is>
      </c>
      <c r="C396" s="50" t="inlineStr">
        <is>
          <t>Own shop</t>
        </is>
      </c>
      <c r="D396" s="50" t="inlineStr">
        <is>
          <t>BL-201</t>
        </is>
      </c>
      <c r="E396" s="50" t="n">
        <v>1</v>
      </c>
      <c r="F396" s="51" t="n">
        <v>12.52</v>
      </c>
      <c r="G396" s="51" t="n">
        <v>0</v>
      </c>
      <c r="H396" s="51" t="n">
        <v>4.12</v>
      </c>
      <c r="I396" s="51" t="n">
        <v>5.1</v>
      </c>
      <c r="J396" s="50" t="n"/>
      <c r="K396" s="52">
        <f>IF(OR($A396="",$E396=""),"",IF($P396=1,0,N($E396)*N($F396)-N($G396)+N($H396)))</f>
        <v/>
      </c>
      <c r="L396" s="52">
        <f>IF(K396="","",IF($P396=1,0,N($E396)*IFERROR(INDEX(Products!$D$8:$D$307,MATCH($D396,Products!$A$8:$A$307,0)),0)))</f>
        <v/>
      </c>
      <c r="M396" s="52">
        <f>IF(OR(K396="",$O396=0),IF(K396="","",0),IF($P396=1,0,K396*(N(INDEX(Settings!$E$11:$E$18,$O396))+N(INDEX(Settings!$G$11:$G$18,$O396)))+N(INDEX(Settings!$F$11:$F$18,$O396))))</f>
        <v/>
      </c>
      <c r="N396" s="53">
        <f>IF(K396="","",K396-L396-M396-N($I396)-$P396*N(Settings!$D$20))</f>
        <v/>
      </c>
      <c r="O396">
        <f>IF($C396="",0,IFERROR(MATCH($C396,Settings!$D$11:$D$18,0),0))</f>
        <v/>
      </c>
      <c r="P396">
        <f>IF(LOWER(TRIM($J396&amp;""))="x",1,0)</f>
        <v/>
      </c>
    </row>
    <row r="397">
      <c r="A397" s="49" t="n">
        <v>46080</v>
      </c>
      <c r="B397" s="50" t="inlineStr">
        <is>
          <t>BL26390</t>
        </is>
      </c>
      <c r="C397" s="50" t="inlineStr">
        <is>
          <t>eBay</t>
        </is>
      </c>
      <c r="D397" s="50" t="inlineStr">
        <is>
          <t>BL-204</t>
        </is>
      </c>
      <c r="E397" s="50" t="n">
        <v>2</v>
      </c>
      <c r="F397" s="51" t="n">
        <v>19.24</v>
      </c>
      <c r="G397" s="51" t="n">
        <v>0</v>
      </c>
      <c r="H397" s="51" t="n">
        <v>3.28</v>
      </c>
      <c r="I397" s="51" t="n">
        <v>4.33</v>
      </c>
      <c r="J397" s="50" t="n"/>
      <c r="K397" s="52">
        <f>IF(OR($A397="",$E397=""),"",IF($P397=1,0,N($E397)*N($F397)-N($G397)+N($H397)))</f>
        <v/>
      </c>
      <c r="L397" s="52">
        <f>IF(K397="","",IF($P397=1,0,N($E397)*IFERROR(INDEX(Products!$D$8:$D$307,MATCH($D397,Products!$A$8:$A$307,0)),0)))</f>
        <v/>
      </c>
      <c r="M397" s="52">
        <f>IF(OR(K397="",$O397=0),IF(K397="","",0),IF($P397=1,0,K397*(N(INDEX(Settings!$E$11:$E$18,$O397))+N(INDEX(Settings!$G$11:$G$18,$O397)))+N(INDEX(Settings!$F$11:$F$18,$O397))))</f>
        <v/>
      </c>
      <c r="N397" s="53">
        <f>IF(K397="","",K397-L397-M397-N($I397)-$P397*N(Settings!$D$20))</f>
        <v/>
      </c>
      <c r="O397">
        <f>IF($C397="",0,IFERROR(MATCH($C397,Settings!$D$11:$D$18,0),0))</f>
        <v/>
      </c>
      <c r="P397">
        <f>IF(LOWER(TRIM($J397&amp;""))="x",1,0)</f>
        <v/>
      </c>
    </row>
    <row r="398">
      <c r="A398" s="49" t="n">
        <v>46081</v>
      </c>
      <c r="B398" s="50" t="inlineStr">
        <is>
          <t>BL26391</t>
        </is>
      </c>
      <c r="C398" s="50" t="inlineStr">
        <is>
          <t>Own shop</t>
        </is>
      </c>
      <c r="D398" s="50" t="inlineStr">
        <is>
          <t>BL-201</t>
        </is>
      </c>
      <c r="E398" s="50" t="n">
        <v>1</v>
      </c>
      <c r="F398" s="51" t="n">
        <v>12.52</v>
      </c>
      <c r="G398" s="51" t="n">
        <v>0</v>
      </c>
      <c r="H398" s="51" t="n">
        <v>4.12</v>
      </c>
      <c r="I398" s="51" t="n">
        <v>5.12</v>
      </c>
      <c r="J398" s="50" t="n"/>
      <c r="K398" s="52">
        <f>IF(OR($A398="",$E398=""),"",IF($P398=1,0,N($E398)*N($F398)-N($G398)+N($H398)))</f>
        <v/>
      </c>
      <c r="L398" s="52">
        <f>IF(K398="","",IF($P398=1,0,N($E398)*IFERROR(INDEX(Products!$D$8:$D$307,MATCH($D398,Products!$A$8:$A$307,0)),0)))</f>
        <v/>
      </c>
      <c r="M398" s="52">
        <f>IF(OR(K398="",$O398=0),IF(K398="","",0),IF($P398=1,0,K398*(N(INDEX(Settings!$E$11:$E$18,$O398))+N(INDEX(Settings!$G$11:$G$18,$O398)))+N(INDEX(Settings!$F$11:$F$18,$O398))))</f>
        <v/>
      </c>
      <c r="N398" s="53">
        <f>IF(K398="","",K398-L398-M398-N($I398)-$P398*N(Settings!$D$20))</f>
        <v/>
      </c>
      <c r="O398">
        <f>IF($C398="",0,IFERROR(MATCH($C398,Settings!$D$11:$D$18,0),0))</f>
        <v/>
      </c>
      <c r="P398">
        <f>IF(LOWER(TRIM($J398&amp;""))="x",1,0)</f>
        <v/>
      </c>
    </row>
    <row r="399">
      <c r="A399" s="49" t="n">
        <v>46081</v>
      </c>
      <c r="B399" s="50" t="inlineStr">
        <is>
          <t>BL26392</t>
        </is>
      </c>
      <c r="C399" s="50" t="inlineStr">
        <is>
          <t>Own shop</t>
        </is>
      </c>
      <c r="D399" s="50" t="inlineStr">
        <is>
          <t>BL-201</t>
        </is>
      </c>
      <c r="E399" s="50" t="n">
        <v>1</v>
      </c>
      <c r="F399" s="51" t="n">
        <v>12.52</v>
      </c>
      <c r="G399" s="51" t="n">
        <v>1.25</v>
      </c>
      <c r="H399" s="51" t="n">
        <v>4.12</v>
      </c>
      <c r="I399" s="51" t="n">
        <v>4.53</v>
      </c>
      <c r="J399" s="50" t="n"/>
      <c r="K399" s="52">
        <f>IF(OR($A399="",$E399=""),"",IF($P399=1,0,N($E399)*N($F399)-N($G399)+N($H399)))</f>
        <v/>
      </c>
      <c r="L399" s="52">
        <f>IF(K399="","",IF($P399=1,0,N($E399)*IFERROR(INDEX(Products!$D$8:$D$307,MATCH($D399,Products!$A$8:$A$307,0)),0)))</f>
        <v/>
      </c>
      <c r="M399" s="52">
        <f>IF(OR(K399="",$O399=0),IF(K399="","",0),IF($P399=1,0,K399*(N(INDEX(Settings!$E$11:$E$18,$O399))+N(INDEX(Settings!$G$11:$G$18,$O399)))+N(INDEX(Settings!$F$11:$F$18,$O399))))</f>
        <v/>
      </c>
      <c r="N399" s="53">
        <f>IF(K399="","",K399-L399-M399-N($I399)-$P399*N(Settings!$D$20))</f>
        <v/>
      </c>
      <c r="O399">
        <f>IF($C399="",0,IFERROR(MATCH($C399,Settings!$D$11:$D$18,0),0))</f>
        <v/>
      </c>
      <c r="P399">
        <f>IF(LOWER(TRIM($J399&amp;""))="x",1,0)</f>
        <v/>
      </c>
    </row>
    <row r="400">
      <c r="A400" s="49" t="n">
        <v>46081</v>
      </c>
      <c r="B400" s="50" t="inlineStr">
        <is>
          <t>BL26393</t>
        </is>
      </c>
      <c r="C400" s="50" t="inlineStr">
        <is>
          <t>Amazon</t>
        </is>
      </c>
      <c r="D400" s="50" t="inlineStr">
        <is>
          <t>BL-402</t>
        </is>
      </c>
      <c r="E400" s="50" t="n">
        <v>1</v>
      </c>
      <c r="F400" s="51" t="n">
        <v>44.03</v>
      </c>
      <c r="G400" s="51" t="n">
        <v>0</v>
      </c>
      <c r="H400" s="51" t="n">
        <v>0</v>
      </c>
      <c r="I400" s="51" t="n">
        <v>6.9</v>
      </c>
      <c r="J400" s="50" t="n"/>
      <c r="K400" s="52">
        <f>IF(OR($A400="",$E400=""),"",IF($P400=1,0,N($E400)*N($F400)-N($G400)+N($H400)))</f>
        <v/>
      </c>
      <c r="L400" s="52">
        <f>IF(K400="","",IF($P400=1,0,N($E400)*IFERROR(INDEX(Products!$D$8:$D$307,MATCH($D400,Products!$A$8:$A$307,0)),0)))</f>
        <v/>
      </c>
      <c r="M400" s="52">
        <f>IF(OR(K400="",$O400=0),IF(K400="","",0),IF($P400=1,0,K400*(N(INDEX(Settings!$E$11:$E$18,$O400))+N(INDEX(Settings!$G$11:$G$18,$O400)))+N(INDEX(Settings!$F$11:$F$18,$O400))))</f>
        <v/>
      </c>
      <c r="N400" s="53">
        <f>IF(K400="","",K400-L400-M400-N($I400)-$P400*N(Settings!$D$20))</f>
        <v/>
      </c>
      <c r="O400">
        <f>IF($C400="",0,IFERROR(MATCH($C400,Settings!$D$11:$D$18,0),0))</f>
        <v/>
      </c>
      <c r="P400">
        <f>IF(LOWER(TRIM($J400&amp;""))="x",1,0)</f>
        <v/>
      </c>
    </row>
    <row r="401">
      <c r="A401" s="49" t="n">
        <v>46081</v>
      </c>
      <c r="B401" s="50" t="inlineStr">
        <is>
          <t>BL26394</t>
        </is>
      </c>
      <c r="C401" s="50" t="inlineStr">
        <is>
          <t>Own shop</t>
        </is>
      </c>
      <c r="D401" s="50" t="inlineStr">
        <is>
          <t>BL-203</t>
        </is>
      </c>
      <c r="E401" s="50" t="n">
        <v>1</v>
      </c>
      <c r="F401" s="51" t="n">
        <v>16.72</v>
      </c>
      <c r="G401" s="51" t="n">
        <v>1.67</v>
      </c>
      <c r="H401" s="51" t="n">
        <v>4.12</v>
      </c>
      <c r="I401" s="51" t="n">
        <v>4.69</v>
      </c>
      <c r="J401" s="50" t="n"/>
      <c r="K401" s="52">
        <f>IF(OR($A401="",$E401=""),"",IF($P401=1,0,N($E401)*N($F401)-N($G401)+N($H401)))</f>
        <v/>
      </c>
      <c r="L401" s="52">
        <f>IF(K401="","",IF($P401=1,0,N($E401)*IFERROR(INDEX(Products!$D$8:$D$307,MATCH($D401,Products!$A$8:$A$307,0)),0)))</f>
        <v/>
      </c>
      <c r="M401" s="52">
        <f>IF(OR(K401="",$O401=0),IF(K401="","",0),IF($P401=1,0,K401*(N(INDEX(Settings!$E$11:$E$18,$O401))+N(INDEX(Settings!$G$11:$G$18,$O401)))+N(INDEX(Settings!$F$11:$F$18,$O401))))</f>
        <v/>
      </c>
      <c r="N401" s="53">
        <f>IF(K401="","",K401-L401-M401-N($I401)-$P401*N(Settings!$D$20))</f>
        <v/>
      </c>
      <c r="O401">
        <f>IF($C401="",0,IFERROR(MATCH($C401,Settings!$D$11:$D$18,0),0))</f>
        <v/>
      </c>
      <c r="P401">
        <f>IF(LOWER(TRIM($J401&amp;""))="x",1,0)</f>
        <v/>
      </c>
    </row>
    <row r="402">
      <c r="A402" s="49" t="n">
        <v>46081</v>
      </c>
      <c r="B402" s="50" t="inlineStr">
        <is>
          <t>BL26395</t>
        </is>
      </c>
      <c r="C402" s="50" t="inlineStr">
        <is>
          <t>Own shop</t>
        </is>
      </c>
      <c r="D402" s="50" t="inlineStr">
        <is>
          <t>BL-202</t>
        </is>
      </c>
      <c r="E402" s="50" t="n">
        <v>1</v>
      </c>
      <c r="F402" s="51" t="n">
        <v>57.98</v>
      </c>
      <c r="G402" s="51" t="n">
        <v>0</v>
      </c>
      <c r="H402" s="51" t="n">
        <v>0</v>
      </c>
      <c r="I402" s="51" t="n">
        <v>6.9</v>
      </c>
      <c r="J402" s="50" t="n"/>
      <c r="K402" s="52">
        <f>IF(OR($A402="",$E402=""),"",IF($P402=1,0,N($E402)*N($F402)-N($G402)+N($H402)))</f>
        <v/>
      </c>
      <c r="L402" s="52">
        <f>IF(K402="","",IF($P402=1,0,N($E402)*IFERROR(INDEX(Products!$D$8:$D$307,MATCH($D402,Products!$A$8:$A$307,0)),0)))</f>
        <v/>
      </c>
      <c r="M402" s="52">
        <f>IF(OR(K402="",$O402=0),IF(K402="","",0),IF($P402=1,0,K402*(N(INDEX(Settings!$E$11:$E$18,$O402))+N(INDEX(Settings!$G$11:$G$18,$O402)))+N(INDEX(Settings!$F$11:$F$18,$O402))))</f>
        <v/>
      </c>
      <c r="N402" s="53">
        <f>IF(K402="","",K402-L402-M402-N($I402)-$P402*N(Settings!$D$20))</f>
        <v/>
      </c>
      <c r="O402">
        <f>IF($C402="",0,IFERROR(MATCH($C402,Settings!$D$11:$D$18,0),0))</f>
        <v/>
      </c>
      <c r="P402">
        <f>IF(LOWER(TRIM($J402&amp;""))="x",1,0)</f>
        <v/>
      </c>
    </row>
    <row r="403">
      <c r="A403" s="49" t="n">
        <v>46081</v>
      </c>
      <c r="B403" s="50" t="inlineStr">
        <is>
          <t>BL26396</t>
        </is>
      </c>
      <c r="C403" s="50" t="inlineStr">
        <is>
          <t>Own shop</t>
        </is>
      </c>
      <c r="D403" s="50" t="inlineStr">
        <is>
          <t>BL-204</t>
        </is>
      </c>
      <c r="E403" s="50" t="n">
        <v>1</v>
      </c>
      <c r="F403" s="51" t="n">
        <v>19.24</v>
      </c>
      <c r="G403" s="51" t="n">
        <v>0</v>
      </c>
      <c r="H403" s="51" t="n">
        <v>4.12</v>
      </c>
      <c r="I403" s="51" t="n">
        <v>4.62</v>
      </c>
      <c r="J403" s="50" t="n"/>
      <c r="K403" s="52">
        <f>IF(OR($A403="",$E403=""),"",IF($P403=1,0,N($E403)*N($F403)-N($G403)+N($H403)))</f>
        <v/>
      </c>
      <c r="L403" s="52">
        <f>IF(K403="","",IF($P403=1,0,N($E403)*IFERROR(INDEX(Products!$D$8:$D$307,MATCH($D403,Products!$A$8:$A$307,0)),0)))</f>
        <v/>
      </c>
      <c r="M403" s="52">
        <f>IF(OR(K403="",$O403=0),IF(K403="","",0),IF($P403=1,0,K403*(N(INDEX(Settings!$E$11:$E$18,$O403))+N(INDEX(Settings!$G$11:$G$18,$O403)))+N(INDEX(Settings!$F$11:$F$18,$O403))))</f>
        <v/>
      </c>
      <c r="N403" s="53">
        <f>IF(K403="","",K403-L403-M403-N($I403)-$P403*N(Settings!$D$20))</f>
        <v/>
      </c>
      <c r="O403">
        <f>IF($C403="",0,IFERROR(MATCH($C403,Settings!$D$11:$D$18,0),0))</f>
        <v/>
      </c>
      <c r="P403">
        <f>IF(LOWER(TRIM($J403&amp;""))="x",1,0)</f>
        <v/>
      </c>
    </row>
    <row r="404">
      <c r="A404" s="49" t="n">
        <v>46081</v>
      </c>
      <c r="B404" s="50" t="inlineStr">
        <is>
          <t>BL26397</t>
        </is>
      </c>
      <c r="C404" s="50" t="inlineStr">
        <is>
          <t>Amazon</t>
        </is>
      </c>
      <c r="D404" s="50" t="inlineStr">
        <is>
          <t>BL-402</t>
        </is>
      </c>
      <c r="E404" s="50" t="n">
        <v>1</v>
      </c>
      <c r="F404" s="51" t="n">
        <v>44.03</v>
      </c>
      <c r="G404" s="51" t="n">
        <v>0</v>
      </c>
      <c r="H404" s="51" t="n">
        <v>0</v>
      </c>
      <c r="I404" s="51" t="n">
        <v>6.9</v>
      </c>
      <c r="J404" s="50" t="n"/>
      <c r="K404" s="52">
        <f>IF(OR($A404="",$E404=""),"",IF($P404=1,0,N($E404)*N($F404)-N($G404)+N($H404)))</f>
        <v/>
      </c>
      <c r="L404" s="52">
        <f>IF(K404="","",IF($P404=1,0,N($E404)*IFERROR(INDEX(Products!$D$8:$D$307,MATCH($D404,Products!$A$8:$A$307,0)),0)))</f>
        <v/>
      </c>
      <c r="M404" s="52">
        <f>IF(OR(K404="",$O404=0),IF(K404="","",0),IF($P404=1,0,K404*(N(INDEX(Settings!$E$11:$E$18,$O404))+N(INDEX(Settings!$G$11:$G$18,$O404)))+N(INDEX(Settings!$F$11:$F$18,$O404))))</f>
        <v/>
      </c>
      <c r="N404" s="53">
        <f>IF(K404="","",K404-L404-M404-N($I404)-$P404*N(Settings!$D$20))</f>
        <v/>
      </c>
      <c r="O404">
        <f>IF($C404="",0,IFERROR(MATCH($C404,Settings!$D$11:$D$18,0),0))</f>
        <v/>
      </c>
      <c r="P404">
        <f>IF(LOWER(TRIM($J404&amp;""))="x",1,0)</f>
        <v/>
      </c>
    </row>
    <row r="405">
      <c r="A405" s="49" t="n">
        <v>46082</v>
      </c>
      <c r="B405" s="50" t="inlineStr">
        <is>
          <t>BL26398</t>
        </is>
      </c>
      <c r="C405" s="50" t="inlineStr">
        <is>
          <t>Amazon</t>
        </is>
      </c>
      <c r="D405" s="50" t="inlineStr">
        <is>
          <t>BL-301</t>
        </is>
      </c>
      <c r="E405" s="50" t="n">
        <v>1</v>
      </c>
      <c r="F405" s="51" t="n">
        <v>19.32</v>
      </c>
      <c r="G405" s="51" t="n">
        <v>0</v>
      </c>
      <c r="H405" s="51" t="n">
        <v>0</v>
      </c>
      <c r="I405" s="51" t="n">
        <v>4.37</v>
      </c>
      <c r="J405" s="50" t="n"/>
      <c r="K405" s="52">
        <f>IF(OR($A405="",$E405=""),"",IF($P405=1,0,N($E405)*N($F405)-N($G405)+N($H405)))</f>
        <v/>
      </c>
      <c r="L405" s="52">
        <f>IF(K405="","",IF($P405=1,0,N($E405)*IFERROR(INDEX(Products!$D$8:$D$307,MATCH($D405,Products!$A$8:$A$307,0)),0)))</f>
        <v/>
      </c>
      <c r="M405" s="52">
        <f>IF(OR(K405="",$O405=0),IF(K405="","",0),IF($P405=1,0,K405*(N(INDEX(Settings!$E$11:$E$18,$O405))+N(INDEX(Settings!$G$11:$G$18,$O405)))+N(INDEX(Settings!$F$11:$F$18,$O405))))</f>
        <v/>
      </c>
      <c r="N405" s="53">
        <f>IF(K405="","",K405-L405-M405-N($I405)-$P405*N(Settings!$D$20))</f>
        <v/>
      </c>
      <c r="O405">
        <f>IF($C405="",0,IFERROR(MATCH($C405,Settings!$D$11:$D$18,0),0))</f>
        <v/>
      </c>
      <c r="P405">
        <f>IF(LOWER(TRIM($J405&amp;""))="x",1,0)</f>
        <v/>
      </c>
    </row>
    <row r="406">
      <c r="A406" s="49" t="n">
        <v>46082</v>
      </c>
      <c r="B406" s="50" t="inlineStr">
        <is>
          <t>BL26399</t>
        </is>
      </c>
      <c r="C406" s="50" t="inlineStr">
        <is>
          <t>Own shop</t>
        </is>
      </c>
      <c r="D406" s="50" t="inlineStr">
        <is>
          <t>BL-301</t>
        </is>
      </c>
      <c r="E406" s="50" t="n">
        <v>1</v>
      </c>
      <c r="F406" s="51" t="n">
        <v>18.4</v>
      </c>
      <c r="G406" s="51" t="n">
        <v>0</v>
      </c>
      <c r="H406" s="51" t="n">
        <v>4.12</v>
      </c>
      <c r="I406" s="51" t="n">
        <v>4.6</v>
      </c>
      <c r="J406" s="50" t="n"/>
      <c r="K406" s="52">
        <f>IF(OR($A406="",$E406=""),"",IF($P406=1,0,N($E406)*N($F406)-N($G406)+N($H406)))</f>
        <v/>
      </c>
      <c r="L406" s="52">
        <f>IF(K406="","",IF($P406=1,0,N($E406)*IFERROR(INDEX(Products!$D$8:$D$307,MATCH($D406,Products!$A$8:$A$307,0)),0)))</f>
        <v/>
      </c>
      <c r="M406" s="52">
        <f>IF(OR(K406="",$O406=0),IF(K406="","",0),IF($P406=1,0,K406*(N(INDEX(Settings!$E$11:$E$18,$O406))+N(INDEX(Settings!$G$11:$G$18,$O406)))+N(INDEX(Settings!$F$11:$F$18,$O406))))</f>
        <v/>
      </c>
      <c r="N406" s="53">
        <f>IF(K406="","",K406-L406-M406-N($I406)-$P406*N(Settings!$D$20))</f>
        <v/>
      </c>
      <c r="O406">
        <f>IF($C406="",0,IFERROR(MATCH($C406,Settings!$D$11:$D$18,0),0))</f>
        <v/>
      </c>
      <c r="P406">
        <f>IF(LOWER(TRIM($J406&amp;""))="x",1,0)</f>
        <v/>
      </c>
    </row>
    <row r="407">
      <c r="A407" s="49" t="n">
        <v>46082</v>
      </c>
      <c r="B407" s="50" t="inlineStr">
        <is>
          <t>BL26400</t>
        </is>
      </c>
      <c r="C407" s="50" t="inlineStr">
        <is>
          <t>Own shop</t>
        </is>
      </c>
      <c r="D407" s="50" t="inlineStr">
        <is>
          <t>BL-403</t>
        </is>
      </c>
      <c r="E407" s="50" t="n">
        <v>2</v>
      </c>
      <c r="F407" s="51" t="n">
        <v>10.84</v>
      </c>
      <c r="G407" s="51" t="n">
        <v>2.17</v>
      </c>
      <c r="H407" s="51" t="n">
        <v>4.12</v>
      </c>
      <c r="I407" s="51" t="n">
        <v>4.91</v>
      </c>
      <c r="J407" s="50" t="n"/>
      <c r="K407" s="52">
        <f>IF(OR($A407="",$E407=""),"",IF($P407=1,0,N($E407)*N($F407)-N($G407)+N($H407)))</f>
        <v/>
      </c>
      <c r="L407" s="52">
        <f>IF(K407="","",IF($P407=1,0,N($E407)*IFERROR(INDEX(Products!$D$8:$D$307,MATCH($D407,Products!$A$8:$A$307,0)),0)))</f>
        <v/>
      </c>
      <c r="M407" s="52">
        <f>IF(OR(K407="",$O407=0),IF(K407="","",0),IF($P407=1,0,K407*(N(INDEX(Settings!$E$11:$E$18,$O407))+N(INDEX(Settings!$G$11:$G$18,$O407)))+N(INDEX(Settings!$F$11:$F$18,$O407))))</f>
        <v/>
      </c>
      <c r="N407" s="53">
        <f>IF(K407="","",K407-L407-M407-N($I407)-$P407*N(Settings!$D$20))</f>
        <v/>
      </c>
      <c r="O407">
        <f>IF($C407="",0,IFERROR(MATCH($C407,Settings!$D$11:$D$18,0),0))</f>
        <v/>
      </c>
      <c r="P407">
        <f>IF(LOWER(TRIM($J407&amp;""))="x",1,0)</f>
        <v/>
      </c>
    </row>
    <row r="408">
      <c r="A408" s="49" t="n">
        <v>46082</v>
      </c>
      <c r="B408" s="50" t="inlineStr">
        <is>
          <t>BL26401</t>
        </is>
      </c>
      <c r="C408" s="50" t="inlineStr">
        <is>
          <t>Own shop</t>
        </is>
      </c>
      <c r="D408" s="50" t="inlineStr">
        <is>
          <t>BL-303</t>
        </is>
      </c>
      <c r="E408" s="50" t="n">
        <v>1</v>
      </c>
      <c r="F408" s="51" t="n">
        <v>10</v>
      </c>
      <c r="G408" s="51" t="n">
        <v>0</v>
      </c>
      <c r="H408" s="51" t="n">
        <v>4.12</v>
      </c>
      <c r="I408" s="51" t="n">
        <v>4.88</v>
      </c>
      <c r="J408" s="50" t="n"/>
      <c r="K408" s="52">
        <f>IF(OR($A408="",$E408=""),"",IF($P408=1,0,N($E408)*N($F408)-N($G408)+N($H408)))</f>
        <v/>
      </c>
      <c r="L408" s="52">
        <f>IF(K408="","",IF($P408=1,0,N($E408)*IFERROR(INDEX(Products!$D$8:$D$307,MATCH($D408,Products!$A$8:$A$307,0)),0)))</f>
        <v/>
      </c>
      <c r="M408" s="52">
        <f>IF(OR(K408="",$O408=0),IF(K408="","",0),IF($P408=1,0,K408*(N(INDEX(Settings!$E$11:$E$18,$O408))+N(INDEX(Settings!$G$11:$G$18,$O408)))+N(INDEX(Settings!$F$11:$F$18,$O408))))</f>
        <v/>
      </c>
      <c r="N408" s="53">
        <f>IF(K408="","",K408-L408-M408-N($I408)-$P408*N(Settings!$D$20))</f>
        <v/>
      </c>
      <c r="O408">
        <f>IF($C408="",0,IFERROR(MATCH($C408,Settings!$D$11:$D$18,0),0))</f>
        <v/>
      </c>
      <c r="P408">
        <f>IF(LOWER(TRIM($J408&amp;""))="x",1,0)</f>
        <v/>
      </c>
    </row>
    <row r="409">
      <c r="A409" s="49" t="n">
        <v>46082</v>
      </c>
      <c r="B409" s="50" t="inlineStr">
        <is>
          <t>BL26402</t>
        </is>
      </c>
      <c r="C409" s="50" t="inlineStr">
        <is>
          <t>Etsy</t>
        </is>
      </c>
      <c r="D409" s="50" t="inlineStr">
        <is>
          <t>BL-204</t>
        </is>
      </c>
      <c r="E409" s="50" t="n">
        <v>1</v>
      </c>
      <c r="F409" s="51" t="n">
        <v>19.24</v>
      </c>
      <c r="G409" s="51" t="n">
        <v>0</v>
      </c>
      <c r="H409" s="51" t="n">
        <v>3.28</v>
      </c>
      <c r="I409" s="51" t="n">
        <v>4.83</v>
      </c>
      <c r="J409" s="50" t="n"/>
      <c r="K409" s="52">
        <f>IF(OR($A409="",$E409=""),"",IF($P409=1,0,N($E409)*N($F409)-N($G409)+N($H409)))</f>
        <v/>
      </c>
      <c r="L409" s="52">
        <f>IF(K409="","",IF($P409=1,0,N($E409)*IFERROR(INDEX(Products!$D$8:$D$307,MATCH($D409,Products!$A$8:$A$307,0)),0)))</f>
        <v/>
      </c>
      <c r="M409" s="52">
        <f>IF(OR(K409="",$O409=0),IF(K409="","",0),IF($P409=1,0,K409*(N(INDEX(Settings!$E$11:$E$18,$O409))+N(INDEX(Settings!$G$11:$G$18,$O409)))+N(INDEX(Settings!$F$11:$F$18,$O409))))</f>
        <v/>
      </c>
      <c r="N409" s="53">
        <f>IF(K409="","",K409-L409-M409-N($I409)-$P409*N(Settings!$D$20))</f>
        <v/>
      </c>
      <c r="O409">
        <f>IF($C409="",0,IFERROR(MATCH($C409,Settings!$D$11:$D$18,0),0))</f>
        <v/>
      </c>
      <c r="P409">
        <f>IF(LOWER(TRIM($J409&amp;""))="x",1,0)</f>
        <v/>
      </c>
    </row>
    <row r="410">
      <c r="A410" s="49" t="n">
        <v>46082</v>
      </c>
      <c r="B410" s="50" t="inlineStr">
        <is>
          <t>BL26403</t>
        </is>
      </c>
      <c r="C410" s="50" t="inlineStr">
        <is>
          <t>Own shop</t>
        </is>
      </c>
      <c r="D410" s="50" t="inlineStr">
        <is>
          <t>BL-302</t>
        </is>
      </c>
      <c r="E410" s="50" t="n">
        <v>1</v>
      </c>
      <c r="F410" s="51" t="n">
        <v>33.53</v>
      </c>
      <c r="G410" s="51" t="n">
        <v>3.35</v>
      </c>
      <c r="H410" s="51" t="n">
        <v>4.12</v>
      </c>
      <c r="I410" s="51" t="n">
        <v>5.19</v>
      </c>
      <c r="J410" s="50" t="n"/>
      <c r="K410" s="52">
        <f>IF(OR($A410="",$E410=""),"",IF($P410=1,0,N($E410)*N($F410)-N($G410)+N($H410)))</f>
        <v/>
      </c>
      <c r="L410" s="52">
        <f>IF(K410="","",IF($P410=1,0,N($E410)*IFERROR(INDEX(Products!$D$8:$D$307,MATCH($D410,Products!$A$8:$A$307,0)),0)))</f>
        <v/>
      </c>
      <c r="M410" s="52">
        <f>IF(OR(K410="",$O410=0),IF(K410="","",0),IF($P410=1,0,K410*(N(INDEX(Settings!$E$11:$E$18,$O410))+N(INDEX(Settings!$G$11:$G$18,$O410)))+N(INDEX(Settings!$F$11:$F$18,$O410))))</f>
        <v/>
      </c>
      <c r="N410" s="53">
        <f>IF(K410="","",K410-L410-M410-N($I410)-$P410*N(Settings!$D$20))</f>
        <v/>
      </c>
      <c r="O410">
        <f>IF($C410="",0,IFERROR(MATCH($C410,Settings!$D$11:$D$18,0),0))</f>
        <v/>
      </c>
      <c r="P410">
        <f>IF(LOWER(TRIM($J410&amp;""))="x",1,0)</f>
        <v/>
      </c>
    </row>
    <row r="411">
      <c r="A411" s="49" t="n">
        <v>46082</v>
      </c>
      <c r="B411" s="50" t="inlineStr">
        <is>
          <t>BL26404</t>
        </is>
      </c>
      <c r="C411" s="50" t="inlineStr">
        <is>
          <t>Amazon</t>
        </is>
      </c>
      <c r="D411" s="50" t="inlineStr">
        <is>
          <t>BL-101</t>
        </is>
      </c>
      <c r="E411" s="50" t="n">
        <v>1</v>
      </c>
      <c r="F411" s="51" t="n">
        <v>21.97</v>
      </c>
      <c r="G411" s="51" t="n">
        <v>0</v>
      </c>
      <c r="H411" s="51" t="n">
        <v>0</v>
      </c>
      <c r="I411" s="51" t="n">
        <v>5.19</v>
      </c>
      <c r="J411" s="50" t="n"/>
      <c r="K411" s="52">
        <f>IF(OR($A411="",$E411=""),"",IF($P411=1,0,N($E411)*N($F411)-N($G411)+N($H411)))</f>
        <v/>
      </c>
      <c r="L411" s="52">
        <f>IF(K411="","",IF($P411=1,0,N($E411)*IFERROR(INDEX(Products!$D$8:$D$307,MATCH($D411,Products!$A$8:$A$307,0)),0)))</f>
        <v/>
      </c>
      <c r="M411" s="52">
        <f>IF(OR(K411="",$O411=0),IF(K411="","",0),IF($P411=1,0,K411*(N(INDEX(Settings!$E$11:$E$18,$O411))+N(INDEX(Settings!$G$11:$G$18,$O411)))+N(INDEX(Settings!$F$11:$F$18,$O411))))</f>
        <v/>
      </c>
      <c r="N411" s="53">
        <f>IF(K411="","",K411-L411-M411-N($I411)-$P411*N(Settings!$D$20))</f>
        <v/>
      </c>
      <c r="O411">
        <f>IF($C411="",0,IFERROR(MATCH($C411,Settings!$D$11:$D$18,0),0))</f>
        <v/>
      </c>
      <c r="P411">
        <f>IF(LOWER(TRIM($J411&amp;""))="x",1,0)</f>
        <v/>
      </c>
    </row>
    <row r="412">
      <c r="A412" s="49" t="n">
        <v>46082</v>
      </c>
      <c r="B412" s="50" t="inlineStr">
        <is>
          <t>BL26405</t>
        </is>
      </c>
      <c r="C412" s="50" t="inlineStr">
        <is>
          <t>Amazon</t>
        </is>
      </c>
      <c r="D412" s="50" t="inlineStr">
        <is>
          <t>BL-201</t>
        </is>
      </c>
      <c r="E412" s="50" t="n">
        <v>1</v>
      </c>
      <c r="F412" s="51" t="n">
        <v>13.15</v>
      </c>
      <c r="G412" s="51" t="n">
        <v>0</v>
      </c>
      <c r="H412" s="51" t="n">
        <v>0</v>
      </c>
      <c r="I412" s="51" t="n">
        <v>5.12</v>
      </c>
      <c r="J412" s="50" t="n"/>
      <c r="K412" s="52">
        <f>IF(OR($A412="",$E412=""),"",IF($P412=1,0,N($E412)*N($F412)-N($G412)+N($H412)))</f>
        <v/>
      </c>
      <c r="L412" s="52">
        <f>IF(K412="","",IF($P412=1,0,N($E412)*IFERROR(INDEX(Products!$D$8:$D$307,MATCH($D412,Products!$A$8:$A$307,0)),0)))</f>
        <v/>
      </c>
      <c r="M412" s="52">
        <f>IF(OR(K412="",$O412=0),IF(K412="","",0),IF($P412=1,0,K412*(N(INDEX(Settings!$E$11:$E$18,$O412))+N(INDEX(Settings!$G$11:$G$18,$O412)))+N(INDEX(Settings!$F$11:$F$18,$O412))))</f>
        <v/>
      </c>
      <c r="N412" s="53">
        <f>IF(K412="","",K412-L412-M412-N($I412)-$P412*N(Settings!$D$20))</f>
        <v/>
      </c>
      <c r="O412">
        <f>IF($C412="",0,IFERROR(MATCH($C412,Settings!$D$11:$D$18,0),0))</f>
        <v/>
      </c>
      <c r="P412">
        <f>IF(LOWER(TRIM($J412&amp;""))="x",1,0)</f>
        <v/>
      </c>
    </row>
    <row r="413">
      <c r="A413" s="49" t="n">
        <v>46083</v>
      </c>
      <c r="B413" s="50" t="inlineStr">
        <is>
          <t>BL26406</t>
        </is>
      </c>
      <c r="C413" s="50" t="inlineStr">
        <is>
          <t>Etsy</t>
        </is>
      </c>
      <c r="D413" s="50" t="inlineStr">
        <is>
          <t>BL-302</t>
        </is>
      </c>
      <c r="E413" s="50" t="n">
        <v>1</v>
      </c>
      <c r="F413" s="51" t="n">
        <v>33.53</v>
      </c>
      <c r="G413" s="51" t="n">
        <v>0</v>
      </c>
      <c r="H413" s="51" t="n">
        <v>3.28</v>
      </c>
      <c r="I413" s="51" t="n">
        <v>4.26</v>
      </c>
      <c r="J413" s="50" t="n"/>
      <c r="K413" s="52">
        <f>IF(OR($A413="",$E413=""),"",IF($P413=1,0,N($E413)*N($F413)-N($G413)+N($H413)))</f>
        <v/>
      </c>
      <c r="L413" s="52">
        <f>IF(K413="","",IF($P413=1,0,N($E413)*IFERROR(INDEX(Products!$D$8:$D$307,MATCH($D413,Products!$A$8:$A$307,0)),0)))</f>
        <v/>
      </c>
      <c r="M413" s="52">
        <f>IF(OR(K413="",$O413=0),IF(K413="","",0),IF($P413=1,0,K413*(N(INDEX(Settings!$E$11:$E$18,$O413))+N(INDEX(Settings!$G$11:$G$18,$O413)))+N(INDEX(Settings!$F$11:$F$18,$O413))))</f>
        <v/>
      </c>
      <c r="N413" s="53">
        <f>IF(K413="","",K413-L413-M413-N($I413)-$P413*N(Settings!$D$20))</f>
        <v/>
      </c>
      <c r="O413">
        <f>IF($C413="",0,IFERROR(MATCH($C413,Settings!$D$11:$D$18,0),0))</f>
        <v/>
      </c>
      <c r="P413">
        <f>IF(LOWER(TRIM($J413&amp;""))="x",1,0)</f>
        <v/>
      </c>
    </row>
    <row r="414">
      <c r="A414" s="49" t="n">
        <v>46083</v>
      </c>
      <c r="B414" s="50" t="inlineStr">
        <is>
          <t>BL26407</t>
        </is>
      </c>
      <c r="C414" s="50" t="inlineStr">
        <is>
          <t>Amazon</t>
        </is>
      </c>
      <c r="D414" s="50" t="inlineStr">
        <is>
          <t>BL-201</t>
        </is>
      </c>
      <c r="E414" s="50" t="n">
        <v>1</v>
      </c>
      <c r="F414" s="51" t="n">
        <v>13.15</v>
      </c>
      <c r="G414" s="51" t="n">
        <v>0</v>
      </c>
      <c r="H414" s="51" t="n">
        <v>0</v>
      </c>
      <c r="I414" s="51" t="n">
        <v>4.36</v>
      </c>
      <c r="J414" s="50" t="n"/>
      <c r="K414" s="52">
        <f>IF(OR($A414="",$E414=""),"",IF($P414=1,0,N($E414)*N($F414)-N($G414)+N($H414)))</f>
        <v/>
      </c>
      <c r="L414" s="52">
        <f>IF(K414="","",IF($P414=1,0,N($E414)*IFERROR(INDEX(Products!$D$8:$D$307,MATCH($D414,Products!$A$8:$A$307,0)),0)))</f>
        <v/>
      </c>
      <c r="M414" s="52">
        <f>IF(OR(K414="",$O414=0),IF(K414="","",0),IF($P414=1,0,K414*(N(INDEX(Settings!$E$11:$E$18,$O414))+N(INDEX(Settings!$G$11:$G$18,$O414)))+N(INDEX(Settings!$F$11:$F$18,$O414))))</f>
        <v/>
      </c>
      <c r="N414" s="53">
        <f>IF(K414="","",K414-L414-M414-N($I414)-$P414*N(Settings!$D$20))</f>
        <v/>
      </c>
      <c r="O414">
        <f>IF($C414="",0,IFERROR(MATCH($C414,Settings!$D$11:$D$18,0),0))</f>
        <v/>
      </c>
      <c r="P414">
        <f>IF(LOWER(TRIM($J414&amp;""))="x",1,0)</f>
        <v/>
      </c>
    </row>
    <row r="415">
      <c r="A415" s="49" t="n">
        <v>46083</v>
      </c>
      <c r="B415" s="50" t="inlineStr">
        <is>
          <t>BL26408</t>
        </is>
      </c>
      <c r="C415" s="50" t="inlineStr">
        <is>
          <t>eBay</t>
        </is>
      </c>
      <c r="D415" s="50" t="inlineStr">
        <is>
          <t>BL-302</t>
        </is>
      </c>
      <c r="E415" s="50" t="n">
        <v>1</v>
      </c>
      <c r="F415" s="51" t="n">
        <v>33.53</v>
      </c>
      <c r="G415" s="51" t="n">
        <v>0</v>
      </c>
      <c r="H415" s="51" t="n">
        <v>3.28</v>
      </c>
      <c r="I415" s="51" t="n">
        <v>4.64</v>
      </c>
      <c r="J415" s="50" t="n"/>
      <c r="K415" s="52">
        <f>IF(OR($A415="",$E415=""),"",IF($P415=1,0,N($E415)*N($F415)-N($G415)+N($H415)))</f>
        <v/>
      </c>
      <c r="L415" s="52">
        <f>IF(K415="","",IF($P415=1,0,N($E415)*IFERROR(INDEX(Products!$D$8:$D$307,MATCH($D415,Products!$A$8:$A$307,0)),0)))</f>
        <v/>
      </c>
      <c r="M415" s="52">
        <f>IF(OR(K415="",$O415=0),IF(K415="","",0),IF($P415=1,0,K415*(N(INDEX(Settings!$E$11:$E$18,$O415))+N(INDEX(Settings!$G$11:$G$18,$O415)))+N(INDEX(Settings!$F$11:$F$18,$O415))))</f>
        <v/>
      </c>
      <c r="N415" s="53">
        <f>IF(K415="","",K415-L415-M415-N($I415)-$P415*N(Settings!$D$20))</f>
        <v/>
      </c>
      <c r="O415">
        <f>IF($C415="",0,IFERROR(MATCH($C415,Settings!$D$11:$D$18,0),0))</f>
        <v/>
      </c>
      <c r="P415">
        <f>IF(LOWER(TRIM($J415&amp;""))="x",1,0)</f>
        <v/>
      </c>
    </row>
    <row r="416">
      <c r="A416" s="49" t="n">
        <v>46083</v>
      </c>
      <c r="B416" s="50" t="inlineStr">
        <is>
          <t>BL26409</t>
        </is>
      </c>
      <c r="C416" s="50" t="inlineStr">
        <is>
          <t>Amazon</t>
        </is>
      </c>
      <c r="D416" s="50" t="inlineStr">
        <is>
          <t>BL-104</t>
        </is>
      </c>
      <c r="E416" s="50" t="n">
        <v>1</v>
      </c>
      <c r="F416" s="51" t="n">
        <v>8.74</v>
      </c>
      <c r="G416" s="51" t="n">
        <v>0</v>
      </c>
      <c r="H416" s="51" t="n">
        <v>0</v>
      </c>
      <c r="I416" s="51" t="n">
        <v>5.16</v>
      </c>
      <c r="J416" s="50" t="n"/>
      <c r="K416" s="52">
        <f>IF(OR($A416="",$E416=""),"",IF($P416=1,0,N($E416)*N($F416)-N($G416)+N($H416)))</f>
        <v/>
      </c>
      <c r="L416" s="52">
        <f>IF(K416="","",IF($P416=1,0,N($E416)*IFERROR(INDEX(Products!$D$8:$D$307,MATCH($D416,Products!$A$8:$A$307,0)),0)))</f>
        <v/>
      </c>
      <c r="M416" s="52">
        <f>IF(OR(K416="",$O416=0),IF(K416="","",0),IF($P416=1,0,K416*(N(INDEX(Settings!$E$11:$E$18,$O416))+N(INDEX(Settings!$G$11:$G$18,$O416)))+N(INDEX(Settings!$F$11:$F$18,$O416))))</f>
        <v/>
      </c>
      <c r="N416" s="53">
        <f>IF(K416="","",K416-L416-M416-N($I416)-$P416*N(Settings!$D$20))</f>
        <v/>
      </c>
      <c r="O416">
        <f>IF($C416="",0,IFERROR(MATCH($C416,Settings!$D$11:$D$18,0),0))</f>
        <v/>
      </c>
      <c r="P416">
        <f>IF(LOWER(TRIM($J416&amp;""))="x",1,0)</f>
        <v/>
      </c>
    </row>
    <row r="417">
      <c r="A417" s="49" t="n">
        <v>46083</v>
      </c>
      <c r="B417" s="50" t="inlineStr">
        <is>
          <t>BL26410</t>
        </is>
      </c>
      <c r="C417" s="50" t="inlineStr">
        <is>
          <t>Own shop</t>
        </is>
      </c>
      <c r="D417" s="50" t="inlineStr">
        <is>
          <t>BL-301</t>
        </is>
      </c>
      <c r="E417" s="50" t="n">
        <v>1</v>
      </c>
      <c r="F417" s="51" t="n">
        <v>18.4</v>
      </c>
      <c r="G417" s="51" t="n">
        <v>0</v>
      </c>
      <c r="H417" s="51" t="n">
        <v>4.12</v>
      </c>
      <c r="I417" s="51" t="n">
        <v>5.08</v>
      </c>
      <c r="J417" s="50" t="n"/>
      <c r="K417" s="52">
        <f>IF(OR($A417="",$E417=""),"",IF($P417=1,0,N($E417)*N($F417)-N($G417)+N($H417)))</f>
        <v/>
      </c>
      <c r="L417" s="52">
        <f>IF(K417="","",IF($P417=1,0,N($E417)*IFERROR(INDEX(Products!$D$8:$D$307,MATCH($D417,Products!$A$8:$A$307,0)),0)))</f>
        <v/>
      </c>
      <c r="M417" s="52">
        <f>IF(OR(K417="",$O417=0),IF(K417="","",0),IF($P417=1,0,K417*(N(INDEX(Settings!$E$11:$E$18,$O417))+N(INDEX(Settings!$G$11:$G$18,$O417)))+N(INDEX(Settings!$F$11:$F$18,$O417))))</f>
        <v/>
      </c>
      <c r="N417" s="53">
        <f>IF(K417="","",K417-L417-M417-N($I417)-$P417*N(Settings!$D$20))</f>
        <v/>
      </c>
      <c r="O417">
        <f>IF($C417="",0,IFERROR(MATCH($C417,Settings!$D$11:$D$18,0),0))</f>
        <v/>
      </c>
      <c r="P417">
        <f>IF(LOWER(TRIM($J417&amp;""))="x",1,0)</f>
        <v/>
      </c>
    </row>
    <row r="418">
      <c r="A418" s="49" t="n">
        <v>46083</v>
      </c>
      <c r="B418" s="50" t="inlineStr">
        <is>
          <t>BL26411</t>
        </is>
      </c>
      <c r="C418" s="50" t="inlineStr">
        <is>
          <t>Own shop</t>
        </is>
      </c>
      <c r="D418" s="50" t="inlineStr">
        <is>
          <t>BL-204</t>
        </is>
      </c>
      <c r="E418" s="50" t="n">
        <v>1</v>
      </c>
      <c r="F418" s="51" t="n">
        <v>19.24</v>
      </c>
      <c r="G418" s="51" t="n">
        <v>0</v>
      </c>
      <c r="H418" s="51" t="n">
        <v>4.12</v>
      </c>
      <c r="I418" s="51" t="n">
        <v>4.7</v>
      </c>
      <c r="J418" s="50" t="n"/>
      <c r="K418" s="52">
        <f>IF(OR($A418="",$E418=""),"",IF($P418=1,0,N($E418)*N($F418)-N($G418)+N($H418)))</f>
        <v/>
      </c>
      <c r="L418" s="52">
        <f>IF(K418="","",IF($P418=1,0,N($E418)*IFERROR(INDEX(Products!$D$8:$D$307,MATCH($D418,Products!$A$8:$A$307,0)),0)))</f>
        <v/>
      </c>
      <c r="M418" s="52">
        <f>IF(OR(K418="",$O418=0),IF(K418="","",0),IF($P418=1,0,K418*(N(INDEX(Settings!$E$11:$E$18,$O418))+N(INDEX(Settings!$G$11:$G$18,$O418)))+N(INDEX(Settings!$F$11:$F$18,$O418))))</f>
        <v/>
      </c>
      <c r="N418" s="53">
        <f>IF(K418="","",K418-L418-M418-N($I418)-$P418*N(Settings!$D$20))</f>
        <v/>
      </c>
      <c r="O418">
        <f>IF($C418="",0,IFERROR(MATCH($C418,Settings!$D$11:$D$18,0),0))</f>
        <v/>
      </c>
      <c r="P418">
        <f>IF(LOWER(TRIM($J418&amp;""))="x",1,0)</f>
        <v/>
      </c>
    </row>
    <row r="419">
      <c r="A419" s="49" t="n">
        <v>46083</v>
      </c>
      <c r="B419" s="50" t="inlineStr">
        <is>
          <t>BL26412</t>
        </is>
      </c>
      <c r="C419" s="50" t="inlineStr">
        <is>
          <t>Amazon</t>
        </is>
      </c>
      <c r="D419" s="50" t="inlineStr">
        <is>
          <t>BL-402</t>
        </is>
      </c>
      <c r="E419" s="50" t="n">
        <v>1</v>
      </c>
      <c r="F419" s="51" t="n">
        <v>44.03</v>
      </c>
      <c r="G419" s="51" t="n">
        <v>0</v>
      </c>
      <c r="H419" s="51" t="n">
        <v>0</v>
      </c>
      <c r="I419" s="51" t="n">
        <v>6.9</v>
      </c>
      <c r="J419" s="50" t="n"/>
      <c r="K419" s="52">
        <f>IF(OR($A419="",$E419=""),"",IF($P419=1,0,N($E419)*N($F419)-N($G419)+N($H419)))</f>
        <v/>
      </c>
      <c r="L419" s="52">
        <f>IF(K419="","",IF($P419=1,0,N($E419)*IFERROR(INDEX(Products!$D$8:$D$307,MATCH($D419,Products!$A$8:$A$307,0)),0)))</f>
        <v/>
      </c>
      <c r="M419" s="52">
        <f>IF(OR(K419="",$O419=0),IF(K419="","",0),IF($P419=1,0,K419*(N(INDEX(Settings!$E$11:$E$18,$O419))+N(INDEX(Settings!$G$11:$G$18,$O419)))+N(INDEX(Settings!$F$11:$F$18,$O419))))</f>
        <v/>
      </c>
      <c r="N419" s="53">
        <f>IF(K419="","",K419-L419-M419-N($I419)-$P419*N(Settings!$D$20))</f>
        <v/>
      </c>
      <c r="O419">
        <f>IF($C419="",0,IFERROR(MATCH($C419,Settings!$D$11:$D$18,0),0))</f>
        <v/>
      </c>
      <c r="P419">
        <f>IF(LOWER(TRIM($J419&amp;""))="x",1,0)</f>
        <v/>
      </c>
    </row>
    <row r="420">
      <c r="A420" s="49" t="n">
        <v>46083</v>
      </c>
      <c r="B420" s="50" t="inlineStr">
        <is>
          <t>BL26413</t>
        </is>
      </c>
      <c r="C420" s="50" t="inlineStr">
        <is>
          <t>Own shop</t>
        </is>
      </c>
      <c r="D420" s="50" t="inlineStr">
        <is>
          <t>BL-103</t>
        </is>
      </c>
      <c r="E420" s="50" t="n">
        <v>1</v>
      </c>
      <c r="F420" s="51" t="n">
        <v>29.33</v>
      </c>
      <c r="G420" s="51" t="n">
        <v>0</v>
      </c>
      <c r="H420" s="51" t="n">
        <v>4.12</v>
      </c>
      <c r="I420" s="51" t="n">
        <v>4.35</v>
      </c>
      <c r="J420" s="50" t="n"/>
      <c r="K420" s="52">
        <f>IF(OR($A420="",$E420=""),"",IF($P420=1,0,N($E420)*N($F420)-N($G420)+N($H420)))</f>
        <v/>
      </c>
      <c r="L420" s="52">
        <f>IF(K420="","",IF($P420=1,0,N($E420)*IFERROR(INDEX(Products!$D$8:$D$307,MATCH($D420,Products!$A$8:$A$307,0)),0)))</f>
        <v/>
      </c>
      <c r="M420" s="52">
        <f>IF(OR(K420="",$O420=0),IF(K420="","",0),IF($P420=1,0,K420*(N(INDEX(Settings!$E$11:$E$18,$O420))+N(INDEX(Settings!$G$11:$G$18,$O420)))+N(INDEX(Settings!$F$11:$F$18,$O420))))</f>
        <v/>
      </c>
      <c r="N420" s="53">
        <f>IF(K420="","",K420-L420-M420-N($I420)-$P420*N(Settings!$D$20))</f>
        <v/>
      </c>
      <c r="O420">
        <f>IF($C420="",0,IFERROR(MATCH($C420,Settings!$D$11:$D$18,0),0))</f>
        <v/>
      </c>
      <c r="P420">
        <f>IF(LOWER(TRIM($J420&amp;""))="x",1,0)</f>
        <v/>
      </c>
    </row>
    <row r="421">
      <c r="A421" s="49" t="n">
        <v>46083</v>
      </c>
      <c r="B421" s="50" t="inlineStr">
        <is>
          <t>BL26414</t>
        </is>
      </c>
      <c r="C421" s="50" t="inlineStr">
        <is>
          <t>Amazon</t>
        </is>
      </c>
      <c r="D421" s="50" t="inlineStr">
        <is>
          <t>BL-301</t>
        </is>
      </c>
      <c r="E421" s="50" t="n">
        <v>1</v>
      </c>
      <c r="F421" s="51" t="n">
        <v>19.32</v>
      </c>
      <c r="G421" s="51" t="n">
        <v>0</v>
      </c>
      <c r="H421" s="51" t="n">
        <v>0</v>
      </c>
      <c r="I421" s="51" t="n">
        <v>4.46</v>
      </c>
      <c r="J421" s="50" t="n"/>
      <c r="K421" s="52">
        <f>IF(OR($A421="",$E421=""),"",IF($P421=1,0,N($E421)*N($F421)-N($G421)+N($H421)))</f>
        <v/>
      </c>
      <c r="L421" s="52">
        <f>IF(K421="","",IF($P421=1,0,N($E421)*IFERROR(INDEX(Products!$D$8:$D$307,MATCH($D421,Products!$A$8:$A$307,0)),0)))</f>
        <v/>
      </c>
      <c r="M421" s="52">
        <f>IF(OR(K421="",$O421=0),IF(K421="","",0),IF($P421=1,0,K421*(N(INDEX(Settings!$E$11:$E$18,$O421))+N(INDEX(Settings!$G$11:$G$18,$O421)))+N(INDEX(Settings!$F$11:$F$18,$O421))))</f>
        <v/>
      </c>
      <c r="N421" s="53">
        <f>IF(K421="","",K421-L421-M421-N($I421)-$P421*N(Settings!$D$20))</f>
        <v/>
      </c>
      <c r="O421">
        <f>IF($C421="",0,IFERROR(MATCH($C421,Settings!$D$11:$D$18,0),0))</f>
        <v/>
      </c>
      <c r="P421">
        <f>IF(LOWER(TRIM($J421&amp;""))="x",1,0)</f>
        <v/>
      </c>
    </row>
    <row r="422">
      <c r="A422" s="49" t="n">
        <v>46083</v>
      </c>
      <c r="B422" s="50" t="inlineStr">
        <is>
          <t>BL26415</t>
        </is>
      </c>
      <c r="C422" s="50" t="inlineStr">
        <is>
          <t>Amazon</t>
        </is>
      </c>
      <c r="D422" s="50" t="inlineStr">
        <is>
          <t>BL-104</t>
        </is>
      </c>
      <c r="E422" s="50" t="n">
        <v>1</v>
      </c>
      <c r="F422" s="51" t="n">
        <v>8.74</v>
      </c>
      <c r="G422" s="51" t="n">
        <v>0</v>
      </c>
      <c r="H422" s="51" t="n">
        <v>0</v>
      </c>
      <c r="I422" s="51" t="n">
        <v>5.16</v>
      </c>
      <c r="J422" s="50" t="n"/>
      <c r="K422" s="52">
        <f>IF(OR($A422="",$E422=""),"",IF($P422=1,0,N($E422)*N($F422)-N($G422)+N($H422)))</f>
        <v/>
      </c>
      <c r="L422" s="52">
        <f>IF(K422="","",IF($P422=1,0,N($E422)*IFERROR(INDEX(Products!$D$8:$D$307,MATCH($D422,Products!$A$8:$A$307,0)),0)))</f>
        <v/>
      </c>
      <c r="M422" s="52">
        <f>IF(OR(K422="",$O422=0),IF(K422="","",0),IF($P422=1,0,K422*(N(INDEX(Settings!$E$11:$E$18,$O422))+N(INDEX(Settings!$G$11:$G$18,$O422)))+N(INDEX(Settings!$F$11:$F$18,$O422))))</f>
        <v/>
      </c>
      <c r="N422" s="53">
        <f>IF(K422="","",K422-L422-M422-N($I422)-$P422*N(Settings!$D$20))</f>
        <v/>
      </c>
      <c r="O422">
        <f>IF($C422="",0,IFERROR(MATCH($C422,Settings!$D$11:$D$18,0),0))</f>
        <v/>
      </c>
      <c r="P422">
        <f>IF(LOWER(TRIM($J422&amp;""))="x",1,0)</f>
        <v/>
      </c>
    </row>
    <row r="423">
      <c r="A423" s="49" t="n">
        <v>46084</v>
      </c>
      <c r="B423" s="50" t="inlineStr">
        <is>
          <t>BL26416</t>
        </is>
      </c>
      <c r="C423" s="50" t="inlineStr">
        <is>
          <t>Own shop</t>
        </is>
      </c>
      <c r="D423" s="50" t="inlineStr">
        <is>
          <t>BL-301</t>
        </is>
      </c>
      <c r="E423" s="50" t="n">
        <v>1</v>
      </c>
      <c r="F423" s="51" t="n">
        <v>18.4</v>
      </c>
      <c r="G423" s="51" t="n">
        <v>0</v>
      </c>
      <c r="H423" s="51" t="n">
        <v>4.12</v>
      </c>
      <c r="I423" s="51" t="n">
        <v>4.84</v>
      </c>
      <c r="J423" s="50" t="n"/>
      <c r="K423" s="52">
        <f>IF(OR($A423="",$E423=""),"",IF($P423=1,0,N($E423)*N($F423)-N($G423)+N($H423)))</f>
        <v/>
      </c>
      <c r="L423" s="52">
        <f>IF(K423="","",IF($P423=1,0,N($E423)*IFERROR(INDEX(Products!$D$8:$D$307,MATCH($D423,Products!$A$8:$A$307,0)),0)))</f>
        <v/>
      </c>
      <c r="M423" s="52">
        <f>IF(OR(K423="",$O423=0),IF(K423="","",0),IF($P423=1,0,K423*(N(INDEX(Settings!$E$11:$E$18,$O423))+N(INDEX(Settings!$G$11:$G$18,$O423)))+N(INDEX(Settings!$F$11:$F$18,$O423))))</f>
        <v/>
      </c>
      <c r="N423" s="53">
        <f>IF(K423="","",K423-L423-M423-N($I423)-$P423*N(Settings!$D$20))</f>
        <v/>
      </c>
      <c r="O423">
        <f>IF($C423="",0,IFERROR(MATCH($C423,Settings!$D$11:$D$18,0),0))</f>
        <v/>
      </c>
      <c r="P423">
        <f>IF(LOWER(TRIM($J423&amp;""))="x",1,0)</f>
        <v/>
      </c>
    </row>
    <row r="424">
      <c r="A424" s="49" t="n">
        <v>46084</v>
      </c>
      <c r="B424" s="50" t="inlineStr">
        <is>
          <t>BL26417</t>
        </is>
      </c>
      <c r="C424" s="50" t="inlineStr">
        <is>
          <t>eBay</t>
        </is>
      </c>
      <c r="D424" s="50" t="inlineStr">
        <is>
          <t>BL-201</t>
        </is>
      </c>
      <c r="E424" s="50" t="n">
        <v>1</v>
      </c>
      <c r="F424" s="51" t="n">
        <v>12.52</v>
      </c>
      <c r="G424" s="51" t="n">
        <v>0</v>
      </c>
      <c r="H424" s="51" t="n">
        <v>3.28</v>
      </c>
      <c r="I424" s="51" t="n">
        <v>4.43</v>
      </c>
      <c r="J424" s="50" t="n"/>
      <c r="K424" s="52">
        <f>IF(OR($A424="",$E424=""),"",IF($P424=1,0,N($E424)*N($F424)-N($G424)+N($H424)))</f>
        <v/>
      </c>
      <c r="L424" s="52">
        <f>IF(K424="","",IF($P424=1,0,N($E424)*IFERROR(INDEX(Products!$D$8:$D$307,MATCH($D424,Products!$A$8:$A$307,0)),0)))</f>
        <v/>
      </c>
      <c r="M424" s="52">
        <f>IF(OR(K424="",$O424=0),IF(K424="","",0),IF($P424=1,0,K424*(N(INDEX(Settings!$E$11:$E$18,$O424))+N(INDEX(Settings!$G$11:$G$18,$O424)))+N(INDEX(Settings!$F$11:$F$18,$O424))))</f>
        <v/>
      </c>
      <c r="N424" s="53">
        <f>IF(K424="","",K424-L424-M424-N($I424)-$P424*N(Settings!$D$20))</f>
        <v/>
      </c>
      <c r="O424">
        <f>IF($C424="",0,IFERROR(MATCH($C424,Settings!$D$11:$D$18,0),0))</f>
        <v/>
      </c>
      <c r="P424">
        <f>IF(LOWER(TRIM($J424&amp;""))="x",1,0)</f>
        <v/>
      </c>
    </row>
    <row r="425">
      <c r="A425" s="49" t="n">
        <v>46084</v>
      </c>
      <c r="B425" s="50" t="inlineStr">
        <is>
          <t>BL26418</t>
        </is>
      </c>
      <c r="C425" s="50" t="inlineStr">
        <is>
          <t>Own shop</t>
        </is>
      </c>
      <c r="D425" s="50" t="inlineStr">
        <is>
          <t>BL-102</t>
        </is>
      </c>
      <c r="E425" s="50" t="n">
        <v>1</v>
      </c>
      <c r="F425" s="51" t="n">
        <v>14.2</v>
      </c>
      <c r="G425" s="51" t="n">
        <v>0</v>
      </c>
      <c r="H425" s="51" t="n">
        <v>4.12</v>
      </c>
      <c r="I425" s="51" t="n">
        <v>4.56</v>
      </c>
      <c r="J425" s="50" t="n"/>
      <c r="K425" s="52">
        <f>IF(OR($A425="",$E425=""),"",IF($P425=1,0,N($E425)*N($F425)-N($G425)+N($H425)))</f>
        <v/>
      </c>
      <c r="L425" s="52">
        <f>IF(K425="","",IF($P425=1,0,N($E425)*IFERROR(INDEX(Products!$D$8:$D$307,MATCH($D425,Products!$A$8:$A$307,0)),0)))</f>
        <v/>
      </c>
      <c r="M425" s="52">
        <f>IF(OR(K425="",$O425=0),IF(K425="","",0),IF($P425=1,0,K425*(N(INDEX(Settings!$E$11:$E$18,$O425))+N(INDEX(Settings!$G$11:$G$18,$O425)))+N(INDEX(Settings!$F$11:$F$18,$O425))))</f>
        <v/>
      </c>
      <c r="N425" s="53">
        <f>IF(K425="","",K425-L425-M425-N($I425)-$P425*N(Settings!$D$20))</f>
        <v/>
      </c>
      <c r="O425">
        <f>IF($C425="",0,IFERROR(MATCH($C425,Settings!$D$11:$D$18,0),0))</f>
        <v/>
      </c>
      <c r="P425">
        <f>IF(LOWER(TRIM($J425&amp;""))="x",1,0)</f>
        <v/>
      </c>
    </row>
    <row r="426">
      <c r="A426" s="49" t="n">
        <v>46084</v>
      </c>
      <c r="B426" s="50" t="inlineStr">
        <is>
          <t>BL26419</t>
        </is>
      </c>
      <c r="C426" s="50" t="inlineStr">
        <is>
          <t>eBay</t>
        </is>
      </c>
      <c r="D426" s="50" t="inlineStr">
        <is>
          <t>BL-401</t>
        </is>
      </c>
      <c r="E426" s="50" t="n">
        <v>1</v>
      </c>
      <c r="F426" s="51" t="n">
        <v>23.45</v>
      </c>
      <c r="G426" s="51" t="n">
        <v>0</v>
      </c>
      <c r="H426" s="51" t="n">
        <v>3.28</v>
      </c>
      <c r="I426" s="51" t="n">
        <v>4.44</v>
      </c>
      <c r="J426" s="50" t="n"/>
      <c r="K426" s="52">
        <f>IF(OR($A426="",$E426=""),"",IF($P426=1,0,N($E426)*N($F426)-N($G426)+N($H426)))</f>
        <v/>
      </c>
      <c r="L426" s="52">
        <f>IF(K426="","",IF($P426=1,0,N($E426)*IFERROR(INDEX(Products!$D$8:$D$307,MATCH($D426,Products!$A$8:$A$307,0)),0)))</f>
        <v/>
      </c>
      <c r="M426" s="52">
        <f>IF(OR(K426="",$O426=0),IF(K426="","",0),IF($P426=1,0,K426*(N(INDEX(Settings!$E$11:$E$18,$O426))+N(INDEX(Settings!$G$11:$G$18,$O426)))+N(INDEX(Settings!$F$11:$F$18,$O426))))</f>
        <v/>
      </c>
      <c r="N426" s="53">
        <f>IF(K426="","",K426-L426-M426-N($I426)-$P426*N(Settings!$D$20))</f>
        <v/>
      </c>
      <c r="O426">
        <f>IF($C426="",0,IFERROR(MATCH($C426,Settings!$D$11:$D$18,0),0))</f>
        <v/>
      </c>
      <c r="P426">
        <f>IF(LOWER(TRIM($J426&amp;""))="x",1,0)</f>
        <v/>
      </c>
    </row>
    <row r="427">
      <c r="A427" s="49" t="n">
        <v>46084</v>
      </c>
      <c r="B427" s="50" t="inlineStr">
        <is>
          <t>BL26420</t>
        </is>
      </c>
      <c r="C427" s="50" t="inlineStr">
        <is>
          <t>Own shop</t>
        </is>
      </c>
      <c r="D427" s="50" t="inlineStr">
        <is>
          <t>BL-103</t>
        </is>
      </c>
      <c r="E427" s="50" t="n">
        <v>1</v>
      </c>
      <c r="F427" s="51" t="n">
        <v>29.33</v>
      </c>
      <c r="G427" s="51" t="n">
        <v>2.93</v>
      </c>
      <c r="H427" s="51" t="n">
        <v>4.12</v>
      </c>
      <c r="I427" s="51" t="n">
        <v>4.26</v>
      </c>
      <c r="J427" s="50" t="n"/>
      <c r="K427" s="52">
        <f>IF(OR($A427="",$E427=""),"",IF($P427=1,0,N($E427)*N($F427)-N($G427)+N($H427)))</f>
        <v/>
      </c>
      <c r="L427" s="52">
        <f>IF(K427="","",IF($P427=1,0,N($E427)*IFERROR(INDEX(Products!$D$8:$D$307,MATCH($D427,Products!$A$8:$A$307,0)),0)))</f>
        <v/>
      </c>
      <c r="M427" s="52">
        <f>IF(OR(K427="",$O427=0),IF(K427="","",0),IF($P427=1,0,K427*(N(INDEX(Settings!$E$11:$E$18,$O427))+N(INDEX(Settings!$G$11:$G$18,$O427)))+N(INDEX(Settings!$F$11:$F$18,$O427))))</f>
        <v/>
      </c>
      <c r="N427" s="53">
        <f>IF(K427="","",K427-L427-M427-N($I427)-$P427*N(Settings!$D$20))</f>
        <v/>
      </c>
      <c r="O427">
        <f>IF($C427="",0,IFERROR(MATCH($C427,Settings!$D$11:$D$18,0),0))</f>
        <v/>
      </c>
      <c r="P427">
        <f>IF(LOWER(TRIM($J427&amp;""))="x",1,0)</f>
        <v/>
      </c>
    </row>
    <row r="428">
      <c r="A428" s="49" t="n">
        <v>46084</v>
      </c>
      <c r="B428" s="50" t="inlineStr">
        <is>
          <t>BL26421</t>
        </is>
      </c>
      <c r="C428" s="50" t="inlineStr">
        <is>
          <t>Own shop</t>
        </is>
      </c>
      <c r="D428" s="50" t="inlineStr">
        <is>
          <t>BL-403</t>
        </is>
      </c>
      <c r="E428" s="50" t="n">
        <v>1</v>
      </c>
      <c r="F428" s="51" t="n">
        <v>10.84</v>
      </c>
      <c r="G428" s="51" t="n">
        <v>0</v>
      </c>
      <c r="H428" s="51" t="n">
        <v>4.12</v>
      </c>
      <c r="I428" s="51" t="n">
        <v>4.4</v>
      </c>
      <c r="J428" s="50" t="n"/>
      <c r="K428" s="52">
        <f>IF(OR($A428="",$E428=""),"",IF($P428=1,0,N($E428)*N($F428)-N($G428)+N($H428)))</f>
        <v/>
      </c>
      <c r="L428" s="52">
        <f>IF(K428="","",IF($P428=1,0,N($E428)*IFERROR(INDEX(Products!$D$8:$D$307,MATCH($D428,Products!$A$8:$A$307,0)),0)))</f>
        <v/>
      </c>
      <c r="M428" s="52">
        <f>IF(OR(K428="",$O428=0),IF(K428="","",0),IF($P428=1,0,K428*(N(INDEX(Settings!$E$11:$E$18,$O428))+N(INDEX(Settings!$G$11:$G$18,$O428)))+N(INDEX(Settings!$F$11:$F$18,$O428))))</f>
        <v/>
      </c>
      <c r="N428" s="53">
        <f>IF(K428="","",K428-L428-M428-N($I428)-$P428*N(Settings!$D$20))</f>
        <v/>
      </c>
      <c r="O428">
        <f>IF($C428="",0,IFERROR(MATCH($C428,Settings!$D$11:$D$18,0),0))</f>
        <v/>
      </c>
      <c r="P428">
        <f>IF(LOWER(TRIM($J428&amp;""))="x",1,0)</f>
        <v/>
      </c>
    </row>
    <row r="429">
      <c r="A429" s="49" t="n">
        <v>46084</v>
      </c>
      <c r="B429" s="50" t="inlineStr">
        <is>
          <t>BL26422</t>
        </is>
      </c>
      <c r="C429" s="50" t="inlineStr">
        <is>
          <t>Own shop</t>
        </is>
      </c>
      <c r="D429" s="50" t="inlineStr">
        <is>
          <t>BL-402</t>
        </is>
      </c>
      <c r="E429" s="50" t="n">
        <v>1</v>
      </c>
      <c r="F429" s="51" t="n">
        <v>41.93</v>
      </c>
      <c r="G429" s="51" t="n">
        <v>0</v>
      </c>
      <c r="H429" s="51" t="n">
        <v>4.12</v>
      </c>
      <c r="I429" s="51" t="n">
        <v>6.9</v>
      </c>
      <c r="J429" s="50" t="n"/>
      <c r="K429" s="52">
        <f>IF(OR($A429="",$E429=""),"",IF($P429=1,0,N($E429)*N($F429)-N($G429)+N($H429)))</f>
        <v/>
      </c>
      <c r="L429" s="52">
        <f>IF(K429="","",IF($P429=1,0,N($E429)*IFERROR(INDEX(Products!$D$8:$D$307,MATCH($D429,Products!$A$8:$A$307,0)),0)))</f>
        <v/>
      </c>
      <c r="M429" s="52">
        <f>IF(OR(K429="",$O429=0),IF(K429="","",0),IF($P429=1,0,K429*(N(INDEX(Settings!$E$11:$E$18,$O429))+N(INDEX(Settings!$G$11:$G$18,$O429)))+N(INDEX(Settings!$F$11:$F$18,$O429))))</f>
        <v/>
      </c>
      <c r="N429" s="53">
        <f>IF(K429="","",K429-L429-M429-N($I429)-$P429*N(Settings!$D$20))</f>
        <v/>
      </c>
      <c r="O429">
        <f>IF($C429="",0,IFERROR(MATCH($C429,Settings!$D$11:$D$18,0),0))</f>
        <v/>
      </c>
      <c r="P429">
        <f>IF(LOWER(TRIM($J429&amp;""))="x",1,0)</f>
        <v/>
      </c>
    </row>
    <row r="430">
      <c r="A430" s="49" t="n">
        <v>46084</v>
      </c>
      <c r="B430" s="50" t="inlineStr">
        <is>
          <t>BL26423</t>
        </is>
      </c>
      <c r="C430" s="50" t="inlineStr">
        <is>
          <t>Amazon</t>
        </is>
      </c>
      <c r="D430" s="50" t="inlineStr">
        <is>
          <t>BL-303</t>
        </is>
      </c>
      <c r="E430" s="50" t="n">
        <v>1</v>
      </c>
      <c r="F430" s="51" t="n">
        <v>10.5</v>
      </c>
      <c r="G430" s="51" t="n">
        <v>0</v>
      </c>
      <c r="H430" s="51" t="n">
        <v>0</v>
      </c>
      <c r="I430" s="51" t="n">
        <v>4.27</v>
      </c>
      <c r="J430" s="50" t="n"/>
      <c r="K430" s="52">
        <f>IF(OR($A430="",$E430=""),"",IF($P430=1,0,N($E430)*N($F430)-N($G430)+N($H430)))</f>
        <v/>
      </c>
      <c r="L430" s="52">
        <f>IF(K430="","",IF($P430=1,0,N($E430)*IFERROR(INDEX(Products!$D$8:$D$307,MATCH($D430,Products!$A$8:$A$307,0)),0)))</f>
        <v/>
      </c>
      <c r="M430" s="52">
        <f>IF(OR(K430="",$O430=0),IF(K430="","",0),IF($P430=1,0,K430*(N(INDEX(Settings!$E$11:$E$18,$O430))+N(INDEX(Settings!$G$11:$G$18,$O430)))+N(INDEX(Settings!$F$11:$F$18,$O430))))</f>
        <v/>
      </c>
      <c r="N430" s="53">
        <f>IF(K430="","",K430-L430-M430-N($I430)-$P430*N(Settings!$D$20))</f>
        <v/>
      </c>
      <c r="O430">
        <f>IF($C430="",0,IFERROR(MATCH($C430,Settings!$D$11:$D$18,0),0))</f>
        <v/>
      </c>
      <c r="P430">
        <f>IF(LOWER(TRIM($J430&amp;""))="x",1,0)</f>
        <v/>
      </c>
    </row>
    <row r="431">
      <c r="A431" s="49" t="n">
        <v>46084</v>
      </c>
      <c r="B431" s="50" t="inlineStr">
        <is>
          <t>BL26424</t>
        </is>
      </c>
      <c r="C431" s="50" t="inlineStr">
        <is>
          <t>Etsy</t>
        </is>
      </c>
      <c r="D431" s="50" t="inlineStr">
        <is>
          <t>BL-101</t>
        </is>
      </c>
      <c r="E431" s="50" t="n">
        <v>1</v>
      </c>
      <c r="F431" s="51" t="n">
        <v>20.92</v>
      </c>
      <c r="G431" s="51" t="n">
        <v>0</v>
      </c>
      <c r="H431" s="51" t="n">
        <v>3.28</v>
      </c>
      <c r="I431" s="51" t="n">
        <v>4.44</v>
      </c>
      <c r="J431" s="50" t="n"/>
      <c r="K431" s="52">
        <f>IF(OR($A431="",$E431=""),"",IF($P431=1,0,N($E431)*N($F431)-N($G431)+N($H431)))</f>
        <v/>
      </c>
      <c r="L431" s="52">
        <f>IF(K431="","",IF($P431=1,0,N($E431)*IFERROR(INDEX(Products!$D$8:$D$307,MATCH($D431,Products!$A$8:$A$307,0)),0)))</f>
        <v/>
      </c>
      <c r="M431" s="52">
        <f>IF(OR(K431="",$O431=0),IF(K431="","",0),IF($P431=1,0,K431*(N(INDEX(Settings!$E$11:$E$18,$O431))+N(INDEX(Settings!$G$11:$G$18,$O431)))+N(INDEX(Settings!$F$11:$F$18,$O431))))</f>
        <v/>
      </c>
      <c r="N431" s="53">
        <f>IF(K431="","",K431-L431-M431-N($I431)-$P431*N(Settings!$D$20))</f>
        <v/>
      </c>
      <c r="O431">
        <f>IF($C431="",0,IFERROR(MATCH($C431,Settings!$D$11:$D$18,0),0))</f>
        <v/>
      </c>
      <c r="P431">
        <f>IF(LOWER(TRIM($J431&amp;""))="x",1,0)</f>
        <v/>
      </c>
    </row>
    <row r="432">
      <c r="A432" s="49" t="n">
        <v>46085</v>
      </c>
      <c r="B432" s="50" t="inlineStr">
        <is>
          <t>BL26425</t>
        </is>
      </c>
      <c r="C432" s="50" t="inlineStr">
        <is>
          <t>Own shop</t>
        </is>
      </c>
      <c r="D432" s="50" t="inlineStr">
        <is>
          <t>BL-101</t>
        </is>
      </c>
      <c r="E432" s="50" t="n">
        <v>1</v>
      </c>
      <c r="F432" s="51" t="n">
        <v>20.92</v>
      </c>
      <c r="G432" s="51" t="n">
        <v>0</v>
      </c>
      <c r="H432" s="51" t="n">
        <v>4.12</v>
      </c>
      <c r="I432" s="51" t="n">
        <v>4.6</v>
      </c>
      <c r="J432" s="50" t="n"/>
      <c r="K432" s="52">
        <f>IF(OR($A432="",$E432=""),"",IF($P432=1,0,N($E432)*N($F432)-N($G432)+N($H432)))</f>
        <v/>
      </c>
      <c r="L432" s="52">
        <f>IF(K432="","",IF($P432=1,0,N($E432)*IFERROR(INDEX(Products!$D$8:$D$307,MATCH($D432,Products!$A$8:$A$307,0)),0)))</f>
        <v/>
      </c>
      <c r="M432" s="52">
        <f>IF(OR(K432="",$O432=0),IF(K432="","",0),IF($P432=1,0,K432*(N(INDEX(Settings!$E$11:$E$18,$O432))+N(INDEX(Settings!$G$11:$G$18,$O432)))+N(INDEX(Settings!$F$11:$F$18,$O432))))</f>
        <v/>
      </c>
      <c r="N432" s="53">
        <f>IF(K432="","",K432-L432-M432-N($I432)-$P432*N(Settings!$D$20))</f>
        <v/>
      </c>
      <c r="O432">
        <f>IF($C432="",0,IFERROR(MATCH($C432,Settings!$D$11:$D$18,0),0))</f>
        <v/>
      </c>
      <c r="P432">
        <f>IF(LOWER(TRIM($J432&amp;""))="x",1,0)</f>
        <v/>
      </c>
    </row>
    <row r="433">
      <c r="A433" s="49" t="n">
        <v>46085</v>
      </c>
      <c r="B433" s="50" t="inlineStr">
        <is>
          <t>BL26426</t>
        </is>
      </c>
      <c r="C433" s="50" t="inlineStr">
        <is>
          <t>Amazon</t>
        </is>
      </c>
      <c r="D433" s="50" t="inlineStr">
        <is>
          <t>BL-201</t>
        </is>
      </c>
      <c r="E433" s="50" t="n">
        <v>1</v>
      </c>
      <c r="F433" s="51" t="n">
        <v>13.15</v>
      </c>
      <c r="G433" s="51" t="n">
        <v>0</v>
      </c>
      <c r="H433" s="51" t="n">
        <v>0</v>
      </c>
      <c r="I433" s="51" t="n">
        <v>4.14</v>
      </c>
      <c r="J433" s="50" t="n"/>
      <c r="K433" s="52">
        <f>IF(OR($A433="",$E433=""),"",IF($P433=1,0,N($E433)*N($F433)-N($G433)+N($H433)))</f>
        <v/>
      </c>
      <c r="L433" s="52">
        <f>IF(K433="","",IF($P433=1,0,N($E433)*IFERROR(INDEX(Products!$D$8:$D$307,MATCH($D433,Products!$A$8:$A$307,0)),0)))</f>
        <v/>
      </c>
      <c r="M433" s="52">
        <f>IF(OR(K433="",$O433=0),IF(K433="","",0),IF($P433=1,0,K433*(N(INDEX(Settings!$E$11:$E$18,$O433))+N(INDEX(Settings!$G$11:$G$18,$O433)))+N(INDEX(Settings!$F$11:$F$18,$O433))))</f>
        <v/>
      </c>
      <c r="N433" s="53">
        <f>IF(K433="","",K433-L433-M433-N($I433)-$P433*N(Settings!$D$20))</f>
        <v/>
      </c>
      <c r="O433">
        <f>IF($C433="",0,IFERROR(MATCH($C433,Settings!$D$11:$D$18,0),0))</f>
        <v/>
      </c>
      <c r="P433">
        <f>IF(LOWER(TRIM($J433&amp;""))="x",1,0)</f>
        <v/>
      </c>
    </row>
    <row r="434">
      <c r="A434" s="49" t="n">
        <v>46085</v>
      </c>
      <c r="B434" s="50" t="inlineStr">
        <is>
          <t>BL26427</t>
        </is>
      </c>
      <c r="C434" s="50" t="inlineStr">
        <is>
          <t>Amazon</t>
        </is>
      </c>
      <c r="D434" s="50" t="inlineStr">
        <is>
          <t>BL-102</t>
        </is>
      </c>
      <c r="E434" s="50" t="n">
        <v>1</v>
      </c>
      <c r="F434" s="51" t="n">
        <v>14.91</v>
      </c>
      <c r="G434" s="51" t="n">
        <v>0</v>
      </c>
      <c r="H434" s="51" t="n">
        <v>0</v>
      </c>
      <c r="I434" s="51" t="n">
        <v>4.96</v>
      </c>
      <c r="J434" s="50" t="n"/>
      <c r="K434" s="52">
        <f>IF(OR($A434="",$E434=""),"",IF($P434=1,0,N($E434)*N($F434)-N($G434)+N($H434)))</f>
        <v/>
      </c>
      <c r="L434" s="52">
        <f>IF(K434="","",IF($P434=1,0,N($E434)*IFERROR(INDEX(Products!$D$8:$D$307,MATCH($D434,Products!$A$8:$A$307,0)),0)))</f>
        <v/>
      </c>
      <c r="M434" s="52">
        <f>IF(OR(K434="",$O434=0),IF(K434="","",0),IF($P434=1,0,K434*(N(INDEX(Settings!$E$11:$E$18,$O434))+N(INDEX(Settings!$G$11:$G$18,$O434)))+N(INDEX(Settings!$F$11:$F$18,$O434))))</f>
        <v/>
      </c>
      <c r="N434" s="53">
        <f>IF(K434="","",K434-L434-M434-N($I434)-$P434*N(Settings!$D$20))</f>
        <v/>
      </c>
      <c r="O434">
        <f>IF($C434="",0,IFERROR(MATCH($C434,Settings!$D$11:$D$18,0),0))</f>
        <v/>
      </c>
      <c r="P434">
        <f>IF(LOWER(TRIM($J434&amp;""))="x",1,0)</f>
        <v/>
      </c>
    </row>
    <row r="435">
      <c r="A435" s="49" t="n">
        <v>46085</v>
      </c>
      <c r="B435" s="50" t="inlineStr">
        <is>
          <t>BL26428</t>
        </is>
      </c>
      <c r="C435" s="50" t="inlineStr">
        <is>
          <t>Amazon</t>
        </is>
      </c>
      <c r="D435" s="50" t="inlineStr">
        <is>
          <t>BL-303</t>
        </is>
      </c>
      <c r="E435" s="50" t="n">
        <v>2</v>
      </c>
      <c r="F435" s="51" t="n">
        <v>10.5</v>
      </c>
      <c r="G435" s="51" t="n">
        <v>0</v>
      </c>
      <c r="H435" s="51" t="n">
        <v>0</v>
      </c>
      <c r="I435" s="51" t="n">
        <v>5</v>
      </c>
      <c r="J435" s="50" t="n"/>
      <c r="K435" s="52">
        <f>IF(OR($A435="",$E435=""),"",IF($P435=1,0,N($E435)*N($F435)-N($G435)+N($H435)))</f>
        <v/>
      </c>
      <c r="L435" s="52">
        <f>IF(K435="","",IF($P435=1,0,N($E435)*IFERROR(INDEX(Products!$D$8:$D$307,MATCH($D435,Products!$A$8:$A$307,0)),0)))</f>
        <v/>
      </c>
      <c r="M435" s="52">
        <f>IF(OR(K435="",$O435=0),IF(K435="","",0),IF($P435=1,0,K435*(N(INDEX(Settings!$E$11:$E$18,$O435))+N(INDEX(Settings!$G$11:$G$18,$O435)))+N(INDEX(Settings!$F$11:$F$18,$O435))))</f>
        <v/>
      </c>
      <c r="N435" s="53">
        <f>IF(K435="","",K435-L435-M435-N($I435)-$P435*N(Settings!$D$20))</f>
        <v/>
      </c>
      <c r="O435">
        <f>IF($C435="",0,IFERROR(MATCH($C435,Settings!$D$11:$D$18,0),0))</f>
        <v/>
      </c>
      <c r="P435">
        <f>IF(LOWER(TRIM($J435&amp;""))="x",1,0)</f>
        <v/>
      </c>
    </row>
    <row r="436">
      <c r="A436" s="49" t="n">
        <v>46085</v>
      </c>
      <c r="B436" s="50" t="inlineStr">
        <is>
          <t>BL26429</t>
        </is>
      </c>
      <c r="C436" s="50" t="inlineStr">
        <is>
          <t>Own shop</t>
        </is>
      </c>
      <c r="D436" s="50" t="inlineStr">
        <is>
          <t>BL-302</t>
        </is>
      </c>
      <c r="E436" s="50" t="n">
        <v>1</v>
      </c>
      <c r="F436" s="51" t="n">
        <v>33.53</v>
      </c>
      <c r="G436" s="51" t="n">
        <v>0</v>
      </c>
      <c r="H436" s="51" t="n">
        <v>4.12</v>
      </c>
      <c r="I436" s="51" t="n">
        <v>4.52</v>
      </c>
      <c r="J436" s="50" t="n"/>
      <c r="K436" s="52">
        <f>IF(OR($A436="",$E436=""),"",IF($P436=1,0,N($E436)*N($F436)-N($G436)+N($H436)))</f>
        <v/>
      </c>
      <c r="L436" s="52">
        <f>IF(K436="","",IF($P436=1,0,N($E436)*IFERROR(INDEX(Products!$D$8:$D$307,MATCH($D436,Products!$A$8:$A$307,0)),0)))</f>
        <v/>
      </c>
      <c r="M436" s="52">
        <f>IF(OR(K436="",$O436=0),IF(K436="","",0),IF($P436=1,0,K436*(N(INDEX(Settings!$E$11:$E$18,$O436))+N(INDEX(Settings!$G$11:$G$18,$O436)))+N(INDEX(Settings!$F$11:$F$18,$O436))))</f>
        <v/>
      </c>
      <c r="N436" s="53">
        <f>IF(K436="","",K436-L436-M436-N($I436)-$P436*N(Settings!$D$20))</f>
        <v/>
      </c>
      <c r="O436">
        <f>IF($C436="",0,IFERROR(MATCH($C436,Settings!$D$11:$D$18,0),0))</f>
        <v/>
      </c>
      <c r="P436">
        <f>IF(LOWER(TRIM($J436&amp;""))="x",1,0)</f>
        <v/>
      </c>
    </row>
    <row r="437">
      <c r="A437" s="49" t="n">
        <v>46085</v>
      </c>
      <c r="B437" s="50" t="inlineStr">
        <is>
          <t>BL26430</t>
        </is>
      </c>
      <c r="C437" s="50" t="inlineStr">
        <is>
          <t>Own shop</t>
        </is>
      </c>
      <c r="D437" s="50" t="inlineStr">
        <is>
          <t>BL-202</t>
        </is>
      </c>
      <c r="E437" s="50" t="n">
        <v>1</v>
      </c>
      <c r="F437" s="51" t="n">
        <v>57.98</v>
      </c>
      <c r="G437" s="51" t="n">
        <v>5.8</v>
      </c>
      <c r="H437" s="51" t="n">
        <v>0</v>
      </c>
      <c r="I437" s="51" t="n">
        <v>6.9</v>
      </c>
      <c r="J437" s="50" t="n"/>
      <c r="K437" s="52">
        <f>IF(OR($A437="",$E437=""),"",IF($P437=1,0,N($E437)*N($F437)-N($G437)+N($H437)))</f>
        <v/>
      </c>
      <c r="L437" s="52">
        <f>IF(K437="","",IF($P437=1,0,N($E437)*IFERROR(INDEX(Products!$D$8:$D$307,MATCH($D437,Products!$A$8:$A$307,0)),0)))</f>
        <v/>
      </c>
      <c r="M437" s="52">
        <f>IF(OR(K437="",$O437=0),IF(K437="","",0),IF($P437=1,0,K437*(N(INDEX(Settings!$E$11:$E$18,$O437))+N(INDEX(Settings!$G$11:$G$18,$O437)))+N(INDEX(Settings!$F$11:$F$18,$O437))))</f>
        <v/>
      </c>
      <c r="N437" s="53">
        <f>IF(K437="","",K437-L437-M437-N($I437)-$P437*N(Settings!$D$20))</f>
        <v/>
      </c>
      <c r="O437">
        <f>IF($C437="",0,IFERROR(MATCH($C437,Settings!$D$11:$D$18,0),0))</f>
        <v/>
      </c>
      <c r="P437">
        <f>IF(LOWER(TRIM($J437&amp;""))="x",1,0)</f>
        <v/>
      </c>
    </row>
    <row r="438">
      <c r="A438" s="49" t="n">
        <v>46085</v>
      </c>
      <c r="B438" s="50" t="inlineStr">
        <is>
          <t>BL26431</t>
        </is>
      </c>
      <c r="C438" s="50" t="inlineStr">
        <is>
          <t>eBay</t>
        </is>
      </c>
      <c r="D438" s="50" t="inlineStr">
        <is>
          <t>BL-403</t>
        </is>
      </c>
      <c r="E438" s="50" t="n">
        <v>1</v>
      </c>
      <c r="F438" s="51" t="n">
        <v>10.84</v>
      </c>
      <c r="G438" s="51" t="n">
        <v>0</v>
      </c>
      <c r="H438" s="51" t="n">
        <v>3.28</v>
      </c>
      <c r="I438" s="51" t="n">
        <v>4.32</v>
      </c>
      <c r="J438" s="50" t="n"/>
      <c r="K438" s="52">
        <f>IF(OR($A438="",$E438=""),"",IF($P438=1,0,N($E438)*N($F438)-N($G438)+N($H438)))</f>
        <v/>
      </c>
      <c r="L438" s="52">
        <f>IF(K438="","",IF($P438=1,0,N($E438)*IFERROR(INDEX(Products!$D$8:$D$307,MATCH($D438,Products!$A$8:$A$307,0)),0)))</f>
        <v/>
      </c>
      <c r="M438" s="52">
        <f>IF(OR(K438="",$O438=0),IF(K438="","",0),IF($P438=1,0,K438*(N(INDEX(Settings!$E$11:$E$18,$O438))+N(INDEX(Settings!$G$11:$G$18,$O438)))+N(INDEX(Settings!$F$11:$F$18,$O438))))</f>
        <v/>
      </c>
      <c r="N438" s="53">
        <f>IF(K438="","",K438-L438-M438-N($I438)-$P438*N(Settings!$D$20))</f>
        <v/>
      </c>
      <c r="O438">
        <f>IF($C438="",0,IFERROR(MATCH($C438,Settings!$D$11:$D$18,0),0))</f>
        <v/>
      </c>
      <c r="P438">
        <f>IF(LOWER(TRIM($J438&amp;""))="x",1,0)</f>
        <v/>
      </c>
    </row>
    <row r="439">
      <c r="A439" s="49" t="n">
        <v>46085</v>
      </c>
      <c r="B439" s="50" t="inlineStr">
        <is>
          <t>BL26432</t>
        </is>
      </c>
      <c r="C439" s="50" t="inlineStr">
        <is>
          <t>Own shop</t>
        </is>
      </c>
      <c r="D439" s="50" t="inlineStr">
        <is>
          <t>BL-403</t>
        </is>
      </c>
      <c r="E439" s="50" t="n">
        <v>1</v>
      </c>
      <c r="F439" s="51" t="n">
        <v>10.84</v>
      </c>
      <c r="G439" s="51" t="n">
        <v>0</v>
      </c>
      <c r="H439" s="51" t="n">
        <v>4.12</v>
      </c>
      <c r="I439" s="51" t="n">
        <v>4.64</v>
      </c>
      <c r="J439" s="50" t="n"/>
      <c r="K439" s="52">
        <f>IF(OR($A439="",$E439=""),"",IF($P439=1,0,N($E439)*N($F439)-N($G439)+N($H439)))</f>
        <v/>
      </c>
      <c r="L439" s="52">
        <f>IF(K439="","",IF($P439=1,0,N($E439)*IFERROR(INDEX(Products!$D$8:$D$307,MATCH($D439,Products!$A$8:$A$307,0)),0)))</f>
        <v/>
      </c>
      <c r="M439" s="52">
        <f>IF(OR(K439="",$O439=0),IF(K439="","",0),IF($P439=1,0,K439*(N(INDEX(Settings!$E$11:$E$18,$O439))+N(INDEX(Settings!$G$11:$G$18,$O439)))+N(INDEX(Settings!$F$11:$F$18,$O439))))</f>
        <v/>
      </c>
      <c r="N439" s="53">
        <f>IF(K439="","",K439-L439-M439-N($I439)-$P439*N(Settings!$D$20))</f>
        <v/>
      </c>
      <c r="O439">
        <f>IF($C439="",0,IFERROR(MATCH($C439,Settings!$D$11:$D$18,0),0))</f>
        <v/>
      </c>
      <c r="P439">
        <f>IF(LOWER(TRIM($J439&amp;""))="x",1,0)</f>
        <v/>
      </c>
    </row>
    <row r="440">
      <c r="A440" s="49" t="n">
        <v>46085</v>
      </c>
      <c r="B440" s="50" t="inlineStr">
        <is>
          <t>BL26433</t>
        </is>
      </c>
      <c r="C440" s="50" t="inlineStr">
        <is>
          <t>Etsy</t>
        </is>
      </c>
      <c r="D440" s="50" t="inlineStr">
        <is>
          <t>BL-102</t>
        </is>
      </c>
      <c r="E440" s="50" t="n">
        <v>1</v>
      </c>
      <c r="F440" s="51" t="n">
        <v>14.2</v>
      </c>
      <c r="G440" s="51" t="n">
        <v>0</v>
      </c>
      <c r="H440" s="51" t="n">
        <v>3.28</v>
      </c>
      <c r="I440" s="51" t="n">
        <v>5.04</v>
      </c>
      <c r="J440" s="50" t="n"/>
      <c r="K440" s="52">
        <f>IF(OR($A440="",$E440=""),"",IF($P440=1,0,N($E440)*N($F440)-N($G440)+N($H440)))</f>
        <v/>
      </c>
      <c r="L440" s="52">
        <f>IF(K440="","",IF($P440=1,0,N($E440)*IFERROR(INDEX(Products!$D$8:$D$307,MATCH($D440,Products!$A$8:$A$307,0)),0)))</f>
        <v/>
      </c>
      <c r="M440" s="52">
        <f>IF(OR(K440="",$O440=0),IF(K440="","",0),IF($P440=1,0,K440*(N(INDEX(Settings!$E$11:$E$18,$O440))+N(INDEX(Settings!$G$11:$G$18,$O440)))+N(INDEX(Settings!$F$11:$F$18,$O440))))</f>
        <v/>
      </c>
      <c r="N440" s="53">
        <f>IF(K440="","",K440-L440-M440-N($I440)-$P440*N(Settings!$D$20))</f>
        <v/>
      </c>
      <c r="O440">
        <f>IF($C440="",0,IFERROR(MATCH($C440,Settings!$D$11:$D$18,0),0))</f>
        <v/>
      </c>
      <c r="P440">
        <f>IF(LOWER(TRIM($J440&amp;""))="x",1,0)</f>
        <v/>
      </c>
    </row>
    <row r="441">
      <c r="A441" s="49" t="n">
        <v>46086</v>
      </c>
      <c r="B441" s="50" t="inlineStr">
        <is>
          <t>BL26434</t>
        </is>
      </c>
      <c r="C441" s="50" t="inlineStr">
        <is>
          <t>eBay</t>
        </is>
      </c>
      <c r="D441" s="50" t="inlineStr">
        <is>
          <t>BL-403</t>
        </is>
      </c>
      <c r="E441" s="50" t="n">
        <v>1</v>
      </c>
      <c r="F441" s="51" t="n">
        <v>10.84</v>
      </c>
      <c r="G441" s="51" t="n">
        <v>0</v>
      </c>
      <c r="H441" s="51" t="n">
        <v>3.28</v>
      </c>
      <c r="I441" s="51" t="n">
        <v>4.77</v>
      </c>
      <c r="J441" s="50" t="n"/>
      <c r="K441" s="52">
        <f>IF(OR($A441="",$E441=""),"",IF($P441=1,0,N($E441)*N($F441)-N($G441)+N($H441)))</f>
        <v/>
      </c>
      <c r="L441" s="52">
        <f>IF(K441="","",IF($P441=1,0,N($E441)*IFERROR(INDEX(Products!$D$8:$D$307,MATCH($D441,Products!$A$8:$A$307,0)),0)))</f>
        <v/>
      </c>
      <c r="M441" s="52">
        <f>IF(OR(K441="",$O441=0),IF(K441="","",0),IF($P441=1,0,K441*(N(INDEX(Settings!$E$11:$E$18,$O441))+N(INDEX(Settings!$G$11:$G$18,$O441)))+N(INDEX(Settings!$F$11:$F$18,$O441))))</f>
        <v/>
      </c>
      <c r="N441" s="53">
        <f>IF(K441="","",K441-L441-M441-N($I441)-$P441*N(Settings!$D$20))</f>
        <v/>
      </c>
      <c r="O441">
        <f>IF($C441="",0,IFERROR(MATCH($C441,Settings!$D$11:$D$18,0),0))</f>
        <v/>
      </c>
      <c r="P441">
        <f>IF(LOWER(TRIM($J441&amp;""))="x",1,0)</f>
        <v/>
      </c>
    </row>
    <row r="442">
      <c r="A442" s="49" t="n">
        <v>46086</v>
      </c>
      <c r="B442" s="50" t="inlineStr">
        <is>
          <t>BL26435</t>
        </is>
      </c>
      <c r="C442" s="50" t="inlineStr">
        <is>
          <t>Amazon</t>
        </is>
      </c>
      <c r="D442" s="50" t="inlineStr">
        <is>
          <t>BL-103</t>
        </is>
      </c>
      <c r="E442" s="50" t="n">
        <v>1</v>
      </c>
      <c r="F442" s="51" t="n">
        <v>30.79</v>
      </c>
      <c r="G442" s="51" t="n">
        <v>0</v>
      </c>
      <c r="H442" s="51" t="n">
        <v>0</v>
      </c>
      <c r="I442" s="51" t="n">
        <v>5.12</v>
      </c>
      <c r="J442" s="50" t="n"/>
      <c r="K442" s="52">
        <f>IF(OR($A442="",$E442=""),"",IF($P442=1,0,N($E442)*N($F442)-N($G442)+N($H442)))</f>
        <v/>
      </c>
      <c r="L442" s="52">
        <f>IF(K442="","",IF($P442=1,0,N($E442)*IFERROR(INDEX(Products!$D$8:$D$307,MATCH($D442,Products!$A$8:$A$307,0)),0)))</f>
        <v/>
      </c>
      <c r="M442" s="52">
        <f>IF(OR(K442="",$O442=0),IF(K442="","",0),IF($P442=1,0,K442*(N(INDEX(Settings!$E$11:$E$18,$O442))+N(INDEX(Settings!$G$11:$G$18,$O442)))+N(INDEX(Settings!$F$11:$F$18,$O442))))</f>
        <v/>
      </c>
      <c r="N442" s="53">
        <f>IF(K442="","",K442-L442-M442-N($I442)-$P442*N(Settings!$D$20))</f>
        <v/>
      </c>
      <c r="O442">
        <f>IF($C442="",0,IFERROR(MATCH($C442,Settings!$D$11:$D$18,0),0))</f>
        <v/>
      </c>
      <c r="P442">
        <f>IF(LOWER(TRIM($J442&amp;""))="x",1,0)</f>
        <v/>
      </c>
    </row>
    <row r="443">
      <c r="A443" s="49" t="n">
        <v>46086</v>
      </c>
      <c r="B443" s="50" t="inlineStr">
        <is>
          <t>BL26436</t>
        </is>
      </c>
      <c r="C443" s="50" t="inlineStr">
        <is>
          <t>Own shop</t>
        </is>
      </c>
      <c r="D443" s="50" t="inlineStr">
        <is>
          <t>BL-301</t>
        </is>
      </c>
      <c r="E443" s="50" t="n">
        <v>1</v>
      </c>
      <c r="F443" s="51" t="n">
        <v>18.4</v>
      </c>
      <c r="G443" s="51" t="n">
        <v>0</v>
      </c>
      <c r="H443" s="51" t="n">
        <v>4.12</v>
      </c>
      <c r="I443" s="51" t="n">
        <v>4.64</v>
      </c>
      <c r="J443" s="50" t="n"/>
      <c r="K443" s="52">
        <f>IF(OR($A443="",$E443=""),"",IF($P443=1,0,N($E443)*N($F443)-N($G443)+N($H443)))</f>
        <v/>
      </c>
      <c r="L443" s="52">
        <f>IF(K443="","",IF($P443=1,0,N($E443)*IFERROR(INDEX(Products!$D$8:$D$307,MATCH($D443,Products!$A$8:$A$307,0)),0)))</f>
        <v/>
      </c>
      <c r="M443" s="52">
        <f>IF(OR(K443="",$O443=0),IF(K443="","",0),IF($P443=1,0,K443*(N(INDEX(Settings!$E$11:$E$18,$O443))+N(INDEX(Settings!$G$11:$G$18,$O443)))+N(INDEX(Settings!$F$11:$F$18,$O443))))</f>
        <v/>
      </c>
      <c r="N443" s="53">
        <f>IF(K443="","",K443-L443-M443-N($I443)-$P443*N(Settings!$D$20))</f>
        <v/>
      </c>
      <c r="O443">
        <f>IF($C443="",0,IFERROR(MATCH($C443,Settings!$D$11:$D$18,0),0))</f>
        <v/>
      </c>
      <c r="P443">
        <f>IF(LOWER(TRIM($J443&amp;""))="x",1,0)</f>
        <v/>
      </c>
    </row>
    <row r="444">
      <c r="A444" s="49" t="n">
        <v>46086</v>
      </c>
      <c r="B444" s="50" t="inlineStr">
        <is>
          <t>BL26437</t>
        </is>
      </c>
      <c r="C444" s="50" t="inlineStr">
        <is>
          <t>Amazon</t>
        </is>
      </c>
      <c r="D444" s="50" t="inlineStr">
        <is>
          <t>BL-204</t>
        </is>
      </c>
      <c r="E444" s="50" t="n">
        <v>1</v>
      </c>
      <c r="F444" s="51" t="n">
        <v>20.21</v>
      </c>
      <c r="G444" s="51" t="n">
        <v>0</v>
      </c>
      <c r="H444" s="51" t="n">
        <v>0</v>
      </c>
      <c r="I444" s="51" t="n">
        <v>5.09</v>
      </c>
      <c r="J444" s="50" t="n"/>
      <c r="K444" s="52">
        <f>IF(OR($A444="",$E444=""),"",IF($P444=1,0,N($E444)*N($F444)-N($G444)+N($H444)))</f>
        <v/>
      </c>
      <c r="L444" s="52">
        <f>IF(K444="","",IF($P444=1,0,N($E444)*IFERROR(INDEX(Products!$D$8:$D$307,MATCH($D444,Products!$A$8:$A$307,0)),0)))</f>
        <v/>
      </c>
      <c r="M444" s="52">
        <f>IF(OR(K444="",$O444=0),IF(K444="","",0),IF($P444=1,0,K444*(N(INDEX(Settings!$E$11:$E$18,$O444))+N(INDEX(Settings!$G$11:$G$18,$O444)))+N(INDEX(Settings!$F$11:$F$18,$O444))))</f>
        <v/>
      </c>
      <c r="N444" s="53">
        <f>IF(K444="","",K444-L444-M444-N($I444)-$P444*N(Settings!$D$20))</f>
        <v/>
      </c>
      <c r="O444">
        <f>IF($C444="",0,IFERROR(MATCH($C444,Settings!$D$11:$D$18,0),0))</f>
        <v/>
      </c>
      <c r="P444">
        <f>IF(LOWER(TRIM($J444&amp;""))="x",1,0)</f>
        <v/>
      </c>
    </row>
    <row r="445">
      <c r="A445" s="49" t="n">
        <v>46086</v>
      </c>
      <c r="B445" s="50" t="inlineStr">
        <is>
          <t>BL26438</t>
        </is>
      </c>
      <c r="C445" s="50" t="inlineStr">
        <is>
          <t>eBay</t>
        </is>
      </c>
      <c r="D445" s="50" t="inlineStr">
        <is>
          <t>BL-302</t>
        </is>
      </c>
      <c r="E445" s="50" t="n">
        <v>1</v>
      </c>
      <c r="F445" s="51" t="n">
        <v>33.53</v>
      </c>
      <c r="G445" s="51" t="n">
        <v>0</v>
      </c>
      <c r="H445" s="51" t="n">
        <v>3.28</v>
      </c>
      <c r="I445" s="51" t="n">
        <v>4.32</v>
      </c>
      <c r="J445" s="50" t="n"/>
      <c r="K445" s="52">
        <f>IF(OR($A445="",$E445=""),"",IF($P445=1,0,N($E445)*N($F445)-N($G445)+N($H445)))</f>
        <v/>
      </c>
      <c r="L445" s="52">
        <f>IF(K445="","",IF($P445=1,0,N($E445)*IFERROR(INDEX(Products!$D$8:$D$307,MATCH($D445,Products!$A$8:$A$307,0)),0)))</f>
        <v/>
      </c>
      <c r="M445" s="52">
        <f>IF(OR(K445="",$O445=0),IF(K445="","",0),IF($P445=1,0,K445*(N(INDEX(Settings!$E$11:$E$18,$O445))+N(INDEX(Settings!$G$11:$G$18,$O445)))+N(INDEX(Settings!$F$11:$F$18,$O445))))</f>
        <v/>
      </c>
      <c r="N445" s="53">
        <f>IF(K445="","",K445-L445-M445-N($I445)-$P445*N(Settings!$D$20))</f>
        <v/>
      </c>
      <c r="O445">
        <f>IF($C445="",0,IFERROR(MATCH($C445,Settings!$D$11:$D$18,0),0))</f>
        <v/>
      </c>
      <c r="P445">
        <f>IF(LOWER(TRIM($J445&amp;""))="x",1,0)</f>
        <v/>
      </c>
    </row>
    <row r="446">
      <c r="A446" s="49" t="n">
        <v>46086</v>
      </c>
      <c r="B446" s="50" t="inlineStr">
        <is>
          <t>BL26439</t>
        </is>
      </c>
      <c r="C446" s="50" t="inlineStr">
        <is>
          <t>Own shop</t>
        </is>
      </c>
      <c r="D446" s="50" t="inlineStr">
        <is>
          <t>BL-103</t>
        </is>
      </c>
      <c r="E446" s="50" t="n">
        <v>1</v>
      </c>
      <c r="F446" s="51" t="n">
        <v>29.33</v>
      </c>
      <c r="G446" s="51" t="n">
        <v>0</v>
      </c>
      <c r="H446" s="51" t="n">
        <v>4.12</v>
      </c>
      <c r="I446" s="51" t="n">
        <v>5</v>
      </c>
      <c r="J446" s="50" t="n"/>
      <c r="K446" s="52">
        <f>IF(OR($A446="",$E446=""),"",IF($P446=1,0,N($E446)*N($F446)-N($G446)+N($H446)))</f>
        <v/>
      </c>
      <c r="L446" s="52">
        <f>IF(K446="","",IF($P446=1,0,N($E446)*IFERROR(INDEX(Products!$D$8:$D$307,MATCH($D446,Products!$A$8:$A$307,0)),0)))</f>
        <v/>
      </c>
      <c r="M446" s="52">
        <f>IF(OR(K446="",$O446=0),IF(K446="","",0),IF($P446=1,0,K446*(N(INDEX(Settings!$E$11:$E$18,$O446))+N(INDEX(Settings!$G$11:$G$18,$O446)))+N(INDEX(Settings!$F$11:$F$18,$O446))))</f>
        <v/>
      </c>
      <c r="N446" s="53">
        <f>IF(K446="","",K446-L446-M446-N($I446)-$P446*N(Settings!$D$20))</f>
        <v/>
      </c>
      <c r="O446">
        <f>IF($C446="",0,IFERROR(MATCH($C446,Settings!$D$11:$D$18,0),0))</f>
        <v/>
      </c>
      <c r="P446">
        <f>IF(LOWER(TRIM($J446&amp;""))="x",1,0)</f>
        <v/>
      </c>
    </row>
    <row r="447">
      <c r="A447" s="49" t="n">
        <v>46086</v>
      </c>
      <c r="B447" s="50" t="inlineStr">
        <is>
          <t>BL26440</t>
        </is>
      </c>
      <c r="C447" s="50" t="inlineStr">
        <is>
          <t>Own shop</t>
        </is>
      </c>
      <c r="D447" s="50" t="inlineStr">
        <is>
          <t>BL-101</t>
        </is>
      </c>
      <c r="E447" s="50" t="n">
        <v>1</v>
      </c>
      <c r="F447" s="51" t="n">
        <v>20.92</v>
      </c>
      <c r="G447" s="51" t="n">
        <v>0</v>
      </c>
      <c r="H447" s="51" t="n">
        <v>4.12</v>
      </c>
      <c r="I447" s="51" t="n">
        <v>4.88</v>
      </c>
      <c r="J447" s="50" t="n"/>
      <c r="K447" s="52">
        <f>IF(OR($A447="",$E447=""),"",IF($P447=1,0,N($E447)*N($F447)-N($G447)+N($H447)))</f>
        <v/>
      </c>
      <c r="L447" s="52">
        <f>IF(K447="","",IF($P447=1,0,N($E447)*IFERROR(INDEX(Products!$D$8:$D$307,MATCH($D447,Products!$A$8:$A$307,0)),0)))</f>
        <v/>
      </c>
      <c r="M447" s="52">
        <f>IF(OR(K447="",$O447=0),IF(K447="","",0),IF($P447=1,0,K447*(N(INDEX(Settings!$E$11:$E$18,$O447))+N(INDEX(Settings!$G$11:$G$18,$O447)))+N(INDEX(Settings!$F$11:$F$18,$O447))))</f>
        <v/>
      </c>
      <c r="N447" s="53">
        <f>IF(K447="","",K447-L447-M447-N($I447)-$P447*N(Settings!$D$20))</f>
        <v/>
      </c>
      <c r="O447">
        <f>IF($C447="",0,IFERROR(MATCH($C447,Settings!$D$11:$D$18,0),0))</f>
        <v/>
      </c>
      <c r="P447">
        <f>IF(LOWER(TRIM($J447&amp;""))="x",1,0)</f>
        <v/>
      </c>
    </row>
    <row r="448">
      <c r="A448" s="49" t="n">
        <v>46087</v>
      </c>
      <c r="B448" s="50" t="inlineStr">
        <is>
          <t>BL26441</t>
        </is>
      </c>
      <c r="C448" s="50" t="inlineStr">
        <is>
          <t>Amazon</t>
        </is>
      </c>
      <c r="D448" s="50" t="inlineStr">
        <is>
          <t>BL-303</t>
        </is>
      </c>
      <c r="E448" s="50" t="n">
        <v>1</v>
      </c>
      <c r="F448" s="51" t="n">
        <v>10.5</v>
      </c>
      <c r="G448" s="51" t="n">
        <v>0</v>
      </c>
      <c r="H448" s="51" t="n">
        <v>0</v>
      </c>
      <c r="I448" s="51" t="n">
        <v>4.72</v>
      </c>
      <c r="J448" s="50" t="n"/>
      <c r="K448" s="52">
        <f>IF(OR($A448="",$E448=""),"",IF($P448=1,0,N($E448)*N($F448)-N($G448)+N($H448)))</f>
        <v/>
      </c>
      <c r="L448" s="52">
        <f>IF(K448="","",IF($P448=1,0,N($E448)*IFERROR(INDEX(Products!$D$8:$D$307,MATCH($D448,Products!$A$8:$A$307,0)),0)))</f>
        <v/>
      </c>
      <c r="M448" s="52">
        <f>IF(OR(K448="",$O448=0),IF(K448="","",0),IF($P448=1,0,K448*(N(INDEX(Settings!$E$11:$E$18,$O448))+N(INDEX(Settings!$G$11:$G$18,$O448)))+N(INDEX(Settings!$F$11:$F$18,$O448))))</f>
        <v/>
      </c>
      <c r="N448" s="53">
        <f>IF(K448="","",K448-L448-M448-N($I448)-$P448*N(Settings!$D$20))</f>
        <v/>
      </c>
      <c r="O448">
        <f>IF($C448="",0,IFERROR(MATCH($C448,Settings!$D$11:$D$18,0),0))</f>
        <v/>
      </c>
      <c r="P448">
        <f>IF(LOWER(TRIM($J448&amp;""))="x",1,0)</f>
        <v/>
      </c>
    </row>
    <row r="449">
      <c r="A449" s="49" t="n">
        <v>46087</v>
      </c>
      <c r="B449" s="50" t="inlineStr">
        <is>
          <t>BL26442</t>
        </is>
      </c>
      <c r="C449" s="50" t="inlineStr">
        <is>
          <t>Own shop</t>
        </is>
      </c>
      <c r="D449" s="50" t="inlineStr">
        <is>
          <t>BL-104</t>
        </is>
      </c>
      <c r="E449" s="50" t="n">
        <v>1</v>
      </c>
      <c r="F449" s="51" t="n">
        <v>8.32</v>
      </c>
      <c r="G449" s="51" t="n">
        <v>0.83</v>
      </c>
      <c r="H449" s="51" t="n">
        <v>4.12</v>
      </c>
      <c r="I449" s="51" t="n">
        <v>4.18</v>
      </c>
      <c r="J449" s="50" t="n"/>
      <c r="K449" s="52">
        <f>IF(OR($A449="",$E449=""),"",IF($P449=1,0,N($E449)*N($F449)-N($G449)+N($H449)))</f>
        <v/>
      </c>
      <c r="L449" s="52">
        <f>IF(K449="","",IF($P449=1,0,N($E449)*IFERROR(INDEX(Products!$D$8:$D$307,MATCH($D449,Products!$A$8:$A$307,0)),0)))</f>
        <v/>
      </c>
      <c r="M449" s="52">
        <f>IF(OR(K449="",$O449=0),IF(K449="","",0),IF($P449=1,0,K449*(N(INDEX(Settings!$E$11:$E$18,$O449))+N(INDEX(Settings!$G$11:$G$18,$O449)))+N(INDEX(Settings!$F$11:$F$18,$O449))))</f>
        <v/>
      </c>
      <c r="N449" s="53">
        <f>IF(K449="","",K449-L449-M449-N($I449)-$P449*N(Settings!$D$20))</f>
        <v/>
      </c>
      <c r="O449">
        <f>IF($C449="",0,IFERROR(MATCH($C449,Settings!$D$11:$D$18,0),0))</f>
        <v/>
      </c>
      <c r="P449">
        <f>IF(LOWER(TRIM($J449&amp;""))="x",1,0)</f>
        <v/>
      </c>
    </row>
    <row r="450">
      <c r="A450" s="49" t="n">
        <v>46087</v>
      </c>
      <c r="B450" s="50" t="inlineStr">
        <is>
          <t>BL26443</t>
        </is>
      </c>
      <c r="C450" s="50" t="inlineStr">
        <is>
          <t>Amazon</t>
        </is>
      </c>
      <c r="D450" s="50" t="inlineStr">
        <is>
          <t>BL-203</t>
        </is>
      </c>
      <c r="E450" s="50" t="n">
        <v>1</v>
      </c>
      <c r="F450" s="51" t="n">
        <v>17.56</v>
      </c>
      <c r="G450" s="51" t="n">
        <v>0</v>
      </c>
      <c r="H450" s="51" t="n">
        <v>0</v>
      </c>
      <c r="I450" s="51" t="n">
        <v>5.06</v>
      </c>
      <c r="J450" s="50" t="n"/>
      <c r="K450" s="52">
        <f>IF(OR($A450="",$E450=""),"",IF($P450=1,0,N($E450)*N($F450)-N($G450)+N($H450)))</f>
        <v/>
      </c>
      <c r="L450" s="52">
        <f>IF(K450="","",IF($P450=1,0,N($E450)*IFERROR(INDEX(Products!$D$8:$D$307,MATCH($D450,Products!$A$8:$A$307,0)),0)))</f>
        <v/>
      </c>
      <c r="M450" s="52">
        <f>IF(OR(K450="",$O450=0),IF(K450="","",0),IF($P450=1,0,K450*(N(INDEX(Settings!$E$11:$E$18,$O450))+N(INDEX(Settings!$G$11:$G$18,$O450)))+N(INDEX(Settings!$F$11:$F$18,$O450))))</f>
        <v/>
      </c>
      <c r="N450" s="53">
        <f>IF(K450="","",K450-L450-M450-N($I450)-$P450*N(Settings!$D$20))</f>
        <v/>
      </c>
      <c r="O450">
        <f>IF($C450="",0,IFERROR(MATCH($C450,Settings!$D$11:$D$18,0),0))</f>
        <v/>
      </c>
      <c r="P450">
        <f>IF(LOWER(TRIM($J450&amp;""))="x",1,0)</f>
        <v/>
      </c>
    </row>
    <row r="451">
      <c r="A451" s="49" t="n">
        <v>46087</v>
      </c>
      <c r="B451" s="50" t="inlineStr">
        <is>
          <t>BL26444</t>
        </is>
      </c>
      <c r="C451" s="50" t="inlineStr">
        <is>
          <t>Own shop</t>
        </is>
      </c>
      <c r="D451" s="50" t="inlineStr">
        <is>
          <t>BL-201</t>
        </is>
      </c>
      <c r="E451" s="50" t="n">
        <v>1</v>
      </c>
      <c r="F451" s="51" t="n">
        <v>12.52</v>
      </c>
      <c r="G451" s="51" t="n">
        <v>0</v>
      </c>
      <c r="H451" s="51" t="n">
        <v>4.12</v>
      </c>
      <c r="I451" s="51" t="n">
        <v>4.27</v>
      </c>
      <c r="J451" s="50" t="n"/>
      <c r="K451" s="52">
        <f>IF(OR($A451="",$E451=""),"",IF($P451=1,0,N($E451)*N($F451)-N($G451)+N($H451)))</f>
        <v/>
      </c>
      <c r="L451" s="52">
        <f>IF(K451="","",IF($P451=1,0,N($E451)*IFERROR(INDEX(Products!$D$8:$D$307,MATCH($D451,Products!$A$8:$A$307,0)),0)))</f>
        <v/>
      </c>
      <c r="M451" s="52">
        <f>IF(OR(K451="",$O451=0),IF(K451="","",0),IF($P451=1,0,K451*(N(INDEX(Settings!$E$11:$E$18,$O451))+N(INDEX(Settings!$G$11:$G$18,$O451)))+N(INDEX(Settings!$F$11:$F$18,$O451))))</f>
        <v/>
      </c>
      <c r="N451" s="53">
        <f>IF(K451="","",K451-L451-M451-N($I451)-$P451*N(Settings!$D$20))</f>
        <v/>
      </c>
      <c r="O451">
        <f>IF($C451="",0,IFERROR(MATCH($C451,Settings!$D$11:$D$18,0),0))</f>
        <v/>
      </c>
      <c r="P451">
        <f>IF(LOWER(TRIM($J451&amp;""))="x",1,0)</f>
        <v/>
      </c>
    </row>
    <row r="452">
      <c r="A452" s="49" t="n">
        <v>46087</v>
      </c>
      <c r="B452" s="50" t="inlineStr">
        <is>
          <t>BL26445</t>
        </is>
      </c>
      <c r="C452" s="50" t="inlineStr">
        <is>
          <t>Amazon</t>
        </is>
      </c>
      <c r="D452" s="50" t="inlineStr">
        <is>
          <t>BL-201</t>
        </is>
      </c>
      <c r="E452" s="50" t="n">
        <v>1</v>
      </c>
      <c r="F452" s="51" t="n">
        <v>13.15</v>
      </c>
      <c r="G452" s="51" t="n">
        <v>0</v>
      </c>
      <c r="H452" s="51" t="n">
        <v>0</v>
      </c>
      <c r="I452" s="51" t="n">
        <v>4.4</v>
      </c>
      <c r="J452" s="50" t="n"/>
      <c r="K452" s="52">
        <f>IF(OR($A452="",$E452=""),"",IF($P452=1,0,N($E452)*N($F452)-N($G452)+N($H452)))</f>
        <v/>
      </c>
      <c r="L452" s="52">
        <f>IF(K452="","",IF($P452=1,0,N($E452)*IFERROR(INDEX(Products!$D$8:$D$307,MATCH($D452,Products!$A$8:$A$307,0)),0)))</f>
        <v/>
      </c>
      <c r="M452" s="52">
        <f>IF(OR(K452="",$O452=0),IF(K452="","",0),IF($P452=1,0,K452*(N(INDEX(Settings!$E$11:$E$18,$O452))+N(INDEX(Settings!$G$11:$G$18,$O452)))+N(INDEX(Settings!$F$11:$F$18,$O452))))</f>
        <v/>
      </c>
      <c r="N452" s="53">
        <f>IF(K452="","",K452-L452-M452-N($I452)-$P452*N(Settings!$D$20))</f>
        <v/>
      </c>
      <c r="O452">
        <f>IF($C452="",0,IFERROR(MATCH($C452,Settings!$D$11:$D$18,0),0))</f>
        <v/>
      </c>
      <c r="P452">
        <f>IF(LOWER(TRIM($J452&amp;""))="x",1,0)</f>
        <v/>
      </c>
    </row>
    <row r="453">
      <c r="A453" s="49" t="n">
        <v>46087</v>
      </c>
      <c r="B453" s="50" t="inlineStr">
        <is>
          <t>BL26446</t>
        </is>
      </c>
      <c r="C453" s="50" t="inlineStr">
        <is>
          <t>Amazon</t>
        </is>
      </c>
      <c r="D453" s="50" t="inlineStr">
        <is>
          <t>BL-204</t>
        </is>
      </c>
      <c r="E453" s="50" t="n">
        <v>2</v>
      </c>
      <c r="F453" s="51" t="n">
        <v>20.21</v>
      </c>
      <c r="G453" s="51" t="n">
        <v>0</v>
      </c>
      <c r="H453" s="51" t="n">
        <v>0</v>
      </c>
      <c r="I453" s="51" t="n">
        <v>5.09</v>
      </c>
      <c r="J453" s="50" t="n"/>
      <c r="K453" s="52">
        <f>IF(OR($A453="",$E453=""),"",IF($P453=1,0,N($E453)*N($F453)-N($G453)+N($H453)))</f>
        <v/>
      </c>
      <c r="L453" s="52">
        <f>IF(K453="","",IF($P453=1,0,N($E453)*IFERROR(INDEX(Products!$D$8:$D$307,MATCH($D453,Products!$A$8:$A$307,0)),0)))</f>
        <v/>
      </c>
      <c r="M453" s="52">
        <f>IF(OR(K453="",$O453=0),IF(K453="","",0),IF($P453=1,0,K453*(N(INDEX(Settings!$E$11:$E$18,$O453))+N(INDEX(Settings!$G$11:$G$18,$O453)))+N(INDEX(Settings!$F$11:$F$18,$O453))))</f>
        <v/>
      </c>
      <c r="N453" s="53">
        <f>IF(K453="","",K453-L453-M453-N($I453)-$P453*N(Settings!$D$20))</f>
        <v/>
      </c>
      <c r="O453">
        <f>IF($C453="",0,IFERROR(MATCH($C453,Settings!$D$11:$D$18,0),0))</f>
        <v/>
      </c>
      <c r="P453">
        <f>IF(LOWER(TRIM($J453&amp;""))="x",1,0)</f>
        <v/>
      </c>
    </row>
    <row r="454">
      <c r="A454" s="49" t="n">
        <v>46087</v>
      </c>
      <c r="B454" s="50" t="inlineStr">
        <is>
          <t>BL26447</t>
        </is>
      </c>
      <c r="C454" s="50" t="inlineStr">
        <is>
          <t>Amazon</t>
        </is>
      </c>
      <c r="D454" s="50" t="inlineStr">
        <is>
          <t>BL-104</t>
        </is>
      </c>
      <c r="E454" s="50" t="n">
        <v>1</v>
      </c>
      <c r="F454" s="51" t="n">
        <v>8.74</v>
      </c>
      <c r="G454" s="51" t="n">
        <v>0</v>
      </c>
      <c r="H454" s="51" t="n">
        <v>0</v>
      </c>
      <c r="I454" s="51" t="n">
        <v>4.23</v>
      </c>
      <c r="J454" s="50" t="n"/>
      <c r="K454" s="52">
        <f>IF(OR($A454="",$E454=""),"",IF($P454=1,0,N($E454)*N($F454)-N($G454)+N($H454)))</f>
        <v/>
      </c>
      <c r="L454" s="52">
        <f>IF(K454="","",IF($P454=1,0,N($E454)*IFERROR(INDEX(Products!$D$8:$D$307,MATCH($D454,Products!$A$8:$A$307,0)),0)))</f>
        <v/>
      </c>
      <c r="M454" s="52">
        <f>IF(OR(K454="",$O454=0),IF(K454="","",0),IF($P454=1,0,K454*(N(INDEX(Settings!$E$11:$E$18,$O454))+N(INDEX(Settings!$G$11:$G$18,$O454)))+N(INDEX(Settings!$F$11:$F$18,$O454))))</f>
        <v/>
      </c>
      <c r="N454" s="53">
        <f>IF(K454="","",K454-L454-M454-N($I454)-$P454*N(Settings!$D$20))</f>
        <v/>
      </c>
      <c r="O454">
        <f>IF($C454="",0,IFERROR(MATCH($C454,Settings!$D$11:$D$18,0),0))</f>
        <v/>
      </c>
      <c r="P454">
        <f>IF(LOWER(TRIM($J454&amp;""))="x",1,0)</f>
        <v/>
      </c>
    </row>
    <row r="455">
      <c r="A455" s="49" t="n">
        <v>46088</v>
      </c>
      <c r="B455" s="50" t="inlineStr">
        <is>
          <t>BL26448</t>
        </is>
      </c>
      <c r="C455" s="50" t="inlineStr">
        <is>
          <t>Own shop</t>
        </is>
      </c>
      <c r="D455" s="50" t="inlineStr">
        <is>
          <t>BL-202</t>
        </is>
      </c>
      <c r="E455" s="50" t="n">
        <v>1</v>
      </c>
      <c r="F455" s="51" t="n">
        <v>57.98</v>
      </c>
      <c r="G455" s="51" t="n">
        <v>5.8</v>
      </c>
      <c r="H455" s="51" t="n">
        <v>0</v>
      </c>
      <c r="I455" s="51" t="n">
        <v>6.9</v>
      </c>
      <c r="J455" s="50" t="n"/>
      <c r="K455" s="52">
        <f>IF(OR($A455="",$E455=""),"",IF($P455=1,0,N($E455)*N($F455)-N($G455)+N($H455)))</f>
        <v/>
      </c>
      <c r="L455" s="52">
        <f>IF(K455="","",IF($P455=1,0,N($E455)*IFERROR(INDEX(Products!$D$8:$D$307,MATCH($D455,Products!$A$8:$A$307,0)),0)))</f>
        <v/>
      </c>
      <c r="M455" s="52">
        <f>IF(OR(K455="",$O455=0),IF(K455="","",0),IF($P455=1,0,K455*(N(INDEX(Settings!$E$11:$E$18,$O455))+N(INDEX(Settings!$G$11:$G$18,$O455)))+N(INDEX(Settings!$F$11:$F$18,$O455))))</f>
        <v/>
      </c>
      <c r="N455" s="53">
        <f>IF(K455="","",K455-L455-M455-N($I455)-$P455*N(Settings!$D$20))</f>
        <v/>
      </c>
      <c r="O455">
        <f>IF($C455="",0,IFERROR(MATCH($C455,Settings!$D$11:$D$18,0),0))</f>
        <v/>
      </c>
      <c r="P455">
        <f>IF(LOWER(TRIM($J455&amp;""))="x",1,0)</f>
        <v/>
      </c>
    </row>
    <row r="456">
      <c r="A456" s="49" t="n">
        <v>46088</v>
      </c>
      <c r="B456" s="50" t="inlineStr">
        <is>
          <t>BL26449</t>
        </is>
      </c>
      <c r="C456" s="50" t="inlineStr">
        <is>
          <t>Own shop</t>
        </is>
      </c>
      <c r="D456" s="50" t="inlineStr">
        <is>
          <t>BL-103</t>
        </is>
      </c>
      <c r="E456" s="50" t="n">
        <v>1</v>
      </c>
      <c r="F456" s="51" t="n">
        <v>29.33</v>
      </c>
      <c r="G456" s="51" t="n">
        <v>2.93</v>
      </c>
      <c r="H456" s="51" t="n">
        <v>4.12</v>
      </c>
      <c r="I456" s="51" t="n">
        <v>4.12</v>
      </c>
      <c r="J456" s="50" t="n"/>
      <c r="K456" s="52">
        <f>IF(OR($A456="",$E456=""),"",IF($P456=1,0,N($E456)*N($F456)-N($G456)+N($H456)))</f>
        <v/>
      </c>
      <c r="L456" s="52">
        <f>IF(K456="","",IF($P456=1,0,N($E456)*IFERROR(INDEX(Products!$D$8:$D$307,MATCH($D456,Products!$A$8:$A$307,0)),0)))</f>
        <v/>
      </c>
      <c r="M456" s="52">
        <f>IF(OR(K456="",$O456=0),IF(K456="","",0),IF($P456=1,0,K456*(N(INDEX(Settings!$E$11:$E$18,$O456))+N(INDEX(Settings!$G$11:$G$18,$O456)))+N(INDEX(Settings!$F$11:$F$18,$O456))))</f>
        <v/>
      </c>
      <c r="N456" s="53">
        <f>IF(K456="","",K456-L456-M456-N($I456)-$P456*N(Settings!$D$20))</f>
        <v/>
      </c>
      <c r="O456">
        <f>IF($C456="",0,IFERROR(MATCH($C456,Settings!$D$11:$D$18,0),0))</f>
        <v/>
      </c>
      <c r="P456">
        <f>IF(LOWER(TRIM($J456&amp;""))="x",1,0)</f>
        <v/>
      </c>
    </row>
    <row r="457">
      <c r="A457" s="49" t="n">
        <v>46088</v>
      </c>
      <c r="B457" s="50" t="inlineStr">
        <is>
          <t>BL26450</t>
        </is>
      </c>
      <c r="C457" s="50" t="inlineStr">
        <is>
          <t>Own shop</t>
        </is>
      </c>
      <c r="D457" s="50" t="inlineStr">
        <is>
          <t>BL-402</t>
        </is>
      </c>
      <c r="E457" s="50" t="n">
        <v>1</v>
      </c>
      <c r="F457" s="51" t="n">
        <v>41.93</v>
      </c>
      <c r="G457" s="51" t="n">
        <v>4.19</v>
      </c>
      <c r="H457" s="51" t="n">
        <v>4.12</v>
      </c>
      <c r="I457" s="51" t="n">
        <v>6.9</v>
      </c>
      <c r="J457" s="50" t="n"/>
      <c r="K457" s="52">
        <f>IF(OR($A457="",$E457=""),"",IF($P457=1,0,N($E457)*N($F457)-N($G457)+N($H457)))</f>
        <v/>
      </c>
      <c r="L457" s="52">
        <f>IF(K457="","",IF($P457=1,0,N($E457)*IFERROR(INDEX(Products!$D$8:$D$307,MATCH($D457,Products!$A$8:$A$307,0)),0)))</f>
        <v/>
      </c>
      <c r="M457" s="52">
        <f>IF(OR(K457="",$O457=0),IF(K457="","",0),IF($P457=1,0,K457*(N(INDEX(Settings!$E$11:$E$18,$O457))+N(INDEX(Settings!$G$11:$G$18,$O457)))+N(INDEX(Settings!$F$11:$F$18,$O457))))</f>
        <v/>
      </c>
      <c r="N457" s="53">
        <f>IF(K457="","",K457-L457-M457-N($I457)-$P457*N(Settings!$D$20))</f>
        <v/>
      </c>
      <c r="O457">
        <f>IF($C457="",0,IFERROR(MATCH($C457,Settings!$D$11:$D$18,0),0))</f>
        <v/>
      </c>
      <c r="P457">
        <f>IF(LOWER(TRIM($J457&amp;""))="x",1,0)</f>
        <v/>
      </c>
    </row>
    <row r="458">
      <c r="A458" s="49" t="n">
        <v>46088</v>
      </c>
      <c r="B458" s="50" t="inlineStr">
        <is>
          <t>BL26451</t>
        </is>
      </c>
      <c r="C458" s="50" t="inlineStr">
        <is>
          <t>Amazon</t>
        </is>
      </c>
      <c r="D458" s="50" t="inlineStr">
        <is>
          <t>BL-101</t>
        </is>
      </c>
      <c r="E458" s="50" t="n">
        <v>1</v>
      </c>
      <c r="F458" s="51" t="n">
        <v>21.97</v>
      </c>
      <c r="G458" s="51" t="n">
        <v>0</v>
      </c>
      <c r="H458" s="51" t="n">
        <v>0</v>
      </c>
      <c r="I458" s="51" t="n">
        <v>4.11</v>
      </c>
      <c r="J458" s="50" t="n"/>
      <c r="K458" s="52">
        <f>IF(OR($A458="",$E458=""),"",IF($P458=1,0,N($E458)*N($F458)-N($G458)+N($H458)))</f>
        <v/>
      </c>
      <c r="L458" s="52">
        <f>IF(K458="","",IF($P458=1,0,N($E458)*IFERROR(INDEX(Products!$D$8:$D$307,MATCH($D458,Products!$A$8:$A$307,0)),0)))</f>
        <v/>
      </c>
      <c r="M458" s="52">
        <f>IF(OR(K458="",$O458=0),IF(K458="","",0),IF($P458=1,0,K458*(N(INDEX(Settings!$E$11:$E$18,$O458))+N(INDEX(Settings!$G$11:$G$18,$O458)))+N(INDEX(Settings!$F$11:$F$18,$O458))))</f>
        <v/>
      </c>
      <c r="N458" s="53">
        <f>IF(K458="","",K458-L458-M458-N($I458)-$P458*N(Settings!$D$20))</f>
        <v/>
      </c>
      <c r="O458">
        <f>IF($C458="",0,IFERROR(MATCH($C458,Settings!$D$11:$D$18,0),0))</f>
        <v/>
      </c>
      <c r="P458">
        <f>IF(LOWER(TRIM($J458&amp;""))="x",1,0)</f>
        <v/>
      </c>
    </row>
    <row r="459">
      <c r="A459" s="49" t="n">
        <v>46088</v>
      </c>
      <c r="B459" s="50" t="inlineStr">
        <is>
          <t>BL26452</t>
        </is>
      </c>
      <c r="C459" s="50" t="inlineStr">
        <is>
          <t>Amazon</t>
        </is>
      </c>
      <c r="D459" s="50" t="inlineStr">
        <is>
          <t>BL-401</t>
        </is>
      </c>
      <c r="E459" s="50" t="n">
        <v>1</v>
      </c>
      <c r="F459" s="51" t="n">
        <v>24.62</v>
      </c>
      <c r="G459" s="51" t="n">
        <v>0</v>
      </c>
      <c r="H459" s="51" t="n">
        <v>0</v>
      </c>
      <c r="I459" s="51" t="n">
        <v>4.55</v>
      </c>
      <c r="J459" s="50" t="n"/>
      <c r="K459" s="52">
        <f>IF(OR($A459="",$E459=""),"",IF($P459=1,0,N($E459)*N($F459)-N($G459)+N($H459)))</f>
        <v/>
      </c>
      <c r="L459" s="52">
        <f>IF(K459="","",IF($P459=1,0,N($E459)*IFERROR(INDEX(Products!$D$8:$D$307,MATCH($D459,Products!$A$8:$A$307,0)),0)))</f>
        <v/>
      </c>
      <c r="M459" s="52">
        <f>IF(OR(K459="",$O459=0),IF(K459="","",0),IF($P459=1,0,K459*(N(INDEX(Settings!$E$11:$E$18,$O459))+N(INDEX(Settings!$G$11:$G$18,$O459)))+N(INDEX(Settings!$F$11:$F$18,$O459))))</f>
        <v/>
      </c>
      <c r="N459" s="53">
        <f>IF(K459="","",K459-L459-M459-N($I459)-$P459*N(Settings!$D$20))</f>
        <v/>
      </c>
      <c r="O459">
        <f>IF($C459="",0,IFERROR(MATCH($C459,Settings!$D$11:$D$18,0),0))</f>
        <v/>
      </c>
      <c r="P459">
        <f>IF(LOWER(TRIM($J459&amp;""))="x",1,0)</f>
        <v/>
      </c>
    </row>
    <row r="460">
      <c r="A460" s="49" t="n">
        <v>46088</v>
      </c>
      <c r="B460" s="50" t="inlineStr">
        <is>
          <t>BL26453</t>
        </is>
      </c>
      <c r="C460" s="50" t="inlineStr">
        <is>
          <t>Own shop</t>
        </is>
      </c>
      <c r="D460" s="50" t="inlineStr">
        <is>
          <t>BL-102</t>
        </is>
      </c>
      <c r="E460" s="50" t="n">
        <v>1</v>
      </c>
      <c r="F460" s="51" t="n">
        <v>14.2</v>
      </c>
      <c r="G460" s="51" t="n">
        <v>0</v>
      </c>
      <c r="H460" s="51" t="n">
        <v>4.12</v>
      </c>
      <c r="I460" s="51" t="n">
        <v>4.48</v>
      </c>
      <c r="J460" s="50" t="n"/>
      <c r="K460" s="52">
        <f>IF(OR($A460="",$E460=""),"",IF($P460=1,0,N($E460)*N($F460)-N($G460)+N($H460)))</f>
        <v/>
      </c>
      <c r="L460" s="52">
        <f>IF(K460="","",IF($P460=1,0,N($E460)*IFERROR(INDEX(Products!$D$8:$D$307,MATCH($D460,Products!$A$8:$A$307,0)),0)))</f>
        <v/>
      </c>
      <c r="M460" s="52">
        <f>IF(OR(K460="",$O460=0),IF(K460="","",0),IF($P460=1,0,K460*(N(INDEX(Settings!$E$11:$E$18,$O460))+N(INDEX(Settings!$G$11:$G$18,$O460)))+N(INDEX(Settings!$F$11:$F$18,$O460))))</f>
        <v/>
      </c>
      <c r="N460" s="53">
        <f>IF(K460="","",K460-L460-M460-N($I460)-$P460*N(Settings!$D$20))</f>
        <v/>
      </c>
      <c r="O460">
        <f>IF($C460="",0,IFERROR(MATCH($C460,Settings!$D$11:$D$18,0),0))</f>
        <v/>
      </c>
      <c r="P460">
        <f>IF(LOWER(TRIM($J460&amp;""))="x",1,0)</f>
        <v/>
      </c>
    </row>
    <row r="461">
      <c r="A461" s="49" t="n">
        <v>46088</v>
      </c>
      <c r="B461" s="50" t="inlineStr">
        <is>
          <t>BL26454</t>
        </is>
      </c>
      <c r="C461" s="50" t="inlineStr">
        <is>
          <t>Etsy</t>
        </is>
      </c>
      <c r="D461" s="50" t="inlineStr">
        <is>
          <t>BL-204</t>
        </is>
      </c>
      <c r="E461" s="50" t="n">
        <v>1</v>
      </c>
      <c r="F461" s="51" t="n">
        <v>19.24</v>
      </c>
      <c r="G461" s="51" t="n">
        <v>0</v>
      </c>
      <c r="H461" s="51" t="n">
        <v>3.28</v>
      </c>
      <c r="I461" s="51" t="n">
        <v>4.63</v>
      </c>
      <c r="J461" s="50" t="n"/>
      <c r="K461" s="52">
        <f>IF(OR($A461="",$E461=""),"",IF($P461=1,0,N($E461)*N($F461)-N($G461)+N($H461)))</f>
        <v/>
      </c>
      <c r="L461" s="52">
        <f>IF(K461="","",IF($P461=1,0,N($E461)*IFERROR(INDEX(Products!$D$8:$D$307,MATCH($D461,Products!$A$8:$A$307,0)),0)))</f>
        <v/>
      </c>
      <c r="M461" s="52">
        <f>IF(OR(K461="",$O461=0),IF(K461="","",0),IF($P461=1,0,K461*(N(INDEX(Settings!$E$11:$E$18,$O461))+N(INDEX(Settings!$G$11:$G$18,$O461)))+N(INDEX(Settings!$F$11:$F$18,$O461))))</f>
        <v/>
      </c>
      <c r="N461" s="53">
        <f>IF(K461="","",K461-L461-M461-N($I461)-$P461*N(Settings!$D$20))</f>
        <v/>
      </c>
      <c r="O461">
        <f>IF($C461="",0,IFERROR(MATCH($C461,Settings!$D$11:$D$18,0),0))</f>
        <v/>
      </c>
      <c r="P461">
        <f>IF(LOWER(TRIM($J461&amp;""))="x",1,0)</f>
        <v/>
      </c>
    </row>
    <row r="462">
      <c r="A462" s="49" t="n">
        <v>46088</v>
      </c>
      <c r="B462" s="50" t="inlineStr">
        <is>
          <t>BL26455</t>
        </is>
      </c>
      <c r="C462" s="50" t="inlineStr">
        <is>
          <t>Amazon</t>
        </is>
      </c>
      <c r="D462" s="50" t="inlineStr">
        <is>
          <t>BL-204</t>
        </is>
      </c>
      <c r="E462" s="50" t="n">
        <v>1</v>
      </c>
      <c r="F462" s="51" t="n">
        <v>20.21</v>
      </c>
      <c r="G462" s="51" t="n">
        <v>0</v>
      </c>
      <c r="H462" s="51" t="n">
        <v>0</v>
      </c>
      <c r="I462" s="51" t="n">
        <v>4.86</v>
      </c>
      <c r="J462" s="50" t="n"/>
      <c r="K462" s="52">
        <f>IF(OR($A462="",$E462=""),"",IF($P462=1,0,N($E462)*N($F462)-N($G462)+N($H462)))</f>
        <v/>
      </c>
      <c r="L462" s="52">
        <f>IF(K462="","",IF($P462=1,0,N($E462)*IFERROR(INDEX(Products!$D$8:$D$307,MATCH($D462,Products!$A$8:$A$307,0)),0)))</f>
        <v/>
      </c>
      <c r="M462" s="52">
        <f>IF(OR(K462="",$O462=0),IF(K462="","",0),IF($P462=1,0,K462*(N(INDEX(Settings!$E$11:$E$18,$O462))+N(INDEX(Settings!$G$11:$G$18,$O462)))+N(INDEX(Settings!$F$11:$F$18,$O462))))</f>
        <v/>
      </c>
      <c r="N462" s="53">
        <f>IF(K462="","",K462-L462-M462-N($I462)-$P462*N(Settings!$D$20))</f>
        <v/>
      </c>
      <c r="O462">
        <f>IF($C462="",0,IFERROR(MATCH($C462,Settings!$D$11:$D$18,0),0))</f>
        <v/>
      </c>
      <c r="P462">
        <f>IF(LOWER(TRIM($J462&amp;""))="x",1,0)</f>
        <v/>
      </c>
    </row>
    <row r="463">
      <c r="A463" s="49" t="n">
        <v>46089</v>
      </c>
      <c r="B463" s="50" t="inlineStr">
        <is>
          <t>BL26456</t>
        </is>
      </c>
      <c r="C463" s="50" t="inlineStr">
        <is>
          <t>Own shop</t>
        </is>
      </c>
      <c r="D463" s="50" t="inlineStr">
        <is>
          <t>BL-301</t>
        </is>
      </c>
      <c r="E463" s="50" t="n">
        <v>1</v>
      </c>
      <c r="F463" s="51" t="n">
        <v>18.4</v>
      </c>
      <c r="G463" s="51" t="n">
        <v>0</v>
      </c>
      <c r="H463" s="51" t="n">
        <v>4.12</v>
      </c>
      <c r="I463" s="51" t="n">
        <v>4.53</v>
      </c>
      <c r="J463" s="50" t="n"/>
      <c r="K463" s="52">
        <f>IF(OR($A463="",$E463=""),"",IF($P463=1,0,N($E463)*N($F463)-N($G463)+N($H463)))</f>
        <v/>
      </c>
      <c r="L463" s="52">
        <f>IF(K463="","",IF($P463=1,0,N($E463)*IFERROR(INDEX(Products!$D$8:$D$307,MATCH($D463,Products!$A$8:$A$307,0)),0)))</f>
        <v/>
      </c>
      <c r="M463" s="52">
        <f>IF(OR(K463="",$O463=0),IF(K463="","",0),IF($P463=1,0,K463*(N(INDEX(Settings!$E$11:$E$18,$O463))+N(INDEX(Settings!$G$11:$G$18,$O463)))+N(INDEX(Settings!$F$11:$F$18,$O463))))</f>
        <v/>
      </c>
      <c r="N463" s="53">
        <f>IF(K463="","",K463-L463-M463-N($I463)-$P463*N(Settings!$D$20))</f>
        <v/>
      </c>
      <c r="O463">
        <f>IF($C463="",0,IFERROR(MATCH($C463,Settings!$D$11:$D$18,0),0))</f>
        <v/>
      </c>
      <c r="P463">
        <f>IF(LOWER(TRIM($J463&amp;""))="x",1,0)</f>
        <v/>
      </c>
    </row>
    <row r="464">
      <c r="A464" s="49" t="n">
        <v>46089</v>
      </c>
      <c r="B464" s="50" t="inlineStr">
        <is>
          <t>BL26457</t>
        </is>
      </c>
      <c r="C464" s="50" t="inlineStr">
        <is>
          <t>Own shop</t>
        </is>
      </c>
      <c r="D464" s="50" t="inlineStr">
        <is>
          <t>BL-201</t>
        </is>
      </c>
      <c r="E464" s="50" t="n">
        <v>1</v>
      </c>
      <c r="F464" s="51" t="n">
        <v>12.52</v>
      </c>
      <c r="G464" s="51" t="n">
        <v>0</v>
      </c>
      <c r="H464" s="51" t="n">
        <v>4.12</v>
      </c>
      <c r="I464" s="51" t="n">
        <v>4.5</v>
      </c>
      <c r="J464" s="50" t="n"/>
      <c r="K464" s="52">
        <f>IF(OR($A464="",$E464=""),"",IF($P464=1,0,N($E464)*N($F464)-N($G464)+N($H464)))</f>
        <v/>
      </c>
      <c r="L464" s="52">
        <f>IF(K464="","",IF($P464=1,0,N($E464)*IFERROR(INDEX(Products!$D$8:$D$307,MATCH($D464,Products!$A$8:$A$307,0)),0)))</f>
        <v/>
      </c>
      <c r="M464" s="52">
        <f>IF(OR(K464="",$O464=0),IF(K464="","",0),IF($P464=1,0,K464*(N(INDEX(Settings!$E$11:$E$18,$O464))+N(INDEX(Settings!$G$11:$G$18,$O464)))+N(INDEX(Settings!$F$11:$F$18,$O464))))</f>
        <v/>
      </c>
      <c r="N464" s="53">
        <f>IF(K464="","",K464-L464-M464-N($I464)-$P464*N(Settings!$D$20))</f>
        <v/>
      </c>
      <c r="O464">
        <f>IF($C464="",0,IFERROR(MATCH($C464,Settings!$D$11:$D$18,0),0))</f>
        <v/>
      </c>
      <c r="P464">
        <f>IF(LOWER(TRIM($J464&amp;""))="x",1,0)</f>
        <v/>
      </c>
    </row>
    <row r="465">
      <c r="A465" s="49" t="n">
        <v>46089</v>
      </c>
      <c r="B465" s="50" t="inlineStr">
        <is>
          <t>BL26458</t>
        </is>
      </c>
      <c r="C465" s="50" t="inlineStr">
        <is>
          <t>Amazon</t>
        </is>
      </c>
      <c r="D465" s="50" t="inlineStr">
        <is>
          <t>BL-203</t>
        </is>
      </c>
      <c r="E465" s="50" t="n">
        <v>1</v>
      </c>
      <c r="F465" s="51" t="n">
        <v>17.56</v>
      </c>
      <c r="G465" s="51" t="n">
        <v>0</v>
      </c>
      <c r="H465" s="51" t="n">
        <v>0</v>
      </c>
      <c r="I465" s="51" t="n">
        <v>4.74</v>
      </c>
      <c r="J465" s="50" t="n"/>
      <c r="K465" s="52">
        <f>IF(OR($A465="",$E465=""),"",IF($P465=1,0,N($E465)*N($F465)-N($G465)+N($H465)))</f>
        <v/>
      </c>
      <c r="L465" s="52">
        <f>IF(K465="","",IF($P465=1,0,N($E465)*IFERROR(INDEX(Products!$D$8:$D$307,MATCH($D465,Products!$A$8:$A$307,0)),0)))</f>
        <v/>
      </c>
      <c r="M465" s="52">
        <f>IF(OR(K465="",$O465=0),IF(K465="","",0),IF($P465=1,0,K465*(N(INDEX(Settings!$E$11:$E$18,$O465))+N(INDEX(Settings!$G$11:$G$18,$O465)))+N(INDEX(Settings!$F$11:$F$18,$O465))))</f>
        <v/>
      </c>
      <c r="N465" s="53">
        <f>IF(K465="","",K465-L465-M465-N($I465)-$P465*N(Settings!$D$20))</f>
        <v/>
      </c>
      <c r="O465">
        <f>IF($C465="",0,IFERROR(MATCH($C465,Settings!$D$11:$D$18,0),0))</f>
        <v/>
      </c>
      <c r="P465">
        <f>IF(LOWER(TRIM($J465&amp;""))="x",1,0)</f>
        <v/>
      </c>
    </row>
    <row r="466">
      <c r="A466" s="49" t="n">
        <v>46089</v>
      </c>
      <c r="B466" s="50" t="inlineStr">
        <is>
          <t>BL26459</t>
        </is>
      </c>
      <c r="C466" s="50" t="inlineStr">
        <is>
          <t>Amazon</t>
        </is>
      </c>
      <c r="D466" s="50" t="inlineStr">
        <is>
          <t>BL-201</t>
        </is>
      </c>
      <c r="E466" s="50" t="n">
        <v>1</v>
      </c>
      <c r="F466" s="51" t="n">
        <v>13.15</v>
      </c>
      <c r="G466" s="51" t="n">
        <v>0</v>
      </c>
      <c r="H466" s="51" t="n">
        <v>0</v>
      </c>
      <c r="I466" s="51" t="n">
        <v>4.48</v>
      </c>
      <c r="J466" s="50" t="n"/>
      <c r="K466" s="52">
        <f>IF(OR($A466="",$E466=""),"",IF($P466=1,0,N($E466)*N($F466)-N($G466)+N($H466)))</f>
        <v/>
      </c>
      <c r="L466" s="52">
        <f>IF(K466="","",IF($P466=1,0,N($E466)*IFERROR(INDEX(Products!$D$8:$D$307,MATCH($D466,Products!$A$8:$A$307,0)),0)))</f>
        <v/>
      </c>
      <c r="M466" s="52">
        <f>IF(OR(K466="",$O466=0),IF(K466="","",0),IF($P466=1,0,K466*(N(INDEX(Settings!$E$11:$E$18,$O466))+N(INDEX(Settings!$G$11:$G$18,$O466)))+N(INDEX(Settings!$F$11:$F$18,$O466))))</f>
        <v/>
      </c>
      <c r="N466" s="53">
        <f>IF(K466="","",K466-L466-M466-N($I466)-$P466*N(Settings!$D$20))</f>
        <v/>
      </c>
      <c r="O466">
        <f>IF($C466="",0,IFERROR(MATCH($C466,Settings!$D$11:$D$18,0),0))</f>
        <v/>
      </c>
      <c r="P466">
        <f>IF(LOWER(TRIM($J466&amp;""))="x",1,0)</f>
        <v/>
      </c>
    </row>
    <row r="467">
      <c r="A467" s="49" t="n">
        <v>46089</v>
      </c>
      <c r="B467" s="50" t="inlineStr">
        <is>
          <t>BL26460</t>
        </is>
      </c>
      <c r="C467" s="50" t="inlineStr">
        <is>
          <t>Own shop</t>
        </is>
      </c>
      <c r="D467" s="50" t="inlineStr">
        <is>
          <t>BL-202</t>
        </is>
      </c>
      <c r="E467" s="50" t="n">
        <v>1</v>
      </c>
      <c r="F467" s="51" t="n">
        <v>57.98</v>
      </c>
      <c r="G467" s="51" t="n">
        <v>5.8</v>
      </c>
      <c r="H467" s="51" t="n">
        <v>0</v>
      </c>
      <c r="I467" s="51" t="n">
        <v>6.9</v>
      </c>
      <c r="J467" s="50" t="n"/>
      <c r="K467" s="52">
        <f>IF(OR($A467="",$E467=""),"",IF($P467=1,0,N($E467)*N($F467)-N($G467)+N($H467)))</f>
        <v/>
      </c>
      <c r="L467" s="52">
        <f>IF(K467="","",IF($P467=1,0,N($E467)*IFERROR(INDEX(Products!$D$8:$D$307,MATCH($D467,Products!$A$8:$A$307,0)),0)))</f>
        <v/>
      </c>
      <c r="M467" s="52">
        <f>IF(OR(K467="",$O467=0),IF(K467="","",0),IF($P467=1,0,K467*(N(INDEX(Settings!$E$11:$E$18,$O467))+N(INDEX(Settings!$G$11:$G$18,$O467)))+N(INDEX(Settings!$F$11:$F$18,$O467))))</f>
        <v/>
      </c>
      <c r="N467" s="53">
        <f>IF(K467="","",K467-L467-M467-N($I467)-$P467*N(Settings!$D$20))</f>
        <v/>
      </c>
      <c r="O467">
        <f>IF($C467="",0,IFERROR(MATCH($C467,Settings!$D$11:$D$18,0),0))</f>
        <v/>
      </c>
      <c r="P467">
        <f>IF(LOWER(TRIM($J467&amp;""))="x",1,0)</f>
        <v/>
      </c>
    </row>
    <row r="468">
      <c r="A468" s="49" t="n">
        <v>46089</v>
      </c>
      <c r="B468" s="50" t="inlineStr">
        <is>
          <t>BL26461</t>
        </is>
      </c>
      <c r="C468" s="50" t="inlineStr">
        <is>
          <t>Amazon</t>
        </is>
      </c>
      <c r="D468" s="50" t="inlineStr">
        <is>
          <t>BL-303</t>
        </is>
      </c>
      <c r="E468" s="50" t="n">
        <v>1</v>
      </c>
      <c r="F468" s="51" t="n">
        <v>10.5</v>
      </c>
      <c r="G468" s="51" t="n">
        <v>0</v>
      </c>
      <c r="H468" s="51" t="n">
        <v>0</v>
      </c>
      <c r="I468" s="51" t="n">
        <v>5.03</v>
      </c>
      <c r="J468" s="50" t="n"/>
      <c r="K468" s="52">
        <f>IF(OR($A468="",$E468=""),"",IF($P468=1,0,N($E468)*N($F468)-N($G468)+N($H468)))</f>
        <v/>
      </c>
      <c r="L468" s="52">
        <f>IF(K468="","",IF($P468=1,0,N($E468)*IFERROR(INDEX(Products!$D$8:$D$307,MATCH($D468,Products!$A$8:$A$307,0)),0)))</f>
        <v/>
      </c>
      <c r="M468" s="52">
        <f>IF(OR(K468="",$O468=0),IF(K468="","",0),IF($P468=1,0,K468*(N(INDEX(Settings!$E$11:$E$18,$O468))+N(INDEX(Settings!$G$11:$G$18,$O468)))+N(INDEX(Settings!$F$11:$F$18,$O468))))</f>
        <v/>
      </c>
      <c r="N468" s="53">
        <f>IF(K468="","",K468-L468-M468-N($I468)-$P468*N(Settings!$D$20))</f>
        <v/>
      </c>
      <c r="O468">
        <f>IF($C468="",0,IFERROR(MATCH($C468,Settings!$D$11:$D$18,0),0))</f>
        <v/>
      </c>
      <c r="P468">
        <f>IF(LOWER(TRIM($J468&amp;""))="x",1,0)</f>
        <v/>
      </c>
    </row>
    <row r="469">
      <c r="A469" s="49" t="n">
        <v>46089</v>
      </c>
      <c r="B469" s="50" t="inlineStr">
        <is>
          <t>BL26462</t>
        </is>
      </c>
      <c r="C469" s="50" t="inlineStr">
        <is>
          <t>Etsy</t>
        </is>
      </c>
      <c r="D469" s="50" t="inlineStr">
        <is>
          <t>BL-103</t>
        </is>
      </c>
      <c r="E469" s="50" t="n">
        <v>1</v>
      </c>
      <c r="F469" s="51" t="n">
        <v>29.33</v>
      </c>
      <c r="G469" s="51" t="n">
        <v>0</v>
      </c>
      <c r="H469" s="51" t="n">
        <v>3.28</v>
      </c>
      <c r="I469" s="51" t="n">
        <v>4.25</v>
      </c>
      <c r="J469" s="50" t="n"/>
      <c r="K469" s="52">
        <f>IF(OR($A469="",$E469=""),"",IF($P469=1,0,N($E469)*N($F469)-N($G469)+N($H469)))</f>
        <v/>
      </c>
      <c r="L469" s="52">
        <f>IF(K469="","",IF($P469=1,0,N($E469)*IFERROR(INDEX(Products!$D$8:$D$307,MATCH($D469,Products!$A$8:$A$307,0)),0)))</f>
        <v/>
      </c>
      <c r="M469" s="52">
        <f>IF(OR(K469="",$O469=0),IF(K469="","",0),IF($P469=1,0,K469*(N(INDEX(Settings!$E$11:$E$18,$O469))+N(INDEX(Settings!$G$11:$G$18,$O469)))+N(INDEX(Settings!$F$11:$F$18,$O469))))</f>
        <v/>
      </c>
      <c r="N469" s="53">
        <f>IF(K469="","",K469-L469-M469-N($I469)-$P469*N(Settings!$D$20))</f>
        <v/>
      </c>
      <c r="O469">
        <f>IF($C469="",0,IFERROR(MATCH($C469,Settings!$D$11:$D$18,0),0))</f>
        <v/>
      </c>
      <c r="P469">
        <f>IF(LOWER(TRIM($J469&amp;""))="x",1,0)</f>
        <v/>
      </c>
    </row>
    <row r="470">
      <c r="A470" s="49" t="n">
        <v>46089</v>
      </c>
      <c r="B470" s="50" t="inlineStr">
        <is>
          <t>BL26463</t>
        </is>
      </c>
      <c r="C470" s="50" t="inlineStr">
        <is>
          <t>Own shop</t>
        </is>
      </c>
      <c r="D470" s="50" t="inlineStr">
        <is>
          <t>BL-104</t>
        </is>
      </c>
      <c r="E470" s="50" t="n">
        <v>2</v>
      </c>
      <c r="F470" s="51" t="n">
        <v>8.32</v>
      </c>
      <c r="G470" s="51" t="n">
        <v>0</v>
      </c>
      <c r="H470" s="51" t="n">
        <v>4.12</v>
      </c>
      <c r="I470" s="51" t="n">
        <v>4.33</v>
      </c>
      <c r="J470" s="50" t="n"/>
      <c r="K470" s="52">
        <f>IF(OR($A470="",$E470=""),"",IF($P470=1,0,N($E470)*N($F470)-N($G470)+N($H470)))</f>
        <v/>
      </c>
      <c r="L470" s="52">
        <f>IF(K470="","",IF($P470=1,0,N($E470)*IFERROR(INDEX(Products!$D$8:$D$307,MATCH($D470,Products!$A$8:$A$307,0)),0)))</f>
        <v/>
      </c>
      <c r="M470" s="52">
        <f>IF(OR(K470="",$O470=0),IF(K470="","",0),IF($P470=1,0,K470*(N(INDEX(Settings!$E$11:$E$18,$O470))+N(INDEX(Settings!$G$11:$G$18,$O470)))+N(INDEX(Settings!$F$11:$F$18,$O470))))</f>
        <v/>
      </c>
      <c r="N470" s="53">
        <f>IF(K470="","",K470-L470-M470-N($I470)-$P470*N(Settings!$D$20))</f>
        <v/>
      </c>
      <c r="O470">
        <f>IF($C470="",0,IFERROR(MATCH($C470,Settings!$D$11:$D$18,0),0))</f>
        <v/>
      </c>
      <c r="P470">
        <f>IF(LOWER(TRIM($J470&amp;""))="x",1,0)</f>
        <v/>
      </c>
    </row>
    <row r="471">
      <c r="A471" s="49" t="n">
        <v>46089</v>
      </c>
      <c r="B471" s="50" t="inlineStr">
        <is>
          <t>BL26464</t>
        </is>
      </c>
      <c r="C471" s="50" t="inlineStr">
        <is>
          <t>Amazon</t>
        </is>
      </c>
      <c r="D471" s="50" t="inlineStr">
        <is>
          <t>BL-302</t>
        </is>
      </c>
      <c r="E471" s="50" t="n">
        <v>2</v>
      </c>
      <c r="F471" s="51" t="n">
        <v>35.21</v>
      </c>
      <c r="G471" s="51" t="n">
        <v>0</v>
      </c>
      <c r="H471" s="51" t="n">
        <v>0</v>
      </c>
      <c r="I471" s="51" t="n">
        <v>4.74</v>
      </c>
      <c r="J471" s="50" t="n"/>
      <c r="K471" s="52">
        <f>IF(OR($A471="",$E471=""),"",IF($P471=1,0,N($E471)*N($F471)-N($G471)+N($H471)))</f>
        <v/>
      </c>
      <c r="L471" s="52">
        <f>IF(K471="","",IF($P471=1,0,N($E471)*IFERROR(INDEX(Products!$D$8:$D$307,MATCH($D471,Products!$A$8:$A$307,0)),0)))</f>
        <v/>
      </c>
      <c r="M471" s="52">
        <f>IF(OR(K471="",$O471=0),IF(K471="","",0),IF($P471=1,0,K471*(N(INDEX(Settings!$E$11:$E$18,$O471))+N(INDEX(Settings!$G$11:$G$18,$O471)))+N(INDEX(Settings!$F$11:$F$18,$O471))))</f>
        <v/>
      </c>
      <c r="N471" s="53">
        <f>IF(K471="","",K471-L471-M471-N($I471)-$P471*N(Settings!$D$20))</f>
        <v/>
      </c>
      <c r="O471">
        <f>IF($C471="",0,IFERROR(MATCH($C471,Settings!$D$11:$D$18,0),0))</f>
        <v/>
      </c>
      <c r="P471">
        <f>IF(LOWER(TRIM($J471&amp;""))="x",1,0)</f>
        <v/>
      </c>
    </row>
    <row r="472">
      <c r="A472" s="49" t="n">
        <v>46089</v>
      </c>
      <c r="B472" s="50" t="inlineStr">
        <is>
          <t>BL26465</t>
        </is>
      </c>
      <c r="C472" s="50" t="inlineStr">
        <is>
          <t>Amazon</t>
        </is>
      </c>
      <c r="D472" s="50" t="inlineStr">
        <is>
          <t>BL-203</t>
        </is>
      </c>
      <c r="E472" s="50" t="n">
        <v>1</v>
      </c>
      <c r="F472" s="51" t="n">
        <v>17.56</v>
      </c>
      <c r="G472" s="51" t="n">
        <v>0</v>
      </c>
      <c r="H472" s="51" t="n">
        <v>0</v>
      </c>
      <c r="I472" s="51" t="n">
        <v>5</v>
      </c>
      <c r="J472" s="50" t="n"/>
      <c r="K472" s="52">
        <f>IF(OR($A472="",$E472=""),"",IF($P472=1,0,N($E472)*N($F472)-N($G472)+N($H472)))</f>
        <v/>
      </c>
      <c r="L472" s="52">
        <f>IF(K472="","",IF($P472=1,0,N($E472)*IFERROR(INDEX(Products!$D$8:$D$307,MATCH($D472,Products!$A$8:$A$307,0)),0)))</f>
        <v/>
      </c>
      <c r="M472" s="52">
        <f>IF(OR(K472="",$O472=0),IF(K472="","",0),IF($P472=1,0,K472*(N(INDEX(Settings!$E$11:$E$18,$O472))+N(INDEX(Settings!$G$11:$G$18,$O472)))+N(INDEX(Settings!$F$11:$F$18,$O472))))</f>
        <v/>
      </c>
      <c r="N472" s="53">
        <f>IF(K472="","",K472-L472-M472-N($I472)-$P472*N(Settings!$D$20))</f>
        <v/>
      </c>
      <c r="O472">
        <f>IF($C472="",0,IFERROR(MATCH($C472,Settings!$D$11:$D$18,0),0))</f>
        <v/>
      </c>
      <c r="P472">
        <f>IF(LOWER(TRIM($J472&amp;""))="x",1,0)</f>
        <v/>
      </c>
    </row>
    <row r="473">
      <c r="A473" s="49" t="n">
        <v>46089</v>
      </c>
      <c r="B473" s="50" t="inlineStr">
        <is>
          <t>BL26466</t>
        </is>
      </c>
      <c r="C473" s="50" t="inlineStr">
        <is>
          <t>Own shop</t>
        </is>
      </c>
      <c r="D473" s="50" t="inlineStr">
        <is>
          <t>BL-101</t>
        </is>
      </c>
      <c r="E473" s="50" t="n">
        <v>1</v>
      </c>
      <c r="F473" s="51" t="n">
        <v>20.92</v>
      </c>
      <c r="G473" s="51" t="n">
        <v>2.09</v>
      </c>
      <c r="H473" s="51" t="n">
        <v>4.12</v>
      </c>
      <c r="I473" s="51" t="n">
        <v>4.8</v>
      </c>
      <c r="J473" s="50" t="n"/>
      <c r="K473" s="52">
        <f>IF(OR($A473="",$E473=""),"",IF($P473=1,0,N($E473)*N($F473)-N($G473)+N($H473)))</f>
        <v/>
      </c>
      <c r="L473" s="52">
        <f>IF(K473="","",IF($P473=1,0,N($E473)*IFERROR(INDEX(Products!$D$8:$D$307,MATCH($D473,Products!$A$8:$A$307,0)),0)))</f>
        <v/>
      </c>
      <c r="M473" s="52">
        <f>IF(OR(K473="",$O473=0),IF(K473="","",0),IF($P473=1,0,K473*(N(INDEX(Settings!$E$11:$E$18,$O473))+N(INDEX(Settings!$G$11:$G$18,$O473)))+N(INDEX(Settings!$F$11:$F$18,$O473))))</f>
        <v/>
      </c>
      <c r="N473" s="53">
        <f>IF(K473="","",K473-L473-M473-N($I473)-$P473*N(Settings!$D$20))</f>
        <v/>
      </c>
      <c r="O473">
        <f>IF($C473="",0,IFERROR(MATCH($C473,Settings!$D$11:$D$18,0),0))</f>
        <v/>
      </c>
      <c r="P473">
        <f>IF(LOWER(TRIM($J473&amp;""))="x",1,0)</f>
        <v/>
      </c>
    </row>
    <row r="474">
      <c r="A474" s="49" t="n">
        <v>46090</v>
      </c>
      <c r="B474" s="50" t="inlineStr">
        <is>
          <t>BL26467</t>
        </is>
      </c>
      <c r="C474" s="50" t="inlineStr">
        <is>
          <t>Amazon</t>
        </is>
      </c>
      <c r="D474" s="50" t="inlineStr">
        <is>
          <t>BL-401</t>
        </is>
      </c>
      <c r="E474" s="50" t="n">
        <v>1</v>
      </c>
      <c r="F474" s="51" t="n">
        <v>24.62</v>
      </c>
      <c r="G474" s="51" t="n">
        <v>0</v>
      </c>
      <c r="H474" s="51" t="n">
        <v>0</v>
      </c>
      <c r="I474" s="51" t="n">
        <v>4.86</v>
      </c>
      <c r="J474" s="50" t="n"/>
      <c r="K474" s="52">
        <f>IF(OR($A474="",$E474=""),"",IF($P474=1,0,N($E474)*N($F474)-N($G474)+N($H474)))</f>
        <v/>
      </c>
      <c r="L474" s="52">
        <f>IF(K474="","",IF($P474=1,0,N($E474)*IFERROR(INDEX(Products!$D$8:$D$307,MATCH($D474,Products!$A$8:$A$307,0)),0)))</f>
        <v/>
      </c>
      <c r="M474" s="52">
        <f>IF(OR(K474="",$O474=0),IF(K474="","",0),IF($P474=1,0,K474*(N(INDEX(Settings!$E$11:$E$18,$O474))+N(INDEX(Settings!$G$11:$G$18,$O474)))+N(INDEX(Settings!$F$11:$F$18,$O474))))</f>
        <v/>
      </c>
      <c r="N474" s="53">
        <f>IF(K474="","",K474-L474-M474-N($I474)-$P474*N(Settings!$D$20))</f>
        <v/>
      </c>
      <c r="O474">
        <f>IF($C474="",0,IFERROR(MATCH($C474,Settings!$D$11:$D$18,0),0))</f>
        <v/>
      </c>
      <c r="P474">
        <f>IF(LOWER(TRIM($J474&amp;""))="x",1,0)</f>
        <v/>
      </c>
    </row>
    <row r="475">
      <c r="A475" s="49" t="n">
        <v>46090</v>
      </c>
      <c r="B475" s="50" t="inlineStr">
        <is>
          <t>BL26468</t>
        </is>
      </c>
      <c r="C475" s="50" t="inlineStr">
        <is>
          <t>Amazon</t>
        </is>
      </c>
      <c r="D475" s="50" t="inlineStr">
        <is>
          <t>BL-301</t>
        </is>
      </c>
      <c r="E475" s="50" t="n">
        <v>1</v>
      </c>
      <c r="F475" s="51" t="n">
        <v>19.32</v>
      </c>
      <c r="G475" s="51" t="n">
        <v>0</v>
      </c>
      <c r="H475" s="51" t="n">
        <v>0</v>
      </c>
      <c r="I475" s="51" t="n">
        <v>5.06</v>
      </c>
      <c r="J475" s="50" t="n"/>
      <c r="K475" s="52">
        <f>IF(OR($A475="",$E475=""),"",IF($P475=1,0,N($E475)*N($F475)-N($G475)+N($H475)))</f>
        <v/>
      </c>
      <c r="L475" s="52">
        <f>IF(K475="","",IF($P475=1,0,N($E475)*IFERROR(INDEX(Products!$D$8:$D$307,MATCH($D475,Products!$A$8:$A$307,0)),0)))</f>
        <v/>
      </c>
      <c r="M475" s="52">
        <f>IF(OR(K475="",$O475=0),IF(K475="","",0),IF($P475=1,0,K475*(N(INDEX(Settings!$E$11:$E$18,$O475))+N(INDEX(Settings!$G$11:$G$18,$O475)))+N(INDEX(Settings!$F$11:$F$18,$O475))))</f>
        <v/>
      </c>
      <c r="N475" s="53">
        <f>IF(K475="","",K475-L475-M475-N($I475)-$P475*N(Settings!$D$20))</f>
        <v/>
      </c>
      <c r="O475">
        <f>IF($C475="",0,IFERROR(MATCH($C475,Settings!$D$11:$D$18,0),0))</f>
        <v/>
      </c>
      <c r="P475">
        <f>IF(LOWER(TRIM($J475&amp;""))="x",1,0)</f>
        <v/>
      </c>
    </row>
    <row r="476">
      <c r="A476" s="49" t="n">
        <v>46090</v>
      </c>
      <c r="B476" s="50" t="inlineStr">
        <is>
          <t>BL26469</t>
        </is>
      </c>
      <c r="C476" s="50" t="inlineStr">
        <is>
          <t>Amazon</t>
        </is>
      </c>
      <c r="D476" s="50" t="inlineStr">
        <is>
          <t>BL-103</t>
        </is>
      </c>
      <c r="E476" s="50" t="n">
        <v>1</v>
      </c>
      <c r="F476" s="51" t="n">
        <v>30.79</v>
      </c>
      <c r="G476" s="51" t="n">
        <v>0</v>
      </c>
      <c r="H476" s="51" t="n">
        <v>0</v>
      </c>
      <c r="I476" s="51" t="n">
        <v>4.62</v>
      </c>
      <c r="J476" s="50" t="n"/>
      <c r="K476" s="52">
        <f>IF(OR($A476="",$E476=""),"",IF($P476=1,0,N($E476)*N($F476)-N($G476)+N($H476)))</f>
        <v/>
      </c>
      <c r="L476" s="52">
        <f>IF(K476="","",IF($P476=1,0,N($E476)*IFERROR(INDEX(Products!$D$8:$D$307,MATCH($D476,Products!$A$8:$A$307,0)),0)))</f>
        <v/>
      </c>
      <c r="M476" s="52">
        <f>IF(OR(K476="",$O476=0),IF(K476="","",0),IF($P476=1,0,K476*(N(INDEX(Settings!$E$11:$E$18,$O476))+N(INDEX(Settings!$G$11:$G$18,$O476)))+N(INDEX(Settings!$F$11:$F$18,$O476))))</f>
        <v/>
      </c>
      <c r="N476" s="53">
        <f>IF(K476="","",K476-L476-M476-N($I476)-$P476*N(Settings!$D$20))</f>
        <v/>
      </c>
      <c r="O476">
        <f>IF($C476="",0,IFERROR(MATCH($C476,Settings!$D$11:$D$18,0),0))</f>
        <v/>
      </c>
      <c r="P476">
        <f>IF(LOWER(TRIM($J476&amp;""))="x",1,0)</f>
        <v/>
      </c>
    </row>
    <row r="477">
      <c r="A477" s="49" t="n">
        <v>46090</v>
      </c>
      <c r="B477" s="50" t="inlineStr">
        <is>
          <t>BL26470</t>
        </is>
      </c>
      <c r="C477" s="50" t="inlineStr">
        <is>
          <t>eBay</t>
        </is>
      </c>
      <c r="D477" s="50" t="inlineStr">
        <is>
          <t>BL-203</t>
        </is>
      </c>
      <c r="E477" s="50" t="n">
        <v>1</v>
      </c>
      <c r="F477" s="51" t="n">
        <v>16.72</v>
      </c>
      <c r="G477" s="51" t="n">
        <v>0</v>
      </c>
      <c r="H477" s="51" t="n">
        <v>3.28</v>
      </c>
      <c r="I477" s="51" t="n">
        <v>4.61</v>
      </c>
      <c r="J477" s="50" t="n"/>
      <c r="K477" s="52">
        <f>IF(OR($A477="",$E477=""),"",IF($P477=1,0,N($E477)*N($F477)-N($G477)+N($H477)))</f>
        <v/>
      </c>
      <c r="L477" s="52">
        <f>IF(K477="","",IF($P477=1,0,N($E477)*IFERROR(INDEX(Products!$D$8:$D$307,MATCH($D477,Products!$A$8:$A$307,0)),0)))</f>
        <v/>
      </c>
      <c r="M477" s="52">
        <f>IF(OR(K477="",$O477=0),IF(K477="","",0),IF($P477=1,0,K477*(N(INDEX(Settings!$E$11:$E$18,$O477))+N(INDEX(Settings!$G$11:$G$18,$O477)))+N(INDEX(Settings!$F$11:$F$18,$O477))))</f>
        <v/>
      </c>
      <c r="N477" s="53">
        <f>IF(K477="","",K477-L477-M477-N($I477)-$P477*N(Settings!$D$20))</f>
        <v/>
      </c>
      <c r="O477">
        <f>IF($C477="",0,IFERROR(MATCH($C477,Settings!$D$11:$D$18,0),0))</f>
        <v/>
      </c>
      <c r="P477">
        <f>IF(LOWER(TRIM($J477&amp;""))="x",1,0)</f>
        <v/>
      </c>
    </row>
    <row r="478">
      <c r="A478" s="49" t="n">
        <v>46090</v>
      </c>
      <c r="B478" s="50" t="inlineStr">
        <is>
          <t>BL26471</t>
        </is>
      </c>
      <c r="C478" s="50" t="inlineStr">
        <is>
          <t>eBay</t>
        </is>
      </c>
      <c r="D478" s="50" t="inlineStr">
        <is>
          <t>BL-403</t>
        </is>
      </c>
      <c r="E478" s="50" t="n">
        <v>2</v>
      </c>
      <c r="F478" s="51" t="n">
        <v>10.84</v>
      </c>
      <c r="G478" s="51" t="n">
        <v>0</v>
      </c>
      <c r="H478" s="51" t="n">
        <v>3.28</v>
      </c>
      <c r="I478" s="51" t="n">
        <v>4.14</v>
      </c>
      <c r="J478" s="50" t="n"/>
      <c r="K478" s="52">
        <f>IF(OR($A478="",$E478=""),"",IF($P478=1,0,N($E478)*N($F478)-N($G478)+N($H478)))</f>
        <v/>
      </c>
      <c r="L478" s="52">
        <f>IF(K478="","",IF($P478=1,0,N($E478)*IFERROR(INDEX(Products!$D$8:$D$307,MATCH($D478,Products!$A$8:$A$307,0)),0)))</f>
        <v/>
      </c>
      <c r="M478" s="52">
        <f>IF(OR(K478="",$O478=0),IF(K478="","",0),IF($P478=1,0,K478*(N(INDEX(Settings!$E$11:$E$18,$O478))+N(INDEX(Settings!$G$11:$G$18,$O478)))+N(INDEX(Settings!$F$11:$F$18,$O478))))</f>
        <v/>
      </c>
      <c r="N478" s="53">
        <f>IF(K478="","",K478-L478-M478-N($I478)-$P478*N(Settings!$D$20))</f>
        <v/>
      </c>
      <c r="O478">
        <f>IF($C478="",0,IFERROR(MATCH($C478,Settings!$D$11:$D$18,0),0))</f>
        <v/>
      </c>
      <c r="P478">
        <f>IF(LOWER(TRIM($J478&amp;""))="x",1,0)</f>
        <v/>
      </c>
    </row>
    <row r="479">
      <c r="A479" s="49" t="n">
        <v>46090</v>
      </c>
      <c r="B479" s="50" t="inlineStr">
        <is>
          <t>BL26472</t>
        </is>
      </c>
      <c r="C479" s="50" t="inlineStr">
        <is>
          <t>Own shop</t>
        </is>
      </c>
      <c r="D479" s="50" t="inlineStr">
        <is>
          <t>BL-201</t>
        </is>
      </c>
      <c r="E479" s="50" t="n">
        <v>1</v>
      </c>
      <c r="F479" s="51" t="n">
        <v>12.52</v>
      </c>
      <c r="G479" s="51" t="n">
        <v>0</v>
      </c>
      <c r="H479" s="51" t="n">
        <v>4.12</v>
      </c>
      <c r="I479" s="51" t="n">
        <v>4.95</v>
      </c>
      <c r="J479" s="50" t="n"/>
      <c r="K479" s="52">
        <f>IF(OR($A479="",$E479=""),"",IF($P479=1,0,N($E479)*N($F479)-N($G479)+N($H479)))</f>
        <v/>
      </c>
      <c r="L479" s="52">
        <f>IF(K479="","",IF($P479=1,0,N($E479)*IFERROR(INDEX(Products!$D$8:$D$307,MATCH($D479,Products!$A$8:$A$307,0)),0)))</f>
        <v/>
      </c>
      <c r="M479" s="52">
        <f>IF(OR(K479="",$O479=0),IF(K479="","",0),IF($P479=1,0,K479*(N(INDEX(Settings!$E$11:$E$18,$O479))+N(INDEX(Settings!$G$11:$G$18,$O479)))+N(INDEX(Settings!$F$11:$F$18,$O479))))</f>
        <v/>
      </c>
      <c r="N479" s="53">
        <f>IF(K479="","",K479-L479-M479-N($I479)-$P479*N(Settings!$D$20))</f>
        <v/>
      </c>
      <c r="O479">
        <f>IF($C479="",0,IFERROR(MATCH($C479,Settings!$D$11:$D$18,0),0))</f>
        <v/>
      </c>
      <c r="P479">
        <f>IF(LOWER(TRIM($J479&amp;""))="x",1,0)</f>
        <v/>
      </c>
    </row>
    <row r="480">
      <c r="A480" s="49" t="n">
        <v>46091</v>
      </c>
      <c r="B480" s="50" t="inlineStr">
        <is>
          <t>BL26473</t>
        </is>
      </c>
      <c r="C480" s="50" t="inlineStr">
        <is>
          <t>Own shop</t>
        </is>
      </c>
      <c r="D480" s="50" t="inlineStr">
        <is>
          <t>BL-204</t>
        </is>
      </c>
      <c r="E480" s="50" t="n">
        <v>1</v>
      </c>
      <c r="F480" s="51" t="n">
        <v>19.24</v>
      </c>
      <c r="G480" s="51" t="n">
        <v>0</v>
      </c>
      <c r="H480" s="51" t="n">
        <v>4.12</v>
      </c>
      <c r="I480" s="51" t="n">
        <v>4.3</v>
      </c>
      <c r="J480" s="50" t="n"/>
      <c r="K480" s="52">
        <f>IF(OR($A480="",$E480=""),"",IF($P480=1,0,N($E480)*N($F480)-N($G480)+N($H480)))</f>
        <v/>
      </c>
      <c r="L480" s="52">
        <f>IF(K480="","",IF($P480=1,0,N($E480)*IFERROR(INDEX(Products!$D$8:$D$307,MATCH($D480,Products!$A$8:$A$307,0)),0)))</f>
        <v/>
      </c>
      <c r="M480" s="52">
        <f>IF(OR(K480="",$O480=0),IF(K480="","",0),IF($P480=1,0,K480*(N(INDEX(Settings!$E$11:$E$18,$O480))+N(INDEX(Settings!$G$11:$G$18,$O480)))+N(INDEX(Settings!$F$11:$F$18,$O480))))</f>
        <v/>
      </c>
      <c r="N480" s="53">
        <f>IF(K480="","",K480-L480-M480-N($I480)-$P480*N(Settings!$D$20))</f>
        <v/>
      </c>
      <c r="O480">
        <f>IF($C480="",0,IFERROR(MATCH($C480,Settings!$D$11:$D$18,0),0))</f>
        <v/>
      </c>
      <c r="P480">
        <f>IF(LOWER(TRIM($J480&amp;""))="x",1,0)</f>
        <v/>
      </c>
    </row>
    <row r="481">
      <c r="A481" s="49" t="n">
        <v>46091</v>
      </c>
      <c r="B481" s="50" t="inlineStr">
        <is>
          <t>BL26474</t>
        </is>
      </c>
      <c r="C481" s="50" t="inlineStr">
        <is>
          <t>Amazon</t>
        </is>
      </c>
      <c r="D481" s="50" t="inlineStr">
        <is>
          <t>BL-403</t>
        </is>
      </c>
      <c r="E481" s="50" t="n">
        <v>1</v>
      </c>
      <c r="F481" s="51" t="n">
        <v>11.38</v>
      </c>
      <c r="G481" s="51" t="n">
        <v>0</v>
      </c>
      <c r="H481" s="51" t="n">
        <v>0</v>
      </c>
      <c r="I481" s="51" t="n">
        <v>5.03</v>
      </c>
      <c r="J481" s="50" t="n"/>
      <c r="K481" s="52">
        <f>IF(OR($A481="",$E481=""),"",IF($P481=1,0,N($E481)*N($F481)-N($G481)+N($H481)))</f>
        <v/>
      </c>
      <c r="L481" s="52">
        <f>IF(K481="","",IF($P481=1,0,N($E481)*IFERROR(INDEX(Products!$D$8:$D$307,MATCH($D481,Products!$A$8:$A$307,0)),0)))</f>
        <v/>
      </c>
      <c r="M481" s="52">
        <f>IF(OR(K481="",$O481=0),IF(K481="","",0),IF($P481=1,0,K481*(N(INDEX(Settings!$E$11:$E$18,$O481))+N(INDEX(Settings!$G$11:$G$18,$O481)))+N(INDEX(Settings!$F$11:$F$18,$O481))))</f>
        <v/>
      </c>
      <c r="N481" s="53">
        <f>IF(K481="","",K481-L481-M481-N($I481)-$P481*N(Settings!$D$20))</f>
        <v/>
      </c>
      <c r="O481">
        <f>IF($C481="",0,IFERROR(MATCH($C481,Settings!$D$11:$D$18,0),0))</f>
        <v/>
      </c>
      <c r="P481">
        <f>IF(LOWER(TRIM($J481&amp;""))="x",1,0)</f>
        <v/>
      </c>
    </row>
    <row r="482">
      <c r="A482" s="49" t="n">
        <v>46091</v>
      </c>
      <c r="B482" s="50" t="inlineStr">
        <is>
          <t>BL26475</t>
        </is>
      </c>
      <c r="C482" s="50" t="inlineStr">
        <is>
          <t>Own shop</t>
        </is>
      </c>
      <c r="D482" s="50" t="inlineStr">
        <is>
          <t>BL-203</t>
        </is>
      </c>
      <c r="E482" s="50" t="n">
        <v>1</v>
      </c>
      <c r="F482" s="51" t="n">
        <v>16.72</v>
      </c>
      <c r="G482" s="51" t="n">
        <v>0</v>
      </c>
      <c r="H482" s="51" t="n">
        <v>4.12</v>
      </c>
      <c r="I482" s="51" t="n">
        <v>4.54</v>
      </c>
      <c r="J482" s="50" t="n"/>
      <c r="K482" s="52">
        <f>IF(OR($A482="",$E482=""),"",IF($P482=1,0,N($E482)*N($F482)-N($G482)+N($H482)))</f>
        <v/>
      </c>
      <c r="L482" s="52">
        <f>IF(K482="","",IF($P482=1,0,N($E482)*IFERROR(INDEX(Products!$D$8:$D$307,MATCH($D482,Products!$A$8:$A$307,0)),0)))</f>
        <v/>
      </c>
      <c r="M482" s="52">
        <f>IF(OR(K482="",$O482=0),IF(K482="","",0),IF($P482=1,0,K482*(N(INDEX(Settings!$E$11:$E$18,$O482))+N(INDEX(Settings!$G$11:$G$18,$O482)))+N(INDEX(Settings!$F$11:$F$18,$O482))))</f>
        <v/>
      </c>
      <c r="N482" s="53">
        <f>IF(K482="","",K482-L482-M482-N($I482)-$P482*N(Settings!$D$20))</f>
        <v/>
      </c>
      <c r="O482">
        <f>IF($C482="",0,IFERROR(MATCH($C482,Settings!$D$11:$D$18,0),0))</f>
        <v/>
      </c>
      <c r="P482">
        <f>IF(LOWER(TRIM($J482&amp;""))="x",1,0)</f>
        <v/>
      </c>
    </row>
    <row r="483">
      <c r="A483" s="49" t="n">
        <v>46091</v>
      </c>
      <c r="B483" s="50" t="inlineStr">
        <is>
          <t>BL26476</t>
        </is>
      </c>
      <c r="C483" s="50" t="inlineStr">
        <is>
          <t>Amazon</t>
        </is>
      </c>
      <c r="D483" s="50" t="inlineStr">
        <is>
          <t>BL-104</t>
        </is>
      </c>
      <c r="E483" s="50" t="n">
        <v>1</v>
      </c>
      <c r="F483" s="51" t="n">
        <v>8.74</v>
      </c>
      <c r="G483" s="51" t="n">
        <v>0</v>
      </c>
      <c r="H483" s="51" t="n">
        <v>0</v>
      </c>
      <c r="I483" s="51" t="n">
        <v>4.38</v>
      </c>
      <c r="J483" s="50" t="n"/>
      <c r="K483" s="52">
        <f>IF(OR($A483="",$E483=""),"",IF($P483=1,0,N($E483)*N($F483)-N($G483)+N($H483)))</f>
        <v/>
      </c>
      <c r="L483" s="52">
        <f>IF(K483="","",IF($P483=1,0,N($E483)*IFERROR(INDEX(Products!$D$8:$D$307,MATCH($D483,Products!$A$8:$A$307,0)),0)))</f>
        <v/>
      </c>
      <c r="M483" s="52">
        <f>IF(OR(K483="",$O483=0),IF(K483="","",0),IF($P483=1,0,K483*(N(INDEX(Settings!$E$11:$E$18,$O483))+N(INDEX(Settings!$G$11:$G$18,$O483)))+N(INDEX(Settings!$F$11:$F$18,$O483))))</f>
        <v/>
      </c>
      <c r="N483" s="53">
        <f>IF(K483="","",K483-L483-M483-N($I483)-$P483*N(Settings!$D$20))</f>
        <v/>
      </c>
      <c r="O483">
        <f>IF($C483="",0,IFERROR(MATCH($C483,Settings!$D$11:$D$18,0),0))</f>
        <v/>
      </c>
      <c r="P483">
        <f>IF(LOWER(TRIM($J483&amp;""))="x",1,0)</f>
        <v/>
      </c>
    </row>
    <row r="484">
      <c r="A484" s="49" t="n">
        <v>46091</v>
      </c>
      <c r="B484" s="50" t="inlineStr">
        <is>
          <t>BL26477</t>
        </is>
      </c>
      <c r="C484" s="50" t="inlineStr">
        <is>
          <t>Amazon</t>
        </is>
      </c>
      <c r="D484" s="50" t="inlineStr">
        <is>
          <t>BL-403</t>
        </is>
      </c>
      <c r="E484" s="50" t="n">
        <v>1</v>
      </c>
      <c r="F484" s="51" t="n">
        <v>11.38</v>
      </c>
      <c r="G484" s="51" t="n">
        <v>0</v>
      </c>
      <c r="H484" s="51" t="n">
        <v>0</v>
      </c>
      <c r="I484" s="51" t="n">
        <v>4.63</v>
      </c>
      <c r="J484" s="50" t="n"/>
      <c r="K484" s="52">
        <f>IF(OR($A484="",$E484=""),"",IF($P484=1,0,N($E484)*N($F484)-N($G484)+N($H484)))</f>
        <v/>
      </c>
      <c r="L484" s="52">
        <f>IF(K484="","",IF($P484=1,0,N($E484)*IFERROR(INDEX(Products!$D$8:$D$307,MATCH($D484,Products!$A$8:$A$307,0)),0)))</f>
        <v/>
      </c>
      <c r="M484" s="52">
        <f>IF(OR(K484="",$O484=0),IF(K484="","",0),IF($P484=1,0,K484*(N(INDEX(Settings!$E$11:$E$18,$O484))+N(INDEX(Settings!$G$11:$G$18,$O484)))+N(INDEX(Settings!$F$11:$F$18,$O484))))</f>
        <v/>
      </c>
      <c r="N484" s="53">
        <f>IF(K484="","",K484-L484-M484-N($I484)-$P484*N(Settings!$D$20))</f>
        <v/>
      </c>
      <c r="O484">
        <f>IF($C484="",0,IFERROR(MATCH($C484,Settings!$D$11:$D$18,0),0))</f>
        <v/>
      </c>
      <c r="P484">
        <f>IF(LOWER(TRIM($J484&amp;""))="x",1,0)</f>
        <v/>
      </c>
    </row>
    <row r="485">
      <c r="A485" s="49" t="n">
        <v>46091</v>
      </c>
      <c r="B485" s="50" t="inlineStr">
        <is>
          <t>BL26478</t>
        </is>
      </c>
      <c r="C485" s="50" t="inlineStr">
        <is>
          <t>Own shop</t>
        </is>
      </c>
      <c r="D485" s="50" t="inlineStr">
        <is>
          <t>BL-204</t>
        </is>
      </c>
      <c r="E485" s="50" t="n">
        <v>1</v>
      </c>
      <c r="F485" s="51" t="n">
        <v>19.24</v>
      </c>
      <c r="G485" s="51" t="n">
        <v>0</v>
      </c>
      <c r="H485" s="51" t="n">
        <v>4.12</v>
      </c>
      <c r="I485" s="51" t="n">
        <v>4.27</v>
      </c>
      <c r="J485" s="50" t="n"/>
      <c r="K485" s="52">
        <f>IF(OR($A485="",$E485=""),"",IF($P485=1,0,N($E485)*N($F485)-N($G485)+N($H485)))</f>
        <v/>
      </c>
      <c r="L485" s="52">
        <f>IF(K485="","",IF($P485=1,0,N($E485)*IFERROR(INDEX(Products!$D$8:$D$307,MATCH($D485,Products!$A$8:$A$307,0)),0)))</f>
        <v/>
      </c>
      <c r="M485" s="52">
        <f>IF(OR(K485="",$O485=0),IF(K485="","",0),IF($P485=1,0,K485*(N(INDEX(Settings!$E$11:$E$18,$O485))+N(INDEX(Settings!$G$11:$G$18,$O485)))+N(INDEX(Settings!$F$11:$F$18,$O485))))</f>
        <v/>
      </c>
      <c r="N485" s="53">
        <f>IF(K485="","",K485-L485-M485-N($I485)-$P485*N(Settings!$D$20))</f>
        <v/>
      </c>
      <c r="O485">
        <f>IF($C485="",0,IFERROR(MATCH($C485,Settings!$D$11:$D$18,0),0))</f>
        <v/>
      </c>
      <c r="P485">
        <f>IF(LOWER(TRIM($J485&amp;""))="x",1,0)</f>
        <v/>
      </c>
    </row>
    <row r="486">
      <c r="A486" s="49" t="n">
        <v>46091</v>
      </c>
      <c r="B486" s="50" t="inlineStr">
        <is>
          <t>BL26479</t>
        </is>
      </c>
      <c r="C486" s="50" t="inlineStr">
        <is>
          <t>Own shop</t>
        </is>
      </c>
      <c r="D486" s="50" t="inlineStr">
        <is>
          <t>BL-302</t>
        </is>
      </c>
      <c r="E486" s="50" t="n">
        <v>1</v>
      </c>
      <c r="F486" s="51" t="n">
        <v>33.53</v>
      </c>
      <c r="G486" s="51" t="n">
        <v>0</v>
      </c>
      <c r="H486" s="51" t="n">
        <v>4.12</v>
      </c>
      <c r="I486" s="51" t="n">
        <v>5.02</v>
      </c>
      <c r="J486" s="50" t="inlineStr">
        <is>
          <t>x</t>
        </is>
      </c>
      <c r="K486" s="52">
        <f>IF(OR($A486="",$E486=""),"",IF($P486=1,0,N($E486)*N($F486)-N($G486)+N($H486)))</f>
        <v/>
      </c>
      <c r="L486" s="52">
        <f>IF(K486="","",IF($P486=1,0,N($E486)*IFERROR(INDEX(Products!$D$8:$D$307,MATCH($D486,Products!$A$8:$A$307,0)),0)))</f>
        <v/>
      </c>
      <c r="M486" s="52">
        <f>IF(OR(K486="",$O486=0),IF(K486="","",0),IF($P486=1,0,K486*(N(INDEX(Settings!$E$11:$E$18,$O486))+N(INDEX(Settings!$G$11:$G$18,$O486)))+N(INDEX(Settings!$F$11:$F$18,$O486))))</f>
        <v/>
      </c>
      <c r="N486" s="53">
        <f>IF(K486="","",K486-L486-M486-N($I486)-$P486*N(Settings!$D$20))</f>
        <v/>
      </c>
      <c r="O486">
        <f>IF($C486="",0,IFERROR(MATCH($C486,Settings!$D$11:$D$18,0),0))</f>
        <v/>
      </c>
      <c r="P486">
        <f>IF(LOWER(TRIM($J486&amp;""))="x",1,0)</f>
        <v/>
      </c>
    </row>
    <row r="487">
      <c r="A487" s="49" t="n">
        <v>46091</v>
      </c>
      <c r="B487" s="50" t="inlineStr">
        <is>
          <t>BL26480</t>
        </is>
      </c>
      <c r="C487" s="50" t="inlineStr">
        <is>
          <t>Own shop</t>
        </is>
      </c>
      <c r="D487" s="50" t="inlineStr">
        <is>
          <t>BL-104</t>
        </is>
      </c>
      <c r="E487" s="50" t="n">
        <v>1</v>
      </c>
      <c r="F487" s="51" t="n">
        <v>8.32</v>
      </c>
      <c r="G487" s="51" t="n">
        <v>0.83</v>
      </c>
      <c r="H487" s="51" t="n">
        <v>4.12</v>
      </c>
      <c r="I487" s="51" t="n">
        <v>4.38</v>
      </c>
      <c r="J487" s="50" t="n"/>
      <c r="K487" s="52">
        <f>IF(OR($A487="",$E487=""),"",IF($P487=1,0,N($E487)*N($F487)-N($G487)+N($H487)))</f>
        <v/>
      </c>
      <c r="L487" s="52">
        <f>IF(K487="","",IF($P487=1,0,N($E487)*IFERROR(INDEX(Products!$D$8:$D$307,MATCH($D487,Products!$A$8:$A$307,0)),0)))</f>
        <v/>
      </c>
      <c r="M487" s="52">
        <f>IF(OR(K487="",$O487=0),IF(K487="","",0),IF($P487=1,0,K487*(N(INDEX(Settings!$E$11:$E$18,$O487))+N(INDEX(Settings!$G$11:$G$18,$O487)))+N(INDEX(Settings!$F$11:$F$18,$O487))))</f>
        <v/>
      </c>
      <c r="N487" s="53">
        <f>IF(K487="","",K487-L487-M487-N($I487)-$P487*N(Settings!$D$20))</f>
        <v/>
      </c>
      <c r="O487">
        <f>IF($C487="",0,IFERROR(MATCH($C487,Settings!$D$11:$D$18,0),0))</f>
        <v/>
      </c>
      <c r="P487">
        <f>IF(LOWER(TRIM($J487&amp;""))="x",1,0)</f>
        <v/>
      </c>
    </row>
    <row r="488">
      <c r="A488" s="49" t="n">
        <v>46091</v>
      </c>
      <c r="B488" s="50" t="inlineStr">
        <is>
          <t>BL26481</t>
        </is>
      </c>
      <c r="C488" s="50" t="inlineStr">
        <is>
          <t>Amazon</t>
        </is>
      </c>
      <c r="D488" s="50" t="inlineStr">
        <is>
          <t>BL-203</t>
        </is>
      </c>
      <c r="E488" s="50" t="n">
        <v>1</v>
      </c>
      <c r="F488" s="51" t="n">
        <v>17.56</v>
      </c>
      <c r="G488" s="51" t="n">
        <v>0</v>
      </c>
      <c r="H488" s="51" t="n">
        <v>0</v>
      </c>
      <c r="I488" s="51" t="n">
        <v>4.22</v>
      </c>
      <c r="J488" s="50" t="n"/>
      <c r="K488" s="52">
        <f>IF(OR($A488="",$E488=""),"",IF($P488=1,0,N($E488)*N($F488)-N($G488)+N($H488)))</f>
        <v/>
      </c>
      <c r="L488" s="52">
        <f>IF(K488="","",IF($P488=1,0,N($E488)*IFERROR(INDEX(Products!$D$8:$D$307,MATCH($D488,Products!$A$8:$A$307,0)),0)))</f>
        <v/>
      </c>
      <c r="M488" s="52">
        <f>IF(OR(K488="",$O488=0),IF(K488="","",0),IF($P488=1,0,K488*(N(INDEX(Settings!$E$11:$E$18,$O488))+N(INDEX(Settings!$G$11:$G$18,$O488)))+N(INDEX(Settings!$F$11:$F$18,$O488))))</f>
        <v/>
      </c>
      <c r="N488" s="53">
        <f>IF(K488="","",K488-L488-M488-N($I488)-$P488*N(Settings!$D$20))</f>
        <v/>
      </c>
      <c r="O488">
        <f>IF($C488="",0,IFERROR(MATCH($C488,Settings!$D$11:$D$18,0),0))</f>
        <v/>
      </c>
      <c r="P488">
        <f>IF(LOWER(TRIM($J488&amp;""))="x",1,0)</f>
        <v/>
      </c>
    </row>
    <row r="489">
      <c r="A489" s="49" t="n">
        <v>46091</v>
      </c>
      <c r="B489" s="50" t="inlineStr">
        <is>
          <t>BL26482</t>
        </is>
      </c>
      <c r="C489" s="50" t="inlineStr">
        <is>
          <t>Etsy</t>
        </is>
      </c>
      <c r="D489" s="50" t="inlineStr">
        <is>
          <t>BL-104</t>
        </is>
      </c>
      <c r="E489" s="50" t="n">
        <v>1</v>
      </c>
      <c r="F489" s="51" t="n">
        <v>8.32</v>
      </c>
      <c r="G489" s="51" t="n">
        <v>0</v>
      </c>
      <c r="H489" s="51" t="n">
        <v>3.28</v>
      </c>
      <c r="I489" s="51" t="n">
        <v>4.44</v>
      </c>
      <c r="J489" s="50" t="n"/>
      <c r="K489" s="52">
        <f>IF(OR($A489="",$E489=""),"",IF($P489=1,0,N($E489)*N($F489)-N($G489)+N($H489)))</f>
        <v/>
      </c>
      <c r="L489" s="52">
        <f>IF(K489="","",IF($P489=1,0,N($E489)*IFERROR(INDEX(Products!$D$8:$D$307,MATCH($D489,Products!$A$8:$A$307,0)),0)))</f>
        <v/>
      </c>
      <c r="M489" s="52">
        <f>IF(OR(K489="",$O489=0),IF(K489="","",0),IF($P489=1,0,K489*(N(INDEX(Settings!$E$11:$E$18,$O489))+N(INDEX(Settings!$G$11:$G$18,$O489)))+N(INDEX(Settings!$F$11:$F$18,$O489))))</f>
        <v/>
      </c>
      <c r="N489" s="53">
        <f>IF(K489="","",K489-L489-M489-N($I489)-$P489*N(Settings!$D$20))</f>
        <v/>
      </c>
      <c r="O489">
        <f>IF($C489="",0,IFERROR(MATCH($C489,Settings!$D$11:$D$18,0),0))</f>
        <v/>
      </c>
      <c r="P489">
        <f>IF(LOWER(TRIM($J489&amp;""))="x",1,0)</f>
        <v/>
      </c>
    </row>
    <row r="490">
      <c r="A490" s="49" t="n">
        <v>46092</v>
      </c>
      <c r="B490" s="50" t="inlineStr">
        <is>
          <t>BL26483</t>
        </is>
      </c>
      <c r="C490" s="50" t="inlineStr">
        <is>
          <t>Etsy</t>
        </is>
      </c>
      <c r="D490" s="50" t="inlineStr">
        <is>
          <t>BL-203</t>
        </is>
      </c>
      <c r="E490" s="50" t="n">
        <v>2</v>
      </c>
      <c r="F490" s="51" t="n">
        <v>16.72</v>
      </c>
      <c r="G490" s="51" t="n">
        <v>0</v>
      </c>
      <c r="H490" s="51" t="n">
        <v>3.28</v>
      </c>
      <c r="I490" s="51" t="n">
        <v>4.51</v>
      </c>
      <c r="J490" s="50" t="n"/>
      <c r="K490" s="52">
        <f>IF(OR($A490="",$E490=""),"",IF($P490=1,0,N($E490)*N($F490)-N($G490)+N($H490)))</f>
        <v/>
      </c>
      <c r="L490" s="52">
        <f>IF(K490="","",IF($P490=1,0,N($E490)*IFERROR(INDEX(Products!$D$8:$D$307,MATCH($D490,Products!$A$8:$A$307,0)),0)))</f>
        <v/>
      </c>
      <c r="M490" s="52">
        <f>IF(OR(K490="",$O490=0),IF(K490="","",0),IF($P490=1,0,K490*(N(INDEX(Settings!$E$11:$E$18,$O490))+N(INDEX(Settings!$G$11:$G$18,$O490)))+N(INDEX(Settings!$F$11:$F$18,$O490))))</f>
        <v/>
      </c>
      <c r="N490" s="53">
        <f>IF(K490="","",K490-L490-M490-N($I490)-$P490*N(Settings!$D$20))</f>
        <v/>
      </c>
      <c r="O490">
        <f>IF($C490="",0,IFERROR(MATCH($C490,Settings!$D$11:$D$18,0),0))</f>
        <v/>
      </c>
      <c r="P490">
        <f>IF(LOWER(TRIM($J490&amp;""))="x",1,0)</f>
        <v/>
      </c>
    </row>
    <row r="491">
      <c r="A491" s="49" t="n">
        <v>46092</v>
      </c>
      <c r="B491" s="50" t="inlineStr">
        <is>
          <t>BL26484</t>
        </is>
      </c>
      <c r="C491" s="50" t="inlineStr">
        <is>
          <t>Amazon</t>
        </is>
      </c>
      <c r="D491" s="50" t="inlineStr">
        <is>
          <t>BL-104</t>
        </is>
      </c>
      <c r="E491" s="50" t="n">
        <v>1</v>
      </c>
      <c r="F491" s="51" t="n">
        <v>8.74</v>
      </c>
      <c r="G491" s="51" t="n">
        <v>0</v>
      </c>
      <c r="H491" s="51" t="n">
        <v>0</v>
      </c>
      <c r="I491" s="51" t="n">
        <v>4.17</v>
      </c>
      <c r="J491" s="50" t="n"/>
      <c r="K491" s="52">
        <f>IF(OR($A491="",$E491=""),"",IF($P491=1,0,N($E491)*N($F491)-N($G491)+N($H491)))</f>
        <v/>
      </c>
      <c r="L491" s="52">
        <f>IF(K491="","",IF($P491=1,0,N($E491)*IFERROR(INDEX(Products!$D$8:$D$307,MATCH($D491,Products!$A$8:$A$307,0)),0)))</f>
        <v/>
      </c>
      <c r="M491" s="52">
        <f>IF(OR(K491="",$O491=0),IF(K491="","",0),IF($P491=1,0,K491*(N(INDEX(Settings!$E$11:$E$18,$O491))+N(INDEX(Settings!$G$11:$G$18,$O491)))+N(INDEX(Settings!$F$11:$F$18,$O491))))</f>
        <v/>
      </c>
      <c r="N491" s="53">
        <f>IF(K491="","",K491-L491-M491-N($I491)-$P491*N(Settings!$D$20))</f>
        <v/>
      </c>
      <c r="O491">
        <f>IF($C491="",0,IFERROR(MATCH($C491,Settings!$D$11:$D$18,0),0))</f>
        <v/>
      </c>
      <c r="P491">
        <f>IF(LOWER(TRIM($J491&amp;""))="x",1,0)</f>
        <v/>
      </c>
    </row>
    <row r="492">
      <c r="A492" s="49" t="n">
        <v>46092</v>
      </c>
      <c r="B492" s="50" t="inlineStr">
        <is>
          <t>BL26485</t>
        </is>
      </c>
      <c r="C492" s="50" t="inlineStr">
        <is>
          <t>eBay</t>
        </is>
      </c>
      <c r="D492" s="50" t="inlineStr">
        <is>
          <t>BL-201</t>
        </is>
      </c>
      <c r="E492" s="50" t="n">
        <v>1</v>
      </c>
      <c r="F492" s="51" t="n">
        <v>12.52</v>
      </c>
      <c r="G492" s="51" t="n">
        <v>0</v>
      </c>
      <c r="H492" s="51" t="n">
        <v>3.28</v>
      </c>
      <c r="I492" s="51" t="n">
        <v>4.28</v>
      </c>
      <c r="J492" s="50" t="n"/>
      <c r="K492" s="52">
        <f>IF(OR($A492="",$E492=""),"",IF($P492=1,0,N($E492)*N($F492)-N($G492)+N($H492)))</f>
        <v/>
      </c>
      <c r="L492" s="52">
        <f>IF(K492="","",IF($P492=1,0,N($E492)*IFERROR(INDEX(Products!$D$8:$D$307,MATCH($D492,Products!$A$8:$A$307,0)),0)))</f>
        <v/>
      </c>
      <c r="M492" s="52">
        <f>IF(OR(K492="",$O492=0),IF(K492="","",0),IF($P492=1,0,K492*(N(INDEX(Settings!$E$11:$E$18,$O492))+N(INDEX(Settings!$G$11:$G$18,$O492)))+N(INDEX(Settings!$F$11:$F$18,$O492))))</f>
        <v/>
      </c>
      <c r="N492" s="53">
        <f>IF(K492="","",K492-L492-M492-N($I492)-$P492*N(Settings!$D$20))</f>
        <v/>
      </c>
      <c r="O492">
        <f>IF($C492="",0,IFERROR(MATCH($C492,Settings!$D$11:$D$18,0),0))</f>
        <v/>
      </c>
      <c r="P492">
        <f>IF(LOWER(TRIM($J492&amp;""))="x",1,0)</f>
        <v/>
      </c>
    </row>
    <row r="493">
      <c r="A493" s="49" t="n">
        <v>46092</v>
      </c>
      <c r="B493" s="50" t="inlineStr">
        <is>
          <t>BL26486</t>
        </is>
      </c>
      <c r="C493" s="50" t="inlineStr">
        <is>
          <t>Own shop</t>
        </is>
      </c>
      <c r="D493" s="50" t="inlineStr">
        <is>
          <t>BL-201</t>
        </is>
      </c>
      <c r="E493" s="50" t="n">
        <v>1</v>
      </c>
      <c r="F493" s="51" t="n">
        <v>12.52</v>
      </c>
      <c r="G493" s="51" t="n">
        <v>0</v>
      </c>
      <c r="H493" s="51" t="n">
        <v>4.12</v>
      </c>
      <c r="I493" s="51" t="n">
        <v>4.19</v>
      </c>
      <c r="J493" s="50" t="n"/>
      <c r="K493" s="52">
        <f>IF(OR($A493="",$E493=""),"",IF($P493=1,0,N($E493)*N($F493)-N($G493)+N($H493)))</f>
        <v/>
      </c>
      <c r="L493" s="52">
        <f>IF(K493="","",IF($P493=1,0,N($E493)*IFERROR(INDEX(Products!$D$8:$D$307,MATCH($D493,Products!$A$8:$A$307,0)),0)))</f>
        <v/>
      </c>
      <c r="M493" s="52">
        <f>IF(OR(K493="",$O493=0),IF(K493="","",0),IF($P493=1,0,K493*(N(INDEX(Settings!$E$11:$E$18,$O493))+N(INDEX(Settings!$G$11:$G$18,$O493)))+N(INDEX(Settings!$F$11:$F$18,$O493))))</f>
        <v/>
      </c>
      <c r="N493" s="53">
        <f>IF(K493="","",K493-L493-M493-N($I493)-$P493*N(Settings!$D$20))</f>
        <v/>
      </c>
      <c r="O493">
        <f>IF($C493="",0,IFERROR(MATCH($C493,Settings!$D$11:$D$18,0),0))</f>
        <v/>
      </c>
      <c r="P493">
        <f>IF(LOWER(TRIM($J493&amp;""))="x",1,0)</f>
        <v/>
      </c>
    </row>
    <row r="494">
      <c r="A494" s="49" t="n">
        <v>46092</v>
      </c>
      <c r="B494" s="50" t="inlineStr">
        <is>
          <t>BL26487</t>
        </is>
      </c>
      <c r="C494" s="50" t="inlineStr">
        <is>
          <t>Amazon</t>
        </is>
      </c>
      <c r="D494" s="50" t="inlineStr">
        <is>
          <t>BL-101</t>
        </is>
      </c>
      <c r="E494" s="50" t="n">
        <v>1</v>
      </c>
      <c r="F494" s="51" t="n">
        <v>21.97</v>
      </c>
      <c r="G494" s="51" t="n">
        <v>0</v>
      </c>
      <c r="H494" s="51" t="n">
        <v>0</v>
      </c>
      <c r="I494" s="51" t="n">
        <v>5.07</v>
      </c>
      <c r="J494" s="50" t="n"/>
      <c r="K494" s="52">
        <f>IF(OR($A494="",$E494=""),"",IF($P494=1,0,N($E494)*N($F494)-N($G494)+N($H494)))</f>
        <v/>
      </c>
      <c r="L494" s="52">
        <f>IF(K494="","",IF($P494=1,0,N($E494)*IFERROR(INDEX(Products!$D$8:$D$307,MATCH($D494,Products!$A$8:$A$307,0)),0)))</f>
        <v/>
      </c>
      <c r="M494" s="52">
        <f>IF(OR(K494="",$O494=0),IF(K494="","",0),IF($P494=1,0,K494*(N(INDEX(Settings!$E$11:$E$18,$O494))+N(INDEX(Settings!$G$11:$G$18,$O494)))+N(INDEX(Settings!$F$11:$F$18,$O494))))</f>
        <v/>
      </c>
      <c r="N494" s="53">
        <f>IF(K494="","",K494-L494-M494-N($I494)-$P494*N(Settings!$D$20))</f>
        <v/>
      </c>
      <c r="O494">
        <f>IF($C494="",0,IFERROR(MATCH($C494,Settings!$D$11:$D$18,0),0))</f>
        <v/>
      </c>
      <c r="P494">
        <f>IF(LOWER(TRIM($J494&amp;""))="x",1,0)</f>
        <v/>
      </c>
    </row>
    <row r="495">
      <c r="A495" s="49" t="n">
        <v>46092</v>
      </c>
      <c r="B495" s="50" t="inlineStr">
        <is>
          <t>BL26488</t>
        </is>
      </c>
      <c r="C495" s="50" t="inlineStr">
        <is>
          <t>Own shop</t>
        </is>
      </c>
      <c r="D495" s="50" t="inlineStr">
        <is>
          <t>BL-102</t>
        </is>
      </c>
      <c r="E495" s="50" t="n">
        <v>1</v>
      </c>
      <c r="F495" s="51" t="n">
        <v>14.2</v>
      </c>
      <c r="G495" s="51" t="n">
        <v>0</v>
      </c>
      <c r="H495" s="51" t="n">
        <v>4.12</v>
      </c>
      <c r="I495" s="51" t="n">
        <v>5.11</v>
      </c>
      <c r="J495" s="50" t="n"/>
      <c r="K495" s="52">
        <f>IF(OR($A495="",$E495=""),"",IF($P495=1,0,N($E495)*N($F495)-N($G495)+N($H495)))</f>
        <v/>
      </c>
      <c r="L495" s="52">
        <f>IF(K495="","",IF($P495=1,0,N($E495)*IFERROR(INDEX(Products!$D$8:$D$307,MATCH($D495,Products!$A$8:$A$307,0)),0)))</f>
        <v/>
      </c>
      <c r="M495" s="52">
        <f>IF(OR(K495="",$O495=0),IF(K495="","",0),IF($P495=1,0,K495*(N(INDEX(Settings!$E$11:$E$18,$O495))+N(INDEX(Settings!$G$11:$G$18,$O495)))+N(INDEX(Settings!$F$11:$F$18,$O495))))</f>
        <v/>
      </c>
      <c r="N495" s="53">
        <f>IF(K495="","",K495-L495-M495-N($I495)-$P495*N(Settings!$D$20))</f>
        <v/>
      </c>
      <c r="O495">
        <f>IF($C495="",0,IFERROR(MATCH($C495,Settings!$D$11:$D$18,0),0))</f>
        <v/>
      </c>
      <c r="P495">
        <f>IF(LOWER(TRIM($J495&amp;""))="x",1,0)</f>
        <v/>
      </c>
    </row>
    <row r="496">
      <c r="A496" s="49" t="n">
        <v>46092</v>
      </c>
      <c r="B496" s="50" t="inlineStr">
        <is>
          <t>BL26489</t>
        </is>
      </c>
      <c r="C496" s="50" t="inlineStr">
        <is>
          <t>Etsy</t>
        </is>
      </c>
      <c r="D496" s="50" t="inlineStr">
        <is>
          <t>BL-201</t>
        </is>
      </c>
      <c r="E496" s="50" t="n">
        <v>2</v>
      </c>
      <c r="F496" s="51" t="n">
        <v>12.52</v>
      </c>
      <c r="G496" s="51" t="n">
        <v>0</v>
      </c>
      <c r="H496" s="51" t="n">
        <v>3.28</v>
      </c>
      <c r="I496" s="51" t="n">
        <v>4.48</v>
      </c>
      <c r="J496" s="50" t="n"/>
      <c r="K496" s="52">
        <f>IF(OR($A496="",$E496=""),"",IF($P496=1,0,N($E496)*N($F496)-N($G496)+N($H496)))</f>
        <v/>
      </c>
      <c r="L496" s="52">
        <f>IF(K496="","",IF($P496=1,0,N($E496)*IFERROR(INDEX(Products!$D$8:$D$307,MATCH($D496,Products!$A$8:$A$307,0)),0)))</f>
        <v/>
      </c>
      <c r="M496" s="52">
        <f>IF(OR(K496="",$O496=0),IF(K496="","",0),IF($P496=1,0,K496*(N(INDEX(Settings!$E$11:$E$18,$O496))+N(INDEX(Settings!$G$11:$G$18,$O496)))+N(INDEX(Settings!$F$11:$F$18,$O496))))</f>
        <v/>
      </c>
      <c r="N496" s="53">
        <f>IF(K496="","",K496-L496-M496-N($I496)-$P496*N(Settings!$D$20))</f>
        <v/>
      </c>
      <c r="O496">
        <f>IF($C496="",0,IFERROR(MATCH($C496,Settings!$D$11:$D$18,0),0))</f>
        <v/>
      </c>
      <c r="P496">
        <f>IF(LOWER(TRIM($J496&amp;""))="x",1,0)</f>
        <v/>
      </c>
    </row>
    <row r="497">
      <c r="A497" s="49" t="n">
        <v>46092</v>
      </c>
      <c r="B497" s="50" t="inlineStr">
        <is>
          <t>BL26490</t>
        </is>
      </c>
      <c r="C497" s="50" t="inlineStr">
        <is>
          <t>Own shop</t>
        </is>
      </c>
      <c r="D497" s="50" t="inlineStr">
        <is>
          <t>BL-101</t>
        </is>
      </c>
      <c r="E497" s="50" t="n">
        <v>1</v>
      </c>
      <c r="F497" s="51" t="n">
        <v>20.92</v>
      </c>
      <c r="G497" s="51" t="n">
        <v>0</v>
      </c>
      <c r="H497" s="51" t="n">
        <v>4.12</v>
      </c>
      <c r="I497" s="51" t="n">
        <v>4.25</v>
      </c>
      <c r="J497" s="50" t="n"/>
      <c r="K497" s="52">
        <f>IF(OR($A497="",$E497=""),"",IF($P497=1,0,N($E497)*N($F497)-N($G497)+N($H497)))</f>
        <v/>
      </c>
      <c r="L497" s="52">
        <f>IF(K497="","",IF($P497=1,0,N($E497)*IFERROR(INDEX(Products!$D$8:$D$307,MATCH($D497,Products!$A$8:$A$307,0)),0)))</f>
        <v/>
      </c>
      <c r="M497" s="52">
        <f>IF(OR(K497="",$O497=0),IF(K497="","",0),IF($P497=1,0,K497*(N(INDEX(Settings!$E$11:$E$18,$O497))+N(INDEX(Settings!$G$11:$G$18,$O497)))+N(INDEX(Settings!$F$11:$F$18,$O497))))</f>
        <v/>
      </c>
      <c r="N497" s="53">
        <f>IF(K497="","",K497-L497-M497-N($I497)-$P497*N(Settings!$D$20))</f>
        <v/>
      </c>
      <c r="O497">
        <f>IF($C497="",0,IFERROR(MATCH($C497,Settings!$D$11:$D$18,0),0))</f>
        <v/>
      </c>
      <c r="P497">
        <f>IF(LOWER(TRIM($J497&amp;""))="x",1,0)</f>
        <v/>
      </c>
    </row>
    <row r="498">
      <c r="A498" s="49" t="n">
        <v>46093</v>
      </c>
      <c r="B498" s="50" t="inlineStr">
        <is>
          <t>BL26491</t>
        </is>
      </c>
      <c r="C498" s="50" t="inlineStr">
        <is>
          <t>Own shop</t>
        </is>
      </c>
      <c r="D498" s="50" t="inlineStr">
        <is>
          <t>BL-103</t>
        </is>
      </c>
      <c r="E498" s="50" t="n">
        <v>1</v>
      </c>
      <c r="F498" s="51" t="n">
        <v>29.33</v>
      </c>
      <c r="G498" s="51" t="n">
        <v>2.93</v>
      </c>
      <c r="H498" s="51" t="n">
        <v>4.12</v>
      </c>
      <c r="I498" s="51" t="n">
        <v>4.61</v>
      </c>
      <c r="J498" s="50" t="n"/>
      <c r="K498" s="52">
        <f>IF(OR($A498="",$E498=""),"",IF($P498=1,0,N($E498)*N($F498)-N($G498)+N($H498)))</f>
        <v/>
      </c>
      <c r="L498" s="52">
        <f>IF(K498="","",IF($P498=1,0,N($E498)*IFERROR(INDEX(Products!$D$8:$D$307,MATCH($D498,Products!$A$8:$A$307,0)),0)))</f>
        <v/>
      </c>
      <c r="M498" s="52">
        <f>IF(OR(K498="",$O498=0),IF(K498="","",0),IF($P498=1,0,K498*(N(INDEX(Settings!$E$11:$E$18,$O498))+N(INDEX(Settings!$G$11:$G$18,$O498)))+N(INDEX(Settings!$F$11:$F$18,$O498))))</f>
        <v/>
      </c>
      <c r="N498" s="53">
        <f>IF(K498="","",K498-L498-M498-N($I498)-$P498*N(Settings!$D$20))</f>
        <v/>
      </c>
      <c r="O498">
        <f>IF($C498="",0,IFERROR(MATCH($C498,Settings!$D$11:$D$18,0),0))</f>
        <v/>
      </c>
      <c r="P498">
        <f>IF(LOWER(TRIM($J498&amp;""))="x",1,0)</f>
        <v/>
      </c>
    </row>
    <row r="499">
      <c r="A499" s="49" t="n">
        <v>46093</v>
      </c>
      <c r="B499" s="50" t="inlineStr">
        <is>
          <t>BL26492</t>
        </is>
      </c>
      <c r="C499" s="50" t="inlineStr">
        <is>
          <t>Own shop</t>
        </is>
      </c>
      <c r="D499" s="50" t="inlineStr">
        <is>
          <t>BL-202</t>
        </is>
      </c>
      <c r="E499" s="50" t="n">
        <v>2</v>
      </c>
      <c r="F499" s="51" t="n">
        <v>57.98</v>
      </c>
      <c r="G499" s="51" t="n">
        <v>0</v>
      </c>
      <c r="H499" s="51" t="n">
        <v>0</v>
      </c>
      <c r="I499" s="51" t="n">
        <v>6.9</v>
      </c>
      <c r="J499" s="50" t="n"/>
      <c r="K499" s="52">
        <f>IF(OR($A499="",$E499=""),"",IF($P499=1,0,N($E499)*N($F499)-N($G499)+N($H499)))</f>
        <v/>
      </c>
      <c r="L499" s="52">
        <f>IF(K499="","",IF($P499=1,0,N($E499)*IFERROR(INDEX(Products!$D$8:$D$307,MATCH($D499,Products!$A$8:$A$307,0)),0)))</f>
        <v/>
      </c>
      <c r="M499" s="52">
        <f>IF(OR(K499="",$O499=0),IF(K499="","",0),IF($P499=1,0,K499*(N(INDEX(Settings!$E$11:$E$18,$O499))+N(INDEX(Settings!$G$11:$G$18,$O499)))+N(INDEX(Settings!$F$11:$F$18,$O499))))</f>
        <v/>
      </c>
      <c r="N499" s="53">
        <f>IF(K499="","",K499-L499-M499-N($I499)-$P499*N(Settings!$D$20))</f>
        <v/>
      </c>
      <c r="O499">
        <f>IF($C499="",0,IFERROR(MATCH($C499,Settings!$D$11:$D$18,0),0))</f>
        <v/>
      </c>
      <c r="P499">
        <f>IF(LOWER(TRIM($J499&amp;""))="x",1,0)</f>
        <v/>
      </c>
    </row>
    <row r="500">
      <c r="A500" s="49" t="n">
        <v>46093</v>
      </c>
      <c r="B500" s="50" t="inlineStr">
        <is>
          <t>BL26493</t>
        </is>
      </c>
      <c r="C500" s="50" t="inlineStr">
        <is>
          <t>eBay</t>
        </is>
      </c>
      <c r="D500" s="50" t="inlineStr">
        <is>
          <t>BL-203</t>
        </is>
      </c>
      <c r="E500" s="50" t="n">
        <v>2</v>
      </c>
      <c r="F500" s="51" t="n">
        <v>16.72</v>
      </c>
      <c r="G500" s="51" t="n">
        <v>0</v>
      </c>
      <c r="H500" s="51" t="n">
        <v>3.28</v>
      </c>
      <c r="I500" s="51" t="n">
        <v>4.89</v>
      </c>
      <c r="J500" s="50" t="inlineStr">
        <is>
          <t>x</t>
        </is>
      </c>
      <c r="K500" s="52">
        <f>IF(OR($A500="",$E500=""),"",IF($P500=1,0,N($E500)*N($F500)-N($G500)+N($H500)))</f>
        <v/>
      </c>
      <c r="L500" s="52">
        <f>IF(K500="","",IF($P500=1,0,N($E500)*IFERROR(INDEX(Products!$D$8:$D$307,MATCH($D500,Products!$A$8:$A$307,0)),0)))</f>
        <v/>
      </c>
      <c r="M500" s="52">
        <f>IF(OR(K500="",$O500=0),IF(K500="","",0),IF($P500=1,0,K500*(N(INDEX(Settings!$E$11:$E$18,$O500))+N(INDEX(Settings!$G$11:$G$18,$O500)))+N(INDEX(Settings!$F$11:$F$18,$O500))))</f>
        <v/>
      </c>
      <c r="N500" s="53">
        <f>IF(K500="","",K500-L500-M500-N($I500)-$P500*N(Settings!$D$20))</f>
        <v/>
      </c>
      <c r="O500">
        <f>IF($C500="",0,IFERROR(MATCH($C500,Settings!$D$11:$D$18,0),0))</f>
        <v/>
      </c>
      <c r="P500">
        <f>IF(LOWER(TRIM($J500&amp;""))="x",1,0)</f>
        <v/>
      </c>
    </row>
    <row r="501">
      <c r="A501" s="49" t="n">
        <v>46093</v>
      </c>
      <c r="B501" s="50" t="inlineStr">
        <is>
          <t>BL26494</t>
        </is>
      </c>
      <c r="C501" s="50" t="inlineStr">
        <is>
          <t>Amazon</t>
        </is>
      </c>
      <c r="D501" s="50" t="inlineStr">
        <is>
          <t>BL-104</t>
        </is>
      </c>
      <c r="E501" s="50" t="n">
        <v>1</v>
      </c>
      <c r="F501" s="51" t="n">
        <v>8.74</v>
      </c>
      <c r="G501" s="51" t="n">
        <v>0</v>
      </c>
      <c r="H501" s="51" t="n">
        <v>0</v>
      </c>
      <c r="I501" s="51" t="n">
        <v>4.41</v>
      </c>
      <c r="J501" s="50" t="n"/>
      <c r="K501" s="52">
        <f>IF(OR($A501="",$E501=""),"",IF($P501=1,0,N($E501)*N($F501)-N($G501)+N($H501)))</f>
        <v/>
      </c>
      <c r="L501" s="52">
        <f>IF(K501="","",IF($P501=1,0,N($E501)*IFERROR(INDEX(Products!$D$8:$D$307,MATCH($D501,Products!$A$8:$A$307,0)),0)))</f>
        <v/>
      </c>
      <c r="M501" s="52">
        <f>IF(OR(K501="",$O501=0),IF(K501="","",0),IF($P501=1,0,K501*(N(INDEX(Settings!$E$11:$E$18,$O501))+N(INDEX(Settings!$G$11:$G$18,$O501)))+N(INDEX(Settings!$F$11:$F$18,$O501))))</f>
        <v/>
      </c>
      <c r="N501" s="53">
        <f>IF(K501="","",K501-L501-M501-N($I501)-$P501*N(Settings!$D$20))</f>
        <v/>
      </c>
      <c r="O501">
        <f>IF($C501="",0,IFERROR(MATCH($C501,Settings!$D$11:$D$18,0),0))</f>
        <v/>
      </c>
      <c r="P501">
        <f>IF(LOWER(TRIM($J501&amp;""))="x",1,0)</f>
        <v/>
      </c>
    </row>
    <row r="502">
      <c r="A502" s="49" t="n">
        <v>46093</v>
      </c>
      <c r="B502" s="50" t="inlineStr">
        <is>
          <t>BL26495</t>
        </is>
      </c>
      <c r="C502" s="50" t="inlineStr">
        <is>
          <t>Amazon</t>
        </is>
      </c>
      <c r="D502" s="50" t="inlineStr">
        <is>
          <t>BL-104</t>
        </is>
      </c>
      <c r="E502" s="50" t="n">
        <v>1</v>
      </c>
      <c r="F502" s="51" t="n">
        <v>8.74</v>
      </c>
      <c r="G502" s="51" t="n">
        <v>0</v>
      </c>
      <c r="H502" s="51" t="n">
        <v>0</v>
      </c>
      <c r="I502" s="51" t="n">
        <v>4.57</v>
      </c>
      <c r="J502" s="50" t="n"/>
      <c r="K502" s="52">
        <f>IF(OR($A502="",$E502=""),"",IF($P502=1,0,N($E502)*N($F502)-N($G502)+N($H502)))</f>
        <v/>
      </c>
      <c r="L502" s="52">
        <f>IF(K502="","",IF($P502=1,0,N($E502)*IFERROR(INDEX(Products!$D$8:$D$307,MATCH($D502,Products!$A$8:$A$307,0)),0)))</f>
        <v/>
      </c>
      <c r="M502" s="52">
        <f>IF(OR(K502="",$O502=0),IF(K502="","",0),IF($P502=1,0,K502*(N(INDEX(Settings!$E$11:$E$18,$O502))+N(INDEX(Settings!$G$11:$G$18,$O502)))+N(INDEX(Settings!$F$11:$F$18,$O502))))</f>
        <v/>
      </c>
      <c r="N502" s="53">
        <f>IF(K502="","",K502-L502-M502-N($I502)-$P502*N(Settings!$D$20))</f>
        <v/>
      </c>
      <c r="O502">
        <f>IF($C502="",0,IFERROR(MATCH($C502,Settings!$D$11:$D$18,0),0))</f>
        <v/>
      </c>
      <c r="P502">
        <f>IF(LOWER(TRIM($J502&amp;""))="x",1,0)</f>
        <v/>
      </c>
    </row>
    <row r="503">
      <c r="A503" s="49" t="n">
        <v>46093</v>
      </c>
      <c r="B503" s="50" t="inlineStr">
        <is>
          <t>BL26496</t>
        </is>
      </c>
      <c r="C503" s="50" t="inlineStr">
        <is>
          <t>Amazon</t>
        </is>
      </c>
      <c r="D503" s="50" t="inlineStr">
        <is>
          <t>BL-203</t>
        </is>
      </c>
      <c r="E503" s="50" t="n">
        <v>1</v>
      </c>
      <c r="F503" s="51" t="n">
        <v>17.56</v>
      </c>
      <c r="G503" s="51" t="n">
        <v>0</v>
      </c>
      <c r="H503" s="51" t="n">
        <v>0</v>
      </c>
      <c r="I503" s="51" t="n">
        <v>4.47</v>
      </c>
      <c r="J503" s="50" t="n"/>
      <c r="K503" s="52">
        <f>IF(OR($A503="",$E503=""),"",IF($P503=1,0,N($E503)*N($F503)-N($G503)+N($H503)))</f>
        <v/>
      </c>
      <c r="L503" s="52">
        <f>IF(K503="","",IF($P503=1,0,N($E503)*IFERROR(INDEX(Products!$D$8:$D$307,MATCH($D503,Products!$A$8:$A$307,0)),0)))</f>
        <v/>
      </c>
      <c r="M503" s="52">
        <f>IF(OR(K503="",$O503=0),IF(K503="","",0),IF($P503=1,0,K503*(N(INDEX(Settings!$E$11:$E$18,$O503))+N(INDEX(Settings!$G$11:$G$18,$O503)))+N(INDEX(Settings!$F$11:$F$18,$O503))))</f>
        <v/>
      </c>
      <c r="N503" s="53">
        <f>IF(K503="","",K503-L503-M503-N($I503)-$P503*N(Settings!$D$20))</f>
        <v/>
      </c>
      <c r="O503">
        <f>IF($C503="",0,IFERROR(MATCH($C503,Settings!$D$11:$D$18,0),0))</f>
        <v/>
      </c>
      <c r="P503">
        <f>IF(LOWER(TRIM($J503&amp;""))="x",1,0)</f>
        <v/>
      </c>
    </row>
    <row r="504">
      <c r="A504" s="49" t="n">
        <v>46093</v>
      </c>
      <c r="B504" s="50" t="inlineStr">
        <is>
          <t>BL26497</t>
        </is>
      </c>
      <c r="C504" s="50" t="inlineStr">
        <is>
          <t>Own shop</t>
        </is>
      </c>
      <c r="D504" s="50" t="inlineStr">
        <is>
          <t>BL-203</t>
        </is>
      </c>
      <c r="E504" s="50" t="n">
        <v>1</v>
      </c>
      <c r="F504" s="51" t="n">
        <v>16.72</v>
      </c>
      <c r="G504" s="51" t="n">
        <v>0</v>
      </c>
      <c r="H504" s="51" t="n">
        <v>4.12</v>
      </c>
      <c r="I504" s="51" t="n">
        <v>4.31</v>
      </c>
      <c r="J504" s="50" t="n"/>
      <c r="K504" s="52">
        <f>IF(OR($A504="",$E504=""),"",IF($P504=1,0,N($E504)*N($F504)-N($G504)+N($H504)))</f>
        <v/>
      </c>
      <c r="L504" s="52">
        <f>IF(K504="","",IF($P504=1,0,N($E504)*IFERROR(INDEX(Products!$D$8:$D$307,MATCH($D504,Products!$A$8:$A$307,0)),0)))</f>
        <v/>
      </c>
      <c r="M504" s="52">
        <f>IF(OR(K504="",$O504=0),IF(K504="","",0),IF($P504=1,0,K504*(N(INDEX(Settings!$E$11:$E$18,$O504))+N(INDEX(Settings!$G$11:$G$18,$O504)))+N(INDEX(Settings!$F$11:$F$18,$O504))))</f>
        <v/>
      </c>
      <c r="N504" s="53">
        <f>IF(K504="","",K504-L504-M504-N($I504)-$P504*N(Settings!$D$20))</f>
        <v/>
      </c>
      <c r="O504">
        <f>IF($C504="",0,IFERROR(MATCH($C504,Settings!$D$11:$D$18,0),0))</f>
        <v/>
      </c>
      <c r="P504">
        <f>IF(LOWER(TRIM($J504&amp;""))="x",1,0)</f>
        <v/>
      </c>
    </row>
    <row r="505">
      <c r="A505" s="49" t="n">
        <v>46093</v>
      </c>
      <c r="B505" s="50" t="inlineStr">
        <is>
          <t>BL26498</t>
        </is>
      </c>
      <c r="C505" s="50" t="inlineStr">
        <is>
          <t>Own shop</t>
        </is>
      </c>
      <c r="D505" s="50" t="inlineStr">
        <is>
          <t>BL-104</t>
        </is>
      </c>
      <c r="E505" s="50" t="n">
        <v>1</v>
      </c>
      <c r="F505" s="51" t="n">
        <v>8.32</v>
      </c>
      <c r="G505" s="51" t="n">
        <v>0</v>
      </c>
      <c r="H505" s="51" t="n">
        <v>4.12</v>
      </c>
      <c r="I505" s="51" t="n">
        <v>4.23</v>
      </c>
      <c r="J505" s="50" t="n"/>
      <c r="K505" s="52">
        <f>IF(OR($A505="",$E505=""),"",IF($P505=1,0,N($E505)*N($F505)-N($G505)+N($H505)))</f>
        <v/>
      </c>
      <c r="L505" s="52">
        <f>IF(K505="","",IF($P505=1,0,N($E505)*IFERROR(INDEX(Products!$D$8:$D$307,MATCH($D505,Products!$A$8:$A$307,0)),0)))</f>
        <v/>
      </c>
      <c r="M505" s="52">
        <f>IF(OR(K505="",$O505=0),IF(K505="","",0),IF($P505=1,0,K505*(N(INDEX(Settings!$E$11:$E$18,$O505))+N(INDEX(Settings!$G$11:$G$18,$O505)))+N(INDEX(Settings!$F$11:$F$18,$O505))))</f>
        <v/>
      </c>
      <c r="N505" s="53">
        <f>IF(K505="","",K505-L505-M505-N($I505)-$P505*N(Settings!$D$20))</f>
        <v/>
      </c>
      <c r="O505">
        <f>IF($C505="",0,IFERROR(MATCH($C505,Settings!$D$11:$D$18,0),0))</f>
        <v/>
      </c>
      <c r="P505">
        <f>IF(LOWER(TRIM($J505&amp;""))="x",1,0)</f>
        <v/>
      </c>
    </row>
    <row r="506">
      <c r="A506" s="49" t="n">
        <v>46093</v>
      </c>
      <c r="B506" s="50" t="inlineStr">
        <is>
          <t>BL26499</t>
        </is>
      </c>
      <c r="C506" s="50" t="inlineStr">
        <is>
          <t>Own shop</t>
        </is>
      </c>
      <c r="D506" s="50" t="inlineStr">
        <is>
          <t>BL-103</t>
        </is>
      </c>
      <c r="E506" s="50" t="n">
        <v>1</v>
      </c>
      <c r="F506" s="51" t="n">
        <v>29.33</v>
      </c>
      <c r="G506" s="51" t="n">
        <v>0</v>
      </c>
      <c r="H506" s="51" t="n">
        <v>4.12</v>
      </c>
      <c r="I506" s="51" t="n">
        <v>4.92</v>
      </c>
      <c r="J506" s="50" t="n"/>
      <c r="K506" s="52">
        <f>IF(OR($A506="",$E506=""),"",IF($P506=1,0,N($E506)*N($F506)-N($G506)+N($H506)))</f>
        <v/>
      </c>
      <c r="L506" s="52">
        <f>IF(K506="","",IF($P506=1,0,N($E506)*IFERROR(INDEX(Products!$D$8:$D$307,MATCH($D506,Products!$A$8:$A$307,0)),0)))</f>
        <v/>
      </c>
      <c r="M506" s="52">
        <f>IF(OR(K506="",$O506=0),IF(K506="","",0),IF($P506=1,0,K506*(N(INDEX(Settings!$E$11:$E$18,$O506))+N(INDEX(Settings!$G$11:$G$18,$O506)))+N(INDEX(Settings!$F$11:$F$18,$O506))))</f>
        <v/>
      </c>
      <c r="N506" s="53">
        <f>IF(K506="","",K506-L506-M506-N($I506)-$P506*N(Settings!$D$20))</f>
        <v/>
      </c>
      <c r="O506">
        <f>IF($C506="",0,IFERROR(MATCH($C506,Settings!$D$11:$D$18,0),0))</f>
        <v/>
      </c>
      <c r="P506">
        <f>IF(LOWER(TRIM($J506&amp;""))="x",1,0)</f>
        <v/>
      </c>
    </row>
    <row r="507">
      <c r="A507" s="49" t="n">
        <v>46093</v>
      </c>
      <c r="B507" s="50" t="inlineStr">
        <is>
          <t>BL26500</t>
        </is>
      </c>
      <c r="C507" s="50" t="inlineStr">
        <is>
          <t>Amazon</t>
        </is>
      </c>
      <c r="D507" s="50" t="inlineStr">
        <is>
          <t>BL-201</t>
        </is>
      </c>
      <c r="E507" s="50" t="n">
        <v>1</v>
      </c>
      <c r="F507" s="51" t="n">
        <v>13.15</v>
      </c>
      <c r="G507" s="51" t="n">
        <v>0</v>
      </c>
      <c r="H507" s="51" t="n">
        <v>0</v>
      </c>
      <c r="I507" s="51" t="n">
        <v>4.16</v>
      </c>
      <c r="J507" s="50" t="n"/>
      <c r="K507" s="52">
        <f>IF(OR($A507="",$E507=""),"",IF($P507=1,0,N($E507)*N($F507)-N($G507)+N($H507)))</f>
        <v/>
      </c>
      <c r="L507" s="52">
        <f>IF(K507="","",IF($P507=1,0,N($E507)*IFERROR(INDEX(Products!$D$8:$D$307,MATCH($D507,Products!$A$8:$A$307,0)),0)))</f>
        <v/>
      </c>
      <c r="M507" s="52">
        <f>IF(OR(K507="",$O507=0),IF(K507="","",0),IF($P507=1,0,K507*(N(INDEX(Settings!$E$11:$E$18,$O507))+N(INDEX(Settings!$G$11:$G$18,$O507)))+N(INDEX(Settings!$F$11:$F$18,$O507))))</f>
        <v/>
      </c>
      <c r="N507" s="53">
        <f>IF(K507="","",K507-L507-M507-N($I507)-$P507*N(Settings!$D$20))</f>
        <v/>
      </c>
      <c r="O507">
        <f>IF($C507="",0,IFERROR(MATCH($C507,Settings!$D$11:$D$18,0),0))</f>
        <v/>
      </c>
      <c r="P507">
        <f>IF(LOWER(TRIM($J507&amp;""))="x",1,0)</f>
        <v/>
      </c>
    </row>
    <row r="508">
      <c r="A508" s="49" t="n">
        <v>46094</v>
      </c>
      <c r="B508" s="50" t="inlineStr">
        <is>
          <t>BL26501</t>
        </is>
      </c>
      <c r="C508" s="50" t="inlineStr">
        <is>
          <t>eBay</t>
        </is>
      </c>
      <c r="D508" s="50" t="inlineStr">
        <is>
          <t>BL-403</t>
        </is>
      </c>
      <c r="E508" s="50" t="n">
        <v>1</v>
      </c>
      <c r="F508" s="51" t="n">
        <v>10.84</v>
      </c>
      <c r="G508" s="51" t="n">
        <v>0</v>
      </c>
      <c r="H508" s="51" t="n">
        <v>3.28</v>
      </c>
      <c r="I508" s="51" t="n">
        <v>4.81</v>
      </c>
      <c r="J508" s="50" t="n"/>
      <c r="K508" s="52">
        <f>IF(OR($A508="",$E508=""),"",IF($P508=1,0,N($E508)*N($F508)-N($G508)+N($H508)))</f>
        <v/>
      </c>
      <c r="L508" s="52">
        <f>IF(K508="","",IF($P508=1,0,N($E508)*IFERROR(INDEX(Products!$D$8:$D$307,MATCH($D508,Products!$A$8:$A$307,0)),0)))</f>
        <v/>
      </c>
      <c r="M508" s="52">
        <f>IF(OR(K508="",$O508=0),IF(K508="","",0),IF($P508=1,0,K508*(N(INDEX(Settings!$E$11:$E$18,$O508))+N(INDEX(Settings!$G$11:$G$18,$O508)))+N(INDEX(Settings!$F$11:$F$18,$O508))))</f>
        <v/>
      </c>
      <c r="N508" s="53">
        <f>IF(K508="","",K508-L508-M508-N($I508)-$P508*N(Settings!$D$20))</f>
        <v/>
      </c>
      <c r="O508">
        <f>IF($C508="",0,IFERROR(MATCH($C508,Settings!$D$11:$D$18,0),0))</f>
        <v/>
      </c>
      <c r="P508">
        <f>IF(LOWER(TRIM($J508&amp;""))="x",1,0)</f>
        <v/>
      </c>
    </row>
    <row r="509">
      <c r="A509" s="49" t="n">
        <v>46094</v>
      </c>
      <c r="B509" s="50" t="inlineStr">
        <is>
          <t>BL26502</t>
        </is>
      </c>
      <c r="C509" s="50" t="inlineStr">
        <is>
          <t>Own shop</t>
        </is>
      </c>
      <c r="D509" s="50" t="inlineStr">
        <is>
          <t>BL-203</t>
        </is>
      </c>
      <c r="E509" s="50" t="n">
        <v>1</v>
      </c>
      <c r="F509" s="51" t="n">
        <v>16.72</v>
      </c>
      <c r="G509" s="51" t="n">
        <v>0</v>
      </c>
      <c r="H509" s="51" t="n">
        <v>4.12</v>
      </c>
      <c r="I509" s="51" t="n">
        <v>4.66</v>
      </c>
      <c r="J509" s="50" t="n"/>
      <c r="K509" s="52">
        <f>IF(OR($A509="",$E509=""),"",IF($P509=1,0,N($E509)*N($F509)-N($G509)+N($H509)))</f>
        <v/>
      </c>
      <c r="L509" s="52">
        <f>IF(K509="","",IF($P509=1,0,N($E509)*IFERROR(INDEX(Products!$D$8:$D$307,MATCH($D509,Products!$A$8:$A$307,0)),0)))</f>
        <v/>
      </c>
      <c r="M509" s="52">
        <f>IF(OR(K509="",$O509=0),IF(K509="","",0),IF($P509=1,0,K509*(N(INDEX(Settings!$E$11:$E$18,$O509))+N(INDEX(Settings!$G$11:$G$18,$O509)))+N(INDEX(Settings!$F$11:$F$18,$O509))))</f>
        <v/>
      </c>
      <c r="N509" s="53">
        <f>IF(K509="","",K509-L509-M509-N($I509)-$P509*N(Settings!$D$20))</f>
        <v/>
      </c>
      <c r="O509">
        <f>IF($C509="",0,IFERROR(MATCH($C509,Settings!$D$11:$D$18,0),0))</f>
        <v/>
      </c>
      <c r="P509">
        <f>IF(LOWER(TRIM($J509&amp;""))="x",1,0)</f>
        <v/>
      </c>
    </row>
    <row r="510">
      <c r="A510" s="49" t="n">
        <v>46094</v>
      </c>
      <c r="B510" s="50" t="inlineStr">
        <is>
          <t>BL26503</t>
        </is>
      </c>
      <c r="C510" s="50" t="inlineStr">
        <is>
          <t>Etsy</t>
        </is>
      </c>
      <c r="D510" s="50" t="inlineStr">
        <is>
          <t>BL-204</t>
        </is>
      </c>
      <c r="E510" s="50" t="n">
        <v>1</v>
      </c>
      <c r="F510" s="51" t="n">
        <v>19.24</v>
      </c>
      <c r="G510" s="51" t="n">
        <v>0</v>
      </c>
      <c r="H510" s="51" t="n">
        <v>3.28</v>
      </c>
      <c r="I510" s="51" t="n">
        <v>5.03</v>
      </c>
      <c r="J510" s="50" t="n"/>
      <c r="K510" s="52">
        <f>IF(OR($A510="",$E510=""),"",IF($P510=1,0,N($E510)*N($F510)-N($G510)+N($H510)))</f>
        <v/>
      </c>
      <c r="L510" s="52">
        <f>IF(K510="","",IF($P510=1,0,N($E510)*IFERROR(INDEX(Products!$D$8:$D$307,MATCH($D510,Products!$A$8:$A$307,0)),0)))</f>
        <v/>
      </c>
      <c r="M510" s="52">
        <f>IF(OR(K510="",$O510=0),IF(K510="","",0),IF($P510=1,0,K510*(N(INDEX(Settings!$E$11:$E$18,$O510))+N(INDEX(Settings!$G$11:$G$18,$O510)))+N(INDEX(Settings!$F$11:$F$18,$O510))))</f>
        <v/>
      </c>
      <c r="N510" s="53">
        <f>IF(K510="","",K510-L510-M510-N($I510)-$P510*N(Settings!$D$20))</f>
        <v/>
      </c>
      <c r="O510">
        <f>IF($C510="",0,IFERROR(MATCH($C510,Settings!$D$11:$D$18,0),0))</f>
        <v/>
      </c>
      <c r="P510">
        <f>IF(LOWER(TRIM($J510&amp;""))="x",1,0)</f>
        <v/>
      </c>
    </row>
    <row r="511">
      <c r="A511" s="49" t="n">
        <v>46094</v>
      </c>
      <c r="B511" s="50" t="inlineStr">
        <is>
          <t>BL26504</t>
        </is>
      </c>
      <c r="C511" s="50" t="inlineStr">
        <is>
          <t>Amazon</t>
        </is>
      </c>
      <c r="D511" s="50" t="inlineStr">
        <is>
          <t>BL-402</t>
        </is>
      </c>
      <c r="E511" s="50" t="n">
        <v>1</v>
      </c>
      <c r="F511" s="51" t="n">
        <v>44.03</v>
      </c>
      <c r="G511" s="51" t="n">
        <v>0</v>
      </c>
      <c r="H511" s="51" t="n">
        <v>0</v>
      </c>
      <c r="I511" s="51" t="n">
        <v>6.9</v>
      </c>
      <c r="J511" s="50" t="n"/>
      <c r="K511" s="52">
        <f>IF(OR($A511="",$E511=""),"",IF($P511=1,0,N($E511)*N($F511)-N($G511)+N($H511)))</f>
        <v/>
      </c>
      <c r="L511" s="52">
        <f>IF(K511="","",IF($P511=1,0,N($E511)*IFERROR(INDEX(Products!$D$8:$D$307,MATCH($D511,Products!$A$8:$A$307,0)),0)))</f>
        <v/>
      </c>
      <c r="M511" s="52">
        <f>IF(OR(K511="",$O511=0),IF(K511="","",0),IF($P511=1,0,K511*(N(INDEX(Settings!$E$11:$E$18,$O511))+N(INDEX(Settings!$G$11:$G$18,$O511)))+N(INDEX(Settings!$F$11:$F$18,$O511))))</f>
        <v/>
      </c>
      <c r="N511" s="53">
        <f>IF(K511="","",K511-L511-M511-N($I511)-$P511*N(Settings!$D$20))</f>
        <v/>
      </c>
      <c r="O511">
        <f>IF($C511="",0,IFERROR(MATCH($C511,Settings!$D$11:$D$18,0),0))</f>
        <v/>
      </c>
      <c r="P511">
        <f>IF(LOWER(TRIM($J511&amp;""))="x",1,0)</f>
        <v/>
      </c>
    </row>
    <row r="512">
      <c r="A512" s="49" t="n">
        <v>46094</v>
      </c>
      <c r="B512" s="50" t="inlineStr">
        <is>
          <t>BL26505</t>
        </is>
      </c>
      <c r="C512" s="50" t="inlineStr">
        <is>
          <t>Amazon</t>
        </is>
      </c>
      <c r="D512" s="50" t="inlineStr">
        <is>
          <t>BL-103</t>
        </is>
      </c>
      <c r="E512" s="50" t="n">
        <v>1</v>
      </c>
      <c r="F512" s="51" t="n">
        <v>30.79</v>
      </c>
      <c r="G512" s="51" t="n">
        <v>0</v>
      </c>
      <c r="H512" s="51" t="n">
        <v>0</v>
      </c>
      <c r="I512" s="51" t="n">
        <v>4.62</v>
      </c>
      <c r="J512" s="50" t="n"/>
      <c r="K512" s="52">
        <f>IF(OR($A512="",$E512=""),"",IF($P512=1,0,N($E512)*N($F512)-N($G512)+N($H512)))</f>
        <v/>
      </c>
      <c r="L512" s="52">
        <f>IF(K512="","",IF($P512=1,0,N($E512)*IFERROR(INDEX(Products!$D$8:$D$307,MATCH($D512,Products!$A$8:$A$307,0)),0)))</f>
        <v/>
      </c>
      <c r="M512" s="52">
        <f>IF(OR(K512="",$O512=0),IF(K512="","",0),IF($P512=1,0,K512*(N(INDEX(Settings!$E$11:$E$18,$O512))+N(INDEX(Settings!$G$11:$G$18,$O512)))+N(INDEX(Settings!$F$11:$F$18,$O512))))</f>
        <v/>
      </c>
      <c r="N512" s="53">
        <f>IF(K512="","",K512-L512-M512-N($I512)-$P512*N(Settings!$D$20))</f>
        <v/>
      </c>
      <c r="O512">
        <f>IF($C512="",0,IFERROR(MATCH($C512,Settings!$D$11:$D$18,0),0))</f>
        <v/>
      </c>
      <c r="P512">
        <f>IF(LOWER(TRIM($J512&amp;""))="x",1,0)</f>
        <v/>
      </c>
    </row>
    <row r="513">
      <c r="A513" s="49" t="n">
        <v>46094</v>
      </c>
      <c r="B513" s="50" t="inlineStr">
        <is>
          <t>BL26506</t>
        </is>
      </c>
      <c r="C513" s="50" t="inlineStr">
        <is>
          <t>Own shop</t>
        </is>
      </c>
      <c r="D513" s="50" t="inlineStr">
        <is>
          <t>BL-102</t>
        </is>
      </c>
      <c r="E513" s="50" t="n">
        <v>1</v>
      </c>
      <c r="F513" s="51" t="n">
        <v>14.2</v>
      </c>
      <c r="G513" s="51" t="n">
        <v>0</v>
      </c>
      <c r="H513" s="51" t="n">
        <v>4.12</v>
      </c>
      <c r="I513" s="51" t="n">
        <v>4.98</v>
      </c>
      <c r="J513" s="50" t="n"/>
      <c r="K513" s="52">
        <f>IF(OR($A513="",$E513=""),"",IF($P513=1,0,N($E513)*N($F513)-N($G513)+N($H513)))</f>
        <v/>
      </c>
      <c r="L513" s="52">
        <f>IF(K513="","",IF($P513=1,0,N($E513)*IFERROR(INDEX(Products!$D$8:$D$307,MATCH($D513,Products!$A$8:$A$307,0)),0)))</f>
        <v/>
      </c>
      <c r="M513" s="52">
        <f>IF(OR(K513="",$O513=0),IF(K513="","",0),IF($P513=1,0,K513*(N(INDEX(Settings!$E$11:$E$18,$O513))+N(INDEX(Settings!$G$11:$G$18,$O513)))+N(INDEX(Settings!$F$11:$F$18,$O513))))</f>
        <v/>
      </c>
      <c r="N513" s="53">
        <f>IF(K513="","",K513-L513-M513-N($I513)-$P513*N(Settings!$D$20))</f>
        <v/>
      </c>
      <c r="O513">
        <f>IF($C513="",0,IFERROR(MATCH($C513,Settings!$D$11:$D$18,0),0))</f>
        <v/>
      </c>
      <c r="P513">
        <f>IF(LOWER(TRIM($J513&amp;""))="x",1,0)</f>
        <v/>
      </c>
    </row>
    <row r="514">
      <c r="A514" s="49" t="n">
        <v>46094</v>
      </c>
      <c r="B514" s="50" t="inlineStr">
        <is>
          <t>BL26507</t>
        </is>
      </c>
      <c r="C514" s="50" t="inlineStr">
        <is>
          <t>Amazon</t>
        </is>
      </c>
      <c r="D514" s="50" t="inlineStr">
        <is>
          <t>BL-303</t>
        </is>
      </c>
      <c r="E514" s="50" t="n">
        <v>1</v>
      </c>
      <c r="F514" s="51" t="n">
        <v>10.5</v>
      </c>
      <c r="G514" s="51" t="n">
        <v>0</v>
      </c>
      <c r="H514" s="51" t="n">
        <v>0</v>
      </c>
      <c r="I514" s="51" t="n">
        <v>4.5</v>
      </c>
      <c r="J514" s="50" t="n"/>
      <c r="K514" s="52">
        <f>IF(OR($A514="",$E514=""),"",IF($P514=1,0,N($E514)*N($F514)-N($G514)+N($H514)))</f>
        <v/>
      </c>
      <c r="L514" s="52">
        <f>IF(K514="","",IF($P514=1,0,N($E514)*IFERROR(INDEX(Products!$D$8:$D$307,MATCH($D514,Products!$A$8:$A$307,0)),0)))</f>
        <v/>
      </c>
      <c r="M514" s="52">
        <f>IF(OR(K514="",$O514=0),IF(K514="","",0),IF($P514=1,0,K514*(N(INDEX(Settings!$E$11:$E$18,$O514))+N(INDEX(Settings!$G$11:$G$18,$O514)))+N(INDEX(Settings!$F$11:$F$18,$O514))))</f>
        <v/>
      </c>
      <c r="N514" s="53">
        <f>IF(K514="","",K514-L514-M514-N($I514)-$P514*N(Settings!$D$20))</f>
        <v/>
      </c>
      <c r="O514">
        <f>IF($C514="",0,IFERROR(MATCH($C514,Settings!$D$11:$D$18,0),0))</f>
        <v/>
      </c>
      <c r="P514">
        <f>IF(LOWER(TRIM($J514&amp;""))="x",1,0)</f>
        <v/>
      </c>
    </row>
    <row r="515">
      <c r="A515" s="49" t="n">
        <v>46094</v>
      </c>
      <c r="B515" s="50" t="inlineStr">
        <is>
          <t>BL26508</t>
        </is>
      </c>
      <c r="C515" s="50" t="inlineStr">
        <is>
          <t>Own shop</t>
        </is>
      </c>
      <c r="D515" s="50" t="inlineStr">
        <is>
          <t>BL-204</t>
        </is>
      </c>
      <c r="E515" s="50" t="n">
        <v>1</v>
      </c>
      <c r="F515" s="51" t="n">
        <v>19.24</v>
      </c>
      <c r="G515" s="51" t="n">
        <v>1.92</v>
      </c>
      <c r="H515" s="51" t="n">
        <v>4.12</v>
      </c>
      <c r="I515" s="51" t="n">
        <v>4.72</v>
      </c>
      <c r="J515" s="50" t="n"/>
      <c r="K515" s="52">
        <f>IF(OR($A515="",$E515=""),"",IF($P515=1,0,N($E515)*N($F515)-N($G515)+N($H515)))</f>
        <v/>
      </c>
      <c r="L515" s="52">
        <f>IF(K515="","",IF($P515=1,0,N($E515)*IFERROR(INDEX(Products!$D$8:$D$307,MATCH($D515,Products!$A$8:$A$307,0)),0)))</f>
        <v/>
      </c>
      <c r="M515" s="52">
        <f>IF(OR(K515="",$O515=0),IF(K515="","",0),IF($P515=1,0,K515*(N(INDEX(Settings!$E$11:$E$18,$O515))+N(INDEX(Settings!$G$11:$G$18,$O515)))+N(INDEX(Settings!$F$11:$F$18,$O515))))</f>
        <v/>
      </c>
      <c r="N515" s="53">
        <f>IF(K515="","",K515-L515-M515-N($I515)-$P515*N(Settings!$D$20))</f>
        <v/>
      </c>
      <c r="O515">
        <f>IF($C515="",0,IFERROR(MATCH($C515,Settings!$D$11:$D$18,0),0))</f>
        <v/>
      </c>
      <c r="P515">
        <f>IF(LOWER(TRIM($J515&amp;""))="x",1,0)</f>
        <v/>
      </c>
    </row>
    <row r="516">
      <c r="A516" s="49" t="n">
        <v>46095</v>
      </c>
      <c r="B516" s="50" t="inlineStr">
        <is>
          <t>BL26509</t>
        </is>
      </c>
      <c r="C516" s="50" t="inlineStr">
        <is>
          <t>eBay</t>
        </is>
      </c>
      <c r="D516" s="50" t="inlineStr">
        <is>
          <t>BL-101</t>
        </is>
      </c>
      <c r="E516" s="50" t="n">
        <v>1</v>
      </c>
      <c r="F516" s="51" t="n">
        <v>20.92</v>
      </c>
      <c r="G516" s="51" t="n">
        <v>0</v>
      </c>
      <c r="H516" s="51" t="n">
        <v>3.28</v>
      </c>
      <c r="I516" s="51" t="n">
        <v>4.85</v>
      </c>
      <c r="J516" s="50" t="n"/>
      <c r="K516" s="52">
        <f>IF(OR($A516="",$E516=""),"",IF($P516=1,0,N($E516)*N($F516)-N($G516)+N($H516)))</f>
        <v/>
      </c>
      <c r="L516" s="52">
        <f>IF(K516="","",IF($P516=1,0,N($E516)*IFERROR(INDEX(Products!$D$8:$D$307,MATCH($D516,Products!$A$8:$A$307,0)),0)))</f>
        <v/>
      </c>
      <c r="M516" s="52">
        <f>IF(OR(K516="",$O516=0),IF(K516="","",0),IF($P516=1,0,K516*(N(INDEX(Settings!$E$11:$E$18,$O516))+N(INDEX(Settings!$G$11:$G$18,$O516)))+N(INDEX(Settings!$F$11:$F$18,$O516))))</f>
        <v/>
      </c>
      <c r="N516" s="53">
        <f>IF(K516="","",K516-L516-M516-N($I516)-$P516*N(Settings!$D$20))</f>
        <v/>
      </c>
      <c r="O516">
        <f>IF($C516="",0,IFERROR(MATCH($C516,Settings!$D$11:$D$18,0),0))</f>
        <v/>
      </c>
      <c r="P516">
        <f>IF(LOWER(TRIM($J516&amp;""))="x",1,0)</f>
        <v/>
      </c>
    </row>
    <row r="517">
      <c r="A517" s="49" t="n">
        <v>46095</v>
      </c>
      <c r="B517" s="50" t="inlineStr">
        <is>
          <t>BL26510</t>
        </is>
      </c>
      <c r="C517" s="50" t="inlineStr">
        <is>
          <t>Own shop</t>
        </is>
      </c>
      <c r="D517" s="50" t="inlineStr">
        <is>
          <t>BL-204</t>
        </is>
      </c>
      <c r="E517" s="50" t="n">
        <v>1</v>
      </c>
      <c r="F517" s="51" t="n">
        <v>19.24</v>
      </c>
      <c r="G517" s="51" t="n">
        <v>0</v>
      </c>
      <c r="H517" s="51" t="n">
        <v>4.12</v>
      </c>
      <c r="I517" s="51" t="n">
        <v>4.3</v>
      </c>
      <c r="J517" s="50" t="n"/>
      <c r="K517" s="52">
        <f>IF(OR($A517="",$E517=""),"",IF($P517=1,0,N($E517)*N($F517)-N($G517)+N($H517)))</f>
        <v/>
      </c>
      <c r="L517" s="52">
        <f>IF(K517="","",IF($P517=1,0,N($E517)*IFERROR(INDEX(Products!$D$8:$D$307,MATCH($D517,Products!$A$8:$A$307,0)),0)))</f>
        <v/>
      </c>
      <c r="M517" s="52">
        <f>IF(OR(K517="",$O517=0),IF(K517="","",0),IF($P517=1,0,K517*(N(INDEX(Settings!$E$11:$E$18,$O517))+N(INDEX(Settings!$G$11:$G$18,$O517)))+N(INDEX(Settings!$F$11:$F$18,$O517))))</f>
        <v/>
      </c>
      <c r="N517" s="53">
        <f>IF(K517="","",K517-L517-M517-N($I517)-$P517*N(Settings!$D$20))</f>
        <v/>
      </c>
      <c r="O517">
        <f>IF($C517="",0,IFERROR(MATCH($C517,Settings!$D$11:$D$18,0),0))</f>
        <v/>
      </c>
      <c r="P517">
        <f>IF(LOWER(TRIM($J517&amp;""))="x",1,0)</f>
        <v/>
      </c>
    </row>
    <row r="518">
      <c r="A518" s="49" t="n">
        <v>46095</v>
      </c>
      <c r="B518" s="50" t="inlineStr">
        <is>
          <t>BL26511</t>
        </is>
      </c>
      <c r="C518" s="50" t="inlineStr">
        <is>
          <t>eBay</t>
        </is>
      </c>
      <c r="D518" s="50" t="inlineStr">
        <is>
          <t>BL-103</t>
        </is>
      </c>
      <c r="E518" s="50" t="n">
        <v>1</v>
      </c>
      <c r="F518" s="51" t="n">
        <v>29.33</v>
      </c>
      <c r="G518" s="51" t="n">
        <v>0</v>
      </c>
      <c r="H518" s="51" t="n">
        <v>3.28</v>
      </c>
      <c r="I518" s="51" t="n">
        <v>4.66</v>
      </c>
      <c r="J518" s="50" t="n"/>
      <c r="K518" s="52">
        <f>IF(OR($A518="",$E518=""),"",IF($P518=1,0,N($E518)*N($F518)-N($G518)+N($H518)))</f>
        <v/>
      </c>
      <c r="L518" s="52">
        <f>IF(K518="","",IF($P518=1,0,N($E518)*IFERROR(INDEX(Products!$D$8:$D$307,MATCH($D518,Products!$A$8:$A$307,0)),0)))</f>
        <v/>
      </c>
      <c r="M518" s="52">
        <f>IF(OR(K518="",$O518=0),IF(K518="","",0),IF($P518=1,0,K518*(N(INDEX(Settings!$E$11:$E$18,$O518))+N(INDEX(Settings!$G$11:$G$18,$O518)))+N(INDEX(Settings!$F$11:$F$18,$O518))))</f>
        <v/>
      </c>
      <c r="N518" s="53">
        <f>IF(K518="","",K518-L518-M518-N($I518)-$P518*N(Settings!$D$20))</f>
        <v/>
      </c>
      <c r="O518">
        <f>IF($C518="",0,IFERROR(MATCH($C518,Settings!$D$11:$D$18,0),0))</f>
        <v/>
      </c>
      <c r="P518">
        <f>IF(LOWER(TRIM($J518&amp;""))="x",1,0)</f>
        <v/>
      </c>
    </row>
    <row r="519">
      <c r="A519" s="49" t="n">
        <v>46095</v>
      </c>
      <c r="B519" s="50" t="inlineStr">
        <is>
          <t>BL26512</t>
        </is>
      </c>
      <c r="C519" s="50" t="inlineStr">
        <is>
          <t>eBay</t>
        </is>
      </c>
      <c r="D519" s="50" t="inlineStr">
        <is>
          <t>BL-104</t>
        </is>
      </c>
      <c r="E519" s="50" t="n">
        <v>1</v>
      </c>
      <c r="F519" s="51" t="n">
        <v>8.32</v>
      </c>
      <c r="G519" s="51" t="n">
        <v>0</v>
      </c>
      <c r="H519" s="51" t="n">
        <v>3.28</v>
      </c>
      <c r="I519" s="51" t="n">
        <v>4.55</v>
      </c>
      <c r="J519" s="50" t="n"/>
      <c r="K519" s="52">
        <f>IF(OR($A519="",$E519=""),"",IF($P519=1,0,N($E519)*N($F519)-N($G519)+N($H519)))</f>
        <v/>
      </c>
      <c r="L519" s="52">
        <f>IF(K519="","",IF($P519=1,0,N($E519)*IFERROR(INDEX(Products!$D$8:$D$307,MATCH($D519,Products!$A$8:$A$307,0)),0)))</f>
        <v/>
      </c>
      <c r="M519" s="52">
        <f>IF(OR(K519="",$O519=0),IF(K519="","",0),IF($P519=1,0,K519*(N(INDEX(Settings!$E$11:$E$18,$O519))+N(INDEX(Settings!$G$11:$G$18,$O519)))+N(INDEX(Settings!$F$11:$F$18,$O519))))</f>
        <v/>
      </c>
      <c r="N519" s="53">
        <f>IF(K519="","",K519-L519-M519-N($I519)-$P519*N(Settings!$D$20))</f>
        <v/>
      </c>
      <c r="O519">
        <f>IF($C519="",0,IFERROR(MATCH($C519,Settings!$D$11:$D$18,0),0))</f>
        <v/>
      </c>
      <c r="P519">
        <f>IF(LOWER(TRIM($J519&amp;""))="x",1,0)</f>
        <v/>
      </c>
    </row>
    <row r="520">
      <c r="A520" s="49" t="n">
        <v>46095</v>
      </c>
      <c r="B520" s="50" t="inlineStr">
        <is>
          <t>BL26513</t>
        </is>
      </c>
      <c r="C520" s="50" t="inlineStr">
        <is>
          <t>Etsy</t>
        </is>
      </c>
      <c r="D520" s="50" t="inlineStr">
        <is>
          <t>BL-102</t>
        </is>
      </c>
      <c r="E520" s="50" t="n">
        <v>2</v>
      </c>
      <c r="F520" s="51" t="n">
        <v>14.2</v>
      </c>
      <c r="G520" s="51" t="n">
        <v>0</v>
      </c>
      <c r="H520" s="51" t="n">
        <v>3.28</v>
      </c>
      <c r="I520" s="51" t="n">
        <v>4.13</v>
      </c>
      <c r="J520" s="50" t="n"/>
      <c r="K520" s="52">
        <f>IF(OR($A520="",$E520=""),"",IF($P520=1,0,N($E520)*N($F520)-N($G520)+N($H520)))</f>
        <v/>
      </c>
      <c r="L520" s="52">
        <f>IF(K520="","",IF($P520=1,0,N($E520)*IFERROR(INDEX(Products!$D$8:$D$307,MATCH($D520,Products!$A$8:$A$307,0)),0)))</f>
        <v/>
      </c>
      <c r="M520" s="52">
        <f>IF(OR(K520="",$O520=0),IF(K520="","",0),IF($P520=1,0,K520*(N(INDEX(Settings!$E$11:$E$18,$O520))+N(INDEX(Settings!$G$11:$G$18,$O520)))+N(INDEX(Settings!$F$11:$F$18,$O520))))</f>
        <v/>
      </c>
      <c r="N520" s="53">
        <f>IF(K520="","",K520-L520-M520-N($I520)-$P520*N(Settings!$D$20))</f>
        <v/>
      </c>
      <c r="O520">
        <f>IF($C520="",0,IFERROR(MATCH($C520,Settings!$D$11:$D$18,0),0))</f>
        <v/>
      </c>
      <c r="P520">
        <f>IF(LOWER(TRIM($J520&amp;""))="x",1,0)</f>
        <v/>
      </c>
    </row>
    <row r="521">
      <c r="A521" s="49" t="n">
        <v>46095</v>
      </c>
      <c r="B521" s="50" t="inlineStr">
        <is>
          <t>BL26514</t>
        </is>
      </c>
      <c r="C521" s="50" t="inlineStr">
        <is>
          <t>Own shop</t>
        </is>
      </c>
      <c r="D521" s="50" t="inlineStr">
        <is>
          <t>BL-102</t>
        </is>
      </c>
      <c r="E521" s="50" t="n">
        <v>1</v>
      </c>
      <c r="F521" s="51" t="n">
        <v>14.2</v>
      </c>
      <c r="G521" s="51" t="n">
        <v>0</v>
      </c>
      <c r="H521" s="51" t="n">
        <v>4.12</v>
      </c>
      <c r="I521" s="51" t="n">
        <v>4.89</v>
      </c>
      <c r="J521" s="50" t="n"/>
      <c r="K521" s="52">
        <f>IF(OR($A521="",$E521=""),"",IF($P521=1,0,N($E521)*N($F521)-N($G521)+N($H521)))</f>
        <v/>
      </c>
      <c r="L521" s="52">
        <f>IF(K521="","",IF($P521=1,0,N($E521)*IFERROR(INDEX(Products!$D$8:$D$307,MATCH($D521,Products!$A$8:$A$307,0)),0)))</f>
        <v/>
      </c>
      <c r="M521" s="52">
        <f>IF(OR(K521="",$O521=0),IF(K521="","",0),IF($P521=1,0,K521*(N(INDEX(Settings!$E$11:$E$18,$O521))+N(INDEX(Settings!$G$11:$G$18,$O521)))+N(INDEX(Settings!$F$11:$F$18,$O521))))</f>
        <v/>
      </c>
      <c r="N521" s="53">
        <f>IF(K521="","",K521-L521-M521-N($I521)-$P521*N(Settings!$D$20))</f>
        <v/>
      </c>
      <c r="O521">
        <f>IF($C521="",0,IFERROR(MATCH($C521,Settings!$D$11:$D$18,0),0))</f>
        <v/>
      </c>
      <c r="P521">
        <f>IF(LOWER(TRIM($J521&amp;""))="x",1,0)</f>
        <v/>
      </c>
    </row>
    <row r="522">
      <c r="A522" s="49" t="n">
        <v>46095</v>
      </c>
      <c r="B522" s="50" t="inlineStr">
        <is>
          <t>BL26515</t>
        </is>
      </c>
      <c r="C522" s="50" t="inlineStr">
        <is>
          <t>Own shop</t>
        </is>
      </c>
      <c r="D522" s="50" t="inlineStr">
        <is>
          <t>BL-101</t>
        </is>
      </c>
      <c r="E522" s="50" t="n">
        <v>2</v>
      </c>
      <c r="F522" s="51" t="n">
        <v>20.92</v>
      </c>
      <c r="G522" s="51" t="n">
        <v>0</v>
      </c>
      <c r="H522" s="51" t="n">
        <v>4.12</v>
      </c>
      <c r="I522" s="51" t="n">
        <v>4.6</v>
      </c>
      <c r="J522" s="50" t="n"/>
      <c r="K522" s="52">
        <f>IF(OR($A522="",$E522=""),"",IF($P522=1,0,N($E522)*N($F522)-N($G522)+N($H522)))</f>
        <v/>
      </c>
      <c r="L522" s="52">
        <f>IF(K522="","",IF($P522=1,0,N($E522)*IFERROR(INDEX(Products!$D$8:$D$307,MATCH($D522,Products!$A$8:$A$307,0)),0)))</f>
        <v/>
      </c>
      <c r="M522" s="52">
        <f>IF(OR(K522="",$O522=0),IF(K522="","",0),IF($P522=1,0,K522*(N(INDEX(Settings!$E$11:$E$18,$O522))+N(INDEX(Settings!$G$11:$G$18,$O522)))+N(INDEX(Settings!$F$11:$F$18,$O522))))</f>
        <v/>
      </c>
      <c r="N522" s="53">
        <f>IF(K522="","",K522-L522-M522-N($I522)-$P522*N(Settings!$D$20))</f>
        <v/>
      </c>
      <c r="O522">
        <f>IF($C522="",0,IFERROR(MATCH($C522,Settings!$D$11:$D$18,0),0))</f>
        <v/>
      </c>
      <c r="P522">
        <f>IF(LOWER(TRIM($J522&amp;""))="x",1,0)</f>
        <v/>
      </c>
    </row>
    <row r="523">
      <c r="A523" s="49" t="n">
        <v>46095</v>
      </c>
      <c r="B523" s="50" t="inlineStr">
        <is>
          <t>BL26516</t>
        </is>
      </c>
      <c r="C523" s="50" t="inlineStr">
        <is>
          <t>Own shop</t>
        </is>
      </c>
      <c r="D523" s="50" t="inlineStr">
        <is>
          <t>BL-301</t>
        </is>
      </c>
      <c r="E523" s="50" t="n">
        <v>1</v>
      </c>
      <c r="F523" s="51" t="n">
        <v>18.4</v>
      </c>
      <c r="G523" s="51" t="n">
        <v>0</v>
      </c>
      <c r="H523" s="51" t="n">
        <v>4.12</v>
      </c>
      <c r="I523" s="51" t="n">
        <v>4.58</v>
      </c>
      <c r="J523" s="50" t="n"/>
      <c r="K523" s="52">
        <f>IF(OR($A523="",$E523=""),"",IF($P523=1,0,N($E523)*N($F523)-N($G523)+N($H523)))</f>
        <v/>
      </c>
      <c r="L523" s="52">
        <f>IF(K523="","",IF($P523=1,0,N($E523)*IFERROR(INDEX(Products!$D$8:$D$307,MATCH($D523,Products!$A$8:$A$307,0)),0)))</f>
        <v/>
      </c>
      <c r="M523" s="52">
        <f>IF(OR(K523="",$O523=0),IF(K523="","",0),IF($P523=1,0,K523*(N(INDEX(Settings!$E$11:$E$18,$O523))+N(INDEX(Settings!$G$11:$G$18,$O523)))+N(INDEX(Settings!$F$11:$F$18,$O523))))</f>
        <v/>
      </c>
      <c r="N523" s="53">
        <f>IF(K523="","",K523-L523-M523-N($I523)-$P523*N(Settings!$D$20))</f>
        <v/>
      </c>
      <c r="O523">
        <f>IF($C523="",0,IFERROR(MATCH($C523,Settings!$D$11:$D$18,0),0))</f>
        <v/>
      </c>
      <c r="P523">
        <f>IF(LOWER(TRIM($J523&amp;""))="x",1,0)</f>
        <v/>
      </c>
    </row>
    <row r="524">
      <c r="A524" s="49" t="n">
        <v>46095</v>
      </c>
      <c r="B524" s="50" t="inlineStr">
        <is>
          <t>BL26517</t>
        </is>
      </c>
      <c r="C524" s="50" t="inlineStr">
        <is>
          <t>Own shop</t>
        </is>
      </c>
      <c r="D524" s="50" t="inlineStr">
        <is>
          <t>BL-203</t>
        </is>
      </c>
      <c r="E524" s="50" t="n">
        <v>1</v>
      </c>
      <c r="F524" s="51" t="n">
        <v>16.72</v>
      </c>
      <c r="G524" s="51" t="n">
        <v>0</v>
      </c>
      <c r="H524" s="51" t="n">
        <v>4.12</v>
      </c>
      <c r="I524" s="51" t="n">
        <v>4.15</v>
      </c>
      <c r="J524" s="50" t="n"/>
      <c r="K524" s="52">
        <f>IF(OR($A524="",$E524=""),"",IF($P524=1,0,N($E524)*N($F524)-N($G524)+N($H524)))</f>
        <v/>
      </c>
      <c r="L524" s="52">
        <f>IF(K524="","",IF($P524=1,0,N($E524)*IFERROR(INDEX(Products!$D$8:$D$307,MATCH($D524,Products!$A$8:$A$307,0)),0)))</f>
        <v/>
      </c>
      <c r="M524" s="52">
        <f>IF(OR(K524="",$O524=0),IF(K524="","",0),IF($P524=1,0,K524*(N(INDEX(Settings!$E$11:$E$18,$O524))+N(INDEX(Settings!$G$11:$G$18,$O524)))+N(INDEX(Settings!$F$11:$F$18,$O524))))</f>
        <v/>
      </c>
      <c r="N524" s="53">
        <f>IF(K524="","",K524-L524-M524-N($I524)-$P524*N(Settings!$D$20))</f>
        <v/>
      </c>
      <c r="O524">
        <f>IF($C524="",0,IFERROR(MATCH($C524,Settings!$D$11:$D$18,0),0))</f>
        <v/>
      </c>
      <c r="P524">
        <f>IF(LOWER(TRIM($J524&amp;""))="x",1,0)</f>
        <v/>
      </c>
    </row>
    <row r="525">
      <c r="A525" s="49" t="n">
        <v>46095</v>
      </c>
      <c r="B525" s="50" t="inlineStr">
        <is>
          <t>BL26518</t>
        </is>
      </c>
      <c r="C525" s="50" t="inlineStr">
        <is>
          <t>Etsy</t>
        </is>
      </c>
      <c r="D525" s="50" t="inlineStr">
        <is>
          <t>BL-203</t>
        </is>
      </c>
      <c r="E525" s="50" t="n">
        <v>1</v>
      </c>
      <c r="F525" s="51" t="n">
        <v>16.72</v>
      </c>
      <c r="G525" s="51" t="n">
        <v>0</v>
      </c>
      <c r="H525" s="51" t="n">
        <v>3.28</v>
      </c>
      <c r="I525" s="51" t="n">
        <v>4.54</v>
      </c>
      <c r="J525" s="50" t="n"/>
      <c r="K525" s="52">
        <f>IF(OR($A525="",$E525=""),"",IF($P525=1,0,N($E525)*N($F525)-N($G525)+N($H525)))</f>
        <v/>
      </c>
      <c r="L525" s="52">
        <f>IF(K525="","",IF($P525=1,0,N($E525)*IFERROR(INDEX(Products!$D$8:$D$307,MATCH($D525,Products!$A$8:$A$307,0)),0)))</f>
        <v/>
      </c>
      <c r="M525" s="52">
        <f>IF(OR(K525="",$O525=0),IF(K525="","",0),IF($P525=1,0,K525*(N(INDEX(Settings!$E$11:$E$18,$O525))+N(INDEX(Settings!$G$11:$G$18,$O525)))+N(INDEX(Settings!$F$11:$F$18,$O525))))</f>
        <v/>
      </c>
      <c r="N525" s="53">
        <f>IF(K525="","",K525-L525-M525-N($I525)-$P525*N(Settings!$D$20))</f>
        <v/>
      </c>
      <c r="O525">
        <f>IF($C525="",0,IFERROR(MATCH($C525,Settings!$D$11:$D$18,0),0))</f>
        <v/>
      </c>
      <c r="P525">
        <f>IF(LOWER(TRIM($J525&amp;""))="x",1,0)</f>
        <v/>
      </c>
    </row>
    <row r="526">
      <c r="A526" s="49" t="n">
        <v>46096</v>
      </c>
      <c r="B526" s="50" t="inlineStr">
        <is>
          <t>BL26519</t>
        </is>
      </c>
      <c r="C526" s="50" t="inlineStr">
        <is>
          <t>Amazon</t>
        </is>
      </c>
      <c r="D526" s="50" t="inlineStr">
        <is>
          <t>BL-302</t>
        </is>
      </c>
      <c r="E526" s="50" t="n">
        <v>1</v>
      </c>
      <c r="F526" s="51" t="n">
        <v>35.21</v>
      </c>
      <c r="G526" s="51" t="n">
        <v>0</v>
      </c>
      <c r="H526" s="51" t="n">
        <v>0</v>
      </c>
      <c r="I526" s="51" t="n">
        <v>4.54</v>
      </c>
      <c r="J526" s="50" t="n"/>
      <c r="K526" s="52">
        <f>IF(OR($A526="",$E526=""),"",IF($P526=1,0,N($E526)*N($F526)-N($G526)+N($H526)))</f>
        <v/>
      </c>
      <c r="L526" s="52">
        <f>IF(K526="","",IF($P526=1,0,N($E526)*IFERROR(INDEX(Products!$D$8:$D$307,MATCH($D526,Products!$A$8:$A$307,0)),0)))</f>
        <v/>
      </c>
      <c r="M526" s="52">
        <f>IF(OR(K526="",$O526=0),IF(K526="","",0),IF($P526=1,0,K526*(N(INDEX(Settings!$E$11:$E$18,$O526))+N(INDEX(Settings!$G$11:$G$18,$O526)))+N(INDEX(Settings!$F$11:$F$18,$O526))))</f>
        <v/>
      </c>
      <c r="N526" s="53">
        <f>IF(K526="","",K526-L526-M526-N($I526)-$P526*N(Settings!$D$20))</f>
        <v/>
      </c>
      <c r="O526">
        <f>IF($C526="",0,IFERROR(MATCH($C526,Settings!$D$11:$D$18,0),0))</f>
        <v/>
      </c>
      <c r="P526">
        <f>IF(LOWER(TRIM($J526&amp;""))="x",1,0)</f>
        <v/>
      </c>
    </row>
    <row r="527">
      <c r="A527" s="49" t="n">
        <v>46096</v>
      </c>
      <c r="B527" s="50" t="inlineStr">
        <is>
          <t>BL26520</t>
        </is>
      </c>
      <c r="C527" s="50" t="inlineStr">
        <is>
          <t>Own shop</t>
        </is>
      </c>
      <c r="D527" s="50" t="inlineStr">
        <is>
          <t>BL-201</t>
        </is>
      </c>
      <c r="E527" s="50" t="n">
        <v>1</v>
      </c>
      <c r="F527" s="51" t="n">
        <v>12.52</v>
      </c>
      <c r="G527" s="51" t="n">
        <v>0</v>
      </c>
      <c r="H527" s="51" t="n">
        <v>4.12</v>
      </c>
      <c r="I527" s="51" t="n">
        <v>5.05</v>
      </c>
      <c r="J527" s="50" t="n"/>
      <c r="K527" s="52">
        <f>IF(OR($A527="",$E527=""),"",IF($P527=1,0,N($E527)*N($F527)-N($G527)+N($H527)))</f>
        <v/>
      </c>
      <c r="L527" s="52">
        <f>IF(K527="","",IF($P527=1,0,N($E527)*IFERROR(INDEX(Products!$D$8:$D$307,MATCH($D527,Products!$A$8:$A$307,0)),0)))</f>
        <v/>
      </c>
      <c r="M527" s="52">
        <f>IF(OR(K527="",$O527=0),IF(K527="","",0),IF($P527=1,0,K527*(N(INDEX(Settings!$E$11:$E$18,$O527))+N(INDEX(Settings!$G$11:$G$18,$O527)))+N(INDEX(Settings!$F$11:$F$18,$O527))))</f>
        <v/>
      </c>
      <c r="N527" s="53">
        <f>IF(K527="","",K527-L527-M527-N($I527)-$P527*N(Settings!$D$20))</f>
        <v/>
      </c>
      <c r="O527">
        <f>IF($C527="",0,IFERROR(MATCH($C527,Settings!$D$11:$D$18,0),0))</f>
        <v/>
      </c>
      <c r="P527">
        <f>IF(LOWER(TRIM($J527&amp;""))="x",1,0)</f>
        <v/>
      </c>
    </row>
    <row r="528">
      <c r="A528" s="49" t="n">
        <v>46096</v>
      </c>
      <c r="B528" s="50" t="inlineStr">
        <is>
          <t>BL26521</t>
        </is>
      </c>
      <c r="C528" s="50" t="inlineStr">
        <is>
          <t>Amazon</t>
        </is>
      </c>
      <c r="D528" s="50" t="inlineStr">
        <is>
          <t>BL-101</t>
        </is>
      </c>
      <c r="E528" s="50" t="n">
        <v>1</v>
      </c>
      <c r="F528" s="51" t="n">
        <v>21.97</v>
      </c>
      <c r="G528" s="51" t="n">
        <v>0</v>
      </c>
      <c r="H528" s="51" t="n">
        <v>0</v>
      </c>
      <c r="I528" s="51" t="n">
        <v>4.62</v>
      </c>
      <c r="J528" s="50" t="n"/>
      <c r="K528" s="52">
        <f>IF(OR($A528="",$E528=""),"",IF($P528=1,0,N($E528)*N($F528)-N($G528)+N($H528)))</f>
        <v/>
      </c>
      <c r="L528" s="52">
        <f>IF(K528="","",IF($P528=1,0,N($E528)*IFERROR(INDEX(Products!$D$8:$D$307,MATCH($D528,Products!$A$8:$A$307,0)),0)))</f>
        <v/>
      </c>
      <c r="M528" s="52">
        <f>IF(OR(K528="",$O528=0),IF(K528="","",0),IF($P528=1,0,K528*(N(INDEX(Settings!$E$11:$E$18,$O528))+N(INDEX(Settings!$G$11:$G$18,$O528)))+N(INDEX(Settings!$F$11:$F$18,$O528))))</f>
        <v/>
      </c>
      <c r="N528" s="53">
        <f>IF(K528="","",K528-L528-M528-N($I528)-$P528*N(Settings!$D$20))</f>
        <v/>
      </c>
      <c r="O528">
        <f>IF($C528="",0,IFERROR(MATCH($C528,Settings!$D$11:$D$18,0),0))</f>
        <v/>
      </c>
      <c r="P528">
        <f>IF(LOWER(TRIM($J528&amp;""))="x",1,0)</f>
        <v/>
      </c>
    </row>
    <row r="529">
      <c r="A529" s="49" t="n">
        <v>46096</v>
      </c>
      <c r="B529" s="50" t="inlineStr">
        <is>
          <t>BL26522</t>
        </is>
      </c>
      <c r="C529" s="50" t="inlineStr">
        <is>
          <t>Own shop</t>
        </is>
      </c>
      <c r="D529" s="50" t="inlineStr">
        <is>
          <t>BL-204</t>
        </is>
      </c>
      <c r="E529" s="50" t="n">
        <v>1</v>
      </c>
      <c r="F529" s="51" t="n">
        <v>19.24</v>
      </c>
      <c r="G529" s="51" t="n">
        <v>0</v>
      </c>
      <c r="H529" s="51" t="n">
        <v>4.12</v>
      </c>
      <c r="I529" s="51" t="n">
        <v>4.2</v>
      </c>
      <c r="J529" s="50" t="n"/>
      <c r="K529" s="52">
        <f>IF(OR($A529="",$E529=""),"",IF($P529=1,0,N($E529)*N($F529)-N($G529)+N($H529)))</f>
        <v/>
      </c>
      <c r="L529" s="52">
        <f>IF(K529="","",IF($P529=1,0,N($E529)*IFERROR(INDEX(Products!$D$8:$D$307,MATCH($D529,Products!$A$8:$A$307,0)),0)))</f>
        <v/>
      </c>
      <c r="M529" s="52">
        <f>IF(OR(K529="",$O529=0),IF(K529="","",0),IF($P529=1,0,K529*(N(INDEX(Settings!$E$11:$E$18,$O529))+N(INDEX(Settings!$G$11:$G$18,$O529)))+N(INDEX(Settings!$F$11:$F$18,$O529))))</f>
        <v/>
      </c>
      <c r="N529" s="53">
        <f>IF(K529="","",K529-L529-M529-N($I529)-$P529*N(Settings!$D$20))</f>
        <v/>
      </c>
      <c r="O529">
        <f>IF($C529="",0,IFERROR(MATCH($C529,Settings!$D$11:$D$18,0),0))</f>
        <v/>
      </c>
      <c r="P529">
        <f>IF(LOWER(TRIM($J529&amp;""))="x",1,0)</f>
        <v/>
      </c>
    </row>
    <row r="530">
      <c r="A530" s="49" t="n">
        <v>46096</v>
      </c>
      <c r="B530" s="50" t="inlineStr">
        <is>
          <t>BL26523</t>
        </is>
      </c>
      <c r="C530" s="50" t="inlineStr">
        <is>
          <t>Amazon</t>
        </is>
      </c>
      <c r="D530" s="50" t="inlineStr">
        <is>
          <t>BL-303</t>
        </is>
      </c>
      <c r="E530" s="50" t="n">
        <v>2</v>
      </c>
      <c r="F530" s="51" t="n">
        <v>10.5</v>
      </c>
      <c r="G530" s="51" t="n">
        <v>0</v>
      </c>
      <c r="H530" s="51" t="n">
        <v>0</v>
      </c>
      <c r="I530" s="51" t="n">
        <v>4.46</v>
      </c>
      <c r="J530" s="50" t="n"/>
      <c r="K530" s="52">
        <f>IF(OR($A530="",$E530=""),"",IF($P530=1,0,N($E530)*N($F530)-N($G530)+N($H530)))</f>
        <v/>
      </c>
      <c r="L530" s="52">
        <f>IF(K530="","",IF($P530=1,0,N($E530)*IFERROR(INDEX(Products!$D$8:$D$307,MATCH($D530,Products!$A$8:$A$307,0)),0)))</f>
        <v/>
      </c>
      <c r="M530" s="52">
        <f>IF(OR(K530="",$O530=0),IF(K530="","",0),IF($P530=1,0,K530*(N(INDEX(Settings!$E$11:$E$18,$O530))+N(INDEX(Settings!$G$11:$G$18,$O530)))+N(INDEX(Settings!$F$11:$F$18,$O530))))</f>
        <v/>
      </c>
      <c r="N530" s="53">
        <f>IF(K530="","",K530-L530-M530-N($I530)-$P530*N(Settings!$D$20))</f>
        <v/>
      </c>
      <c r="O530">
        <f>IF($C530="",0,IFERROR(MATCH($C530,Settings!$D$11:$D$18,0),0))</f>
        <v/>
      </c>
      <c r="P530">
        <f>IF(LOWER(TRIM($J530&amp;""))="x",1,0)</f>
        <v/>
      </c>
    </row>
    <row r="531">
      <c r="A531" s="49" t="n">
        <v>46096</v>
      </c>
      <c r="B531" s="50" t="inlineStr">
        <is>
          <t>BL26524</t>
        </is>
      </c>
      <c r="C531" s="50" t="inlineStr">
        <is>
          <t>Own shop</t>
        </is>
      </c>
      <c r="D531" s="50" t="inlineStr">
        <is>
          <t>BL-101</t>
        </is>
      </c>
      <c r="E531" s="50" t="n">
        <v>1</v>
      </c>
      <c r="F531" s="51" t="n">
        <v>20.92</v>
      </c>
      <c r="G531" s="51" t="n">
        <v>0</v>
      </c>
      <c r="H531" s="51" t="n">
        <v>4.12</v>
      </c>
      <c r="I531" s="51" t="n">
        <v>4.59</v>
      </c>
      <c r="J531" s="50" t="n"/>
      <c r="K531" s="52">
        <f>IF(OR($A531="",$E531=""),"",IF($P531=1,0,N($E531)*N($F531)-N($G531)+N($H531)))</f>
        <v/>
      </c>
      <c r="L531" s="52">
        <f>IF(K531="","",IF($P531=1,0,N($E531)*IFERROR(INDEX(Products!$D$8:$D$307,MATCH($D531,Products!$A$8:$A$307,0)),0)))</f>
        <v/>
      </c>
      <c r="M531" s="52">
        <f>IF(OR(K531="",$O531=0),IF(K531="","",0),IF($P531=1,0,K531*(N(INDEX(Settings!$E$11:$E$18,$O531))+N(INDEX(Settings!$G$11:$G$18,$O531)))+N(INDEX(Settings!$F$11:$F$18,$O531))))</f>
        <v/>
      </c>
      <c r="N531" s="53">
        <f>IF(K531="","",K531-L531-M531-N($I531)-$P531*N(Settings!$D$20))</f>
        <v/>
      </c>
      <c r="O531">
        <f>IF($C531="",0,IFERROR(MATCH($C531,Settings!$D$11:$D$18,0),0))</f>
        <v/>
      </c>
      <c r="P531">
        <f>IF(LOWER(TRIM($J531&amp;""))="x",1,0)</f>
        <v/>
      </c>
    </row>
    <row r="532">
      <c r="A532" s="49" t="n">
        <v>46096</v>
      </c>
      <c r="B532" s="50" t="inlineStr">
        <is>
          <t>BL26525</t>
        </is>
      </c>
      <c r="C532" s="50" t="inlineStr">
        <is>
          <t>Amazon</t>
        </is>
      </c>
      <c r="D532" s="50" t="inlineStr">
        <is>
          <t>BL-401</t>
        </is>
      </c>
      <c r="E532" s="50" t="n">
        <v>1</v>
      </c>
      <c r="F532" s="51" t="n">
        <v>24.62</v>
      </c>
      <c r="G532" s="51" t="n">
        <v>0</v>
      </c>
      <c r="H532" s="51" t="n">
        <v>0</v>
      </c>
      <c r="I532" s="51" t="n">
        <v>4.9</v>
      </c>
      <c r="J532" s="50" t="n"/>
      <c r="K532" s="52">
        <f>IF(OR($A532="",$E532=""),"",IF($P532=1,0,N($E532)*N($F532)-N($G532)+N($H532)))</f>
        <v/>
      </c>
      <c r="L532" s="52">
        <f>IF(K532="","",IF($P532=1,0,N($E532)*IFERROR(INDEX(Products!$D$8:$D$307,MATCH($D532,Products!$A$8:$A$307,0)),0)))</f>
        <v/>
      </c>
      <c r="M532" s="52">
        <f>IF(OR(K532="",$O532=0),IF(K532="","",0),IF($P532=1,0,K532*(N(INDEX(Settings!$E$11:$E$18,$O532))+N(INDEX(Settings!$G$11:$G$18,$O532)))+N(INDEX(Settings!$F$11:$F$18,$O532))))</f>
        <v/>
      </c>
      <c r="N532" s="53">
        <f>IF(K532="","",K532-L532-M532-N($I532)-$P532*N(Settings!$D$20))</f>
        <v/>
      </c>
      <c r="O532">
        <f>IF($C532="",0,IFERROR(MATCH($C532,Settings!$D$11:$D$18,0),0))</f>
        <v/>
      </c>
      <c r="P532">
        <f>IF(LOWER(TRIM($J532&amp;""))="x",1,0)</f>
        <v/>
      </c>
    </row>
    <row r="533">
      <c r="A533" s="49" t="n">
        <v>46096</v>
      </c>
      <c r="B533" s="50" t="inlineStr">
        <is>
          <t>BL26526</t>
        </is>
      </c>
      <c r="C533" s="50" t="inlineStr">
        <is>
          <t>eBay</t>
        </is>
      </c>
      <c r="D533" s="50" t="inlineStr">
        <is>
          <t>BL-203</t>
        </is>
      </c>
      <c r="E533" s="50" t="n">
        <v>1</v>
      </c>
      <c r="F533" s="51" t="n">
        <v>16.72</v>
      </c>
      <c r="G533" s="51" t="n">
        <v>0</v>
      </c>
      <c r="H533" s="51" t="n">
        <v>3.28</v>
      </c>
      <c r="I533" s="51" t="n">
        <v>5.18</v>
      </c>
      <c r="J533" s="50" t="n"/>
      <c r="K533" s="52">
        <f>IF(OR($A533="",$E533=""),"",IF($P533=1,0,N($E533)*N($F533)-N($G533)+N($H533)))</f>
        <v/>
      </c>
      <c r="L533" s="52">
        <f>IF(K533="","",IF($P533=1,0,N($E533)*IFERROR(INDEX(Products!$D$8:$D$307,MATCH($D533,Products!$A$8:$A$307,0)),0)))</f>
        <v/>
      </c>
      <c r="M533" s="52">
        <f>IF(OR(K533="",$O533=0),IF(K533="","",0),IF($P533=1,0,K533*(N(INDEX(Settings!$E$11:$E$18,$O533))+N(INDEX(Settings!$G$11:$G$18,$O533)))+N(INDEX(Settings!$F$11:$F$18,$O533))))</f>
        <v/>
      </c>
      <c r="N533" s="53">
        <f>IF(K533="","",K533-L533-M533-N($I533)-$P533*N(Settings!$D$20))</f>
        <v/>
      </c>
      <c r="O533">
        <f>IF($C533="",0,IFERROR(MATCH($C533,Settings!$D$11:$D$18,0),0))</f>
        <v/>
      </c>
      <c r="P533">
        <f>IF(LOWER(TRIM($J533&amp;""))="x",1,0)</f>
        <v/>
      </c>
    </row>
    <row r="534">
      <c r="A534" s="49" t="n">
        <v>46097</v>
      </c>
      <c r="B534" s="50" t="inlineStr">
        <is>
          <t>BL26527</t>
        </is>
      </c>
      <c r="C534" s="50" t="inlineStr">
        <is>
          <t>eBay</t>
        </is>
      </c>
      <c r="D534" s="50" t="inlineStr">
        <is>
          <t>BL-402</t>
        </is>
      </c>
      <c r="E534" s="50" t="n">
        <v>1</v>
      </c>
      <c r="F534" s="51" t="n">
        <v>41.93</v>
      </c>
      <c r="G534" s="51" t="n">
        <v>0</v>
      </c>
      <c r="H534" s="51" t="n">
        <v>3.28</v>
      </c>
      <c r="I534" s="51" t="n">
        <v>6.9</v>
      </c>
      <c r="J534" s="50" t="n"/>
      <c r="K534" s="52">
        <f>IF(OR($A534="",$E534=""),"",IF($P534=1,0,N($E534)*N($F534)-N($G534)+N($H534)))</f>
        <v/>
      </c>
      <c r="L534" s="52">
        <f>IF(K534="","",IF($P534=1,0,N($E534)*IFERROR(INDEX(Products!$D$8:$D$307,MATCH($D534,Products!$A$8:$A$307,0)),0)))</f>
        <v/>
      </c>
      <c r="M534" s="52">
        <f>IF(OR(K534="",$O534=0),IF(K534="","",0),IF($P534=1,0,K534*(N(INDEX(Settings!$E$11:$E$18,$O534))+N(INDEX(Settings!$G$11:$G$18,$O534)))+N(INDEX(Settings!$F$11:$F$18,$O534))))</f>
        <v/>
      </c>
      <c r="N534" s="53">
        <f>IF(K534="","",K534-L534-M534-N($I534)-$P534*N(Settings!$D$20))</f>
        <v/>
      </c>
      <c r="O534">
        <f>IF($C534="",0,IFERROR(MATCH($C534,Settings!$D$11:$D$18,0),0))</f>
        <v/>
      </c>
      <c r="P534">
        <f>IF(LOWER(TRIM($J534&amp;""))="x",1,0)</f>
        <v/>
      </c>
    </row>
    <row r="535">
      <c r="A535" s="49" t="n">
        <v>46097</v>
      </c>
      <c r="B535" s="50" t="inlineStr">
        <is>
          <t>BL26528</t>
        </is>
      </c>
      <c r="C535" s="50" t="inlineStr">
        <is>
          <t>Amazon</t>
        </is>
      </c>
      <c r="D535" s="50" t="inlineStr">
        <is>
          <t>BL-102</t>
        </is>
      </c>
      <c r="E535" s="50" t="n">
        <v>1</v>
      </c>
      <c r="F535" s="51" t="n">
        <v>14.91</v>
      </c>
      <c r="G535" s="51" t="n">
        <v>0</v>
      </c>
      <c r="H535" s="51" t="n">
        <v>0</v>
      </c>
      <c r="I535" s="51" t="n">
        <v>4.73</v>
      </c>
      <c r="J535" s="50" t="n"/>
      <c r="K535" s="52">
        <f>IF(OR($A535="",$E535=""),"",IF($P535=1,0,N($E535)*N($F535)-N($G535)+N($H535)))</f>
        <v/>
      </c>
      <c r="L535" s="52">
        <f>IF(K535="","",IF($P535=1,0,N($E535)*IFERROR(INDEX(Products!$D$8:$D$307,MATCH($D535,Products!$A$8:$A$307,0)),0)))</f>
        <v/>
      </c>
      <c r="M535" s="52">
        <f>IF(OR(K535="",$O535=0),IF(K535="","",0),IF($P535=1,0,K535*(N(INDEX(Settings!$E$11:$E$18,$O535))+N(INDEX(Settings!$G$11:$G$18,$O535)))+N(INDEX(Settings!$F$11:$F$18,$O535))))</f>
        <v/>
      </c>
      <c r="N535" s="53">
        <f>IF(K535="","",K535-L535-M535-N($I535)-$P535*N(Settings!$D$20))</f>
        <v/>
      </c>
      <c r="O535">
        <f>IF($C535="",0,IFERROR(MATCH($C535,Settings!$D$11:$D$18,0),0))</f>
        <v/>
      </c>
      <c r="P535">
        <f>IF(LOWER(TRIM($J535&amp;""))="x",1,0)</f>
        <v/>
      </c>
    </row>
    <row r="536">
      <c r="A536" s="49" t="n">
        <v>46097</v>
      </c>
      <c r="B536" s="50" t="inlineStr">
        <is>
          <t>BL26529</t>
        </is>
      </c>
      <c r="C536" s="50" t="inlineStr">
        <is>
          <t>Amazon</t>
        </is>
      </c>
      <c r="D536" s="50" t="inlineStr">
        <is>
          <t>BL-401</t>
        </is>
      </c>
      <c r="E536" s="50" t="n">
        <v>1</v>
      </c>
      <c r="F536" s="51" t="n">
        <v>24.62</v>
      </c>
      <c r="G536" s="51" t="n">
        <v>0</v>
      </c>
      <c r="H536" s="51" t="n">
        <v>0</v>
      </c>
      <c r="I536" s="51" t="n">
        <v>4.44</v>
      </c>
      <c r="J536" s="50" t="n"/>
      <c r="K536" s="52">
        <f>IF(OR($A536="",$E536=""),"",IF($P536=1,0,N($E536)*N($F536)-N($G536)+N($H536)))</f>
        <v/>
      </c>
      <c r="L536" s="52">
        <f>IF(K536="","",IF($P536=1,0,N($E536)*IFERROR(INDEX(Products!$D$8:$D$307,MATCH($D536,Products!$A$8:$A$307,0)),0)))</f>
        <v/>
      </c>
      <c r="M536" s="52">
        <f>IF(OR(K536="",$O536=0),IF(K536="","",0),IF($P536=1,0,K536*(N(INDEX(Settings!$E$11:$E$18,$O536))+N(INDEX(Settings!$G$11:$G$18,$O536)))+N(INDEX(Settings!$F$11:$F$18,$O536))))</f>
        <v/>
      </c>
      <c r="N536" s="53">
        <f>IF(K536="","",K536-L536-M536-N($I536)-$P536*N(Settings!$D$20))</f>
        <v/>
      </c>
      <c r="O536">
        <f>IF($C536="",0,IFERROR(MATCH($C536,Settings!$D$11:$D$18,0),0))</f>
        <v/>
      </c>
      <c r="P536">
        <f>IF(LOWER(TRIM($J536&amp;""))="x",1,0)</f>
        <v/>
      </c>
    </row>
    <row r="537">
      <c r="A537" s="49" t="n">
        <v>46097</v>
      </c>
      <c r="B537" s="50" t="inlineStr">
        <is>
          <t>BL26530</t>
        </is>
      </c>
      <c r="C537" s="50" t="inlineStr">
        <is>
          <t>Own shop</t>
        </is>
      </c>
      <c r="D537" s="50" t="inlineStr">
        <is>
          <t>BL-201</t>
        </is>
      </c>
      <c r="E537" s="50" t="n">
        <v>1</v>
      </c>
      <c r="F537" s="51" t="n">
        <v>12.52</v>
      </c>
      <c r="G537" s="51" t="n">
        <v>0</v>
      </c>
      <c r="H537" s="51" t="n">
        <v>4.12</v>
      </c>
      <c r="I537" s="51" t="n">
        <v>4.66</v>
      </c>
      <c r="J537" s="50" t="n"/>
      <c r="K537" s="52">
        <f>IF(OR($A537="",$E537=""),"",IF($P537=1,0,N($E537)*N($F537)-N($G537)+N($H537)))</f>
        <v/>
      </c>
      <c r="L537" s="52">
        <f>IF(K537="","",IF($P537=1,0,N($E537)*IFERROR(INDEX(Products!$D$8:$D$307,MATCH($D537,Products!$A$8:$A$307,0)),0)))</f>
        <v/>
      </c>
      <c r="M537" s="52">
        <f>IF(OR(K537="",$O537=0),IF(K537="","",0),IF($P537=1,0,K537*(N(INDEX(Settings!$E$11:$E$18,$O537))+N(INDEX(Settings!$G$11:$G$18,$O537)))+N(INDEX(Settings!$F$11:$F$18,$O537))))</f>
        <v/>
      </c>
      <c r="N537" s="53">
        <f>IF(K537="","",K537-L537-M537-N($I537)-$P537*N(Settings!$D$20))</f>
        <v/>
      </c>
      <c r="O537">
        <f>IF($C537="",0,IFERROR(MATCH($C537,Settings!$D$11:$D$18,0),0))</f>
        <v/>
      </c>
      <c r="P537">
        <f>IF(LOWER(TRIM($J537&amp;""))="x",1,0)</f>
        <v/>
      </c>
    </row>
    <row r="538">
      <c r="A538" s="49" t="n">
        <v>46097</v>
      </c>
      <c r="B538" s="50" t="inlineStr">
        <is>
          <t>BL26531</t>
        </is>
      </c>
      <c r="C538" s="50" t="inlineStr">
        <is>
          <t>eBay</t>
        </is>
      </c>
      <c r="D538" s="50" t="inlineStr">
        <is>
          <t>BL-104</t>
        </is>
      </c>
      <c r="E538" s="50" t="n">
        <v>1</v>
      </c>
      <c r="F538" s="51" t="n">
        <v>8.32</v>
      </c>
      <c r="G538" s="51" t="n">
        <v>0</v>
      </c>
      <c r="H538" s="51" t="n">
        <v>3.28</v>
      </c>
      <c r="I538" s="51" t="n">
        <v>5.13</v>
      </c>
      <c r="J538" s="50" t="inlineStr">
        <is>
          <t>x</t>
        </is>
      </c>
      <c r="K538" s="52">
        <f>IF(OR($A538="",$E538=""),"",IF($P538=1,0,N($E538)*N($F538)-N($G538)+N($H538)))</f>
        <v/>
      </c>
      <c r="L538" s="52">
        <f>IF(K538="","",IF($P538=1,0,N($E538)*IFERROR(INDEX(Products!$D$8:$D$307,MATCH($D538,Products!$A$8:$A$307,0)),0)))</f>
        <v/>
      </c>
      <c r="M538" s="52">
        <f>IF(OR(K538="",$O538=0),IF(K538="","",0),IF($P538=1,0,K538*(N(INDEX(Settings!$E$11:$E$18,$O538))+N(INDEX(Settings!$G$11:$G$18,$O538)))+N(INDEX(Settings!$F$11:$F$18,$O538))))</f>
        <v/>
      </c>
      <c r="N538" s="53">
        <f>IF(K538="","",K538-L538-M538-N($I538)-$P538*N(Settings!$D$20))</f>
        <v/>
      </c>
      <c r="O538">
        <f>IF($C538="",0,IFERROR(MATCH($C538,Settings!$D$11:$D$18,0),0))</f>
        <v/>
      </c>
      <c r="P538">
        <f>IF(LOWER(TRIM($J538&amp;""))="x",1,0)</f>
        <v/>
      </c>
    </row>
    <row r="539">
      <c r="A539" s="49" t="n">
        <v>46097</v>
      </c>
      <c r="B539" s="50" t="inlineStr">
        <is>
          <t>BL26532</t>
        </is>
      </c>
      <c r="C539" s="50" t="inlineStr">
        <is>
          <t>Own shop</t>
        </is>
      </c>
      <c r="D539" s="50" t="inlineStr">
        <is>
          <t>BL-402</t>
        </is>
      </c>
      <c r="E539" s="50" t="n">
        <v>1</v>
      </c>
      <c r="F539" s="51" t="n">
        <v>41.93</v>
      </c>
      <c r="G539" s="51" t="n">
        <v>0</v>
      </c>
      <c r="H539" s="51" t="n">
        <v>4.12</v>
      </c>
      <c r="I539" s="51" t="n">
        <v>6.9</v>
      </c>
      <c r="J539" s="50" t="n"/>
      <c r="K539" s="52">
        <f>IF(OR($A539="",$E539=""),"",IF($P539=1,0,N($E539)*N($F539)-N($G539)+N($H539)))</f>
        <v/>
      </c>
      <c r="L539" s="52">
        <f>IF(K539="","",IF($P539=1,0,N($E539)*IFERROR(INDEX(Products!$D$8:$D$307,MATCH($D539,Products!$A$8:$A$307,0)),0)))</f>
        <v/>
      </c>
      <c r="M539" s="52">
        <f>IF(OR(K539="",$O539=0),IF(K539="","",0),IF($P539=1,0,K539*(N(INDEX(Settings!$E$11:$E$18,$O539))+N(INDEX(Settings!$G$11:$G$18,$O539)))+N(INDEX(Settings!$F$11:$F$18,$O539))))</f>
        <v/>
      </c>
      <c r="N539" s="53">
        <f>IF(K539="","",K539-L539-M539-N($I539)-$P539*N(Settings!$D$20))</f>
        <v/>
      </c>
      <c r="O539">
        <f>IF($C539="",0,IFERROR(MATCH($C539,Settings!$D$11:$D$18,0),0))</f>
        <v/>
      </c>
      <c r="P539">
        <f>IF(LOWER(TRIM($J539&amp;""))="x",1,0)</f>
        <v/>
      </c>
    </row>
    <row r="540">
      <c r="A540" s="49" t="n">
        <v>46097</v>
      </c>
      <c r="B540" s="50" t="inlineStr">
        <is>
          <t>BL26533</t>
        </is>
      </c>
      <c r="C540" s="50" t="inlineStr">
        <is>
          <t>Own shop</t>
        </is>
      </c>
      <c r="D540" s="50" t="inlineStr">
        <is>
          <t>BL-102</t>
        </is>
      </c>
      <c r="E540" s="50" t="n">
        <v>1</v>
      </c>
      <c r="F540" s="51" t="n">
        <v>14.2</v>
      </c>
      <c r="G540" s="51" t="n">
        <v>0</v>
      </c>
      <c r="H540" s="51" t="n">
        <v>4.12</v>
      </c>
      <c r="I540" s="51" t="n">
        <v>4.81</v>
      </c>
      <c r="J540" s="50" t="n"/>
      <c r="K540" s="52">
        <f>IF(OR($A540="",$E540=""),"",IF($P540=1,0,N($E540)*N($F540)-N($G540)+N($H540)))</f>
        <v/>
      </c>
      <c r="L540" s="52">
        <f>IF(K540="","",IF($P540=1,0,N($E540)*IFERROR(INDEX(Products!$D$8:$D$307,MATCH($D540,Products!$A$8:$A$307,0)),0)))</f>
        <v/>
      </c>
      <c r="M540" s="52">
        <f>IF(OR(K540="",$O540=0),IF(K540="","",0),IF($P540=1,0,K540*(N(INDEX(Settings!$E$11:$E$18,$O540))+N(INDEX(Settings!$G$11:$G$18,$O540)))+N(INDEX(Settings!$F$11:$F$18,$O540))))</f>
        <v/>
      </c>
      <c r="N540" s="53">
        <f>IF(K540="","",K540-L540-M540-N($I540)-$P540*N(Settings!$D$20))</f>
        <v/>
      </c>
      <c r="O540">
        <f>IF($C540="",0,IFERROR(MATCH($C540,Settings!$D$11:$D$18,0),0))</f>
        <v/>
      </c>
      <c r="P540">
        <f>IF(LOWER(TRIM($J540&amp;""))="x",1,0)</f>
        <v/>
      </c>
    </row>
    <row r="541">
      <c r="A541" s="49" t="n">
        <v>46097</v>
      </c>
      <c r="B541" s="50" t="inlineStr">
        <is>
          <t>BL26534</t>
        </is>
      </c>
      <c r="C541" s="50" t="inlineStr">
        <is>
          <t>Own shop</t>
        </is>
      </c>
      <c r="D541" s="50" t="inlineStr">
        <is>
          <t>BL-403</t>
        </is>
      </c>
      <c r="E541" s="50" t="n">
        <v>2</v>
      </c>
      <c r="F541" s="51" t="n">
        <v>10.84</v>
      </c>
      <c r="G541" s="51" t="n">
        <v>0</v>
      </c>
      <c r="H541" s="51" t="n">
        <v>4.12</v>
      </c>
      <c r="I541" s="51" t="n">
        <v>4.97</v>
      </c>
      <c r="J541" s="50" t="n"/>
      <c r="K541" s="52">
        <f>IF(OR($A541="",$E541=""),"",IF($P541=1,0,N($E541)*N($F541)-N($G541)+N($H541)))</f>
        <v/>
      </c>
      <c r="L541" s="52">
        <f>IF(K541="","",IF($P541=1,0,N($E541)*IFERROR(INDEX(Products!$D$8:$D$307,MATCH($D541,Products!$A$8:$A$307,0)),0)))</f>
        <v/>
      </c>
      <c r="M541" s="52">
        <f>IF(OR(K541="",$O541=0),IF(K541="","",0),IF($P541=1,0,K541*(N(INDEX(Settings!$E$11:$E$18,$O541))+N(INDEX(Settings!$G$11:$G$18,$O541)))+N(INDEX(Settings!$F$11:$F$18,$O541))))</f>
        <v/>
      </c>
      <c r="N541" s="53">
        <f>IF(K541="","",K541-L541-M541-N($I541)-$P541*N(Settings!$D$20))</f>
        <v/>
      </c>
      <c r="O541">
        <f>IF($C541="",0,IFERROR(MATCH($C541,Settings!$D$11:$D$18,0),0))</f>
        <v/>
      </c>
      <c r="P541">
        <f>IF(LOWER(TRIM($J541&amp;""))="x",1,0)</f>
        <v/>
      </c>
    </row>
    <row r="542">
      <c r="A542" s="49" t="n">
        <v>46097</v>
      </c>
      <c r="B542" s="50" t="inlineStr">
        <is>
          <t>BL26535</t>
        </is>
      </c>
      <c r="C542" s="50" t="inlineStr">
        <is>
          <t>Amazon</t>
        </is>
      </c>
      <c r="D542" s="50" t="inlineStr">
        <is>
          <t>BL-201</t>
        </is>
      </c>
      <c r="E542" s="50" t="n">
        <v>1</v>
      </c>
      <c r="F542" s="51" t="n">
        <v>13.15</v>
      </c>
      <c r="G542" s="51" t="n">
        <v>0</v>
      </c>
      <c r="H542" s="51" t="n">
        <v>0</v>
      </c>
      <c r="I542" s="51" t="n">
        <v>4.83</v>
      </c>
      <c r="J542" s="50" t="n"/>
      <c r="K542" s="52">
        <f>IF(OR($A542="",$E542=""),"",IF($P542=1,0,N($E542)*N($F542)-N($G542)+N($H542)))</f>
        <v/>
      </c>
      <c r="L542" s="52">
        <f>IF(K542="","",IF($P542=1,0,N($E542)*IFERROR(INDEX(Products!$D$8:$D$307,MATCH($D542,Products!$A$8:$A$307,0)),0)))</f>
        <v/>
      </c>
      <c r="M542" s="52">
        <f>IF(OR(K542="",$O542=0),IF(K542="","",0),IF($P542=1,0,K542*(N(INDEX(Settings!$E$11:$E$18,$O542))+N(INDEX(Settings!$G$11:$G$18,$O542)))+N(INDEX(Settings!$F$11:$F$18,$O542))))</f>
        <v/>
      </c>
      <c r="N542" s="53">
        <f>IF(K542="","",K542-L542-M542-N($I542)-$P542*N(Settings!$D$20))</f>
        <v/>
      </c>
      <c r="O542">
        <f>IF($C542="",0,IFERROR(MATCH($C542,Settings!$D$11:$D$18,0),0))</f>
        <v/>
      </c>
      <c r="P542">
        <f>IF(LOWER(TRIM($J542&amp;""))="x",1,0)</f>
        <v/>
      </c>
    </row>
    <row r="543">
      <c r="A543" s="49" t="n">
        <v>46098</v>
      </c>
      <c r="B543" s="50" t="inlineStr">
        <is>
          <t>BL26536</t>
        </is>
      </c>
      <c r="C543" s="50" t="inlineStr">
        <is>
          <t>eBay</t>
        </is>
      </c>
      <c r="D543" s="50" t="inlineStr">
        <is>
          <t>BL-203</t>
        </is>
      </c>
      <c r="E543" s="50" t="n">
        <v>1</v>
      </c>
      <c r="F543" s="51" t="n">
        <v>16.72</v>
      </c>
      <c r="G543" s="51" t="n">
        <v>0</v>
      </c>
      <c r="H543" s="51" t="n">
        <v>3.28</v>
      </c>
      <c r="I543" s="51" t="n">
        <v>4.38</v>
      </c>
      <c r="J543" s="50" t="n"/>
      <c r="K543" s="52">
        <f>IF(OR($A543="",$E543=""),"",IF($P543=1,0,N($E543)*N($F543)-N($G543)+N($H543)))</f>
        <v/>
      </c>
      <c r="L543" s="52">
        <f>IF(K543="","",IF($P543=1,0,N($E543)*IFERROR(INDEX(Products!$D$8:$D$307,MATCH($D543,Products!$A$8:$A$307,0)),0)))</f>
        <v/>
      </c>
      <c r="M543" s="52">
        <f>IF(OR(K543="",$O543=0),IF(K543="","",0),IF($P543=1,0,K543*(N(INDEX(Settings!$E$11:$E$18,$O543))+N(INDEX(Settings!$G$11:$G$18,$O543)))+N(INDEX(Settings!$F$11:$F$18,$O543))))</f>
        <v/>
      </c>
      <c r="N543" s="53">
        <f>IF(K543="","",K543-L543-M543-N($I543)-$P543*N(Settings!$D$20))</f>
        <v/>
      </c>
      <c r="O543">
        <f>IF($C543="",0,IFERROR(MATCH($C543,Settings!$D$11:$D$18,0),0))</f>
        <v/>
      </c>
      <c r="P543">
        <f>IF(LOWER(TRIM($J543&amp;""))="x",1,0)</f>
        <v/>
      </c>
    </row>
    <row r="544">
      <c r="A544" s="49" t="n">
        <v>46098</v>
      </c>
      <c r="B544" s="50" t="inlineStr">
        <is>
          <t>BL26537</t>
        </is>
      </c>
      <c r="C544" s="50" t="inlineStr">
        <is>
          <t>Own shop</t>
        </is>
      </c>
      <c r="D544" s="50" t="inlineStr">
        <is>
          <t>BL-101</t>
        </is>
      </c>
      <c r="E544" s="50" t="n">
        <v>1</v>
      </c>
      <c r="F544" s="51" t="n">
        <v>20.92</v>
      </c>
      <c r="G544" s="51" t="n">
        <v>2.09</v>
      </c>
      <c r="H544" s="51" t="n">
        <v>4.12</v>
      </c>
      <c r="I544" s="51" t="n">
        <v>5.06</v>
      </c>
      <c r="J544" s="50" t="n"/>
      <c r="K544" s="52">
        <f>IF(OR($A544="",$E544=""),"",IF($P544=1,0,N($E544)*N($F544)-N($G544)+N($H544)))</f>
        <v/>
      </c>
      <c r="L544" s="52">
        <f>IF(K544="","",IF($P544=1,0,N($E544)*IFERROR(INDEX(Products!$D$8:$D$307,MATCH($D544,Products!$A$8:$A$307,0)),0)))</f>
        <v/>
      </c>
      <c r="M544" s="52">
        <f>IF(OR(K544="",$O544=0),IF(K544="","",0),IF($P544=1,0,K544*(N(INDEX(Settings!$E$11:$E$18,$O544))+N(INDEX(Settings!$G$11:$G$18,$O544)))+N(INDEX(Settings!$F$11:$F$18,$O544))))</f>
        <v/>
      </c>
      <c r="N544" s="53">
        <f>IF(K544="","",K544-L544-M544-N($I544)-$P544*N(Settings!$D$20))</f>
        <v/>
      </c>
      <c r="O544">
        <f>IF($C544="",0,IFERROR(MATCH($C544,Settings!$D$11:$D$18,0),0))</f>
        <v/>
      </c>
      <c r="P544">
        <f>IF(LOWER(TRIM($J544&amp;""))="x",1,0)</f>
        <v/>
      </c>
    </row>
    <row r="545">
      <c r="A545" s="49" t="n">
        <v>46098</v>
      </c>
      <c r="B545" s="50" t="inlineStr">
        <is>
          <t>BL26538</t>
        </is>
      </c>
      <c r="C545" s="50" t="inlineStr">
        <is>
          <t>Amazon</t>
        </is>
      </c>
      <c r="D545" s="50" t="inlineStr">
        <is>
          <t>BL-104</t>
        </is>
      </c>
      <c r="E545" s="50" t="n">
        <v>1</v>
      </c>
      <c r="F545" s="51" t="n">
        <v>8.74</v>
      </c>
      <c r="G545" s="51" t="n">
        <v>0</v>
      </c>
      <c r="H545" s="51" t="n">
        <v>0</v>
      </c>
      <c r="I545" s="51" t="n">
        <v>4.78</v>
      </c>
      <c r="J545" s="50" t="n"/>
      <c r="K545" s="52">
        <f>IF(OR($A545="",$E545=""),"",IF($P545=1,0,N($E545)*N($F545)-N($G545)+N($H545)))</f>
        <v/>
      </c>
      <c r="L545" s="52">
        <f>IF(K545="","",IF($P545=1,0,N($E545)*IFERROR(INDEX(Products!$D$8:$D$307,MATCH($D545,Products!$A$8:$A$307,0)),0)))</f>
        <v/>
      </c>
      <c r="M545" s="52">
        <f>IF(OR(K545="",$O545=0),IF(K545="","",0),IF($P545=1,0,K545*(N(INDEX(Settings!$E$11:$E$18,$O545))+N(INDEX(Settings!$G$11:$G$18,$O545)))+N(INDEX(Settings!$F$11:$F$18,$O545))))</f>
        <v/>
      </c>
      <c r="N545" s="53">
        <f>IF(K545="","",K545-L545-M545-N($I545)-$P545*N(Settings!$D$20))</f>
        <v/>
      </c>
      <c r="O545">
        <f>IF($C545="",0,IFERROR(MATCH($C545,Settings!$D$11:$D$18,0),0))</f>
        <v/>
      </c>
      <c r="P545">
        <f>IF(LOWER(TRIM($J545&amp;""))="x",1,0)</f>
        <v/>
      </c>
    </row>
    <row r="546">
      <c r="A546" s="49" t="n">
        <v>46098</v>
      </c>
      <c r="B546" s="50" t="inlineStr">
        <is>
          <t>BL26539</t>
        </is>
      </c>
      <c r="C546" s="50" t="inlineStr">
        <is>
          <t>Amazon</t>
        </is>
      </c>
      <c r="D546" s="50" t="inlineStr">
        <is>
          <t>BL-403</t>
        </is>
      </c>
      <c r="E546" s="50" t="n">
        <v>2</v>
      </c>
      <c r="F546" s="51" t="n">
        <v>11.38</v>
      </c>
      <c r="G546" s="51" t="n">
        <v>0</v>
      </c>
      <c r="H546" s="51" t="n">
        <v>0</v>
      </c>
      <c r="I546" s="51" t="n">
        <v>4.34</v>
      </c>
      <c r="J546" s="50" t="inlineStr">
        <is>
          <t>x</t>
        </is>
      </c>
      <c r="K546" s="52">
        <f>IF(OR($A546="",$E546=""),"",IF($P546=1,0,N($E546)*N($F546)-N($G546)+N($H546)))</f>
        <v/>
      </c>
      <c r="L546" s="52">
        <f>IF(K546="","",IF($P546=1,0,N($E546)*IFERROR(INDEX(Products!$D$8:$D$307,MATCH($D546,Products!$A$8:$A$307,0)),0)))</f>
        <v/>
      </c>
      <c r="M546" s="52">
        <f>IF(OR(K546="",$O546=0),IF(K546="","",0),IF($P546=1,0,K546*(N(INDEX(Settings!$E$11:$E$18,$O546))+N(INDEX(Settings!$G$11:$G$18,$O546)))+N(INDEX(Settings!$F$11:$F$18,$O546))))</f>
        <v/>
      </c>
      <c r="N546" s="53">
        <f>IF(K546="","",K546-L546-M546-N($I546)-$P546*N(Settings!$D$20))</f>
        <v/>
      </c>
      <c r="O546">
        <f>IF($C546="",0,IFERROR(MATCH($C546,Settings!$D$11:$D$18,0),0))</f>
        <v/>
      </c>
      <c r="P546">
        <f>IF(LOWER(TRIM($J546&amp;""))="x",1,0)</f>
        <v/>
      </c>
    </row>
    <row r="547">
      <c r="A547" s="49" t="n">
        <v>46098</v>
      </c>
      <c r="B547" s="50" t="inlineStr">
        <is>
          <t>BL26540</t>
        </is>
      </c>
      <c r="C547" s="50" t="inlineStr">
        <is>
          <t>Own shop</t>
        </is>
      </c>
      <c r="D547" s="50" t="inlineStr">
        <is>
          <t>BL-101</t>
        </is>
      </c>
      <c r="E547" s="50" t="n">
        <v>1</v>
      </c>
      <c r="F547" s="51" t="n">
        <v>20.92</v>
      </c>
      <c r="G547" s="51" t="n">
        <v>0</v>
      </c>
      <c r="H547" s="51" t="n">
        <v>4.12</v>
      </c>
      <c r="I547" s="51" t="n">
        <v>4.14</v>
      </c>
      <c r="J547" s="50" t="n"/>
      <c r="K547" s="52">
        <f>IF(OR($A547="",$E547=""),"",IF($P547=1,0,N($E547)*N($F547)-N($G547)+N($H547)))</f>
        <v/>
      </c>
      <c r="L547" s="52">
        <f>IF(K547="","",IF($P547=1,0,N($E547)*IFERROR(INDEX(Products!$D$8:$D$307,MATCH($D547,Products!$A$8:$A$307,0)),0)))</f>
        <v/>
      </c>
      <c r="M547" s="52">
        <f>IF(OR(K547="",$O547=0),IF(K547="","",0),IF($P547=1,0,K547*(N(INDEX(Settings!$E$11:$E$18,$O547))+N(INDEX(Settings!$G$11:$G$18,$O547)))+N(INDEX(Settings!$F$11:$F$18,$O547))))</f>
        <v/>
      </c>
      <c r="N547" s="53">
        <f>IF(K547="","",K547-L547-M547-N($I547)-$P547*N(Settings!$D$20))</f>
        <v/>
      </c>
      <c r="O547">
        <f>IF($C547="",0,IFERROR(MATCH($C547,Settings!$D$11:$D$18,0),0))</f>
        <v/>
      </c>
      <c r="P547">
        <f>IF(LOWER(TRIM($J547&amp;""))="x",1,0)</f>
        <v/>
      </c>
    </row>
    <row r="548">
      <c r="A548" s="49" t="n">
        <v>46098</v>
      </c>
      <c r="B548" s="50" t="inlineStr">
        <is>
          <t>BL26541</t>
        </is>
      </c>
      <c r="C548" s="50" t="inlineStr">
        <is>
          <t>Amazon</t>
        </is>
      </c>
      <c r="D548" s="50" t="inlineStr">
        <is>
          <t>BL-103</t>
        </is>
      </c>
      <c r="E548" s="50" t="n">
        <v>1</v>
      </c>
      <c r="F548" s="51" t="n">
        <v>30.79</v>
      </c>
      <c r="G548" s="51" t="n">
        <v>0</v>
      </c>
      <c r="H548" s="51" t="n">
        <v>0</v>
      </c>
      <c r="I548" s="51" t="n">
        <v>4.23</v>
      </c>
      <c r="J548" s="50" t="n"/>
      <c r="K548" s="52">
        <f>IF(OR($A548="",$E548=""),"",IF($P548=1,0,N($E548)*N($F548)-N($G548)+N($H548)))</f>
        <v/>
      </c>
      <c r="L548" s="52">
        <f>IF(K548="","",IF($P548=1,0,N($E548)*IFERROR(INDEX(Products!$D$8:$D$307,MATCH($D548,Products!$A$8:$A$307,0)),0)))</f>
        <v/>
      </c>
      <c r="M548" s="52">
        <f>IF(OR(K548="",$O548=0),IF(K548="","",0),IF($P548=1,0,K548*(N(INDEX(Settings!$E$11:$E$18,$O548))+N(INDEX(Settings!$G$11:$G$18,$O548)))+N(INDEX(Settings!$F$11:$F$18,$O548))))</f>
        <v/>
      </c>
      <c r="N548" s="53">
        <f>IF(K548="","",K548-L548-M548-N($I548)-$P548*N(Settings!$D$20))</f>
        <v/>
      </c>
      <c r="O548">
        <f>IF($C548="",0,IFERROR(MATCH($C548,Settings!$D$11:$D$18,0),0))</f>
        <v/>
      </c>
      <c r="P548">
        <f>IF(LOWER(TRIM($J548&amp;""))="x",1,0)</f>
        <v/>
      </c>
    </row>
    <row r="549">
      <c r="A549" s="49" t="n">
        <v>46099</v>
      </c>
      <c r="B549" s="50" t="inlineStr">
        <is>
          <t>BL26542</t>
        </is>
      </c>
      <c r="C549" s="50" t="inlineStr">
        <is>
          <t>Own shop</t>
        </is>
      </c>
      <c r="D549" s="50" t="inlineStr">
        <is>
          <t>BL-102</t>
        </is>
      </c>
      <c r="E549" s="50" t="n">
        <v>1</v>
      </c>
      <c r="F549" s="51" t="n">
        <v>14.2</v>
      </c>
      <c r="G549" s="51" t="n">
        <v>0</v>
      </c>
      <c r="H549" s="51" t="n">
        <v>4.12</v>
      </c>
      <c r="I549" s="51" t="n">
        <v>4.77</v>
      </c>
      <c r="J549" s="50" t="n"/>
      <c r="K549" s="52">
        <f>IF(OR($A549="",$E549=""),"",IF($P549=1,0,N($E549)*N($F549)-N($G549)+N($H549)))</f>
        <v/>
      </c>
      <c r="L549" s="52">
        <f>IF(K549="","",IF($P549=1,0,N($E549)*IFERROR(INDEX(Products!$D$8:$D$307,MATCH($D549,Products!$A$8:$A$307,0)),0)))</f>
        <v/>
      </c>
      <c r="M549" s="52">
        <f>IF(OR(K549="",$O549=0),IF(K549="","",0),IF($P549=1,0,K549*(N(INDEX(Settings!$E$11:$E$18,$O549))+N(INDEX(Settings!$G$11:$G$18,$O549)))+N(INDEX(Settings!$F$11:$F$18,$O549))))</f>
        <v/>
      </c>
      <c r="N549" s="53">
        <f>IF(K549="","",K549-L549-M549-N($I549)-$P549*N(Settings!$D$20))</f>
        <v/>
      </c>
      <c r="O549">
        <f>IF($C549="",0,IFERROR(MATCH($C549,Settings!$D$11:$D$18,0),0))</f>
        <v/>
      </c>
      <c r="P549">
        <f>IF(LOWER(TRIM($J549&amp;""))="x",1,0)</f>
        <v/>
      </c>
    </row>
    <row r="550">
      <c r="A550" s="49" t="n">
        <v>46099</v>
      </c>
      <c r="B550" s="50" t="inlineStr">
        <is>
          <t>BL26543</t>
        </is>
      </c>
      <c r="C550" s="50" t="inlineStr">
        <is>
          <t>Own shop</t>
        </is>
      </c>
      <c r="D550" s="50" t="inlineStr">
        <is>
          <t>BL-302</t>
        </is>
      </c>
      <c r="E550" s="50" t="n">
        <v>1</v>
      </c>
      <c r="F550" s="51" t="n">
        <v>33.53</v>
      </c>
      <c r="G550" s="51" t="n">
        <v>0</v>
      </c>
      <c r="H550" s="51" t="n">
        <v>4.12</v>
      </c>
      <c r="I550" s="51" t="n">
        <v>4.73</v>
      </c>
      <c r="J550" s="50" t="n"/>
      <c r="K550" s="52">
        <f>IF(OR($A550="",$E550=""),"",IF($P550=1,0,N($E550)*N($F550)-N($G550)+N($H550)))</f>
        <v/>
      </c>
      <c r="L550" s="52">
        <f>IF(K550="","",IF($P550=1,0,N($E550)*IFERROR(INDEX(Products!$D$8:$D$307,MATCH($D550,Products!$A$8:$A$307,0)),0)))</f>
        <v/>
      </c>
      <c r="M550" s="52">
        <f>IF(OR(K550="",$O550=0),IF(K550="","",0),IF($P550=1,0,K550*(N(INDEX(Settings!$E$11:$E$18,$O550))+N(INDEX(Settings!$G$11:$G$18,$O550)))+N(INDEX(Settings!$F$11:$F$18,$O550))))</f>
        <v/>
      </c>
      <c r="N550" s="53">
        <f>IF(K550="","",K550-L550-M550-N($I550)-$P550*N(Settings!$D$20))</f>
        <v/>
      </c>
      <c r="O550">
        <f>IF($C550="",0,IFERROR(MATCH($C550,Settings!$D$11:$D$18,0),0))</f>
        <v/>
      </c>
      <c r="P550">
        <f>IF(LOWER(TRIM($J550&amp;""))="x",1,0)</f>
        <v/>
      </c>
    </row>
    <row r="551">
      <c r="A551" s="49" t="n">
        <v>46099</v>
      </c>
      <c r="B551" s="50" t="inlineStr">
        <is>
          <t>BL26544</t>
        </is>
      </c>
      <c r="C551" s="50" t="inlineStr">
        <is>
          <t>eBay</t>
        </is>
      </c>
      <c r="D551" s="50" t="inlineStr">
        <is>
          <t>BL-103</t>
        </is>
      </c>
      <c r="E551" s="50" t="n">
        <v>2</v>
      </c>
      <c r="F551" s="51" t="n">
        <v>29.33</v>
      </c>
      <c r="G551" s="51" t="n">
        <v>0</v>
      </c>
      <c r="H551" s="51" t="n">
        <v>3.28</v>
      </c>
      <c r="I551" s="51" t="n">
        <v>4.65</v>
      </c>
      <c r="J551" s="50" t="n"/>
      <c r="K551" s="52">
        <f>IF(OR($A551="",$E551=""),"",IF($P551=1,0,N($E551)*N($F551)-N($G551)+N($H551)))</f>
        <v/>
      </c>
      <c r="L551" s="52">
        <f>IF(K551="","",IF($P551=1,0,N($E551)*IFERROR(INDEX(Products!$D$8:$D$307,MATCH($D551,Products!$A$8:$A$307,0)),0)))</f>
        <v/>
      </c>
      <c r="M551" s="52">
        <f>IF(OR(K551="",$O551=0),IF(K551="","",0),IF($P551=1,0,K551*(N(INDEX(Settings!$E$11:$E$18,$O551))+N(INDEX(Settings!$G$11:$G$18,$O551)))+N(INDEX(Settings!$F$11:$F$18,$O551))))</f>
        <v/>
      </c>
      <c r="N551" s="53">
        <f>IF(K551="","",K551-L551-M551-N($I551)-$P551*N(Settings!$D$20))</f>
        <v/>
      </c>
      <c r="O551">
        <f>IF($C551="",0,IFERROR(MATCH($C551,Settings!$D$11:$D$18,0),0))</f>
        <v/>
      </c>
      <c r="P551">
        <f>IF(LOWER(TRIM($J551&amp;""))="x",1,0)</f>
        <v/>
      </c>
    </row>
    <row r="552">
      <c r="A552" s="49" t="n">
        <v>46099</v>
      </c>
      <c r="B552" s="50" t="inlineStr">
        <is>
          <t>BL26545</t>
        </is>
      </c>
      <c r="C552" s="50" t="inlineStr">
        <is>
          <t>Amazon</t>
        </is>
      </c>
      <c r="D552" s="50" t="inlineStr">
        <is>
          <t>BL-103</t>
        </is>
      </c>
      <c r="E552" s="50" t="n">
        <v>1</v>
      </c>
      <c r="F552" s="51" t="n">
        <v>30.79</v>
      </c>
      <c r="G552" s="51" t="n">
        <v>0</v>
      </c>
      <c r="H552" s="51" t="n">
        <v>0</v>
      </c>
      <c r="I552" s="51" t="n">
        <v>4.69</v>
      </c>
      <c r="J552" s="50" t="n"/>
      <c r="K552" s="52">
        <f>IF(OR($A552="",$E552=""),"",IF($P552=1,0,N($E552)*N($F552)-N($G552)+N($H552)))</f>
        <v/>
      </c>
      <c r="L552" s="52">
        <f>IF(K552="","",IF($P552=1,0,N($E552)*IFERROR(INDEX(Products!$D$8:$D$307,MATCH($D552,Products!$A$8:$A$307,0)),0)))</f>
        <v/>
      </c>
      <c r="M552" s="52">
        <f>IF(OR(K552="",$O552=0),IF(K552="","",0),IF($P552=1,0,K552*(N(INDEX(Settings!$E$11:$E$18,$O552))+N(INDEX(Settings!$G$11:$G$18,$O552)))+N(INDEX(Settings!$F$11:$F$18,$O552))))</f>
        <v/>
      </c>
      <c r="N552" s="53">
        <f>IF(K552="","",K552-L552-M552-N($I552)-$P552*N(Settings!$D$20))</f>
        <v/>
      </c>
      <c r="O552">
        <f>IF($C552="",0,IFERROR(MATCH($C552,Settings!$D$11:$D$18,0),0))</f>
        <v/>
      </c>
      <c r="P552">
        <f>IF(LOWER(TRIM($J552&amp;""))="x",1,0)</f>
        <v/>
      </c>
    </row>
    <row r="553">
      <c r="A553" s="49" t="n">
        <v>46099</v>
      </c>
      <c r="B553" s="50" t="inlineStr">
        <is>
          <t>BL26546</t>
        </is>
      </c>
      <c r="C553" s="50" t="inlineStr">
        <is>
          <t>Amazon</t>
        </is>
      </c>
      <c r="D553" s="50" t="inlineStr">
        <is>
          <t>BL-101</t>
        </is>
      </c>
      <c r="E553" s="50" t="n">
        <v>1</v>
      </c>
      <c r="F553" s="51" t="n">
        <v>21.97</v>
      </c>
      <c r="G553" s="51" t="n">
        <v>0</v>
      </c>
      <c r="H553" s="51" t="n">
        <v>0</v>
      </c>
      <c r="I553" s="51" t="n">
        <v>5.02</v>
      </c>
      <c r="J553" s="50" t="n"/>
      <c r="K553" s="52">
        <f>IF(OR($A553="",$E553=""),"",IF($P553=1,0,N($E553)*N($F553)-N($G553)+N($H553)))</f>
        <v/>
      </c>
      <c r="L553" s="52">
        <f>IF(K553="","",IF($P553=1,0,N($E553)*IFERROR(INDEX(Products!$D$8:$D$307,MATCH($D553,Products!$A$8:$A$307,0)),0)))</f>
        <v/>
      </c>
      <c r="M553" s="52">
        <f>IF(OR(K553="",$O553=0),IF(K553="","",0),IF($P553=1,0,K553*(N(INDEX(Settings!$E$11:$E$18,$O553))+N(INDEX(Settings!$G$11:$G$18,$O553)))+N(INDEX(Settings!$F$11:$F$18,$O553))))</f>
        <v/>
      </c>
      <c r="N553" s="53">
        <f>IF(K553="","",K553-L553-M553-N($I553)-$P553*N(Settings!$D$20))</f>
        <v/>
      </c>
      <c r="O553">
        <f>IF($C553="",0,IFERROR(MATCH($C553,Settings!$D$11:$D$18,0),0))</f>
        <v/>
      </c>
      <c r="P553">
        <f>IF(LOWER(TRIM($J553&amp;""))="x",1,0)</f>
        <v/>
      </c>
    </row>
    <row r="554">
      <c r="A554" s="49" t="n">
        <v>46099</v>
      </c>
      <c r="B554" s="50" t="inlineStr">
        <is>
          <t>BL26547</t>
        </is>
      </c>
      <c r="C554" s="50" t="inlineStr">
        <is>
          <t>Amazon</t>
        </is>
      </c>
      <c r="D554" s="50" t="inlineStr">
        <is>
          <t>BL-101</t>
        </is>
      </c>
      <c r="E554" s="50" t="n">
        <v>1</v>
      </c>
      <c r="F554" s="51" t="n">
        <v>21.97</v>
      </c>
      <c r="G554" s="51" t="n">
        <v>0</v>
      </c>
      <c r="H554" s="51" t="n">
        <v>0</v>
      </c>
      <c r="I554" s="51" t="n">
        <v>5.17</v>
      </c>
      <c r="J554" s="50" t="n"/>
      <c r="K554" s="52">
        <f>IF(OR($A554="",$E554=""),"",IF($P554=1,0,N($E554)*N($F554)-N($G554)+N($H554)))</f>
        <v/>
      </c>
      <c r="L554" s="52">
        <f>IF(K554="","",IF($P554=1,0,N($E554)*IFERROR(INDEX(Products!$D$8:$D$307,MATCH($D554,Products!$A$8:$A$307,0)),0)))</f>
        <v/>
      </c>
      <c r="M554" s="52">
        <f>IF(OR(K554="",$O554=0),IF(K554="","",0),IF($P554=1,0,K554*(N(INDEX(Settings!$E$11:$E$18,$O554))+N(INDEX(Settings!$G$11:$G$18,$O554)))+N(INDEX(Settings!$F$11:$F$18,$O554))))</f>
        <v/>
      </c>
      <c r="N554" s="53">
        <f>IF(K554="","",K554-L554-M554-N($I554)-$P554*N(Settings!$D$20))</f>
        <v/>
      </c>
      <c r="O554">
        <f>IF($C554="",0,IFERROR(MATCH($C554,Settings!$D$11:$D$18,0),0))</f>
        <v/>
      </c>
      <c r="P554">
        <f>IF(LOWER(TRIM($J554&amp;""))="x",1,0)</f>
        <v/>
      </c>
    </row>
    <row r="555">
      <c r="A555" s="49" t="n">
        <v>46099</v>
      </c>
      <c r="B555" s="50" t="inlineStr">
        <is>
          <t>BL26548</t>
        </is>
      </c>
      <c r="C555" s="50" t="inlineStr">
        <is>
          <t>Etsy</t>
        </is>
      </c>
      <c r="D555" s="50" t="inlineStr">
        <is>
          <t>BL-202</t>
        </is>
      </c>
      <c r="E555" s="50" t="n">
        <v>1</v>
      </c>
      <c r="F555" s="51" t="n">
        <v>57.98</v>
      </c>
      <c r="G555" s="51" t="n">
        <v>0</v>
      </c>
      <c r="H555" s="51" t="n">
        <v>3.28</v>
      </c>
      <c r="I555" s="51" t="n">
        <v>6.9</v>
      </c>
      <c r="J555" s="50" t="n"/>
      <c r="K555" s="52">
        <f>IF(OR($A555="",$E555=""),"",IF($P555=1,0,N($E555)*N($F555)-N($G555)+N($H555)))</f>
        <v/>
      </c>
      <c r="L555" s="52">
        <f>IF(K555="","",IF($P555=1,0,N($E555)*IFERROR(INDEX(Products!$D$8:$D$307,MATCH($D555,Products!$A$8:$A$307,0)),0)))</f>
        <v/>
      </c>
      <c r="M555" s="52">
        <f>IF(OR(K555="",$O555=0),IF(K555="","",0),IF($P555=1,0,K555*(N(INDEX(Settings!$E$11:$E$18,$O555))+N(INDEX(Settings!$G$11:$G$18,$O555)))+N(INDEX(Settings!$F$11:$F$18,$O555))))</f>
        <v/>
      </c>
      <c r="N555" s="53">
        <f>IF(K555="","",K555-L555-M555-N($I555)-$P555*N(Settings!$D$20))</f>
        <v/>
      </c>
      <c r="O555">
        <f>IF($C555="",0,IFERROR(MATCH($C555,Settings!$D$11:$D$18,0),0))</f>
        <v/>
      </c>
      <c r="P555">
        <f>IF(LOWER(TRIM($J555&amp;""))="x",1,0)</f>
        <v/>
      </c>
    </row>
    <row r="556">
      <c r="A556" s="49" t="n">
        <v>46100</v>
      </c>
      <c r="B556" s="50" t="inlineStr">
        <is>
          <t>BL26549</t>
        </is>
      </c>
      <c r="C556" s="50" t="inlineStr">
        <is>
          <t>Etsy</t>
        </is>
      </c>
      <c r="D556" s="50" t="inlineStr">
        <is>
          <t>BL-202</t>
        </is>
      </c>
      <c r="E556" s="50" t="n">
        <v>1</v>
      </c>
      <c r="F556" s="51" t="n">
        <v>57.98</v>
      </c>
      <c r="G556" s="51" t="n">
        <v>0</v>
      </c>
      <c r="H556" s="51" t="n">
        <v>3.28</v>
      </c>
      <c r="I556" s="51" t="n">
        <v>6.9</v>
      </c>
      <c r="J556" s="50" t="inlineStr">
        <is>
          <t>x</t>
        </is>
      </c>
      <c r="K556" s="52">
        <f>IF(OR($A556="",$E556=""),"",IF($P556=1,0,N($E556)*N($F556)-N($G556)+N($H556)))</f>
        <v/>
      </c>
      <c r="L556" s="52">
        <f>IF(K556="","",IF($P556=1,0,N($E556)*IFERROR(INDEX(Products!$D$8:$D$307,MATCH($D556,Products!$A$8:$A$307,0)),0)))</f>
        <v/>
      </c>
      <c r="M556" s="52">
        <f>IF(OR(K556="",$O556=0),IF(K556="","",0),IF($P556=1,0,K556*(N(INDEX(Settings!$E$11:$E$18,$O556))+N(INDEX(Settings!$G$11:$G$18,$O556)))+N(INDEX(Settings!$F$11:$F$18,$O556))))</f>
        <v/>
      </c>
      <c r="N556" s="53">
        <f>IF(K556="","",K556-L556-M556-N($I556)-$P556*N(Settings!$D$20))</f>
        <v/>
      </c>
      <c r="O556">
        <f>IF($C556="",0,IFERROR(MATCH($C556,Settings!$D$11:$D$18,0),0))</f>
        <v/>
      </c>
      <c r="P556">
        <f>IF(LOWER(TRIM($J556&amp;""))="x",1,0)</f>
        <v/>
      </c>
    </row>
    <row r="557">
      <c r="A557" s="49" t="n">
        <v>46100</v>
      </c>
      <c r="B557" s="50" t="inlineStr">
        <is>
          <t>BL26550</t>
        </is>
      </c>
      <c r="C557" s="50" t="inlineStr">
        <is>
          <t>Etsy</t>
        </is>
      </c>
      <c r="D557" s="50" t="inlineStr">
        <is>
          <t>BL-101</t>
        </is>
      </c>
      <c r="E557" s="50" t="n">
        <v>1</v>
      </c>
      <c r="F557" s="51" t="n">
        <v>20.92</v>
      </c>
      <c r="G557" s="51" t="n">
        <v>0</v>
      </c>
      <c r="H557" s="51" t="n">
        <v>3.28</v>
      </c>
      <c r="I557" s="51" t="n">
        <v>4.76</v>
      </c>
      <c r="J557" s="50" t="n"/>
      <c r="K557" s="52">
        <f>IF(OR($A557="",$E557=""),"",IF($P557=1,0,N($E557)*N($F557)-N($G557)+N($H557)))</f>
        <v/>
      </c>
      <c r="L557" s="52">
        <f>IF(K557="","",IF($P557=1,0,N($E557)*IFERROR(INDEX(Products!$D$8:$D$307,MATCH($D557,Products!$A$8:$A$307,0)),0)))</f>
        <v/>
      </c>
      <c r="M557" s="52">
        <f>IF(OR(K557="",$O557=0),IF(K557="","",0),IF($P557=1,0,K557*(N(INDEX(Settings!$E$11:$E$18,$O557))+N(INDEX(Settings!$G$11:$G$18,$O557)))+N(INDEX(Settings!$F$11:$F$18,$O557))))</f>
        <v/>
      </c>
      <c r="N557" s="53">
        <f>IF(K557="","",K557-L557-M557-N($I557)-$P557*N(Settings!$D$20))</f>
        <v/>
      </c>
      <c r="O557">
        <f>IF($C557="",0,IFERROR(MATCH($C557,Settings!$D$11:$D$18,0),0))</f>
        <v/>
      </c>
      <c r="P557">
        <f>IF(LOWER(TRIM($J557&amp;""))="x",1,0)</f>
        <v/>
      </c>
    </row>
    <row r="558">
      <c r="A558" s="49" t="n">
        <v>46100</v>
      </c>
      <c r="B558" s="50" t="inlineStr">
        <is>
          <t>BL26551</t>
        </is>
      </c>
      <c r="C558" s="50" t="inlineStr">
        <is>
          <t>Own shop</t>
        </is>
      </c>
      <c r="D558" s="50" t="inlineStr">
        <is>
          <t>BL-104</t>
        </is>
      </c>
      <c r="E558" s="50" t="n">
        <v>2</v>
      </c>
      <c r="F558" s="51" t="n">
        <v>8.32</v>
      </c>
      <c r="G558" s="51" t="n">
        <v>0</v>
      </c>
      <c r="H558" s="51" t="n">
        <v>4.12</v>
      </c>
      <c r="I558" s="51" t="n">
        <v>4.52</v>
      </c>
      <c r="J558" s="50" t="n"/>
      <c r="K558" s="52">
        <f>IF(OR($A558="",$E558=""),"",IF($P558=1,0,N($E558)*N($F558)-N($G558)+N($H558)))</f>
        <v/>
      </c>
      <c r="L558" s="52">
        <f>IF(K558="","",IF($P558=1,0,N($E558)*IFERROR(INDEX(Products!$D$8:$D$307,MATCH($D558,Products!$A$8:$A$307,0)),0)))</f>
        <v/>
      </c>
      <c r="M558" s="52">
        <f>IF(OR(K558="",$O558=0),IF(K558="","",0),IF($P558=1,0,K558*(N(INDEX(Settings!$E$11:$E$18,$O558))+N(INDEX(Settings!$G$11:$G$18,$O558)))+N(INDEX(Settings!$F$11:$F$18,$O558))))</f>
        <v/>
      </c>
      <c r="N558" s="53">
        <f>IF(K558="","",K558-L558-M558-N($I558)-$P558*N(Settings!$D$20))</f>
        <v/>
      </c>
      <c r="O558">
        <f>IF($C558="",0,IFERROR(MATCH($C558,Settings!$D$11:$D$18,0),0))</f>
        <v/>
      </c>
      <c r="P558">
        <f>IF(LOWER(TRIM($J558&amp;""))="x",1,0)</f>
        <v/>
      </c>
    </row>
    <row r="559">
      <c r="A559" s="49" t="n">
        <v>46100</v>
      </c>
      <c r="B559" s="50" t="inlineStr">
        <is>
          <t>BL26552</t>
        </is>
      </c>
      <c r="C559" s="50" t="inlineStr">
        <is>
          <t>Amazon</t>
        </is>
      </c>
      <c r="D559" s="50" t="inlineStr">
        <is>
          <t>BL-403</t>
        </is>
      </c>
      <c r="E559" s="50" t="n">
        <v>1</v>
      </c>
      <c r="F559" s="51" t="n">
        <v>11.38</v>
      </c>
      <c r="G559" s="51" t="n">
        <v>0</v>
      </c>
      <c r="H559" s="51" t="n">
        <v>0</v>
      </c>
      <c r="I559" s="51" t="n">
        <v>4.38</v>
      </c>
      <c r="J559" s="50" t="n"/>
      <c r="K559" s="52">
        <f>IF(OR($A559="",$E559=""),"",IF($P559=1,0,N($E559)*N($F559)-N($G559)+N($H559)))</f>
        <v/>
      </c>
      <c r="L559" s="52">
        <f>IF(K559="","",IF($P559=1,0,N($E559)*IFERROR(INDEX(Products!$D$8:$D$307,MATCH($D559,Products!$A$8:$A$307,0)),0)))</f>
        <v/>
      </c>
      <c r="M559" s="52">
        <f>IF(OR(K559="",$O559=0),IF(K559="","",0),IF($P559=1,0,K559*(N(INDEX(Settings!$E$11:$E$18,$O559))+N(INDEX(Settings!$G$11:$G$18,$O559)))+N(INDEX(Settings!$F$11:$F$18,$O559))))</f>
        <v/>
      </c>
      <c r="N559" s="53">
        <f>IF(K559="","",K559-L559-M559-N($I559)-$P559*N(Settings!$D$20))</f>
        <v/>
      </c>
      <c r="O559">
        <f>IF($C559="",0,IFERROR(MATCH($C559,Settings!$D$11:$D$18,0),0))</f>
        <v/>
      </c>
      <c r="P559">
        <f>IF(LOWER(TRIM($J559&amp;""))="x",1,0)</f>
        <v/>
      </c>
    </row>
    <row r="560">
      <c r="A560" s="49" t="n">
        <v>46100</v>
      </c>
      <c r="B560" s="50" t="inlineStr">
        <is>
          <t>BL26553</t>
        </is>
      </c>
      <c r="C560" s="50" t="inlineStr">
        <is>
          <t>Amazon</t>
        </is>
      </c>
      <c r="D560" s="50" t="inlineStr">
        <is>
          <t>BL-303</t>
        </is>
      </c>
      <c r="E560" s="50" t="n">
        <v>2</v>
      </c>
      <c r="F560" s="51" t="n">
        <v>10.5</v>
      </c>
      <c r="G560" s="51" t="n">
        <v>0</v>
      </c>
      <c r="H560" s="51" t="n">
        <v>0</v>
      </c>
      <c r="I560" s="51" t="n">
        <v>4.47</v>
      </c>
      <c r="J560" s="50" t="n"/>
      <c r="K560" s="52">
        <f>IF(OR($A560="",$E560=""),"",IF($P560=1,0,N($E560)*N($F560)-N($G560)+N($H560)))</f>
        <v/>
      </c>
      <c r="L560" s="52">
        <f>IF(K560="","",IF($P560=1,0,N($E560)*IFERROR(INDEX(Products!$D$8:$D$307,MATCH($D560,Products!$A$8:$A$307,0)),0)))</f>
        <v/>
      </c>
      <c r="M560" s="52">
        <f>IF(OR(K560="",$O560=0),IF(K560="","",0),IF($P560=1,0,K560*(N(INDEX(Settings!$E$11:$E$18,$O560))+N(INDEX(Settings!$G$11:$G$18,$O560)))+N(INDEX(Settings!$F$11:$F$18,$O560))))</f>
        <v/>
      </c>
      <c r="N560" s="53">
        <f>IF(K560="","",K560-L560-M560-N($I560)-$P560*N(Settings!$D$20))</f>
        <v/>
      </c>
      <c r="O560">
        <f>IF($C560="",0,IFERROR(MATCH($C560,Settings!$D$11:$D$18,0),0))</f>
        <v/>
      </c>
      <c r="P560">
        <f>IF(LOWER(TRIM($J560&amp;""))="x",1,0)</f>
        <v/>
      </c>
    </row>
    <row r="561">
      <c r="A561" s="49" t="n">
        <v>46101</v>
      </c>
      <c r="B561" s="50" t="inlineStr">
        <is>
          <t>BL26554</t>
        </is>
      </c>
      <c r="C561" s="50" t="inlineStr">
        <is>
          <t>Own shop</t>
        </is>
      </c>
      <c r="D561" s="50" t="inlineStr">
        <is>
          <t>BL-302</t>
        </is>
      </c>
      <c r="E561" s="50" t="n">
        <v>2</v>
      </c>
      <c r="F561" s="51" t="n">
        <v>33.53</v>
      </c>
      <c r="G561" s="51" t="n">
        <v>0</v>
      </c>
      <c r="H561" s="51" t="n">
        <v>0</v>
      </c>
      <c r="I561" s="51" t="n">
        <v>5.17</v>
      </c>
      <c r="J561" s="50" t="n"/>
      <c r="K561" s="52">
        <f>IF(OR($A561="",$E561=""),"",IF($P561=1,0,N($E561)*N($F561)-N($G561)+N($H561)))</f>
        <v/>
      </c>
      <c r="L561" s="52">
        <f>IF(K561="","",IF($P561=1,0,N($E561)*IFERROR(INDEX(Products!$D$8:$D$307,MATCH($D561,Products!$A$8:$A$307,0)),0)))</f>
        <v/>
      </c>
      <c r="M561" s="52">
        <f>IF(OR(K561="",$O561=0),IF(K561="","",0),IF($P561=1,0,K561*(N(INDEX(Settings!$E$11:$E$18,$O561))+N(INDEX(Settings!$G$11:$G$18,$O561)))+N(INDEX(Settings!$F$11:$F$18,$O561))))</f>
        <v/>
      </c>
      <c r="N561" s="53">
        <f>IF(K561="","",K561-L561-M561-N($I561)-$P561*N(Settings!$D$20))</f>
        <v/>
      </c>
      <c r="O561">
        <f>IF($C561="",0,IFERROR(MATCH($C561,Settings!$D$11:$D$18,0),0))</f>
        <v/>
      </c>
      <c r="P561">
        <f>IF(LOWER(TRIM($J561&amp;""))="x",1,0)</f>
        <v/>
      </c>
    </row>
    <row r="562">
      <c r="A562" s="49" t="n">
        <v>46101</v>
      </c>
      <c r="B562" s="50" t="inlineStr">
        <is>
          <t>BL26555</t>
        </is>
      </c>
      <c r="C562" s="50" t="inlineStr">
        <is>
          <t>Own shop</t>
        </is>
      </c>
      <c r="D562" s="50" t="inlineStr">
        <is>
          <t>BL-401</t>
        </is>
      </c>
      <c r="E562" s="50" t="n">
        <v>1</v>
      </c>
      <c r="F562" s="51" t="n">
        <v>23.45</v>
      </c>
      <c r="G562" s="51" t="n">
        <v>2.35</v>
      </c>
      <c r="H562" s="51" t="n">
        <v>4.12</v>
      </c>
      <c r="I562" s="51" t="n">
        <v>4.18</v>
      </c>
      <c r="J562" s="50" t="n"/>
      <c r="K562" s="52">
        <f>IF(OR($A562="",$E562=""),"",IF($P562=1,0,N($E562)*N($F562)-N($G562)+N($H562)))</f>
        <v/>
      </c>
      <c r="L562" s="52">
        <f>IF(K562="","",IF($P562=1,0,N($E562)*IFERROR(INDEX(Products!$D$8:$D$307,MATCH($D562,Products!$A$8:$A$307,0)),0)))</f>
        <v/>
      </c>
      <c r="M562" s="52">
        <f>IF(OR(K562="",$O562=0),IF(K562="","",0),IF($P562=1,0,K562*(N(INDEX(Settings!$E$11:$E$18,$O562))+N(INDEX(Settings!$G$11:$G$18,$O562)))+N(INDEX(Settings!$F$11:$F$18,$O562))))</f>
        <v/>
      </c>
      <c r="N562" s="53">
        <f>IF(K562="","",K562-L562-M562-N($I562)-$P562*N(Settings!$D$20))</f>
        <v/>
      </c>
      <c r="O562">
        <f>IF($C562="",0,IFERROR(MATCH($C562,Settings!$D$11:$D$18,0),0))</f>
        <v/>
      </c>
      <c r="P562">
        <f>IF(LOWER(TRIM($J562&amp;""))="x",1,0)</f>
        <v/>
      </c>
    </row>
    <row r="563">
      <c r="A563" s="49" t="n">
        <v>46101</v>
      </c>
      <c r="B563" s="50" t="inlineStr">
        <is>
          <t>BL26556</t>
        </is>
      </c>
      <c r="C563" s="50" t="inlineStr">
        <is>
          <t>Etsy</t>
        </is>
      </c>
      <c r="D563" s="50" t="inlineStr">
        <is>
          <t>BL-101</t>
        </is>
      </c>
      <c r="E563" s="50" t="n">
        <v>1</v>
      </c>
      <c r="F563" s="51" t="n">
        <v>20.92</v>
      </c>
      <c r="G563" s="51" t="n">
        <v>0</v>
      </c>
      <c r="H563" s="51" t="n">
        <v>3.28</v>
      </c>
      <c r="I563" s="51" t="n">
        <v>4.83</v>
      </c>
      <c r="J563" s="50" t="n"/>
      <c r="K563" s="52">
        <f>IF(OR($A563="",$E563=""),"",IF($P563=1,0,N($E563)*N($F563)-N($G563)+N($H563)))</f>
        <v/>
      </c>
      <c r="L563" s="52">
        <f>IF(K563="","",IF($P563=1,0,N($E563)*IFERROR(INDEX(Products!$D$8:$D$307,MATCH($D563,Products!$A$8:$A$307,0)),0)))</f>
        <v/>
      </c>
      <c r="M563" s="52">
        <f>IF(OR(K563="",$O563=0),IF(K563="","",0),IF($P563=1,0,K563*(N(INDEX(Settings!$E$11:$E$18,$O563))+N(INDEX(Settings!$G$11:$G$18,$O563)))+N(INDEX(Settings!$F$11:$F$18,$O563))))</f>
        <v/>
      </c>
      <c r="N563" s="53">
        <f>IF(K563="","",K563-L563-M563-N($I563)-$P563*N(Settings!$D$20))</f>
        <v/>
      </c>
      <c r="O563">
        <f>IF($C563="",0,IFERROR(MATCH($C563,Settings!$D$11:$D$18,0),0))</f>
        <v/>
      </c>
      <c r="P563">
        <f>IF(LOWER(TRIM($J563&amp;""))="x",1,0)</f>
        <v/>
      </c>
    </row>
    <row r="564">
      <c r="A564" s="49" t="n">
        <v>46101</v>
      </c>
      <c r="B564" s="50" t="inlineStr">
        <is>
          <t>BL26557</t>
        </is>
      </c>
      <c r="C564" s="50" t="inlineStr">
        <is>
          <t>Own shop</t>
        </is>
      </c>
      <c r="D564" s="50" t="inlineStr">
        <is>
          <t>BL-203</t>
        </is>
      </c>
      <c r="E564" s="50" t="n">
        <v>1</v>
      </c>
      <c r="F564" s="51" t="n">
        <v>16.72</v>
      </c>
      <c r="G564" s="51" t="n">
        <v>0</v>
      </c>
      <c r="H564" s="51" t="n">
        <v>4.12</v>
      </c>
      <c r="I564" s="51" t="n">
        <v>5.09</v>
      </c>
      <c r="J564" s="50" t="n"/>
      <c r="K564" s="52">
        <f>IF(OR($A564="",$E564=""),"",IF($P564=1,0,N($E564)*N($F564)-N($G564)+N($H564)))</f>
        <v/>
      </c>
      <c r="L564" s="52">
        <f>IF(K564="","",IF($P564=1,0,N($E564)*IFERROR(INDEX(Products!$D$8:$D$307,MATCH($D564,Products!$A$8:$A$307,0)),0)))</f>
        <v/>
      </c>
      <c r="M564" s="52">
        <f>IF(OR(K564="",$O564=0),IF(K564="","",0),IF($P564=1,0,K564*(N(INDEX(Settings!$E$11:$E$18,$O564))+N(INDEX(Settings!$G$11:$G$18,$O564)))+N(INDEX(Settings!$F$11:$F$18,$O564))))</f>
        <v/>
      </c>
      <c r="N564" s="53">
        <f>IF(K564="","",K564-L564-M564-N($I564)-$P564*N(Settings!$D$20))</f>
        <v/>
      </c>
      <c r="O564">
        <f>IF($C564="",0,IFERROR(MATCH($C564,Settings!$D$11:$D$18,0),0))</f>
        <v/>
      </c>
      <c r="P564">
        <f>IF(LOWER(TRIM($J564&amp;""))="x",1,0)</f>
        <v/>
      </c>
    </row>
    <row r="565">
      <c r="A565" s="49" t="n">
        <v>46101</v>
      </c>
      <c r="B565" s="50" t="inlineStr">
        <is>
          <t>BL26558</t>
        </is>
      </c>
      <c r="C565" s="50" t="inlineStr">
        <is>
          <t>Own shop</t>
        </is>
      </c>
      <c r="D565" s="50" t="inlineStr">
        <is>
          <t>BL-204</t>
        </is>
      </c>
      <c r="E565" s="50" t="n">
        <v>1</v>
      </c>
      <c r="F565" s="51" t="n">
        <v>19.24</v>
      </c>
      <c r="G565" s="51" t="n">
        <v>0</v>
      </c>
      <c r="H565" s="51" t="n">
        <v>4.12</v>
      </c>
      <c r="I565" s="51" t="n">
        <v>5.18</v>
      </c>
      <c r="J565" s="50" t="n"/>
      <c r="K565" s="52">
        <f>IF(OR($A565="",$E565=""),"",IF($P565=1,0,N($E565)*N($F565)-N($G565)+N($H565)))</f>
        <v/>
      </c>
      <c r="L565" s="52">
        <f>IF(K565="","",IF($P565=1,0,N($E565)*IFERROR(INDEX(Products!$D$8:$D$307,MATCH($D565,Products!$A$8:$A$307,0)),0)))</f>
        <v/>
      </c>
      <c r="M565" s="52">
        <f>IF(OR(K565="",$O565=0),IF(K565="","",0),IF($P565=1,0,K565*(N(INDEX(Settings!$E$11:$E$18,$O565))+N(INDEX(Settings!$G$11:$G$18,$O565)))+N(INDEX(Settings!$F$11:$F$18,$O565))))</f>
        <v/>
      </c>
      <c r="N565" s="53">
        <f>IF(K565="","",K565-L565-M565-N($I565)-$P565*N(Settings!$D$20))</f>
        <v/>
      </c>
      <c r="O565">
        <f>IF($C565="",0,IFERROR(MATCH($C565,Settings!$D$11:$D$18,0),0))</f>
        <v/>
      </c>
      <c r="P565">
        <f>IF(LOWER(TRIM($J565&amp;""))="x",1,0)</f>
        <v/>
      </c>
    </row>
    <row r="566">
      <c r="A566" s="49" t="n">
        <v>46101</v>
      </c>
      <c r="B566" s="50" t="inlineStr">
        <is>
          <t>BL26559</t>
        </is>
      </c>
      <c r="C566" s="50" t="inlineStr">
        <is>
          <t>Own shop</t>
        </is>
      </c>
      <c r="D566" s="50" t="inlineStr">
        <is>
          <t>BL-201</t>
        </is>
      </c>
      <c r="E566" s="50" t="n">
        <v>1</v>
      </c>
      <c r="F566" s="51" t="n">
        <v>12.52</v>
      </c>
      <c r="G566" s="51" t="n">
        <v>0</v>
      </c>
      <c r="H566" s="51" t="n">
        <v>4.12</v>
      </c>
      <c r="I566" s="51" t="n">
        <v>4.19</v>
      </c>
      <c r="J566" s="50" t="n"/>
      <c r="K566" s="52">
        <f>IF(OR($A566="",$E566=""),"",IF($P566=1,0,N($E566)*N($F566)-N($G566)+N($H566)))</f>
        <v/>
      </c>
      <c r="L566" s="52">
        <f>IF(K566="","",IF($P566=1,0,N($E566)*IFERROR(INDEX(Products!$D$8:$D$307,MATCH($D566,Products!$A$8:$A$307,0)),0)))</f>
        <v/>
      </c>
      <c r="M566" s="52">
        <f>IF(OR(K566="",$O566=0),IF(K566="","",0),IF($P566=1,0,K566*(N(INDEX(Settings!$E$11:$E$18,$O566))+N(INDEX(Settings!$G$11:$G$18,$O566)))+N(INDEX(Settings!$F$11:$F$18,$O566))))</f>
        <v/>
      </c>
      <c r="N566" s="53">
        <f>IF(K566="","",K566-L566-M566-N($I566)-$P566*N(Settings!$D$20))</f>
        <v/>
      </c>
      <c r="O566">
        <f>IF($C566="",0,IFERROR(MATCH($C566,Settings!$D$11:$D$18,0),0))</f>
        <v/>
      </c>
      <c r="P566">
        <f>IF(LOWER(TRIM($J566&amp;""))="x",1,0)</f>
        <v/>
      </c>
    </row>
    <row r="567">
      <c r="A567" s="49" t="n">
        <v>46101</v>
      </c>
      <c r="B567" s="50" t="inlineStr">
        <is>
          <t>BL26560</t>
        </is>
      </c>
      <c r="C567" s="50" t="inlineStr">
        <is>
          <t>Amazon</t>
        </is>
      </c>
      <c r="D567" s="50" t="inlineStr">
        <is>
          <t>BL-301</t>
        </is>
      </c>
      <c r="E567" s="50" t="n">
        <v>1</v>
      </c>
      <c r="F567" s="51" t="n">
        <v>19.32</v>
      </c>
      <c r="G567" s="51" t="n">
        <v>0</v>
      </c>
      <c r="H567" s="51" t="n">
        <v>0</v>
      </c>
      <c r="I567" s="51" t="n">
        <v>5.06</v>
      </c>
      <c r="J567" s="50" t="n"/>
      <c r="K567" s="52">
        <f>IF(OR($A567="",$E567=""),"",IF($P567=1,0,N($E567)*N($F567)-N($G567)+N($H567)))</f>
        <v/>
      </c>
      <c r="L567" s="52">
        <f>IF(K567="","",IF($P567=1,0,N($E567)*IFERROR(INDEX(Products!$D$8:$D$307,MATCH($D567,Products!$A$8:$A$307,0)),0)))</f>
        <v/>
      </c>
      <c r="M567" s="52">
        <f>IF(OR(K567="",$O567=0),IF(K567="","",0),IF($P567=1,0,K567*(N(INDEX(Settings!$E$11:$E$18,$O567))+N(INDEX(Settings!$G$11:$G$18,$O567)))+N(INDEX(Settings!$F$11:$F$18,$O567))))</f>
        <v/>
      </c>
      <c r="N567" s="53">
        <f>IF(K567="","",K567-L567-M567-N($I567)-$P567*N(Settings!$D$20))</f>
        <v/>
      </c>
      <c r="O567">
        <f>IF($C567="",0,IFERROR(MATCH($C567,Settings!$D$11:$D$18,0),0))</f>
        <v/>
      </c>
      <c r="P567">
        <f>IF(LOWER(TRIM($J567&amp;""))="x",1,0)</f>
        <v/>
      </c>
    </row>
    <row r="568">
      <c r="A568" s="49" t="n">
        <v>46102</v>
      </c>
      <c r="B568" s="50" t="inlineStr">
        <is>
          <t>BL26561</t>
        </is>
      </c>
      <c r="C568" s="50" t="inlineStr">
        <is>
          <t>Amazon</t>
        </is>
      </c>
      <c r="D568" s="50" t="inlineStr">
        <is>
          <t>BL-203</t>
        </is>
      </c>
      <c r="E568" s="50" t="n">
        <v>1</v>
      </c>
      <c r="F568" s="51" t="n">
        <v>17.56</v>
      </c>
      <c r="G568" s="51" t="n">
        <v>0</v>
      </c>
      <c r="H568" s="51" t="n">
        <v>0</v>
      </c>
      <c r="I568" s="51" t="n">
        <v>4.13</v>
      </c>
      <c r="J568" s="50" t="n"/>
      <c r="K568" s="52">
        <f>IF(OR($A568="",$E568=""),"",IF($P568=1,0,N($E568)*N($F568)-N($G568)+N($H568)))</f>
        <v/>
      </c>
      <c r="L568" s="52">
        <f>IF(K568="","",IF($P568=1,0,N($E568)*IFERROR(INDEX(Products!$D$8:$D$307,MATCH($D568,Products!$A$8:$A$307,0)),0)))</f>
        <v/>
      </c>
      <c r="M568" s="52">
        <f>IF(OR(K568="",$O568=0),IF(K568="","",0),IF($P568=1,0,K568*(N(INDEX(Settings!$E$11:$E$18,$O568))+N(INDEX(Settings!$G$11:$G$18,$O568)))+N(INDEX(Settings!$F$11:$F$18,$O568))))</f>
        <v/>
      </c>
      <c r="N568" s="53">
        <f>IF(K568="","",K568-L568-M568-N($I568)-$P568*N(Settings!$D$20))</f>
        <v/>
      </c>
      <c r="O568">
        <f>IF($C568="",0,IFERROR(MATCH($C568,Settings!$D$11:$D$18,0),0))</f>
        <v/>
      </c>
      <c r="P568">
        <f>IF(LOWER(TRIM($J568&amp;""))="x",1,0)</f>
        <v/>
      </c>
    </row>
    <row r="569">
      <c r="A569" s="49" t="n">
        <v>46102</v>
      </c>
      <c r="B569" s="50" t="inlineStr">
        <is>
          <t>BL26562</t>
        </is>
      </c>
      <c r="C569" s="50" t="inlineStr">
        <is>
          <t>Amazon</t>
        </is>
      </c>
      <c r="D569" s="50" t="inlineStr">
        <is>
          <t>BL-201</t>
        </is>
      </c>
      <c r="E569" s="50" t="n">
        <v>1</v>
      </c>
      <c r="F569" s="51" t="n">
        <v>13.15</v>
      </c>
      <c r="G569" s="51" t="n">
        <v>0</v>
      </c>
      <c r="H569" s="51" t="n">
        <v>0</v>
      </c>
      <c r="I569" s="51" t="n">
        <v>5.03</v>
      </c>
      <c r="J569" s="50" t="n"/>
      <c r="K569" s="52">
        <f>IF(OR($A569="",$E569=""),"",IF($P569=1,0,N($E569)*N($F569)-N($G569)+N($H569)))</f>
        <v/>
      </c>
      <c r="L569" s="52">
        <f>IF(K569="","",IF($P569=1,0,N($E569)*IFERROR(INDEX(Products!$D$8:$D$307,MATCH($D569,Products!$A$8:$A$307,0)),0)))</f>
        <v/>
      </c>
      <c r="M569" s="52">
        <f>IF(OR(K569="",$O569=0),IF(K569="","",0),IF($P569=1,0,K569*(N(INDEX(Settings!$E$11:$E$18,$O569))+N(INDEX(Settings!$G$11:$G$18,$O569)))+N(INDEX(Settings!$F$11:$F$18,$O569))))</f>
        <v/>
      </c>
      <c r="N569" s="53">
        <f>IF(K569="","",K569-L569-M569-N($I569)-$P569*N(Settings!$D$20))</f>
        <v/>
      </c>
      <c r="O569">
        <f>IF($C569="",0,IFERROR(MATCH($C569,Settings!$D$11:$D$18,0),0))</f>
        <v/>
      </c>
      <c r="P569">
        <f>IF(LOWER(TRIM($J569&amp;""))="x",1,0)</f>
        <v/>
      </c>
    </row>
    <row r="570">
      <c r="A570" s="49" t="n">
        <v>46102</v>
      </c>
      <c r="B570" s="50" t="inlineStr">
        <is>
          <t>BL26563</t>
        </is>
      </c>
      <c r="C570" s="50" t="inlineStr">
        <is>
          <t>Amazon</t>
        </is>
      </c>
      <c r="D570" s="50" t="inlineStr">
        <is>
          <t>BL-303</t>
        </is>
      </c>
      <c r="E570" s="50" t="n">
        <v>1</v>
      </c>
      <c r="F570" s="51" t="n">
        <v>10.5</v>
      </c>
      <c r="G570" s="51" t="n">
        <v>0</v>
      </c>
      <c r="H570" s="51" t="n">
        <v>0</v>
      </c>
      <c r="I570" s="51" t="n">
        <v>4.36</v>
      </c>
      <c r="J570" s="50" t="n"/>
      <c r="K570" s="52">
        <f>IF(OR($A570="",$E570=""),"",IF($P570=1,0,N($E570)*N($F570)-N($G570)+N($H570)))</f>
        <v/>
      </c>
      <c r="L570" s="52">
        <f>IF(K570="","",IF($P570=1,0,N($E570)*IFERROR(INDEX(Products!$D$8:$D$307,MATCH($D570,Products!$A$8:$A$307,0)),0)))</f>
        <v/>
      </c>
      <c r="M570" s="52">
        <f>IF(OR(K570="",$O570=0),IF(K570="","",0),IF($P570=1,0,K570*(N(INDEX(Settings!$E$11:$E$18,$O570))+N(INDEX(Settings!$G$11:$G$18,$O570)))+N(INDEX(Settings!$F$11:$F$18,$O570))))</f>
        <v/>
      </c>
      <c r="N570" s="53">
        <f>IF(K570="","",K570-L570-M570-N($I570)-$P570*N(Settings!$D$20))</f>
        <v/>
      </c>
      <c r="O570">
        <f>IF($C570="",0,IFERROR(MATCH($C570,Settings!$D$11:$D$18,0),0))</f>
        <v/>
      </c>
      <c r="P570">
        <f>IF(LOWER(TRIM($J570&amp;""))="x",1,0)</f>
        <v/>
      </c>
    </row>
    <row r="571">
      <c r="A571" s="49" t="n">
        <v>46102</v>
      </c>
      <c r="B571" s="50" t="inlineStr">
        <is>
          <t>BL26564</t>
        </is>
      </c>
      <c r="C571" s="50" t="inlineStr">
        <is>
          <t>Amazon</t>
        </is>
      </c>
      <c r="D571" s="50" t="inlineStr">
        <is>
          <t>BL-204</t>
        </is>
      </c>
      <c r="E571" s="50" t="n">
        <v>2</v>
      </c>
      <c r="F571" s="51" t="n">
        <v>20.21</v>
      </c>
      <c r="G571" s="51" t="n">
        <v>0</v>
      </c>
      <c r="H571" s="51" t="n">
        <v>0</v>
      </c>
      <c r="I571" s="51" t="n">
        <v>4.31</v>
      </c>
      <c r="J571" s="50" t="n"/>
      <c r="K571" s="52">
        <f>IF(OR($A571="",$E571=""),"",IF($P571=1,0,N($E571)*N($F571)-N($G571)+N($H571)))</f>
        <v/>
      </c>
      <c r="L571" s="52">
        <f>IF(K571="","",IF($P571=1,0,N($E571)*IFERROR(INDEX(Products!$D$8:$D$307,MATCH($D571,Products!$A$8:$A$307,0)),0)))</f>
        <v/>
      </c>
      <c r="M571" s="52">
        <f>IF(OR(K571="",$O571=0),IF(K571="","",0),IF($P571=1,0,K571*(N(INDEX(Settings!$E$11:$E$18,$O571))+N(INDEX(Settings!$G$11:$G$18,$O571)))+N(INDEX(Settings!$F$11:$F$18,$O571))))</f>
        <v/>
      </c>
      <c r="N571" s="53">
        <f>IF(K571="","",K571-L571-M571-N($I571)-$P571*N(Settings!$D$20))</f>
        <v/>
      </c>
      <c r="O571">
        <f>IF($C571="",0,IFERROR(MATCH($C571,Settings!$D$11:$D$18,0),0))</f>
        <v/>
      </c>
      <c r="P571">
        <f>IF(LOWER(TRIM($J571&amp;""))="x",1,0)</f>
        <v/>
      </c>
    </row>
    <row r="572">
      <c r="A572" s="49" t="n">
        <v>46102</v>
      </c>
      <c r="B572" s="50" t="inlineStr">
        <is>
          <t>BL26565</t>
        </is>
      </c>
      <c r="C572" s="50" t="inlineStr">
        <is>
          <t>eBay</t>
        </is>
      </c>
      <c r="D572" s="50" t="inlineStr">
        <is>
          <t>BL-303</t>
        </is>
      </c>
      <c r="E572" s="50" t="n">
        <v>1</v>
      </c>
      <c r="F572" s="51" t="n">
        <v>10</v>
      </c>
      <c r="G572" s="51" t="n">
        <v>0</v>
      </c>
      <c r="H572" s="51" t="n">
        <v>3.28</v>
      </c>
      <c r="I572" s="51" t="n">
        <v>4.77</v>
      </c>
      <c r="J572" s="50" t="n"/>
      <c r="K572" s="52">
        <f>IF(OR($A572="",$E572=""),"",IF($P572=1,0,N($E572)*N($F572)-N($G572)+N($H572)))</f>
        <v/>
      </c>
      <c r="L572" s="52">
        <f>IF(K572="","",IF($P572=1,0,N($E572)*IFERROR(INDEX(Products!$D$8:$D$307,MATCH($D572,Products!$A$8:$A$307,0)),0)))</f>
        <v/>
      </c>
      <c r="M572" s="52">
        <f>IF(OR(K572="",$O572=0),IF(K572="","",0),IF($P572=1,0,K572*(N(INDEX(Settings!$E$11:$E$18,$O572))+N(INDEX(Settings!$G$11:$G$18,$O572)))+N(INDEX(Settings!$F$11:$F$18,$O572))))</f>
        <v/>
      </c>
      <c r="N572" s="53">
        <f>IF(K572="","",K572-L572-M572-N($I572)-$P572*N(Settings!$D$20))</f>
        <v/>
      </c>
      <c r="O572">
        <f>IF($C572="",0,IFERROR(MATCH($C572,Settings!$D$11:$D$18,0),0))</f>
        <v/>
      </c>
      <c r="P572">
        <f>IF(LOWER(TRIM($J572&amp;""))="x",1,0)</f>
        <v/>
      </c>
    </row>
    <row r="573">
      <c r="A573" s="49" t="n">
        <v>46102</v>
      </c>
      <c r="B573" s="50" t="inlineStr">
        <is>
          <t>BL26566</t>
        </is>
      </c>
      <c r="C573" s="50" t="inlineStr">
        <is>
          <t>Amazon</t>
        </is>
      </c>
      <c r="D573" s="50" t="inlineStr">
        <is>
          <t>BL-104</t>
        </is>
      </c>
      <c r="E573" s="50" t="n">
        <v>1</v>
      </c>
      <c r="F573" s="51" t="n">
        <v>8.74</v>
      </c>
      <c r="G573" s="51" t="n">
        <v>0</v>
      </c>
      <c r="H573" s="51" t="n">
        <v>0</v>
      </c>
      <c r="I573" s="51" t="n">
        <v>5.15</v>
      </c>
      <c r="J573" s="50" t="n"/>
      <c r="K573" s="52">
        <f>IF(OR($A573="",$E573=""),"",IF($P573=1,0,N($E573)*N($F573)-N($G573)+N($H573)))</f>
        <v/>
      </c>
      <c r="L573" s="52">
        <f>IF(K573="","",IF($P573=1,0,N($E573)*IFERROR(INDEX(Products!$D$8:$D$307,MATCH($D573,Products!$A$8:$A$307,0)),0)))</f>
        <v/>
      </c>
      <c r="M573" s="52">
        <f>IF(OR(K573="",$O573=0),IF(K573="","",0),IF($P573=1,0,K573*(N(INDEX(Settings!$E$11:$E$18,$O573))+N(INDEX(Settings!$G$11:$G$18,$O573)))+N(INDEX(Settings!$F$11:$F$18,$O573))))</f>
        <v/>
      </c>
      <c r="N573" s="53">
        <f>IF(K573="","",K573-L573-M573-N($I573)-$P573*N(Settings!$D$20))</f>
        <v/>
      </c>
      <c r="O573">
        <f>IF($C573="",0,IFERROR(MATCH($C573,Settings!$D$11:$D$18,0),0))</f>
        <v/>
      </c>
      <c r="P573">
        <f>IF(LOWER(TRIM($J573&amp;""))="x",1,0)</f>
        <v/>
      </c>
    </row>
    <row r="574">
      <c r="A574" s="49" t="n">
        <v>46102</v>
      </c>
      <c r="B574" s="50" t="inlineStr">
        <is>
          <t>BL26567</t>
        </is>
      </c>
      <c r="C574" s="50" t="inlineStr">
        <is>
          <t>Own shop</t>
        </is>
      </c>
      <c r="D574" s="50" t="inlineStr">
        <is>
          <t>BL-102</t>
        </is>
      </c>
      <c r="E574" s="50" t="n">
        <v>1</v>
      </c>
      <c r="F574" s="51" t="n">
        <v>14.2</v>
      </c>
      <c r="G574" s="51" t="n">
        <v>0</v>
      </c>
      <c r="H574" s="51" t="n">
        <v>4.12</v>
      </c>
      <c r="I574" s="51" t="n">
        <v>4.8</v>
      </c>
      <c r="J574" s="50" t="n"/>
      <c r="K574" s="52">
        <f>IF(OR($A574="",$E574=""),"",IF($P574=1,0,N($E574)*N($F574)-N($G574)+N($H574)))</f>
        <v/>
      </c>
      <c r="L574" s="52">
        <f>IF(K574="","",IF($P574=1,0,N($E574)*IFERROR(INDEX(Products!$D$8:$D$307,MATCH($D574,Products!$A$8:$A$307,0)),0)))</f>
        <v/>
      </c>
      <c r="M574" s="52">
        <f>IF(OR(K574="",$O574=0),IF(K574="","",0),IF($P574=1,0,K574*(N(INDEX(Settings!$E$11:$E$18,$O574))+N(INDEX(Settings!$G$11:$G$18,$O574)))+N(INDEX(Settings!$F$11:$F$18,$O574))))</f>
        <v/>
      </c>
      <c r="N574" s="53">
        <f>IF(K574="","",K574-L574-M574-N($I574)-$P574*N(Settings!$D$20))</f>
        <v/>
      </c>
      <c r="O574">
        <f>IF($C574="",0,IFERROR(MATCH($C574,Settings!$D$11:$D$18,0),0))</f>
        <v/>
      </c>
      <c r="P574">
        <f>IF(LOWER(TRIM($J574&amp;""))="x",1,0)</f>
        <v/>
      </c>
    </row>
    <row r="575">
      <c r="A575" s="49" t="n">
        <v>46102</v>
      </c>
      <c r="B575" s="50" t="inlineStr">
        <is>
          <t>BL26568</t>
        </is>
      </c>
      <c r="C575" s="50" t="inlineStr">
        <is>
          <t>Amazon</t>
        </is>
      </c>
      <c r="D575" s="50" t="inlineStr">
        <is>
          <t>BL-403</t>
        </is>
      </c>
      <c r="E575" s="50" t="n">
        <v>1</v>
      </c>
      <c r="F575" s="51" t="n">
        <v>11.38</v>
      </c>
      <c r="G575" s="51" t="n">
        <v>0</v>
      </c>
      <c r="H575" s="51" t="n">
        <v>0</v>
      </c>
      <c r="I575" s="51" t="n">
        <v>5.05</v>
      </c>
      <c r="J575" s="50" t="n"/>
      <c r="K575" s="52">
        <f>IF(OR($A575="",$E575=""),"",IF($P575=1,0,N($E575)*N($F575)-N($G575)+N($H575)))</f>
        <v/>
      </c>
      <c r="L575" s="52">
        <f>IF(K575="","",IF($P575=1,0,N($E575)*IFERROR(INDEX(Products!$D$8:$D$307,MATCH($D575,Products!$A$8:$A$307,0)),0)))</f>
        <v/>
      </c>
      <c r="M575" s="52">
        <f>IF(OR(K575="",$O575=0),IF(K575="","",0),IF($P575=1,0,K575*(N(INDEX(Settings!$E$11:$E$18,$O575))+N(INDEX(Settings!$G$11:$G$18,$O575)))+N(INDEX(Settings!$F$11:$F$18,$O575))))</f>
        <v/>
      </c>
      <c r="N575" s="53">
        <f>IF(K575="","",K575-L575-M575-N($I575)-$P575*N(Settings!$D$20))</f>
        <v/>
      </c>
      <c r="O575">
        <f>IF($C575="",0,IFERROR(MATCH($C575,Settings!$D$11:$D$18,0),0))</f>
        <v/>
      </c>
      <c r="P575">
        <f>IF(LOWER(TRIM($J575&amp;""))="x",1,0)</f>
        <v/>
      </c>
    </row>
    <row r="576">
      <c r="A576" s="49" t="n">
        <v>46102</v>
      </c>
      <c r="B576" s="50" t="inlineStr">
        <is>
          <t>BL26569</t>
        </is>
      </c>
      <c r="C576" s="50" t="inlineStr">
        <is>
          <t>Own shop</t>
        </is>
      </c>
      <c r="D576" s="50" t="inlineStr">
        <is>
          <t>BL-104</t>
        </is>
      </c>
      <c r="E576" s="50" t="n">
        <v>1</v>
      </c>
      <c r="F576" s="51" t="n">
        <v>8.32</v>
      </c>
      <c r="G576" s="51" t="n">
        <v>0</v>
      </c>
      <c r="H576" s="51" t="n">
        <v>4.12</v>
      </c>
      <c r="I576" s="51" t="n">
        <v>4.74</v>
      </c>
      <c r="J576" s="50" t="n"/>
      <c r="K576" s="52">
        <f>IF(OR($A576="",$E576=""),"",IF($P576=1,0,N($E576)*N($F576)-N($G576)+N($H576)))</f>
        <v/>
      </c>
      <c r="L576" s="52">
        <f>IF(K576="","",IF($P576=1,0,N($E576)*IFERROR(INDEX(Products!$D$8:$D$307,MATCH($D576,Products!$A$8:$A$307,0)),0)))</f>
        <v/>
      </c>
      <c r="M576" s="52">
        <f>IF(OR(K576="",$O576=0),IF(K576="","",0),IF($P576=1,0,K576*(N(INDEX(Settings!$E$11:$E$18,$O576))+N(INDEX(Settings!$G$11:$G$18,$O576)))+N(INDEX(Settings!$F$11:$F$18,$O576))))</f>
        <v/>
      </c>
      <c r="N576" s="53">
        <f>IF(K576="","",K576-L576-M576-N($I576)-$P576*N(Settings!$D$20))</f>
        <v/>
      </c>
      <c r="O576">
        <f>IF($C576="",0,IFERROR(MATCH($C576,Settings!$D$11:$D$18,0),0))</f>
        <v/>
      </c>
      <c r="P576">
        <f>IF(LOWER(TRIM($J576&amp;""))="x",1,0)</f>
        <v/>
      </c>
    </row>
    <row r="577">
      <c r="A577" s="49" t="n">
        <v>46102</v>
      </c>
      <c r="B577" s="50" t="inlineStr">
        <is>
          <t>BL26570</t>
        </is>
      </c>
      <c r="C577" s="50" t="inlineStr">
        <is>
          <t>Own shop</t>
        </is>
      </c>
      <c r="D577" s="50" t="inlineStr">
        <is>
          <t>BL-201</t>
        </is>
      </c>
      <c r="E577" s="50" t="n">
        <v>1</v>
      </c>
      <c r="F577" s="51" t="n">
        <v>12.52</v>
      </c>
      <c r="G577" s="51" t="n">
        <v>0</v>
      </c>
      <c r="H577" s="51" t="n">
        <v>4.12</v>
      </c>
      <c r="I577" s="51" t="n">
        <v>4.87</v>
      </c>
      <c r="J577" s="50" t="n"/>
      <c r="K577" s="52">
        <f>IF(OR($A577="",$E577=""),"",IF($P577=1,0,N($E577)*N($F577)-N($G577)+N($H577)))</f>
        <v/>
      </c>
      <c r="L577" s="52">
        <f>IF(K577="","",IF($P577=1,0,N($E577)*IFERROR(INDEX(Products!$D$8:$D$307,MATCH($D577,Products!$A$8:$A$307,0)),0)))</f>
        <v/>
      </c>
      <c r="M577" s="52">
        <f>IF(OR(K577="",$O577=0),IF(K577="","",0),IF($P577=1,0,K577*(N(INDEX(Settings!$E$11:$E$18,$O577))+N(INDEX(Settings!$G$11:$G$18,$O577)))+N(INDEX(Settings!$F$11:$F$18,$O577))))</f>
        <v/>
      </c>
      <c r="N577" s="53">
        <f>IF(K577="","",K577-L577-M577-N($I577)-$P577*N(Settings!$D$20))</f>
        <v/>
      </c>
      <c r="O577">
        <f>IF($C577="",0,IFERROR(MATCH($C577,Settings!$D$11:$D$18,0),0))</f>
        <v/>
      </c>
      <c r="P577">
        <f>IF(LOWER(TRIM($J577&amp;""))="x",1,0)</f>
        <v/>
      </c>
    </row>
    <row r="578">
      <c r="A578" s="49" t="n">
        <v>46102</v>
      </c>
      <c r="B578" s="50" t="inlineStr">
        <is>
          <t>BL26571</t>
        </is>
      </c>
      <c r="C578" s="50" t="inlineStr">
        <is>
          <t>Own shop</t>
        </is>
      </c>
      <c r="D578" s="50" t="inlineStr">
        <is>
          <t>BL-303</t>
        </is>
      </c>
      <c r="E578" s="50" t="n">
        <v>1</v>
      </c>
      <c r="F578" s="51" t="n">
        <v>10</v>
      </c>
      <c r="G578" s="51" t="n">
        <v>1</v>
      </c>
      <c r="H578" s="51" t="n">
        <v>4.12</v>
      </c>
      <c r="I578" s="51" t="n">
        <v>4.99</v>
      </c>
      <c r="J578" s="50" t="inlineStr">
        <is>
          <t>x</t>
        </is>
      </c>
      <c r="K578" s="52">
        <f>IF(OR($A578="",$E578=""),"",IF($P578=1,0,N($E578)*N($F578)-N($G578)+N($H578)))</f>
        <v/>
      </c>
      <c r="L578" s="52">
        <f>IF(K578="","",IF($P578=1,0,N($E578)*IFERROR(INDEX(Products!$D$8:$D$307,MATCH($D578,Products!$A$8:$A$307,0)),0)))</f>
        <v/>
      </c>
      <c r="M578" s="52">
        <f>IF(OR(K578="",$O578=0),IF(K578="","",0),IF($P578=1,0,K578*(N(INDEX(Settings!$E$11:$E$18,$O578))+N(INDEX(Settings!$G$11:$G$18,$O578)))+N(INDEX(Settings!$F$11:$F$18,$O578))))</f>
        <v/>
      </c>
      <c r="N578" s="53">
        <f>IF(K578="","",K578-L578-M578-N($I578)-$P578*N(Settings!$D$20))</f>
        <v/>
      </c>
      <c r="O578">
        <f>IF($C578="",0,IFERROR(MATCH($C578,Settings!$D$11:$D$18,0),0))</f>
        <v/>
      </c>
      <c r="P578">
        <f>IF(LOWER(TRIM($J578&amp;""))="x",1,0)</f>
        <v/>
      </c>
    </row>
    <row r="579">
      <c r="A579" s="49" t="n">
        <v>46102</v>
      </c>
      <c r="B579" s="50" t="inlineStr">
        <is>
          <t>BL26572</t>
        </is>
      </c>
      <c r="C579" s="50" t="inlineStr">
        <is>
          <t>Amazon</t>
        </is>
      </c>
      <c r="D579" s="50" t="inlineStr">
        <is>
          <t>BL-204</t>
        </is>
      </c>
      <c r="E579" s="50" t="n">
        <v>1</v>
      </c>
      <c r="F579" s="51" t="n">
        <v>20.21</v>
      </c>
      <c r="G579" s="51" t="n">
        <v>0</v>
      </c>
      <c r="H579" s="51" t="n">
        <v>0</v>
      </c>
      <c r="I579" s="51" t="n">
        <v>4.2</v>
      </c>
      <c r="J579" s="50" t="n"/>
      <c r="K579" s="52">
        <f>IF(OR($A579="",$E579=""),"",IF($P579=1,0,N($E579)*N($F579)-N($G579)+N($H579)))</f>
        <v/>
      </c>
      <c r="L579" s="52">
        <f>IF(K579="","",IF($P579=1,0,N($E579)*IFERROR(INDEX(Products!$D$8:$D$307,MATCH($D579,Products!$A$8:$A$307,0)),0)))</f>
        <v/>
      </c>
      <c r="M579" s="52">
        <f>IF(OR(K579="",$O579=0),IF(K579="","",0),IF($P579=1,0,K579*(N(INDEX(Settings!$E$11:$E$18,$O579))+N(INDEX(Settings!$G$11:$G$18,$O579)))+N(INDEX(Settings!$F$11:$F$18,$O579))))</f>
        <v/>
      </c>
      <c r="N579" s="53">
        <f>IF(K579="","",K579-L579-M579-N($I579)-$P579*N(Settings!$D$20))</f>
        <v/>
      </c>
      <c r="O579">
        <f>IF($C579="",0,IFERROR(MATCH($C579,Settings!$D$11:$D$18,0),0))</f>
        <v/>
      </c>
      <c r="P579">
        <f>IF(LOWER(TRIM($J579&amp;""))="x",1,0)</f>
        <v/>
      </c>
    </row>
    <row r="580">
      <c r="A580" s="49" t="n">
        <v>46102</v>
      </c>
      <c r="B580" s="50" t="inlineStr">
        <is>
          <t>BL26573</t>
        </is>
      </c>
      <c r="C580" s="50" t="inlineStr">
        <is>
          <t>Amazon</t>
        </is>
      </c>
      <c r="D580" s="50" t="inlineStr">
        <is>
          <t>BL-203</t>
        </is>
      </c>
      <c r="E580" s="50" t="n">
        <v>1</v>
      </c>
      <c r="F580" s="51" t="n">
        <v>17.56</v>
      </c>
      <c r="G580" s="51" t="n">
        <v>0</v>
      </c>
      <c r="H580" s="51" t="n">
        <v>0</v>
      </c>
      <c r="I580" s="51" t="n">
        <v>4.29</v>
      </c>
      <c r="J580" s="50" t="n"/>
      <c r="K580" s="52">
        <f>IF(OR($A580="",$E580=""),"",IF($P580=1,0,N($E580)*N($F580)-N($G580)+N($H580)))</f>
        <v/>
      </c>
      <c r="L580" s="52">
        <f>IF(K580="","",IF($P580=1,0,N($E580)*IFERROR(INDEX(Products!$D$8:$D$307,MATCH($D580,Products!$A$8:$A$307,0)),0)))</f>
        <v/>
      </c>
      <c r="M580" s="52">
        <f>IF(OR(K580="",$O580=0),IF(K580="","",0),IF($P580=1,0,K580*(N(INDEX(Settings!$E$11:$E$18,$O580))+N(INDEX(Settings!$G$11:$G$18,$O580)))+N(INDEX(Settings!$F$11:$F$18,$O580))))</f>
        <v/>
      </c>
      <c r="N580" s="53">
        <f>IF(K580="","",K580-L580-M580-N($I580)-$P580*N(Settings!$D$20))</f>
        <v/>
      </c>
      <c r="O580">
        <f>IF($C580="",0,IFERROR(MATCH($C580,Settings!$D$11:$D$18,0),0))</f>
        <v/>
      </c>
      <c r="P580">
        <f>IF(LOWER(TRIM($J580&amp;""))="x",1,0)</f>
        <v/>
      </c>
    </row>
    <row r="581">
      <c r="A581" s="49" t="n">
        <v>46103</v>
      </c>
      <c r="B581" s="50" t="inlineStr">
        <is>
          <t>BL26574</t>
        </is>
      </c>
      <c r="C581" s="50" t="inlineStr">
        <is>
          <t>Own shop</t>
        </is>
      </c>
      <c r="D581" s="50" t="inlineStr">
        <is>
          <t>BL-102</t>
        </is>
      </c>
      <c r="E581" s="50" t="n">
        <v>1</v>
      </c>
      <c r="F581" s="51" t="n">
        <v>14.2</v>
      </c>
      <c r="G581" s="51" t="n">
        <v>1.42</v>
      </c>
      <c r="H581" s="51" t="n">
        <v>4.12</v>
      </c>
      <c r="I581" s="51" t="n">
        <v>5.17</v>
      </c>
      <c r="J581" s="50" t="n"/>
      <c r="K581" s="52">
        <f>IF(OR($A581="",$E581=""),"",IF($P581=1,0,N($E581)*N($F581)-N($G581)+N($H581)))</f>
        <v/>
      </c>
      <c r="L581" s="52">
        <f>IF(K581="","",IF($P581=1,0,N($E581)*IFERROR(INDEX(Products!$D$8:$D$307,MATCH($D581,Products!$A$8:$A$307,0)),0)))</f>
        <v/>
      </c>
      <c r="M581" s="52">
        <f>IF(OR(K581="",$O581=0),IF(K581="","",0),IF($P581=1,0,K581*(N(INDEX(Settings!$E$11:$E$18,$O581))+N(INDEX(Settings!$G$11:$G$18,$O581)))+N(INDEX(Settings!$F$11:$F$18,$O581))))</f>
        <v/>
      </c>
      <c r="N581" s="53">
        <f>IF(K581="","",K581-L581-M581-N($I581)-$P581*N(Settings!$D$20))</f>
        <v/>
      </c>
      <c r="O581">
        <f>IF($C581="",0,IFERROR(MATCH($C581,Settings!$D$11:$D$18,0),0))</f>
        <v/>
      </c>
      <c r="P581">
        <f>IF(LOWER(TRIM($J581&amp;""))="x",1,0)</f>
        <v/>
      </c>
    </row>
    <row r="582">
      <c r="A582" s="49" t="n">
        <v>46103</v>
      </c>
      <c r="B582" s="50" t="inlineStr">
        <is>
          <t>BL26575</t>
        </is>
      </c>
      <c r="C582" s="50" t="inlineStr">
        <is>
          <t>Amazon</t>
        </is>
      </c>
      <c r="D582" s="50" t="inlineStr">
        <is>
          <t>BL-201</t>
        </is>
      </c>
      <c r="E582" s="50" t="n">
        <v>1</v>
      </c>
      <c r="F582" s="51" t="n">
        <v>13.15</v>
      </c>
      <c r="G582" s="51" t="n">
        <v>0</v>
      </c>
      <c r="H582" s="51" t="n">
        <v>0</v>
      </c>
      <c r="I582" s="51" t="n">
        <v>4.38</v>
      </c>
      <c r="J582" s="50" t="n"/>
      <c r="K582" s="52">
        <f>IF(OR($A582="",$E582=""),"",IF($P582=1,0,N($E582)*N($F582)-N($G582)+N($H582)))</f>
        <v/>
      </c>
      <c r="L582" s="52">
        <f>IF(K582="","",IF($P582=1,0,N($E582)*IFERROR(INDEX(Products!$D$8:$D$307,MATCH($D582,Products!$A$8:$A$307,0)),0)))</f>
        <v/>
      </c>
      <c r="M582" s="52">
        <f>IF(OR(K582="",$O582=0),IF(K582="","",0),IF($P582=1,0,K582*(N(INDEX(Settings!$E$11:$E$18,$O582))+N(INDEX(Settings!$G$11:$G$18,$O582)))+N(INDEX(Settings!$F$11:$F$18,$O582))))</f>
        <v/>
      </c>
      <c r="N582" s="53">
        <f>IF(K582="","",K582-L582-M582-N($I582)-$P582*N(Settings!$D$20))</f>
        <v/>
      </c>
      <c r="O582">
        <f>IF($C582="",0,IFERROR(MATCH($C582,Settings!$D$11:$D$18,0),0))</f>
        <v/>
      </c>
      <c r="P582">
        <f>IF(LOWER(TRIM($J582&amp;""))="x",1,0)</f>
        <v/>
      </c>
    </row>
    <row r="583">
      <c r="A583" s="49" t="n">
        <v>46103</v>
      </c>
      <c r="B583" s="50" t="inlineStr">
        <is>
          <t>BL26576</t>
        </is>
      </c>
      <c r="C583" s="50" t="inlineStr">
        <is>
          <t>Own shop</t>
        </is>
      </c>
      <c r="D583" s="50" t="inlineStr">
        <is>
          <t>BL-403</t>
        </is>
      </c>
      <c r="E583" s="50" t="n">
        <v>1</v>
      </c>
      <c r="F583" s="51" t="n">
        <v>10.84</v>
      </c>
      <c r="G583" s="51" t="n">
        <v>0</v>
      </c>
      <c r="H583" s="51" t="n">
        <v>4.12</v>
      </c>
      <c r="I583" s="51" t="n">
        <v>4.21</v>
      </c>
      <c r="J583" s="50" t="n"/>
      <c r="K583" s="52">
        <f>IF(OR($A583="",$E583=""),"",IF($P583=1,0,N($E583)*N($F583)-N($G583)+N($H583)))</f>
        <v/>
      </c>
      <c r="L583" s="52">
        <f>IF(K583="","",IF($P583=1,0,N($E583)*IFERROR(INDEX(Products!$D$8:$D$307,MATCH($D583,Products!$A$8:$A$307,0)),0)))</f>
        <v/>
      </c>
      <c r="M583" s="52">
        <f>IF(OR(K583="",$O583=0),IF(K583="","",0),IF($P583=1,0,K583*(N(INDEX(Settings!$E$11:$E$18,$O583))+N(INDEX(Settings!$G$11:$G$18,$O583)))+N(INDEX(Settings!$F$11:$F$18,$O583))))</f>
        <v/>
      </c>
      <c r="N583" s="53">
        <f>IF(K583="","",K583-L583-M583-N($I583)-$P583*N(Settings!$D$20))</f>
        <v/>
      </c>
      <c r="O583">
        <f>IF($C583="",0,IFERROR(MATCH($C583,Settings!$D$11:$D$18,0),0))</f>
        <v/>
      </c>
      <c r="P583">
        <f>IF(LOWER(TRIM($J583&amp;""))="x",1,0)</f>
        <v/>
      </c>
    </row>
    <row r="584">
      <c r="A584" s="49" t="n">
        <v>46103</v>
      </c>
      <c r="B584" s="50" t="inlineStr">
        <is>
          <t>BL26577</t>
        </is>
      </c>
      <c r="C584" s="50" t="inlineStr">
        <is>
          <t>Amazon</t>
        </is>
      </c>
      <c r="D584" s="50" t="inlineStr">
        <is>
          <t>BL-204</t>
        </is>
      </c>
      <c r="E584" s="50" t="n">
        <v>1</v>
      </c>
      <c r="F584" s="51" t="n">
        <v>20.21</v>
      </c>
      <c r="G584" s="51" t="n">
        <v>0</v>
      </c>
      <c r="H584" s="51" t="n">
        <v>0</v>
      </c>
      <c r="I584" s="51" t="n">
        <v>4.59</v>
      </c>
      <c r="J584" s="50" t="n"/>
      <c r="K584" s="52">
        <f>IF(OR($A584="",$E584=""),"",IF($P584=1,0,N($E584)*N($F584)-N($G584)+N($H584)))</f>
        <v/>
      </c>
      <c r="L584" s="52">
        <f>IF(K584="","",IF($P584=1,0,N($E584)*IFERROR(INDEX(Products!$D$8:$D$307,MATCH($D584,Products!$A$8:$A$307,0)),0)))</f>
        <v/>
      </c>
      <c r="M584" s="52">
        <f>IF(OR(K584="",$O584=0),IF(K584="","",0),IF($P584=1,0,K584*(N(INDEX(Settings!$E$11:$E$18,$O584))+N(INDEX(Settings!$G$11:$G$18,$O584)))+N(INDEX(Settings!$F$11:$F$18,$O584))))</f>
        <v/>
      </c>
      <c r="N584" s="53">
        <f>IF(K584="","",K584-L584-M584-N($I584)-$P584*N(Settings!$D$20))</f>
        <v/>
      </c>
      <c r="O584">
        <f>IF($C584="",0,IFERROR(MATCH($C584,Settings!$D$11:$D$18,0),0))</f>
        <v/>
      </c>
      <c r="P584">
        <f>IF(LOWER(TRIM($J584&amp;""))="x",1,0)</f>
        <v/>
      </c>
    </row>
    <row r="585">
      <c r="A585" s="49" t="n">
        <v>46103</v>
      </c>
      <c r="B585" s="50" t="inlineStr">
        <is>
          <t>BL26578</t>
        </is>
      </c>
      <c r="C585" s="50" t="inlineStr">
        <is>
          <t>Etsy</t>
        </is>
      </c>
      <c r="D585" s="50" t="inlineStr">
        <is>
          <t>BL-403</t>
        </is>
      </c>
      <c r="E585" s="50" t="n">
        <v>2</v>
      </c>
      <c r="F585" s="51" t="n">
        <v>10.84</v>
      </c>
      <c r="G585" s="51" t="n">
        <v>0</v>
      </c>
      <c r="H585" s="51" t="n">
        <v>3.28</v>
      </c>
      <c r="I585" s="51" t="n">
        <v>4.68</v>
      </c>
      <c r="J585" s="50" t="n"/>
      <c r="K585" s="52">
        <f>IF(OR($A585="",$E585=""),"",IF($P585=1,0,N($E585)*N($F585)-N($G585)+N($H585)))</f>
        <v/>
      </c>
      <c r="L585" s="52">
        <f>IF(K585="","",IF($P585=1,0,N($E585)*IFERROR(INDEX(Products!$D$8:$D$307,MATCH($D585,Products!$A$8:$A$307,0)),0)))</f>
        <v/>
      </c>
      <c r="M585" s="52">
        <f>IF(OR(K585="",$O585=0),IF(K585="","",0),IF($P585=1,0,K585*(N(INDEX(Settings!$E$11:$E$18,$O585))+N(INDEX(Settings!$G$11:$G$18,$O585)))+N(INDEX(Settings!$F$11:$F$18,$O585))))</f>
        <v/>
      </c>
      <c r="N585" s="53">
        <f>IF(K585="","",K585-L585-M585-N($I585)-$P585*N(Settings!$D$20))</f>
        <v/>
      </c>
      <c r="O585">
        <f>IF($C585="",0,IFERROR(MATCH($C585,Settings!$D$11:$D$18,0),0))</f>
        <v/>
      </c>
      <c r="P585">
        <f>IF(LOWER(TRIM($J585&amp;""))="x",1,0)</f>
        <v/>
      </c>
    </row>
    <row r="586">
      <c r="A586" s="49" t="n">
        <v>46103</v>
      </c>
      <c r="B586" s="50" t="inlineStr">
        <is>
          <t>BL26579</t>
        </is>
      </c>
      <c r="C586" s="50" t="inlineStr">
        <is>
          <t>Own shop</t>
        </is>
      </c>
      <c r="D586" s="50" t="inlineStr">
        <is>
          <t>BL-402</t>
        </is>
      </c>
      <c r="E586" s="50" t="n">
        <v>1</v>
      </c>
      <c r="F586" s="51" t="n">
        <v>41.93</v>
      </c>
      <c r="G586" s="51" t="n">
        <v>4.19</v>
      </c>
      <c r="H586" s="51" t="n">
        <v>4.12</v>
      </c>
      <c r="I586" s="51" t="n">
        <v>6.9</v>
      </c>
      <c r="J586" s="50" t="n"/>
      <c r="K586" s="52">
        <f>IF(OR($A586="",$E586=""),"",IF($P586=1,0,N($E586)*N($F586)-N($G586)+N($H586)))</f>
        <v/>
      </c>
      <c r="L586" s="52">
        <f>IF(K586="","",IF($P586=1,0,N($E586)*IFERROR(INDEX(Products!$D$8:$D$307,MATCH($D586,Products!$A$8:$A$307,0)),0)))</f>
        <v/>
      </c>
      <c r="M586" s="52">
        <f>IF(OR(K586="",$O586=0),IF(K586="","",0),IF($P586=1,0,K586*(N(INDEX(Settings!$E$11:$E$18,$O586))+N(INDEX(Settings!$G$11:$G$18,$O586)))+N(INDEX(Settings!$F$11:$F$18,$O586))))</f>
        <v/>
      </c>
      <c r="N586" s="53">
        <f>IF(K586="","",K586-L586-M586-N($I586)-$P586*N(Settings!$D$20))</f>
        <v/>
      </c>
      <c r="O586">
        <f>IF($C586="",0,IFERROR(MATCH($C586,Settings!$D$11:$D$18,0),0))</f>
        <v/>
      </c>
      <c r="P586">
        <f>IF(LOWER(TRIM($J586&amp;""))="x",1,0)</f>
        <v/>
      </c>
    </row>
    <row r="587">
      <c r="A587" s="49" t="n">
        <v>46103</v>
      </c>
      <c r="B587" s="50" t="inlineStr">
        <is>
          <t>BL26580</t>
        </is>
      </c>
      <c r="C587" s="50" t="inlineStr">
        <is>
          <t>Amazon</t>
        </is>
      </c>
      <c r="D587" s="50" t="inlineStr">
        <is>
          <t>BL-402</t>
        </is>
      </c>
      <c r="E587" s="50" t="n">
        <v>1</v>
      </c>
      <c r="F587" s="51" t="n">
        <v>44.03</v>
      </c>
      <c r="G587" s="51" t="n">
        <v>0</v>
      </c>
      <c r="H587" s="51" t="n">
        <v>0</v>
      </c>
      <c r="I587" s="51" t="n">
        <v>6.9</v>
      </c>
      <c r="J587" s="50" t="n"/>
      <c r="K587" s="52">
        <f>IF(OR($A587="",$E587=""),"",IF($P587=1,0,N($E587)*N($F587)-N($G587)+N($H587)))</f>
        <v/>
      </c>
      <c r="L587" s="52">
        <f>IF(K587="","",IF($P587=1,0,N($E587)*IFERROR(INDEX(Products!$D$8:$D$307,MATCH($D587,Products!$A$8:$A$307,0)),0)))</f>
        <v/>
      </c>
      <c r="M587" s="52">
        <f>IF(OR(K587="",$O587=0),IF(K587="","",0),IF($P587=1,0,K587*(N(INDEX(Settings!$E$11:$E$18,$O587))+N(INDEX(Settings!$G$11:$G$18,$O587)))+N(INDEX(Settings!$F$11:$F$18,$O587))))</f>
        <v/>
      </c>
      <c r="N587" s="53">
        <f>IF(K587="","",K587-L587-M587-N($I587)-$P587*N(Settings!$D$20))</f>
        <v/>
      </c>
      <c r="O587">
        <f>IF($C587="",0,IFERROR(MATCH($C587,Settings!$D$11:$D$18,0),0))</f>
        <v/>
      </c>
      <c r="P587">
        <f>IF(LOWER(TRIM($J587&amp;""))="x",1,0)</f>
        <v/>
      </c>
    </row>
    <row r="588">
      <c r="A588" s="49" t="n">
        <v>46103</v>
      </c>
      <c r="B588" s="50" t="inlineStr">
        <is>
          <t>BL26581</t>
        </is>
      </c>
      <c r="C588" s="50" t="inlineStr">
        <is>
          <t>eBay</t>
        </is>
      </c>
      <c r="D588" s="50" t="inlineStr">
        <is>
          <t>BL-204</t>
        </is>
      </c>
      <c r="E588" s="50" t="n">
        <v>1</v>
      </c>
      <c r="F588" s="51" t="n">
        <v>19.24</v>
      </c>
      <c r="G588" s="51" t="n">
        <v>0</v>
      </c>
      <c r="H588" s="51" t="n">
        <v>3.28</v>
      </c>
      <c r="I588" s="51" t="n">
        <v>4.36</v>
      </c>
      <c r="J588" s="50" t="n"/>
      <c r="K588" s="52">
        <f>IF(OR($A588="",$E588=""),"",IF($P588=1,0,N($E588)*N($F588)-N($G588)+N($H588)))</f>
        <v/>
      </c>
      <c r="L588" s="52">
        <f>IF(K588="","",IF($P588=1,0,N($E588)*IFERROR(INDEX(Products!$D$8:$D$307,MATCH($D588,Products!$A$8:$A$307,0)),0)))</f>
        <v/>
      </c>
      <c r="M588" s="52">
        <f>IF(OR(K588="",$O588=0),IF(K588="","",0),IF($P588=1,0,K588*(N(INDEX(Settings!$E$11:$E$18,$O588))+N(INDEX(Settings!$G$11:$G$18,$O588)))+N(INDEX(Settings!$F$11:$F$18,$O588))))</f>
        <v/>
      </c>
      <c r="N588" s="53">
        <f>IF(K588="","",K588-L588-M588-N($I588)-$P588*N(Settings!$D$20))</f>
        <v/>
      </c>
      <c r="O588">
        <f>IF($C588="",0,IFERROR(MATCH($C588,Settings!$D$11:$D$18,0),0))</f>
        <v/>
      </c>
      <c r="P588">
        <f>IF(LOWER(TRIM($J588&amp;""))="x",1,0)</f>
        <v/>
      </c>
    </row>
    <row r="589">
      <c r="A589" s="49" t="n">
        <v>46103</v>
      </c>
      <c r="B589" s="50" t="inlineStr">
        <is>
          <t>BL26582</t>
        </is>
      </c>
      <c r="C589" s="50" t="inlineStr">
        <is>
          <t>Own shop</t>
        </is>
      </c>
      <c r="D589" s="50" t="inlineStr">
        <is>
          <t>BL-201</t>
        </is>
      </c>
      <c r="E589" s="50" t="n">
        <v>2</v>
      </c>
      <c r="F589" s="51" t="n">
        <v>12.52</v>
      </c>
      <c r="G589" s="51" t="n">
        <v>0</v>
      </c>
      <c r="H589" s="51" t="n">
        <v>4.12</v>
      </c>
      <c r="I589" s="51" t="n">
        <v>4.45</v>
      </c>
      <c r="J589" s="50" t="n"/>
      <c r="K589" s="52">
        <f>IF(OR($A589="",$E589=""),"",IF($P589=1,0,N($E589)*N($F589)-N($G589)+N($H589)))</f>
        <v/>
      </c>
      <c r="L589" s="52">
        <f>IF(K589="","",IF($P589=1,0,N($E589)*IFERROR(INDEX(Products!$D$8:$D$307,MATCH($D589,Products!$A$8:$A$307,0)),0)))</f>
        <v/>
      </c>
      <c r="M589" s="52">
        <f>IF(OR(K589="",$O589=0),IF(K589="","",0),IF($P589=1,0,K589*(N(INDEX(Settings!$E$11:$E$18,$O589))+N(INDEX(Settings!$G$11:$G$18,$O589)))+N(INDEX(Settings!$F$11:$F$18,$O589))))</f>
        <v/>
      </c>
      <c r="N589" s="53">
        <f>IF(K589="","",K589-L589-M589-N($I589)-$P589*N(Settings!$D$20))</f>
        <v/>
      </c>
      <c r="O589">
        <f>IF($C589="",0,IFERROR(MATCH($C589,Settings!$D$11:$D$18,0),0))</f>
        <v/>
      </c>
      <c r="P589">
        <f>IF(LOWER(TRIM($J589&amp;""))="x",1,0)</f>
        <v/>
      </c>
    </row>
    <row r="590">
      <c r="A590" s="49" t="n">
        <v>46103</v>
      </c>
      <c r="B590" s="50" t="inlineStr">
        <is>
          <t>BL26583</t>
        </is>
      </c>
      <c r="C590" s="50" t="inlineStr">
        <is>
          <t>Own shop</t>
        </is>
      </c>
      <c r="D590" s="50" t="inlineStr">
        <is>
          <t>BL-104</t>
        </is>
      </c>
      <c r="E590" s="50" t="n">
        <v>1</v>
      </c>
      <c r="F590" s="51" t="n">
        <v>8.32</v>
      </c>
      <c r="G590" s="51" t="n">
        <v>0</v>
      </c>
      <c r="H590" s="51" t="n">
        <v>4.12</v>
      </c>
      <c r="I590" s="51" t="n">
        <v>4.78</v>
      </c>
      <c r="J590" s="50" t="n"/>
      <c r="K590" s="52">
        <f>IF(OR($A590="",$E590=""),"",IF($P590=1,0,N($E590)*N($F590)-N($G590)+N($H590)))</f>
        <v/>
      </c>
      <c r="L590" s="52">
        <f>IF(K590="","",IF($P590=1,0,N($E590)*IFERROR(INDEX(Products!$D$8:$D$307,MATCH($D590,Products!$A$8:$A$307,0)),0)))</f>
        <v/>
      </c>
      <c r="M590" s="52">
        <f>IF(OR(K590="",$O590=0),IF(K590="","",0),IF($P590=1,0,K590*(N(INDEX(Settings!$E$11:$E$18,$O590))+N(INDEX(Settings!$G$11:$G$18,$O590)))+N(INDEX(Settings!$F$11:$F$18,$O590))))</f>
        <v/>
      </c>
      <c r="N590" s="53">
        <f>IF(K590="","",K590-L590-M590-N($I590)-$P590*N(Settings!$D$20))</f>
        <v/>
      </c>
      <c r="O590">
        <f>IF($C590="",0,IFERROR(MATCH($C590,Settings!$D$11:$D$18,0),0))</f>
        <v/>
      </c>
      <c r="P590">
        <f>IF(LOWER(TRIM($J590&amp;""))="x",1,0)</f>
        <v/>
      </c>
    </row>
    <row r="591">
      <c r="A591" s="49" t="n">
        <v>46104</v>
      </c>
      <c r="B591" s="50" t="inlineStr">
        <is>
          <t>BL26584</t>
        </is>
      </c>
      <c r="C591" s="50" t="inlineStr">
        <is>
          <t>Etsy</t>
        </is>
      </c>
      <c r="D591" s="50" t="inlineStr">
        <is>
          <t>BL-401</t>
        </is>
      </c>
      <c r="E591" s="50" t="n">
        <v>1</v>
      </c>
      <c r="F591" s="51" t="n">
        <v>23.45</v>
      </c>
      <c r="G591" s="51" t="n">
        <v>0</v>
      </c>
      <c r="H591" s="51" t="n">
        <v>3.28</v>
      </c>
      <c r="I591" s="51" t="n">
        <v>5.06</v>
      </c>
      <c r="J591" s="50" t="n"/>
      <c r="K591" s="52">
        <f>IF(OR($A591="",$E591=""),"",IF($P591=1,0,N($E591)*N($F591)-N($G591)+N($H591)))</f>
        <v/>
      </c>
      <c r="L591" s="52">
        <f>IF(K591="","",IF($P591=1,0,N($E591)*IFERROR(INDEX(Products!$D$8:$D$307,MATCH($D591,Products!$A$8:$A$307,0)),0)))</f>
        <v/>
      </c>
      <c r="M591" s="52">
        <f>IF(OR(K591="",$O591=0),IF(K591="","",0),IF($P591=1,0,K591*(N(INDEX(Settings!$E$11:$E$18,$O591))+N(INDEX(Settings!$G$11:$G$18,$O591)))+N(INDEX(Settings!$F$11:$F$18,$O591))))</f>
        <v/>
      </c>
      <c r="N591" s="53">
        <f>IF(K591="","",K591-L591-M591-N($I591)-$P591*N(Settings!$D$20))</f>
        <v/>
      </c>
      <c r="O591">
        <f>IF($C591="",0,IFERROR(MATCH($C591,Settings!$D$11:$D$18,0),0))</f>
        <v/>
      </c>
      <c r="P591">
        <f>IF(LOWER(TRIM($J591&amp;""))="x",1,0)</f>
        <v/>
      </c>
    </row>
    <row r="592">
      <c r="A592" s="49" t="n">
        <v>46104</v>
      </c>
      <c r="B592" s="50" t="inlineStr">
        <is>
          <t>BL26585</t>
        </is>
      </c>
      <c r="C592" s="50" t="inlineStr">
        <is>
          <t>eBay</t>
        </is>
      </c>
      <c r="D592" s="50" t="inlineStr">
        <is>
          <t>BL-201</t>
        </is>
      </c>
      <c r="E592" s="50" t="n">
        <v>1</v>
      </c>
      <c r="F592" s="51" t="n">
        <v>12.52</v>
      </c>
      <c r="G592" s="51" t="n">
        <v>0</v>
      </c>
      <c r="H592" s="51" t="n">
        <v>3.28</v>
      </c>
      <c r="I592" s="51" t="n">
        <v>4.46</v>
      </c>
      <c r="J592" s="50" t="n"/>
      <c r="K592" s="52">
        <f>IF(OR($A592="",$E592=""),"",IF($P592=1,0,N($E592)*N($F592)-N($G592)+N($H592)))</f>
        <v/>
      </c>
      <c r="L592" s="52">
        <f>IF(K592="","",IF($P592=1,0,N($E592)*IFERROR(INDEX(Products!$D$8:$D$307,MATCH($D592,Products!$A$8:$A$307,0)),0)))</f>
        <v/>
      </c>
      <c r="M592" s="52">
        <f>IF(OR(K592="",$O592=0),IF(K592="","",0),IF($P592=1,0,K592*(N(INDEX(Settings!$E$11:$E$18,$O592))+N(INDEX(Settings!$G$11:$G$18,$O592)))+N(INDEX(Settings!$F$11:$F$18,$O592))))</f>
        <v/>
      </c>
      <c r="N592" s="53">
        <f>IF(K592="","",K592-L592-M592-N($I592)-$P592*N(Settings!$D$20))</f>
        <v/>
      </c>
      <c r="O592">
        <f>IF($C592="",0,IFERROR(MATCH($C592,Settings!$D$11:$D$18,0),0))</f>
        <v/>
      </c>
      <c r="P592">
        <f>IF(LOWER(TRIM($J592&amp;""))="x",1,0)</f>
        <v/>
      </c>
    </row>
    <row r="593">
      <c r="A593" s="49" t="n">
        <v>46104</v>
      </c>
      <c r="B593" s="50" t="inlineStr">
        <is>
          <t>BL26586</t>
        </is>
      </c>
      <c r="C593" s="50" t="inlineStr">
        <is>
          <t>Own shop</t>
        </is>
      </c>
      <c r="D593" s="50" t="inlineStr">
        <is>
          <t>BL-403</t>
        </is>
      </c>
      <c r="E593" s="50" t="n">
        <v>1</v>
      </c>
      <c r="F593" s="51" t="n">
        <v>10.84</v>
      </c>
      <c r="G593" s="51" t="n">
        <v>0</v>
      </c>
      <c r="H593" s="51" t="n">
        <v>4.12</v>
      </c>
      <c r="I593" s="51" t="n">
        <v>4.92</v>
      </c>
      <c r="J593" s="50" t="n"/>
      <c r="K593" s="52">
        <f>IF(OR($A593="",$E593=""),"",IF($P593=1,0,N($E593)*N($F593)-N($G593)+N($H593)))</f>
        <v/>
      </c>
      <c r="L593" s="52">
        <f>IF(K593="","",IF($P593=1,0,N($E593)*IFERROR(INDEX(Products!$D$8:$D$307,MATCH($D593,Products!$A$8:$A$307,0)),0)))</f>
        <v/>
      </c>
      <c r="M593" s="52">
        <f>IF(OR(K593="",$O593=0),IF(K593="","",0),IF($P593=1,0,K593*(N(INDEX(Settings!$E$11:$E$18,$O593))+N(INDEX(Settings!$G$11:$G$18,$O593)))+N(INDEX(Settings!$F$11:$F$18,$O593))))</f>
        <v/>
      </c>
      <c r="N593" s="53">
        <f>IF(K593="","",K593-L593-M593-N($I593)-$P593*N(Settings!$D$20))</f>
        <v/>
      </c>
      <c r="O593">
        <f>IF($C593="",0,IFERROR(MATCH($C593,Settings!$D$11:$D$18,0),0))</f>
        <v/>
      </c>
      <c r="P593">
        <f>IF(LOWER(TRIM($J593&amp;""))="x",1,0)</f>
        <v/>
      </c>
    </row>
    <row r="594">
      <c r="A594" s="49" t="n">
        <v>46104</v>
      </c>
      <c r="B594" s="50" t="inlineStr">
        <is>
          <t>BL26587</t>
        </is>
      </c>
      <c r="C594" s="50" t="inlineStr">
        <is>
          <t>Own shop</t>
        </is>
      </c>
      <c r="D594" s="50" t="inlineStr">
        <is>
          <t>BL-102</t>
        </is>
      </c>
      <c r="E594" s="50" t="n">
        <v>1</v>
      </c>
      <c r="F594" s="51" t="n">
        <v>14.2</v>
      </c>
      <c r="G594" s="51" t="n">
        <v>0</v>
      </c>
      <c r="H594" s="51" t="n">
        <v>4.12</v>
      </c>
      <c r="I594" s="51" t="n">
        <v>4.66</v>
      </c>
      <c r="J594" s="50" t="n"/>
      <c r="K594" s="52">
        <f>IF(OR($A594="",$E594=""),"",IF($P594=1,0,N($E594)*N($F594)-N($G594)+N($H594)))</f>
        <v/>
      </c>
      <c r="L594" s="52">
        <f>IF(K594="","",IF($P594=1,0,N($E594)*IFERROR(INDEX(Products!$D$8:$D$307,MATCH($D594,Products!$A$8:$A$307,0)),0)))</f>
        <v/>
      </c>
      <c r="M594" s="52">
        <f>IF(OR(K594="",$O594=0),IF(K594="","",0),IF($P594=1,0,K594*(N(INDEX(Settings!$E$11:$E$18,$O594))+N(INDEX(Settings!$G$11:$G$18,$O594)))+N(INDEX(Settings!$F$11:$F$18,$O594))))</f>
        <v/>
      </c>
      <c r="N594" s="53">
        <f>IF(K594="","",K594-L594-M594-N($I594)-$P594*N(Settings!$D$20))</f>
        <v/>
      </c>
      <c r="O594">
        <f>IF($C594="",0,IFERROR(MATCH($C594,Settings!$D$11:$D$18,0),0))</f>
        <v/>
      </c>
      <c r="P594">
        <f>IF(LOWER(TRIM($J594&amp;""))="x",1,0)</f>
        <v/>
      </c>
    </row>
    <row r="595">
      <c r="A595" s="49" t="n">
        <v>46104</v>
      </c>
      <c r="B595" s="50" t="inlineStr">
        <is>
          <t>BL26588</t>
        </is>
      </c>
      <c r="C595" s="50" t="inlineStr">
        <is>
          <t>Amazon</t>
        </is>
      </c>
      <c r="D595" s="50" t="inlineStr">
        <is>
          <t>BL-202</t>
        </is>
      </c>
      <c r="E595" s="50" t="n">
        <v>1</v>
      </c>
      <c r="F595" s="51" t="n">
        <v>60.88</v>
      </c>
      <c r="G595" s="51" t="n">
        <v>0</v>
      </c>
      <c r="H595" s="51" t="n">
        <v>0</v>
      </c>
      <c r="I595" s="51" t="n">
        <v>6.9</v>
      </c>
      <c r="J595" s="50" t="n"/>
      <c r="K595" s="52">
        <f>IF(OR($A595="",$E595=""),"",IF($P595=1,0,N($E595)*N($F595)-N($G595)+N($H595)))</f>
        <v/>
      </c>
      <c r="L595" s="52">
        <f>IF(K595="","",IF($P595=1,0,N($E595)*IFERROR(INDEX(Products!$D$8:$D$307,MATCH($D595,Products!$A$8:$A$307,0)),0)))</f>
        <v/>
      </c>
      <c r="M595" s="52">
        <f>IF(OR(K595="",$O595=0),IF(K595="","",0),IF($P595=1,0,K595*(N(INDEX(Settings!$E$11:$E$18,$O595))+N(INDEX(Settings!$G$11:$G$18,$O595)))+N(INDEX(Settings!$F$11:$F$18,$O595))))</f>
        <v/>
      </c>
      <c r="N595" s="53">
        <f>IF(K595="","",K595-L595-M595-N($I595)-$P595*N(Settings!$D$20))</f>
        <v/>
      </c>
      <c r="O595">
        <f>IF($C595="",0,IFERROR(MATCH($C595,Settings!$D$11:$D$18,0),0))</f>
        <v/>
      </c>
      <c r="P595">
        <f>IF(LOWER(TRIM($J595&amp;""))="x",1,0)</f>
        <v/>
      </c>
    </row>
    <row r="596">
      <c r="A596" s="49" t="n">
        <v>46104</v>
      </c>
      <c r="B596" s="50" t="inlineStr">
        <is>
          <t>BL26589</t>
        </is>
      </c>
      <c r="C596" s="50" t="inlineStr">
        <is>
          <t>Amazon</t>
        </is>
      </c>
      <c r="D596" s="50" t="inlineStr">
        <is>
          <t>BL-301</t>
        </is>
      </c>
      <c r="E596" s="50" t="n">
        <v>1</v>
      </c>
      <c r="F596" s="51" t="n">
        <v>19.32</v>
      </c>
      <c r="G596" s="51" t="n">
        <v>0</v>
      </c>
      <c r="H596" s="51" t="n">
        <v>0</v>
      </c>
      <c r="I596" s="51" t="n">
        <v>4.88</v>
      </c>
      <c r="J596" s="50" t="n"/>
      <c r="K596" s="52">
        <f>IF(OR($A596="",$E596=""),"",IF($P596=1,0,N($E596)*N($F596)-N($G596)+N($H596)))</f>
        <v/>
      </c>
      <c r="L596" s="52">
        <f>IF(K596="","",IF($P596=1,0,N($E596)*IFERROR(INDEX(Products!$D$8:$D$307,MATCH($D596,Products!$A$8:$A$307,0)),0)))</f>
        <v/>
      </c>
      <c r="M596" s="52">
        <f>IF(OR(K596="",$O596=0),IF(K596="","",0),IF($P596=1,0,K596*(N(INDEX(Settings!$E$11:$E$18,$O596))+N(INDEX(Settings!$G$11:$G$18,$O596)))+N(INDEX(Settings!$F$11:$F$18,$O596))))</f>
        <v/>
      </c>
      <c r="N596" s="53">
        <f>IF(K596="","",K596-L596-M596-N($I596)-$P596*N(Settings!$D$20))</f>
        <v/>
      </c>
      <c r="O596">
        <f>IF($C596="",0,IFERROR(MATCH($C596,Settings!$D$11:$D$18,0),0))</f>
        <v/>
      </c>
      <c r="P596">
        <f>IF(LOWER(TRIM($J596&amp;""))="x",1,0)</f>
        <v/>
      </c>
    </row>
    <row r="597">
      <c r="A597" s="49" t="n">
        <v>46104</v>
      </c>
      <c r="B597" s="50" t="inlineStr">
        <is>
          <t>BL26590</t>
        </is>
      </c>
      <c r="C597" s="50" t="inlineStr">
        <is>
          <t>Own shop</t>
        </is>
      </c>
      <c r="D597" s="50" t="inlineStr">
        <is>
          <t>BL-201</t>
        </is>
      </c>
      <c r="E597" s="50" t="n">
        <v>1</v>
      </c>
      <c r="F597" s="51" t="n">
        <v>12.52</v>
      </c>
      <c r="G597" s="51" t="n">
        <v>0</v>
      </c>
      <c r="H597" s="51" t="n">
        <v>4.12</v>
      </c>
      <c r="I597" s="51" t="n">
        <v>4.67</v>
      </c>
      <c r="J597" s="50" t="n"/>
      <c r="K597" s="52">
        <f>IF(OR($A597="",$E597=""),"",IF($P597=1,0,N($E597)*N($F597)-N($G597)+N($H597)))</f>
        <v/>
      </c>
      <c r="L597" s="52">
        <f>IF(K597="","",IF($P597=1,0,N($E597)*IFERROR(INDEX(Products!$D$8:$D$307,MATCH($D597,Products!$A$8:$A$307,0)),0)))</f>
        <v/>
      </c>
      <c r="M597" s="52">
        <f>IF(OR(K597="",$O597=0),IF(K597="","",0),IF($P597=1,0,K597*(N(INDEX(Settings!$E$11:$E$18,$O597))+N(INDEX(Settings!$G$11:$G$18,$O597)))+N(INDEX(Settings!$F$11:$F$18,$O597))))</f>
        <v/>
      </c>
      <c r="N597" s="53">
        <f>IF(K597="","",K597-L597-M597-N($I597)-$P597*N(Settings!$D$20))</f>
        <v/>
      </c>
      <c r="O597">
        <f>IF($C597="",0,IFERROR(MATCH($C597,Settings!$D$11:$D$18,0),0))</f>
        <v/>
      </c>
      <c r="P597">
        <f>IF(LOWER(TRIM($J597&amp;""))="x",1,0)</f>
        <v/>
      </c>
    </row>
    <row r="598">
      <c r="A598" s="49" t="n">
        <v>46104</v>
      </c>
      <c r="B598" s="50" t="inlineStr">
        <is>
          <t>BL26591</t>
        </is>
      </c>
      <c r="C598" s="50" t="inlineStr">
        <is>
          <t>Etsy</t>
        </is>
      </c>
      <c r="D598" s="50" t="inlineStr">
        <is>
          <t>BL-301</t>
        </is>
      </c>
      <c r="E598" s="50" t="n">
        <v>1</v>
      </c>
      <c r="F598" s="51" t="n">
        <v>18.4</v>
      </c>
      <c r="G598" s="51" t="n">
        <v>0</v>
      </c>
      <c r="H598" s="51" t="n">
        <v>3.28</v>
      </c>
      <c r="I598" s="51" t="n">
        <v>4.38</v>
      </c>
      <c r="J598" s="50" t="n"/>
      <c r="K598" s="52">
        <f>IF(OR($A598="",$E598=""),"",IF($P598=1,0,N($E598)*N($F598)-N($G598)+N($H598)))</f>
        <v/>
      </c>
      <c r="L598" s="52">
        <f>IF(K598="","",IF($P598=1,0,N($E598)*IFERROR(INDEX(Products!$D$8:$D$307,MATCH($D598,Products!$A$8:$A$307,0)),0)))</f>
        <v/>
      </c>
      <c r="M598" s="52">
        <f>IF(OR(K598="",$O598=0),IF(K598="","",0),IF($P598=1,0,K598*(N(INDEX(Settings!$E$11:$E$18,$O598))+N(INDEX(Settings!$G$11:$G$18,$O598)))+N(INDEX(Settings!$F$11:$F$18,$O598))))</f>
        <v/>
      </c>
      <c r="N598" s="53">
        <f>IF(K598="","",K598-L598-M598-N($I598)-$P598*N(Settings!$D$20))</f>
        <v/>
      </c>
      <c r="O598">
        <f>IF($C598="",0,IFERROR(MATCH($C598,Settings!$D$11:$D$18,0),0))</f>
        <v/>
      </c>
      <c r="P598">
        <f>IF(LOWER(TRIM($J598&amp;""))="x",1,0)</f>
        <v/>
      </c>
    </row>
    <row r="599">
      <c r="A599" s="49" t="n">
        <v>46104</v>
      </c>
      <c r="B599" s="50" t="inlineStr">
        <is>
          <t>BL26592</t>
        </is>
      </c>
      <c r="C599" s="50" t="inlineStr">
        <is>
          <t>Amazon</t>
        </is>
      </c>
      <c r="D599" s="50" t="inlineStr">
        <is>
          <t>BL-203</t>
        </is>
      </c>
      <c r="E599" s="50" t="n">
        <v>1</v>
      </c>
      <c r="F599" s="51" t="n">
        <v>17.56</v>
      </c>
      <c r="G599" s="51" t="n">
        <v>0</v>
      </c>
      <c r="H599" s="51" t="n">
        <v>0</v>
      </c>
      <c r="I599" s="51" t="n">
        <v>4.28</v>
      </c>
      <c r="J599" s="50" t="inlineStr">
        <is>
          <t>x</t>
        </is>
      </c>
      <c r="K599" s="52">
        <f>IF(OR($A599="",$E599=""),"",IF($P599=1,0,N($E599)*N($F599)-N($G599)+N($H599)))</f>
        <v/>
      </c>
      <c r="L599" s="52">
        <f>IF(K599="","",IF($P599=1,0,N($E599)*IFERROR(INDEX(Products!$D$8:$D$307,MATCH($D599,Products!$A$8:$A$307,0)),0)))</f>
        <v/>
      </c>
      <c r="M599" s="52">
        <f>IF(OR(K599="",$O599=0),IF(K599="","",0),IF($P599=1,0,K599*(N(INDEX(Settings!$E$11:$E$18,$O599))+N(INDEX(Settings!$G$11:$G$18,$O599)))+N(INDEX(Settings!$F$11:$F$18,$O599))))</f>
        <v/>
      </c>
      <c r="N599" s="53">
        <f>IF(K599="","",K599-L599-M599-N($I599)-$P599*N(Settings!$D$20))</f>
        <v/>
      </c>
      <c r="O599">
        <f>IF($C599="",0,IFERROR(MATCH($C599,Settings!$D$11:$D$18,0),0))</f>
        <v/>
      </c>
      <c r="P599">
        <f>IF(LOWER(TRIM($J599&amp;""))="x",1,0)</f>
        <v/>
      </c>
    </row>
    <row r="600">
      <c r="A600" s="49" t="n">
        <v>46105</v>
      </c>
      <c r="B600" s="50" t="inlineStr">
        <is>
          <t>BL26593</t>
        </is>
      </c>
      <c r="C600" s="50" t="inlineStr">
        <is>
          <t>Own shop</t>
        </is>
      </c>
      <c r="D600" s="50" t="inlineStr">
        <is>
          <t>BL-204</t>
        </is>
      </c>
      <c r="E600" s="50" t="n">
        <v>1</v>
      </c>
      <c r="F600" s="51" t="n">
        <v>19.24</v>
      </c>
      <c r="G600" s="51" t="n">
        <v>0</v>
      </c>
      <c r="H600" s="51" t="n">
        <v>4.12</v>
      </c>
      <c r="I600" s="51" t="n">
        <v>4.91</v>
      </c>
      <c r="J600" s="50" t="n"/>
      <c r="K600" s="52">
        <f>IF(OR($A600="",$E600=""),"",IF($P600=1,0,N($E600)*N($F600)-N($G600)+N($H600)))</f>
        <v/>
      </c>
      <c r="L600" s="52">
        <f>IF(K600="","",IF($P600=1,0,N($E600)*IFERROR(INDEX(Products!$D$8:$D$307,MATCH($D600,Products!$A$8:$A$307,0)),0)))</f>
        <v/>
      </c>
      <c r="M600" s="52">
        <f>IF(OR(K600="",$O600=0),IF(K600="","",0),IF($P600=1,0,K600*(N(INDEX(Settings!$E$11:$E$18,$O600))+N(INDEX(Settings!$G$11:$G$18,$O600)))+N(INDEX(Settings!$F$11:$F$18,$O600))))</f>
        <v/>
      </c>
      <c r="N600" s="53">
        <f>IF(K600="","",K600-L600-M600-N($I600)-$P600*N(Settings!$D$20))</f>
        <v/>
      </c>
      <c r="O600">
        <f>IF($C600="",0,IFERROR(MATCH($C600,Settings!$D$11:$D$18,0),0))</f>
        <v/>
      </c>
      <c r="P600">
        <f>IF(LOWER(TRIM($J600&amp;""))="x",1,0)</f>
        <v/>
      </c>
    </row>
    <row r="601">
      <c r="A601" s="49" t="n">
        <v>46105</v>
      </c>
      <c r="B601" s="50" t="inlineStr">
        <is>
          <t>BL26594</t>
        </is>
      </c>
      <c r="C601" s="50" t="inlineStr">
        <is>
          <t>Amazon</t>
        </is>
      </c>
      <c r="D601" s="50" t="inlineStr">
        <is>
          <t>BL-103</t>
        </is>
      </c>
      <c r="E601" s="50" t="n">
        <v>1</v>
      </c>
      <c r="F601" s="51" t="n">
        <v>30.79</v>
      </c>
      <c r="G601" s="51" t="n">
        <v>0</v>
      </c>
      <c r="H601" s="51" t="n">
        <v>0</v>
      </c>
      <c r="I601" s="51" t="n">
        <v>4.28</v>
      </c>
      <c r="J601" s="50" t="n"/>
      <c r="K601" s="52">
        <f>IF(OR($A601="",$E601=""),"",IF($P601=1,0,N($E601)*N($F601)-N($G601)+N($H601)))</f>
        <v/>
      </c>
      <c r="L601" s="52">
        <f>IF(K601="","",IF($P601=1,0,N($E601)*IFERROR(INDEX(Products!$D$8:$D$307,MATCH($D601,Products!$A$8:$A$307,0)),0)))</f>
        <v/>
      </c>
      <c r="M601" s="52">
        <f>IF(OR(K601="",$O601=0),IF(K601="","",0),IF($P601=1,0,K601*(N(INDEX(Settings!$E$11:$E$18,$O601))+N(INDEX(Settings!$G$11:$G$18,$O601)))+N(INDEX(Settings!$F$11:$F$18,$O601))))</f>
        <v/>
      </c>
      <c r="N601" s="53">
        <f>IF(K601="","",K601-L601-M601-N($I601)-$P601*N(Settings!$D$20))</f>
        <v/>
      </c>
      <c r="O601">
        <f>IF($C601="",0,IFERROR(MATCH($C601,Settings!$D$11:$D$18,0),0))</f>
        <v/>
      </c>
      <c r="P601">
        <f>IF(LOWER(TRIM($J601&amp;""))="x",1,0)</f>
        <v/>
      </c>
    </row>
    <row r="602">
      <c r="A602" s="49" t="n">
        <v>46105</v>
      </c>
      <c r="B602" s="50" t="inlineStr">
        <is>
          <t>BL26595</t>
        </is>
      </c>
      <c r="C602" s="50" t="inlineStr">
        <is>
          <t>Amazon</t>
        </is>
      </c>
      <c r="D602" s="50" t="inlineStr">
        <is>
          <t>BL-102</t>
        </is>
      </c>
      <c r="E602" s="50" t="n">
        <v>1</v>
      </c>
      <c r="F602" s="51" t="n">
        <v>14.91</v>
      </c>
      <c r="G602" s="51" t="n">
        <v>0</v>
      </c>
      <c r="H602" s="51" t="n">
        <v>0</v>
      </c>
      <c r="I602" s="51" t="n">
        <v>4.32</v>
      </c>
      <c r="J602" s="50" t="n"/>
      <c r="K602" s="52">
        <f>IF(OR($A602="",$E602=""),"",IF($P602=1,0,N($E602)*N($F602)-N($G602)+N($H602)))</f>
        <v/>
      </c>
      <c r="L602" s="52">
        <f>IF(K602="","",IF($P602=1,0,N($E602)*IFERROR(INDEX(Products!$D$8:$D$307,MATCH($D602,Products!$A$8:$A$307,0)),0)))</f>
        <v/>
      </c>
      <c r="M602" s="52">
        <f>IF(OR(K602="",$O602=0),IF(K602="","",0),IF($P602=1,0,K602*(N(INDEX(Settings!$E$11:$E$18,$O602))+N(INDEX(Settings!$G$11:$G$18,$O602)))+N(INDEX(Settings!$F$11:$F$18,$O602))))</f>
        <v/>
      </c>
      <c r="N602" s="53">
        <f>IF(K602="","",K602-L602-M602-N($I602)-$P602*N(Settings!$D$20))</f>
        <v/>
      </c>
      <c r="O602">
        <f>IF($C602="",0,IFERROR(MATCH($C602,Settings!$D$11:$D$18,0),0))</f>
        <v/>
      </c>
      <c r="P602">
        <f>IF(LOWER(TRIM($J602&amp;""))="x",1,0)</f>
        <v/>
      </c>
    </row>
    <row r="603">
      <c r="A603" s="49" t="n">
        <v>46105</v>
      </c>
      <c r="B603" s="50" t="inlineStr">
        <is>
          <t>BL26596</t>
        </is>
      </c>
      <c r="C603" s="50" t="inlineStr">
        <is>
          <t>Own shop</t>
        </is>
      </c>
      <c r="D603" s="50" t="inlineStr">
        <is>
          <t>BL-102</t>
        </is>
      </c>
      <c r="E603" s="50" t="n">
        <v>1</v>
      </c>
      <c r="F603" s="51" t="n">
        <v>14.2</v>
      </c>
      <c r="G603" s="51" t="n">
        <v>0</v>
      </c>
      <c r="H603" s="51" t="n">
        <v>4.12</v>
      </c>
      <c r="I603" s="51" t="n">
        <v>5.08</v>
      </c>
      <c r="J603" s="50" t="n"/>
      <c r="K603" s="52">
        <f>IF(OR($A603="",$E603=""),"",IF($P603=1,0,N($E603)*N($F603)-N($G603)+N($H603)))</f>
        <v/>
      </c>
      <c r="L603" s="52">
        <f>IF(K603="","",IF($P603=1,0,N($E603)*IFERROR(INDEX(Products!$D$8:$D$307,MATCH($D603,Products!$A$8:$A$307,0)),0)))</f>
        <v/>
      </c>
      <c r="M603" s="52">
        <f>IF(OR(K603="",$O603=0),IF(K603="","",0),IF($P603=1,0,K603*(N(INDEX(Settings!$E$11:$E$18,$O603))+N(INDEX(Settings!$G$11:$G$18,$O603)))+N(INDEX(Settings!$F$11:$F$18,$O603))))</f>
        <v/>
      </c>
      <c r="N603" s="53">
        <f>IF(K603="","",K603-L603-M603-N($I603)-$P603*N(Settings!$D$20))</f>
        <v/>
      </c>
      <c r="O603">
        <f>IF($C603="",0,IFERROR(MATCH($C603,Settings!$D$11:$D$18,0),0))</f>
        <v/>
      </c>
      <c r="P603">
        <f>IF(LOWER(TRIM($J603&amp;""))="x",1,0)</f>
        <v/>
      </c>
    </row>
    <row r="604">
      <c r="A604" s="49" t="n">
        <v>46105</v>
      </c>
      <c r="B604" s="50" t="inlineStr">
        <is>
          <t>BL26597</t>
        </is>
      </c>
      <c r="C604" s="50" t="inlineStr">
        <is>
          <t>Amazon</t>
        </is>
      </c>
      <c r="D604" s="50" t="inlineStr">
        <is>
          <t>BL-102</t>
        </is>
      </c>
      <c r="E604" s="50" t="n">
        <v>1</v>
      </c>
      <c r="F604" s="51" t="n">
        <v>14.91</v>
      </c>
      <c r="G604" s="51" t="n">
        <v>0</v>
      </c>
      <c r="H604" s="51" t="n">
        <v>0</v>
      </c>
      <c r="I604" s="51" t="n">
        <v>4.46</v>
      </c>
      <c r="J604" s="50" t="n"/>
      <c r="K604" s="52">
        <f>IF(OR($A604="",$E604=""),"",IF($P604=1,0,N($E604)*N($F604)-N($G604)+N($H604)))</f>
        <v/>
      </c>
      <c r="L604" s="52">
        <f>IF(K604="","",IF($P604=1,0,N($E604)*IFERROR(INDEX(Products!$D$8:$D$307,MATCH($D604,Products!$A$8:$A$307,0)),0)))</f>
        <v/>
      </c>
      <c r="M604" s="52">
        <f>IF(OR(K604="",$O604=0),IF(K604="","",0),IF($P604=1,0,K604*(N(INDEX(Settings!$E$11:$E$18,$O604))+N(INDEX(Settings!$G$11:$G$18,$O604)))+N(INDEX(Settings!$F$11:$F$18,$O604))))</f>
        <v/>
      </c>
      <c r="N604" s="53">
        <f>IF(K604="","",K604-L604-M604-N($I604)-$P604*N(Settings!$D$20))</f>
        <v/>
      </c>
      <c r="O604">
        <f>IF($C604="",0,IFERROR(MATCH($C604,Settings!$D$11:$D$18,0),0))</f>
        <v/>
      </c>
      <c r="P604">
        <f>IF(LOWER(TRIM($J604&amp;""))="x",1,0)</f>
        <v/>
      </c>
    </row>
    <row r="605">
      <c r="A605" s="49" t="n">
        <v>46105</v>
      </c>
      <c r="B605" s="50" t="inlineStr">
        <is>
          <t>BL26598</t>
        </is>
      </c>
      <c r="C605" s="50" t="inlineStr">
        <is>
          <t>Own shop</t>
        </is>
      </c>
      <c r="D605" s="50" t="inlineStr">
        <is>
          <t>BL-104</t>
        </is>
      </c>
      <c r="E605" s="50" t="n">
        <v>1</v>
      </c>
      <c r="F605" s="51" t="n">
        <v>8.32</v>
      </c>
      <c r="G605" s="51" t="n">
        <v>0</v>
      </c>
      <c r="H605" s="51" t="n">
        <v>4.12</v>
      </c>
      <c r="I605" s="51" t="n">
        <v>4.55</v>
      </c>
      <c r="J605" s="50" t="n"/>
      <c r="K605" s="52">
        <f>IF(OR($A605="",$E605=""),"",IF($P605=1,0,N($E605)*N($F605)-N($G605)+N($H605)))</f>
        <v/>
      </c>
      <c r="L605" s="52">
        <f>IF(K605="","",IF($P605=1,0,N($E605)*IFERROR(INDEX(Products!$D$8:$D$307,MATCH($D605,Products!$A$8:$A$307,0)),0)))</f>
        <v/>
      </c>
      <c r="M605" s="52">
        <f>IF(OR(K605="",$O605=0),IF(K605="","",0),IF($P605=1,0,K605*(N(INDEX(Settings!$E$11:$E$18,$O605))+N(INDEX(Settings!$G$11:$G$18,$O605)))+N(INDEX(Settings!$F$11:$F$18,$O605))))</f>
        <v/>
      </c>
      <c r="N605" s="53">
        <f>IF(K605="","",K605-L605-M605-N($I605)-$P605*N(Settings!$D$20))</f>
        <v/>
      </c>
      <c r="O605">
        <f>IF($C605="",0,IFERROR(MATCH($C605,Settings!$D$11:$D$18,0),0))</f>
        <v/>
      </c>
      <c r="P605">
        <f>IF(LOWER(TRIM($J605&amp;""))="x",1,0)</f>
        <v/>
      </c>
    </row>
    <row r="606">
      <c r="A606" s="49" t="n">
        <v>46105</v>
      </c>
      <c r="B606" s="50" t="inlineStr">
        <is>
          <t>BL26599</t>
        </is>
      </c>
      <c r="C606" s="50" t="inlineStr">
        <is>
          <t>Own shop</t>
        </is>
      </c>
      <c r="D606" s="50" t="inlineStr">
        <is>
          <t>BL-301</t>
        </is>
      </c>
      <c r="E606" s="50" t="n">
        <v>1</v>
      </c>
      <c r="F606" s="51" t="n">
        <v>18.4</v>
      </c>
      <c r="G606" s="51" t="n">
        <v>1.84</v>
      </c>
      <c r="H606" s="51" t="n">
        <v>4.12</v>
      </c>
      <c r="I606" s="51" t="n">
        <v>4.51</v>
      </c>
      <c r="J606" s="50" t="n"/>
      <c r="K606" s="52">
        <f>IF(OR($A606="",$E606=""),"",IF($P606=1,0,N($E606)*N($F606)-N($G606)+N($H606)))</f>
        <v/>
      </c>
      <c r="L606" s="52">
        <f>IF(K606="","",IF($P606=1,0,N($E606)*IFERROR(INDEX(Products!$D$8:$D$307,MATCH($D606,Products!$A$8:$A$307,0)),0)))</f>
        <v/>
      </c>
      <c r="M606" s="52">
        <f>IF(OR(K606="",$O606=0),IF(K606="","",0),IF($P606=1,0,K606*(N(INDEX(Settings!$E$11:$E$18,$O606))+N(INDEX(Settings!$G$11:$G$18,$O606)))+N(INDEX(Settings!$F$11:$F$18,$O606))))</f>
        <v/>
      </c>
      <c r="N606" s="53">
        <f>IF(K606="","",K606-L606-M606-N($I606)-$P606*N(Settings!$D$20))</f>
        <v/>
      </c>
      <c r="O606">
        <f>IF($C606="",0,IFERROR(MATCH($C606,Settings!$D$11:$D$18,0),0))</f>
        <v/>
      </c>
      <c r="P606">
        <f>IF(LOWER(TRIM($J606&amp;""))="x",1,0)</f>
        <v/>
      </c>
    </row>
    <row r="607">
      <c r="A607" s="49" t="n">
        <v>46105</v>
      </c>
      <c r="B607" s="50" t="inlineStr">
        <is>
          <t>BL26600</t>
        </is>
      </c>
      <c r="C607" s="50" t="inlineStr">
        <is>
          <t>Amazon</t>
        </is>
      </c>
      <c r="D607" s="50" t="inlineStr">
        <is>
          <t>BL-201</t>
        </is>
      </c>
      <c r="E607" s="50" t="n">
        <v>2</v>
      </c>
      <c r="F607" s="51" t="n">
        <v>13.15</v>
      </c>
      <c r="G607" s="51" t="n">
        <v>0</v>
      </c>
      <c r="H607" s="51" t="n">
        <v>0</v>
      </c>
      <c r="I607" s="51" t="n">
        <v>4.79</v>
      </c>
      <c r="J607" s="50" t="n"/>
      <c r="K607" s="52">
        <f>IF(OR($A607="",$E607=""),"",IF($P607=1,0,N($E607)*N($F607)-N($G607)+N($H607)))</f>
        <v/>
      </c>
      <c r="L607" s="52">
        <f>IF(K607="","",IF($P607=1,0,N($E607)*IFERROR(INDEX(Products!$D$8:$D$307,MATCH($D607,Products!$A$8:$A$307,0)),0)))</f>
        <v/>
      </c>
      <c r="M607" s="52">
        <f>IF(OR(K607="",$O607=0),IF(K607="","",0),IF($P607=1,0,K607*(N(INDEX(Settings!$E$11:$E$18,$O607))+N(INDEX(Settings!$G$11:$G$18,$O607)))+N(INDEX(Settings!$F$11:$F$18,$O607))))</f>
        <v/>
      </c>
      <c r="N607" s="53">
        <f>IF(K607="","",K607-L607-M607-N($I607)-$P607*N(Settings!$D$20))</f>
        <v/>
      </c>
      <c r="O607">
        <f>IF($C607="",0,IFERROR(MATCH($C607,Settings!$D$11:$D$18,0),0))</f>
        <v/>
      </c>
      <c r="P607">
        <f>IF(LOWER(TRIM($J607&amp;""))="x",1,0)</f>
        <v/>
      </c>
    </row>
    <row r="608">
      <c r="A608" s="49" t="n">
        <v>46105</v>
      </c>
      <c r="B608" s="50" t="inlineStr">
        <is>
          <t>BL26601</t>
        </is>
      </c>
      <c r="C608" s="50" t="inlineStr">
        <is>
          <t>Amazon</t>
        </is>
      </c>
      <c r="D608" s="50" t="inlineStr">
        <is>
          <t>BL-403</t>
        </is>
      </c>
      <c r="E608" s="50" t="n">
        <v>1</v>
      </c>
      <c r="F608" s="51" t="n">
        <v>11.38</v>
      </c>
      <c r="G608" s="51" t="n">
        <v>0</v>
      </c>
      <c r="H608" s="51" t="n">
        <v>0</v>
      </c>
      <c r="I608" s="51" t="n">
        <v>4.67</v>
      </c>
      <c r="J608" s="50" t="inlineStr">
        <is>
          <t>x</t>
        </is>
      </c>
      <c r="K608" s="52">
        <f>IF(OR($A608="",$E608=""),"",IF($P608=1,0,N($E608)*N($F608)-N($G608)+N($H608)))</f>
        <v/>
      </c>
      <c r="L608" s="52">
        <f>IF(K608="","",IF($P608=1,0,N($E608)*IFERROR(INDEX(Products!$D$8:$D$307,MATCH($D608,Products!$A$8:$A$307,0)),0)))</f>
        <v/>
      </c>
      <c r="M608" s="52">
        <f>IF(OR(K608="",$O608=0),IF(K608="","",0),IF($P608=1,0,K608*(N(INDEX(Settings!$E$11:$E$18,$O608))+N(INDEX(Settings!$G$11:$G$18,$O608)))+N(INDEX(Settings!$F$11:$F$18,$O608))))</f>
        <v/>
      </c>
      <c r="N608" s="53">
        <f>IF(K608="","",K608-L608-M608-N($I608)-$P608*N(Settings!$D$20))</f>
        <v/>
      </c>
      <c r="O608">
        <f>IF($C608="",0,IFERROR(MATCH($C608,Settings!$D$11:$D$18,0),0))</f>
        <v/>
      </c>
      <c r="P608">
        <f>IF(LOWER(TRIM($J608&amp;""))="x",1,0)</f>
        <v/>
      </c>
    </row>
    <row r="609">
      <c r="A609" s="49" t="n">
        <v>46105</v>
      </c>
      <c r="B609" s="50" t="inlineStr">
        <is>
          <t>BL26602</t>
        </is>
      </c>
      <c r="C609" s="50" t="inlineStr">
        <is>
          <t>Own shop</t>
        </is>
      </c>
      <c r="D609" s="50" t="inlineStr">
        <is>
          <t>BL-103</t>
        </is>
      </c>
      <c r="E609" s="50" t="n">
        <v>1</v>
      </c>
      <c r="F609" s="51" t="n">
        <v>29.33</v>
      </c>
      <c r="G609" s="51" t="n">
        <v>2.93</v>
      </c>
      <c r="H609" s="51" t="n">
        <v>4.12</v>
      </c>
      <c r="I609" s="51" t="n">
        <v>4.22</v>
      </c>
      <c r="J609" s="50" t="n"/>
      <c r="K609" s="52">
        <f>IF(OR($A609="",$E609=""),"",IF($P609=1,0,N($E609)*N($F609)-N($G609)+N($H609)))</f>
        <v/>
      </c>
      <c r="L609" s="52">
        <f>IF(K609="","",IF($P609=1,0,N($E609)*IFERROR(INDEX(Products!$D$8:$D$307,MATCH($D609,Products!$A$8:$A$307,0)),0)))</f>
        <v/>
      </c>
      <c r="M609" s="52">
        <f>IF(OR(K609="",$O609=0),IF(K609="","",0),IF($P609=1,0,K609*(N(INDEX(Settings!$E$11:$E$18,$O609))+N(INDEX(Settings!$G$11:$G$18,$O609)))+N(INDEX(Settings!$F$11:$F$18,$O609))))</f>
        <v/>
      </c>
      <c r="N609" s="53">
        <f>IF(K609="","",K609-L609-M609-N($I609)-$P609*N(Settings!$D$20))</f>
        <v/>
      </c>
      <c r="O609">
        <f>IF($C609="",0,IFERROR(MATCH($C609,Settings!$D$11:$D$18,0),0))</f>
        <v/>
      </c>
      <c r="P609">
        <f>IF(LOWER(TRIM($J609&amp;""))="x",1,0)</f>
        <v/>
      </c>
    </row>
    <row r="610">
      <c r="A610" s="49" t="n">
        <v>46105</v>
      </c>
      <c r="B610" s="50" t="inlineStr">
        <is>
          <t>BL26603</t>
        </is>
      </c>
      <c r="C610" s="50" t="inlineStr">
        <is>
          <t>Amazon</t>
        </is>
      </c>
      <c r="D610" s="50" t="inlineStr">
        <is>
          <t>BL-202</t>
        </is>
      </c>
      <c r="E610" s="50" t="n">
        <v>1</v>
      </c>
      <c r="F610" s="51" t="n">
        <v>60.88</v>
      </c>
      <c r="G610" s="51" t="n">
        <v>0</v>
      </c>
      <c r="H610" s="51" t="n">
        <v>0</v>
      </c>
      <c r="I610" s="51" t="n">
        <v>6.9</v>
      </c>
      <c r="J610" s="50" t="n"/>
      <c r="K610" s="52">
        <f>IF(OR($A610="",$E610=""),"",IF($P610=1,0,N($E610)*N($F610)-N($G610)+N($H610)))</f>
        <v/>
      </c>
      <c r="L610" s="52">
        <f>IF(K610="","",IF($P610=1,0,N($E610)*IFERROR(INDEX(Products!$D$8:$D$307,MATCH($D610,Products!$A$8:$A$307,0)),0)))</f>
        <v/>
      </c>
      <c r="M610" s="52">
        <f>IF(OR(K610="",$O610=0),IF(K610="","",0),IF($P610=1,0,K610*(N(INDEX(Settings!$E$11:$E$18,$O610))+N(INDEX(Settings!$G$11:$G$18,$O610)))+N(INDEX(Settings!$F$11:$F$18,$O610))))</f>
        <v/>
      </c>
      <c r="N610" s="53">
        <f>IF(K610="","",K610-L610-M610-N($I610)-$P610*N(Settings!$D$20))</f>
        <v/>
      </c>
      <c r="O610">
        <f>IF($C610="",0,IFERROR(MATCH($C610,Settings!$D$11:$D$18,0),0))</f>
        <v/>
      </c>
      <c r="P610">
        <f>IF(LOWER(TRIM($J610&amp;""))="x",1,0)</f>
        <v/>
      </c>
    </row>
    <row r="611">
      <c r="A611" s="49" t="n">
        <v>46105</v>
      </c>
      <c r="B611" s="50" t="inlineStr">
        <is>
          <t>BL26604</t>
        </is>
      </c>
      <c r="C611" s="50" t="inlineStr">
        <is>
          <t>eBay</t>
        </is>
      </c>
      <c r="D611" s="50" t="inlineStr">
        <is>
          <t>BL-302</t>
        </is>
      </c>
      <c r="E611" s="50" t="n">
        <v>1</v>
      </c>
      <c r="F611" s="51" t="n">
        <v>33.53</v>
      </c>
      <c r="G611" s="51" t="n">
        <v>0</v>
      </c>
      <c r="H611" s="51" t="n">
        <v>3.28</v>
      </c>
      <c r="I611" s="51" t="n">
        <v>4.12</v>
      </c>
      <c r="J611" s="50" t="inlineStr">
        <is>
          <t>x</t>
        </is>
      </c>
      <c r="K611" s="52">
        <f>IF(OR($A611="",$E611=""),"",IF($P611=1,0,N($E611)*N($F611)-N($G611)+N($H611)))</f>
        <v/>
      </c>
      <c r="L611" s="52">
        <f>IF(K611="","",IF($P611=1,0,N($E611)*IFERROR(INDEX(Products!$D$8:$D$307,MATCH($D611,Products!$A$8:$A$307,0)),0)))</f>
        <v/>
      </c>
      <c r="M611" s="52">
        <f>IF(OR(K611="",$O611=0),IF(K611="","",0),IF($P611=1,0,K611*(N(INDEX(Settings!$E$11:$E$18,$O611))+N(INDEX(Settings!$G$11:$G$18,$O611)))+N(INDEX(Settings!$F$11:$F$18,$O611))))</f>
        <v/>
      </c>
      <c r="N611" s="53">
        <f>IF(K611="","",K611-L611-M611-N($I611)-$P611*N(Settings!$D$20))</f>
        <v/>
      </c>
      <c r="O611">
        <f>IF($C611="",0,IFERROR(MATCH($C611,Settings!$D$11:$D$18,0),0))</f>
        <v/>
      </c>
      <c r="P611">
        <f>IF(LOWER(TRIM($J611&amp;""))="x",1,0)</f>
        <v/>
      </c>
    </row>
    <row r="612">
      <c r="A612" s="49" t="n">
        <v>46105</v>
      </c>
      <c r="B612" s="50" t="inlineStr">
        <is>
          <t>BL26605</t>
        </is>
      </c>
      <c r="C612" s="50" t="inlineStr">
        <is>
          <t>Own shop</t>
        </is>
      </c>
      <c r="D612" s="50" t="inlineStr">
        <is>
          <t>BL-302</t>
        </is>
      </c>
      <c r="E612" s="50" t="n">
        <v>2</v>
      </c>
      <c r="F612" s="51" t="n">
        <v>33.53</v>
      </c>
      <c r="G612" s="51" t="n">
        <v>0</v>
      </c>
      <c r="H612" s="51" t="n">
        <v>0</v>
      </c>
      <c r="I612" s="51" t="n">
        <v>4.67</v>
      </c>
      <c r="J612" s="50" t="n"/>
      <c r="K612" s="52">
        <f>IF(OR($A612="",$E612=""),"",IF($P612=1,0,N($E612)*N($F612)-N($G612)+N($H612)))</f>
        <v/>
      </c>
      <c r="L612" s="52">
        <f>IF(K612="","",IF($P612=1,0,N($E612)*IFERROR(INDEX(Products!$D$8:$D$307,MATCH($D612,Products!$A$8:$A$307,0)),0)))</f>
        <v/>
      </c>
      <c r="M612" s="52">
        <f>IF(OR(K612="",$O612=0),IF(K612="","",0),IF($P612=1,0,K612*(N(INDEX(Settings!$E$11:$E$18,$O612))+N(INDEX(Settings!$G$11:$G$18,$O612)))+N(INDEX(Settings!$F$11:$F$18,$O612))))</f>
        <v/>
      </c>
      <c r="N612" s="53">
        <f>IF(K612="","",K612-L612-M612-N($I612)-$P612*N(Settings!$D$20))</f>
        <v/>
      </c>
      <c r="O612">
        <f>IF($C612="",0,IFERROR(MATCH($C612,Settings!$D$11:$D$18,0),0))</f>
        <v/>
      </c>
      <c r="P612">
        <f>IF(LOWER(TRIM($J612&amp;""))="x",1,0)</f>
        <v/>
      </c>
    </row>
    <row r="613">
      <c r="A613" s="49" t="n">
        <v>46106</v>
      </c>
      <c r="B613" s="50" t="inlineStr">
        <is>
          <t>BL26606</t>
        </is>
      </c>
      <c r="C613" s="50" t="inlineStr">
        <is>
          <t>Own shop</t>
        </is>
      </c>
      <c r="D613" s="50" t="inlineStr">
        <is>
          <t>BL-403</t>
        </is>
      </c>
      <c r="E613" s="50" t="n">
        <v>1</v>
      </c>
      <c r="F613" s="51" t="n">
        <v>10.84</v>
      </c>
      <c r="G613" s="51" t="n">
        <v>0</v>
      </c>
      <c r="H613" s="51" t="n">
        <v>4.12</v>
      </c>
      <c r="I613" s="51" t="n">
        <v>4.69</v>
      </c>
      <c r="J613" s="50" t="n"/>
      <c r="K613" s="52">
        <f>IF(OR($A613="",$E613=""),"",IF($P613=1,0,N($E613)*N($F613)-N($G613)+N($H613)))</f>
        <v/>
      </c>
      <c r="L613" s="52">
        <f>IF(K613="","",IF($P613=1,0,N($E613)*IFERROR(INDEX(Products!$D$8:$D$307,MATCH($D613,Products!$A$8:$A$307,0)),0)))</f>
        <v/>
      </c>
      <c r="M613" s="52">
        <f>IF(OR(K613="",$O613=0),IF(K613="","",0),IF($P613=1,0,K613*(N(INDEX(Settings!$E$11:$E$18,$O613))+N(INDEX(Settings!$G$11:$G$18,$O613)))+N(INDEX(Settings!$F$11:$F$18,$O613))))</f>
        <v/>
      </c>
      <c r="N613" s="53">
        <f>IF(K613="","",K613-L613-M613-N($I613)-$P613*N(Settings!$D$20))</f>
        <v/>
      </c>
      <c r="O613">
        <f>IF($C613="",0,IFERROR(MATCH($C613,Settings!$D$11:$D$18,0),0))</f>
        <v/>
      </c>
      <c r="P613">
        <f>IF(LOWER(TRIM($J613&amp;""))="x",1,0)</f>
        <v/>
      </c>
    </row>
    <row r="614">
      <c r="A614" s="49" t="n">
        <v>46106</v>
      </c>
      <c r="B614" s="50" t="inlineStr">
        <is>
          <t>BL26607</t>
        </is>
      </c>
      <c r="C614" s="50" t="inlineStr">
        <is>
          <t>Amazon</t>
        </is>
      </c>
      <c r="D614" s="50" t="inlineStr">
        <is>
          <t>BL-104</t>
        </is>
      </c>
      <c r="E614" s="50" t="n">
        <v>2</v>
      </c>
      <c r="F614" s="51" t="n">
        <v>8.74</v>
      </c>
      <c r="G614" s="51" t="n">
        <v>0</v>
      </c>
      <c r="H614" s="51" t="n">
        <v>0</v>
      </c>
      <c r="I614" s="51" t="n">
        <v>4.26</v>
      </c>
      <c r="J614" s="50" t="n"/>
      <c r="K614" s="52">
        <f>IF(OR($A614="",$E614=""),"",IF($P614=1,0,N($E614)*N($F614)-N($G614)+N($H614)))</f>
        <v/>
      </c>
      <c r="L614" s="52">
        <f>IF(K614="","",IF($P614=1,0,N($E614)*IFERROR(INDEX(Products!$D$8:$D$307,MATCH($D614,Products!$A$8:$A$307,0)),0)))</f>
        <v/>
      </c>
      <c r="M614" s="52">
        <f>IF(OR(K614="",$O614=0),IF(K614="","",0),IF($P614=1,0,K614*(N(INDEX(Settings!$E$11:$E$18,$O614))+N(INDEX(Settings!$G$11:$G$18,$O614)))+N(INDEX(Settings!$F$11:$F$18,$O614))))</f>
        <v/>
      </c>
      <c r="N614" s="53">
        <f>IF(K614="","",K614-L614-M614-N($I614)-$P614*N(Settings!$D$20))</f>
        <v/>
      </c>
      <c r="O614">
        <f>IF($C614="",0,IFERROR(MATCH($C614,Settings!$D$11:$D$18,0),0))</f>
        <v/>
      </c>
      <c r="P614">
        <f>IF(LOWER(TRIM($J614&amp;""))="x",1,0)</f>
        <v/>
      </c>
    </row>
    <row r="615">
      <c r="A615" s="49" t="n">
        <v>46106</v>
      </c>
      <c r="B615" s="50" t="inlineStr">
        <is>
          <t>BL26608</t>
        </is>
      </c>
      <c r="C615" s="50" t="inlineStr">
        <is>
          <t>Own shop</t>
        </is>
      </c>
      <c r="D615" s="50" t="inlineStr">
        <is>
          <t>BL-204</t>
        </is>
      </c>
      <c r="E615" s="50" t="n">
        <v>1</v>
      </c>
      <c r="F615" s="51" t="n">
        <v>19.24</v>
      </c>
      <c r="G615" s="51" t="n">
        <v>1.92</v>
      </c>
      <c r="H615" s="51" t="n">
        <v>4.12</v>
      </c>
      <c r="I615" s="51" t="n">
        <v>4.47</v>
      </c>
      <c r="J615" s="50" t="n"/>
      <c r="K615" s="52">
        <f>IF(OR($A615="",$E615=""),"",IF($P615=1,0,N($E615)*N($F615)-N($G615)+N($H615)))</f>
        <v/>
      </c>
      <c r="L615" s="52">
        <f>IF(K615="","",IF($P615=1,0,N($E615)*IFERROR(INDEX(Products!$D$8:$D$307,MATCH($D615,Products!$A$8:$A$307,0)),0)))</f>
        <v/>
      </c>
      <c r="M615" s="52">
        <f>IF(OR(K615="",$O615=0),IF(K615="","",0),IF($P615=1,0,K615*(N(INDEX(Settings!$E$11:$E$18,$O615))+N(INDEX(Settings!$G$11:$G$18,$O615)))+N(INDEX(Settings!$F$11:$F$18,$O615))))</f>
        <v/>
      </c>
      <c r="N615" s="53">
        <f>IF(K615="","",K615-L615-M615-N($I615)-$P615*N(Settings!$D$20))</f>
        <v/>
      </c>
      <c r="O615">
        <f>IF($C615="",0,IFERROR(MATCH($C615,Settings!$D$11:$D$18,0),0))</f>
        <v/>
      </c>
      <c r="P615">
        <f>IF(LOWER(TRIM($J615&amp;""))="x",1,0)</f>
        <v/>
      </c>
    </row>
    <row r="616">
      <c r="A616" s="49" t="n">
        <v>46106</v>
      </c>
      <c r="B616" s="50" t="inlineStr">
        <is>
          <t>BL26609</t>
        </is>
      </c>
      <c r="C616" s="50" t="inlineStr">
        <is>
          <t>eBay</t>
        </is>
      </c>
      <c r="D616" s="50" t="inlineStr">
        <is>
          <t>BL-402</t>
        </is>
      </c>
      <c r="E616" s="50" t="n">
        <v>1</v>
      </c>
      <c r="F616" s="51" t="n">
        <v>41.93</v>
      </c>
      <c r="G616" s="51" t="n">
        <v>0</v>
      </c>
      <c r="H616" s="51" t="n">
        <v>3.28</v>
      </c>
      <c r="I616" s="51" t="n">
        <v>6.9</v>
      </c>
      <c r="J616" s="50" t="n"/>
      <c r="K616" s="52">
        <f>IF(OR($A616="",$E616=""),"",IF($P616=1,0,N($E616)*N($F616)-N($G616)+N($H616)))</f>
        <v/>
      </c>
      <c r="L616" s="52">
        <f>IF(K616="","",IF($P616=1,0,N($E616)*IFERROR(INDEX(Products!$D$8:$D$307,MATCH($D616,Products!$A$8:$A$307,0)),0)))</f>
        <v/>
      </c>
      <c r="M616" s="52">
        <f>IF(OR(K616="",$O616=0),IF(K616="","",0),IF($P616=1,0,K616*(N(INDEX(Settings!$E$11:$E$18,$O616))+N(INDEX(Settings!$G$11:$G$18,$O616)))+N(INDEX(Settings!$F$11:$F$18,$O616))))</f>
        <v/>
      </c>
      <c r="N616" s="53">
        <f>IF(K616="","",K616-L616-M616-N($I616)-$P616*N(Settings!$D$20))</f>
        <v/>
      </c>
      <c r="O616">
        <f>IF($C616="",0,IFERROR(MATCH($C616,Settings!$D$11:$D$18,0),0))</f>
        <v/>
      </c>
      <c r="P616">
        <f>IF(LOWER(TRIM($J616&amp;""))="x",1,0)</f>
        <v/>
      </c>
    </row>
    <row r="617">
      <c r="A617" s="49" t="n">
        <v>46106</v>
      </c>
      <c r="B617" s="50" t="inlineStr">
        <is>
          <t>BL26610</t>
        </is>
      </c>
      <c r="C617" s="50" t="inlineStr">
        <is>
          <t>eBay</t>
        </is>
      </c>
      <c r="D617" s="50" t="inlineStr">
        <is>
          <t>BL-104</t>
        </is>
      </c>
      <c r="E617" s="50" t="n">
        <v>1</v>
      </c>
      <c r="F617" s="51" t="n">
        <v>8.32</v>
      </c>
      <c r="G617" s="51" t="n">
        <v>0</v>
      </c>
      <c r="H617" s="51" t="n">
        <v>3.28</v>
      </c>
      <c r="I617" s="51" t="n">
        <v>4.69</v>
      </c>
      <c r="J617" s="50" t="n"/>
      <c r="K617" s="52">
        <f>IF(OR($A617="",$E617=""),"",IF($P617=1,0,N($E617)*N($F617)-N($G617)+N($H617)))</f>
        <v/>
      </c>
      <c r="L617" s="52">
        <f>IF(K617="","",IF($P617=1,0,N($E617)*IFERROR(INDEX(Products!$D$8:$D$307,MATCH($D617,Products!$A$8:$A$307,0)),0)))</f>
        <v/>
      </c>
      <c r="M617" s="52">
        <f>IF(OR(K617="",$O617=0),IF(K617="","",0),IF($P617=1,0,K617*(N(INDEX(Settings!$E$11:$E$18,$O617))+N(INDEX(Settings!$G$11:$G$18,$O617)))+N(INDEX(Settings!$F$11:$F$18,$O617))))</f>
        <v/>
      </c>
      <c r="N617" s="53">
        <f>IF(K617="","",K617-L617-M617-N($I617)-$P617*N(Settings!$D$20))</f>
        <v/>
      </c>
      <c r="O617">
        <f>IF($C617="",0,IFERROR(MATCH($C617,Settings!$D$11:$D$18,0),0))</f>
        <v/>
      </c>
      <c r="P617">
        <f>IF(LOWER(TRIM($J617&amp;""))="x",1,0)</f>
        <v/>
      </c>
    </row>
    <row r="618">
      <c r="A618" s="49" t="n">
        <v>46106</v>
      </c>
      <c r="B618" s="50" t="inlineStr">
        <is>
          <t>BL26611</t>
        </is>
      </c>
      <c r="C618" s="50" t="inlineStr">
        <is>
          <t>Amazon</t>
        </is>
      </c>
      <c r="D618" s="50" t="inlineStr">
        <is>
          <t>BL-104</t>
        </is>
      </c>
      <c r="E618" s="50" t="n">
        <v>1</v>
      </c>
      <c r="F618" s="51" t="n">
        <v>8.74</v>
      </c>
      <c r="G618" s="51" t="n">
        <v>0</v>
      </c>
      <c r="H618" s="51" t="n">
        <v>0</v>
      </c>
      <c r="I618" s="51" t="n">
        <v>4.36</v>
      </c>
      <c r="J618" s="50" t="n"/>
      <c r="K618" s="52">
        <f>IF(OR($A618="",$E618=""),"",IF($P618=1,0,N($E618)*N($F618)-N($G618)+N($H618)))</f>
        <v/>
      </c>
      <c r="L618" s="52">
        <f>IF(K618="","",IF($P618=1,0,N($E618)*IFERROR(INDEX(Products!$D$8:$D$307,MATCH($D618,Products!$A$8:$A$307,0)),0)))</f>
        <v/>
      </c>
      <c r="M618" s="52">
        <f>IF(OR(K618="",$O618=0),IF(K618="","",0),IF($P618=1,0,K618*(N(INDEX(Settings!$E$11:$E$18,$O618))+N(INDEX(Settings!$G$11:$G$18,$O618)))+N(INDEX(Settings!$F$11:$F$18,$O618))))</f>
        <v/>
      </c>
      <c r="N618" s="53">
        <f>IF(K618="","",K618-L618-M618-N($I618)-$P618*N(Settings!$D$20))</f>
        <v/>
      </c>
      <c r="O618">
        <f>IF($C618="",0,IFERROR(MATCH($C618,Settings!$D$11:$D$18,0),0))</f>
        <v/>
      </c>
      <c r="P618">
        <f>IF(LOWER(TRIM($J618&amp;""))="x",1,0)</f>
        <v/>
      </c>
    </row>
    <row r="619">
      <c r="A619" s="49" t="n">
        <v>46106</v>
      </c>
      <c r="B619" s="50" t="inlineStr">
        <is>
          <t>BL26612</t>
        </is>
      </c>
      <c r="C619" s="50" t="inlineStr">
        <is>
          <t>Own shop</t>
        </is>
      </c>
      <c r="D619" s="50" t="inlineStr">
        <is>
          <t>BL-101</t>
        </is>
      </c>
      <c r="E619" s="50" t="n">
        <v>1</v>
      </c>
      <c r="F619" s="51" t="n">
        <v>20.92</v>
      </c>
      <c r="G619" s="51" t="n">
        <v>0</v>
      </c>
      <c r="H619" s="51" t="n">
        <v>4.12</v>
      </c>
      <c r="I619" s="51" t="n">
        <v>4.8</v>
      </c>
      <c r="J619" s="50" t="n"/>
      <c r="K619" s="52">
        <f>IF(OR($A619="",$E619=""),"",IF($P619=1,0,N($E619)*N($F619)-N($G619)+N($H619)))</f>
        <v/>
      </c>
      <c r="L619" s="52">
        <f>IF(K619="","",IF($P619=1,0,N($E619)*IFERROR(INDEX(Products!$D$8:$D$307,MATCH($D619,Products!$A$8:$A$307,0)),0)))</f>
        <v/>
      </c>
      <c r="M619" s="52">
        <f>IF(OR(K619="",$O619=0),IF(K619="","",0),IF($P619=1,0,K619*(N(INDEX(Settings!$E$11:$E$18,$O619))+N(INDEX(Settings!$G$11:$G$18,$O619)))+N(INDEX(Settings!$F$11:$F$18,$O619))))</f>
        <v/>
      </c>
      <c r="N619" s="53">
        <f>IF(K619="","",K619-L619-M619-N($I619)-$P619*N(Settings!$D$20))</f>
        <v/>
      </c>
      <c r="O619">
        <f>IF($C619="",0,IFERROR(MATCH($C619,Settings!$D$11:$D$18,0),0))</f>
        <v/>
      </c>
      <c r="P619">
        <f>IF(LOWER(TRIM($J619&amp;""))="x",1,0)</f>
        <v/>
      </c>
    </row>
    <row r="620">
      <c r="A620" s="49" t="n">
        <v>46106</v>
      </c>
      <c r="B620" s="50" t="inlineStr">
        <is>
          <t>BL26613</t>
        </is>
      </c>
      <c r="C620" s="50" t="inlineStr">
        <is>
          <t>Amazon</t>
        </is>
      </c>
      <c r="D620" s="50" t="inlineStr">
        <is>
          <t>BL-201</t>
        </is>
      </c>
      <c r="E620" s="50" t="n">
        <v>1</v>
      </c>
      <c r="F620" s="51" t="n">
        <v>13.15</v>
      </c>
      <c r="G620" s="51" t="n">
        <v>0</v>
      </c>
      <c r="H620" s="51" t="n">
        <v>0</v>
      </c>
      <c r="I620" s="51" t="n">
        <v>4.42</v>
      </c>
      <c r="J620" s="50" t="n"/>
      <c r="K620" s="52">
        <f>IF(OR($A620="",$E620=""),"",IF($P620=1,0,N($E620)*N($F620)-N($G620)+N($H620)))</f>
        <v/>
      </c>
      <c r="L620" s="52">
        <f>IF(K620="","",IF($P620=1,0,N($E620)*IFERROR(INDEX(Products!$D$8:$D$307,MATCH($D620,Products!$A$8:$A$307,0)),0)))</f>
        <v/>
      </c>
      <c r="M620" s="52">
        <f>IF(OR(K620="",$O620=0),IF(K620="","",0),IF($P620=1,0,K620*(N(INDEX(Settings!$E$11:$E$18,$O620))+N(INDEX(Settings!$G$11:$G$18,$O620)))+N(INDEX(Settings!$F$11:$F$18,$O620))))</f>
        <v/>
      </c>
      <c r="N620" s="53">
        <f>IF(K620="","",K620-L620-M620-N($I620)-$P620*N(Settings!$D$20))</f>
        <v/>
      </c>
      <c r="O620">
        <f>IF($C620="",0,IFERROR(MATCH($C620,Settings!$D$11:$D$18,0),0))</f>
        <v/>
      </c>
      <c r="P620">
        <f>IF(LOWER(TRIM($J620&amp;""))="x",1,0)</f>
        <v/>
      </c>
    </row>
    <row r="621">
      <c r="A621" s="49" t="n">
        <v>46106</v>
      </c>
      <c r="B621" s="50" t="inlineStr">
        <is>
          <t>BL26614</t>
        </is>
      </c>
      <c r="C621" s="50" t="inlineStr">
        <is>
          <t>Etsy</t>
        </is>
      </c>
      <c r="D621" s="50" t="inlineStr">
        <is>
          <t>BL-101</t>
        </is>
      </c>
      <c r="E621" s="50" t="n">
        <v>2</v>
      </c>
      <c r="F621" s="51" t="n">
        <v>20.92</v>
      </c>
      <c r="G621" s="51" t="n">
        <v>0</v>
      </c>
      <c r="H621" s="51" t="n">
        <v>3.28</v>
      </c>
      <c r="I621" s="51" t="n">
        <v>4.45</v>
      </c>
      <c r="J621" s="50" t="n"/>
      <c r="K621" s="52">
        <f>IF(OR($A621="",$E621=""),"",IF($P621=1,0,N($E621)*N($F621)-N($G621)+N($H621)))</f>
        <v/>
      </c>
      <c r="L621" s="52">
        <f>IF(K621="","",IF($P621=1,0,N($E621)*IFERROR(INDEX(Products!$D$8:$D$307,MATCH($D621,Products!$A$8:$A$307,0)),0)))</f>
        <v/>
      </c>
      <c r="M621" s="52">
        <f>IF(OR(K621="",$O621=0),IF(K621="","",0),IF($P621=1,0,K621*(N(INDEX(Settings!$E$11:$E$18,$O621))+N(INDEX(Settings!$G$11:$G$18,$O621)))+N(INDEX(Settings!$F$11:$F$18,$O621))))</f>
        <v/>
      </c>
      <c r="N621" s="53">
        <f>IF(K621="","",K621-L621-M621-N($I621)-$P621*N(Settings!$D$20))</f>
        <v/>
      </c>
      <c r="O621">
        <f>IF($C621="",0,IFERROR(MATCH($C621,Settings!$D$11:$D$18,0),0))</f>
        <v/>
      </c>
      <c r="P621">
        <f>IF(LOWER(TRIM($J621&amp;""))="x",1,0)</f>
        <v/>
      </c>
    </row>
    <row r="622">
      <c r="A622" s="49" t="n">
        <v>46107</v>
      </c>
      <c r="B622" s="50" t="inlineStr">
        <is>
          <t>BL26615</t>
        </is>
      </c>
      <c r="C622" s="50" t="inlineStr">
        <is>
          <t>Own shop</t>
        </is>
      </c>
      <c r="D622" s="50" t="inlineStr">
        <is>
          <t>BL-401</t>
        </is>
      </c>
      <c r="E622" s="50" t="n">
        <v>1</v>
      </c>
      <c r="F622" s="51" t="n">
        <v>23.45</v>
      </c>
      <c r="G622" s="51" t="n">
        <v>0</v>
      </c>
      <c r="H622" s="51" t="n">
        <v>4.12</v>
      </c>
      <c r="I622" s="51" t="n">
        <v>4.29</v>
      </c>
      <c r="J622" s="50" t="n"/>
      <c r="K622" s="52">
        <f>IF(OR($A622="",$E622=""),"",IF($P622=1,0,N($E622)*N($F622)-N($G622)+N($H622)))</f>
        <v/>
      </c>
      <c r="L622" s="52">
        <f>IF(K622="","",IF($P622=1,0,N($E622)*IFERROR(INDEX(Products!$D$8:$D$307,MATCH($D622,Products!$A$8:$A$307,0)),0)))</f>
        <v/>
      </c>
      <c r="M622" s="52">
        <f>IF(OR(K622="",$O622=0),IF(K622="","",0),IF($P622=1,0,K622*(N(INDEX(Settings!$E$11:$E$18,$O622))+N(INDEX(Settings!$G$11:$G$18,$O622)))+N(INDEX(Settings!$F$11:$F$18,$O622))))</f>
        <v/>
      </c>
      <c r="N622" s="53">
        <f>IF(K622="","",K622-L622-M622-N($I622)-$P622*N(Settings!$D$20))</f>
        <v/>
      </c>
      <c r="O622">
        <f>IF($C622="",0,IFERROR(MATCH($C622,Settings!$D$11:$D$18,0),0))</f>
        <v/>
      </c>
      <c r="P622">
        <f>IF(LOWER(TRIM($J622&amp;""))="x",1,0)</f>
        <v/>
      </c>
    </row>
    <row r="623">
      <c r="A623" s="49" t="n">
        <v>46107</v>
      </c>
      <c r="B623" s="50" t="inlineStr">
        <is>
          <t>BL26616</t>
        </is>
      </c>
      <c r="C623" s="50" t="inlineStr">
        <is>
          <t>Amazon</t>
        </is>
      </c>
      <c r="D623" s="50" t="inlineStr">
        <is>
          <t>BL-301</t>
        </is>
      </c>
      <c r="E623" s="50" t="n">
        <v>1</v>
      </c>
      <c r="F623" s="51" t="n">
        <v>19.32</v>
      </c>
      <c r="G623" s="51" t="n">
        <v>0</v>
      </c>
      <c r="H623" s="51" t="n">
        <v>0</v>
      </c>
      <c r="I623" s="51" t="n">
        <v>4.36</v>
      </c>
      <c r="J623" s="50" t="n"/>
      <c r="K623" s="52">
        <f>IF(OR($A623="",$E623=""),"",IF($P623=1,0,N($E623)*N($F623)-N($G623)+N($H623)))</f>
        <v/>
      </c>
      <c r="L623" s="52">
        <f>IF(K623="","",IF($P623=1,0,N($E623)*IFERROR(INDEX(Products!$D$8:$D$307,MATCH($D623,Products!$A$8:$A$307,0)),0)))</f>
        <v/>
      </c>
      <c r="M623" s="52">
        <f>IF(OR(K623="",$O623=0),IF(K623="","",0),IF($P623=1,0,K623*(N(INDEX(Settings!$E$11:$E$18,$O623))+N(INDEX(Settings!$G$11:$G$18,$O623)))+N(INDEX(Settings!$F$11:$F$18,$O623))))</f>
        <v/>
      </c>
      <c r="N623" s="53">
        <f>IF(K623="","",K623-L623-M623-N($I623)-$P623*N(Settings!$D$20))</f>
        <v/>
      </c>
      <c r="O623">
        <f>IF($C623="",0,IFERROR(MATCH($C623,Settings!$D$11:$D$18,0),0))</f>
        <v/>
      </c>
      <c r="P623">
        <f>IF(LOWER(TRIM($J623&amp;""))="x",1,0)</f>
        <v/>
      </c>
    </row>
    <row r="624">
      <c r="A624" s="49" t="n">
        <v>46107</v>
      </c>
      <c r="B624" s="50" t="inlineStr">
        <is>
          <t>BL26617</t>
        </is>
      </c>
      <c r="C624" s="50" t="inlineStr">
        <is>
          <t>Etsy</t>
        </is>
      </c>
      <c r="D624" s="50" t="inlineStr">
        <is>
          <t>BL-202</t>
        </is>
      </c>
      <c r="E624" s="50" t="n">
        <v>2</v>
      </c>
      <c r="F624" s="51" t="n">
        <v>57.98</v>
      </c>
      <c r="G624" s="51" t="n">
        <v>0</v>
      </c>
      <c r="H624" s="51" t="n">
        <v>3.28</v>
      </c>
      <c r="I624" s="51" t="n">
        <v>6.9</v>
      </c>
      <c r="J624" s="50" t="n"/>
      <c r="K624" s="52">
        <f>IF(OR($A624="",$E624=""),"",IF($P624=1,0,N($E624)*N($F624)-N($G624)+N($H624)))</f>
        <v/>
      </c>
      <c r="L624" s="52">
        <f>IF(K624="","",IF($P624=1,0,N($E624)*IFERROR(INDEX(Products!$D$8:$D$307,MATCH($D624,Products!$A$8:$A$307,0)),0)))</f>
        <v/>
      </c>
      <c r="M624" s="52">
        <f>IF(OR(K624="",$O624=0),IF(K624="","",0),IF($P624=1,0,K624*(N(INDEX(Settings!$E$11:$E$18,$O624))+N(INDEX(Settings!$G$11:$G$18,$O624)))+N(INDEX(Settings!$F$11:$F$18,$O624))))</f>
        <v/>
      </c>
      <c r="N624" s="53">
        <f>IF(K624="","",K624-L624-M624-N($I624)-$P624*N(Settings!$D$20))</f>
        <v/>
      </c>
      <c r="O624">
        <f>IF($C624="",0,IFERROR(MATCH($C624,Settings!$D$11:$D$18,0),0))</f>
        <v/>
      </c>
      <c r="P624">
        <f>IF(LOWER(TRIM($J624&amp;""))="x",1,0)</f>
        <v/>
      </c>
    </row>
    <row r="625">
      <c r="A625" s="49" t="n">
        <v>46107</v>
      </c>
      <c r="B625" s="50" t="inlineStr">
        <is>
          <t>BL26618</t>
        </is>
      </c>
      <c r="C625" s="50" t="inlineStr">
        <is>
          <t>Amazon</t>
        </is>
      </c>
      <c r="D625" s="50" t="inlineStr">
        <is>
          <t>BL-101</t>
        </is>
      </c>
      <c r="E625" s="50" t="n">
        <v>1</v>
      </c>
      <c r="F625" s="51" t="n">
        <v>21.97</v>
      </c>
      <c r="G625" s="51" t="n">
        <v>0</v>
      </c>
      <c r="H625" s="51" t="n">
        <v>0</v>
      </c>
      <c r="I625" s="51" t="n">
        <v>4.89</v>
      </c>
      <c r="J625" s="50" t="inlineStr">
        <is>
          <t>x</t>
        </is>
      </c>
      <c r="K625" s="52">
        <f>IF(OR($A625="",$E625=""),"",IF($P625=1,0,N($E625)*N($F625)-N($G625)+N($H625)))</f>
        <v/>
      </c>
      <c r="L625" s="52">
        <f>IF(K625="","",IF($P625=1,0,N($E625)*IFERROR(INDEX(Products!$D$8:$D$307,MATCH($D625,Products!$A$8:$A$307,0)),0)))</f>
        <v/>
      </c>
      <c r="M625" s="52">
        <f>IF(OR(K625="",$O625=0),IF(K625="","",0),IF($P625=1,0,K625*(N(INDEX(Settings!$E$11:$E$18,$O625))+N(INDEX(Settings!$G$11:$G$18,$O625)))+N(INDEX(Settings!$F$11:$F$18,$O625))))</f>
        <v/>
      </c>
      <c r="N625" s="53">
        <f>IF(K625="","",K625-L625-M625-N($I625)-$P625*N(Settings!$D$20))</f>
        <v/>
      </c>
      <c r="O625">
        <f>IF($C625="",0,IFERROR(MATCH($C625,Settings!$D$11:$D$18,0),0))</f>
        <v/>
      </c>
      <c r="P625">
        <f>IF(LOWER(TRIM($J625&amp;""))="x",1,0)</f>
        <v/>
      </c>
    </row>
    <row r="626">
      <c r="A626" s="49" t="n">
        <v>46107</v>
      </c>
      <c r="B626" s="50" t="inlineStr">
        <is>
          <t>BL26619</t>
        </is>
      </c>
      <c r="C626" s="50" t="inlineStr">
        <is>
          <t>Own shop</t>
        </is>
      </c>
      <c r="D626" s="50" t="inlineStr">
        <is>
          <t>BL-104</t>
        </is>
      </c>
      <c r="E626" s="50" t="n">
        <v>1</v>
      </c>
      <c r="F626" s="51" t="n">
        <v>8.32</v>
      </c>
      <c r="G626" s="51" t="n">
        <v>0</v>
      </c>
      <c r="H626" s="51" t="n">
        <v>4.12</v>
      </c>
      <c r="I626" s="51" t="n">
        <v>4.98</v>
      </c>
      <c r="J626" s="50" t="n"/>
      <c r="K626" s="52">
        <f>IF(OR($A626="",$E626=""),"",IF($P626=1,0,N($E626)*N($F626)-N($G626)+N($H626)))</f>
        <v/>
      </c>
      <c r="L626" s="52">
        <f>IF(K626="","",IF($P626=1,0,N($E626)*IFERROR(INDEX(Products!$D$8:$D$307,MATCH($D626,Products!$A$8:$A$307,0)),0)))</f>
        <v/>
      </c>
      <c r="M626" s="52">
        <f>IF(OR(K626="",$O626=0),IF(K626="","",0),IF($P626=1,0,K626*(N(INDEX(Settings!$E$11:$E$18,$O626))+N(INDEX(Settings!$G$11:$G$18,$O626)))+N(INDEX(Settings!$F$11:$F$18,$O626))))</f>
        <v/>
      </c>
      <c r="N626" s="53">
        <f>IF(K626="","",K626-L626-M626-N($I626)-$P626*N(Settings!$D$20))</f>
        <v/>
      </c>
      <c r="O626">
        <f>IF($C626="",0,IFERROR(MATCH($C626,Settings!$D$11:$D$18,0),0))</f>
        <v/>
      </c>
      <c r="P626">
        <f>IF(LOWER(TRIM($J626&amp;""))="x",1,0)</f>
        <v/>
      </c>
    </row>
    <row r="627">
      <c r="A627" s="49" t="n">
        <v>46107</v>
      </c>
      <c r="B627" s="50" t="inlineStr">
        <is>
          <t>BL26620</t>
        </is>
      </c>
      <c r="C627" s="50" t="inlineStr">
        <is>
          <t>Own shop</t>
        </is>
      </c>
      <c r="D627" s="50" t="inlineStr">
        <is>
          <t>BL-203</t>
        </is>
      </c>
      <c r="E627" s="50" t="n">
        <v>1</v>
      </c>
      <c r="F627" s="51" t="n">
        <v>16.72</v>
      </c>
      <c r="G627" s="51" t="n">
        <v>0</v>
      </c>
      <c r="H627" s="51" t="n">
        <v>4.12</v>
      </c>
      <c r="I627" s="51" t="n">
        <v>5.13</v>
      </c>
      <c r="J627" s="50" t="n"/>
      <c r="K627" s="52">
        <f>IF(OR($A627="",$E627=""),"",IF($P627=1,0,N($E627)*N($F627)-N($G627)+N($H627)))</f>
        <v/>
      </c>
      <c r="L627" s="52">
        <f>IF(K627="","",IF($P627=1,0,N($E627)*IFERROR(INDEX(Products!$D$8:$D$307,MATCH($D627,Products!$A$8:$A$307,0)),0)))</f>
        <v/>
      </c>
      <c r="M627" s="52">
        <f>IF(OR(K627="",$O627=0),IF(K627="","",0),IF($P627=1,0,K627*(N(INDEX(Settings!$E$11:$E$18,$O627))+N(INDEX(Settings!$G$11:$G$18,$O627)))+N(INDEX(Settings!$F$11:$F$18,$O627))))</f>
        <v/>
      </c>
      <c r="N627" s="53">
        <f>IF(K627="","",K627-L627-M627-N($I627)-$P627*N(Settings!$D$20))</f>
        <v/>
      </c>
      <c r="O627">
        <f>IF($C627="",0,IFERROR(MATCH($C627,Settings!$D$11:$D$18,0),0))</f>
        <v/>
      </c>
      <c r="P627">
        <f>IF(LOWER(TRIM($J627&amp;""))="x",1,0)</f>
        <v/>
      </c>
    </row>
    <row r="628">
      <c r="A628" s="49" t="n">
        <v>46108</v>
      </c>
      <c r="B628" s="50" t="inlineStr">
        <is>
          <t>BL26621</t>
        </is>
      </c>
      <c r="C628" s="50" t="inlineStr">
        <is>
          <t>Own shop</t>
        </is>
      </c>
      <c r="D628" s="50" t="inlineStr">
        <is>
          <t>BL-301</t>
        </is>
      </c>
      <c r="E628" s="50" t="n">
        <v>1</v>
      </c>
      <c r="F628" s="51" t="n">
        <v>18.4</v>
      </c>
      <c r="G628" s="51" t="n">
        <v>1.84</v>
      </c>
      <c r="H628" s="51" t="n">
        <v>4.12</v>
      </c>
      <c r="I628" s="51" t="n">
        <v>4.75</v>
      </c>
      <c r="J628" s="50" t="n"/>
      <c r="K628" s="52">
        <f>IF(OR($A628="",$E628=""),"",IF($P628=1,0,N($E628)*N($F628)-N($G628)+N($H628)))</f>
        <v/>
      </c>
      <c r="L628" s="52">
        <f>IF(K628="","",IF($P628=1,0,N($E628)*IFERROR(INDEX(Products!$D$8:$D$307,MATCH($D628,Products!$A$8:$A$307,0)),0)))</f>
        <v/>
      </c>
      <c r="M628" s="52">
        <f>IF(OR(K628="",$O628=0),IF(K628="","",0),IF($P628=1,0,K628*(N(INDEX(Settings!$E$11:$E$18,$O628))+N(INDEX(Settings!$G$11:$G$18,$O628)))+N(INDEX(Settings!$F$11:$F$18,$O628))))</f>
        <v/>
      </c>
      <c r="N628" s="53">
        <f>IF(K628="","",K628-L628-M628-N($I628)-$P628*N(Settings!$D$20))</f>
        <v/>
      </c>
      <c r="O628">
        <f>IF($C628="",0,IFERROR(MATCH($C628,Settings!$D$11:$D$18,0),0))</f>
        <v/>
      </c>
      <c r="P628">
        <f>IF(LOWER(TRIM($J628&amp;""))="x",1,0)</f>
        <v/>
      </c>
    </row>
    <row r="629">
      <c r="A629" s="49" t="n">
        <v>46108</v>
      </c>
      <c r="B629" s="50" t="inlineStr">
        <is>
          <t>BL26622</t>
        </is>
      </c>
      <c r="C629" s="50" t="inlineStr">
        <is>
          <t>Own shop</t>
        </is>
      </c>
      <c r="D629" s="50" t="inlineStr">
        <is>
          <t>BL-102</t>
        </is>
      </c>
      <c r="E629" s="50" t="n">
        <v>1</v>
      </c>
      <c r="F629" s="51" t="n">
        <v>14.2</v>
      </c>
      <c r="G629" s="51" t="n">
        <v>0</v>
      </c>
      <c r="H629" s="51" t="n">
        <v>4.12</v>
      </c>
      <c r="I629" s="51" t="n">
        <v>4.87</v>
      </c>
      <c r="J629" s="50" t="n"/>
      <c r="K629" s="52">
        <f>IF(OR($A629="",$E629=""),"",IF($P629=1,0,N($E629)*N($F629)-N($G629)+N($H629)))</f>
        <v/>
      </c>
      <c r="L629" s="52">
        <f>IF(K629="","",IF($P629=1,0,N($E629)*IFERROR(INDEX(Products!$D$8:$D$307,MATCH($D629,Products!$A$8:$A$307,0)),0)))</f>
        <v/>
      </c>
      <c r="M629" s="52">
        <f>IF(OR(K629="",$O629=0),IF(K629="","",0),IF($P629=1,0,K629*(N(INDEX(Settings!$E$11:$E$18,$O629))+N(INDEX(Settings!$G$11:$G$18,$O629)))+N(INDEX(Settings!$F$11:$F$18,$O629))))</f>
        <v/>
      </c>
      <c r="N629" s="53">
        <f>IF(K629="","",K629-L629-M629-N($I629)-$P629*N(Settings!$D$20))</f>
        <v/>
      </c>
      <c r="O629">
        <f>IF($C629="",0,IFERROR(MATCH($C629,Settings!$D$11:$D$18,0),0))</f>
        <v/>
      </c>
      <c r="P629">
        <f>IF(LOWER(TRIM($J629&amp;""))="x",1,0)</f>
        <v/>
      </c>
    </row>
    <row r="630">
      <c r="A630" s="49" t="n">
        <v>46108</v>
      </c>
      <c r="B630" s="50" t="inlineStr">
        <is>
          <t>BL26623</t>
        </is>
      </c>
      <c r="C630" s="50" t="inlineStr">
        <is>
          <t>Amazon</t>
        </is>
      </c>
      <c r="D630" s="50" t="inlineStr">
        <is>
          <t>BL-201</t>
        </is>
      </c>
      <c r="E630" s="50" t="n">
        <v>1</v>
      </c>
      <c r="F630" s="51" t="n">
        <v>13.15</v>
      </c>
      <c r="G630" s="51" t="n">
        <v>0</v>
      </c>
      <c r="H630" s="51" t="n">
        <v>0</v>
      </c>
      <c r="I630" s="51" t="n">
        <v>5.13</v>
      </c>
      <c r="J630" s="50" t="n"/>
      <c r="K630" s="52">
        <f>IF(OR($A630="",$E630=""),"",IF($P630=1,0,N($E630)*N($F630)-N($G630)+N($H630)))</f>
        <v/>
      </c>
      <c r="L630" s="52">
        <f>IF(K630="","",IF($P630=1,0,N($E630)*IFERROR(INDEX(Products!$D$8:$D$307,MATCH($D630,Products!$A$8:$A$307,0)),0)))</f>
        <v/>
      </c>
      <c r="M630" s="52">
        <f>IF(OR(K630="",$O630=0),IF(K630="","",0),IF($P630=1,0,K630*(N(INDEX(Settings!$E$11:$E$18,$O630))+N(INDEX(Settings!$G$11:$G$18,$O630)))+N(INDEX(Settings!$F$11:$F$18,$O630))))</f>
        <v/>
      </c>
      <c r="N630" s="53">
        <f>IF(K630="","",K630-L630-M630-N($I630)-$P630*N(Settings!$D$20))</f>
        <v/>
      </c>
      <c r="O630">
        <f>IF($C630="",0,IFERROR(MATCH($C630,Settings!$D$11:$D$18,0),0))</f>
        <v/>
      </c>
      <c r="P630">
        <f>IF(LOWER(TRIM($J630&amp;""))="x",1,0)</f>
        <v/>
      </c>
    </row>
    <row r="631">
      <c r="A631" s="49" t="n">
        <v>46108</v>
      </c>
      <c r="B631" s="50" t="inlineStr">
        <is>
          <t>BL26624</t>
        </is>
      </c>
      <c r="C631" s="50" t="inlineStr">
        <is>
          <t>Amazon</t>
        </is>
      </c>
      <c r="D631" s="50" t="inlineStr">
        <is>
          <t>BL-203</t>
        </is>
      </c>
      <c r="E631" s="50" t="n">
        <v>2</v>
      </c>
      <c r="F631" s="51" t="n">
        <v>17.56</v>
      </c>
      <c r="G631" s="51" t="n">
        <v>0</v>
      </c>
      <c r="H631" s="51" t="n">
        <v>0</v>
      </c>
      <c r="I631" s="51" t="n">
        <v>4.81</v>
      </c>
      <c r="J631" s="50" t="n"/>
      <c r="K631" s="52">
        <f>IF(OR($A631="",$E631=""),"",IF($P631=1,0,N($E631)*N($F631)-N($G631)+N($H631)))</f>
        <v/>
      </c>
      <c r="L631" s="52">
        <f>IF(K631="","",IF($P631=1,0,N($E631)*IFERROR(INDEX(Products!$D$8:$D$307,MATCH($D631,Products!$A$8:$A$307,0)),0)))</f>
        <v/>
      </c>
      <c r="M631" s="52">
        <f>IF(OR(K631="",$O631=0),IF(K631="","",0),IF($P631=1,0,K631*(N(INDEX(Settings!$E$11:$E$18,$O631))+N(INDEX(Settings!$G$11:$G$18,$O631)))+N(INDEX(Settings!$F$11:$F$18,$O631))))</f>
        <v/>
      </c>
      <c r="N631" s="53">
        <f>IF(K631="","",K631-L631-M631-N($I631)-$P631*N(Settings!$D$20))</f>
        <v/>
      </c>
      <c r="O631">
        <f>IF($C631="",0,IFERROR(MATCH($C631,Settings!$D$11:$D$18,0),0))</f>
        <v/>
      </c>
      <c r="P631">
        <f>IF(LOWER(TRIM($J631&amp;""))="x",1,0)</f>
        <v/>
      </c>
    </row>
    <row r="632">
      <c r="A632" s="49" t="n">
        <v>46108</v>
      </c>
      <c r="B632" s="50" t="inlineStr">
        <is>
          <t>BL26625</t>
        </is>
      </c>
      <c r="C632" s="50" t="inlineStr">
        <is>
          <t>Amazon</t>
        </is>
      </c>
      <c r="D632" s="50" t="inlineStr">
        <is>
          <t>BL-204</t>
        </is>
      </c>
      <c r="E632" s="50" t="n">
        <v>1</v>
      </c>
      <c r="F632" s="51" t="n">
        <v>20.21</v>
      </c>
      <c r="G632" s="51" t="n">
        <v>0</v>
      </c>
      <c r="H632" s="51" t="n">
        <v>0</v>
      </c>
      <c r="I632" s="51" t="n">
        <v>4.78</v>
      </c>
      <c r="J632" s="50" t="n"/>
      <c r="K632" s="52">
        <f>IF(OR($A632="",$E632=""),"",IF($P632=1,0,N($E632)*N($F632)-N($G632)+N($H632)))</f>
        <v/>
      </c>
      <c r="L632" s="52">
        <f>IF(K632="","",IF($P632=1,0,N($E632)*IFERROR(INDEX(Products!$D$8:$D$307,MATCH($D632,Products!$A$8:$A$307,0)),0)))</f>
        <v/>
      </c>
      <c r="M632" s="52">
        <f>IF(OR(K632="",$O632=0),IF(K632="","",0),IF($P632=1,0,K632*(N(INDEX(Settings!$E$11:$E$18,$O632))+N(INDEX(Settings!$G$11:$G$18,$O632)))+N(INDEX(Settings!$F$11:$F$18,$O632))))</f>
        <v/>
      </c>
      <c r="N632" s="53">
        <f>IF(K632="","",K632-L632-M632-N($I632)-$P632*N(Settings!$D$20))</f>
        <v/>
      </c>
      <c r="O632">
        <f>IF($C632="",0,IFERROR(MATCH($C632,Settings!$D$11:$D$18,0),0))</f>
        <v/>
      </c>
      <c r="P632">
        <f>IF(LOWER(TRIM($J632&amp;""))="x",1,0)</f>
        <v/>
      </c>
    </row>
    <row r="633">
      <c r="A633" s="49" t="n">
        <v>46108</v>
      </c>
      <c r="B633" s="50" t="inlineStr">
        <is>
          <t>BL26626</t>
        </is>
      </c>
      <c r="C633" s="50" t="inlineStr">
        <is>
          <t>eBay</t>
        </is>
      </c>
      <c r="D633" s="50" t="inlineStr">
        <is>
          <t>BL-302</t>
        </is>
      </c>
      <c r="E633" s="50" t="n">
        <v>1</v>
      </c>
      <c r="F633" s="51" t="n">
        <v>33.53</v>
      </c>
      <c r="G633" s="51" t="n">
        <v>0</v>
      </c>
      <c r="H633" s="51" t="n">
        <v>3.28</v>
      </c>
      <c r="I633" s="51" t="n">
        <v>5.15</v>
      </c>
      <c r="J633" s="50" t="n"/>
      <c r="K633" s="52">
        <f>IF(OR($A633="",$E633=""),"",IF($P633=1,0,N($E633)*N($F633)-N($G633)+N($H633)))</f>
        <v/>
      </c>
      <c r="L633" s="52">
        <f>IF(K633="","",IF($P633=1,0,N($E633)*IFERROR(INDEX(Products!$D$8:$D$307,MATCH($D633,Products!$A$8:$A$307,0)),0)))</f>
        <v/>
      </c>
      <c r="M633" s="52">
        <f>IF(OR(K633="",$O633=0),IF(K633="","",0),IF($P633=1,0,K633*(N(INDEX(Settings!$E$11:$E$18,$O633))+N(INDEX(Settings!$G$11:$G$18,$O633)))+N(INDEX(Settings!$F$11:$F$18,$O633))))</f>
        <v/>
      </c>
      <c r="N633" s="53">
        <f>IF(K633="","",K633-L633-M633-N($I633)-$P633*N(Settings!$D$20))</f>
        <v/>
      </c>
      <c r="O633">
        <f>IF($C633="",0,IFERROR(MATCH($C633,Settings!$D$11:$D$18,0),0))</f>
        <v/>
      </c>
      <c r="P633">
        <f>IF(LOWER(TRIM($J633&amp;""))="x",1,0)</f>
        <v/>
      </c>
    </row>
    <row r="634">
      <c r="A634" s="49" t="n">
        <v>46108</v>
      </c>
      <c r="B634" s="50" t="inlineStr">
        <is>
          <t>BL26627</t>
        </is>
      </c>
      <c r="C634" s="50" t="inlineStr">
        <is>
          <t>Own shop</t>
        </is>
      </c>
      <c r="D634" s="50" t="inlineStr">
        <is>
          <t>BL-403</t>
        </is>
      </c>
      <c r="E634" s="50" t="n">
        <v>1</v>
      </c>
      <c r="F634" s="51" t="n">
        <v>10.84</v>
      </c>
      <c r="G634" s="51" t="n">
        <v>0</v>
      </c>
      <c r="H634" s="51" t="n">
        <v>4.12</v>
      </c>
      <c r="I634" s="51" t="n">
        <v>4.81</v>
      </c>
      <c r="J634" s="50" t="n"/>
      <c r="K634" s="52">
        <f>IF(OR($A634="",$E634=""),"",IF($P634=1,0,N($E634)*N($F634)-N($G634)+N($H634)))</f>
        <v/>
      </c>
      <c r="L634" s="52">
        <f>IF(K634="","",IF($P634=1,0,N($E634)*IFERROR(INDEX(Products!$D$8:$D$307,MATCH($D634,Products!$A$8:$A$307,0)),0)))</f>
        <v/>
      </c>
      <c r="M634" s="52">
        <f>IF(OR(K634="",$O634=0),IF(K634="","",0),IF($P634=1,0,K634*(N(INDEX(Settings!$E$11:$E$18,$O634))+N(INDEX(Settings!$G$11:$G$18,$O634)))+N(INDEX(Settings!$F$11:$F$18,$O634))))</f>
        <v/>
      </c>
      <c r="N634" s="53">
        <f>IF(K634="","",K634-L634-M634-N($I634)-$P634*N(Settings!$D$20))</f>
        <v/>
      </c>
      <c r="O634">
        <f>IF($C634="",0,IFERROR(MATCH($C634,Settings!$D$11:$D$18,0),0))</f>
        <v/>
      </c>
      <c r="P634">
        <f>IF(LOWER(TRIM($J634&amp;""))="x",1,0)</f>
        <v/>
      </c>
    </row>
    <row r="635">
      <c r="A635" s="49" t="n">
        <v>46108</v>
      </c>
      <c r="B635" s="50" t="inlineStr">
        <is>
          <t>BL26628</t>
        </is>
      </c>
      <c r="C635" s="50" t="inlineStr">
        <is>
          <t>Own shop</t>
        </is>
      </c>
      <c r="D635" s="50" t="inlineStr">
        <is>
          <t>BL-104</t>
        </is>
      </c>
      <c r="E635" s="50" t="n">
        <v>1</v>
      </c>
      <c r="F635" s="51" t="n">
        <v>8.32</v>
      </c>
      <c r="G635" s="51" t="n">
        <v>0.83</v>
      </c>
      <c r="H635" s="51" t="n">
        <v>4.12</v>
      </c>
      <c r="I635" s="51" t="n">
        <v>4.23</v>
      </c>
      <c r="J635" s="50" t="n"/>
      <c r="K635" s="52">
        <f>IF(OR($A635="",$E635=""),"",IF($P635=1,0,N($E635)*N($F635)-N($G635)+N($H635)))</f>
        <v/>
      </c>
      <c r="L635" s="52">
        <f>IF(K635="","",IF($P635=1,0,N($E635)*IFERROR(INDEX(Products!$D$8:$D$307,MATCH($D635,Products!$A$8:$A$307,0)),0)))</f>
        <v/>
      </c>
      <c r="M635" s="52">
        <f>IF(OR(K635="",$O635=0),IF(K635="","",0),IF($P635=1,0,K635*(N(INDEX(Settings!$E$11:$E$18,$O635))+N(INDEX(Settings!$G$11:$G$18,$O635)))+N(INDEX(Settings!$F$11:$F$18,$O635))))</f>
        <v/>
      </c>
      <c r="N635" s="53">
        <f>IF(K635="","",K635-L635-M635-N($I635)-$P635*N(Settings!$D$20))</f>
        <v/>
      </c>
      <c r="O635">
        <f>IF($C635="",0,IFERROR(MATCH($C635,Settings!$D$11:$D$18,0),0))</f>
        <v/>
      </c>
      <c r="P635">
        <f>IF(LOWER(TRIM($J635&amp;""))="x",1,0)</f>
        <v/>
      </c>
    </row>
    <row r="636">
      <c r="A636" s="49" t="n">
        <v>46109</v>
      </c>
      <c r="B636" s="50" t="inlineStr">
        <is>
          <t>BL26629</t>
        </is>
      </c>
      <c r="C636" s="50" t="inlineStr">
        <is>
          <t>eBay</t>
        </is>
      </c>
      <c r="D636" s="50" t="inlineStr">
        <is>
          <t>BL-403</t>
        </is>
      </c>
      <c r="E636" s="50" t="n">
        <v>1</v>
      </c>
      <c r="F636" s="51" t="n">
        <v>10.84</v>
      </c>
      <c r="G636" s="51" t="n">
        <v>0</v>
      </c>
      <c r="H636" s="51" t="n">
        <v>3.28</v>
      </c>
      <c r="I636" s="51" t="n">
        <v>4.29</v>
      </c>
      <c r="J636" s="50" t="n"/>
      <c r="K636" s="52">
        <f>IF(OR($A636="",$E636=""),"",IF($P636=1,0,N($E636)*N($F636)-N($G636)+N($H636)))</f>
        <v/>
      </c>
      <c r="L636" s="52">
        <f>IF(K636="","",IF($P636=1,0,N($E636)*IFERROR(INDEX(Products!$D$8:$D$307,MATCH($D636,Products!$A$8:$A$307,0)),0)))</f>
        <v/>
      </c>
      <c r="M636" s="52">
        <f>IF(OR(K636="",$O636=0),IF(K636="","",0),IF($P636=1,0,K636*(N(INDEX(Settings!$E$11:$E$18,$O636))+N(INDEX(Settings!$G$11:$G$18,$O636)))+N(INDEX(Settings!$F$11:$F$18,$O636))))</f>
        <v/>
      </c>
      <c r="N636" s="53">
        <f>IF(K636="","",K636-L636-M636-N($I636)-$P636*N(Settings!$D$20))</f>
        <v/>
      </c>
      <c r="O636">
        <f>IF($C636="",0,IFERROR(MATCH($C636,Settings!$D$11:$D$18,0),0))</f>
        <v/>
      </c>
      <c r="P636">
        <f>IF(LOWER(TRIM($J636&amp;""))="x",1,0)</f>
        <v/>
      </c>
    </row>
    <row r="637">
      <c r="A637" s="49" t="n">
        <v>46109</v>
      </c>
      <c r="B637" s="50" t="inlineStr">
        <is>
          <t>BL26630</t>
        </is>
      </c>
      <c r="C637" s="50" t="inlineStr">
        <is>
          <t>Own shop</t>
        </is>
      </c>
      <c r="D637" s="50" t="inlineStr">
        <is>
          <t>BL-203</t>
        </is>
      </c>
      <c r="E637" s="50" t="n">
        <v>1</v>
      </c>
      <c r="F637" s="51" t="n">
        <v>16.72</v>
      </c>
      <c r="G637" s="51" t="n">
        <v>1.67</v>
      </c>
      <c r="H637" s="51" t="n">
        <v>4.12</v>
      </c>
      <c r="I637" s="51" t="n">
        <v>4.39</v>
      </c>
      <c r="J637" s="50" t="n"/>
      <c r="K637" s="52">
        <f>IF(OR($A637="",$E637=""),"",IF($P637=1,0,N($E637)*N($F637)-N($G637)+N($H637)))</f>
        <v/>
      </c>
      <c r="L637" s="52">
        <f>IF(K637="","",IF($P637=1,0,N($E637)*IFERROR(INDEX(Products!$D$8:$D$307,MATCH($D637,Products!$A$8:$A$307,0)),0)))</f>
        <v/>
      </c>
      <c r="M637" s="52">
        <f>IF(OR(K637="",$O637=0),IF(K637="","",0),IF($P637=1,0,K637*(N(INDEX(Settings!$E$11:$E$18,$O637))+N(INDEX(Settings!$G$11:$G$18,$O637)))+N(INDEX(Settings!$F$11:$F$18,$O637))))</f>
        <v/>
      </c>
      <c r="N637" s="53">
        <f>IF(K637="","",K637-L637-M637-N($I637)-$P637*N(Settings!$D$20))</f>
        <v/>
      </c>
      <c r="O637">
        <f>IF($C637="",0,IFERROR(MATCH($C637,Settings!$D$11:$D$18,0),0))</f>
        <v/>
      </c>
      <c r="P637">
        <f>IF(LOWER(TRIM($J637&amp;""))="x",1,0)</f>
        <v/>
      </c>
    </row>
    <row r="638">
      <c r="A638" s="49" t="n">
        <v>46109</v>
      </c>
      <c r="B638" s="50" t="inlineStr">
        <is>
          <t>BL26631</t>
        </is>
      </c>
      <c r="C638" s="50" t="inlineStr">
        <is>
          <t>Own shop</t>
        </is>
      </c>
      <c r="D638" s="50" t="inlineStr">
        <is>
          <t>BL-401</t>
        </is>
      </c>
      <c r="E638" s="50" t="n">
        <v>1</v>
      </c>
      <c r="F638" s="51" t="n">
        <v>23.45</v>
      </c>
      <c r="G638" s="51" t="n">
        <v>0</v>
      </c>
      <c r="H638" s="51" t="n">
        <v>4.12</v>
      </c>
      <c r="I638" s="51" t="n">
        <v>4.96</v>
      </c>
      <c r="J638" s="50" t="n"/>
      <c r="K638" s="52">
        <f>IF(OR($A638="",$E638=""),"",IF($P638=1,0,N($E638)*N($F638)-N($G638)+N($H638)))</f>
        <v/>
      </c>
      <c r="L638" s="52">
        <f>IF(K638="","",IF($P638=1,0,N($E638)*IFERROR(INDEX(Products!$D$8:$D$307,MATCH($D638,Products!$A$8:$A$307,0)),0)))</f>
        <v/>
      </c>
      <c r="M638" s="52">
        <f>IF(OR(K638="",$O638=0),IF(K638="","",0),IF($P638=1,0,K638*(N(INDEX(Settings!$E$11:$E$18,$O638))+N(INDEX(Settings!$G$11:$G$18,$O638)))+N(INDEX(Settings!$F$11:$F$18,$O638))))</f>
        <v/>
      </c>
      <c r="N638" s="53">
        <f>IF(K638="","",K638-L638-M638-N($I638)-$P638*N(Settings!$D$20))</f>
        <v/>
      </c>
      <c r="O638">
        <f>IF($C638="",0,IFERROR(MATCH($C638,Settings!$D$11:$D$18,0),0))</f>
        <v/>
      </c>
      <c r="P638">
        <f>IF(LOWER(TRIM($J638&amp;""))="x",1,0)</f>
        <v/>
      </c>
    </row>
    <row r="639">
      <c r="A639" s="49" t="n">
        <v>46109</v>
      </c>
      <c r="B639" s="50" t="inlineStr">
        <is>
          <t>BL26632</t>
        </is>
      </c>
      <c r="C639" s="50" t="inlineStr">
        <is>
          <t>eBay</t>
        </is>
      </c>
      <c r="D639" s="50" t="inlineStr">
        <is>
          <t>BL-203</t>
        </is>
      </c>
      <c r="E639" s="50" t="n">
        <v>1</v>
      </c>
      <c r="F639" s="51" t="n">
        <v>16.72</v>
      </c>
      <c r="G639" s="51" t="n">
        <v>0</v>
      </c>
      <c r="H639" s="51" t="n">
        <v>3.28</v>
      </c>
      <c r="I639" s="51" t="n">
        <v>5</v>
      </c>
      <c r="J639" s="50" t="n"/>
      <c r="K639" s="52">
        <f>IF(OR($A639="",$E639=""),"",IF($P639=1,0,N($E639)*N($F639)-N($G639)+N($H639)))</f>
        <v/>
      </c>
      <c r="L639" s="52">
        <f>IF(K639="","",IF($P639=1,0,N($E639)*IFERROR(INDEX(Products!$D$8:$D$307,MATCH($D639,Products!$A$8:$A$307,0)),0)))</f>
        <v/>
      </c>
      <c r="M639" s="52">
        <f>IF(OR(K639="",$O639=0),IF(K639="","",0),IF($P639=1,0,K639*(N(INDEX(Settings!$E$11:$E$18,$O639))+N(INDEX(Settings!$G$11:$G$18,$O639)))+N(INDEX(Settings!$F$11:$F$18,$O639))))</f>
        <v/>
      </c>
      <c r="N639" s="53">
        <f>IF(K639="","",K639-L639-M639-N($I639)-$P639*N(Settings!$D$20))</f>
        <v/>
      </c>
      <c r="O639">
        <f>IF($C639="",0,IFERROR(MATCH($C639,Settings!$D$11:$D$18,0),0))</f>
        <v/>
      </c>
      <c r="P639">
        <f>IF(LOWER(TRIM($J639&amp;""))="x",1,0)</f>
        <v/>
      </c>
    </row>
    <row r="640">
      <c r="A640" s="49" t="n">
        <v>46109</v>
      </c>
      <c r="B640" s="50" t="inlineStr">
        <is>
          <t>BL26633</t>
        </is>
      </c>
      <c r="C640" s="50" t="inlineStr">
        <is>
          <t>Own shop</t>
        </is>
      </c>
      <c r="D640" s="50" t="inlineStr">
        <is>
          <t>BL-302</t>
        </is>
      </c>
      <c r="E640" s="50" t="n">
        <v>2</v>
      </c>
      <c r="F640" s="51" t="n">
        <v>33.53</v>
      </c>
      <c r="G640" s="51" t="n">
        <v>0</v>
      </c>
      <c r="H640" s="51" t="n">
        <v>0</v>
      </c>
      <c r="I640" s="51" t="n">
        <v>4.34</v>
      </c>
      <c r="J640" s="50" t="n"/>
      <c r="K640" s="52">
        <f>IF(OR($A640="",$E640=""),"",IF($P640=1,0,N($E640)*N($F640)-N($G640)+N($H640)))</f>
        <v/>
      </c>
      <c r="L640" s="52">
        <f>IF(K640="","",IF($P640=1,0,N($E640)*IFERROR(INDEX(Products!$D$8:$D$307,MATCH($D640,Products!$A$8:$A$307,0)),0)))</f>
        <v/>
      </c>
      <c r="M640" s="52">
        <f>IF(OR(K640="",$O640=0),IF(K640="","",0),IF($P640=1,0,K640*(N(INDEX(Settings!$E$11:$E$18,$O640))+N(INDEX(Settings!$G$11:$G$18,$O640)))+N(INDEX(Settings!$F$11:$F$18,$O640))))</f>
        <v/>
      </c>
      <c r="N640" s="53">
        <f>IF(K640="","",K640-L640-M640-N($I640)-$P640*N(Settings!$D$20))</f>
        <v/>
      </c>
      <c r="O640">
        <f>IF($C640="",0,IFERROR(MATCH($C640,Settings!$D$11:$D$18,0),0))</f>
        <v/>
      </c>
      <c r="P640">
        <f>IF(LOWER(TRIM($J640&amp;""))="x",1,0)</f>
        <v/>
      </c>
    </row>
    <row r="641">
      <c r="A641" s="49" t="n">
        <v>46109</v>
      </c>
      <c r="B641" s="50" t="inlineStr">
        <is>
          <t>BL26634</t>
        </is>
      </c>
      <c r="C641" s="50" t="inlineStr">
        <is>
          <t>Own shop</t>
        </is>
      </c>
      <c r="D641" s="50" t="inlineStr">
        <is>
          <t>BL-302</t>
        </is>
      </c>
      <c r="E641" s="50" t="n">
        <v>1</v>
      </c>
      <c r="F641" s="51" t="n">
        <v>33.53</v>
      </c>
      <c r="G641" s="51" t="n">
        <v>0</v>
      </c>
      <c r="H641" s="51" t="n">
        <v>4.12</v>
      </c>
      <c r="I641" s="51" t="n">
        <v>4.35</v>
      </c>
      <c r="J641" s="50" t="n"/>
      <c r="K641" s="52">
        <f>IF(OR($A641="",$E641=""),"",IF($P641=1,0,N($E641)*N($F641)-N($G641)+N($H641)))</f>
        <v/>
      </c>
      <c r="L641" s="52">
        <f>IF(K641="","",IF($P641=1,0,N($E641)*IFERROR(INDEX(Products!$D$8:$D$307,MATCH($D641,Products!$A$8:$A$307,0)),0)))</f>
        <v/>
      </c>
      <c r="M641" s="52">
        <f>IF(OR(K641="",$O641=0),IF(K641="","",0),IF($P641=1,0,K641*(N(INDEX(Settings!$E$11:$E$18,$O641))+N(INDEX(Settings!$G$11:$G$18,$O641)))+N(INDEX(Settings!$F$11:$F$18,$O641))))</f>
        <v/>
      </c>
      <c r="N641" s="53">
        <f>IF(K641="","",K641-L641-M641-N($I641)-$P641*N(Settings!$D$20))</f>
        <v/>
      </c>
      <c r="O641">
        <f>IF($C641="",0,IFERROR(MATCH($C641,Settings!$D$11:$D$18,0),0))</f>
        <v/>
      </c>
      <c r="P641">
        <f>IF(LOWER(TRIM($J641&amp;""))="x",1,0)</f>
        <v/>
      </c>
    </row>
    <row r="642">
      <c r="A642" s="49" t="n">
        <v>46109</v>
      </c>
      <c r="B642" s="50" t="inlineStr">
        <is>
          <t>BL26635</t>
        </is>
      </c>
      <c r="C642" s="50" t="inlineStr">
        <is>
          <t>Own shop</t>
        </is>
      </c>
      <c r="D642" s="50" t="inlineStr">
        <is>
          <t>BL-204</t>
        </is>
      </c>
      <c r="E642" s="50" t="n">
        <v>1</v>
      </c>
      <c r="F642" s="51" t="n">
        <v>19.24</v>
      </c>
      <c r="G642" s="51" t="n">
        <v>0</v>
      </c>
      <c r="H642" s="51" t="n">
        <v>4.12</v>
      </c>
      <c r="I642" s="51" t="n">
        <v>4.13</v>
      </c>
      <c r="J642" s="50" t="n"/>
      <c r="K642" s="52">
        <f>IF(OR($A642="",$E642=""),"",IF($P642=1,0,N($E642)*N($F642)-N($G642)+N($H642)))</f>
        <v/>
      </c>
      <c r="L642" s="52">
        <f>IF(K642="","",IF($P642=1,0,N($E642)*IFERROR(INDEX(Products!$D$8:$D$307,MATCH($D642,Products!$A$8:$A$307,0)),0)))</f>
        <v/>
      </c>
      <c r="M642" s="52">
        <f>IF(OR(K642="",$O642=0),IF(K642="","",0),IF($P642=1,0,K642*(N(INDEX(Settings!$E$11:$E$18,$O642))+N(INDEX(Settings!$G$11:$G$18,$O642)))+N(INDEX(Settings!$F$11:$F$18,$O642))))</f>
        <v/>
      </c>
      <c r="N642" s="53">
        <f>IF(K642="","",K642-L642-M642-N($I642)-$P642*N(Settings!$D$20))</f>
        <v/>
      </c>
      <c r="O642">
        <f>IF($C642="",0,IFERROR(MATCH($C642,Settings!$D$11:$D$18,0),0))</f>
        <v/>
      </c>
      <c r="P642">
        <f>IF(LOWER(TRIM($J642&amp;""))="x",1,0)</f>
        <v/>
      </c>
    </row>
    <row r="643">
      <c r="A643" s="49" t="n">
        <v>46109</v>
      </c>
      <c r="B643" s="50" t="inlineStr">
        <is>
          <t>BL26636</t>
        </is>
      </c>
      <c r="C643" s="50" t="inlineStr">
        <is>
          <t>Amazon</t>
        </is>
      </c>
      <c r="D643" s="50" t="inlineStr">
        <is>
          <t>BL-303</t>
        </is>
      </c>
      <c r="E643" s="50" t="n">
        <v>1</v>
      </c>
      <c r="F643" s="51" t="n">
        <v>10.5</v>
      </c>
      <c r="G643" s="51" t="n">
        <v>0</v>
      </c>
      <c r="H643" s="51" t="n">
        <v>0</v>
      </c>
      <c r="I643" s="51" t="n">
        <v>5.18</v>
      </c>
      <c r="J643" s="50" t="n"/>
      <c r="K643" s="52">
        <f>IF(OR($A643="",$E643=""),"",IF($P643=1,0,N($E643)*N($F643)-N($G643)+N($H643)))</f>
        <v/>
      </c>
      <c r="L643" s="52">
        <f>IF(K643="","",IF($P643=1,0,N($E643)*IFERROR(INDEX(Products!$D$8:$D$307,MATCH($D643,Products!$A$8:$A$307,0)),0)))</f>
        <v/>
      </c>
      <c r="M643" s="52">
        <f>IF(OR(K643="",$O643=0),IF(K643="","",0),IF($P643=1,0,K643*(N(INDEX(Settings!$E$11:$E$18,$O643))+N(INDEX(Settings!$G$11:$G$18,$O643)))+N(INDEX(Settings!$F$11:$F$18,$O643))))</f>
        <v/>
      </c>
      <c r="N643" s="53">
        <f>IF(K643="","",K643-L643-M643-N($I643)-$P643*N(Settings!$D$20))</f>
        <v/>
      </c>
      <c r="O643">
        <f>IF($C643="",0,IFERROR(MATCH($C643,Settings!$D$11:$D$18,0),0))</f>
        <v/>
      </c>
      <c r="P643">
        <f>IF(LOWER(TRIM($J643&amp;""))="x",1,0)</f>
        <v/>
      </c>
    </row>
    <row r="644">
      <c r="A644" s="49" t="n">
        <v>46109</v>
      </c>
      <c r="B644" s="50" t="inlineStr">
        <is>
          <t>BL26637</t>
        </is>
      </c>
      <c r="C644" s="50" t="inlineStr">
        <is>
          <t>Own shop</t>
        </is>
      </c>
      <c r="D644" s="50" t="inlineStr">
        <is>
          <t>BL-403</t>
        </is>
      </c>
      <c r="E644" s="50" t="n">
        <v>1</v>
      </c>
      <c r="F644" s="51" t="n">
        <v>10.84</v>
      </c>
      <c r="G644" s="51" t="n">
        <v>1.08</v>
      </c>
      <c r="H644" s="51" t="n">
        <v>4.12</v>
      </c>
      <c r="I644" s="51" t="n">
        <v>4.53</v>
      </c>
      <c r="J644" s="50" t="inlineStr">
        <is>
          <t>x</t>
        </is>
      </c>
      <c r="K644" s="52">
        <f>IF(OR($A644="",$E644=""),"",IF($P644=1,0,N($E644)*N($F644)-N($G644)+N($H644)))</f>
        <v/>
      </c>
      <c r="L644" s="52">
        <f>IF(K644="","",IF($P644=1,0,N($E644)*IFERROR(INDEX(Products!$D$8:$D$307,MATCH($D644,Products!$A$8:$A$307,0)),0)))</f>
        <v/>
      </c>
      <c r="M644" s="52">
        <f>IF(OR(K644="",$O644=0),IF(K644="","",0),IF($P644=1,0,K644*(N(INDEX(Settings!$E$11:$E$18,$O644))+N(INDEX(Settings!$G$11:$G$18,$O644)))+N(INDEX(Settings!$F$11:$F$18,$O644))))</f>
        <v/>
      </c>
      <c r="N644" s="53">
        <f>IF(K644="","",K644-L644-M644-N($I644)-$P644*N(Settings!$D$20))</f>
        <v/>
      </c>
      <c r="O644">
        <f>IF($C644="",0,IFERROR(MATCH($C644,Settings!$D$11:$D$18,0),0))</f>
        <v/>
      </c>
      <c r="P644">
        <f>IF(LOWER(TRIM($J644&amp;""))="x",1,0)</f>
        <v/>
      </c>
    </row>
    <row r="645">
      <c r="A645" s="49" t="n">
        <v>46109</v>
      </c>
      <c r="B645" s="50" t="inlineStr">
        <is>
          <t>BL26638</t>
        </is>
      </c>
      <c r="C645" s="50" t="inlineStr">
        <is>
          <t>Amazon</t>
        </is>
      </c>
      <c r="D645" s="50" t="inlineStr">
        <is>
          <t>BL-203</t>
        </is>
      </c>
      <c r="E645" s="50" t="n">
        <v>1</v>
      </c>
      <c r="F645" s="51" t="n">
        <v>17.56</v>
      </c>
      <c r="G645" s="51" t="n">
        <v>0</v>
      </c>
      <c r="H645" s="51" t="n">
        <v>0</v>
      </c>
      <c r="I645" s="51" t="n">
        <v>4.77</v>
      </c>
      <c r="J645" s="50" t="n"/>
      <c r="K645" s="52">
        <f>IF(OR($A645="",$E645=""),"",IF($P645=1,0,N($E645)*N($F645)-N($G645)+N($H645)))</f>
        <v/>
      </c>
      <c r="L645" s="52">
        <f>IF(K645="","",IF($P645=1,0,N($E645)*IFERROR(INDEX(Products!$D$8:$D$307,MATCH($D645,Products!$A$8:$A$307,0)),0)))</f>
        <v/>
      </c>
      <c r="M645" s="52">
        <f>IF(OR(K645="",$O645=0),IF(K645="","",0),IF($P645=1,0,K645*(N(INDEX(Settings!$E$11:$E$18,$O645))+N(INDEX(Settings!$G$11:$G$18,$O645)))+N(INDEX(Settings!$F$11:$F$18,$O645))))</f>
        <v/>
      </c>
      <c r="N645" s="53">
        <f>IF(K645="","",K645-L645-M645-N($I645)-$P645*N(Settings!$D$20))</f>
        <v/>
      </c>
      <c r="O645">
        <f>IF($C645="",0,IFERROR(MATCH($C645,Settings!$D$11:$D$18,0),0))</f>
        <v/>
      </c>
      <c r="P645">
        <f>IF(LOWER(TRIM($J645&amp;""))="x",1,0)</f>
        <v/>
      </c>
    </row>
    <row r="646">
      <c r="A646" s="49" t="n">
        <v>46110</v>
      </c>
      <c r="B646" s="50" t="inlineStr">
        <is>
          <t>BL26639</t>
        </is>
      </c>
      <c r="C646" s="50" t="inlineStr">
        <is>
          <t>Amazon</t>
        </is>
      </c>
      <c r="D646" s="50" t="inlineStr">
        <is>
          <t>BL-303</t>
        </is>
      </c>
      <c r="E646" s="50" t="n">
        <v>1</v>
      </c>
      <c r="F646" s="51" t="n">
        <v>10.5</v>
      </c>
      <c r="G646" s="51" t="n">
        <v>0</v>
      </c>
      <c r="H646" s="51" t="n">
        <v>0</v>
      </c>
      <c r="I646" s="51" t="n">
        <v>4.85</v>
      </c>
      <c r="J646" s="50" t="n"/>
      <c r="K646" s="52">
        <f>IF(OR($A646="",$E646=""),"",IF($P646=1,0,N($E646)*N($F646)-N($G646)+N($H646)))</f>
        <v/>
      </c>
      <c r="L646" s="52">
        <f>IF(K646="","",IF($P646=1,0,N($E646)*IFERROR(INDEX(Products!$D$8:$D$307,MATCH($D646,Products!$A$8:$A$307,0)),0)))</f>
        <v/>
      </c>
      <c r="M646" s="52">
        <f>IF(OR(K646="",$O646=0),IF(K646="","",0),IF($P646=1,0,K646*(N(INDEX(Settings!$E$11:$E$18,$O646))+N(INDEX(Settings!$G$11:$G$18,$O646)))+N(INDEX(Settings!$F$11:$F$18,$O646))))</f>
        <v/>
      </c>
      <c r="N646" s="53">
        <f>IF(K646="","",K646-L646-M646-N($I646)-$P646*N(Settings!$D$20))</f>
        <v/>
      </c>
      <c r="O646">
        <f>IF($C646="",0,IFERROR(MATCH($C646,Settings!$D$11:$D$18,0),0))</f>
        <v/>
      </c>
      <c r="P646">
        <f>IF(LOWER(TRIM($J646&amp;""))="x",1,0)</f>
        <v/>
      </c>
    </row>
    <row r="647">
      <c r="A647" s="49" t="n">
        <v>46110</v>
      </c>
      <c r="B647" s="50" t="inlineStr">
        <is>
          <t>BL26640</t>
        </is>
      </c>
      <c r="C647" s="50" t="inlineStr">
        <is>
          <t>Amazon</t>
        </is>
      </c>
      <c r="D647" s="50" t="inlineStr">
        <is>
          <t>BL-301</t>
        </is>
      </c>
      <c r="E647" s="50" t="n">
        <v>1</v>
      </c>
      <c r="F647" s="51" t="n">
        <v>19.32</v>
      </c>
      <c r="G647" s="51" t="n">
        <v>0</v>
      </c>
      <c r="H647" s="51" t="n">
        <v>0</v>
      </c>
      <c r="I647" s="51" t="n">
        <v>4.51</v>
      </c>
      <c r="J647" s="50" t="n"/>
      <c r="K647" s="52">
        <f>IF(OR($A647="",$E647=""),"",IF($P647=1,0,N($E647)*N($F647)-N($G647)+N($H647)))</f>
        <v/>
      </c>
      <c r="L647" s="52">
        <f>IF(K647="","",IF($P647=1,0,N($E647)*IFERROR(INDEX(Products!$D$8:$D$307,MATCH($D647,Products!$A$8:$A$307,0)),0)))</f>
        <v/>
      </c>
      <c r="M647" s="52">
        <f>IF(OR(K647="",$O647=0),IF(K647="","",0),IF($P647=1,0,K647*(N(INDEX(Settings!$E$11:$E$18,$O647))+N(INDEX(Settings!$G$11:$G$18,$O647)))+N(INDEX(Settings!$F$11:$F$18,$O647))))</f>
        <v/>
      </c>
      <c r="N647" s="53">
        <f>IF(K647="","",K647-L647-M647-N($I647)-$P647*N(Settings!$D$20))</f>
        <v/>
      </c>
      <c r="O647">
        <f>IF($C647="",0,IFERROR(MATCH($C647,Settings!$D$11:$D$18,0),0))</f>
        <v/>
      </c>
      <c r="P647">
        <f>IF(LOWER(TRIM($J647&amp;""))="x",1,0)</f>
        <v/>
      </c>
    </row>
    <row r="648">
      <c r="A648" s="49" t="n">
        <v>46110</v>
      </c>
      <c r="B648" s="50" t="inlineStr">
        <is>
          <t>BL26641</t>
        </is>
      </c>
      <c r="C648" s="50" t="inlineStr">
        <is>
          <t>Own shop</t>
        </is>
      </c>
      <c r="D648" s="50" t="inlineStr">
        <is>
          <t>BL-101</t>
        </is>
      </c>
      <c r="E648" s="50" t="n">
        <v>1</v>
      </c>
      <c r="F648" s="51" t="n">
        <v>20.92</v>
      </c>
      <c r="G648" s="51" t="n">
        <v>0</v>
      </c>
      <c r="H648" s="51" t="n">
        <v>4.12</v>
      </c>
      <c r="I648" s="51" t="n">
        <v>4.95</v>
      </c>
      <c r="J648" s="50" t="n"/>
      <c r="K648" s="52">
        <f>IF(OR($A648="",$E648=""),"",IF($P648=1,0,N($E648)*N($F648)-N($G648)+N($H648)))</f>
        <v/>
      </c>
      <c r="L648" s="52">
        <f>IF(K648="","",IF($P648=1,0,N($E648)*IFERROR(INDEX(Products!$D$8:$D$307,MATCH($D648,Products!$A$8:$A$307,0)),0)))</f>
        <v/>
      </c>
      <c r="M648" s="52">
        <f>IF(OR(K648="",$O648=0),IF(K648="","",0),IF($P648=1,0,K648*(N(INDEX(Settings!$E$11:$E$18,$O648))+N(INDEX(Settings!$G$11:$G$18,$O648)))+N(INDEX(Settings!$F$11:$F$18,$O648))))</f>
        <v/>
      </c>
      <c r="N648" s="53">
        <f>IF(K648="","",K648-L648-M648-N($I648)-$P648*N(Settings!$D$20))</f>
        <v/>
      </c>
      <c r="O648">
        <f>IF($C648="",0,IFERROR(MATCH($C648,Settings!$D$11:$D$18,0),0))</f>
        <v/>
      </c>
      <c r="P648">
        <f>IF(LOWER(TRIM($J648&amp;""))="x",1,0)</f>
        <v/>
      </c>
    </row>
    <row r="649">
      <c r="A649" s="49" t="n">
        <v>46110</v>
      </c>
      <c r="B649" s="50" t="inlineStr">
        <is>
          <t>BL26642</t>
        </is>
      </c>
      <c r="C649" s="50" t="inlineStr">
        <is>
          <t>eBay</t>
        </is>
      </c>
      <c r="D649" s="50" t="inlineStr">
        <is>
          <t>BL-402</t>
        </is>
      </c>
      <c r="E649" s="50" t="n">
        <v>1</v>
      </c>
      <c r="F649" s="51" t="n">
        <v>41.93</v>
      </c>
      <c r="G649" s="51" t="n">
        <v>0</v>
      </c>
      <c r="H649" s="51" t="n">
        <v>3.28</v>
      </c>
      <c r="I649" s="51" t="n">
        <v>6.9</v>
      </c>
      <c r="J649" s="50" t="n"/>
      <c r="K649" s="52">
        <f>IF(OR($A649="",$E649=""),"",IF($P649=1,0,N($E649)*N($F649)-N($G649)+N($H649)))</f>
        <v/>
      </c>
      <c r="L649" s="52">
        <f>IF(K649="","",IF($P649=1,0,N($E649)*IFERROR(INDEX(Products!$D$8:$D$307,MATCH($D649,Products!$A$8:$A$307,0)),0)))</f>
        <v/>
      </c>
      <c r="M649" s="52">
        <f>IF(OR(K649="",$O649=0),IF(K649="","",0),IF($P649=1,0,K649*(N(INDEX(Settings!$E$11:$E$18,$O649))+N(INDEX(Settings!$G$11:$G$18,$O649)))+N(INDEX(Settings!$F$11:$F$18,$O649))))</f>
        <v/>
      </c>
      <c r="N649" s="53">
        <f>IF(K649="","",K649-L649-M649-N($I649)-$P649*N(Settings!$D$20))</f>
        <v/>
      </c>
      <c r="O649">
        <f>IF($C649="",0,IFERROR(MATCH($C649,Settings!$D$11:$D$18,0),0))</f>
        <v/>
      </c>
      <c r="P649">
        <f>IF(LOWER(TRIM($J649&amp;""))="x",1,0)</f>
        <v/>
      </c>
    </row>
    <row r="650">
      <c r="A650" s="49" t="n">
        <v>46110</v>
      </c>
      <c r="B650" s="50" t="inlineStr">
        <is>
          <t>BL26643</t>
        </is>
      </c>
      <c r="C650" s="50" t="inlineStr">
        <is>
          <t>Amazon</t>
        </is>
      </c>
      <c r="D650" s="50" t="inlineStr">
        <is>
          <t>BL-101</t>
        </is>
      </c>
      <c r="E650" s="50" t="n">
        <v>1</v>
      </c>
      <c r="F650" s="51" t="n">
        <v>21.97</v>
      </c>
      <c r="G650" s="51" t="n">
        <v>0</v>
      </c>
      <c r="H650" s="51" t="n">
        <v>0</v>
      </c>
      <c r="I650" s="51" t="n">
        <v>5.02</v>
      </c>
      <c r="J650" s="50" t="n"/>
      <c r="K650" s="52">
        <f>IF(OR($A650="",$E650=""),"",IF($P650=1,0,N($E650)*N($F650)-N($G650)+N($H650)))</f>
        <v/>
      </c>
      <c r="L650" s="52">
        <f>IF(K650="","",IF($P650=1,0,N($E650)*IFERROR(INDEX(Products!$D$8:$D$307,MATCH($D650,Products!$A$8:$A$307,0)),0)))</f>
        <v/>
      </c>
      <c r="M650" s="52">
        <f>IF(OR(K650="",$O650=0),IF(K650="","",0),IF($P650=1,0,K650*(N(INDEX(Settings!$E$11:$E$18,$O650))+N(INDEX(Settings!$G$11:$G$18,$O650)))+N(INDEX(Settings!$F$11:$F$18,$O650))))</f>
        <v/>
      </c>
      <c r="N650" s="53">
        <f>IF(K650="","",K650-L650-M650-N($I650)-$P650*N(Settings!$D$20))</f>
        <v/>
      </c>
      <c r="O650">
        <f>IF($C650="",0,IFERROR(MATCH($C650,Settings!$D$11:$D$18,0),0))</f>
        <v/>
      </c>
      <c r="P650">
        <f>IF(LOWER(TRIM($J650&amp;""))="x",1,0)</f>
        <v/>
      </c>
    </row>
    <row r="651">
      <c r="A651" s="49" t="n">
        <v>46110</v>
      </c>
      <c r="B651" s="50" t="inlineStr">
        <is>
          <t>BL26644</t>
        </is>
      </c>
      <c r="C651" s="50" t="inlineStr">
        <is>
          <t>Amazon</t>
        </is>
      </c>
      <c r="D651" s="50" t="inlineStr">
        <is>
          <t>BL-102</t>
        </is>
      </c>
      <c r="E651" s="50" t="n">
        <v>1</v>
      </c>
      <c r="F651" s="51" t="n">
        <v>14.91</v>
      </c>
      <c r="G651" s="51" t="n">
        <v>0</v>
      </c>
      <c r="H651" s="51" t="n">
        <v>0</v>
      </c>
      <c r="I651" s="51" t="n">
        <v>4.57</v>
      </c>
      <c r="J651" s="50" t="n"/>
      <c r="K651" s="52">
        <f>IF(OR($A651="",$E651=""),"",IF($P651=1,0,N($E651)*N($F651)-N($G651)+N($H651)))</f>
        <v/>
      </c>
      <c r="L651" s="52">
        <f>IF(K651="","",IF($P651=1,0,N($E651)*IFERROR(INDEX(Products!$D$8:$D$307,MATCH($D651,Products!$A$8:$A$307,0)),0)))</f>
        <v/>
      </c>
      <c r="M651" s="52">
        <f>IF(OR(K651="",$O651=0),IF(K651="","",0),IF($P651=1,0,K651*(N(INDEX(Settings!$E$11:$E$18,$O651))+N(INDEX(Settings!$G$11:$G$18,$O651)))+N(INDEX(Settings!$F$11:$F$18,$O651))))</f>
        <v/>
      </c>
      <c r="N651" s="53">
        <f>IF(K651="","",K651-L651-M651-N($I651)-$P651*N(Settings!$D$20))</f>
        <v/>
      </c>
      <c r="O651">
        <f>IF($C651="",0,IFERROR(MATCH($C651,Settings!$D$11:$D$18,0),0))</f>
        <v/>
      </c>
      <c r="P651">
        <f>IF(LOWER(TRIM($J651&amp;""))="x",1,0)</f>
        <v/>
      </c>
    </row>
    <row r="652">
      <c r="A652" s="49" t="n">
        <v>46110</v>
      </c>
      <c r="B652" s="50" t="inlineStr">
        <is>
          <t>BL26645</t>
        </is>
      </c>
      <c r="C652" s="50" t="inlineStr">
        <is>
          <t>Own shop</t>
        </is>
      </c>
      <c r="D652" s="50" t="inlineStr">
        <is>
          <t>BL-402</t>
        </is>
      </c>
      <c r="E652" s="50" t="n">
        <v>1</v>
      </c>
      <c r="F652" s="51" t="n">
        <v>41.93</v>
      </c>
      <c r="G652" s="51" t="n">
        <v>0</v>
      </c>
      <c r="H652" s="51" t="n">
        <v>4.12</v>
      </c>
      <c r="I652" s="51" t="n">
        <v>6.9</v>
      </c>
      <c r="J652" s="50" t="n"/>
      <c r="K652" s="52">
        <f>IF(OR($A652="",$E652=""),"",IF($P652=1,0,N($E652)*N($F652)-N($G652)+N($H652)))</f>
        <v/>
      </c>
      <c r="L652" s="52">
        <f>IF(K652="","",IF($P652=1,0,N($E652)*IFERROR(INDEX(Products!$D$8:$D$307,MATCH($D652,Products!$A$8:$A$307,0)),0)))</f>
        <v/>
      </c>
      <c r="M652" s="52">
        <f>IF(OR(K652="",$O652=0),IF(K652="","",0),IF($P652=1,0,K652*(N(INDEX(Settings!$E$11:$E$18,$O652))+N(INDEX(Settings!$G$11:$G$18,$O652)))+N(INDEX(Settings!$F$11:$F$18,$O652))))</f>
        <v/>
      </c>
      <c r="N652" s="53">
        <f>IF(K652="","",K652-L652-M652-N($I652)-$P652*N(Settings!$D$20))</f>
        <v/>
      </c>
      <c r="O652">
        <f>IF($C652="",0,IFERROR(MATCH($C652,Settings!$D$11:$D$18,0),0))</f>
        <v/>
      </c>
      <c r="P652">
        <f>IF(LOWER(TRIM($J652&amp;""))="x",1,0)</f>
        <v/>
      </c>
    </row>
    <row r="653">
      <c r="A653" s="49" t="n">
        <v>46111</v>
      </c>
      <c r="B653" s="50" t="inlineStr">
        <is>
          <t>BL26646</t>
        </is>
      </c>
      <c r="C653" s="50" t="inlineStr">
        <is>
          <t>Amazon</t>
        </is>
      </c>
      <c r="D653" s="50" t="inlineStr">
        <is>
          <t>BL-401</t>
        </is>
      </c>
      <c r="E653" s="50" t="n">
        <v>2</v>
      </c>
      <c r="F653" s="51" t="n">
        <v>24.62</v>
      </c>
      <c r="G653" s="51" t="n">
        <v>0</v>
      </c>
      <c r="H653" s="51" t="n">
        <v>0</v>
      </c>
      <c r="I653" s="51" t="n">
        <v>4.65</v>
      </c>
      <c r="J653" s="50" t="n"/>
      <c r="K653" s="52">
        <f>IF(OR($A653="",$E653=""),"",IF($P653=1,0,N($E653)*N($F653)-N($G653)+N($H653)))</f>
        <v/>
      </c>
      <c r="L653" s="52">
        <f>IF(K653="","",IF($P653=1,0,N($E653)*IFERROR(INDEX(Products!$D$8:$D$307,MATCH($D653,Products!$A$8:$A$307,0)),0)))</f>
        <v/>
      </c>
      <c r="M653" s="52">
        <f>IF(OR(K653="",$O653=0),IF(K653="","",0),IF($P653=1,0,K653*(N(INDEX(Settings!$E$11:$E$18,$O653))+N(INDEX(Settings!$G$11:$G$18,$O653)))+N(INDEX(Settings!$F$11:$F$18,$O653))))</f>
        <v/>
      </c>
      <c r="N653" s="53">
        <f>IF(K653="","",K653-L653-M653-N($I653)-$P653*N(Settings!$D$20))</f>
        <v/>
      </c>
      <c r="O653">
        <f>IF($C653="",0,IFERROR(MATCH($C653,Settings!$D$11:$D$18,0),0))</f>
        <v/>
      </c>
      <c r="P653">
        <f>IF(LOWER(TRIM($J653&amp;""))="x",1,0)</f>
        <v/>
      </c>
    </row>
    <row r="654">
      <c r="A654" s="49" t="n">
        <v>46111</v>
      </c>
      <c r="B654" s="50" t="inlineStr">
        <is>
          <t>BL26647</t>
        </is>
      </c>
      <c r="C654" s="50" t="inlineStr">
        <is>
          <t>Own shop</t>
        </is>
      </c>
      <c r="D654" s="50" t="inlineStr">
        <is>
          <t>BL-204</t>
        </is>
      </c>
      <c r="E654" s="50" t="n">
        <v>1</v>
      </c>
      <c r="F654" s="51" t="n">
        <v>19.24</v>
      </c>
      <c r="G654" s="51" t="n">
        <v>1.92</v>
      </c>
      <c r="H654" s="51" t="n">
        <v>4.12</v>
      </c>
      <c r="I654" s="51" t="n">
        <v>4.43</v>
      </c>
      <c r="J654" s="50" t="n"/>
      <c r="K654" s="52">
        <f>IF(OR($A654="",$E654=""),"",IF($P654=1,0,N($E654)*N($F654)-N($G654)+N($H654)))</f>
        <v/>
      </c>
      <c r="L654" s="52">
        <f>IF(K654="","",IF($P654=1,0,N($E654)*IFERROR(INDEX(Products!$D$8:$D$307,MATCH($D654,Products!$A$8:$A$307,0)),0)))</f>
        <v/>
      </c>
      <c r="M654" s="52">
        <f>IF(OR(K654="",$O654=0),IF(K654="","",0),IF($P654=1,0,K654*(N(INDEX(Settings!$E$11:$E$18,$O654))+N(INDEX(Settings!$G$11:$G$18,$O654)))+N(INDEX(Settings!$F$11:$F$18,$O654))))</f>
        <v/>
      </c>
      <c r="N654" s="53">
        <f>IF(K654="","",K654-L654-M654-N($I654)-$P654*N(Settings!$D$20))</f>
        <v/>
      </c>
      <c r="O654">
        <f>IF($C654="",0,IFERROR(MATCH($C654,Settings!$D$11:$D$18,0),0))</f>
        <v/>
      </c>
      <c r="P654">
        <f>IF(LOWER(TRIM($J654&amp;""))="x",1,0)</f>
        <v/>
      </c>
    </row>
    <row r="655">
      <c r="A655" s="49" t="n">
        <v>46111</v>
      </c>
      <c r="B655" s="50" t="inlineStr">
        <is>
          <t>BL26648</t>
        </is>
      </c>
      <c r="C655" s="50" t="inlineStr">
        <is>
          <t>Own shop</t>
        </is>
      </c>
      <c r="D655" s="50" t="inlineStr">
        <is>
          <t>BL-202</t>
        </is>
      </c>
      <c r="E655" s="50" t="n">
        <v>1</v>
      </c>
      <c r="F655" s="51" t="n">
        <v>57.98</v>
      </c>
      <c r="G655" s="51" t="n">
        <v>5.8</v>
      </c>
      <c r="H655" s="51" t="n">
        <v>0</v>
      </c>
      <c r="I655" s="51" t="n">
        <v>6.9</v>
      </c>
      <c r="J655" s="50" t="inlineStr">
        <is>
          <t>x</t>
        </is>
      </c>
      <c r="K655" s="52">
        <f>IF(OR($A655="",$E655=""),"",IF($P655=1,0,N($E655)*N($F655)-N($G655)+N($H655)))</f>
        <v/>
      </c>
      <c r="L655" s="52">
        <f>IF(K655="","",IF($P655=1,0,N($E655)*IFERROR(INDEX(Products!$D$8:$D$307,MATCH($D655,Products!$A$8:$A$307,0)),0)))</f>
        <v/>
      </c>
      <c r="M655" s="52">
        <f>IF(OR(K655="",$O655=0),IF(K655="","",0),IF($P655=1,0,K655*(N(INDEX(Settings!$E$11:$E$18,$O655))+N(INDEX(Settings!$G$11:$G$18,$O655)))+N(INDEX(Settings!$F$11:$F$18,$O655))))</f>
        <v/>
      </c>
      <c r="N655" s="53">
        <f>IF(K655="","",K655-L655-M655-N($I655)-$P655*N(Settings!$D$20))</f>
        <v/>
      </c>
      <c r="O655">
        <f>IF($C655="",0,IFERROR(MATCH($C655,Settings!$D$11:$D$18,0),0))</f>
        <v/>
      </c>
      <c r="P655">
        <f>IF(LOWER(TRIM($J655&amp;""))="x",1,0)</f>
        <v/>
      </c>
    </row>
    <row r="656">
      <c r="A656" s="49" t="n">
        <v>46111</v>
      </c>
      <c r="B656" s="50" t="inlineStr">
        <is>
          <t>BL26649</t>
        </is>
      </c>
      <c r="C656" s="50" t="inlineStr">
        <is>
          <t>Amazon</t>
        </is>
      </c>
      <c r="D656" s="50" t="inlineStr">
        <is>
          <t>BL-204</t>
        </is>
      </c>
      <c r="E656" s="50" t="n">
        <v>2</v>
      </c>
      <c r="F656" s="51" t="n">
        <v>20.21</v>
      </c>
      <c r="G656" s="51" t="n">
        <v>0</v>
      </c>
      <c r="H656" s="51" t="n">
        <v>0</v>
      </c>
      <c r="I656" s="51" t="n">
        <v>5.02</v>
      </c>
      <c r="J656" s="50" t="n"/>
      <c r="K656" s="52">
        <f>IF(OR($A656="",$E656=""),"",IF($P656=1,0,N($E656)*N($F656)-N($G656)+N($H656)))</f>
        <v/>
      </c>
      <c r="L656" s="52">
        <f>IF(K656="","",IF($P656=1,0,N($E656)*IFERROR(INDEX(Products!$D$8:$D$307,MATCH($D656,Products!$A$8:$A$307,0)),0)))</f>
        <v/>
      </c>
      <c r="M656" s="52">
        <f>IF(OR(K656="",$O656=0),IF(K656="","",0),IF($P656=1,0,K656*(N(INDEX(Settings!$E$11:$E$18,$O656))+N(INDEX(Settings!$G$11:$G$18,$O656)))+N(INDEX(Settings!$F$11:$F$18,$O656))))</f>
        <v/>
      </c>
      <c r="N656" s="53">
        <f>IF(K656="","",K656-L656-M656-N($I656)-$P656*N(Settings!$D$20))</f>
        <v/>
      </c>
      <c r="O656">
        <f>IF($C656="",0,IFERROR(MATCH($C656,Settings!$D$11:$D$18,0),0))</f>
        <v/>
      </c>
      <c r="P656">
        <f>IF(LOWER(TRIM($J656&amp;""))="x",1,0)</f>
        <v/>
      </c>
    </row>
    <row r="657">
      <c r="A657" s="49" t="n">
        <v>46111</v>
      </c>
      <c r="B657" s="50" t="inlineStr">
        <is>
          <t>BL26650</t>
        </is>
      </c>
      <c r="C657" s="50" t="inlineStr">
        <is>
          <t>Amazon</t>
        </is>
      </c>
      <c r="D657" s="50" t="inlineStr">
        <is>
          <t>BL-104</t>
        </is>
      </c>
      <c r="E657" s="50" t="n">
        <v>1</v>
      </c>
      <c r="F657" s="51" t="n">
        <v>8.74</v>
      </c>
      <c r="G657" s="51" t="n">
        <v>0</v>
      </c>
      <c r="H657" s="51" t="n">
        <v>0</v>
      </c>
      <c r="I657" s="51" t="n">
        <v>4.34</v>
      </c>
      <c r="J657" s="50" t="n"/>
      <c r="K657" s="52">
        <f>IF(OR($A657="",$E657=""),"",IF($P657=1,0,N($E657)*N($F657)-N($G657)+N($H657)))</f>
        <v/>
      </c>
      <c r="L657" s="52">
        <f>IF(K657="","",IF($P657=1,0,N($E657)*IFERROR(INDEX(Products!$D$8:$D$307,MATCH($D657,Products!$A$8:$A$307,0)),0)))</f>
        <v/>
      </c>
      <c r="M657" s="52">
        <f>IF(OR(K657="",$O657=0),IF(K657="","",0),IF($P657=1,0,K657*(N(INDEX(Settings!$E$11:$E$18,$O657))+N(INDEX(Settings!$G$11:$G$18,$O657)))+N(INDEX(Settings!$F$11:$F$18,$O657))))</f>
        <v/>
      </c>
      <c r="N657" s="53">
        <f>IF(K657="","",K657-L657-M657-N($I657)-$P657*N(Settings!$D$20))</f>
        <v/>
      </c>
      <c r="O657">
        <f>IF($C657="",0,IFERROR(MATCH($C657,Settings!$D$11:$D$18,0),0))</f>
        <v/>
      </c>
      <c r="P657">
        <f>IF(LOWER(TRIM($J657&amp;""))="x",1,0)</f>
        <v/>
      </c>
    </row>
    <row r="658">
      <c r="A658" s="49" t="n">
        <v>46111</v>
      </c>
      <c r="B658" s="50" t="inlineStr">
        <is>
          <t>BL26651</t>
        </is>
      </c>
      <c r="C658" s="50" t="inlineStr">
        <is>
          <t>Amazon</t>
        </is>
      </c>
      <c r="D658" s="50" t="inlineStr">
        <is>
          <t>BL-403</t>
        </is>
      </c>
      <c r="E658" s="50" t="n">
        <v>1</v>
      </c>
      <c r="F658" s="51" t="n">
        <v>11.38</v>
      </c>
      <c r="G658" s="51" t="n">
        <v>0</v>
      </c>
      <c r="H658" s="51" t="n">
        <v>0</v>
      </c>
      <c r="I658" s="51" t="n">
        <v>4.77</v>
      </c>
      <c r="J658" s="50" t="n"/>
      <c r="K658" s="52">
        <f>IF(OR($A658="",$E658=""),"",IF($P658=1,0,N($E658)*N($F658)-N($G658)+N($H658)))</f>
        <v/>
      </c>
      <c r="L658" s="52">
        <f>IF(K658="","",IF($P658=1,0,N($E658)*IFERROR(INDEX(Products!$D$8:$D$307,MATCH($D658,Products!$A$8:$A$307,0)),0)))</f>
        <v/>
      </c>
      <c r="M658" s="52">
        <f>IF(OR(K658="",$O658=0),IF(K658="","",0),IF($P658=1,0,K658*(N(INDEX(Settings!$E$11:$E$18,$O658))+N(INDEX(Settings!$G$11:$G$18,$O658)))+N(INDEX(Settings!$F$11:$F$18,$O658))))</f>
        <v/>
      </c>
      <c r="N658" s="53">
        <f>IF(K658="","",K658-L658-M658-N($I658)-$P658*N(Settings!$D$20))</f>
        <v/>
      </c>
      <c r="O658">
        <f>IF($C658="",0,IFERROR(MATCH($C658,Settings!$D$11:$D$18,0),0))</f>
        <v/>
      </c>
      <c r="P658">
        <f>IF(LOWER(TRIM($J658&amp;""))="x",1,0)</f>
        <v/>
      </c>
    </row>
    <row r="659">
      <c r="A659" s="49" t="n">
        <v>46111</v>
      </c>
      <c r="B659" s="50" t="inlineStr">
        <is>
          <t>BL26652</t>
        </is>
      </c>
      <c r="C659" s="50" t="inlineStr">
        <is>
          <t>Own shop</t>
        </is>
      </c>
      <c r="D659" s="50" t="inlineStr">
        <is>
          <t>BL-104</t>
        </is>
      </c>
      <c r="E659" s="50" t="n">
        <v>1</v>
      </c>
      <c r="F659" s="51" t="n">
        <v>8.32</v>
      </c>
      <c r="G659" s="51" t="n">
        <v>0</v>
      </c>
      <c r="H659" s="51" t="n">
        <v>4.12</v>
      </c>
      <c r="I659" s="51" t="n">
        <v>4.24</v>
      </c>
      <c r="J659" s="50" t="n"/>
      <c r="K659" s="52">
        <f>IF(OR($A659="",$E659=""),"",IF($P659=1,0,N($E659)*N($F659)-N($G659)+N($H659)))</f>
        <v/>
      </c>
      <c r="L659" s="52">
        <f>IF(K659="","",IF($P659=1,0,N($E659)*IFERROR(INDEX(Products!$D$8:$D$307,MATCH($D659,Products!$A$8:$A$307,0)),0)))</f>
        <v/>
      </c>
      <c r="M659" s="52">
        <f>IF(OR(K659="",$O659=0),IF(K659="","",0),IF($P659=1,0,K659*(N(INDEX(Settings!$E$11:$E$18,$O659))+N(INDEX(Settings!$G$11:$G$18,$O659)))+N(INDEX(Settings!$F$11:$F$18,$O659))))</f>
        <v/>
      </c>
      <c r="N659" s="53">
        <f>IF(K659="","",K659-L659-M659-N($I659)-$P659*N(Settings!$D$20))</f>
        <v/>
      </c>
      <c r="O659">
        <f>IF($C659="",0,IFERROR(MATCH($C659,Settings!$D$11:$D$18,0),0))</f>
        <v/>
      </c>
      <c r="P659">
        <f>IF(LOWER(TRIM($J659&amp;""))="x",1,0)</f>
        <v/>
      </c>
    </row>
    <row r="660">
      <c r="A660" s="49" t="n">
        <v>46111</v>
      </c>
      <c r="B660" s="50" t="inlineStr">
        <is>
          <t>BL26653</t>
        </is>
      </c>
      <c r="C660" s="50" t="inlineStr">
        <is>
          <t>Amazon</t>
        </is>
      </c>
      <c r="D660" s="50" t="inlineStr">
        <is>
          <t>BL-103</t>
        </is>
      </c>
      <c r="E660" s="50" t="n">
        <v>1</v>
      </c>
      <c r="F660" s="51" t="n">
        <v>30.79</v>
      </c>
      <c r="G660" s="51" t="n">
        <v>0</v>
      </c>
      <c r="H660" s="51" t="n">
        <v>0</v>
      </c>
      <c r="I660" s="51" t="n">
        <v>4.16</v>
      </c>
      <c r="J660" s="50" t="n"/>
      <c r="K660" s="52">
        <f>IF(OR($A660="",$E660=""),"",IF($P660=1,0,N($E660)*N($F660)-N($G660)+N($H660)))</f>
        <v/>
      </c>
      <c r="L660" s="52">
        <f>IF(K660="","",IF($P660=1,0,N($E660)*IFERROR(INDEX(Products!$D$8:$D$307,MATCH($D660,Products!$A$8:$A$307,0)),0)))</f>
        <v/>
      </c>
      <c r="M660" s="52">
        <f>IF(OR(K660="",$O660=0),IF(K660="","",0),IF($P660=1,0,K660*(N(INDEX(Settings!$E$11:$E$18,$O660))+N(INDEX(Settings!$G$11:$G$18,$O660)))+N(INDEX(Settings!$F$11:$F$18,$O660))))</f>
        <v/>
      </c>
      <c r="N660" s="53">
        <f>IF(K660="","",K660-L660-M660-N($I660)-$P660*N(Settings!$D$20))</f>
        <v/>
      </c>
      <c r="O660">
        <f>IF($C660="",0,IFERROR(MATCH($C660,Settings!$D$11:$D$18,0),0))</f>
        <v/>
      </c>
      <c r="P660">
        <f>IF(LOWER(TRIM($J660&amp;""))="x",1,0)</f>
        <v/>
      </c>
    </row>
    <row r="661">
      <c r="A661" s="49" t="n">
        <v>46112</v>
      </c>
      <c r="B661" s="50" t="inlineStr">
        <is>
          <t>BL26654</t>
        </is>
      </c>
      <c r="C661" s="50" t="inlineStr">
        <is>
          <t>Own shop</t>
        </is>
      </c>
      <c r="D661" s="50" t="inlineStr">
        <is>
          <t>BL-401</t>
        </is>
      </c>
      <c r="E661" s="50" t="n">
        <v>1</v>
      </c>
      <c r="F661" s="51" t="n">
        <v>23.45</v>
      </c>
      <c r="G661" s="51" t="n">
        <v>0</v>
      </c>
      <c r="H661" s="51" t="n">
        <v>4.12</v>
      </c>
      <c r="I661" s="51" t="n">
        <v>4.22</v>
      </c>
      <c r="J661" s="50" t="n"/>
      <c r="K661" s="52">
        <f>IF(OR($A661="",$E661=""),"",IF($P661=1,0,N($E661)*N($F661)-N($G661)+N($H661)))</f>
        <v/>
      </c>
      <c r="L661" s="52">
        <f>IF(K661="","",IF($P661=1,0,N($E661)*IFERROR(INDEX(Products!$D$8:$D$307,MATCH($D661,Products!$A$8:$A$307,0)),0)))</f>
        <v/>
      </c>
      <c r="M661" s="52">
        <f>IF(OR(K661="",$O661=0),IF(K661="","",0),IF($P661=1,0,K661*(N(INDEX(Settings!$E$11:$E$18,$O661))+N(INDEX(Settings!$G$11:$G$18,$O661)))+N(INDEX(Settings!$F$11:$F$18,$O661))))</f>
        <v/>
      </c>
      <c r="N661" s="53">
        <f>IF(K661="","",K661-L661-M661-N($I661)-$P661*N(Settings!$D$20))</f>
        <v/>
      </c>
      <c r="O661">
        <f>IF($C661="",0,IFERROR(MATCH($C661,Settings!$D$11:$D$18,0),0))</f>
        <v/>
      </c>
      <c r="P661">
        <f>IF(LOWER(TRIM($J661&amp;""))="x",1,0)</f>
        <v/>
      </c>
    </row>
    <row r="662">
      <c r="A662" s="49" t="n">
        <v>46112</v>
      </c>
      <c r="B662" s="50" t="inlineStr">
        <is>
          <t>BL26655</t>
        </is>
      </c>
      <c r="C662" s="50" t="inlineStr">
        <is>
          <t>Own shop</t>
        </is>
      </c>
      <c r="D662" s="50" t="inlineStr">
        <is>
          <t>BL-102</t>
        </is>
      </c>
      <c r="E662" s="50" t="n">
        <v>1</v>
      </c>
      <c r="F662" s="51" t="n">
        <v>14.2</v>
      </c>
      <c r="G662" s="51" t="n">
        <v>1.42</v>
      </c>
      <c r="H662" s="51" t="n">
        <v>4.12</v>
      </c>
      <c r="I662" s="51" t="n">
        <v>4.91</v>
      </c>
      <c r="J662" s="50" t="n"/>
      <c r="K662" s="52">
        <f>IF(OR($A662="",$E662=""),"",IF($P662=1,0,N($E662)*N($F662)-N($G662)+N($H662)))</f>
        <v/>
      </c>
      <c r="L662" s="52">
        <f>IF(K662="","",IF($P662=1,0,N($E662)*IFERROR(INDEX(Products!$D$8:$D$307,MATCH($D662,Products!$A$8:$A$307,0)),0)))</f>
        <v/>
      </c>
      <c r="M662" s="52">
        <f>IF(OR(K662="",$O662=0),IF(K662="","",0),IF($P662=1,0,K662*(N(INDEX(Settings!$E$11:$E$18,$O662))+N(INDEX(Settings!$G$11:$G$18,$O662)))+N(INDEX(Settings!$F$11:$F$18,$O662))))</f>
        <v/>
      </c>
      <c r="N662" s="53">
        <f>IF(K662="","",K662-L662-M662-N($I662)-$P662*N(Settings!$D$20))</f>
        <v/>
      </c>
      <c r="O662">
        <f>IF($C662="",0,IFERROR(MATCH($C662,Settings!$D$11:$D$18,0),0))</f>
        <v/>
      </c>
      <c r="P662">
        <f>IF(LOWER(TRIM($J662&amp;""))="x",1,0)</f>
        <v/>
      </c>
    </row>
    <row r="663">
      <c r="A663" s="49" t="n">
        <v>46112</v>
      </c>
      <c r="B663" s="50" t="inlineStr">
        <is>
          <t>BL26656</t>
        </is>
      </c>
      <c r="C663" s="50" t="inlineStr">
        <is>
          <t>Amazon</t>
        </is>
      </c>
      <c r="D663" s="50" t="inlineStr">
        <is>
          <t>BL-201</t>
        </is>
      </c>
      <c r="E663" s="50" t="n">
        <v>1</v>
      </c>
      <c r="F663" s="51" t="n">
        <v>13.15</v>
      </c>
      <c r="G663" s="51" t="n">
        <v>0</v>
      </c>
      <c r="H663" s="51" t="n">
        <v>0</v>
      </c>
      <c r="I663" s="51" t="n">
        <v>4.8</v>
      </c>
      <c r="J663" s="50" t="n"/>
      <c r="K663" s="52">
        <f>IF(OR($A663="",$E663=""),"",IF($P663=1,0,N($E663)*N($F663)-N($G663)+N($H663)))</f>
        <v/>
      </c>
      <c r="L663" s="52">
        <f>IF(K663="","",IF($P663=1,0,N($E663)*IFERROR(INDEX(Products!$D$8:$D$307,MATCH($D663,Products!$A$8:$A$307,0)),0)))</f>
        <v/>
      </c>
      <c r="M663" s="52">
        <f>IF(OR(K663="",$O663=0),IF(K663="","",0),IF($P663=1,0,K663*(N(INDEX(Settings!$E$11:$E$18,$O663))+N(INDEX(Settings!$G$11:$G$18,$O663)))+N(INDEX(Settings!$F$11:$F$18,$O663))))</f>
        <v/>
      </c>
      <c r="N663" s="53">
        <f>IF(K663="","",K663-L663-M663-N($I663)-$P663*N(Settings!$D$20))</f>
        <v/>
      </c>
      <c r="O663">
        <f>IF($C663="",0,IFERROR(MATCH($C663,Settings!$D$11:$D$18,0),0))</f>
        <v/>
      </c>
      <c r="P663">
        <f>IF(LOWER(TRIM($J663&amp;""))="x",1,0)</f>
        <v/>
      </c>
    </row>
    <row r="664">
      <c r="A664" s="49" t="n">
        <v>46112</v>
      </c>
      <c r="B664" s="50" t="inlineStr">
        <is>
          <t>BL26657</t>
        </is>
      </c>
      <c r="C664" s="50" t="inlineStr">
        <is>
          <t>Amazon</t>
        </is>
      </c>
      <c r="D664" s="50" t="inlineStr">
        <is>
          <t>BL-202</t>
        </is>
      </c>
      <c r="E664" s="50" t="n">
        <v>2</v>
      </c>
      <c r="F664" s="51" t="n">
        <v>60.88</v>
      </c>
      <c r="G664" s="51" t="n">
        <v>0</v>
      </c>
      <c r="H664" s="51" t="n">
        <v>0</v>
      </c>
      <c r="I664" s="51" t="n">
        <v>6.9</v>
      </c>
      <c r="J664" s="50" t="n"/>
      <c r="K664" s="52">
        <f>IF(OR($A664="",$E664=""),"",IF($P664=1,0,N($E664)*N($F664)-N($G664)+N($H664)))</f>
        <v/>
      </c>
      <c r="L664" s="52">
        <f>IF(K664="","",IF($P664=1,0,N($E664)*IFERROR(INDEX(Products!$D$8:$D$307,MATCH($D664,Products!$A$8:$A$307,0)),0)))</f>
        <v/>
      </c>
      <c r="M664" s="52">
        <f>IF(OR(K664="",$O664=0),IF(K664="","",0),IF($P664=1,0,K664*(N(INDEX(Settings!$E$11:$E$18,$O664))+N(INDEX(Settings!$G$11:$G$18,$O664)))+N(INDEX(Settings!$F$11:$F$18,$O664))))</f>
        <v/>
      </c>
      <c r="N664" s="53">
        <f>IF(K664="","",K664-L664-M664-N($I664)-$P664*N(Settings!$D$20))</f>
        <v/>
      </c>
      <c r="O664">
        <f>IF($C664="",0,IFERROR(MATCH($C664,Settings!$D$11:$D$18,0),0))</f>
        <v/>
      </c>
      <c r="P664">
        <f>IF(LOWER(TRIM($J664&amp;""))="x",1,0)</f>
        <v/>
      </c>
    </row>
    <row r="665">
      <c r="A665" s="49" t="n">
        <v>46112</v>
      </c>
      <c r="B665" s="50" t="inlineStr">
        <is>
          <t>BL26658</t>
        </is>
      </c>
      <c r="C665" s="50" t="inlineStr">
        <is>
          <t>Amazon</t>
        </is>
      </c>
      <c r="D665" s="50" t="inlineStr">
        <is>
          <t>BL-102</t>
        </is>
      </c>
      <c r="E665" s="50" t="n">
        <v>1</v>
      </c>
      <c r="F665" s="51" t="n">
        <v>14.91</v>
      </c>
      <c r="G665" s="51" t="n">
        <v>0</v>
      </c>
      <c r="H665" s="51" t="n">
        <v>0</v>
      </c>
      <c r="I665" s="51" t="n">
        <v>4.4</v>
      </c>
      <c r="J665" s="50" t="n"/>
      <c r="K665" s="52">
        <f>IF(OR($A665="",$E665=""),"",IF($P665=1,0,N($E665)*N($F665)-N($G665)+N($H665)))</f>
        <v/>
      </c>
      <c r="L665" s="52">
        <f>IF(K665="","",IF($P665=1,0,N($E665)*IFERROR(INDEX(Products!$D$8:$D$307,MATCH($D665,Products!$A$8:$A$307,0)),0)))</f>
        <v/>
      </c>
      <c r="M665" s="52">
        <f>IF(OR(K665="",$O665=0),IF(K665="","",0),IF($P665=1,0,K665*(N(INDEX(Settings!$E$11:$E$18,$O665))+N(INDEX(Settings!$G$11:$G$18,$O665)))+N(INDEX(Settings!$F$11:$F$18,$O665))))</f>
        <v/>
      </c>
      <c r="N665" s="53">
        <f>IF(K665="","",K665-L665-M665-N($I665)-$P665*N(Settings!$D$20))</f>
        <v/>
      </c>
      <c r="O665">
        <f>IF($C665="",0,IFERROR(MATCH($C665,Settings!$D$11:$D$18,0),0))</f>
        <v/>
      </c>
      <c r="P665">
        <f>IF(LOWER(TRIM($J665&amp;""))="x",1,0)</f>
        <v/>
      </c>
    </row>
    <row r="666">
      <c r="A666" s="49" t="n">
        <v>46112</v>
      </c>
      <c r="B666" s="50" t="inlineStr">
        <is>
          <t>BL26659</t>
        </is>
      </c>
      <c r="C666" s="50" t="inlineStr">
        <is>
          <t>Own shop</t>
        </is>
      </c>
      <c r="D666" s="50" t="inlineStr">
        <is>
          <t>BL-101</t>
        </is>
      </c>
      <c r="E666" s="50" t="n">
        <v>1</v>
      </c>
      <c r="F666" s="51" t="n">
        <v>20.92</v>
      </c>
      <c r="G666" s="51" t="n">
        <v>0</v>
      </c>
      <c r="H666" s="51" t="n">
        <v>4.12</v>
      </c>
      <c r="I666" s="51" t="n">
        <v>4.88</v>
      </c>
      <c r="J666" s="50" t="n"/>
      <c r="K666" s="52">
        <f>IF(OR($A666="",$E666=""),"",IF($P666=1,0,N($E666)*N($F666)-N($G666)+N($H666)))</f>
        <v/>
      </c>
      <c r="L666" s="52">
        <f>IF(K666="","",IF($P666=1,0,N($E666)*IFERROR(INDEX(Products!$D$8:$D$307,MATCH($D666,Products!$A$8:$A$307,0)),0)))</f>
        <v/>
      </c>
      <c r="M666" s="52">
        <f>IF(OR(K666="",$O666=0),IF(K666="","",0),IF($P666=1,0,K666*(N(INDEX(Settings!$E$11:$E$18,$O666))+N(INDEX(Settings!$G$11:$G$18,$O666)))+N(INDEX(Settings!$F$11:$F$18,$O666))))</f>
        <v/>
      </c>
      <c r="N666" s="53">
        <f>IF(K666="","",K666-L666-M666-N($I666)-$P666*N(Settings!$D$20))</f>
        <v/>
      </c>
      <c r="O666">
        <f>IF($C666="",0,IFERROR(MATCH($C666,Settings!$D$11:$D$18,0),0))</f>
        <v/>
      </c>
      <c r="P666">
        <f>IF(LOWER(TRIM($J666&amp;""))="x",1,0)</f>
        <v/>
      </c>
    </row>
    <row r="667">
      <c r="A667" s="49" t="n">
        <v>46112</v>
      </c>
      <c r="B667" s="50" t="inlineStr">
        <is>
          <t>BL26660</t>
        </is>
      </c>
      <c r="C667" s="50" t="inlineStr">
        <is>
          <t>Etsy</t>
        </is>
      </c>
      <c r="D667" s="50" t="inlineStr">
        <is>
          <t>BL-302</t>
        </is>
      </c>
      <c r="E667" s="50" t="n">
        <v>1</v>
      </c>
      <c r="F667" s="51" t="n">
        <v>33.53</v>
      </c>
      <c r="G667" s="51" t="n">
        <v>0</v>
      </c>
      <c r="H667" s="51" t="n">
        <v>3.28</v>
      </c>
      <c r="I667" s="51" t="n">
        <v>4.95</v>
      </c>
      <c r="J667" s="50" t="n"/>
      <c r="K667" s="52">
        <f>IF(OR($A667="",$E667=""),"",IF($P667=1,0,N($E667)*N($F667)-N($G667)+N($H667)))</f>
        <v/>
      </c>
      <c r="L667" s="52">
        <f>IF(K667="","",IF($P667=1,0,N($E667)*IFERROR(INDEX(Products!$D$8:$D$307,MATCH($D667,Products!$A$8:$A$307,0)),0)))</f>
        <v/>
      </c>
      <c r="M667" s="52">
        <f>IF(OR(K667="",$O667=0),IF(K667="","",0),IF($P667=1,0,K667*(N(INDEX(Settings!$E$11:$E$18,$O667))+N(INDEX(Settings!$G$11:$G$18,$O667)))+N(INDEX(Settings!$F$11:$F$18,$O667))))</f>
        <v/>
      </c>
      <c r="N667" s="53">
        <f>IF(K667="","",K667-L667-M667-N($I667)-$P667*N(Settings!$D$20))</f>
        <v/>
      </c>
      <c r="O667">
        <f>IF($C667="",0,IFERROR(MATCH($C667,Settings!$D$11:$D$18,0),0))</f>
        <v/>
      </c>
      <c r="P667">
        <f>IF(LOWER(TRIM($J667&amp;""))="x",1,0)</f>
        <v/>
      </c>
    </row>
    <row r="668">
      <c r="A668" s="49" t="n">
        <v>46112</v>
      </c>
      <c r="B668" s="50" t="inlineStr">
        <is>
          <t>BL26661</t>
        </is>
      </c>
      <c r="C668" s="50" t="inlineStr">
        <is>
          <t>Own shop</t>
        </is>
      </c>
      <c r="D668" s="50" t="inlineStr">
        <is>
          <t>BL-101</t>
        </is>
      </c>
      <c r="E668" s="50" t="n">
        <v>1</v>
      </c>
      <c r="F668" s="51" t="n">
        <v>20.92</v>
      </c>
      <c r="G668" s="51" t="n">
        <v>2.09</v>
      </c>
      <c r="H668" s="51" t="n">
        <v>4.12</v>
      </c>
      <c r="I668" s="51" t="n">
        <v>5.06</v>
      </c>
      <c r="J668" s="50" t="n"/>
      <c r="K668" s="52">
        <f>IF(OR($A668="",$E668=""),"",IF($P668=1,0,N($E668)*N($F668)-N($G668)+N($H668)))</f>
        <v/>
      </c>
      <c r="L668" s="52">
        <f>IF(K668="","",IF($P668=1,0,N($E668)*IFERROR(INDEX(Products!$D$8:$D$307,MATCH($D668,Products!$A$8:$A$307,0)),0)))</f>
        <v/>
      </c>
      <c r="M668" s="52">
        <f>IF(OR(K668="",$O668=0),IF(K668="","",0),IF($P668=1,0,K668*(N(INDEX(Settings!$E$11:$E$18,$O668))+N(INDEX(Settings!$G$11:$G$18,$O668)))+N(INDEX(Settings!$F$11:$F$18,$O668))))</f>
        <v/>
      </c>
      <c r="N668" s="53">
        <f>IF(K668="","",K668-L668-M668-N($I668)-$P668*N(Settings!$D$20))</f>
        <v/>
      </c>
      <c r="O668">
        <f>IF($C668="",0,IFERROR(MATCH($C668,Settings!$D$11:$D$18,0),0))</f>
        <v/>
      </c>
      <c r="P668">
        <f>IF(LOWER(TRIM($J668&amp;""))="x",1,0)</f>
        <v/>
      </c>
    </row>
    <row r="669">
      <c r="A669" s="49" t="n">
        <v>46112</v>
      </c>
      <c r="B669" s="50" t="inlineStr">
        <is>
          <t>BL26662</t>
        </is>
      </c>
      <c r="C669" s="50" t="inlineStr">
        <is>
          <t>Own shop</t>
        </is>
      </c>
      <c r="D669" s="50" t="inlineStr">
        <is>
          <t>BL-203</t>
        </is>
      </c>
      <c r="E669" s="50" t="n">
        <v>2</v>
      </c>
      <c r="F669" s="51" t="n">
        <v>16.72</v>
      </c>
      <c r="G669" s="51" t="n">
        <v>3.34</v>
      </c>
      <c r="H669" s="51" t="n">
        <v>4.12</v>
      </c>
      <c r="I669" s="51" t="n">
        <v>5.04</v>
      </c>
      <c r="J669" s="50" t="n"/>
      <c r="K669" s="52">
        <f>IF(OR($A669="",$E669=""),"",IF($P669=1,0,N($E669)*N($F669)-N($G669)+N($H669)))</f>
        <v/>
      </c>
      <c r="L669" s="52">
        <f>IF(K669="","",IF($P669=1,0,N($E669)*IFERROR(INDEX(Products!$D$8:$D$307,MATCH($D669,Products!$A$8:$A$307,0)),0)))</f>
        <v/>
      </c>
      <c r="M669" s="52">
        <f>IF(OR(K669="",$O669=0),IF(K669="","",0),IF($P669=1,0,K669*(N(INDEX(Settings!$E$11:$E$18,$O669))+N(INDEX(Settings!$G$11:$G$18,$O669)))+N(INDEX(Settings!$F$11:$F$18,$O669))))</f>
        <v/>
      </c>
      <c r="N669" s="53">
        <f>IF(K669="","",K669-L669-M669-N($I669)-$P669*N(Settings!$D$20))</f>
        <v/>
      </c>
      <c r="O669">
        <f>IF($C669="",0,IFERROR(MATCH($C669,Settings!$D$11:$D$18,0),0))</f>
        <v/>
      </c>
      <c r="P669">
        <f>IF(LOWER(TRIM($J669&amp;""))="x",1,0)</f>
        <v/>
      </c>
    </row>
    <row r="670">
      <c r="A670" s="49" t="n">
        <v>46112</v>
      </c>
      <c r="B670" s="50" t="inlineStr">
        <is>
          <t>BL26663</t>
        </is>
      </c>
      <c r="C670" s="50" t="inlineStr">
        <is>
          <t>Own shop</t>
        </is>
      </c>
      <c r="D670" s="50" t="inlineStr">
        <is>
          <t>BL-103</t>
        </is>
      </c>
      <c r="E670" s="50" t="n">
        <v>2</v>
      </c>
      <c r="F670" s="51" t="n">
        <v>29.33</v>
      </c>
      <c r="G670" s="51" t="n">
        <v>0</v>
      </c>
      <c r="H670" s="51" t="n">
        <v>0</v>
      </c>
      <c r="I670" s="51" t="n">
        <v>4.4</v>
      </c>
      <c r="J670" s="50" t="n"/>
      <c r="K670" s="52">
        <f>IF(OR($A670="",$E670=""),"",IF($P670=1,0,N($E670)*N($F670)-N($G670)+N($H670)))</f>
        <v/>
      </c>
      <c r="L670" s="52">
        <f>IF(K670="","",IF($P670=1,0,N($E670)*IFERROR(INDEX(Products!$D$8:$D$307,MATCH($D670,Products!$A$8:$A$307,0)),0)))</f>
        <v/>
      </c>
      <c r="M670" s="52">
        <f>IF(OR(K670="",$O670=0),IF(K670="","",0),IF($P670=1,0,K670*(N(INDEX(Settings!$E$11:$E$18,$O670))+N(INDEX(Settings!$G$11:$G$18,$O670)))+N(INDEX(Settings!$F$11:$F$18,$O670))))</f>
        <v/>
      </c>
      <c r="N670" s="53">
        <f>IF(K670="","",K670-L670-M670-N($I670)-$P670*N(Settings!$D$20))</f>
        <v/>
      </c>
      <c r="O670">
        <f>IF($C670="",0,IFERROR(MATCH($C670,Settings!$D$11:$D$18,0),0))</f>
        <v/>
      </c>
      <c r="P670">
        <f>IF(LOWER(TRIM($J670&amp;""))="x",1,0)</f>
        <v/>
      </c>
    </row>
    <row r="671">
      <c r="A671" s="49" t="n">
        <v>46112</v>
      </c>
      <c r="B671" s="50" t="inlineStr">
        <is>
          <t>BL26664</t>
        </is>
      </c>
      <c r="C671" s="50" t="inlineStr">
        <is>
          <t>eBay</t>
        </is>
      </c>
      <c r="D671" s="50" t="inlineStr">
        <is>
          <t>BL-104</t>
        </is>
      </c>
      <c r="E671" s="50" t="n">
        <v>1</v>
      </c>
      <c r="F671" s="51" t="n">
        <v>8.32</v>
      </c>
      <c r="G671" s="51" t="n">
        <v>0</v>
      </c>
      <c r="H671" s="51" t="n">
        <v>3.28</v>
      </c>
      <c r="I671" s="51" t="n">
        <v>4.72</v>
      </c>
      <c r="J671" s="50" t="n"/>
      <c r="K671" s="52">
        <f>IF(OR($A671="",$E671=""),"",IF($P671=1,0,N($E671)*N($F671)-N($G671)+N($H671)))</f>
        <v/>
      </c>
      <c r="L671" s="52">
        <f>IF(K671="","",IF($P671=1,0,N($E671)*IFERROR(INDEX(Products!$D$8:$D$307,MATCH($D671,Products!$A$8:$A$307,0)),0)))</f>
        <v/>
      </c>
      <c r="M671" s="52">
        <f>IF(OR(K671="",$O671=0),IF(K671="","",0),IF($P671=1,0,K671*(N(INDEX(Settings!$E$11:$E$18,$O671))+N(INDEX(Settings!$G$11:$G$18,$O671)))+N(INDEX(Settings!$F$11:$F$18,$O671))))</f>
        <v/>
      </c>
      <c r="N671" s="53">
        <f>IF(K671="","",K671-L671-M671-N($I671)-$P671*N(Settings!$D$20))</f>
        <v/>
      </c>
      <c r="O671">
        <f>IF($C671="",0,IFERROR(MATCH($C671,Settings!$D$11:$D$18,0),0))</f>
        <v/>
      </c>
      <c r="P671">
        <f>IF(LOWER(TRIM($J671&amp;""))="x",1,0)</f>
        <v/>
      </c>
    </row>
    <row r="672">
      <c r="A672" s="49" t="n">
        <v>46112</v>
      </c>
      <c r="B672" s="50" t="inlineStr">
        <is>
          <t>BL26665</t>
        </is>
      </c>
      <c r="C672" s="50" t="inlineStr">
        <is>
          <t>Amazon</t>
        </is>
      </c>
      <c r="D672" s="50" t="inlineStr">
        <is>
          <t>BL-202</t>
        </is>
      </c>
      <c r="E672" s="50" t="n">
        <v>1</v>
      </c>
      <c r="F672" s="51" t="n">
        <v>60.88</v>
      </c>
      <c r="G672" s="51" t="n">
        <v>0</v>
      </c>
      <c r="H672" s="51" t="n">
        <v>0</v>
      </c>
      <c r="I672" s="51" t="n">
        <v>6.9</v>
      </c>
      <c r="J672" s="50" t="n"/>
      <c r="K672" s="52">
        <f>IF(OR($A672="",$E672=""),"",IF($P672=1,0,N($E672)*N($F672)-N($G672)+N($H672)))</f>
        <v/>
      </c>
      <c r="L672" s="52">
        <f>IF(K672="","",IF($P672=1,0,N($E672)*IFERROR(INDEX(Products!$D$8:$D$307,MATCH($D672,Products!$A$8:$A$307,0)),0)))</f>
        <v/>
      </c>
      <c r="M672" s="52">
        <f>IF(OR(K672="",$O672=0),IF(K672="","",0),IF($P672=1,0,K672*(N(INDEX(Settings!$E$11:$E$18,$O672))+N(INDEX(Settings!$G$11:$G$18,$O672)))+N(INDEX(Settings!$F$11:$F$18,$O672))))</f>
        <v/>
      </c>
      <c r="N672" s="53">
        <f>IF(K672="","",K672-L672-M672-N($I672)-$P672*N(Settings!$D$20))</f>
        <v/>
      </c>
      <c r="O672">
        <f>IF($C672="",0,IFERROR(MATCH($C672,Settings!$D$11:$D$18,0),0))</f>
        <v/>
      </c>
      <c r="P672">
        <f>IF(LOWER(TRIM($J672&amp;""))="x",1,0)</f>
        <v/>
      </c>
    </row>
    <row r="673">
      <c r="A673" s="49" t="n">
        <v>46113</v>
      </c>
      <c r="B673" s="50" t="inlineStr">
        <is>
          <t>BL26666</t>
        </is>
      </c>
      <c r="C673" s="50" t="inlineStr">
        <is>
          <t>Own shop</t>
        </is>
      </c>
      <c r="D673" s="50" t="inlineStr">
        <is>
          <t>BL-201</t>
        </is>
      </c>
      <c r="E673" s="50" t="n">
        <v>1</v>
      </c>
      <c r="F673" s="51" t="n">
        <v>12.52</v>
      </c>
      <c r="G673" s="51" t="n">
        <v>0</v>
      </c>
      <c r="H673" s="51" t="n">
        <v>4.12</v>
      </c>
      <c r="I673" s="51" t="n">
        <v>4.48</v>
      </c>
      <c r="J673" s="50" t="n"/>
      <c r="K673" s="52">
        <f>IF(OR($A673="",$E673=""),"",IF($P673=1,0,N($E673)*N($F673)-N($G673)+N($H673)))</f>
        <v/>
      </c>
      <c r="L673" s="52">
        <f>IF(K673="","",IF($P673=1,0,N($E673)*IFERROR(INDEX(Products!$D$8:$D$307,MATCH($D673,Products!$A$8:$A$307,0)),0)))</f>
        <v/>
      </c>
      <c r="M673" s="52">
        <f>IF(OR(K673="",$O673=0),IF(K673="","",0),IF($P673=1,0,K673*(N(INDEX(Settings!$E$11:$E$18,$O673))+N(INDEX(Settings!$G$11:$G$18,$O673)))+N(INDEX(Settings!$F$11:$F$18,$O673))))</f>
        <v/>
      </c>
      <c r="N673" s="53">
        <f>IF(K673="","",K673-L673-M673-N($I673)-$P673*N(Settings!$D$20))</f>
        <v/>
      </c>
      <c r="O673">
        <f>IF($C673="",0,IFERROR(MATCH($C673,Settings!$D$11:$D$18,0),0))</f>
        <v/>
      </c>
      <c r="P673">
        <f>IF(LOWER(TRIM($J673&amp;""))="x",1,0)</f>
        <v/>
      </c>
    </row>
    <row r="674">
      <c r="A674" s="49" t="n">
        <v>46113</v>
      </c>
      <c r="B674" s="50" t="inlineStr">
        <is>
          <t>BL26667</t>
        </is>
      </c>
      <c r="C674" s="50" t="inlineStr">
        <is>
          <t>Etsy</t>
        </is>
      </c>
      <c r="D674" s="50" t="inlineStr">
        <is>
          <t>BL-102</t>
        </is>
      </c>
      <c r="E674" s="50" t="n">
        <v>1</v>
      </c>
      <c r="F674" s="51" t="n">
        <v>14.2</v>
      </c>
      <c r="G674" s="51" t="n">
        <v>0</v>
      </c>
      <c r="H674" s="51" t="n">
        <v>3.28</v>
      </c>
      <c r="I674" s="51" t="n">
        <v>5.18</v>
      </c>
      <c r="J674" s="50" t="inlineStr">
        <is>
          <t>x</t>
        </is>
      </c>
      <c r="K674" s="52">
        <f>IF(OR($A674="",$E674=""),"",IF($P674=1,0,N($E674)*N($F674)-N($G674)+N($H674)))</f>
        <v/>
      </c>
      <c r="L674" s="52">
        <f>IF(K674="","",IF($P674=1,0,N($E674)*IFERROR(INDEX(Products!$D$8:$D$307,MATCH($D674,Products!$A$8:$A$307,0)),0)))</f>
        <v/>
      </c>
      <c r="M674" s="52">
        <f>IF(OR(K674="",$O674=0),IF(K674="","",0),IF($P674=1,0,K674*(N(INDEX(Settings!$E$11:$E$18,$O674))+N(INDEX(Settings!$G$11:$G$18,$O674)))+N(INDEX(Settings!$F$11:$F$18,$O674))))</f>
        <v/>
      </c>
      <c r="N674" s="53">
        <f>IF(K674="","",K674-L674-M674-N($I674)-$P674*N(Settings!$D$20))</f>
        <v/>
      </c>
      <c r="O674">
        <f>IF($C674="",0,IFERROR(MATCH($C674,Settings!$D$11:$D$18,0),0))</f>
        <v/>
      </c>
      <c r="P674">
        <f>IF(LOWER(TRIM($J674&amp;""))="x",1,0)</f>
        <v/>
      </c>
    </row>
    <row r="675">
      <c r="A675" s="49" t="n">
        <v>46113</v>
      </c>
      <c r="B675" s="50" t="inlineStr">
        <is>
          <t>BL26668</t>
        </is>
      </c>
      <c r="C675" s="50" t="inlineStr">
        <is>
          <t>Amazon</t>
        </is>
      </c>
      <c r="D675" s="50" t="inlineStr">
        <is>
          <t>BL-201</t>
        </is>
      </c>
      <c r="E675" s="50" t="n">
        <v>1</v>
      </c>
      <c r="F675" s="51" t="n">
        <v>13.15</v>
      </c>
      <c r="G675" s="51" t="n">
        <v>0</v>
      </c>
      <c r="H675" s="51" t="n">
        <v>0</v>
      </c>
      <c r="I675" s="51" t="n">
        <v>4.9</v>
      </c>
      <c r="J675" s="50" t="n"/>
      <c r="K675" s="52">
        <f>IF(OR($A675="",$E675=""),"",IF($P675=1,0,N($E675)*N($F675)-N($G675)+N($H675)))</f>
        <v/>
      </c>
      <c r="L675" s="52">
        <f>IF(K675="","",IF($P675=1,0,N($E675)*IFERROR(INDEX(Products!$D$8:$D$307,MATCH($D675,Products!$A$8:$A$307,0)),0)))</f>
        <v/>
      </c>
      <c r="M675" s="52">
        <f>IF(OR(K675="",$O675=0),IF(K675="","",0),IF($P675=1,0,K675*(N(INDEX(Settings!$E$11:$E$18,$O675))+N(INDEX(Settings!$G$11:$G$18,$O675)))+N(INDEX(Settings!$F$11:$F$18,$O675))))</f>
        <v/>
      </c>
      <c r="N675" s="53">
        <f>IF(K675="","",K675-L675-M675-N($I675)-$P675*N(Settings!$D$20))</f>
        <v/>
      </c>
      <c r="O675">
        <f>IF($C675="",0,IFERROR(MATCH($C675,Settings!$D$11:$D$18,0),0))</f>
        <v/>
      </c>
      <c r="P675">
        <f>IF(LOWER(TRIM($J675&amp;""))="x",1,0)</f>
        <v/>
      </c>
    </row>
    <row r="676">
      <c r="A676" s="49" t="n">
        <v>46114</v>
      </c>
      <c r="B676" s="50" t="inlineStr">
        <is>
          <t>BL26669</t>
        </is>
      </c>
      <c r="C676" s="50" t="inlineStr">
        <is>
          <t>Own shop</t>
        </is>
      </c>
      <c r="D676" s="50" t="inlineStr">
        <is>
          <t>BL-301</t>
        </is>
      </c>
      <c r="E676" s="50" t="n">
        <v>1</v>
      </c>
      <c r="F676" s="51" t="n">
        <v>18.4</v>
      </c>
      <c r="G676" s="51" t="n">
        <v>0</v>
      </c>
      <c r="H676" s="51" t="n">
        <v>4.12</v>
      </c>
      <c r="I676" s="51" t="n">
        <v>5.13</v>
      </c>
      <c r="J676" s="50" t="n"/>
      <c r="K676" s="52">
        <f>IF(OR($A676="",$E676=""),"",IF($P676=1,0,N($E676)*N($F676)-N($G676)+N($H676)))</f>
        <v/>
      </c>
      <c r="L676" s="52">
        <f>IF(K676="","",IF($P676=1,0,N($E676)*IFERROR(INDEX(Products!$D$8:$D$307,MATCH($D676,Products!$A$8:$A$307,0)),0)))</f>
        <v/>
      </c>
      <c r="M676" s="52">
        <f>IF(OR(K676="",$O676=0),IF(K676="","",0),IF($P676=1,0,K676*(N(INDEX(Settings!$E$11:$E$18,$O676))+N(INDEX(Settings!$G$11:$G$18,$O676)))+N(INDEX(Settings!$F$11:$F$18,$O676))))</f>
        <v/>
      </c>
      <c r="N676" s="53">
        <f>IF(K676="","",K676-L676-M676-N($I676)-$P676*N(Settings!$D$20))</f>
        <v/>
      </c>
      <c r="O676">
        <f>IF($C676="",0,IFERROR(MATCH($C676,Settings!$D$11:$D$18,0),0))</f>
        <v/>
      </c>
      <c r="P676">
        <f>IF(LOWER(TRIM($J676&amp;""))="x",1,0)</f>
        <v/>
      </c>
    </row>
    <row r="677">
      <c r="A677" s="49" t="n">
        <v>46114</v>
      </c>
      <c r="B677" s="50" t="inlineStr">
        <is>
          <t>BL26670</t>
        </is>
      </c>
      <c r="C677" s="50" t="inlineStr">
        <is>
          <t>Amazon</t>
        </is>
      </c>
      <c r="D677" s="50" t="inlineStr">
        <is>
          <t>BL-301</t>
        </is>
      </c>
      <c r="E677" s="50" t="n">
        <v>1</v>
      </c>
      <c r="F677" s="51" t="n">
        <v>19.32</v>
      </c>
      <c r="G677" s="51" t="n">
        <v>0</v>
      </c>
      <c r="H677" s="51" t="n">
        <v>0</v>
      </c>
      <c r="I677" s="51" t="n">
        <v>4.82</v>
      </c>
      <c r="J677" s="50" t="n"/>
      <c r="K677" s="52">
        <f>IF(OR($A677="",$E677=""),"",IF($P677=1,0,N($E677)*N($F677)-N($G677)+N($H677)))</f>
        <v/>
      </c>
      <c r="L677" s="52">
        <f>IF(K677="","",IF($P677=1,0,N($E677)*IFERROR(INDEX(Products!$D$8:$D$307,MATCH($D677,Products!$A$8:$A$307,0)),0)))</f>
        <v/>
      </c>
      <c r="M677" s="52">
        <f>IF(OR(K677="",$O677=0),IF(K677="","",0),IF($P677=1,0,K677*(N(INDEX(Settings!$E$11:$E$18,$O677))+N(INDEX(Settings!$G$11:$G$18,$O677)))+N(INDEX(Settings!$F$11:$F$18,$O677))))</f>
        <v/>
      </c>
      <c r="N677" s="53">
        <f>IF(K677="","",K677-L677-M677-N($I677)-$P677*N(Settings!$D$20))</f>
        <v/>
      </c>
      <c r="O677">
        <f>IF($C677="",0,IFERROR(MATCH($C677,Settings!$D$11:$D$18,0),0))</f>
        <v/>
      </c>
      <c r="P677">
        <f>IF(LOWER(TRIM($J677&amp;""))="x",1,0)</f>
        <v/>
      </c>
    </row>
    <row r="678">
      <c r="A678" s="49" t="n">
        <v>46114</v>
      </c>
      <c r="B678" s="50" t="inlineStr">
        <is>
          <t>BL26671</t>
        </is>
      </c>
      <c r="C678" s="50" t="inlineStr">
        <is>
          <t>Amazon</t>
        </is>
      </c>
      <c r="D678" s="50" t="inlineStr">
        <is>
          <t>BL-104</t>
        </is>
      </c>
      <c r="E678" s="50" t="n">
        <v>1</v>
      </c>
      <c r="F678" s="51" t="n">
        <v>8.74</v>
      </c>
      <c r="G678" s="51" t="n">
        <v>0</v>
      </c>
      <c r="H678" s="51" t="n">
        <v>0</v>
      </c>
      <c r="I678" s="51" t="n">
        <v>4.77</v>
      </c>
      <c r="J678" s="50" t="n"/>
      <c r="K678" s="52">
        <f>IF(OR($A678="",$E678=""),"",IF($P678=1,0,N($E678)*N($F678)-N($G678)+N($H678)))</f>
        <v/>
      </c>
      <c r="L678" s="52">
        <f>IF(K678="","",IF($P678=1,0,N($E678)*IFERROR(INDEX(Products!$D$8:$D$307,MATCH($D678,Products!$A$8:$A$307,0)),0)))</f>
        <v/>
      </c>
      <c r="M678" s="52">
        <f>IF(OR(K678="",$O678=0),IF(K678="","",0),IF($P678=1,0,K678*(N(INDEX(Settings!$E$11:$E$18,$O678))+N(INDEX(Settings!$G$11:$G$18,$O678)))+N(INDEX(Settings!$F$11:$F$18,$O678))))</f>
        <v/>
      </c>
      <c r="N678" s="53">
        <f>IF(K678="","",K678-L678-M678-N($I678)-$P678*N(Settings!$D$20))</f>
        <v/>
      </c>
      <c r="O678">
        <f>IF($C678="",0,IFERROR(MATCH($C678,Settings!$D$11:$D$18,0),0))</f>
        <v/>
      </c>
      <c r="P678">
        <f>IF(LOWER(TRIM($J678&amp;""))="x",1,0)</f>
        <v/>
      </c>
    </row>
    <row r="679">
      <c r="A679" s="49" t="n">
        <v>46114</v>
      </c>
      <c r="B679" s="50" t="inlineStr">
        <is>
          <t>BL26672</t>
        </is>
      </c>
      <c r="C679" s="50" t="inlineStr">
        <is>
          <t>Amazon</t>
        </is>
      </c>
      <c r="D679" s="50" t="inlineStr">
        <is>
          <t>BL-201</t>
        </is>
      </c>
      <c r="E679" s="50" t="n">
        <v>1</v>
      </c>
      <c r="F679" s="51" t="n">
        <v>13.15</v>
      </c>
      <c r="G679" s="51" t="n">
        <v>0</v>
      </c>
      <c r="H679" s="51" t="n">
        <v>0</v>
      </c>
      <c r="I679" s="51" t="n">
        <v>5.11</v>
      </c>
      <c r="J679" s="50" t="n"/>
      <c r="K679" s="52">
        <f>IF(OR($A679="",$E679=""),"",IF($P679=1,0,N($E679)*N($F679)-N($G679)+N($H679)))</f>
        <v/>
      </c>
      <c r="L679" s="52">
        <f>IF(K679="","",IF($P679=1,0,N($E679)*IFERROR(INDEX(Products!$D$8:$D$307,MATCH($D679,Products!$A$8:$A$307,0)),0)))</f>
        <v/>
      </c>
      <c r="M679" s="52">
        <f>IF(OR(K679="",$O679=0),IF(K679="","",0),IF($P679=1,0,K679*(N(INDEX(Settings!$E$11:$E$18,$O679))+N(INDEX(Settings!$G$11:$G$18,$O679)))+N(INDEX(Settings!$F$11:$F$18,$O679))))</f>
        <v/>
      </c>
      <c r="N679" s="53">
        <f>IF(K679="","",K679-L679-M679-N($I679)-$P679*N(Settings!$D$20))</f>
        <v/>
      </c>
      <c r="O679">
        <f>IF($C679="",0,IFERROR(MATCH($C679,Settings!$D$11:$D$18,0),0))</f>
        <v/>
      </c>
      <c r="P679">
        <f>IF(LOWER(TRIM($J679&amp;""))="x",1,0)</f>
        <v/>
      </c>
    </row>
    <row r="680">
      <c r="A680" s="49" t="n">
        <v>46114</v>
      </c>
      <c r="B680" s="50" t="inlineStr">
        <is>
          <t>BL26673</t>
        </is>
      </c>
      <c r="C680" s="50" t="inlineStr">
        <is>
          <t>Own shop</t>
        </is>
      </c>
      <c r="D680" s="50" t="inlineStr">
        <is>
          <t>BL-204</t>
        </is>
      </c>
      <c r="E680" s="50" t="n">
        <v>1</v>
      </c>
      <c r="F680" s="51" t="n">
        <v>19.24</v>
      </c>
      <c r="G680" s="51" t="n">
        <v>1.92</v>
      </c>
      <c r="H680" s="51" t="n">
        <v>4.12</v>
      </c>
      <c r="I680" s="51" t="n">
        <v>4.4</v>
      </c>
      <c r="J680" s="50" t="n"/>
      <c r="K680" s="52">
        <f>IF(OR($A680="",$E680=""),"",IF($P680=1,0,N($E680)*N($F680)-N($G680)+N($H680)))</f>
        <v/>
      </c>
      <c r="L680" s="52">
        <f>IF(K680="","",IF($P680=1,0,N($E680)*IFERROR(INDEX(Products!$D$8:$D$307,MATCH($D680,Products!$A$8:$A$307,0)),0)))</f>
        <v/>
      </c>
      <c r="M680" s="52">
        <f>IF(OR(K680="",$O680=0),IF(K680="","",0),IF($P680=1,0,K680*(N(INDEX(Settings!$E$11:$E$18,$O680))+N(INDEX(Settings!$G$11:$G$18,$O680)))+N(INDEX(Settings!$F$11:$F$18,$O680))))</f>
        <v/>
      </c>
      <c r="N680" s="53">
        <f>IF(K680="","",K680-L680-M680-N($I680)-$P680*N(Settings!$D$20))</f>
        <v/>
      </c>
      <c r="O680">
        <f>IF($C680="",0,IFERROR(MATCH($C680,Settings!$D$11:$D$18,0),0))</f>
        <v/>
      </c>
      <c r="P680">
        <f>IF(LOWER(TRIM($J680&amp;""))="x",1,0)</f>
        <v/>
      </c>
    </row>
    <row r="681">
      <c r="A681" s="49" t="n">
        <v>46114</v>
      </c>
      <c r="B681" s="50" t="inlineStr">
        <is>
          <t>BL26674</t>
        </is>
      </c>
      <c r="C681" s="50" t="inlineStr">
        <is>
          <t>Own shop</t>
        </is>
      </c>
      <c r="D681" s="50" t="inlineStr">
        <is>
          <t>BL-202</t>
        </is>
      </c>
      <c r="E681" s="50" t="n">
        <v>2</v>
      </c>
      <c r="F681" s="51" t="n">
        <v>57.98</v>
      </c>
      <c r="G681" s="51" t="n">
        <v>11.6</v>
      </c>
      <c r="H681" s="51" t="n">
        <v>0</v>
      </c>
      <c r="I681" s="51" t="n">
        <v>6.9</v>
      </c>
      <c r="J681" s="50" t="n"/>
      <c r="K681" s="52">
        <f>IF(OR($A681="",$E681=""),"",IF($P681=1,0,N($E681)*N($F681)-N($G681)+N($H681)))</f>
        <v/>
      </c>
      <c r="L681" s="52">
        <f>IF(K681="","",IF($P681=1,0,N($E681)*IFERROR(INDEX(Products!$D$8:$D$307,MATCH($D681,Products!$A$8:$A$307,0)),0)))</f>
        <v/>
      </c>
      <c r="M681" s="52">
        <f>IF(OR(K681="",$O681=0),IF(K681="","",0),IF($P681=1,0,K681*(N(INDEX(Settings!$E$11:$E$18,$O681))+N(INDEX(Settings!$G$11:$G$18,$O681)))+N(INDEX(Settings!$F$11:$F$18,$O681))))</f>
        <v/>
      </c>
      <c r="N681" s="53">
        <f>IF(K681="","",K681-L681-M681-N($I681)-$P681*N(Settings!$D$20))</f>
        <v/>
      </c>
      <c r="O681">
        <f>IF($C681="",0,IFERROR(MATCH($C681,Settings!$D$11:$D$18,0),0))</f>
        <v/>
      </c>
      <c r="P681">
        <f>IF(LOWER(TRIM($J681&amp;""))="x",1,0)</f>
        <v/>
      </c>
    </row>
    <row r="682">
      <c r="A682" s="49" t="n">
        <v>46114</v>
      </c>
      <c r="B682" s="50" t="inlineStr">
        <is>
          <t>BL26675</t>
        </is>
      </c>
      <c r="C682" s="50" t="inlineStr">
        <is>
          <t>Own shop</t>
        </is>
      </c>
      <c r="D682" s="50" t="inlineStr">
        <is>
          <t>BL-202</t>
        </is>
      </c>
      <c r="E682" s="50" t="n">
        <v>2</v>
      </c>
      <c r="F682" s="51" t="n">
        <v>57.98</v>
      </c>
      <c r="G682" s="51" t="n">
        <v>11.6</v>
      </c>
      <c r="H682" s="51" t="n">
        <v>0</v>
      </c>
      <c r="I682" s="51" t="n">
        <v>6.9</v>
      </c>
      <c r="J682" s="50" t="n"/>
      <c r="K682" s="52">
        <f>IF(OR($A682="",$E682=""),"",IF($P682=1,0,N($E682)*N($F682)-N($G682)+N($H682)))</f>
        <v/>
      </c>
      <c r="L682" s="52">
        <f>IF(K682="","",IF($P682=1,0,N($E682)*IFERROR(INDEX(Products!$D$8:$D$307,MATCH($D682,Products!$A$8:$A$307,0)),0)))</f>
        <v/>
      </c>
      <c r="M682" s="52">
        <f>IF(OR(K682="",$O682=0),IF(K682="","",0),IF($P682=1,0,K682*(N(INDEX(Settings!$E$11:$E$18,$O682))+N(INDEX(Settings!$G$11:$G$18,$O682)))+N(INDEX(Settings!$F$11:$F$18,$O682))))</f>
        <v/>
      </c>
      <c r="N682" s="53">
        <f>IF(K682="","",K682-L682-M682-N($I682)-$P682*N(Settings!$D$20))</f>
        <v/>
      </c>
      <c r="O682">
        <f>IF($C682="",0,IFERROR(MATCH($C682,Settings!$D$11:$D$18,0),0))</f>
        <v/>
      </c>
      <c r="P682">
        <f>IF(LOWER(TRIM($J682&amp;""))="x",1,0)</f>
        <v/>
      </c>
    </row>
    <row r="683">
      <c r="A683" s="49" t="n">
        <v>46114</v>
      </c>
      <c r="B683" s="50" t="inlineStr">
        <is>
          <t>BL26676</t>
        </is>
      </c>
      <c r="C683" s="50" t="inlineStr">
        <is>
          <t>Etsy</t>
        </is>
      </c>
      <c r="D683" s="50" t="inlineStr">
        <is>
          <t>BL-403</t>
        </is>
      </c>
      <c r="E683" s="50" t="n">
        <v>1</v>
      </c>
      <c r="F683" s="51" t="n">
        <v>10.84</v>
      </c>
      <c r="G683" s="51" t="n">
        <v>0</v>
      </c>
      <c r="H683" s="51" t="n">
        <v>3.28</v>
      </c>
      <c r="I683" s="51" t="n">
        <v>4.66</v>
      </c>
      <c r="J683" s="50" t="n"/>
      <c r="K683" s="52">
        <f>IF(OR($A683="",$E683=""),"",IF($P683=1,0,N($E683)*N($F683)-N($G683)+N($H683)))</f>
        <v/>
      </c>
      <c r="L683" s="52">
        <f>IF(K683="","",IF($P683=1,0,N($E683)*IFERROR(INDEX(Products!$D$8:$D$307,MATCH($D683,Products!$A$8:$A$307,0)),0)))</f>
        <v/>
      </c>
      <c r="M683" s="52">
        <f>IF(OR(K683="",$O683=0),IF(K683="","",0),IF($P683=1,0,K683*(N(INDEX(Settings!$E$11:$E$18,$O683))+N(INDEX(Settings!$G$11:$G$18,$O683)))+N(INDEX(Settings!$F$11:$F$18,$O683))))</f>
        <v/>
      </c>
      <c r="N683" s="53">
        <f>IF(K683="","",K683-L683-M683-N($I683)-$P683*N(Settings!$D$20))</f>
        <v/>
      </c>
      <c r="O683">
        <f>IF($C683="",0,IFERROR(MATCH($C683,Settings!$D$11:$D$18,0),0))</f>
        <v/>
      </c>
      <c r="P683">
        <f>IF(LOWER(TRIM($J683&amp;""))="x",1,0)</f>
        <v/>
      </c>
    </row>
    <row r="684">
      <c r="A684" s="49" t="n">
        <v>46114</v>
      </c>
      <c r="B684" s="50" t="inlineStr">
        <is>
          <t>BL26677</t>
        </is>
      </c>
      <c r="C684" s="50" t="inlineStr">
        <is>
          <t>eBay</t>
        </is>
      </c>
      <c r="D684" s="50" t="inlineStr">
        <is>
          <t>BL-102</t>
        </is>
      </c>
      <c r="E684" s="50" t="n">
        <v>1</v>
      </c>
      <c r="F684" s="51" t="n">
        <v>14.2</v>
      </c>
      <c r="G684" s="51" t="n">
        <v>0</v>
      </c>
      <c r="H684" s="51" t="n">
        <v>3.28</v>
      </c>
      <c r="I684" s="51" t="n">
        <v>4.31</v>
      </c>
      <c r="J684" s="50" t="n"/>
      <c r="K684" s="52">
        <f>IF(OR($A684="",$E684=""),"",IF($P684=1,0,N($E684)*N($F684)-N($G684)+N($H684)))</f>
        <v/>
      </c>
      <c r="L684" s="52">
        <f>IF(K684="","",IF($P684=1,0,N($E684)*IFERROR(INDEX(Products!$D$8:$D$307,MATCH($D684,Products!$A$8:$A$307,0)),0)))</f>
        <v/>
      </c>
      <c r="M684" s="52">
        <f>IF(OR(K684="",$O684=0),IF(K684="","",0),IF($P684=1,0,K684*(N(INDEX(Settings!$E$11:$E$18,$O684))+N(INDEX(Settings!$G$11:$G$18,$O684)))+N(INDEX(Settings!$F$11:$F$18,$O684))))</f>
        <v/>
      </c>
      <c r="N684" s="53">
        <f>IF(K684="","",K684-L684-M684-N($I684)-$P684*N(Settings!$D$20))</f>
        <v/>
      </c>
      <c r="O684">
        <f>IF($C684="",0,IFERROR(MATCH($C684,Settings!$D$11:$D$18,0),0))</f>
        <v/>
      </c>
      <c r="P684">
        <f>IF(LOWER(TRIM($J684&amp;""))="x",1,0)</f>
        <v/>
      </c>
    </row>
    <row r="685">
      <c r="A685" s="49" t="n">
        <v>46115</v>
      </c>
      <c r="B685" s="50" t="inlineStr">
        <is>
          <t>BL26678</t>
        </is>
      </c>
      <c r="C685" s="50" t="inlineStr">
        <is>
          <t>Own shop</t>
        </is>
      </c>
      <c r="D685" s="50" t="inlineStr">
        <is>
          <t>BL-403</t>
        </is>
      </c>
      <c r="E685" s="50" t="n">
        <v>2</v>
      </c>
      <c r="F685" s="51" t="n">
        <v>10.84</v>
      </c>
      <c r="G685" s="51" t="n">
        <v>0</v>
      </c>
      <c r="H685" s="51" t="n">
        <v>4.12</v>
      </c>
      <c r="I685" s="51" t="n">
        <v>4.45</v>
      </c>
      <c r="J685" s="50" t="n"/>
      <c r="K685" s="52">
        <f>IF(OR($A685="",$E685=""),"",IF($P685=1,0,N($E685)*N($F685)-N($G685)+N($H685)))</f>
        <v/>
      </c>
      <c r="L685" s="52">
        <f>IF(K685="","",IF($P685=1,0,N($E685)*IFERROR(INDEX(Products!$D$8:$D$307,MATCH($D685,Products!$A$8:$A$307,0)),0)))</f>
        <v/>
      </c>
      <c r="M685" s="52">
        <f>IF(OR(K685="",$O685=0),IF(K685="","",0),IF($P685=1,0,K685*(N(INDEX(Settings!$E$11:$E$18,$O685))+N(INDEX(Settings!$G$11:$G$18,$O685)))+N(INDEX(Settings!$F$11:$F$18,$O685))))</f>
        <v/>
      </c>
      <c r="N685" s="53">
        <f>IF(K685="","",K685-L685-M685-N($I685)-$P685*N(Settings!$D$20))</f>
        <v/>
      </c>
      <c r="O685">
        <f>IF($C685="",0,IFERROR(MATCH($C685,Settings!$D$11:$D$18,0),0))</f>
        <v/>
      </c>
      <c r="P685">
        <f>IF(LOWER(TRIM($J685&amp;""))="x",1,0)</f>
        <v/>
      </c>
    </row>
    <row r="686">
      <c r="A686" s="49" t="n">
        <v>46115</v>
      </c>
      <c r="B686" s="50" t="inlineStr">
        <is>
          <t>BL26679</t>
        </is>
      </c>
      <c r="C686" s="50" t="inlineStr">
        <is>
          <t>Own shop</t>
        </is>
      </c>
      <c r="D686" s="50" t="inlineStr">
        <is>
          <t>BL-402</t>
        </is>
      </c>
      <c r="E686" s="50" t="n">
        <v>1</v>
      </c>
      <c r="F686" s="51" t="n">
        <v>41.93</v>
      </c>
      <c r="G686" s="51" t="n">
        <v>0</v>
      </c>
      <c r="H686" s="51" t="n">
        <v>4.12</v>
      </c>
      <c r="I686" s="51" t="n">
        <v>6.9</v>
      </c>
      <c r="J686" s="50" t="n"/>
      <c r="K686" s="52">
        <f>IF(OR($A686="",$E686=""),"",IF($P686=1,0,N($E686)*N($F686)-N($G686)+N($H686)))</f>
        <v/>
      </c>
      <c r="L686" s="52">
        <f>IF(K686="","",IF($P686=1,0,N($E686)*IFERROR(INDEX(Products!$D$8:$D$307,MATCH($D686,Products!$A$8:$A$307,0)),0)))</f>
        <v/>
      </c>
      <c r="M686" s="52">
        <f>IF(OR(K686="",$O686=0),IF(K686="","",0),IF($P686=1,0,K686*(N(INDEX(Settings!$E$11:$E$18,$O686))+N(INDEX(Settings!$G$11:$G$18,$O686)))+N(INDEX(Settings!$F$11:$F$18,$O686))))</f>
        <v/>
      </c>
      <c r="N686" s="53">
        <f>IF(K686="","",K686-L686-M686-N($I686)-$P686*N(Settings!$D$20))</f>
        <v/>
      </c>
      <c r="O686">
        <f>IF($C686="",0,IFERROR(MATCH($C686,Settings!$D$11:$D$18,0),0))</f>
        <v/>
      </c>
      <c r="P686">
        <f>IF(LOWER(TRIM($J686&amp;""))="x",1,0)</f>
        <v/>
      </c>
    </row>
    <row r="687">
      <c r="A687" s="49" t="n">
        <v>46115</v>
      </c>
      <c r="B687" s="50" t="inlineStr">
        <is>
          <t>BL26680</t>
        </is>
      </c>
      <c r="C687" s="50" t="inlineStr">
        <is>
          <t>Amazon</t>
        </is>
      </c>
      <c r="D687" s="50" t="inlineStr">
        <is>
          <t>BL-101</t>
        </is>
      </c>
      <c r="E687" s="50" t="n">
        <v>1</v>
      </c>
      <c r="F687" s="51" t="n">
        <v>21.97</v>
      </c>
      <c r="G687" s="51" t="n">
        <v>0</v>
      </c>
      <c r="H687" s="51" t="n">
        <v>0</v>
      </c>
      <c r="I687" s="51" t="n">
        <v>4.44</v>
      </c>
      <c r="J687" s="50" t="n"/>
      <c r="K687" s="52">
        <f>IF(OR($A687="",$E687=""),"",IF($P687=1,0,N($E687)*N($F687)-N($G687)+N($H687)))</f>
        <v/>
      </c>
      <c r="L687" s="52">
        <f>IF(K687="","",IF($P687=1,0,N($E687)*IFERROR(INDEX(Products!$D$8:$D$307,MATCH($D687,Products!$A$8:$A$307,0)),0)))</f>
        <v/>
      </c>
      <c r="M687" s="52">
        <f>IF(OR(K687="",$O687=0),IF(K687="","",0),IF($P687=1,0,K687*(N(INDEX(Settings!$E$11:$E$18,$O687))+N(INDEX(Settings!$G$11:$G$18,$O687)))+N(INDEX(Settings!$F$11:$F$18,$O687))))</f>
        <v/>
      </c>
      <c r="N687" s="53">
        <f>IF(K687="","",K687-L687-M687-N($I687)-$P687*N(Settings!$D$20))</f>
        <v/>
      </c>
      <c r="O687">
        <f>IF($C687="",0,IFERROR(MATCH($C687,Settings!$D$11:$D$18,0),0))</f>
        <v/>
      </c>
      <c r="P687">
        <f>IF(LOWER(TRIM($J687&amp;""))="x",1,0)</f>
        <v/>
      </c>
    </row>
    <row r="688">
      <c r="A688" s="49" t="n">
        <v>46115</v>
      </c>
      <c r="B688" s="50" t="inlineStr">
        <is>
          <t>BL26681</t>
        </is>
      </c>
      <c r="C688" s="50" t="inlineStr">
        <is>
          <t>Own shop</t>
        </is>
      </c>
      <c r="D688" s="50" t="inlineStr">
        <is>
          <t>BL-301</t>
        </is>
      </c>
      <c r="E688" s="50" t="n">
        <v>1</v>
      </c>
      <c r="F688" s="51" t="n">
        <v>18.4</v>
      </c>
      <c r="G688" s="51" t="n">
        <v>0</v>
      </c>
      <c r="H688" s="51" t="n">
        <v>4.12</v>
      </c>
      <c r="I688" s="51" t="n">
        <v>4.89</v>
      </c>
      <c r="J688" s="50" t="n"/>
      <c r="K688" s="52">
        <f>IF(OR($A688="",$E688=""),"",IF($P688=1,0,N($E688)*N($F688)-N($G688)+N($H688)))</f>
        <v/>
      </c>
      <c r="L688" s="52">
        <f>IF(K688="","",IF($P688=1,0,N($E688)*IFERROR(INDEX(Products!$D$8:$D$307,MATCH($D688,Products!$A$8:$A$307,0)),0)))</f>
        <v/>
      </c>
      <c r="M688" s="52">
        <f>IF(OR(K688="",$O688=0),IF(K688="","",0),IF($P688=1,0,K688*(N(INDEX(Settings!$E$11:$E$18,$O688))+N(INDEX(Settings!$G$11:$G$18,$O688)))+N(INDEX(Settings!$F$11:$F$18,$O688))))</f>
        <v/>
      </c>
      <c r="N688" s="53">
        <f>IF(K688="","",K688-L688-M688-N($I688)-$P688*N(Settings!$D$20))</f>
        <v/>
      </c>
      <c r="O688">
        <f>IF($C688="",0,IFERROR(MATCH($C688,Settings!$D$11:$D$18,0),0))</f>
        <v/>
      </c>
      <c r="P688">
        <f>IF(LOWER(TRIM($J688&amp;""))="x",1,0)</f>
        <v/>
      </c>
    </row>
    <row r="689">
      <c r="A689" s="49" t="n">
        <v>46115</v>
      </c>
      <c r="B689" s="50" t="inlineStr">
        <is>
          <t>BL26682</t>
        </is>
      </c>
      <c r="C689" s="50" t="inlineStr">
        <is>
          <t>Own shop</t>
        </is>
      </c>
      <c r="D689" s="50" t="inlineStr">
        <is>
          <t>BL-302</t>
        </is>
      </c>
      <c r="E689" s="50" t="n">
        <v>1</v>
      </c>
      <c r="F689" s="51" t="n">
        <v>33.53</v>
      </c>
      <c r="G689" s="51" t="n">
        <v>0</v>
      </c>
      <c r="H689" s="51" t="n">
        <v>4.12</v>
      </c>
      <c r="I689" s="51" t="n">
        <v>4.13</v>
      </c>
      <c r="J689" s="50" t="n"/>
      <c r="K689" s="52">
        <f>IF(OR($A689="",$E689=""),"",IF($P689=1,0,N($E689)*N($F689)-N($G689)+N($H689)))</f>
        <v/>
      </c>
      <c r="L689" s="52">
        <f>IF(K689="","",IF($P689=1,0,N($E689)*IFERROR(INDEX(Products!$D$8:$D$307,MATCH($D689,Products!$A$8:$A$307,0)),0)))</f>
        <v/>
      </c>
      <c r="M689" s="52">
        <f>IF(OR(K689="",$O689=0),IF(K689="","",0),IF($P689=1,0,K689*(N(INDEX(Settings!$E$11:$E$18,$O689))+N(INDEX(Settings!$G$11:$G$18,$O689)))+N(INDEX(Settings!$F$11:$F$18,$O689))))</f>
        <v/>
      </c>
      <c r="N689" s="53">
        <f>IF(K689="","",K689-L689-M689-N($I689)-$P689*N(Settings!$D$20))</f>
        <v/>
      </c>
      <c r="O689">
        <f>IF($C689="",0,IFERROR(MATCH($C689,Settings!$D$11:$D$18,0),0))</f>
        <v/>
      </c>
      <c r="P689">
        <f>IF(LOWER(TRIM($J689&amp;""))="x",1,0)</f>
        <v/>
      </c>
    </row>
    <row r="690">
      <c r="A690" s="49" t="n">
        <v>46115</v>
      </c>
      <c r="B690" s="50" t="inlineStr">
        <is>
          <t>BL26683</t>
        </is>
      </c>
      <c r="C690" s="50" t="inlineStr">
        <is>
          <t>Own shop</t>
        </is>
      </c>
      <c r="D690" s="50" t="inlineStr">
        <is>
          <t>BL-402</t>
        </is>
      </c>
      <c r="E690" s="50" t="n">
        <v>1</v>
      </c>
      <c r="F690" s="51" t="n">
        <v>41.93</v>
      </c>
      <c r="G690" s="51" t="n">
        <v>0</v>
      </c>
      <c r="H690" s="51" t="n">
        <v>4.12</v>
      </c>
      <c r="I690" s="51" t="n">
        <v>6.9</v>
      </c>
      <c r="J690" s="50" t="n"/>
      <c r="K690" s="52">
        <f>IF(OR($A690="",$E690=""),"",IF($P690=1,0,N($E690)*N($F690)-N($G690)+N($H690)))</f>
        <v/>
      </c>
      <c r="L690" s="52">
        <f>IF(K690="","",IF($P690=1,0,N($E690)*IFERROR(INDEX(Products!$D$8:$D$307,MATCH($D690,Products!$A$8:$A$307,0)),0)))</f>
        <v/>
      </c>
      <c r="M690" s="52">
        <f>IF(OR(K690="",$O690=0),IF(K690="","",0),IF($P690=1,0,K690*(N(INDEX(Settings!$E$11:$E$18,$O690))+N(INDEX(Settings!$G$11:$G$18,$O690)))+N(INDEX(Settings!$F$11:$F$18,$O690))))</f>
        <v/>
      </c>
      <c r="N690" s="53">
        <f>IF(K690="","",K690-L690-M690-N($I690)-$P690*N(Settings!$D$20))</f>
        <v/>
      </c>
      <c r="O690">
        <f>IF($C690="",0,IFERROR(MATCH($C690,Settings!$D$11:$D$18,0),0))</f>
        <v/>
      </c>
      <c r="P690">
        <f>IF(LOWER(TRIM($J690&amp;""))="x",1,0)</f>
        <v/>
      </c>
    </row>
    <row r="691">
      <c r="A691" s="49" t="n">
        <v>46115</v>
      </c>
      <c r="B691" s="50" t="inlineStr">
        <is>
          <t>BL26684</t>
        </is>
      </c>
      <c r="C691" s="50" t="inlineStr">
        <is>
          <t>Own shop</t>
        </is>
      </c>
      <c r="D691" s="50" t="inlineStr">
        <is>
          <t>BL-201</t>
        </is>
      </c>
      <c r="E691" s="50" t="n">
        <v>2</v>
      </c>
      <c r="F691" s="51" t="n">
        <v>12.52</v>
      </c>
      <c r="G691" s="51" t="n">
        <v>0</v>
      </c>
      <c r="H691" s="51" t="n">
        <v>4.12</v>
      </c>
      <c r="I691" s="51" t="n">
        <v>5.08</v>
      </c>
      <c r="J691" s="50" t="n"/>
      <c r="K691" s="52">
        <f>IF(OR($A691="",$E691=""),"",IF($P691=1,0,N($E691)*N($F691)-N($G691)+N($H691)))</f>
        <v/>
      </c>
      <c r="L691" s="52">
        <f>IF(K691="","",IF($P691=1,0,N($E691)*IFERROR(INDEX(Products!$D$8:$D$307,MATCH($D691,Products!$A$8:$A$307,0)),0)))</f>
        <v/>
      </c>
      <c r="M691" s="52">
        <f>IF(OR(K691="",$O691=0),IF(K691="","",0),IF($P691=1,0,K691*(N(INDEX(Settings!$E$11:$E$18,$O691))+N(INDEX(Settings!$G$11:$G$18,$O691)))+N(INDEX(Settings!$F$11:$F$18,$O691))))</f>
        <v/>
      </c>
      <c r="N691" s="53">
        <f>IF(K691="","",K691-L691-M691-N($I691)-$P691*N(Settings!$D$20))</f>
        <v/>
      </c>
      <c r="O691">
        <f>IF($C691="",0,IFERROR(MATCH($C691,Settings!$D$11:$D$18,0),0))</f>
        <v/>
      </c>
      <c r="P691">
        <f>IF(LOWER(TRIM($J691&amp;""))="x",1,0)</f>
        <v/>
      </c>
    </row>
    <row r="692">
      <c r="A692" s="49" t="n">
        <v>46115</v>
      </c>
      <c r="B692" s="50" t="inlineStr">
        <is>
          <t>BL26685</t>
        </is>
      </c>
      <c r="C692" s="50" t="inlineStr">
        <is>
          <t>Amazon</t>
        </is>
      </c>
      <c r="D692" s="50" t="inlineStr">
        <is>
          <t>BL-402</t>
        </is>
      </c>
      <c r="E692" s="50" t="n">
        <v>1</v>
      </c>
      <c r="F692" s="51" t="n">
        <v>44.03</v>
      </c>
      <c r="G692" s="51" t="n">
        <v>0</v>
      </c>
      <c r="H692" s="51" t="n">
        <v>0</v>
      </c>
      <c r="I692" s="51" t="n">
        <v>6.9</v>
      </c>
      <c r="J692" s="50" t="n"/>
      <c r="K692" s="52">
        <f>IF(OR($A692="",$E692=""),"",IF($P692=1,0,N($E692)*N($F692)-N($G692)+N($H692)))</f>
        <v/>
      </c>
      <c r="L692" s="52">
        <f>IF(K692="","",IF($P692=1,0,N($E692)*IFERROR(INDEX(Products!$D$8:$D$307,MATCH($D692,Products!$A$8:$A$307,0)),0)))</f>
        <v/>
      </c>
      <c r="M692" s="52">
        <f>IF(OR(K692="",$O692=0),IF(K692="","",0),IF($P692=1,0,K692*(N(INDEX(Settings!$E$11:$E$18,$O692))+N(INDEX(Settings!$G$11:$G$18,$O692)))+N(INDEX(Settings!$F$11:$F$18,$O692))))</f>
        <v/>
      </c>
      <c r="N692" s="53">
        <f>IF(K692="","",K692-L692-M692-N($I692)-$P692*N(Settings!$D$20))</f>
        <v/>
      </c>
      <c r="O692">
        <f>IF($C692="",0,IFERROR(MATCH($C692,Settings!$D$11:$D$18,0),0))</f>
        <v/>
      </c>
      <c r="P692">
        <f>IF(LOWER(TRIM($J692&amp;""))="x",1,0)</f>
        <v/>
      </c>
    </row>
    <row r="693">
      <c r="A693" s="49" t="n">
        <v>46115</v>
      </c>
      <c r="B693" s="50" t="inlineStr">
        <is>
          <t>BL26686</t>
        </is>
      </c>
      <c r="C693" s="50" t="inlineStr">
        <is>
          <t>Amazon</t>
        </is>
      </c>
      <c r="D693" s="50" t="inlineStr">
        <is>
          <t>BL-103</t>
        </is>
      </c>
      <c r="E693" s="50" t="n">
        <v>1</v>
      </c>
      <c r="F693" s="51" t="n">
        <v>30.79</v>
      </c>
      <c r="G693" s="51" t="n">
        <v>0</v>
      </c>
      <c r="H693" s="51" t="n">
        <v>0</v>
      </c>
      <c r="I693" s="51" t="n">
        <v>4.47</v>
      </c>
      <c r="J693" s="50" t="n"/>
      <c r="K693" s="52">
        <f>IF(OR($A693="",$E693=""),"",IF($P693=1,0,N($E693)*N($F693)-N($G693)+N($H693)))</f>
        <v/>
      </c>
      <c r="L693" s="52">
        <f>IF(K693="","",IF($P693=1,0,N($E693)*IFERROR(INDEX(Products!$D$8:$D$307,MATCH($D693,Products!$A$8:$A$307,0)),0)))</f>
        <v/>
      </c>
      <c r="M693" s="52">
        <f>IF(OR(K693="",$O693=0),IF(K693="","",0),IF($P693=1,0,K693*(N(INDEX(Settings!$E$11:$E$18,$O693))+N(INDEX(Settings!$G$11:$G$18,$O693)))+N(INDEX(Settings!$F$11:$F$18,$O693))))</f>
        <v/>
      </c>
      <c r="N693" s="53">
        <f>IF(K693="","",K693-L693-M693-N($I693)-$P693*N(Settings!$D$20))</f>
        <v/>
      </c>
      <c r="O693">
        <f>IF($C693="",0,IFERROR(MATCH($C693,Settings!$D$11:$D$18,0),0))</f>
        <v/>
      </c>
      <c r="P693">
        <f>IF(LOWER(TRIM($J693&amp;""))="x",1,0)</f>
        <v/>
      </c>
    </row>
    <row r="694">
      <c r="A694" s="49" t="n">
        <v>46115</v>
      </c>
      <c r="B694" s="50" t="inlineStr">
        <is>
          <t>BL26687</t>
        </is>
      </c>
      <c r="C694" s="50" t="inlineStr">
        <is>
          <t>eBay</t>
        </is>
      </c>
      <c r="D694" s="50" t="inlineStr">
        <is>
          <t>BL-401</t>
        </is>
      </c>
      <c r="E694" s="50" t="n">
        <v>1</v>
      </c>
      <c r="F694" s="51" t="n">
        <v>23.45</v>
      </c>
      <c r="G694" s="51" t="n">
        <v>0</v>
      </c>
      <c r="H694" s="51" t="n">
        <v>3.28</v>
      </c>
      <c r="I694" s="51" t="n">
        <v>4.35</v>
      </c>
      <c r="J694" s="50" t="n"/>
      <c r="K694" s="52">
        <f>IF(OR($A694="",$E694=""),"",IF($P694=1,0,N($E694)*N($F694)-N($G694)+N($H694)))</f>
        <v/>
      </c>
      <c r="L694" s="52">
        <f>IF(K694="","",IF($P694=1,0,N($E694)*IFERROR(INDEX(Products!$D$8:$D$307,MATCH($D694,Products!$A$8:$A$307,0)),0)))</f>
        <v/>
      </c>
      <c r="M694" s="52">
        <f>IF(OR(K694="",$O694=0),IF(K694="","",0),IF($P694=1,0,K694*(N(INDEX(Settings!$E$11:$E$18,$O694))+N(INDEX(Settings!$G$11:$G$18,$O694)))+N(INDEX(Settings!$F$11:$F$18,$O694))))</f>
        <v/>
      </c>
      <c r="N694" s="53">
        <f>IF(K694="","",K694-L694-M694-N($I694)-$P694*N(Settings!$D$20))</f>
        <v/>
      </c>
      <c r="O694">
        <f>IF($C694="",0,IFERROR(MATCH($C694,Settings!$D$11:$D$18,0),0))</f>
        <v/>
      </c>
      <c r="P694">
        <f>IF(LOWER(TRIM($J694&amp;""))="x",1,0)</f>
        <v/>
      </c>
    </row>
    <row r="695">
      <c r="A695" s="49" t="n">
        <v>46115</v>
      </c>
      <c r="B695" s="50" t="inlineStr">
        <is>
          <t>BL26688</t>
        </is>
      </c>
      <c r="C695" s="50" t="inlineStr">
        <is>
          <t>Own shop</t>
        </is>
      </c>
      <c r="D695" s="50" t="inlineStr">
        <is>
          <t>BL-204</t>
        </is>
      </c>
      <c r="E695" s="50" t="n">
        <v>1</v>
      </c>
      <c r="F695" s="51" t="n">
        <v>19.24</v>
      </c>
      <c r="G695" s="51" t="n">
        <v>0</v>
      </c>
      <c r="H695" s="51" t="n">
        <v>4.12</v>
      </c>
      <c r="I695" s="51" t="n">
        <v>4.11</v>
      </c>
      <c r="J695" s="50" t="n"/>
      <c r="K695" s="52">
        <f>IF(OR($A695="",$E695=""),"",IF($P695=1,0,N($E695)*N($F695)-N($G695)+N($H695)))</f>
        <v/>
      </c>
      <c r="L695" s="52">
        <f>IF(K695="","",IF($P695=1,0,N($E695)*IFERROR(INDEX(Products!$D$8:$D$307,MATCH($D695,Products!$A$8:$A$307,0)),0)))</f>
        <v/>
      </c>
      <c r="M695" s="52">
        <f>IF(OR(K695="",$O695=0),IF(K695="","",0),IF($P695=1,0,K695*(N(INDEX(Settings!$E$11:$E$18,$O695))+N(INDEX(Settings!$G$11:$G$18,$O695)))+N(INDEX(Settings!$F$11:$F$18,$O695))))</f>
        <v/>
      </c>
      <c r="N695" s="53">
        <f>IF(K695="","",K695-L695-M695-N($I695)-$P695*N(Settings!$D$20))</f>
        <v/>
      </c>
      <c r="O695">
        <f>IF($C695="",0,IFERROR(MATCH($C695,Settings!$D$11:$D$18,0),0))</f>
        <v/>
      </c>
      <c r="P695">
        <f>IF(LOWER(TRIM($J695&amp;""))="x",1,0)</f>
        <v/>
      </c>
    </row>
    <row r="696">
      <c r="A696" s="49" t="n">
        <v>46116</v>
      </c>
      <c r="B696" s="50" t="inlineStr">
        <is>
          <t>BL26689</t>
        </is>
      </c>
      <c r="C696" s="50" t="inlineStr">
        <is>
          <t>Etsy</t>
        </is>
      </c>
      <c r="D696" s="50" t="inlineStr">
        <is>
          <t>BL-302</t>
        </is>
      </c>
      <c r="E696" s="50" t="n">
        <v>1</v>
      </c>
      <c r="F696" s="51" t="n">
        <v>33.53</v>
      </c>
      <c r="G696" s="51" t="n">
        <v>0</v>
      </c>
      <c r="H696" s="51" t="n">
        <v>3.28</v>
      </c>
      <c r="I696" s="51" t="n">
        <v>4.86</v>
      </c>
      <c r="J696" s="50" t="n"/>
      <c r="K696" s="52">
        <f>IF(OR($A696="",$E696=""),"",IF($P696=1,0,N($E696)*N($F696)-N($G696)+N($H696)))</f>
        <v/>
      </c>
      <c r="L696" s="52">
        <f>IF(K696="","",IF($P696=1,0,N($E696)*IFERROR(INDEX(Products!$D$8:$D$307,MATCH($D696,Products!$A$8:$A$307,0)),0)))</f>
        <v/>
      </c>
      <c r="M696" s="52">
        <f>IF(OR(K696="",$O696=0),IF(K696="","",0),IF($P696=1,0,K696*(N(INDEX(Settings!$E$11:$E$18,$O696))+N(INDEX(Settings!$G$11:$G$18,$O696)))+N(INDEX(Settings!$F$11:$F$18,$O696))))</f>
        <v/>
      </c>
      <c r="N696" s="53">
        <f>IF(K696="","",K696-L696-M696-N($I696)-$P696*N(Settings!$D$20))</f>
        <v/>
      </c>
      <c r="O696">
        <f>IF($C696="",0,IFERROR(MATCH($C696,Settings!$D$11:$D$18,0),0))</f>
        <v/>
      </c>
      <c r="P696">
        <f>IF(LOWER(TRIM($J696&amp;""))="x",1,0)</f>
        <v/>
      </c>
    </row>
    <row r="697">
      <c r="A697" s="49" t="n">
        <v>46116</v>
      </c>
      <c r="B697" s="50" t="inlineStr">
        <is>
          <t>BL26690</t>
        </is>
      </c>
      <c r="C697" s="50" t="inlineStr">
        <is>
          <t>Amazon</t>
        </is>
      </c>
      <c r="D697" s="50" t="inlineStr">
        <is>
          <t>BL-303</t>
        </is>
      </c>
      <c r="E697" s="50" t="n">
        <v>1</v>
      </c>
      <c r="F697" s="51" t="n">
        <v>10.5</v>
      </c>
      <c r="G697" s="51" t="n">
        <v>0</v>
      </c>
      <c r="H697" s="51" t="n">
        <v>0</v>
      </c>
      <c r="I697" s="51" t="n">
        <v>4.93</v>
      </c>
      <c r="J697" s="50" t="n"/>
      <c r="K697" s="52">
        <f>IF(OR($A697="",$E697=""),"",IF($P697=1,0,N($E697)*N($F697)-N($G697)+N($H697)))</f>
        <v/>
      </c>
      <c r="L697" s="52">
        <f>IF(K697="","",IF($P697=1,0,N($E697)*IFERROR(INDEX(Products!$D$8:$D$307,MATCH($D697,Products!$A$8:$A$307,0)),0)))</f>
        <v/>
      </c>
      <c r="M697" s="52">
        <f>IF(OR(K697="",$O697=0),IF(K697="","",0),IF($P697=1,0,K697*(N(INDEX(Settings!$E$11:$E$18,$O697))+N(INDEX(Settings!$G$11:$G$18,$O697)))+N(INDEX(Settings!$F$11:$F$18,$O697))))</f>
        <v/>
      </c>
      <c r="N697" s="53">
        <f>IF(K697="","",K697-L697-M697-N($I697)-$P697*N(Settings!$D$20))</f>
        <v/>
      </c>
      <c r="O697">
        <f>IF($C697="",0,IFERROR(MATCH($C697,Settings!$D$11:$D$18,0),0))</f>
        <v/>
      </c>
      <c r="P697">
        <f>IF(LOWER(TRIM($J697&amp;""))="x",1,0)</f>
        <v/>
      </c>
    </row>
    <row r="698">
      <c r="A698" s="49" t="n">
        <v>46116</v>
      </c>
      <c r="B698" s="50" t="inlineStr">
        <is>
          <t>BL26691</t>
        </is>
      </c>
      <c r="C698" s="50" t="inlineStr">
        <is>
          <t>Amazon</t>
        </is>
      </c>
      <c r="D698" s="50" t="inlineStr">
        <is>
          <t>BL-402</t>
        </is>
      </c>
      <c r="E698" s="50" t="n">
        <v>1</v>
      </c>
      <c r="F698" s="51" t="n">
        <v>44.03</v>
      </c>
      <c r="G698" s="51" t="n">
        <v>0</v>
      </c>
      <c r="H698" s="51" t="n">
        <v>0</v>
      </c>
      <c r="I698" s="51" t="n">
        <v>6.9</v>
      </c>
      <c r="J698" s="50" t="n"/>
      <c r="K698" s="52">
        <f>IF(OR($A698="",$E698=""),"",IF($P698=1,0,N($E698)*N($F698)-N($G698)+N($H698)))</f>
        <v/>
      </c>
      <c r="L698" s="52">
        <f>IF(K698="","",IF($P698=1,0,N($E698)*IFERROR(INDEX(Products!$D$8:$D$307,MATCH($D698,Products!$A$8:$A$307,0)),0)))</f>
        <v/>
      </c>
      <c r="M698" s="52">
        <f>IF(OR(K698="",$O698=0),IF(K698="","",0),IF($P698=1,0,K698*(N(INDEX(Settings!$E$11:$E$18,$O698))+N(INDEX(Settings!$G$11:$G$18,$O698)))+N(INDEX(Settings!$F$11:$F$18,$O698))))</f>
        <v/>
      </c>
      <c r="N698" s="53">
        <f>IF(K698="","",K698-L698-M698-N($I698)-$P698*N(Settings!$D$20))</f>
        <v/>
      </c>
      <c r="O698">
        <f>IF($C698="",0,IFERROR(MATCH($C698,Settings!$D$11:$D$18,0),0))</f>
        <v/>
      </c>
      <c r="P698">
        <f>IF(LOWER(TRIM($J698&amp;""))="x",1,0)</f>
        <v/>
      </c>
    </row>
    <row r="699">
      <c r="A699" s="49" t="n">
        <v>46116</v>
      </c>
      <c r="B699" s="50" t="inlineStr">
        <is>
          <t>BL26692</t>
        </is>
      </c>
      <c r="C699" s="50" t="inlineStr">
        <is>
          <t>Amazon</t>
        </is>
      </c>
      <c r="D699" s="50" t="inlineStr">
        <is>
          <t>BL-101</t>
        </is>
      </c>
      <c r="E699" s="50" t="n">
        <v>1</v>
      </c>
      <c r="F699" s="51" t="n">
        <v>21.97</v>
      </c>
      <c r="G699" s="51" t="n">
        <v>0</v>
      </c>
      <c r="H699" s="51" t="n">
        <v>0</v>
      </c>
      <c r="I699" s="51" t="n">
        <v>5.1</v>
      </c>
      <c r="J699" s="50" t="n"/>
      <c r="K699" s="52">
        <f>IF(OR($A699="",$E699=""),"",IF($P699=1,0,N($E699)*N($F699)-N($G699)+N($H699)))</f>
        <v/>
      </c>
      <c r="L699" s="52">
        <f>IF(K699="","",IF($P699=1,0,N($E699)*IFERROR(INDEX(Products!$D$8:$D$307,MATCH($D699,Products!$A$8:$A$307,0)),0)))</f>
        <v/>
      </c>
      <c r="M699" s="52">
        <f>IF(OR(K699="",$O699=0),IF(K699="","",0),IF($P699=1,0,K699*(N(INDEX(Settings!$E$11:$E$18,$O699))+N(INDEX(Settings!$G$11:$G$18,$O699)))+N(INDEX(Settings!$F$11:$F$18,$O699))))</f>
        <v/>
      </c>
      <c r="N699" s="53">
        <f>IF(K699="","",K699-L699-M699-N($I699)-$P699*N(Settings!$D$20))</f>
        <v/>
      </c>
      <c r="O699">
        <f>IF($C699="",0,IFERROR(MATCH($C699,Settings!$D$11:$D$18,0),0))</f>
        <v/>
      </c>
      <c r="P699">
        <f>IF(LOWER(TRIM($J699&amp;""))="x",1,0)</f>
        <v/>
      </c>
    </row>
    <row r="700">
      <c r="A700" s="49" t="n">
        <v>46116</v>
      </c>
      <c r="B700" s="50" t="inlineStr">
        <is>
          <t>BL26693</t>
        </is>
      </c>
      <c r="C700" s="50" t="inlineStr">
        <is>
          <t>eBay</t>
        </is>
      </c>
      <c r="D700" s="50" t="inlineStr">
        <is>
          <t>BL-302</t>
        </is>
      </c>
      <c r="E700" s="50" t="n">
        <v>2</v>
      </c>
      <c r="F700" s="51" t="n">
        <v>33.53</v>
      </c>
      <c r="G700" s="51" t="n">
        <v>0</v>
      </c>
      <c r="H700" s="51" t="n">
        <v>3.28</v>
      </c>
      <c r="I700" s="51" t="n">
        <v>5.07</v>
      </c>
      <c r="J700" s="50" t="n"/>
      <c r="K700" s="52">
        <f>IF(OR($A700="",$E700=""),"",IF($P700=1,0,N($E700)*N($F700)-N($G700)+N($H700)))</f>
        <v/>
      </c>
      <c r="L700" s="52">
        <f>IF(K700="","",IF($P700=1,0,N($E700)*IFERROR(INDEX(Products!$D$8:$D$307,MATCH($D700,Products!$A$8:$A$307,0)),0)))</f>
        <v/>
      </c>
      <c r="M700" s="52">
        <f>IF(OR(K700="",$O700=0),IF(K700="","",0),IF($P700=1,0,K700*(N(INDEX(Settings!$E$11:$E$18,$O700))+N(INDEX(Settings!$G$11:$G$18,$O700)))+N(INDEX(Settings!$F$11:$F$18,$O700))))</f>
        <v/>
      </c>
      <c r="N700" s="53">
        <f>IF(K700="","",K700-L700-M700-N($I700)-$P700*N(Settings!$D$20))</f>
        <v/>
      </c>
      <c r="O700">
        <f>IF($C700="",0,IFERROR(MATCH($C700,Settings!$D$11:$D$18,0),0))</f>
        <v/>
      </c>
      <c r="P700">
        <f>IF(LOWER(TRIM($J700&amp;""))="x",1,0)</f>
        <v/>
      </c>
    </row>
    <row r="701">
      <c r="A701" s="49" t="n">
        <v>46116</v>
      </c>
      <c r="B701" s="50" t="inlineStr">
        <is>
          <t>BL26694</t>
        </is>
      </c>
      <c r="C701" s="50" t="inlineStr">
        <is>
          <t>Own shop</t>
        </is>
      </c>
      <c r="D701" s="50" t="inlineStr">
        <is>
          <t>BL-201</t>
        </is>
      </c>
      <c r="E701" s="50" t="n">
        <v>1</v>
      </c>
      <c r="F701" s="51" t="n">
        <v>12.52</v>
      </c>
      <c r="G701" s="51" t="n">
        <v>0</v>
      </c>
      <c r="H701" s="51" t="n">
        <v>4.12</v>
      </c>
      <c r="I701" s="51" t="n">
        <v>4.74</v>
      </c>
      <c r="J701" s="50" t="n"/>
      <c r="K701" s="52">
        <f>IF(OR($A701="",$E701=""),"",IF($P701=1,0,N($E701)*N($F701)-N($G701)+N($H701)))</f>
        <v/>
      </c>
      <c r="L701" s="52">
        <f>IF(K701="","",IF($P701=1,0,N($E701)*IFERROR(INDEX(Products!$D$8:$D$307,MATCH($D701,Products!$A$8:$A$307,0)),0)))</f>
        <v/>
      </c>
      <c r="M701" s="52">
        <f>IF(OR(K701="",$O701=0),IF(K701="","",0),IF($P701=1,0,K701*(N(INDEX(Settings!$E$11:$E$18,$O701))+N(INDEX(Settings!$G$11:$G$18,$O701)))+N(INDEX(Settings!$F$11:$F$18,$O701))))</f>
        <v/>
      </c>
      <c r="N701" s="53">
        <f>IF(K701="","",K701-L701-M701-N($I701)-$P701*N(Settings!$D$20))</f>
        <v/>
      </c>
      <c r="O701">
        <f>IF($C701="",0,IFERROR(MATCH($C701,Settings!$D$11:$D$18,0),0))</f>
        <v/>
      </c>
      <c r="P701">
        <f>IF(LOWER(TRIM($J701&amp;""))="x",1,0)</f>
        <v/>
      </c>
    </row>
    <row r="702">
      <c r="A702" s="49" t="n">
        <v>46116</v>
      </c>
      <c r="B702" s="50" t="inlineStr">
        <is>
          <t>BL26695</t>
        </is>
      </c>
      <c r="C702" s="50" t="inlineStr">
        <is>
          <t>Own shop</t>
        </is>
      </c>
      <c r="D702" s="50" t="inlineStr">
        <is>
          <t>BL-401</t>
        </is>
      </c>
      <c r="E702" s="50" t="n">
        <v>1</v>
      </c>
      <c r="F702" s="51" t="n">
        <v>23.45</v>
      </c>
      <c r="G702" s="51" t="n">
        <v>0</v>
      </c>
      <c r="H702" s="51" t="n">
        <v>4.12</v>
      </c>
      <c r="I702" s="51" t="n">
        <v>4.58</v>
      </c>
      <c r="J702" s="50" t="n"/>
      <c r="K702" s="52">
        <f>IF(OR($A702="",$E702=""),"",IF($P702=1,0,N($E702)*N($F702)-N($G702)+N($H702)))</f>
        <v/>
      </c>
      <c r="L702" s="52">
        <f>IF(K702="","",IF($P702=1,0,N($E702)*IFERROR(INDEX(Products!$D$8:$D$307,MATCH($D702,Products!$A$8:$A$307,0)),0)))</f>
        <v/>
      </c>
      <c r="M702" s="52">
        <f>IF(OR(K702="",$O702=0),IF(K702="","",0),IF($P702=1,0,K702*(N(INDEX(Settings!$E$11:$E$18,$O702))+N(INDEX(Settings!$G$11:$G$18,$O702)))+N(INDEX(Settings!$F$11:$F$18,$O702))))</f>
        <v/>
      </c>
      <c r="N702" s="53">
        <f>IF(K702="","",K702-L702-M702-N($I702)-$P702*N(Settings!$D$20))</f>
        <v/>
      </c>
      <c r="O702">
        <f>IF($C702="",0,IFERROR(MATCH($C702,Settings!$D$11:$D$18,0),0))</f>
        <v/>
      </c>
      <c r="P702">
        <f>IF(LOWER(TRIM($J702&amp;""))="x",1,0)</f>
        <v/>
      </c>
    </row>
    <row r="703">
      <c r="A703" s="49" t="n">
        <v>46116</v>
      </c>
      <c r="B703" s="50" t="inlineStr">
        <is>
          <t>BL26696</t>
        </is>
      </c>
      <c r="C703" s="50" t="inlineStr">
        <is>
          <t>Amazon</t>
        </is>
      </c>
      <c r="D703" s="50" t="inlineStr">
        <is>
          <t>BL-201</t>
        </is>
      </c>
      <c r="E703" s="50" t="n">
        <v>1</v>
      </c>
      <c r="F703" s="51" t="n">
        <v>13.15</v>
      </c>
      <c r="G703" s="51" t="n">
        <v>0</v>
      </c>
      <c r="H703" s="51" t="n">
        <v>0</v>
      </c>
      <c r="I703" s="51" t="n">
        <v>4.2</v>
      </c>
      <c r="J703" s="50" t="n"/>
      <c r="K703" s="52">
        <f>IF(OR($A703="",$E703=""),"",IF($P703=1,0,N($E703)*N($F703)-N($G703)+N($H703)))</f>
        <v/>
      </c>
      <c r="L703" s="52">
        <f>IF(K703="","",IF($P703=1,0,N($E703)*IFERROR(INDEX(Products!$D$8:$D$307,MATCH($D703,Products!$A$8:$A$307,0)),0)))</f>
        <v/>
      </c>
      <c r="M703" s="52">
        <f>IF(OR(K703="",$O703=0),IF(K703="","",0),IF($P703=1,0,K703*(N(INDEX(Settings!$E$11:$E$18,$O703))+N(INDEX(Settings!$G$11:$G$18,$O703)))+N(INDEX(Settings!$F$11:$F$18,$O703))))</f>
        <v/>
      </c>
      <c r="N703" s="53">
        <f>IF(K703="","",K703-L703-M703-N($I703)-$P703*N(Settings!$D$20))</f>
        <v/>
      </c>
      <c r="O703">
        <f>IF($C703="",0,IFERROR(MATCH($C703,Settings!$D$11:$D$18,0),0))</f>
        <v/>
      </c>
      <c r="P703">
        <f>IF(LOWER(TRIM($J703&amp;""))="x",1,0)</f>
        <v/>
      </c>
    </row>
    <row r="704">
      <c r="A704" s="49" t="n">
        <v>46117</v>
      </c>
      <c r="B704" s="50" t="inlineStr">
        <is>
          <t>BL26697</t>
        </is>
      </c>
      <c r="C704" s="50" t="inlineStr">
        <is>
          <t>Own shop</t>
        </is>
      </c>
      <c r="D704" s="50" t="inlineStr">
        <is>
          <t>BL-203</t>
        </is>
      </c>
      <c r="E704" s="50" t="n">
        <v>1</v>
      </c>
      <c r="F704" s="51" t="n">
        <v>16.72</v>
      </c>
      <c r="G704" s="51" t="n">
        <v>0</v>
      </c>
      <c r="H704" s="51" t="n">
        <v>4.12</v>
      </c>
      <c r="I704" s="51" t="n">
        <v>5.08</v>
      </c>
      <c r="J704" s="50" t="n"/>
      <c r="K704" s="52">
        <f>IF(OR($A704="",$E704=""),"",IF($P704=1,0,N($E704)*N($F704)-N($G704)+N($H704)))</f>
        <v/>
      </c>
      <c r="L704" s="52">
        <f>IF(K704="","",IF($P704=1,0,N($E704)*IFERROR(INDEX(Products!$D$8:$D$307,MATCH($D704,Products!$A$8:$A$307,0)),0)))</f>
        <v/>
      </c>
      <c r="M704" s="52">
        <f>IF(OR(K704="",$O704=0),IF(K704="","",0),IF($P704=1,0,K704*(N(INDEX(Settings!$E$11:$E$18,$O704))+N(INDEX(Settings!$G$11:$G$18,$O704)))+N(INDEX(Settings!$F$11:$F$18,$O704))))</f>
        <v/>
      </c>
      <c r="N704" s="53">
        <f>IF(K704="","",K704-L704-M704-N($I704)-$P704*N(Settings!$D$20))</f>
        <v/>
      </c>
      <c r="O704">
        <f>IF($C704="",0,IFERROR(MATCH($C704,Settings!$D$11:$D$18,0),0))</f>
        <v/>
      </c>
      <c r="P704">
        <f>IF(LOWER(TRIM($J704&amp;""))="x",1,0)</f>
        <v/>
      </c>
    </row>
    <row r="705">
      <c r="A705" s="49" t="n">
        <v>46117</v>
      </c>
      <c r="B705" s="50" t="inlineStr">
        <is>
          <t>BL26698</t>
        </is>
      </c>
      <c r="C705" s="50" t="inlineStr">
        <is>
          <t>Etsy</t>
        </is>
      </c>
      <c r="D705" s="50" t="inlineStr">
        <is>
          <t>BL-201</t>
        </is>
      </c>
      <c r="E705" s="50" t="n">
        <v>1</v>
      </c>
      <c r="F705" s="51" t="n">
        <v>12.52</v>
      </c>
      <c r="G705" s="51" t="n">
        <v>0</v>
      </c>
      <c r="H705" s="51" t="n">
        <v>3.28</v>
      </c>
      <c r="I705" s="51" t="n">
        <v>4.28</v>
      </c>
      <c r="J705" s="50" t="n"/>
      <c r="K705" s="52">
        <f>IF(OR($A705="",$E705=""),"",IF($P705=1,0,N($E705)*N($F705)-N($G705)+N($H705)))</f>
        <v/>
      </c>
      <c r="L705" s="52">
        <f>IF(K705="","",IF($P705=1,0,N($E705)*IFERROR(INDEX(Products!$D$8:$D$307,MATCH($D705,Products!$A$8:$A$307,0)),0)))</f>
        <v/>
      </c>
      <c r="M705" s="52">
        <f>IF(OR(K705="",$O705=0),IF(K705="","",0),IF($P705=1,0,K705*(N(INDEX(Settings!$E$11:$E$18,$O705))+N(INDEX(Settings!$G$11:$G$18,$O705)))+N(INDEX(Settings!$F$11:$F$18,$O705))))</f>
        <v/>
      </c>
      <c r="N705" s="53">
        <f>IF(K705="","",K705-L705-M705-N($I705)-$P705*N(Settings!$D$20))</f>
        <v/>
      </c>
      <c r="O705">
        <f>IF($C705="",0,IFERROR(MATCH($C705,Settings!$D$11:$D$18,0),0))</f>
        <v/>
      </c>
      <c r="P705">
        <f>IF(LOWER(TRIM($J705&amp;""))="x",1,0)</f>
        <v/>
      </c>
    </row>
    <row r="706">
      <c r="A706" s="49" t="n">
        <v>46117</v>
      </c>
      <c r="B706" s="50" t="inlineStr">
        <is>
          <t>BL26699</t>
        </is>
      </c>
      <c r="C706" s="50" t="inlineStr">
        <is>
          <t>Amazon</t>
        </is>
      </c>
      <c r="D706" s="50" t="inlineStr">
        <is>
          <t>BL-403</t>
        </is>
      </c>
      <c r="E706" s="50" t="n">
        <v>1</v>
      </c>
      <c r="F706" s="51" t="n">
        <v>11.38</v>
      </c>
      <c r="G706" s="51" t="n">
        <v>0</v>
      </c>
      <c r="H706" s="51" t="n">
        <v>0</v>
      </c>
      <c r="I706" s="51" t="n">
        <v>4.94</v>
      </c>
      <c r="J706" s="50" t="inlineStr">
        <is>
          <t>x</t>
        </is>
      </c>
      <c r="K706" s="52">
        <f>IF(OR($A706="",$E706=""),"",IF($P706=1,0,N($E706)*N($F706)-N($G706)+N($H706)))</f>
        <v/>
      </c>
      <c r="L706" s="52">
        <f>IF(K706="","",IF($P706=1,0,N($E706)*IFERROR(INDEX(Products!$D$8:$D$307,MATCH($D706,Products!$A$8:$A$307,0)),0)))</f>
        <v/>
      </c>
      <c r="M706" s="52">
        <f>IF(OR(K706="",$O706=0),IF(K706="","",0),IF($P706=1,0,K706*(N(INDEX(Settings!$E$11:$E$18,$O706))+N(INDEX(Settings!$G$11:$G$18,$O706)))+N(INDEX(Settings!$F$11:$F$18,$O706))))</f>
        <v/>
      </c>
      <c r="N706" s="53">
        <f>IF(K706="","",K706-L706-M706-N($I706)-$P706*N(Settings!$D$20))</f>
        <v/>
      </c>
      <c r="O706">
        <f>IF($C706="",0,IFERROR(MATCH($C706,Settings!$D$11:$D$18,0),0))</f>
        <v/>
      </c>
      <c r="P706">
        <f>IF(LOWER(TRIM($J706&amp;""))="x",1,0)</f>
        <v/>
      </c>
    </row>
    <row r="707">
      <c r="A707" s="49" t="n">
        <v>46117</v>
      </c>
      <c r="B707" s="50" t="inlineStr">
        <is>
          <t>BL26700</t>
        </is>
      </c>
      <c r="C707" s="50" t="inlineStr">
        <is>
          <t>Etsy</t>
        </is>
      </c>
      <c r="D707" s="50" t="inlineStr">
        <is>
          <t>BL-101</t>
        </is>
      </c>
      <c r="E707" s="50" t="n">
        <v>1</v>
      </c>
      <c r="F707" s="51" t="n">
        <v>20.92</v>
      </c>
      <c r="G707" s="51" t="n">
        <v>0</v>
      </c>
      <c r="H707" s="51" t="n">
        <v>3.28</v>
      </c>
      <c r="I707" s="51" t="n">
        <v>5.19</v>
      </c>
      <c r="J707" s="50" t="n"/>
      <c r="K707" s="52">
        <f>IF(OR($A707="",$E707=""),"",IF($P707=1,0,N($E707)*N($F707)-N($G707)+N($H707)))</f>
        <v/>
      </c>
      <c r="L707" s="52">
        <f>IF(K707="","",IF($P707=1,0,N($E707)*IFERROR(INDEX(Products!$D$8:$D$307,MATCH($D707,Products!$A$8:$A$307,0)),0)))</f>
        <v/>
      </c>
      <c r="M707" s="52">
        <f>IF(OR(K707="",$O707=0),IF(K707="","",0),IF($P707=1,0,K707*(N(INDEX(Settings!$E$11:$E$18,$O707))+N(INDEX(Settings!$G$11:$G$18,$O707)))+N(INDEX(Settings!$F$11:$F$18,$O707))))</f>
        <v/>
      </c>
      <c r="N707" s="53">
        <f>IF(K707="","",K707-L707-M707-N($I707)-$P707*N(Settings!$D$20))</f>
        <v/>
      </c>
      <c r="O707">
        <f>IF($C707="",0,IFERROR(MATCH($C707,Settings!$D$11:$D$18,0),0))</f>
        <v/>
      </c>
      <c r="P707">
        <f>IF(LOWER(TRIM($J707&amp;""))="x",1,0)</f>
        <v/>
      </c>
    </row>
    <row r="708">
      <c r="A708" s="49" t="n">
        <v>46117</v>
      </c>
      <c r="B708" s="50" t="inlineStr">
        <is>
          <t>BL26701</t>
        </is>
      </c>
      <c r="C708" s="50" t="inlineStr">
        <is>
          <t>Etsy</t>
        </is>
      </c>
      <c r="D708" s="50" t="inlineStr">
        <is>
          <t>BL-403</t>
        </is>
      </c>
      <c r="E708" s="50" t="n">
        <v>2</v>
      </c>
      <c r="F708" s="51" t="n">
        <v>10.84</v>
      </c>
      <c r="G708" s="51" t="n">
        <v>0</v>
      </c>
      <c r="H708" s="51" t="n">
        <v>3.28</v>
      </c>
      <c r="I708" s="51" t="n">
        <v>4.56</v>
      </c>
      <c r="J708" s="50" t="n"/>
      <c r="K708" s="52">
        <f>IF(OR($A708="",$E708=""),"",IF($P708=1,0,N($E708)*N($F708)-N($G708)+N($H708)))</f>
        <v/>
      </c>
      <c r="L708" s="52">
        <f>IF(K708="","",IF($P708=1,0,N($E708)*IFERROR(INDEX(Products!$D$8:$D$307,MATCH($D708,Products!$A$8:$A$307,0)),0)))</f>
        <v/>
      </c>
      <c r="M708" s="52">
        <f>IF(OR(K708="",$O708=0),IF(K708="","",0),IF($P708=1,0,K708*(N(INDEX(Settings!$E$11:$E$18,$O708))+N(INDEX(Settings!$G$11:$G$18,$O708)))+N(INDEX(Settings!$F$11:$F$18,$O708))))</f>
        <v/>
      </c>
      <c r="N708" s="53">
        <f>IF(K708="","",K708-L708-M708-N($I708)-$P708*N(Settings!$D$20))</f>
        <v/>
      </c>
      <c r="O708">
        <f>IF($C708="",0,IFERROR(MATCH($C708,Settings!$D$11:$D$18,0),0))</f>
        <v/>
      </c>
      <c r="P708">
        <f>IF(LOWER(TRIM($J708&amp;""))="x",1,0)</f>
        <v/>
      </c>
    </row>
    <row r="709">
      <c r="A709" s="49" t="n">
        <v>46117</v>
      </c>
      <c r="B709" s="50" t="inlineStr">
        <is>
          <t>BL26702</t>
        </is>
      </c>
      <c r="C709" s="50" t="inlineStr">
        <is>
          <t>Etsy</t>
        </is>
      </c>
      <c r="D709" s="50" t="inlineStr">
        <is>
          <t>BL-203</t>
        </is>
      </c>
      <c r="E709" s="50" t="n">
        <v>1</v>
      </c>
      <c r="F709" s="51" t="n">
        <v>16.72</v>
      </c>
      <c r="G709" s="51" t="n">
        <v>0</v>
      </c>
      <c r="H709" s="51" t="n">
        <v>3.28</v>
      </c>
      <c r="I709" s="51" t="n">
        <v>4.57</v>
      </c>
      <c r="J709" s="50" t="n"/>
      <c r="K709" s="52">
        <f>IF(OR($A709="",$E709=""),"",IF($P709=1,0,N($E709)*N($F709)-N($G709)+N($H709)))</f>
        <v/>
      </c>
      <c r="L709" s="52">
        <f>IF(K709="","",IF($P709=1,0,N($E709)*IFERROR(INDEX(Products!$D$8:$D$307,MATCH($D709,Products!$A$8:$A$307,0)),0)))</f>
        <v/>
      </c>
      <c r="M709" s="52">
        <f>IF(OR(K709="",$O709=0),IF(K709="","",0),IF($P709=1,0,K709*(N(INDEX(Settings!$E$11:$E$18,$O709))+N(INDEX(Settings!$G$11:$G$18,$O709)))+N(INDEX(Settings!$F$11:$F$18,$O709))))</f>
        <v/>
      </c>
      <c r="N709" s="53">
        <f>IF(K709="","",K709-L709-M709-N($I709)-$P709*N(Settings!$D$20))</f>
        <v/>
      </c>
      <c r="O709">
        <f>IF($C709="",0,IFERROR(MATCH($C709,Settings!$D$11:$D$18,0),0))</f>
        <v/>
      </c>
      <c r="P709">
        <f>IF(LOWER(TRIM($J709&amp;""))="x",1,0)</f>
        <v/>
      </c>
    </row>
    <row r="710">
      <c r="A710" s="49" t="n">
        <v>46117</v>
      </c>
      <c r="B710" s="50" t="inlineStr">
        <is>
          <t>BL26703</t>
        </is>
      </c>
      <c r="C710" s="50" t="inlineStr">
        <is>
          <t>Own shop</t>
        </is>
      </c>
      <c r="D710" s="50" t="inlineStr">
        <is>
          <t>BL-301</t>
        </is>
      </c>
      <c r="E710" s="50" t="n">
        <v>1</v>
      </c>
      <c r="F710" s="51" t="n">
        <v>18.4</v>
      </c>
      <c r="G710" s="51" t="n">
        <v>0</v>
      </c>
      <c r="H710" s="51" t="n">
        <v>4.12</v>
      </c>
      <c r="I710" s="51" t="n">
        <v>4.41</v>
      </c>
      <c r="J710" s="50" t="inlineStr">
        <is>
          <t>x</t>
        </is>
      </c>
      <c r="K710" s="52">
        <f>IF(OR($A710="",$E710=""),"",IF($P710=1,0,N($E710)*N($F710)-N($G710)+N($H710)))</f>
        <v/>
      </c>
      <c r="L710" s="52">
        <f>IF(K710="","",IF($P710=1,0,N($E710)*IFERROR(INDEX(Products!$D$8:$D$307,MATCH($D710,Products!$A$8:$A$307,0)),0)))</f>
        <v/>
      </c>
      <c r="M710" s="52">
        <f>IF(OR(K710="",$O710=0),IF(K710="","",0),IF($P710=1,0,K710*(N(INDEX(Settings!$E$11:$E$18,$O710))+N(INDEX(Settings!$G$11:$G$18,$O710)))+N(INDEX(Settings!$F$11:$F$18,$O710))))</f>
        <v/>
      </c>
      <c r="N710" s="53">
        <f>IF(K710="","",K710-L710-M710-N($I710)-$P710*N(Settings!$D$20))</f>
        <v/>
      </c>
      <c r="O710">
        <f>IF($C710="",0,IFERROR(MATCH($C710,Settings!$D$11:$D$18,0),0))</f>
        <v/>
      </c>
      <c r="P710">
        <f>IF(LOWER(TRIM($J710&amp;""))="x",1,0)</f>
        <v/>
      </c>
    </row>
    <row r="711">
      <c r="A711" s="49" t="n">
        <v>46117</v>
      </c>
      <c r="B711" s="50" t="inlineStr">
        <is>
          <t>BL26704</t>
        </is>
      </c>
      <c r="C711" s="50" t="inlineStr">
        <is>
          <t>Own shop</t>
        </is>
      </c>
      <c r="D711" s="50" t="inlineStr">
        <is>
          <t>BL-103</t>
        </is>
      </c>
      <c r="E711" s="50" t="n">
        <v>1</v>
      </c>
      <c r="F711" s="51" t="n">
        <v>29.33</v>
      </c>
      <c r="G711" s="51" t="n">
        <v>2.93</v>
      </c>
      <c r="H711" s="51" t="n">
        <v>4.12</v>
      </c>
      <c r="I711" s="51" t="n">
        <v>4.58</v>
      </c>
      <c r="J711" s="50" t="n"/>
      <c r="K711" s="52">
        <f>IF(OR($A711="",$E711=""),"",IF($P711=1,0,N($E711)*N($F711)-N($G711)+N($H711)))</f>
        <v/>
      </c>
      <c r="L711" s="52">
        <f>IF(K711="","",IF($P711=1,0,N($E711)*IFERROR(INDEX(Products!$D$8:$D$307,MATCH($D711,Products!$A$8:$A$307,0)),0)))</f>
        <v/>
      </c>
      <c r="M711" s="52">
        <f>IF(OR(K711="",$O711=0),IF(K711="","",0),IF($P711=1,0,K711*(N(INDEX(Settings!$E$11:$E$18,$O711))+N(INDEX(Settings!$G$11:$G$18,$O711)))+N(INDEX(Settings!$F$11:$F$18,$O711))))</f>
        <v/>
      </c>
      <c r="N711" s="53">
        <f>IF(K711="","",K711-L711-M711-N($I711)-$P711*N(Settings!$D$20))</f>
        <v/>
      </c>
      <c r="O711">
        <f>IF($C711="",0,IFERROR(MATCH($C711,Settings!$D$11:$D$18,0),0))</f>
        <v/>
      </c>
      <c r="P711">
        <f>IF(LOWER(TRIM($J711&amp;""))="x",1,0)</f>
        <v/>
      </c>
    </row>
    <row r="712">
      <c r="A712" s="49" t="n">
        <v>46117</v>
      </c>
      <c r="B712" s="50" t="inlineStr">
        <is>
          <t>BL26705</t>
        </is>
      </c>
      <c r="C712" s="50" t="inlineStr">
        <is>
          <t>Own shop</t>
        </is>
      </c>
      <c r="D712" s="50" t="inlineStr">
        <is>
          <t>BL-204</t>
        </is>
      </c>
      <c r="E712" s="50" t="n">
        <v>1</v>
      </c>
      <c r="F712" s="51" t="n">
        <v>19.24</v>
      </c>
      <c r="G712" s="51" t="n">
        <v>0</v>
      </c>
      <c r="H712" s="51" t="n">
        <v>4.12</v>
      </c>
      <c r="I712" s="51" t="n">
        <v>4.57</v>
      </c>
      <c r="J712" s="50" t="n"/>
      <c r="K712" s="52">
        <f>IF(OR($A712="",$E712=""),"",IF($P712=1,0,N($E712)*N($F712)-N($G712)+N($H712)))</f>
        <v/>
      </c>
      <c r="L712" s="52">
        <f>IF(K712="","",IF($P712=1,0,N($E712)*IFERROR(INDEX(Products!$D$8:$D$307,MATCH($D712,Products!$A$8:$A$307,0)),0)))</f>
        <v/>
      </c>
      <c r="M712" s="52">
        <f>IF(OR(K712="",$O712=0),IF(K712="","",0),IF($P712=1,0,K712*(N(INDEX(Settings!$E$11:$E$18,$O712))+N(INDEX(Settings!$G$11:$G$18,$O712)))+N(INDEX(Settings!$F$11:$F$18,$O712))))</f>
        <v/>
      </c>
      <c r="N712" s="53">
        <f>IF(K712="","",K712-L712-M712-N($I712)-$P712*N(Settings!$D$20))</f>
        <v/>
      </c>
      <c r="O712">
        <f>IF($C712="",0,IFERROR(MATCH($C712,Settings!$D$11:$D$18,0),0))</f>
        <v/>
      </c>
      <c r="P712">
        <f>IF(LOWER(TRIM($J712&amp;""))="x",1,0)</f>
        <v/>
      </c>
    </row>
    <row r="713">
      <c r="A713" s="49" t="n">
        <v>46117</v>
      </c>
      <c r="B713" s="50" t="inlineStr">
        <is>
          <t>BL26706</t>
        </is>
      </c>
      <c r="C713" s="50" t="inlineStr">
        <is>
          <t>Amazon</t>
        </is>
      </c>
      <c r="D713" s="50" t="inlineStr">
        <is>
          <t>BL-302</t>
        </is>
      </c>
      <c r="E713" s="50" t="n">
        <v>1</v>
      </c>
      <c r="F713" s="51" t="n">
        <v>35.21</v>
      </c>
      <c r="G713" s="51" t="n">
        <v>0</v>
      </c>
      <c r="H713" s="51" t="n">
        <v>0</v>
      </c>
      <c r="I713" s="51" t="n">
        <v>4.24</v>
      </c>
      <c r="J713" s="50" t="n"/>
      <c r="K713" s="52">
        <f>IF(OR($A713="",$E713=""),"",IF($P713=1,0,N($E713)*N($F713)-N($G713)+N($H713)))</f>
        <v/>
      </c>
      <c r="L713" s="52">
        <f>IF(K713="","",IF($P713=1,0,N($E713)*IFERROR(INDEX(Products!$D$8:$D$307,MATCH($D713,Products!$A$8:$A$307,0)),0)))</f>
        <v/>
      </c>
      <c r="M713" s="52">
        <f>IF(OR(K713="",$O713=0),IF(K713="","",0),IF($P713=1,0,K713*(N(INDEX(Settings!$E$11:$E$18,$O713))+N(INDEX(Settings!$G$11:$G$18,$O713)))+N(INDEX(Settings!$F$11:$F$18,$O713))))</f>
        <v/>
      </c>
      <c r="N713" s="53">
        <f>IF(K713="","",K713-L713-M713-N($I713)-$P713*N(Settings!$D$20))</f>
        <v/>
      </c>
      <c r="O713">
        <f>IF($C713="",0,IFERROR(MATCH($C713,Settings!$D$11:$D$18,0),0))</f>
        <v/>
      </c>
      <c r="P713">
        <f>IF(LOWER(TRIM($J713&amp;""))="x",1,0)</f>
        <v/>
      </c>
    </row>
    <row r="714">
      <c r="A714" s="49" t="n">
        <v>46117</v>
      </c>
      <c r="B714" s="50" t="inlineStr">
        <is>
          <t>BL26707</t>
        </is>
      </c>
      <c r="C714" s="50" t="inlineStr">
        <is>
          <t>Own shop</t>
        </is>
      </c>
      <c r="D714" s="50" t="inlineStr">
        <is>
          <t>BL-303</t>
        </is>
      </c>
      <c r="E714" s="50" t="n">
        <v>1</v>
      </c>
      <c r="F714" s="51" t="n">
        <v>10</v>
      </c>
      <c r="G714" s="51" t="n">
        <v>1</v>
      </c>
      <c r="H714" s="51" t="n">
        <v>4.12</v>
      </c>
      <c r="I714" s="51" t="n">
        <v>4.48</v>
      </c>
      <c r="J714" s="50" t="n"/>
      <c r="K714" s="52">
        <f>IF(OR($A714="",$E714=""),"",IF($P714=1,0,N($E714)*N($F714)-N($G714)+N($H714)))</f>
        <v/>
      </c>
      <c r="L714" s="52">
        <f>IF(K714="","",IF($P714=1,0,N($E714)*IFERROR(INDEX(Products!$D$8:$D$307,MATCH($D714,Products!$A$8:$A$307,0)),0)))</f>
        <v/>
      </c>
      <c r="M714" s="52">
        <f>IF(OR(K714="",$O714=0),IF(K714="","",0),IF($P714=1,0,K714*(N(INDEX(Settings!$E$11:$E$18,$O714))+N(INDEX(Settings!$G$11:$G$18,$O714)))+N(INDEX(Settings!$F$11:$F$18,$O714))))</f>
        <v/>
      </c>
      <c r="N714" s="53">
        <f>IF(K714="","",K714-L714-M714-N($I714)-$P714*N(Settings!$D$20))</f>
        <v/>
      </c>
      <c r="O714">
        <f>IF($C714="",0,IFERROR(MATCH($C714,Settings!$D$11:$D$18,0),0))</f>
        <v/>
      </c>
      <c r="P714">
        <f>IF(LOWER(TRIM($J714&amp;""))="x",1,0)</f>
        <v/>
      </c>
    </row>
    <row r="715">
      <c r="A715" s="49" t="n">
        <v>46117</v>
      </c>
      <c r="B715" s="50" t="inlineStr">
        <is>
          <t>BL26708</t>
        </is>
      </c>
      <c r="C715" s="50" t="inlineStr">
        <is>
          <t>eBay</t>
        </is>
      </c>
      <c r="D715" s="50" t="inlineStr">
        <is>
          <t>BL-301</t>
        </is>
      </c>
      <c r="E715" s="50" t="n">
        <v>1</v>
      </c>
      <c r="F715" s="51" t="n">
        <v>18.4</v>
      </c>
      <c r="G715" s="51" t="n">
        <v>0</v>
      </c>
      <c r="H715" s="51" t="n">
        <v>3.28</v>
      </c>
      <c r="I715" s="51" t="n">
        <v>5.19</v>
      </c>
      <c r="J715" s="50" t="n"/>
      <c r="K715" s="52">
        <f>IF(OR($A715="",$E715=""),"",IF($P715=1,0,N($E715)*N($F715)-N($G715)+N($H715)))</f>
        <v/>
      </c>
      <c r="L715" s="52">
        <f>IF(K715="","",IF($P715=1,0,N($E715)*IFERROR(INDEX(Products!$D$8:$D$307,MATCH($D715,Products!$A$8:$A$307,0)),0)))</f>
        <v/>
      </c>
      <c r="M715" s="52">
        <f>IF(OR(K715="",$O715=0),IF(K715="","",0),IF($P715=1,0,K715*(N(INDEX(Settings!$E$11:$E$18,$O715))+N(INDEX(Settings!$G$11:$G$18,$O715)))+N(INDEX(Settings!$F$11:$F$18,$O715))))</f>
        <v/>
      </c>
      <c r="N715" s="53">
        <f>IF(K715="","",K715-L715-M715-N($I715)-$P715*N(Settings!$D$20))</f>
        <v/>
      </c>
      <c r="O715">
        <f>IF($C715="",0,IFERROR(MATCH($C715,Settings!$D$11:$D$18,0),0))</f>
        <v/>
      </c>
      <c r="P715">
        <f>IF(LOWER(TRIM($J715&amp;""))="x",1,0)</f>
        <v/>
      </c>
    </row>
    <row r="716">
      <c r="A716" s="49" t="n">
        <v>46118</v>
      </c>
      <c r="B716" s="50" t="inlineStr">
        <is>
          <t>BL26709</t>
        </is>
      </c>
      <c r="C716" s="50" t="inlineStr">
        <is>
          <t>eBay</t>
        </is>
      </c>
      <c r="D716" s="50" t="inlineStr">
        <is>
          <t>BL-202</t>
        </is>
      </c>
      <c r="E716" s="50" t="n">
        <v>1</v>
      </c>
      <c r="F716" s="51" t="n">
        <v>57.98</v>
      </c>
      <c r="G716" s="51" t="n">
        <v>0</v>
      </c>
      <c r="H716" s="51" t="n">
        <v>3.28</v>
      </c>
      <c r="I716" s="51" t="n">
        <v>6.9</v>
      </c>
      <c r="J716" s="50" t="n"/>
      <c r="K716" s="52">
        <f>IF(OR($A716="",$E716=""),"",IF($P716=1,0,N($E716)*N($F716)-N($G716)+N($H716)))</f>
        <v/>
      </c>
      <c r="L716" s="52">
        <f>IF(K716="","",IF($P716=1,0,N($E716)*IFERROR(INDEX(Products!$D$8:$D$307,MATCH($D716,Products!$A$8:$A$307,0)),0)))</f>
        <v/>
      </c>
      <c r="M716" s="52">
        <f>IF(OR(K716="",$O716=0),IF(K716="","",0),IF($P716=1,0,K716*(N(INDEX(Settings!$E$11:$E$18,$O716))+N(INDEX(Settings!$G$11:$G$18,$O716)))+N(INDEX(Settings!$F$11:$F$18,$O716))))</f>
        <v/>
      </c>
      <c r="N716" s="53">
        <f>IF(K716="","",K716-L716-M716-N($I716)-$P716*N(Settings!$D$20))</f>
        <v/>
      </c>
      <c r="O716">
        <f>IF($C716="",0,IFERROR(MATCH($C716,Settings!$D$11:$D$18,0),0))</f>
        <v/>
      </c>
      <c r="P716">
        <f>IF(LOWER(TRIM($J716&amp;""))="x",1,0)</f>
        <v/>
      </c>
    </row>
    <row r="717">
      <c r="A717" s="49" t="n">
        <v>46118</v>
      </c>
      <c r="B717" s="50" t="inlineStr">
        <is>
          <t>BL26710</t>
        </is>
      </c>
      <c r="C717" s="50" t="inlineStr">
        <is>
          <t>Etsy</t>
        </is>
      </c>
      <c r="D717" s="50" t="inlineStr">
        <is>
          <t>BL-403</t>
        </is>
      </c>
      <c r="E717" s="50" t="n">
        <v>1</v>
      </c>
      <c r="F717" s="51" t="n">
        <v>10.84</v>
      </c>
      <c r="G717" s="51" t="n">
        <v>0</v>
      </c>
      <c r="H717" s="51" t="n">
        <v>3.28</v>
      </c>
      <c r="I717" s="51" t="n">
        <v>5.16</v>
      </c>
      <c r="J717" s="50" t="n"/>
      <c r="K717" s="52">
        <f>IF(OR($A717="",$E717=""),"",IF($P717=1,0,N($E717)*N($F717)-N($G717)+N($H717)))</f>
        <v/>
      </c>
      <c r="L717" s="52">
        <f>IF(K717="","",IF($P717=1,0,N($E717)*IFERROR(INDEX(Products!$D$8:$D$307,MATCH($D717,Products!$A$8:$A$307,0)),0)))</f>
        <v/>
      </c>
      <c r="M717" s="52">
        <f>IF(OR(K717="",$O717=0),IF(K717="","",0),IF($P717=1,0,K717*(N(INDEX(Settings!$E$11:$E$18,$O717))+N(INDEX(Settings!$G$11:$G$18,$O717)))+N(INDEX(Settings!$F$11:$F$18,$O717))))</f>
        <v/>
      </c>
      <c r="N717" s="53">
        <f>IF(K717="","",K717-L717-M717-N($I717)-$P717*N(Settings!$D$20))</f>
        <v/>
      </c>
      <c r="O717">
        <f>IF($C717="",0,IFERROR(MATCH($C717,Settings!$D$11:$D$18,0),0))</f>
        <v/>
      </c>
      <c r="P717">
        <f>IF(LOWER(TRIM($J717&amp;""))="x",1,0)</f>
        <v/>
      </c>
    </row>
    <row r="718">
      <c r="A718" s="49" t="n">
        <v>46118</v>
      </c>
      <c r="B718" s="50" t="inlineStr">
        <is>
          <t>BL26711</t>
        </is>
      </c>
      <c r="C718" s="50" t="inlineStr">
        <is>
          <t>Amazon</t>
        </is>
      </c>
      <c r="D718" s="50" t="inlineStr">
        <is>
          <t>BL-102</t>
        </is>
      </c>
      <c r="E718" s="50" t="n">
        <v>1</v>
      </c>
      <c r="F718" s="51" t="n">
        <v>14.91</v>
      </c>
      <c r="G718" s="51" t="n">
        <v>0</v>
      </c>
      <c r="H718" s="51" t="n">
        <v>0</v>
      </c>
      <c r="I718" s="51" t="n">
        <v>4.2</v>
      </c>
      <c r="J718" s="50" t="n"/>
      <c r="K718" s="52">
        <f>IF(OR($A718="",$E718=""),"",IF($P718=1,0,N($E718)*N($F718)-N($G718)+N($H718)))</f>
        <v/>
      </c>
      <c r="L718" s="52">
        <f>IF(K718="","",IF($P718=1,0,N($E718)*IFERROR(INDEX(Products!$D$8:$D$307,MATCH($D718,Products!$A$8:$A$307,0)),0)))</f>
        <v/>
      </c>
      <c r="M718" s="52">
        <f>IF(OR(K718="",$O718=0),IF(K718="","",0),IF($P718=1,0,K718*(N(INDEX(Settings!$E$11:$E$18,$O718))+N(INDEX(Settings!$G$11:$G$18,$O718)))+N(INDEX(Settings!$F$11:$F$18,$O718))))</f>
        <v/>
      </c>
      <c r="N718" s="53">
        <f>IF(K718="","",K718-L718-M718-N($I718)-$P718*N(Settings!$D$20))</f>
        <v/>
      </c>
      <c r="O718">
        <f>IF($C718="",0,IFERROR(MATCH($C718,Settings!$D$11:$D$18,0),0))</f>
        <v/>
      </c>
      <c r="P718">
        <f>IF(LOWER(TRIM($J718&amp;""))="x",1,0)</f>
        <v/>
      </c>
    </row>
    <row r="719">
      <c r="A719" s="49" t="n">
        <v>46118</v>
      </c>
      <c r="B719" s="50" t="inlineStr">
        <is>
          <t>BL26712</t>
        </is>
      </c>
      <c r="C719" s="50" t="inlineStr">
        <is>
          <t>eBay</t>
        </is>
      </c>
      <c r="D719" s="50" t="inlineStr">
        <is>
          <t>BL-402</t>
        </is>
      </c>
      <c r="E719" s="50" t="n">
        <v>1</v>
      </c>
      <c r="F719" s="51" t="n">
        <v>41.93</v>
      </c>
      <c r="G719" s="51" t="n">
        <v>0</v>
      </c>
      <c r="H719" s="51" t="n">
        <v>3.28</v>
      </c>
      <c r="I719" s="51" t="n">
        <v>6.9</v>
      </c>
      <c r="J719" s="50" t="n"/>
      <c r="K719" s="52">
        <f>IF(OR($A719="",$E719=""),"",IF($P719=1,0,N($E719)*N($F719)-N($G719)+N($H719)))</f>
        <v/>
      </c>
      <c r="L719" s="52">
        <f>IF(K719="","",IF($P719=1,0,N($E719)*IFERROR(INDEX(Products!$D$8:$D$307,MATCH($D719,Products!$A$8:$A$307,0)),0)))</f>
        <v/>
      </c>
      <c r="M719" s="52">
        <f>IF(OR(K719="",$O719=0),IF(K719="","",0),IF($P719=1,0,K719*(N(INDEX(Settings!$E$11:$E$18,$O719))+N(INDEX(Settings!$G$11:$G$18,$O719)))+N(INDEX(Settings!$F$11:$F$18,$O719))))</f>
        <v/>
      </c>
      <c r="N719" s="53">
        <f>IF(K719="","",K719-L719-M719-N($I719)-$P719*N(Settings!$D$20))</f>
        <v/>
      </c>
      <c r="O719">
        <f>IF($C719="",0,IFERROR(MATCH($C719,Settings!$D$11:$D$18,0),0))</f>
        <v/>
      </c>
      <c r="P719">
        <f>IF(LOWER(TRIM($J719&amp;""))="x",1,0)</f>
        <v/>
      </c>
    </row>
    <row r="720">
      <c r="A720" s="49" t="n">
        <v>46118</v>
      </c>
      <c r="B720" s="50" t="inlineStr">
        <is>
          <t>BL26713</t>
        </is>
      </c>
      <c r="C720" s="50" t="inlineStr">
        <is>
          <t>Amazon</t>
        </is>
      </c>
      <c r="D720" s="50" t="inlineStr">
        <is>
          <t>BL-202</t>
        </is>
      </c>
      <c r="E720" s="50" t="n">
        <v>1</v>
      </c>
      <c r="F720" s="51" t="n">
        <v>60.88</v>
      </c>
      <c r="G720" s="51" t="n">
        <v>0</v>
      </c>
      <c r="H720" s="51" t="n">
        <v>0</v>
      </c>
      <c r="I720" s="51" t="n">
        <v>6.9</v>
      </c>
      <c r="J720" s="50" t="n"/>
      <c r="K720" s="52">
        <f>IF(OR($A720="",$E720=""),"",IF($P720=1,0,N($E720)*N($F720)-N($G720)+N($H720)))</f>
        <v/>
      </c>
      <c r="L720" s="52">
        <f>IF(K720="","",IF($P720=1,0,N($E720)*IFERROR(INDEX(Products!$D$8:$D$307,MATCH($D720,Products!$A$8:$A$307,0)),0)))</f>
        <v/>
      </c>
      <c r="M720" s="52">
        <f>IF(OR(K720="",$O720=0),IF(K720="","",0),IF($P720=1,0,K720*(N(INDEX(Settings!$E$11:$E$18,$O720))+N(INDEX(Settings!$G$11:$G$18,$O720)))+N(INDEX(Settings!$F$11:$F$18,$O720))))</f>
        <v/>
      </c>
      <c r="N720" s="53">
        <f>IF(K720="","",K720-L720-M720-N($I720)-$P720*N(Settings!$D$20))</f>
        <v/>
      </c>
      <c r="O720">
        <f>IF($C720="",0,IFERROR(MATCH($C720,Settings!$D$11:$D$18,0),0))</f>
        <v/>
      </c>
      <c r="P720">
        <f>IF(LOWER(TRIM($J720&amp;""))="x",1,0)</f>
        <v/>
      </c>
    </row>
    <row r="721">
      <c r="A721" s="49" t="n">
        <v>46118</v>
      </c>
      <c r="B721" s="50" t="inlineStr">
        <is>
          <t>BL26714</t>
        </is>
      </c>
      <c r="C721" s="50" t="inlineStr">
        <is>
          <t>Own shop</t>
        </is>
      </c>
      <c r="D721" s="50" t="inlineStr">
        <is>
          <t>BL-302</t>
        </is>
      </c>
      <c r="E721" s="50" t="n">
        <v>1</v>
      </c>
      <c r="F721" s="51" t="n">
        <v>33.53</v>
      </c>
      <c r="G721" s="51" t="n">
        <v>0</v>
      </c>
      <c r="H721" s="51" t="n">
        <v>4.12</v>
      </c>
      <c r="I721" s="51" t="n">
        <v>4.51</v>
      </c>
      <c r="J721" s="50" t="n"/>
      <c r="K721" s="52">
        <f>IF(OR($A721="",$E721=""),"",IF($P721=1,0,N($E721)*N($F721)-N($G721)+N($H721)))</f>
        <v/>
      </c>
      <c r="L721" s="52">
        <f>IF(K721="","",IF($P721=1,0,N($E721)*IFERROR(INDEX(Products!$D$8:$D$307,MATCH($D721,Products!$A$8:$A$307,0)),0)))</f>
        <v/>
      </c>
      <c r="M721" s="52">
        <f>IF(OR(K721="",$O721=0),IF(K721="","",0),IF($P721=1,0,K721*(N(INDEX(Settings!$E$11:$E$18,$O721))+N(INDEX(Settings!$G$11:$G$18,$O721)))+N(INDEX(Settings!$F$11:$F$18,$O721))))</f>
        <v/>
      </c>
      <c r="N721" s="53">
        <f>IF(K721="","",K721-L721-M721-N($I721)-$P721*N(Settings!$D$20))</f>
        <v/>
      </c>
      <c r="O721">
        <f>IF($C721="",0,IFERROR(MATCH($C721,Settings!$D$11:$D$18,0),0))</f>
        <v/>
      </c>
      <c r="P721">
        <f>IF(LOWER(TRIM($J721&amp;""))="x",1,0)</f>
        <v/>
      </c>
    </row>
    <row r="722">
      <c r="A722" s="49" t="n">
        <v>46118</v>
      </c>
      <c r="B722" s="50" t="inlineStr">
        <is>
          <t>BL26715</t>
        </is>
      </c>
      <c r="C722" s="50" t="inlineStr">
        <is>
          <t>Amazon</t>
        </is>
      </c>
      <c r="D722" s="50" t="inlineStr">
        <is>
          <t>BL-102</t>
        </is>
      </c>
      <c r="E722" s="50" t="n">
        <v>1</v>
      </c>
      <c r="F722" s="51" t="n">
        <v>14.91</v>
      </c>
      <c r="G722" s="51" t="n">
        <v>0</v>
      </c>
      <c r="H722" s="51" t="n">
        <v>0</v>
      </c>
      <c r="I722" s="51" t="n">
        <v>4.26</v>
      </c>
      <c r="J722" s="50" t="n"/>
      <c r="K722" s="52">
        <f>IF(OR($A722="",$E722=""),"",IF($P722=1,0,N($E722)*N($F722)-N($G722)+N($H722)))</f>
        <v/>
      </c>
      <c r="L722" s="52">
        <f>IF(K722="","",IF($P722=1,0,N($E722)*IFERROR(INDEX(Products!$D$8:$D$307,MATCH($D722,Products!$A$8:$A$307,0)),0)))</f>
        <v/>
      </c>
      <c r="M722" s="52">
        <f>IF(OR(K722="",$O722=0),IF(K722="","",0),IF($P722=1,0,K722*(N(INDEX(Settings!$E$11:$E$18,$O722))+N(INDEX(Settings!$G$11:$G$18,$O722)))+N(INDEX(Settings!$F$11:$F$18,$O722))))</f>
        <v/>
      </c>
      <c r="N722" s="53">
        <f>IF(K722="","",K722-L722-M722-N($I722)-$P722*N(Settings!$D$20))</f>
        <v/>
      </c>
      <c r="O722">
        <f>IF($C722="",0,IFERROR(MATCH($C722,Settings!$D$11:$D$18,0),0))</f>
        <v/>
      </c>
      <c r="P722">
        <f>IF(LOWER(TRIM($J722&amp;""))="x",1,0)</f>
        <v/>
      </c>
    </row>
    <row r="723">
      <c r="A723" s="49" t="n">
        <v>46118</v>
      </c>
      <c r="B723" s="50" t="inlineStr">
        <is>
          <t>BL26716</t>
        </is>
      </c>
      <c r="C723" s="50" t="inlineStr">
        <is>
          <t>Own shop</t>
        </is>
      </c>
      <c r="D723" s="50" t="inlineStr">
        <is>
          <t>BL-303</t>
        </is>
      </c>
      <c r="E723" s="50" t="n">
        <v>1</v>
      </c>
      <c r="F723" s="51" t="n">
        <v>10</v>
      </c>
      <c r="G723" s="51" t="n">
        <v>1</v>
      </c>
      <c r="H723" s="51" t="n">
        <v>4.12</v>
      </c>
      <c r="I723" s="51" t="n">
        <v>4.87</v>
      </c>
      <c r="J723" s="50" t="n"/>
      <c r="K723" s="52">
        <f>IF(OR($A723="",$E723=""),"",IF($P723=1,0,N($E723)*N($F723)-N($G723)+N($H723)))</f>
        <v/>
      </c>
      <c r="L723" s="52">
        <f>IF(K723="","",IF($P723=1,0,N($E723)*IFERROR(INDEX(Products!$D$8:$D$307,MATCH($D723,Products!$A$8:$A$307,0)),0)))</f>
        <v/>
      </c>
      <c r="M723" s="52">
        <f>IF(OR(K723="",$O723=0),IF(K723="","",0),IF($P723=1,0,K723*(N(INDEX(Settings!$E$11:$E$18,$O723))+N(INDEX(Settings!$G$11:$G$18,$O723)))+N(INDEX(Settings!$F$11:$F$18,$O723))))</f>
        <v/>
      </c>
      <c r="N723" s="53">
        <f>IF(K723="","",K723-L723-M723-N($I723)-$P723*N(Settings!$D$20))</f>
        <v/>
      </c>
      <c r="O723">
        <f>IF($C723="",0,IFERROR(MATCH($C723,Settings!$D$11:$D$18,0),0))</f>
        <v/>
      </c>
      <c r="P723">
        <f>IF(LOWER(TRIM($J723&amp;""))="x",1,0)</f>
        <v/>
      </c>
    </row>
    <row r="724">
      <c r="A724" s="49" t="n">
        <v>46118</v>
      </c>
      <c r="B724" s="50" t="inlineStr">
        <is>
          <t>BL26717</t>
        </is>
      </c>
      <c r="C724" s="50" t="inlineStr">
        <is>
          <t>Own shop</t>
        </is>
      </c>
      <c r="D724" s="50" t="inlineStr">
        <is>
          <t>BL-302</t>
        </is>
      </c>
      <c r="E724" s="50" t="n">
        <v>1</v>
      </c>
      <c r="F724" s="51" t="n">
        <v>33.53</v>
      </c>
      <c r="G724" s="51" t="n">
        <v>0</v>
      </c>
      <c r="H724" s="51" t="n">
        <v>4.12</v>
      </c>
      <c r="I724" s="51" t="n">
        <v>5.11</v>
      </c>
      <c r="J724" s="50" t="n"/>
      <c r="K724" s="52">
        <f>IF(OR($A724="",$E724=""),"",IF($P724=1,0,N($E724)*N($F724)-N($G724)+N($H724)))</f>
        <v/>
      </c>
      <c r="L724" s="52">
        <f>IF(K724="","",IF($P724=1,0,N($E724)*IFERROR(INDEX(Products!$D$8:$D$307,MATCH($D724,Products!$A$8:$A$307,0)),0)))</f>
        <v/>
      </c>
      <c r="M724" s="52">
        <f>IF(OR(K724="",$O724=0),IF(K724="","",0),IF($P724=1,0,K724*(N(INDEX(Settings!$E$11:$E$18,$O724))+N(INDEX(Settings!$G$11:$G$18,$O724)))+N(INDEX(Settings!$F$11:$F$18,$O724))))</f>
        <v/>
      </c>
      <c r="N724" s="53">
        <f>IF(K724="","",K724-L724-M724-N($I724)-$P724*N(Settings!$D$20))</f>
        <v/>
      </c>
      <c r="O724">
        <f>IF($C724="",0,IFERROR(MATCH($C724,Settings!$D$11:$D$18,0),0))</f>
        <v/>
      </c>
      <c r="P724">
        <f>IF(LOWER(TRIM($J724&amp;""))="x",1,0)</f>
        <v/>
      </c>
    </row>
    <row r="725">
      <c r="A725" s="49" t="n">
        <v>46118</v>
      </c>
      <c r="B725" s="50" t="inlineStr">
        <is>
          <t>BL26718</t>
        </is>
      </c>
      <c r="C725" s="50" t="inlineStr">
        <is>
          <t>eBay</t>
        </is>
      </c>
      <c r="D725" s="50" t="inlineStr">
        <is>
          <t>BL-103</t>
        </is>
      </c>
      <c r="E725" s="50" t="n">
        <v>1</v>
      </c>
      <c r="F725" s="51" t="n">
        <v>29.33</v>
      </c>
      <c r="G725" s="51" t="n">
        <v>0</v>
      </c>
      <c r="H725" s="51" t="n">
        <v>3.28</v>
      </c>
      <c r="I725" s="51" t="n">
        <v>4.87</v>
      </c>
      <c r="J725" s="50" t="n"/>
      <c r="K725" s="52">
        <f>IF(OR($A725="",$E725=""),"",IF($P725=1,0,N($E725)*N($F725)-N($G725)+N($H725)))</f>
        <v/>
      </c>
      <c r="L725" s="52">
        <f>IF(K725="","",IF($P725=1,0,N($E725)*IFERROR(INDEX(Products!$D$8:$D$307,MATCH($D725,Products!$A$8:$A$307,0)),0)))</f>
        <v/>
      </c>
      <c r="M725" s="52">
        <f>IF(OR(K725="",$O725=0),IF(K725="","",0),IF($P725=1,0,K725*(N(INDEX(Settings!$E$11:$E$18,$O725))+N(INDEX(Settings!$G$11:$G$18,$O725)))+N(INDEX(Settings!$F$11:$F$18,$O725))))</f>
        <v/>
      </c>
      <c r="N725" s="53">
        <f>IF(K725="","",K725-L725-M725-N($I725)-$P725*N(Settings!$D$20))</f>
        <v/>
      </c>
      <c r="O725">
        <f>IF($C725="",0,IFERROR(MATCH($C725,Settings!$D$11:$D$18,0),0))</f>
        <v/>
      </c>
      <c r="P725">
        <f>IF(LOWER(TRIM($J725&amp;""))="x",1,0)</f>
        <v/>
      </c>
    </row>
    <row r="726">
      <c r="A726" s="49" t="n">
        <v>46119</v>
      </c>
      <c r="B726" s="50" t="inlineStr">
        <is>
          <t>BL26719</t>
        </is>
      </c>
      <c r="C726" s="50" t="inlineStr">
        <is>
          <t>Own shop</t>
        </is>
      </c>
      <c r="D726" s="50" t="inlineStr">
        <is>
          <t>BL-102</t>
        </is>
      </c>
      <c r="E726" s="50" t="n">
        <v>1</v>
      </c>
      <c r="F726" s="51" t="n">
        <v>14.2</v>
      </c>
      <c r="G726" s="51" t="n">
        <v>0</v>
      </c>
      <c r="H726" s="51" t="n">
        <v>4.12</v>
      </c>
      <c r="I726" s="51" t="n">
        <v>4.78</v>
      </c>
      <c r="J726" s="50" t="n"/>
      <c r="K726" s="52">
        <f>IF(OR($A726="",$E726=""),"",IF($P726=1,0,N($E726)*N($F726)-N($G726)+N($H726)))</f>
        <v/>
      </c>
      <c r="L726" s="52">
        <f>IF(K726="","",IF($P726=1,0,N($E726)*IFERROR(INDEX(Products!$D$8:$D$307,MATCH($D726,Products!$A$8:$A$307,0)),0)))</f>
        <v/>
      </c>
      <c r="M726" s="52">
        <f>IF(OR(K726="",$O726=0),IF(K726="","",0),IF($P726=1,0,K726*(N(INDEX(Settings!$E$11:$E$18,$O726))+N(INDEX(Settings!$G$11:$G$18,$O726)))+N(INDEX(Settings!$F$11:$F$18,$O726))))</f>
        <v/>
      </c>
      <c r="N726" s="53">
        <f>IF(K726="","",K726-L726-M726-N($I726)-$P726*N(Settings!$D$20))</f>
        <v/>
      </c>
      <c r="O726">
        <f>IF($C726="",0,IFERROR(MATCH($C726,Settings!$D$11:$D$18,0),0))</f>
        <v/>
      </c>
      <c r="P726">
        <f>IF(LOWER(TRIM($J726&amp;""))="x",1,0)</f>
        <v/>
      </c>
    </row>
    <row r="727">
      <c r="A727" s="49" t="n">
        <v>46119</v>
      </c>
      <c r="B727" s="50" t="inlineStr">
        <is>
          <t>BL26720</t>
        </is>
      </c>
      <c r="C727" s="50" t="inlineStr">
        <is>
          <t>Own shop</t>
        </is>
      </c>
      <c r="D727" s="50" t="inlineStr">
        <is>
          <t>BL-204</t>
        </is>
      </c>
      <c r="E727" s="50" t="n">
        <v>1</v>
      </c>
      <c r="F727" s="51" t="n">
        <v>19.24</v>
      </c>
      <c r="G727" s="51" t="n">
        <v>0</v>
      </c>
      <c r="H727" s="51" t="n">
        <v>4.12</v>
      </c>
      <c r="I727" s="51" t="n">
        <v>4.29</v>
      </c>
      <c r="J727" s="50" t="n"/>
      <c r="K727" s="52">
        <f>IF(OR($A727="",$E727=""),"",IF($P727=1,0,N($E727)*N($F727)-N($G727)+N($H727)))</f>
        <v/>
      </c>
      <c r="L727" s="52">
        <f>IF(K727="","",IF($P727=1,0,N($E727)*IFERROR(INDEX(Products!$D$8:$D$307,MATCH($D727,Products!$A$8:$A$307,0)),0)))</f>
        <v/>
      </c>
      <c r="M727" s="52">
        <f>IF(OR(K727="",$O727=0),IF(K727="","",0),IF($P727=1,0,K727*(N(INDEX(Settings!$E$11:$E$18,$O727))+N(INDEX(Settings!$G$11:$G$18,$O727)))+N(INDEX(Settings!$F$11:$F$18,$O727))))</f>
        <v/>
      </c>
      <c r="N727" s="53">
        <f>IF(K727="","",K727-L727-M727-N($I727)-$P727*N(Settings!$D$20))</f>
        <v/>
      </c>
      <c r="O727">
        <f>IF($C727="",0,IFERROR(MATCH($C727,Settings!$D$11:$D$18,0),0))</f>
        <v/>
      </c>
      <c r="P727">
        <f>IF(LOWER(TRIM($J727&amp;""))="x",1,0)</f>
        <v/>
      </c>
    </row>
    <row r="728">
      <c r="A728" s="49" t="n">
        <v>46119</v>
      </c>
      <c r="B728" s="50" t="inlineStr">
        <is>
          <t>BL26721</t>
        </is>
      </c>
      <c r="C728" s="50" t="inlineStr">
        <is>
          <t>Own shop</t>
        </is>
      </c>
      <c r="D728" s="50" t="inlineStr">
        <is>
          <t>BL-104</t>
        </is>
      </c>
      <c r="E728" s="50" t="n">
        <v>1</v>
      </c>
      <c r="F728" s="51" t="n">
        <v>8.32</v>
      </c>
      <c r="G728" s="51" t="n">
        <v>0</v>
      </c>
      <c r="H728" s="51" t="n">
        <v>4.12</v>
      </c>
      <c r="I728" s="51" t="n">
        <v>4.33</v>
      </c>
      <c r="J728" s="50" t="n"/>
      <c r="K728" s="52">
        <f>IF(OR($A728="",$E728=""),"",IF($P728=1,0,N($E728)*N($F728)-N($G728)+N($H728)))</f>
        <v/>
      </c>
      <c r="L728" s="52">
        <f>IF(K728="","",IF($P728=1,0,N($E728)*IFERROR(INDEX(Products!$D$8:$D$307,MATCH($D728,Products!$A$8:$A$307,0)),0)))</f>
        <v/>
      </c>
      <c r="M728" s="52">
        <f>IF(OR(K728="",$O728=0),IF(K728="","",0),IF($P728=1,0,K728*(N(INDEX(Settings!$E$11:$E$18,$O728))+N(INDEX(Settings!$G$11:$G$18,$O728)))+N(INDEX(Settings!$F$11:$F$18,$O728))))</f>
        <v/>
      </c>
      <c r="N728" s="53">
        <f>IF(K728="","",K728-L728-M728-N($I728)-$P728*N(Settings!$D$20))</f>
        <v/>
      </c>
      <c r="O728">
        <f>IF($C728="",0,IFERROR(MATCH($C728,Settings!$D$11:$D$18,0),0))</f>
        <v/>
      </c>
      <c r="P728">
        <f>IF(LOWER(TRIM($J728&amp;""))="x",1,0)</f>
        <v/>
      </c>
    </row>
    <row r="729">
      <c r="A729" s="49" t="n">
        <v>46119</v>
      </c>
      <c r="B729" s="50" t="inlineStr">
        <is>
          <t>BL26722</t>
        </is>
      </c>
      <c r="C729" s="50" t="inlineStr">
        <is>
          <t>Amazon</t>
        </is>
      </c>
      <c r="D729" s="50" t="inlineStr">
        <is>
          <t>BL-403</t>
        </is>
      </c>
      <c r="E729" s="50" t="n">
        <v>1</v>
      </c>
      <c r="F729" s="51" t="n">
        <v>11.38</v>
      </c>
      <c r="G729" s="51" t="n">
        <v>0</v>
      </c>
      <c r="H729" s="51" t="n">
        <v>0</v>
      </c>
      <c r="I729" s="51" t="n">
        <v>4.23</v>
      </c>
      <c r="J729" s="50" t="inlineStr">
        <is>
          <t>x</t>
        </is>
      </c>
      <c r="K729" s="52">
        <f>IF(OR($A729="",$E729=""),"",IF($P729=1,0,N($E729)*N($F729)-N($G729)+N($H729)))</f>
        <v/>
      </c>
      <c r="L729" s="52">
        <f>IF(K729="","",IF($P729=1,0,N($E729)*IFERROR(INDEX(Products!$D$8:$D$307,MATCH($D729,Products!$A$8:$A$307,0)),0)))</f>
        <v/>
      </c>
      <c r="M729" s="52">
        <f>IF(OR(K729="",$O729=0),IF(K729="","",0),IF($P729=1,0,K729*(N(INDEX(Settings!$E$11:$E$18,$O729))+N(INDEX(Settings!$G$11:$G$18,$O729)))+N(INDEX(Settings!$F$11:$F$18,$O729))))</f>
        <v/>
      </c>
      <c r="N729" s="53">
        <f>IF(K729="","",K729-L729-M729-N($I729)-$P729*N(Settings!$D$20))</f>
        <v/>
      </c>
      <c r="O729">
        <f>IF($C729="",0,IFERROR(MATCH($C729,Settings!$D$11:$D$18,0),0))</f>
        <v/>
      </c>
      <c r="P729">
        <f>IF(LOWER(TRIM($J729&amp;""))="x",1,0)</f>
        <v/>
      </c>
    </row>
    <row r="730">
      <c r="A730" s="49" t="n">
        <v>46119</v>
      </c>
      <c r="B730" s="50" t="inlineStr">
        <is>
          <t>BL26723</t>
        </is>
      </c>
      <c r="C730" s="50" t="inlineStr">
        <is>
          <t>Etsy</t>
        </is>
      </c>
      <c r="D730" s="50" t="inlineStr">
        <is>
          <t>BL-101</t>
        </is>
      </c>
      <c r="E730" s="50" t="n">
        <v>2</v>
      </c>
      <c r="F730" s="51" t="n">
        <v>20.92</v>
      </c>
      <c r="G730" s="51" t="n">
        <v>0</v>
      </c>
      <c r="H730" s="51" t="n">
        <v>3.28</v>
      </c>
      <c r="I730" s="51" t="n">
        <v>4.76</v>
      </c>
      <c r="J730" s="50" t="n"/>
      <c r="K730" s="52">
        <f>IF(OR($A730="",$E730=""),"",IF($P730=1,0,N($E730)*N($F730)-N($G730)+N($H730)))</f>
        <v/>
      </c>
      <c r="L730" s="52">
        <f>IF(K730="","",IF($P730=1,0,N($E730)*IFERROR(INDEX(Products!$D$8:$D$307,MATCH($D730,Products!$A$8:$A$307,0)),0)))</f>
        <v/>
      </c>
      <c r="M730" s="52">
        <f>IF(OR(K730="",$O730=0),IF(K730="","",0),IF($P730=1,0,K730*(N(INDEX(Settings!$E$11:$E$18,$O730))+N(INDEX(Settings!$G$11:$G$18,$O730)))+N(INDEX(Settings!$F$11:$F$18,$O730))))</f>
        <v/>
      </c>
      <c r="N730" s="53">
        <f>IF(K730="","",K730-L730-M730-N($I730)-$P730*N(Settings!$D$20))</f>
        <v/>
      </c>
      <c r="O730">
        <f>IF($C730="",0,IFERROR(MATCH($C730,Settings!$D$11:$D$18,0),0))</f>
        <v/>
      </c>
      <c r="P730">
        <f>IF(LOWER(TRIM($J730&amp;""))="x",1,0)</f>
        <v/>
      </c>
    </row>
    <row r="731">
      <c r="A731" s="49" t="n">
        <v>46119</v>
      </c>
      <c r="B731" s="50" t="inlineStr">
        <is>
          <t>BL26724</t>
        </is>
      </c>
      <c r="C731" s="50" t="inlineStr">
        <is>
          <t>Own shop</t>
        </is>
      </c>
      <c r="D731" s="50" t="inlineStr">
        <is>
          <t>BL-201</t>
        </is>
      </c>
      <c r="E731" s="50" t="n">
        <v>1</v>
      </c>
      <c r="F731" s="51" t="n">
        <v>12.52</v>
      </c>
      <c r="G731" s="51" t="n">
        <v>1.25</v>
      </c>
      <c r="H731" s="51" t="n">
        <v>4.12</v>
      </c>
      <c r="I731" s="51" t="n">
        <v>4.51</v>
      </c>
      <c r="J731" s="50" t="n"/>
      <c r="K731" s="52">
        <f>IF(OR($A731="",$E731=""),"",IF($P731=1,0,N($E731)*N($F731)-N($G731)+N($H731)))</f>
        <v/>
      </c>
      <c r="L731" s="52">
        <f>IF(K731="","",IF($P731=1,0,N($E731)*IFERROR(INDEX(Products!$D$8:$D$307,MATCH($D731,Products!$A$8:$A$307,0)),0)))</f>
        <v/>
      </c>
      <c r="M731" s="52">
        <f>IF(OR(K731="",$O731=0),IF(K731="","",0),IF($P731=1,0,K731*(N(INDEX(Settings!$E$11:$E$18,$O731))+N(INDEX(Settings!$G$11:$G$18,$O731)))+N(INDEX(Settings!$F$11:$F$18,$O731))))</f>
        <v/>
      </c>
      <c r="N731" s="53">
        <f>IF(K731="","",K731-L731-M731-N($I731)-$P731*N(Settings!$D$20))</f>
        <v/>
      </c>
      <c r="O731">
        <f>IF($C731="",0,IFERROR(MATCH($C731,Settings!$D$11:$D$18,0),0))</f>
        <v/>
      </c>
      <c r="P731">
        <f>IF(LOWER(TRIM($J731&amp;""))="x",1,0)</f>
        <v/>
      </c>
    </row>
    <row r="732">
      <c r="A732" s="49" t="n">
        <v>46119</v>
      </c>
      <c r="B732" s="50" t="inlineStr">
        <is>
          <t>BL26725</t>
        </is>
      </c>
      <c r="C732" s="50" t="inlineStr">
        <is>
          <t>Amazon</t>
        </is>
      </c>
      <c r="D732" s="50" t="inlineStr">
        <is>
          <t>BL-402</t>
        </is>
      </c>
      <c r="E732" s="50" t="n">
        <v>1</v>
      </c>
      <c r="F732" s="51" t="n">
        <v>44.03</v>
      </c>
      <c r="G732" s="51" t="n">
        <v>0</v>
      </c>
      <c r="H732" s="51" t="n">
        <v>0</v>
      </c>
      <c r="I732" s="51" t="n">
        <v>6.9</v>
      </c>
      <c r="J732" s="50" t="n"/>
      <c r="K732" s="52">
        <f>IF(OR($A732="",$E732=""),"",IF($P732=1,0,N($E732)*N($F732)-N($G732)+N($H732)))</f>
        <v/>
      </c>
      <c r="L732" s="52">
        <f>IF(K732="","",IF($P732=1,0,N($E732)*IFERROR(INDEX(Products!$D$8:$D$307,MATCH($D732,Products!$A$8:$A$307,0)),0)))</f>
        <v/>
      </c>
      <c r="M732" s="52">
        <f>IF(OR(K732="",$O732=0),IF(K732="","",0),IF($P732=1,0,K732*(N(INDEX(Settings!$E$11:$E$18,$O732))+N(INDEX(Settings!$G$11:$G$18,$O732)))+N(INDEX(Settings!$F$11:$F$18,$O732))))</f>
        <v/>
      </c>
      <c r="N732" s="53">
        <f>IF(K732="","",K732-L732-M732-N($I732)-$P732*N(Settings!$D$20))</f>
        <v/>
      </c>
      <c r="O732">
        <f>IF($C732="",0,IFERROR(MATCH($C732,Settings!$D$11:$D$18,0),0))</f>
        <v/>
      </c>
      <c r="P732">
        <f>IF(LOWER(TRIM($J732&amp;""))="x",1,0)</f>
        <v/>
      </c>
    </row>
    <row r="733">
      <c r="A733" s="49" t="n">
        <v>46119</v>
      </c>
      <c r="B733" s="50" t="inlineStr">
        <is>
          <t>BL26726</t>
        </is>
      </c>
      <c r="C733" s="50" t="inlineStr">
        <is>
          <t>eBay</t>
        </is>
      </c>
      <c r="D733" s="50" t="inlineStr">
        <is>
          <t>BL-101</t>
        </is>
      </c>
      <c r="E733" s="50" t="n">
        <v>2</v>
      </c>
      <c r="F733" s="51" t="n">
        <v>20.92</v>
      </c>
      <c r="G733" s="51" t="n">
        <v>0</v>
      </c>
      <c r="H733" s="51" t="n">
        <v>3.28</v>
      </c>
      <c r="I733" s="51" t="n">
        <v>5</v>
      </c>
      <c r="J733" s="50" t="n"/>
      <c r="K733" s="52">
        <f>IF(OR($A733="",$E733=""),"",IF($P733=1,0,N($E733)*N($F733)-N($G733)+N($H733)))</f>
        <v/>
      </c>
      <c r="L733" s="52">
        <f>IF(K733="","",IF($P733=1,0,N($E733)*IFERROR(INDEX(Products!$D$8:$D$307,MATCH($D733,Products!$A$8:$A$307,0)),0)))</f>
        <v/>
      </c>
      <c r="M733" s="52">
        <f>IF(OR(K733="",$O733=0),IF(K733="","",0),IF($P733=1,0,K733*(N(INDEX(Settings!$E$11:$E$18,$O733))+N(INDEX(Settings!$G$11:$G$18,$O733)))+N(INDEX(Settings!$F$11:$F$18,$O733))))</f>
        <v/>
      </c>
      <c r="N733" s="53">
        <f>IF(K733="","",K733-L733-M733-N($I733)-$P733*N(Settings!$D$20))</f>
        <v/>
      </c>
      <c r="O733">
        <f>IF($C733="",0,IFERROR(MATCH($C733,Settings!$D$11:$D$18,0),0))</f>
        <v/>
      </c>
      <c r="P733">
        <f>IF(LOWER(TRIM($J733&amp;""))="x",1,0)</f>
        <v/>
      </c>
    </row>
    <row r="734">
      <c r="A734" s="49" t="n">
        <v>46120</v>
      </c>
      <c r="B734" s="50" t="inlineStr">
        <is>
          <t>BL26727</t>
        </is>
      </c>
      <c r="C734" s="50" t="inlineStr">
        <is>
          <t>Own shop</t>
        </is>
      </c>
      <c r="D734" s="50" t="inlineStr">
        <is>
          <t>BL-401</t>
        </is>
      </c>
      <c r="E734" s="50" t="n">
        <v>1</v>
      </c>
      <c r="F734" s="51" t="n">
        <v>23.45</v>
      </c>
      <c r="G734" s="51" t="n">
        <v>0</v>
      </c>
      <c r="H734" s="51" t="n">
        <v>4.12</v>
      </c>
      <c r="I734" s="51" t="n">
        <v>4.98</v>
      </c>
      <c r="J734" s="50" t="n"/>
      <c r="K734" s="52">
        <f>IF(OR($A734="",$E734=""),"",IF($P734=1,0,N($E734)*N($F734)-N($G734)+N($H734)))</f>
        <v/>
      </c>
      <c r="L734" s="52">
        <f>IF(K734="","",IF($P734=1,0,N($E734)*IFERROR(INDEX(Products!$D$8:$D$307,MATCH($D734,Products!$A$8:$A$307,0)),0)))</f>
        <v/>
      </c>
      <c r="M734" s="52">
        <f>IF(OR(K734="",$O734=0),IF(K734="","",0),IF($P734=1,0,K734*(N(INDEX(Settings!$E$11:$E$18,$O734))+N(INDEX(Settings!$G$11:$G$18,$O734)))+N(INDEX(Settings!$F$11:$F$18,$O734))))</f>
        <v/>
      </c>
      <c r="N734" s="53">
        <f>IF(K734="","",K734-L734-M734-N($I734)-$P734*N(Settings!$D$20))</f>
        <v/>
      </c>
      <c r="O734">
        <f>IF($C734="",0,IFERROR(MATCH($C734,Settings!$D$11:$D$18,0),0))</f>
        <v/>
      </c>
      <c r="P734">
        <f>IF(LOWER(TRIM($J734&amp;""))="x",1,0)</f>
        <v/>
      </c>
    </row>
    <row r="735">
      <c r="A735" s="49" t="n">
        <v>46120</v>
      </c>
      <c r="B735" s="50" t="inlineStr">
        <is>
          <t>BL26728</t>
        </is>
      </c>
      <c r="C735" s="50" t="inlineStr">
        <is>
          <t>Own shop</t>
        </is>
      </c>
      <c r="D735" s="50" t="inlineStr">
        <is>
          <t>BL-104</t>
        </is>
      </c>
      <c r="E735" s="50" t="n">
        <v>1</v>
      </c>
      <c r="F735" s="51" t="n">
        <v>8.32</v>
      </c>
      <c r="G735" s="51" t="n">
        <v>0</v>
      </c>
      <c r="H735" s="51" t="n">
        <v>4.12</v>
      </c>
      <c r="I735" s="51" t="n">
        <v>4.54</v>
      </c>
      <c r="J735" s="50" t="n"/>
      <c r="K735" s="52">
        <f>IF(OR($A735="",$E735=""),"",IF($P735=1,0,N($E735)*N($F735)-N($G735)+N($H735)))</f>
        <v/>
      </c>
      <c r="L735" s="52">
        <f>IF(K735="","",IF($P735=1,0,N($E735)*IFERROR(INDEX(Products!$D$8:$D$307,MATCH($D735,Products!$A$8:$A$307,0)),0)))</f>
        <v/>
      </c>
      <c r="M735" s="52">
        <f>IF(OR(K735="",$O735=0),IF(K735="","",0),IF($P735=1,0,K735*(N(INDEX(Settings!$E$11:$E$18,$O735))+N(INDEX(Settings!$G$11:$G$18,$O735)))+N(INDEX(Settings!$F$11:$F$18,$O735))))</f>
        <v/>
      </c>
      <c r="N735" s="53">
        <f>IF(K735="","",K735-L735-M735-N($I735)-$P735*N(Settings!$D$20))</f>
        <v/>
      </c>
      <c r="O735">
        <f>IF($C735="",0,IFERROR(MATCH($C735,Settings!$D$11:$D$18,0),0))</f>
        <v/>
      </c>
      <c r="P735">
        <f>IF(LOWER(TRIM($J735&amp;""))="x",1,0)</f>
        <v/>
      </c>
    </row>
    <row r="736">
      <c r="A736" s="49" t="n">
        <v>46120</v>
      </c>
      <c r="B736" s="50" t="inlineStr">
        <is>
          <t>BL26729</t>
        </is>
      </c>
      <c r="C736" s="50" t="inlineStr">
        <is>
          <t>Amazon</t>
        </is>
      </c>
      <c r="D736" s="50" t="inlineStr">
        <is>
          <t>BL-402</t>
        </is>
      </c>
      <c r="E736" s="50" t="n">
        <v>1</v>
      </c>
      <c r="F736" s="51" t="n">
        <v>44.03</v>
      </c>
      <c r="G736" s="51" t="n">
        <v>0</v>
      </c>
      <c r="H736" s="51" t="n">
        <v>0</v>
      </c>
      <c r="I736" s="51" t="n">
        <v>6.9</v>
      </c>
      <c r="J736" s="50" t="n"/>
      <c r="K736" s="52">
        <f>IF(OR($A736="",$E736=""),"",IF($P736=1,0,N($E736)*N($F736)-N($G736)+N($H736)))</f>
        <v/>
      </c>
      <c r="L736" s="52">
        <f>IF(K736="","",IF($P736=1,0,N($E736)*IFERROR(INDEX(Products!$D$8:$D$307,MATCH($D736,Products!$A$8:$A$307,0)),0)))</f>
        <v/>
      </c>
      <c r="M736" s="52">
        <f>IF(OR(K736="",$O736=0),IF(K736="","",0),IF($P736=1,0,K736*(N(INDEX(Settings!$E$11:$E$18,$O736))+N(INDEX(Settings!$G$11:$G$18,$O736)))+N(INDEX(Settings!$F$11:$F$18,$O736))))</f>
        <v/>
      </c>
      <c r="N736" s="53">
        <f>IF(K736="","",K736-L736-M736-N($I736)-$P736*N(Settings!$D$20))</f>
        <v/>
      </c>
      <c r="O736">
        <f>IF($C736="",0,IFERROR(MATCH($C736,Settings!$D$11:$D$18,0),0))</f>
        <v/>
      </c>
      <c r="P736">
        <f>IF(LOWER(TRIM($J736&amp;""))="x",1,0)</f>
        <v/>
      </c>
    </row>
    <row r="737">
      <c r="A737" s="49" t="n">
        <v>46120</v>
      </c>
      <c r="B737" s="50" t="inlineStr">
        <is>
          <t>BL26730</t>
        </is>
      </c>
      <c r="C737" s="50" t="inlineStr">
        <is>
          <t>Own shop</t>
        </is>
      </c>
      <c r="D737" s="50" t="inlineStr">
        <is>
          <t>BL-101</t>
        </is>
      </c>
      <c r="E737" s="50" t="n">
        <v>1</v>
      </c>
      <c r="F737" s="51" t="n">
        <v>20.92</v>
      </c>
      <c r="G737" s="51" t="n">
        <v>0</v>
      </c>
      <c r="H737" s="51" t="n">
        <v>4.12</v>
      </c>
      <c r="I737" s="51" t="n">
        <v>4.46</v>
      </c>
      <c r="J737" s="50" t="n"/>
      <c r="K737" s="52">
        <f>IF(OR($A737="",$E737=""),"",IF($P737=1,0,N($E737)*N($F737)-N($G737)+N($H737)))</f>
        <v/>
      </c>
      <c r="L737" s="52">
        <f>IF(K737="","",IF($P737=1,0,N($E737)*IFERROR(INDEX(Products!$D$8:$D$307,MATCH($D737,Products!$A$8:$A$307,0)),0)))</f>
        <v/>
      </c>
      <c r="M737" s="52">
        <f>IF(OR(K737="",$O737=0),IF(K737="","",0),IF($P737=1,0,K737*(N(INDEX(Settings!$E$11:$E$18,$O737))+N(INDEX(Settings!$G$11:$G$18,$O737)))+N(INDEX(Settings!$F$11:$F$18,$O737))))</f>
        <v/>
      </c>
      <c r="N737" s="53">
        <f>IF(K737="","",K737-L737-M737-N($I737)-$P737*N(Settings!$D$20))</f>
        <v/>
      </c>
      <c r="O737">
        <f>IF($C737="",0,IFERROR(MATCH($C737,Settings!$D$11:$D$18,0),0))</f>
        <v/>
      </c>
      <c r="P737">
        <f>IF(LOWER(TRIM($J737&amp;""))="x",1,0)</f>
        <v/>
      </c>
    </row>
    <row r="738">
      <c r="A738" s="49" t="n">
        <v>46120</v>
      </c>
      <c r="B738" s="50" t="inlineStr">
        <is>
          <t>BL26731</t>
        </is>
      </c>
      <c r="C738" s="50" t="inlineStr">
        <is>
          <t>Own shop</t>
        </is>
      </c>
      <c r="D738" s="50" t="inlineStr">
        <is>
          <t>BL-204</t>
        </is>
      </c>
      <c r="E738" s="50" t="n">
        <v>1</v>
      </c>
      <c r="F738" s="51" t="n">
        <v>19.24</v>
      </c>
      <c r="G738" s="51" t="n">
        <v>0</v>
      </c>
      <c r="H738" s="51" t="n">
        <v>4.12</v>
      </c>
      <c r="I738" s="51" t="n">
        <v>5.14</v>
      </c>
      <c r="J738" s="50" t="n"/>
      <c r="K738" s="52">
        <f>IF(OR($A738="",$E738=""),"",IF($P738=1,0,N($E738)*N($F738)-N($G738)+N($H738)))</f>
        <v/>
      </c>
      <c r="L738" s="52">
        <f>IF(K738="","",IF($P738=1,0,N($E738)*IFERROR(INDEX(Products!$D$8:$D$307,MATCH($D738,Products!$A$8:$A$307,0)),0)))</f>
        <v/>
      </c>
      <c r="M738" s="52">
        <f>IF(OR(K738="",$O738=0),IF(K738="","",0),IF($P738=1,0,K738*(N(INDEX(Settings!$E$11:$E$18,$O738))+N(INDEX(Settings!$G$11:$G$18,$O738)))+N(INDEX(Settings!$F$11:$F$18,$O738))))</f>
        <v/>
      </c>
      <c r="N738" s="53">
        <f>IF(K738="","",K738-L738-M738-N($I738)-$P738*N(Settings!$D$20))</f>
        <v/>
      </c>
      <c r="O738">
        <f>IF($C738="",0,IFERROR(MATCH($C738,Settings!$D$11:$D$18,0),0))</f>
        <v/>
      </c>
      <c r="P738">
        <f>IF(LOWER(TRIM($J738&amp;""))="x",1,0)</f>
        <v/>
      </c>
    </row>
    <row r="739">
      <c r="A739" s="49" t="n">
        <v>46120</v>
      </c>
      <c r="B739" s="50" t="inlineStr">
        <is>
          <t>BL26732</t>
        </is>
      </c>
      <c r="C739" s="50" t="inlineStr">
        <is>
          <t>Own shop</t>
        </is>
      </c>
      <c r="D739" s="50" t="inlineStr">
        <is>
          <t>BL-102</t>
        </is>
      </c>
      <c r="E739" s="50" t="n">
        <v>1</v>
      </c>
      <c r="F739" s="51" t="n">
        <v>14.2</v>
      </c>
      <c r="G739" s="51" t="n">
        <v>1.42</v>
      </c>
      <c r="H739" s="51" t="n">
        <v>4.12</v>
      </c>
      <c r="I739" s="51" t="n">
        <v>4.94</v>
      </c>
      <c r="J739" s="50" t="n"/>
      <c r="K739" s="52">
        <f>IF(OR($A739="",$E739=""),"",IF($P739=1,0,N($E739)*N($F739)-N($G739)+N($H739)))</f>
        <v/>
      </c>
      <c r="L739" s="52">
        <f>IF(K739="","",IF($P739=1,0,N($E739)*IFERROR(INDEX(Products!$D$8:$D$307,MATCH($D739,Products!$A$8:$A$307,0)),0)))</f>
        <v/>
      </c>
      <c r="M739" s="52">
        <f>IF(OR(K739="",$O739=0),IF(K739="","",0),IF($P739=1,0,K739*(N(INDEX(Settings!$E$11:$E$18,$O739))+N(INDEX(Settings!$G$11:$G$18,$O739)))+N(INDEX(Settings!$F$11:$F$18,$O739))))</f>
        <v/>
      </c>
      <c r="N739" s="53">
        <f>IF(K739="","",K739-L739-M739-N($I739)-$P739*N(Settings!$D$20))</f>
        <v/>
      </c>
      <c r="O739">
        <f>IF($C739="",0,IFERROR(MATCH($C739,Settings!$D$11:$D$18,0),0))</f>
        <v/>
      </c>
      <c r="P739">
        <f>IF(LOWER(TRIM($J739&amp;""))="x",1,0)</f>
        <v/>
      </c>
    </row>
    <row r="740">
      <c r="A740" s="49" t="n">
        <v>46120</v>
      </c>
      <c r="B740" s="50" t="inlineStr">
        <is>
          <t>BL26733</t>
        </is>
      </c>
      <c r="C740" s="50" t="inlineStr">
        <is>
          <t>eBay</t>
        </is>
      </c>
      <c r="D740" s="50" t="inlineStr">
        <is>
          <t>BL-202</t>
        </is>
      </c>
      <c r="E740" s="50" t="n">
        <v>1</v>
      </c>
      <c r="F740" s="51" t="n">
        <v>57.98</v>
      </c>
      <c r="G740" s="51" t="n">
        <v>0</v>
      </c>
      <c r="H740" s="51" t="n">
        <v>3.28</v>
      </c>
      <c r="I740" s="51" t="n">
        <v>6.9</v>
      </c>
      <c r="J740" s="50" t="n"/>
      <c r="K740" s="52">
        <f>IF(OR($A740="",$E740=""),"",IF($P740=1,0,N($E740)*N($F740)-N($G740)+N($H740)))</f>
        <v/>
      </c>
      <c r="L740" s="52">
        <f>IF(K740="","",IF($P740=1,0,N($E740)*IFERROR(INDEX(Products!$D$8:$D$307,MATCH($D740,Products!$A$8:$A$307,0)),0)))</f>
        <v/>
      </c>
      <c r="M740" s="52">
        <f>IF(OR(K740="",$O740=0),IF(K740="","",0),IF($P740=1,0,K740*(N(INDEX(Settings!$E$11:$E$18,$O740))+N(INDEX(Settings!$G$11:$G$18,$O740)))+N(INDEX(Settings!$F$11:$F$18,$O740))))</f>
        <v/>
      </c>
      <c r="N740" s="53">
        <f>IF(K740="","",K740-L740-M740-N($I740)-$P740*N(Settings!$D$20))</f>
        <v/>
      </c>
      <c r="O740">
        <f>IF($C740="",0,IFERROR(MATCH($C740,Settings!$D$11:$D$18,0),0))</f>
        <v/>
      </c>
      <c r="P740">
        <f>IF(LOWER(TRIM($J740&amp;""))="x",1,0)</f>
        <v/>
      </c>
    </row>
    <row r="741">
      <c r="A741" s="49" t="n">
        <v>46120</v>
      </c>
      <c r="B741" s="50" t="inlineStr">
        <is>
          <t>BL26734</t>
        </is>
      </c>
      <c r="C741" s="50" t="inlineStr">
        <is>
          <t>Own shop</t>
        </is>
      </c>
      <c r="D741" s="50" t="inlineStr">
        <is>
          <t>BL-101</t>
        </is>
      </c>
      <c r="E741" s="50" t="n">
        <v>1</v>
      </c>
      <c r="F741" s="51" t="n">
        <v>20.92</v>
      </c>
      <c r="G741" s="51" t="n">
        <v>0</v>
      </c>
      <c r="H741" s="51" t="n">
        <v>4.12</v>
      </c>
      <c r="I741" s="51" t="n">
        <v>5.2</v>
      </c>
      <c r="J741" s="50" t="n"/>
      <c r="K741" s="52">
        <f>IF(OR($A741="",$E741=""),"",IF($P741=1,0,N($E741)*N($F741)-N($G741)+N($H741)))</f>
        <v/>
      </c>
      <c r="L741" s="52">
        <f>IF(K741="","",IF($P741=1,0,N($E741)*IFERROR(INDEX(Products!$D$8:$D$307,MATCH($D741,Products!$A$8:$A$307,0)),0)))</f>
        <v/>
      </c>
      <c r="M741" s="52">
        <f>IF(OR(K741="",$O741=0),IF(K741="","",0),IF($P741=1,0,K741*(N(INDEX(Settings!$E$11:$E$18,$O741))+N(INDEX(Settings!$G$11:$G$18,$O741)))+N(INDEX(Settings!$F$11:$F$18,$O741))))</f>
        <v/>
      </c>
      <c r="N741" s="53">
        <f>IF(K741="","",K741-L741-M741-N($I741)-$P741*N(Settings!$D$20))</f>
        <v/>
      </c>
      <c r="O741">
        <f>IF($C741="",0,IFERROR(MATCH($C741,Settings!$D$11:$D$18,0),0))</f>
        <v/>
      </c>
      <c r="P741">
        <f>IF(LOWER(TRIM($J741&amp;""))="x",1,0)</f>
        <v/>
      </c>
    </row>
    <row r="742">
      <c r="A742" s="49" t="n">
        <v>46120</v>
      </c>
      <c r="B742" s="50" t="inlineStr">
        <is>
          <t>BL26735</t>
        </is>
      </c>
      <c r="C742" s="50" t="inlineStr">
        <is>
          <t>Own shop</t>
        </is>
      </c>
      <c r="D742" s="50" t="inlineStr">
        <is>
          <t>BL-202</t>
        </is>
      </c>
      <c r="E742" s="50" t="n">
        <v>1</v>
      </c>
      <c r="F742" s="51" t="n">
        <v>57.98</v>
      </c>
      <c r="G742" s="51" t="n">
        <v>0</v>
      </c>
      <c r="H742" s="51" t="n">
        <v>0</v>
      </c>
      <c r="I742" s="51" t="n">
        <v>6.9</v>
      </c>
      <c r="J742" s="50" t="n"/>
      <c r="K742" s="52">
        <f>IF(OR($A742="",$E742=""),"",IF($P742=1,0,N($E742)*N($F742)-N($G742)+N($H742)))</f>
        <v/>
      </c>
      <c r="L742" s="52">
        <f>IF(K742="","",IF($P742=1,0,N($E742)*IFERROR(INDEX(Products!$D$8:$D$307,MATCH($D742,Products!$A$8:$A$307,0)),0)))</f>
        <v/>
      </c>
      <c r="M742" s="52">
        <f>IF(OR(K742="",$O742=0),IF(K742="","",0),IF($P742=1,0,K742*(N(INDEX(Settings!$E$11:$E$18,$O742))+N(INDEX(Settings!$G$11:$G$18,$O742)))+N(INDEX(Settings!$F$11:$F$18,$O742))))</f>
        <v/>
      </c>
      <c r="N742" s="53">
        <f>IF(K742="","",K742-L742-M742-N($I742)-$P742*N(Settings!$D$20))</f>
        <v/>
      </c>
      <c r="O742">
        <f>IF($C742="",0,IFERROR(MATCH($C742,Settings!$D$11:$D$18,0),0))</f>
        <v/>
      </c>
      <c r="P742">
        <f>IF(LOWER(TRIM($J742&amp;""))="x",1,0)</f>
        <v/>
      </c>
    </row>
    <row r="743">
      <c r="A743" s="49" t="n">
        <v>46120</v>
      </c>
      <c r="B743" s="50" t="inlineStr">
        <is>
          <t>BL26736</t>
        </is>
      </c>
      <c r="C743" s="50" t="inlineStr">
        <is>
          <t>Own shop</t>
        </is>
      </c>
      <c r="D743" s="50" t="inlineStr">
        <is>
          <t>BL-401</t>
        </is>
      </c>
      <c r="E743" s="50" t="n">
        <v>1</v>
      </c>
      <c r="F743" s="51" t="n">
        <v>23.45</v>
      </c>
      <c r="G743" s="51" t="n">
        <v>0</v>
      </c>
      <c r="H743" s="51" t="n">
        <v>4.12</v>
      </c>
      <c r="I743" s="51" t="n">
        <v>4.7</v>
      </c>
      <c r="J743" s="50" t="inlineStr">
        <is>
          <t>x</t>
        </is>
      </c>
      <c r="K743" s="52">
        <f>IF(OR($A743="",$E743=""),"",IF($P743=1,0,N($E743)*N($F743)-N($G743)+N($H743)))</f>
        <v/>
      </c>
      <c r="L743" s="52">
        <f>IF(K743="","",IF($P743=1,0,N($E743)*IFERROR(INDEX(Products!$D$8:$D$307,MATCH($D743,Products!$A$8:$A$307,0)),0)))</f>
        <v/>
      </c>
      <c r="M743" s="52">
        <f>IF(OR(K743="",$O743=0),IF(K743="","",0),IF($P743=1,0,K743*(N(INDEX(Settings!$E$11:$E$18,$O743))+N(INDEX(Settings!$G$11:$G$18,$O743)))+N(INDEX(Settings!$F$11:$F$18,$O743))))</f>
        <v/>
      </c>
      <c r="N743" s="53">
        <f>IF(K743="","",K743-L743-M743-N($I743)-$P743*N(Settings!$D$20))</f>
        <v/>
      </c>
      <c r="O743">
        <f>IF($C743="",0,IFERROR(MATCH($C743,Settings!$D$11:$D$18,0),0))</f>
        <v/>
      </c>
      <c r="P743">
        <f>IF(LOWER(TRIM($J743&amp;""))="x",1,0)</f>
        <v/>
      </c>
    </row>
    <row r="744">
      <c r="A744" s="49" t="n">
        <v>46121</v>
      </c>
      <c r="B744" s="50" t="inlineStr">
        <is>
          <t>BL26737</t>
        </is>
      </c>
      <c r="C744" s="50" t="inlineStr">
        <is>
          <t>Amazon</t>
        </is>
      </c>
      <c r="D744" s="50" t="inlineStr">
        <is>
          <t>BL-201</t>
        </is>
      </c>
      <c r="E744" s="50" t="n">
        <v>1</v>
      </c>
      <c r="F744" s="51" t="n">
        <v>13.15</v>
      </c>
      <c r="G744" s="51" t="n">
        <v>0</v>
      </c>
      <c r="H744" s="51" t="n">
        <v>0</v>
      </c>
      <c r="I744" s="51" t="n">
        <v>4.66</v>
      </c>
      <c r="J744" s="50" t="n"/>
      <c r="K744" s="52">
        <f>IF(OR($A744="",$E744=""),"",IF($P744=1,0,N($E744)*N($F744)-N($G744)+N($H744)))</f>
        <v/>
      </c>
      <c r="L744" s="52">
        <f>IF(K744="","",IF($P744=1,0,N($E744)*IFERROR(INDEX(Products!$D$8:$D$307,MATCH($D744,Products!$A$8:$A$307,0)),0)))</f>
        <v/>
      </c>
      <c r="M744" s="52">
        <f>IF(OR(K744="",$O744=0),IF(K744="","",0),IF($P744=1,0,K744*(N(INDEX(Settings!$E$11:$E$18,$O744))+N(INDEX(Settings!$G$11:$G$18,$O744)))+N(INDEX(Settings!$F$11:$F$18,$O744))))</f>
        <v/>
      </c>
      <c r="N744" s="53">
        <f>IF(K744="","",K744-L744-M744-N($I744)-$P744*N(Settings!$D$20))</f>
        <v/>
      </c>
      <c r="O744">
        <f>IF($C744="",0,IFERROR(MATCH($C744,Settings!$D$11:$D$18,0),0))</f>
        <v/>
      </c>
      <c r="P744">
        <f>IF(LOWER(TRIM($J744&amp;""))="x",1,0)</f>
        <v/>
      </c>
    </row>
    <row r="745">
      <c r="A745" s="49" t="n">
        <v>46121</v>
      </c>
      <c r="B745" s="50" t="inlineStr">
        <is>
          <t>BL26738</t>
        </is>
      </c>
      <c r="C745" s="50" t="inlineStr">
        <is>
          <t>Amazon</t>
        </is>
      </c>
      <c r="D745" s="50" t="inlineStr">
        <is>
          <t>BL-201</t>
        </is>
      </c>
      <c r="E745" s="50" t="n">
        <v>1</v>
      </c>
      <c r="F745" s="51" t="n">
        <v>13.15</v>
      </c>
      <c r="G745" s="51" t="n">
        <v>0</v>
      </c>
      <c r="H745" s="51" t="n">
        <v>0</v>
      </c>
      <c r="I745" s="51" t="n">
        <v>4.9</v>
      </c>
      <c r="J745" s="50" t="n"/>
      <c r="K745" s="52">
        <f>IF(OR($A745="",$E745=""),"",IF($P745=1,0,N($E745)*N($F745)-N($G745)+N($H745)))</f>
        <v/>
      </c>
      <c r="L745" s="52">
        <f>IF(K745="","",IF($P745=1,0,N($E745)*IFERROR(INDEX(Products!$D$8:$D$307,MATCH($D745,Products!$A$8:$A$307,0)),0)))</f>
        <v/>
      </c>
      <c r="M745" s="52">
        <f>IF(OR(K745="",$O745=0),IF(K745="","",0),IF($P745=1,0,K745*(N(INDEX(Settings!$E$11:$E$18,$O745))+N(INDEX(Settings!$G$11:$G$18,$O745)))+N(INDEX(Settings!$F$11:$F$18,$O745))))</f>
        <v/>
      </c>
      <c r="N745" s="53">
        <f>IF(K745="","",K745-L745-M745-N($I745)-$P745*N(Settings!$D$20))</f>
        <v/>
      </c>
      <c r="O745">
        <f>IF($C745="",0,IFERROR(MATCH($C745,Settings!$D$11:$D$18,0),0))</f>
        <v/>
      </c>
      <c r="P745">
        <f>IF(LOWER(TRIM($J745&amp;""))="x",1,0)</f>
        <v/>
      </c>
    </row>
    <row r="746">
      <c r="A746" s="49" t="n">
        <v>46121</v>
      </c>
      <c r="B746" s="50" t="inlineStr">
        <is>
          <t>BL26739</t>
        </is>
      </c>
      <c r="C746" s="50" t="inlineStr">
        <is>
          <t>Amazon</t>
        </is>
      </c>
      <c r="D746" s="50" t="inlineStr">
        <is>
          <t>BL-101</t>
        </is>
      </c>
      <c r="E746" s="50" t="n">
        <v>1</v>
      </c>
      <c r="F746" s="51" t="n">
        <v>21.97</v>
      </c>
      <c r="G746" s="51" t="n">
        <v>0</v>
      </c>
      <c r="H746" s="51" t="n">
        <v>0</v>
      </c>
      <c r="I746" s="51" t="n">
        <v>4.18</v>
      </c>
      <c r="J746" s="50" t="n"/>
      <c r="K746" s="52">
        <f>IF(OR($A746="",$E746=""),"",IF($P746=1,0,N($E746)*N($F746)-N($G746)+N($H746)))</f>
        <v/>
      </c>
      <c r="L746" s="52">
        <f>IF(K746="","",IF($P746=1,0,N($E746)*IFERROR(INDEX(Products!$D$8:$D$307,MATCH($D746,Products!$A$8:$A$307,0)),0)))</f>
        <v/>
      </c>
      <c r="M746" s="52">
        <f>IF(OR(K746="",$O746=0),IF(K746="","",0),IF($P746=1,0,K746*(N(INDEX(Settings!$E$11:$E$18,$O746))+N(INDEX(Settings!$G$11:$G$18,$O746)))+N(INDEX(Settings!$F$11:$F$18,$O746))))</f>
        <v/>
      </c>
      <c r="N746" s="53">
        <f>IF(K746="","",K746-L746-M746-N($I746)-$P746*N(Settings!$D$20))</f>
        <v/>
      </c>
      <c r="O746">
        <f>IF($C746="",0,IFERROR(MATCH($C746,Settings!$D$11:$D$18,0),0))</f>
        <v/>
      </c>
      <c r="P746">
        <f>IF(LOWER(TRIM($J746&amp;""))="x",1,0)</f>
        <v/>
      </c>
    </row>
    <row r="747">
      <c r="A747" s="49" t="n">
        <v>46121</v>
      </c>
      <c r="B747" s="50" t="inlineStr">
        <is>
          <t>BL26740</t>
        </is>
      </c>
      <c r="C747" s="50" t="inlineStr">
        <is>
          <t>Amazon</t>
        </is>
      </c>
      <c r="D747" s="50" t="inlineStr">
        <is>
          <t>BL-103</t>
        </is>
      </c>
      <c r="E747" s="50" t="n">
        <v>1</v>
      </c>
      <c r="F747" s="51" t="n">
        <v>30.79</v>
      </c>
      <c r="G747" s="51" t="n">
        <v>0</v>
      </c>
      <c r="H747" s="51" t="n">
        <v>0</v>
      </c>
      <c r="I747" s="51" t="n">
        <v>4.11</v>
      </c>
      <c r="J747" s="50" t="n"/>
      <c r="K747" s="52">
        <f>IF(OR($A747="",$E747=""),"",IF($P747=1,0,N($E747)*N($F747)-N($G747)+N($H747)))</f>
        <v/>
      </c>
      <c r="L747" s="52">
        <f>IF(K747="","",IF($P747=1,0,N($E747)*IFERROR(INDEX(Products!$D$8:$D$307,MATCH($D747,Products!$A$8:$A$307,0)),0)))</f>
        <v/>
      </c>
      <c r="M747" s="52">
        <f>IF(OR(K747="",$O747=0),IF(K747="","",0),IF($P747=1,0,K747*(N(INDEX(Settings!$E$11:$E$18,$O747))+N(INDEX(Settings!$G$11:$G$18,$O747)))+N(INDEX(Settings!$F$11:$F$18,$O747))))</f>
        <v/>
      </c>
      <c r="N747" s="53">
        <f>IF(K747="","",K747-L747-M747-N($I747)-$P747*N(Settings!$D$20))</f>
        <v/>
      </c>
      <c r="O747">
        <f>IF($C747="",0,IFERROR(MATCH($C747,Settings!$D$11:$D$18,0),0))</f>
        <v/>
      </c>
      <c r="P747">
        <f>IF(LOWER(TRIM($J747&amp;""))="x",1,0)</f>
        <v/>
      </c>
    </row>
    <row r="748">
      <c r="A748" s="49" t="n">
        <v>46121</v>
      </c>
      <c r="B748" s="50" t="inlineStr">
        <is>
          <t>BL26741</t>
        </is>
      </c>
      <c r="C748" s="50" t="inlineStr">
        <is>
          <t>eBay</t>
        </is>
      </c>
      <c r="D748" s="50" t="inlineStr">
        <is>
          <t>BL-104</t>
        </is>
      </c>
      <c r="E748" s="50" t="n">
        <v>1</v>
      </c>
      <c r="F748" s="51" t="n">
        <v>8.32</v>
      </c>
      <c r="G748" s="51" t="n">
        <v>0</v>
      </c>
      <c r="H748" s="51" t="n">
        <v>3.28</v>
      </c>
      <c r="I748" s="51" t="n">
        <v>4.9</v>
      </c>
      <c r="J748" s="50" t="n"/>
      <c r="K748" s="52">
        <f>IF(OR($A748="",$E748=""),"",IF($P748=1,0,N($E748)*N($F748)-N($G748)+N($H748)))</f>
        <v/>
      </c>
      <c r="L748" s="52">
        <f>IF(K748="","",IF($P748=1,0,N($E748)*IFERROR(INDEX(Products!$D$8:$D$307,MATCH($D748,Products!$A$8:$A$307,0)),0)))</f>
        <v/>
      </c>
      <c r="M748" s="52">
        <f>IF(OR(K748="",$O748=0),IF(K748="","",0),IF($P748=1,0,K748*(N(INDEX(Settings!$E$11:$E$18,$O748))+N(INDEX(Settings!$G$11:$G$18,$O748)))+N(INDEX(Settings!$F$11:$F$18,$O748))))</f>
        <v/>
      </c>
      <c r="N748" s="53">
        <f>IF(K748="","",K748-L748-M748-N($I748)-$P748*N(Settings!$D$20))</f>
        <v/>
      </c>
      <c r="O748">
        <f>IF($C748="",0,IFERROR(MATCH($C748,Settings!$D$11:$D$18,0),0))</f>
        <v/>
      </c>
      <c r="P748">
        <f>IF(LOWER(TRIM($J748&amp;""))="x",1,0)</f>
        <v/>
      </c>
    </row>
    <row r="749">
      <c r="A749" s="49" t="n">
        <v>46121</v>
      </c>
      <c r="B749" s="50" t="inlineStr">
        <is>
          <t>BL26742</t>
        </is>
      </c>
      <c r="C749" s="50" t="inlineStr">
        <is>
          <t>Own shop</t>
        </is>
      </c>
      <c r="D749" s="50" t="inlineStr">
        <is>
          <t>BL-302</t>
        </is>
      </c>
      <c r="E749" s="50" t="n">
        <v>1</v>
      </c>
      <c r="F749" s="51" t="n">
        <v>33.53</v>
      </c>
      <c r="G749" s="51" t="n">
        <v>0</v>
      </c>
      <c r="H749" s="51" t="n">
        <v>4.12</v>
      </c>
      <c r="I749" s="51" t="n">
        <v>4.59</v>
      </c>
      <c r="J749" s="50" t="n"/>
      <c r="K749" s="52">
        <f>IF(OR($A749="",$E749=""),"",IF($P749=1,0,N($E749)*N($F749)-N($G749)+N($H749)))</f>
        <v/>
      </c>
      <c r="L749" s="52">
        <f>IF(K749="","",IF($P749=1,0,N($E749)*IFERROR(INDEX(Products!$D$8:$D$307,MATCH($D749,Products!$A$8:$A$307,0)),0)))</f>
        <v/>
      </c>
      <c r="M749" s="52">
        <f>IF(OR(K749="",$O749=0),IF(K749="","",0),IF($P749=1,0,K749*(N(INDEX(Settings!$E$11:$E$18,$O749))+N(INDEX(Settings!$G$11:$G$18,$O749)))+N(INDEX(Settings!$F$11:$F$18,$O749))))</f>
        <v/>
      </c>
      <c r="N749" s="53">
        <f>IF(K749="","",K749-L749-M749-N($I749)-$P749*N(Settings!$D$20))</f>
        <v/>
      </c>
      <c r="O749">
        <f>IF($C749="",0,IFERROR(MATCH($C749,Settings!$D$11:$D$18,0),0))</f>
        <v/>
      </c>
      <c r="P749">
        <f>IF(LOWER(TRIM($J749&amp;""))="x",1,0)</f>
        <v/>
      </c>
    </row>
    <row r="750">
      <c r="A750" s="49" t="n">
        <v>46121</v>
      </c>
      <c r="B750" s="50" t="inlineStr">
        <is>
          <t>BL26743</t>
        </is>
      </c>
      <c r="C750" s="50" t="inlineStr">
        <is>
          <t>Own shop</t>
        </is>
      </c>
      <c r="D750" s="50" t="inlineStr">
        <is>
          <t>BL-303</t>
        </is>
      </c>
      <c r="E750" s="50" t="n">
        <v>1</v>
      </c>
      <c r="F750" s="51" t="n">
        <v>10</v>
      </c>
      <c r="G750" s="51" t="n">
        <v>1</v>
      </c>
      <c r="H750" s="51" t="n">
        <v>4.12</v>
      </c>
      <c r="I750" s="51" t="n">
        <v>4.28</v>
      </c>
      <c r="J750" s="50" t="n"/>
      <c r="K750" s="52">
        <f>IF(OR($A750="",$E750=""),"",IF($P750=1,0,N($E750)*N($F750)-N($G750)+N($H750)))</f>
        <v/>
      </c>
      <c r="L750" s="52">
        <f>IF(K750="","",IF($P750=1,0,N($E750)*IFERROR(INDEX(Products!$D$8:$D$307,MATCH($D750,Products!$A$8:$A$307,0)),0)))</f>
        <v/>
      </c>
      <c r="M750" s="52">
        <f>IF(OR(K750="",$O750=0),IF(K750="","",0),IF($P750=1,0,K750*(N(INDEX(Settings!$E$11:$E$18,$O750))+N(INDEX(Settings!$G$11:$G$18,$O750)))+N(INDEX(Settings!$F$11:$F$18,$O750))))</f>
        <v/>
      </c>
      <c r="N750" s="53">
        <f>IF(K750="","",K750-L750-M750-N($I750)-$P750*N(Settings!$D$20))</f>
        <v/>
      </c>
      <c r="O750">
        <f>IF($C750="",0,IFERROR(MATCH($C750,Settings!$D$11:$D$18,0),0))</f>
        <v/>
      </c>
      <c r="P750">
        <f>IF(LOWER(TRIM($J750&amp;""))="x",1,0)</f>
        <v/>
      </c>
    </row>
    <row r="751">
      <c r="A751" s="49" t="n">
        <v>46121</v>
      </c>
      <c r="B751" s="50" t="inlineStr">
        <is>
          <t>BL26744</t>
        </is>
      </c>
      <c r="C751" s="50" t="inlineStr">
        <is>
          <t>Amazon</t>
        </is>
      </c>
      <c r="D751" s="50" t="inlineStr">
        <is>
          <t>BL-102</t>
        </is>
      </c>
      <c r="E751" s="50" t="n">
        <v>2</v>
      </c>
      <c r="F751" s="51" t="n">
        <v>14.91</v>
      </c>
      <c r="G751" s="51" t="n">
        <v>0</v>
      </c>
      <c r="H751" s="51" t="n">
        <v>0</v>
      </c>
      <c r="I751" s="51" t="n">
        <v>5.12</v>
      </c>
      <c r="J751" s="50" t="n"/>
      <c r="K751" s="52">
        <f>IF(OR($A751="",$E751=""),"",IF($P751=1,0,N($E751)*N($F751)-N($G751)+N($H751)))</f>
        <v/>
      </c>
      <c r="L751" s="52">
        <f>IF(K751="","",IF($P751=1,0,N($E751)*IFERROR(INDEX(Products!$D$8:$D$307,MATCH($D751,Products!$A$8:$A$307,0)),0)))</f>
        <v/>
      </c>
      <c r="M751" s="52">
        <f>IF(OR(K751="",$O751=0),IF(K751="","",0),IF($P751=1,0,K751*(N(INDEX(Settings!$E$11:$E$18,$O751))+N(INDEX(Settings!$G$11:$G$18,$O751)))+N(INDEX(Settings!$F$11:$F$18,$O751))))</f>
        <v/>
      </c>
      <c r="N751" s="53">
        <f>IF(K751="","",K751-L751-M751-N($I751)-$P751*N(Settings!$D$20))</f>
        <v/>
      </c>
      <c r="O751">
        <f>IF($C751="",0,IFERROR(MATCH($C751,Settings!$D$11:$D$18,0),0))</f>
        <v/>
      </c>
      <c r="P751">
        <f>IF(LOWER(TRIM($J751&amp;""))="x",1,0)</f>
        <v/>
      </c>
    </row>
    <row r="752">
      <c r="A752" s="49" t="n">
        <v>46121</v>
      </c>
      <c r="B752" s="50" t="inlineStr">
        <is>
          <t>BL26745</t>
        </is>
      </c>
      <c r="C752" s="50" t="inlineStr">
        <is>
          <t>Etsy</t>
        </is>
      </c>
      <c r="D752" s="50" t="inlineStr">
        <is>
          <t>BL-101</t>
        </is>
      </c>
      <c r="E752" s="50" t="n">
        <v>1</v>
      </c>
      <c r="F752" s="51" t="n">
        <v>20.92</v>
      </c>
      <c r="G752" s="51" t="n">
        <v>0</v>
      </c>
      <c r="H752" s="51" t="n">
        <v>3.28</v>
      </c>
      <c r="I752" s="51" t="n">
        <v>4.59</v>
      </c>
      <c r="J752" s="50" t="n"/>
      <c r="K752" s="52">
        <f>IF(OR($A752="",$E752=""),"",IF($P752=1,0,N($E752)*N($F752)-N($G752)+N($H752)))</f>
        <v/>
      </c>
      <c r="L752" s="52">
        <f>IF(K752="","",IF($P752=1,0,N($E752)*IFERROR(INDEX(Products!$D$8:$D$307,MATCH($D752,Products!$A$8:$A$307,0)),0)))</f>
        <v/>
      </c>
      <c r="M752" s="52">
        <f>IF(OR(K752="",$O752=0),IF(K752="","",0),IF($P752=1,0,K752*(N(INDEX(Settings!$E$11:$E$18,$O752))+N(INDEX(Settings!$G$11:$G$18,$O752)))+N(INDEX(Settings!$F$11:$F$18,$O752))))</f>
        <v/>
      </c>
      <c r="N752" s="53">
        <f>IF(K752="","",K752-L752-M752-N($I752)-$P752*N(Settings!$D$20))</f>
        <v/>
      </c>
      <c r="O752">
        <f>IF($C752="",0,IFERROR(MATCH($C752,Settings!$D$11:$D$18,0),0))</f>
        <v/>
      </c>
      <c r="P752">
        <f>IF(LOWER(TRIM($J752&amp;""))="x",1,0)</f>
        <v/>
      </c>
    </row>
    <row r="753">
      <c r="A753" s="49" t="n">
        <v>46122</v>
      </c>
      <c r="B753" s="50" t="inlineStr">
        <is>
          <t>BL26746</t>
        </is>
      </c>
      <c r="C753" s="50" t="inlineStr">
        <is>
          <t>Own shop</t>
        </is>
      </c>
      <c r="D753" s="50" t="inlineStr">
        <is>
          <t>BL-302</t>
        </is>
      </c>
      <c r="E753" s="50" t="n">
        <v>1</v>
      </c>
      <c r="F753" s="51" t="n">
        <v>33.53</v>
      </c>
      <c r="G753" s="51" t="n">
        <v>3.35</v>
      </c>
      <c r="H753" s="51" t="n">
        <v>4.12</v>
      </c>
      <c r="I753" s="51" t="n">
        <v>4.14</v>
      </c>
      <c r="J753" s="50" t="inlineStr">
        <is>
          <t>x</t>
        </is>
      </c>
      <c r="K753" s="52">
        <f>IF(OR($A753="",$E753=""),"",IF($P753=1,0,N($E753)*N($F753)-N($G753)+N($H753)))</f>
        <v/>
      </c>
      <c r="L753" s="52">
        <f>IF(K753="","",IF($P753=1,0,N($E753)*IFERROR(INDEX(Products!$D$8:$D$307,MATCH($D753,Products!$A$8:$A$307,0)),0)))</f>
        <v/>
      </c>
      <c r="M753" s="52">
        <f>IF(OR(K753="",$O753=0),IF(K753="","",0),IF($P753=1,0,K753*(N(INDEX(Settings!$E$11:$E$18,$O753))+N(INDEX(Settings!$G$11:$G$18,$O753)))+N(INDEX(Settings!$F$11:$F$18,$O753))))</f>
        <v/>
      </c>
      <c r="N753" s="53">
        <f>IF(K753="","",K753-L753-M753-N($I753)-$P753*N(Settings!$D$20))</f>
        <v/>
      </c>
      <c r="O753">
        <f>IF($C753="",0,IFERROR(MATCH($C753,Settings!$D$11:$D$18,0),0))</f>
        <v/>
      </c>
      <c r="P753">
        <f>IF(LOWER(TRIM($J753&amp;""))="x",1,0)</f>
        <v/>
      </c>
    </row>
    <row r="754">
      <c r="A754" s="49" t="n">
        <v>46122</v>
      </c>
      <c r="B754" s="50" t="inlineStr">
        <is>
          <t>BL26747</t>
        </is>
      </c>
      <c r="C754" s="50" t="inlineStr">
        <is>
          <t>Own shop</t>
        </is>
      </c>
      <c r="D754" s="50" t="inlineStr">
        <is>
          <t>BL-302</t>
        </is>
      </c>
      <c r="E754" s="50" t="n">
        <v>1</v>
      </c>
      <c r="F754" s="51" t="n">
        <v>33.53</v>
      </c>
      <c r="G754" s="51" t="n">
        <v>0</v>
      </c>
      <c r="H754" s="51" t="n">
        <v>4.12</v>
      </c>
      <c r="I754" s="51" t="n">
        <v>5.07</v>
      </c>
      <c r="J754" s="50" t="n"/>
      <c r="K754" s="52">
        <f>IF(OR($A754="",$E754=""),"",IF($P754=1,0,N($E754)*N($F754)-N($G754)+N($H754)))</f>
        <v/>
      </c>
      <c r="L754" s="52">
        <f>IF(K754="","",IF($P754=1,0,N($E754)*IFERROR(INDEX(Products!$D$8:$D$307,MATCH($D754,Products!$A$8:$A$307,0)),0)))</f>
        <v/>
      </c>
      <c r="M754" s="52">
        <f>IF(OR(K754="",$O754=0),IF(K754="","",0),IF($P754=1,0,K754*(N(INDEX(Settings!$E$11:$E$18,$O754))+N(INDEX(Settings!$G$11:$G$18,$O754)))+N(INDEX(Settings!$F$11:$F$18,$O754))))</f>
        <v/>
      </c>
      <c r="N754" s="53">
        <f>IF(K754="","",K754-L754-M754-N($I754)-$P754*N(Settings!$D$20))</f>
        <v/>
      </c>
      <c r="O754">
        <f>IF($C754="",0,IFERROR(MATCH($C754,Settings!$D$11:$D$18,0),0))</f>
        <v/>
      </c>
      <c r="P754">
        <f>IF(LOWER(TRIM($J754&amp;""))="x",1,0)</f>
        <v/>
      </c>
    </row>
    <row r="755">
      <c r="A755" s="49" t="n">
        <v>46122</v>
      </c>
      <c r="B755" s="50" t="inlineStr">
        <is>
          <t>BL26748</t>
        </is>
      </c>
      <c r="C755" s="50" t="inlineStr">
        <is>
          <t>Amazon</t>
        </is>
      </c>
      <c r="D755" s="50" t="inlineStr">
        <is>
          <t>BL-203</t>
        </is>
      </c>
      <c r="E755" s="50" t="n">
        <v>1</v>
      </c>
      <c r="F755" s="51" t="n">
        <v>17.56</v>
      </c>
      <c r="G755" s="51" t="n">
        <v>0</v>
      </c>
      <c r="H755" s="51" t="n">
        <v>0</v>
      </c>
      <c r="I755" s="51" t="n">
        <v>4.8</v>
      </c>
      <c r="J755" s="50" t="n"/>
      <c r="K755" s="52">
        <f>IF(OR($A755="",$E755=""),"",IF($P755=1,0,N($E755)*N($F755)-N($G755)+N($H755)))</f>
        <v/>
      </c>
      <c r="L755" s="52">
        <f>IF(K755="","",IF($P755=1,0,N($E755)*IFERROR(INDEX(Products!$D$8:$D$307,MATCH($D755,Products!$A$8:$A$307,0)),0)))</f>
        <v/>
      </c>
      <c r="M755" s="52">
        <f>IF(OR(K755="",$O755=0),IF(K755="","",0),IF($P755=1,0,K755*(N(INDEX(Settings!$E$11:$E$18,$O755))+N(INDEX(Settings!$G$11:$G$18,$O755)))+N(INDEX(Settings!$F$11:$F$18,$O755))))</f>
        <v/>
      </c>
      <c r="N755" s="53">
        <f>IF(K755="","",K755-L755-M755-N($I755)-$P755*N(Settings!$D$20))</f>
        <v/>
      </c>
      <c r="O755">
        <f>IF($C755="",0,IFERROR(MATCH($C755,Settings!$D$11:$D$18,0),0))</f>
        <v/>
      </c>
      <c r="P755">
        <f>IF(LOWER(TRIM($J755&amp;""))="x",1,0)</f>
        <v/>
      </c>
    </row>
    <row r="756">
      <c r="A756" s="49" t="n">
        <v>46122</v>
      </c>
      <c r="B756" s="50" t="inlineStr">
        <is>
          <t>BL26749</t>
        </is>
      </c>
      <c r="C756" s="50" t="inlineStr">
        <is>
          <t>Amazon</t>
        </is>
      </c>
      <c r="D756" s="50" t="inlineStr">
        <is>
          <t>BL-202</t>
        </is>
      </c>
      <c r="E756" s="50" t="n">
        <v>1</v>
      </c>
      <c r="F756" s="51" t="n">
        <v>60.88</v>
      </c>
      <c r="G756" s="51" t="n">
        <v>0</v>
      </c>
      <c r="H756" s="51" t="n">
        <v>0</v>
      </c>
      <c r="I756" s="51" t="n">
        <v>6.9</v>
      </c>
      <c r="J756" s="50" t="n"/>
      <c r="K756" s="52">
        <f>IF(OR($A756="",$E756=""),"",IF($P756=1,0,N($E756)*N($F756)-N($G756)+N($H756)))</f>
        <v/>
      </c>
      <c r="L756" s="52">
        <f>IF(K756="","",IF($P756=1,0,N($E756)*IFERROR(INDEX(Products!$D$8:$D$307,MATCH($D756,Products!$A$8:$A$307,0)),0)))</f>
        <v/>
      </c>
      <c r="M756" s="52">
        <f>IF(OR(K756="",$O756=0),IF(K756="","",0),IF($P756=1,0,K756*(N(INDEX(Settings!$E$11:$E$18,$O756))+N(INDEX(Settings!$G$11:$G$18,$O756)))+N(INDEX(Settings!$F$11:$F$18,$O756))))</f>
        <v/>
      </c>
      <c r="N756" s="53">
        <f>IF(K756="","",K756-L756-M756-N($I756)-$P756*N(Settings!$D$20))</f>
        <v/>
      </c>
      <c r="O756">
        <f>IF($C756="",0,IFERROR(MATCH($C756,Settings!$D$11:$D$18,0),0))</f>
        <v/>
      </c>
      <c r="P756">
        <f>IF(LOWER(TRIM($J756&amp;""))="x",1,0)</f>
        <v/>
      </c>
    </row>
    <row r="757">
      <c r="A757" s="49" t="n">
        <v>46122</v>
      </c>
      <c r="B757" s="50" t="inlineStr">
        <is>
          <t>BL26750</t>
        </is>
      </c>
      <c r="C757" s="50" t="inlineStr">
        <is>
          <t>Amazon</t>
        </is>
      </c>
      <c r="D757" s="50" t="inlineStr">
        <is>
          <t>BL-204</t>
        </is>
      </c>
      <c r="E757" s="50" t="n">
        <v>1</v>
      </c>
      <c r="F757" s="51" t="n">
        <v>20.21</v>
      </c>
      <c r="G757" s="51" t="n">
        <v>0</v>
      </c>
      <c r="H757" s="51" t="n">
        <v>0</v>
      </c>
      <c r="I757" s="51" t="n">
        <v>4.27</v>
      </c>
      <c r="J757" s="50" t="n"/>
      <c r="K757" s="52">
        <f>IF(OR($A757="",$E757=""),"",IF($P757=1,0,N($E757)*N($F757)-N($G757)+N($H757)))</f>
        <v/>
      </c>
      <c r="L757" s="52">
        <f>IF(K757="","",IF($P757=1,0,N($E757)*IFERROR(INDEX(Products!$D$8:$D$307,MATCH($D757,Products!$A$8:$A$307,0)),0)))</f>
        <v/>
      </c>
      <c r="M757" s="52">
        <f>IF(OR(K757="",$O757=0),IF(K757="","",0),IF($P757=1,0,K757*(N(INDEX(Settings!$E$11:$E$18,$O757))+N(INDEX(Settings!$G$11:$G$18,$O757)))+N(INDEX(Settings!$F$11:$F$18,$O757))))</f>
        <v/>
      </c>
      <c r="N757" s="53">
        <f>IF(K757="","",K757-L757-M757-N($I757)-$P757*N(Settings!$D$20))</f>
        <v/>
      </c>
      <c r="O757">
        <f>IF($C757="",0,IFERROR(MATCH($C757,Settings!$D$11:$D$18,0),0))</f>
        <v/>
      </c>
      <c r="P757">
        <f>IF(LOWER(TRIM($J757&amp;""))="x",1,0)</f>
        <v/>
      </c>
    </row>
    <row r="758">
      <c r="A758" s="49" t="n">
        <v>46122</v>
      </c>
      <c r="B758" s="50" t="inlineStr">
        <is>
          <t>BL26751</t>
        </is>
      </c>
      <c r="C758" s="50" t="inlineStr">
        <is>
          <t>Amazon</t>
        </is>
      </c>
      <c r="D758" s="50" t="inlineStr">
        <is>
          <t>BL-104</t>
        </is>
      </c>
      <c r="E758" s="50" t="n">
        <v>1</v>
      </c>
      <c r="F758" s="51" t="n">
        <v>8.74</v>
      </c>
      <c r="G758" s="51" t="n">
        <v>0</v>
      </c>
      <c r="H758" s="51" t="n">
        <v>0</v>
      </c>
      <c r="I758" s="51" t="n">
        <v>4.96</v>
      </c>
      <c r="J758" s="50" t="n"/>
      <c r="K758" s="52">
        <f>IF(OR($A758="",$E758=""),"",IF($P758=1,0,N($E758)*N($F758)-N($G758)+N($H758)))</f>
        <v/>
      </c>
      <c r="L758" s="52">
        <f>IF(K758="","",IF($P758=1,0,N($E758)*IFERROR(INDEX(Products!$D$8:$D$307,MATCH($D758,Products!$A$8:$A$307,0)),0)))</f>
        <v/>
      </c>
      <c r="M758" s="52">
        <f>IF(OR(K758="",$O758=0),IF(K758="","",0),IF($P758=1,0,K758*(N(INDEX(Settings!$E$11:$E$18,$O758))+N(INDEX(Settings!$G$11:$G$18,$O758)))+N(INDEX(Settings!$F$11:$F$18,$O758))))</f>
        <v/>
      </c>
      <c r="N758" s="53">
        <f>IF(K758="","",K758-L758-M758-N($I758)-$P758*N(Settings!$D$20))</f>
        <v/>
      </c>
      <c r="O758">
        <f>IF($C758="",0,IFERROR(MATCH($C758,Settings!$D$11:$D$18,0),0))</f>
        <v/>
      </c>
      <c r="P758">
        <f>IF(LOWER(TRIM($J758&amp;""))="x",1,0)</f>
        <v/>
      </c>
    </row>
    <row r="759">
      <c r="A759" s="49" t="n">
        <v>46122</v>
      </c>
      <c r="B759" s="50" t="inlineStr">
        <is>
          <t>BL26752</t>
        </is>
      </c>
      <c r="C759" s="50" t="inlineStr">
        <is>
          <t>Own shop</t>
        </is>
      </c>
      <c r="D759" s="50" t="inlineStr">
        <is>
          <t>BL-103</t>
        </is>
      </c>
      <c r="E759" s="50" t="n">
        <v>2</v>
      </c>
      <c r="F759" s="51" t="n">
        <v>29.33</v>
      </c>
      <c r="G759" s="51" t="n">
        <v>0</v>
      </c>
      <c r="H759" s="51" t="n">
        <v>0</v>
      </c>
      <c r="I759" s="51" t="n">
        <v>5.1</v>
      </c>
      <c r="J759" s="50" t="n"/>
      <c r="K759" s="52">
        <f>IF(OR($A759="",$E759=""),"",IF($P759=1,0,N($E759)*N($F759)-N($G759)+N($H759)))</f>
        <v/>
      </c>
      <c r="L759" s="52">
        <f>IF(K759="","",IF($P759=1,0,N($E759)*IFERROR(INDEX(Products!$D$8:$D$307,MATCH($D759,Products!$A$8:$A$307,0)),0)))</f>
        <v/>
      </c>
      <c r="M759" s="52">
        <f>IF(OR(K759="",$O759=0),IF(K759="","",0),IF($P759=1,0,K759*(N(INDEX(Settings!$E$11:$E$18,$O759))+N(INDEX(Settings!$G$11:$G$18,$O759)))+N(INDEX(Settings!$F$11:$F$18,$O759))))</f>
        <v/>
      </c>
      <c r="N759" s="53">
        <f>IF(K759="","",K759-L759-M759-N($I759)-$P759*N(Settings!$D$20))</f>
        <v/>
      </c>
      <c r="O759">
        <f>IF($C759="",0,IFERROR(MATCH($C759,Settings!$D$11:$D$18,0),0))</f>
        <v/>
      </c>
      <c r="P759">
        <f>IF(LOWER(TRIM($J759&amp;""))="x",1,0)</f>
        <v/>
      </c>
    </row>
    <row r="760">
      <c r="A760" s="49" t="n">
        <v>46122</v>
      </c>
      <c r="B760" s="50" t="inlineStr">
        <is>
          <t>BL26753</t>
        </is>
      </c>
      <c r="C760" s="50" t="inlineStr">
        <is>
          <t>Amazon</t>
        </is>
      </c>
      <c r="D760" s="50" t="inlineStr">
        <is>
          <t>BL-403</t>
        </is>
      </c>
      <c r="E760" s="50" t="n">
        <v>2</v>
      </c>
      <c r="F760" s="51" t="n">
        <v>11.38</v>
      </c>
      <c r="G760" s="51" t="n">
        <v>0</v>
      </c>
      <c r="H760" s="51" t="n">
        <v>0</v>
      </c>
      <c r="I760" s="51" t="n">
        <v>4.7</v>
      </c>
      <c r="J760" s="50" t="n"/>
      <c r="K760" s="52">
        <f>IF(OR($A760="",$E760=""),"",IF($P760=1,0,N($E760)*N($F760)-N($G760)+N($H760)))</f>
        <v/>
      </c>
      <c r="L760" s="52">
        <f>IF(K760="","",IF($P760=1,0,N($E760)*IFERROR(INDEX(Products!$D$8:$D$307,MATCH($D760,Products!$A$8:$A$307,0)),0)))</f>
        <v/>
      </c>
      <c r="M760" s="52">
        <f>IF(OR(K760="",$O760=0),IF(K760="","",0),IF($P760=1,0,K760*(N(INDEX(Settings!$E$11:$E$18,$O760))+N(INDEX(Settings!$G$11:$G$18,$O760)))+N(INDEX(Settings!$F$11:$F$18,$O760))))</f>
        <v/>
      </c>
      <c r="N760" s="53">
        <f>IF(K760="","",K760-L760-M760-N($I760)-$P760*N(Settings!$D$20))</f>
        <v/>
      </c>
      <c r="O760">
        <f>IF($C760="",0,IFERROR(MATCH($C760,Settings!$D$11:$D$18,0),0))</f>
        <v/>
      </c>
      <c r="P760">
        <f>IF(LOWER(TRIM($J760&amp;""))="x",1,0)</f>
        <v/>
      </c>
    </row>
    <row r="761">
      <c r="A761" s="49" t="n">
        <v>46122</v>
      </c>
      <c r="B761" s="50" t="inlineStr">
        <is>
          <t>BL26754</t>
        </is>
      </c>
      <c r="C761" s="50" t="inlineStr">
        <is>
          <t>Own shop</t>
        </is>
      </c>
      <c r="D761" s="50" t="inlineStr">
        <is>
          <t>BL-101</t>
        </is>
      </c>
      <c r="E761" s="50" t="n">
        <v>1</v>
      </c>
      <c r="F761" s="51" t="n">
        <v>20.92</v>
      </c>
      <c r="G761" s="51" t="n">
        <v>0</v>
      </c>
      <c r="H761" s="51" t="n">
        <v>4.12</v>
      </c>
      <c r="I761" s="51" t="n">
        <v>5.13</v>
      </c>
      <c r="J761" s="50" t="n"/>
      <c r="K761" s="52">
        <f>IF(OR($A761="",$E761=""),"",IF($P761=1,0,N($E761)*N($F761)-N($G761)+N($H761)))</f>
        <v/>
      </c>
      <c r="L761" s="52">
        <f>IF(K761="","",IF($P761=1,0,N($E761)*IFERROR(INDEX(Products!$D$8:$D$307,MATCH($D761,Products!$A$8:$A$307,0)),0)))</f>
        <v/>
      </c>
      <c r="M761" s="52">
        <f>IF(OR(K761="",$O761=0),IF(K761="","",0),IF($P761=1,0,K761*(N(INDEX(Settings!$E$11:$E$18,$O761))+N(INDEX(Settings!$G$11:$G$18,$O761)))+N(INDEX(Settings!$F$11:$F$18,$O761))))</f>
        <v/>
      </c>
      <c r="N761" s="53">
        <f>IF(K761="","",K761-L761-M761-N($I761)-$P761*N(Settings!$D$20))</f>
        <v/>
      </c>
      <c r="O761">
        <f>IF($C761="",0,IFERROR(MATCH($C761,Settings!$D$11:$D$18,0),0))</f>
        <v/>
      </c>
      <c r="P761">
        <f>IF(LOWER(TRIM($J761&amp;""))="x",1,0)</f>
        <v/>
      </c>
    </row>
    <row r="762">
      <c r="A762" s="49" t="n">
        <v>46123</v>
      </c>
      <c r="B762" s="50" t="inlineStr">
        <is>
          <t>BL26755</t>
        </is>
      </c>
      <c r="C762" s="50" t="inlineStr">
        <is>
          <t>eBay</t>
        </is>
      </c>
      <c r="D762" s="50" t="inlineStr">
        <is>
          <t>BL-104</t>
        </is>
      </c>
      <c r="E762" s="50" t="n">
        <v>2</v>
      </c>
      <c r="F762" s="51" t="n">
        <v>8.32</v>
      </c>
      <c r="G762" s="51" t="n">
        <v>0</v>
      </c>
      <c r="H762" s="51" t="n">
        <v>3.28</v>
      </c>
      <c r="I762" s="51" t="n">
        <v>4.8</v>
      </c>
      <c r="J762" s="50" t="n"/>
      <c r="K762" s="52">
        <f>IF(OR($A762="",$E762=""),"",IF($P762=1,0,N($E762)*N($F762)-N($G762)+N($H762)))</f>
        <v/>
      </c>
      <c r="L762" s="52">
        <f>IF(K762="","",IF($P762=1,0,N($E762)*IFERROR(INDEX(Products!$D$8:$D$307,MATCH($D762,Products!$A$8:$A$307,0)),0)))</f>
        <v/>
      </c>
      <c r="M762" s="52">
        <f>IF(OR(K762="",$O762=0),IF(K762="","",0),IF($P762=1,0,K762*(N(INDEX(Settings!$E$11:$E$18,$O762))+N(INDEX(Settings!$G$11:$G$18,$O762)))+N(INDEX(Settings!$F$11:$F$18,$O762))))</f>
        <v/>
      </c>
      <c r="N762" s="53">
        <f>IF(K762="","",K762-L762-M762-N($I762)-$P762*N(Settings!$D$20))</f>
        <v/>
      </c>
      <c r="O762">
        <f>IF($C762="",0,IFERROR(MATCH($C762,Settings!$D$11:$D$18,0),0))</f>
        <v/>
      </c>
      <c r="P762">
        <f>IF(LOWER(TRIM($J762&amp;""))="x",1,0)</f>
        <v/>
      </c>
    </row>
    <row r="763">
      <c r="A763" s="49" t="n">
        <v>46123</v>
      </c>
      <c r="B763" s="50" t="inlineStr">
        <is>
          <t>BL26756</t>
        </is>
      </c>
      <c r="C763" s="50" t="inlineStr">
        <is>
          <t>Own shop</t>
        </is>
      </c>
      <c r="D763" s="50" t="inlineStr">
        <is>
          <t>BL-102</t>
        </is>
      </c>
      <c r="E763" s="50" t="n">
        <v>2</v>
      </c>
      <c r="F763" s="51" t="n">
        <v>14.2</v>
      </c>
      <c r="G763" s="51" t="n">
        <v>0</v>
      </c>
      <c r="H763" s="51" t="n">
        <v>4.12</v>
      </c>
      <c r="I763" s="51" t="n">
        <v>4.95</v>
      </c>
      <c r="J763" s="50" t="n"/>
      <c r="K763" s="52">
        <f>IF(OR($A763="",$E763=""),"",IF($P763=1,0,N($E763)*N($F763)-N($G763)+N($H763)))</f>
        <v/>
      </c>
      <c r="L763" s="52">
        <f>IF(K763="","",IF($P763=1,0,N($E763)*IFERROR(INDEX(Products!$D$8:$D$307,MATCH($D763,Products!$A$8:$A$307,0)),0)))</f>
        <v/>
      </c>
      <c r="M763" s="52">
        <f>IF(OR(K763="",$O763=0),IF(K763="","",0),IF($P763=1,0,K763*(N(INDEX(Settings!$E$11:$E$18,$O763))+N(INDEX(Settings!$G$11:$G$18,$O763)))+N(INDEX(Settings!$F$11:$F$18,$O763))))</f>
        <v/>
      </c>
      <c r="N763" s="53">
        <f>IF(K763="","",K763-L763-M763-N($I763)-$P763*N(Settings!$D$20))</f>
        <v/>
      </c>
      <c r="O763">
        <f>IF($C763="",0,IFERROR(MATCH($C763,Settings!$D$11:$D$18,0),0))</f>
        <v/>
      </c>
      <c r="P763">
        <f>IF(LOWER(TRIM($J763&amp;""))="x",1,0)</f>
        <v/>
      </c>
    </row>
    <row r="764">
      <c r="A764" s="49" t="n">
        <v>46123</v>
      </c>
      <c r="B764" s="50" t="inlineStr">
        <is>
          <t>BL26757</t>
        </is>
      </c>
      <c r="C764" s="50" t="inlineStr">
        <is>
          <t>Own shop</t>
        </is>
      </c>
      <c r="D764" s="50" t="inlineStr">
        <is>
          <t>BL-401</t>
        </is>
      </c>
      <c r="E764" s="50" t="n">
        <v>1</v>
      </c>
      <c r="F764" s="51" t="n">
        <v>23.45</v>
      </c>
      <c r="G764" s="51" t="n">
        <v>0</v>
      </c>
      <c r="H764" s="51" t="n">
        <v>4.12</v>
      </c>
      <c r="I764" s="51" t="n">
        <v>4.31</v>
      </c>
      <c r="J764" s="50" t="n"/>
      <c r="K764" s="52">
        <f>IF(OR($A764="",$E764=""),"",IF($P764=1,0,N($E764)*N($F764)-N($G764)+N($H764)))</f>
        <v/>
      </c>
      <c r="L764" s="52">
        <f>IF(K764="","",IF($P764=1,0,N($E764)*IFERROR(INDEX(Products!$D$8:$D$307,MATCH($D764,Products!$A$8:$A$307,0)),0)))</f>
        <v/>
      </c>
      <c r="M764" s="52">
        <f>IF(OR(K764="",$O764=0),IF(K764="","",0),IF($P764=1,0,K764*(N(INDEX(Settings!$E$11:$E$18,$O764))+N(INDEX(Settings!$G$11:$G$18,$O764)))+N(INDEX(Settings!$F$11:$F$18,$O764))))</f>
        <v/>
      </c>
      <c r="N764" s="53">
        <f>IF(K764="","",K764-L764-M764-N($I764)-$P764*N(Settings!$D$20))</f>
        <v/>
      </c>
      <c r="O764">
        <f>IF($C764="",0,IFERROR(MATCH($C764,Settings!$D$11:$D$18,0),0))</f>
        <v/>
      </c>
      <c r="P764">
        <f>IF(LOWER(TRIM($J764&amp;""))="x",1,0)</f>
        <v/>
      </c>
    </row>
    <row r="765">
      <c r="A765" s="49" t="n">
        <v>46123</v>
      </c>
      <c r="B765" s="50" t="inlineStr">
        <is>
          <t>BL26758</t>
        </is>
      </c>
      <c r="C765" s="50" t="inlineStr">
        <is>
          <t>Amazon</t>
        </is>
      </c>
      <c r="D765" s="50" t="inlineStr">
        <is>
          <t>BL-101</t>
        </is>
      </c>
      <c r="E765" s="50" t="n">
        <v>1</v>
      </c>
      <c r="F765" s="51" t="n">
        <v>21.97</v>
      </c>
      <c r="G765" s="51" t="n">
        <v>0</v>
      </c>
      <c r="H765" s="51" t="n">
        <v>0</v>
      </c>
      <c r="I765" s="51" t="n">
        <v>4.84</v>
      </c>
      <c r="J765" s="50" t="n"/>
      <c r="K765" s="52">
        <f>IF(OR($A765="",$E765=""),"",IF($P765=1,0,N($E765)*N($F765)-N($G765)+N($H765)))</f>
        <v/>
      </c>
      <c r="L765" s="52">
        <f>IF(K765="","",IF($P765=1,0,N($E765)*IFERROR(INDEX(Products!$D$8:$D$307,MATCH($D765,Products!$A$8:$A$307,0)),0)))</f>
        <v/>
      </c>
      <c r="M765" s="52">
        <f>IF(OR(K765="",$O765=0),IF(K765="","",0),IF($P765=1,0,K765*(N(INDEX(Settings!$E$11:$E$18,$O765))+N(INDEX(Settings!$G$11:$G$18,$O765)))+N(INDEX(Settings!$F$11:$F$18,$O765))))</f>
        <v/>
      </c>
      <c r="N765" s="53">
        <f>IF(K765="","",K765-L765-M765-N($I765)-$P765*N(Settings!$D$20))</f>
        <v/>
      </c>
      <c r="O765">
        <f>IF($C765="",0,IFERROR(MATCH($C765,Settings!$D$11:$D$18,0),0))</f>
        <v/>
      </c>
      <c r="P765">
        <f>IF(LOWER(TRIM($J765&amp;""))="x",1,0)</f>
        <v/>
      </c>
    </row>
    <row r="766">
      <c r="A766" s="49" t="n">
        <v>46123</v>
      </c>
      <c r="B766" s="50" t="inlineStr">
        <is>
          <t>BL26759</t>
        </is>
      </c>
      <c r="C766" s="50" t="inlineStr">
        <is>
          <t>Own shop</t>
        </is>
      </c>
      <c r="D766" s="50" t="inlineStr">
        <is>
          <t>BL-201</t>
        </is>
      </c>
      <c r="E766" s="50" t="n">
        <v>2</v>
      </c>
      <c r="F766" s="51" t="n">
        <v>12.52</v>
      </c>
      <c r="G766" s="51" t="n">
        <v>2.5</v>
      </c>
      <c r="H766" s="51" t="n">
        <v>4.12</v>
      </c>
      <c r="I766" s="51" t="n">
        <v>4.23</v>
      </c>
      <c r="J766" s="50" t="n"/>
      <c r="K766" s="52">
        <f>IF(OR($A766="",$E766=""),"",IF($P766=1,0,N($E766)*N($F766)-N($G766)+N($H766)))</f>
        <v/>
      </c>
      <c r="L766" s="52">
        <f>IF(K766="","",IF($P766=1,0,N($E766)*IFERROR(INDEX(Products!$D$8:$D$307,MATCH($D766,Products!$A$8:$A$307,0)),0)))</f>
        <v/>
      </c>
      <c r="M766" s="52">
        <f>IF(OR(K766="",$O766=0),IF(K766="","",0),IF($P766=1,0,K766*(N(INDEX(Settings!$E$11:$E$18,$O766))+N(INDEX(Settings!$G$11:$G$18,$O766)))+N(INDEX(Settings!$F$11:$F$18,$O766))))</f>
        <v/>
      </c>
      <c r="N766" s="53">
        <f>IF(K766="","",K766-L766-M766-N($I766)-$P766*N(Settings!$D$20))</f>
        <v/>
      </c>
      <c r="O766">
        <f>IF($C766="",0,IFERROR(MATCH($C766,Settings!$D$11:$D$18,0),0))</f>
        <v/>
      </c>
      <c r="P766">
        <f>IF(LOWER(TRIM($J766&amp;""))="x",1,0)</f>
        <v/>
      </c>
    </row>
    <row r="767">
      <c r="A767" s="49" t="n">
        <v>46123</v>
      </c>
      <c r="B767" s="50" t="inlineStr">
        <is>
          <t>BL26760</t>
        </is>
      </c>
      <c r="C767" s="50" t="inlineStr">
        <is>
          <t>eBay</t>
        </is>
      </c>
      <c r="D767" s="50" t="inlineStr">
        <is>
          <t>BL-402</t>
        </is>
      </c>
      <c r="E767" s="50" t="n">
        <v>1</v>
      </c>
      <c r="F767" s="51" t="n">
        <v>41.93</v>
      </c>
      <c r="G767" s="51" t="n">
        <v>0</v>
      </c>
      <c r="H767" s="51" t="n">
        <v>3.28</v>
      </c>
      <c r="I767" s="51" t="n">
        <v>6.9</v>
      </c>
      <c r="J767" s="50" t="n"/>
      <c r="K767" s="52">
        <f>IF(OR($A767="",$E767=""),"",IF($P767=1,0,N($E767)*N($F767)-N($G767)+N($H767)))</f>
        <v/>
      </c>
      <c r="L767" s="52">
        <f>IF(K767="","",IF($P767=1,0,N($E767)*IFERROR(INDEX(Products!$D$8:$D$307,MATCH($D767,Products!$A$8:$A$307,0)),0)))</f>
        <v/>
      </c>
      <c r="M767" s="52">
        <f>IF(OR(K767="",$O767=0),IF(K767="","",0),IF($P767=1,0,K767*(N(INDEX(Settings!$E$11:$E$18,$O767))+N(INDEX(Settings!$G$11:$G$18,$O767)))+N(INDEX(Settings!$F$11:$F$18,$O767))))</f>
        <v/>
      </c>
      <c r="N767" s="53">
        <f>IF(K767="","",K767-L767-M767-N($I767)-$P767*N(Settings!$D$20))</f>
        <v/>
      </c>
      <c r="O767">
        <f>IF($C767="",0,IFERROR(MATCH($C767,Settings!$D$11:$D$18,0),0))</f>
        <v/>
      </c>
      <c r="P767">
        <f>IF(LOWER(TRIM($J767&amp;""))="x",1,0)</f>
        <v/>
      </c>
    </row>
    <row r="768">
      <c r="A768" s="49" t="n">
        <v>46123</v>
      </c>
      <c r="B768" s="50" t="inlineStr">
        <is>
          <t>BL26761</t>
        </is>
      </c>
      <c r="C768" s="50" t="inlineStr">
        <is>
          <t>eBay</t>
        </is>
      </c>
      <c r="D768" s="50" t="inlineStr">
        <is>
          <t>BL-403</t>
        </is>
      </c>
      <c r="E768" s="50" t="n">
        <v>1</v>
      </c>
      <c r="F768" s="51" t="n">
        <v>10.84</v>
      </c>
      <c r="G768" s="51" t="n">
        <v>0</v>
      </c>
      <c r="H768" s="51" t="n">
        <v>3.28</v>
      </c>
      <c r="I768" s="51" t="n">
        <v>4.87</v>
      </c>
      <c r="J768" s="50" t="n"/>
      <c r="K768" s="52">
        <f>IF(OR($A768="",$E768=""),"",IF($P768=1,0,N($E768)*N($F768)-N($G768)+N($H768)))</f>
        <v/>
      </c>
      <c r="L768" s="52">
        <f>IF(K768="","",IF($P768=1,0,N($E768)*IFERROR(INDEX(Products!$D$8:$D$307,MATCH($D768,Products!$A$8:$A$307,0)),0)))</f>
        <v/>
      </c>
      <c r="M768" s="52">
        <f>IF(OR(K768="",$O768=0),IF(K768="","",0),IF($P768=1,0,K768*(N(INDEX(Settings!$E$11:$E$18,$O768))+N(INDEX(Settings!$G$11:$G$18,$O768)))+N(INDEX(Settings!$F$11:$F$18,$O768))))</f>
        <v/>
      </c>
      <c r="N768" s="53">
        <f>IF(K768="","",K768-L768-M768-N($I768)-$P768*N(Settings!$D$20))</f>
        <v/>
      </c>
      <c r="O768">
        <f>IF($C768="",0,IFERROR(MATCH($C768,Settings!$D$11:$D$18,0),0))</f>
        <v/>
      </c>
      <c r="P768">
        <f>IF(LOWER(TRIM($J768&amp;""))="x",1,0)</f>
        <v/>
      </c>
    </row>
    <row r="769">
      <c r="A769" s="49" t="n">
        <v>46123</v>
      </c>
      <c r="B769" s="50" t="inlineStr">
        <is>
          <t>BL26762</t>
        </is>
      </c>
      <c r="C769" s="50" t="inlineStr">
        <is>
          <t>Amazon</t>
        </is>
      </c>
      <c r="D769" s="50" t="inlineStr">
        <is>
          <t>BL-101</t>
        </is>
      </c>
      <c r="E769" s="50" t="n">
        <v>1</v>
      </c>
      <c r="F769" s="51" t="n">
        <v>21.97</v>
      </c>
      <c r="G769" s="51" t="n">
        <v>0</v>
      </c>
      <c r="H769" s="51" t="n">
        <v>0</v>
      </c>
      <c r="I769" s="51" t="n">
        <v>4.95</v>
      </c>
      <c r="J769" s="50" t="n"/>
      <c r="K769" s="52">
        <f>IF(OR($A769="",$E769=""),"",IF($P769=1,0,N($E769)*N($F769)-N($G769)+N($H769)))</f>
        <v/>
      </c>
      <c r="L769" s="52">
        <f>IF(K769="","",IF($P769=1,0,N($E769)*IFERROR(INDEX(Products!$D$8:$D$307,MATCH($D769,Products!$A$8:$A$307,0)),0)))</f>
        <v/>
      </c>
      <c r="M769" s="52">
        <f>IF(OR(K769="",$O769=0),IF(K769="","",0),IF($P769=1,0,K769*(N(INDEX(Settings!$E$11:$E$18,$O769))+N(INDEX(Settings!$G$11:$G$18,$O769)))+N(INDEX(Settings!$F$11:$F$18,$O769))))</f>
        <v/>
      </c>
      <c r="N769" s="53">
        <f>IF(K769="","",K769-L769-M769-N($I769)-$P769*N(Settings!$D$20))</f>
        <v/>
      </c>
      <c r="O769">
        <f>IF($C769="",0,IFERROR(MATCH($C769,Settings!$D$11:$D$18,0),0))</f>
        <v/>
      </c>
      <c r="P769">
        <f>IF(LOWER(TRIM($J769&amp;""))="x",1,0)</f>
        <v/>
      </c>
    </row>
    <row r="770">
      <c r="A770" s="49" t="n">
        <v>46123</v>
      </c>
      <c r="B770" s="50" t="inlineStr">
        <is>
          <t>BL26763</t>
        </is>
      </c>
      <c r="C770" s="50" t="inlineStr">
        <is>
          <t>Own shop</t>
        </is>
      </c>
      <c r="D770" s="50" t="inlineStr">
        <is>
          <t>BL-101</t>
        </is>
      </c>
      <c r="E770" s="50" t="n">
        <v>2</v>
      </c>
      <c r="F770" s="51" t="n">
        <v>20.92</v>
      </c>
      <c r="G770" s="51" t="n">
        <v>0</v>
      </c>
      <c r="H770" s="51" t="n">
        <v>4.12</v>
      </c>
      <c r="I770" s="51" t="n">
        <v>4.76</v>
      </c>
      <c r="J770" s="50" t="n"/>
      <c r="K770" s="52">
        <f>IF(OR($A770="",$E770=""),"",IF($P770=1,0,N($E770)*N($F770)-N($G770)+N($H770)))</f>
        <v/>
      </c>
      <c r="L770" s="52">
        <f>IF(K770="","",IF($P770=1,0,N($E770)*IFERROR(INDEX(Products!$D$8:$D$307,MATCH($D770,Products!$A$8:$A$307,0)),0)))</f>
        <v/>
      </c>
      <c r="M770" s="52">
        <f>IF(OR(K770="",$O770=0),IF(K770="","",0),IF($P770=1,0,K770*(N(INDEX(Settings!$E$11:$E$18,$O770))+N(INDEX(Settings!$G$11:$G$18,$O770)))+N(INDEX(Settings!$F$11:$F$18,$O770))))</f>
        <v/>
      </c>
      <c r="N770" s="53">
        <f>IF(K770="","",K770-L770-M770-N($I770)-$P770*N(Settings!$D$20))</f>
        <v/>
      </c>
      <c r="O770">
        <f>IF($C770="",0,IFERROR(MATCH($C770,Settings!$D$11:$D$18,0),0))</f>
        <v/>
      </c>
      <c r="P770">
        <f>IF(LOWER(TRIM($J770&amp;""))="x",1,0)</f>
        <v/>
      </c>
    </row>
    <row r="771">
      <c r="A771" s="49" t="n">
        <v>46123</v>
      </c>
      <c r="B771" s="50" t="inlineStr">
        <is>
          <t>BL26764</t>
        </is>
      </c>
      <c r="C771" s="50" t="inlineStr">
        <is>
          <t>eBay</t>
        </is>
      </c>
      <c r="D771" s="50" t="inlineStr">
        <is>
          <t>BL-201</t>
        </is>
      </c>
      <c r="E771" s="50" t="n">
        <v>2</v>
      </c>
      <c r="F771" s="51" t="n">
        <v>12.52</v>
      </c>
      <c r="G771" s="51" t="n">
        <v>0</v>
      </c>
      <c r="H771" s="51" t="n">
        <v>3.28</v>
      </c>
      <c r="I771" s="51" t="n">
        <v>4.74</v>
      </c>
      <c r="J771" s="50" t="n"/>
      <c r="K771" s="52">
        <f>IF(OR($A771="",$E771=""),"",IF($P771=1,0,N($E771)*N($F771)-N($G771)+N($H771)))</f>
        <v/>
      </c>
      <c r="L771" s="52">
        <f>IF(K771="","",IF($P771=1,0,N($E771)*IFERROR(INDEX(Products!$D$8:$D$307,MATCH($D771,Products!$A$8:$A$307,0)),0)))</f>
        <v/>
      </c>
      <c r="M771" s="52">
        <f>IF(OR(K771="",$O771=0),IF(K771="","",0),IF($P771=1,0,K771*(N(INDEX(Settings!$E$11:$E$18,$O771))+N(INDEX(Settings!$G$11:$G$18,$O771)))+N(INDEX(Settings!$F$11:$F$18,$O771))))</f>
        <v/>
      </c>
      <c r="N771" s="53">
        <f>IF(K771="","",K771-L771-M771-N($I771)-$P771*N(Settings!$D$20))</f>
        <v/>
      </c>
      <c r="O771">
        <f>IF($C771="",0,IFERROR(MATCH($C771,Settings!$D$11:$D$18,0),0))</f>
        <v/>
      </c>
      <c r="P771">
        <f>IF(LOWER(TRIM($J771&amp;""))="x",1,0)</f>
        <v/>
      </c>
    </row>
    <row r="772">
      <c r="A772" s="49" t="n">
        <v>46123</v>
      </c>
      <c r="B772" s="50" t="inlineStr">
        <is>
          <t>BL26765</t>
        </is>
      </c>
      <c r="C772" s="50" t="inlineStr">
        <is>
          <t>Own shop</t>
        </is>
      </c>
      <c r="D772" s="50" t="inlineStr">
        <is>
          <t>BL-103</t>
        </is>
      </c>
      <c r="E772" s="50" t="n">
        <v>1</v>
      </c>
      <c r="F772" s="51" t="n">
        <v>29.33</v>
      </c>
      <c r="G772" s="51" t="n">
        <v>2.93</v>
      </c>
      <c r="H772" s="51" t="n">
        <v>4.12</v>
      </c>
      <c r="I772" s="51" t="n">
        <v>4.36</v>
      </c>
      <c r="J772" s="50" t="n"/>
      <c r="K772" s="52">
        <f>IF(OR($A772="",$E772=""),"",IF($P772=1,0,N($E772)*N($F772)-N($G772)+N($H772)))</f>
        <v/>
      </c>
      <c r="L772" s="52">
        <f>IF(K772="","",IF($P772=1,0,N($E772)*IFERROR(INDEX(Products!$D$8:$D$307,MATCH($D772,Products!$A$8:$A$307,0)),0)))</f>
        <v/>
      </c>
      <c r="M772" s="52">
        <f>IF(OR(K772="",$O772=0),IF(K772="","",0),IF($P772=1,0,K772*(N(INDEX(Settings!$E$11:$E$18,$O772))+N(INDEX(Settings!$G$11:$G$18,$O772)))+N(INDEX(Settings!$F$11:$F$18,$O772))))</f>
        <v/>
      </c>
      <c r="N772" s="53">
        <f>IF(K772="","",K772-L772-M772-N($I772)-$P772*N(Settings!$D$20))</f>
        <v/>
      </c>
      <c r="O772">
        <f>IF($C772="",0,IFERROR(MATCH($C772,Settings!$D$11:$D$18,0),0))</f>
        <v/>
      </c>
      <c r="P772">
        <f>IF(LOWER(TRIM($J772&amp;""))="x",1,0)</f>
        <v/>
      </c>
    </row>
    <row r="773">
      <c r="A773" s="49" t="n">
        <v>46124</v>
      </c>
      <c r="B773" s="50" t="inlineStr">
        <is>
          <t>BL26766</t>
        </is>
      </c>
      <c r="C773" s="50" t="inlineStr">
        <is>
          <t>Amazon</t>
        </is>
      </c>
      <c r="D773" s="50" t="inlineStr">
        <is>
          <t>BL-301</t>
        </is>
      </c>
      <c r="E773" s="50" t="n">
        <v>1</v>
      </c>
      <c r="F773" s="51" t="n">
        <v>19.32</v>
      </c>
      <c r="G773" s="51" t="n">
        <v>0</v>
      </c>
      <c r="H773" s="51" t="n">
        <v>0</v>
      </c>
      <c r="I773" s="51" t="n">
        <v>4.27</v>
      </c>
      <c r="J773" s="50" t="inlineStr">
        <is>
          <t>x</t>
        </is>
      </c>
      <c r="K773" s="52">
        <f>IF(OR($A773="",$E773=""),"",IF($P773=1,0,N($E773)*N($F773)-N($G773)+N($H773)))</f>
        <v/>
      </c>
      <c r="L773" s="52">
        <f>IF(K773="","",IF($P773=1,0,N($E773)*IFERROR(INDEX(Products!$D$8:$D$307,MATCH($D773,Products!$A$8:$A$307,0)),0)))</f>
        <v/>
      </c>
      <c r="M773" s="52">
        <f>IF(OR(K773="",$O773=0),IF(K773="","",0),IF($P773=1,0,K773*(N(INDEX(Settings!$E$11:$E$18,$O773))+N(INDEX(Settings!$G$11:$G$18,$O773)))+N(INDEX(Settings!$F$11:$F$18,$O773))))</f>
        <v/>
      </c>
      <c r="N773" s="53">
        <f>IF(K773="","",K773-L773-M773-N($I773)-$P773*N(Settings!$D$20))</f>
        <v/>
      </c>
      <c r="O773">
        <f>IF($C773="",0,IFERROR(MATCH($C773,Settings!$D$11:$D$18,0),0))</f>
        <v/>
      </c>
      <c r="P773">
        <f>IF(LOWER(TRIM($J773&amp;""))="x",1,0)</f>
        <v/>
      </c>
    </row>
    <row r="774">
      <c r="A774" s="49" t="n">
        <v>46124</v>
      </c>
      <c r="B774" s="50" t="inlineStr">
        <is>
          <t>BL26767</t>
        </is>
      </c>
      <c r="C774" s="50" t="inlineStr">
        <is>
          <t>Etsy</t>
        </is>
      </c>
      <c r="D774" s="50" t="inlineStr">
        <is>
          <t>BL-204</t>
        </is>
      </c>
      <c r="E774" s="50" t="n">
        <v>2</v>
      </c>
      <c r="F774" s="51" t="n">
        <v>19.24</v>
      </c>
      <c r="G774" s="51" t="n">
        <v>0</v>
      </c>
      <c r="H774" s="51" t="n">
        <v>3.28</v>
      </c>
      <c r="I774" s="51" t="n">
        <v>4.8</v>
      </c>
      <c r="J774" s="50" t="n"/>
      <c r="K774" s="52">
        <f>IF(OR($A774="",$E774=""),"",IF($P774=1,0,N($E774)*N($F774)-N($G774)+N($H774)))</f>
        <v/>
      </c>
      <c r="L774" s="52">
        <f>IF(K774="","",IF($P774=1,0,N($E774)*IFERROR(INDEX(Products!$D$8:$D$307,MATCH($D774,Products!$A$8:$A$307,0)),0)))</f>
        <v/>
      </c>
      <c r="M774" s="52">
        <f>IF(OR(K774="",$O774=0),IF(K774="","",0),IF($P774=1,0,K774*(N(INDEX(Settings!$E$11:$E$18,$O774))+N(INDEX(Settings!$G$11:$G$18,$O774)))+N(INDEX(Settings!$F$11:$F$18,$O774))))</f>
        <v/>
      </c>
      <c r="N774" s="53">
        <f>IF(K774="","",K774-L774-M774-N($I774)-$P774*N(Settings!$D$20))</f>
        <v/>
      </c>
      <c r="O774">
        <f>IF($C774="",0,IFERROR(MATCH($C774,Settings!$D$11:$D$18,0),0))</f>
        <v/>
      </c>
      <c r="P774">
        <f>IF(LOWER(TRIM($J774&amp;""))="x",1,0)</f>
        <v/>
      </c>
    </row>
    <row r="775">
      <c r="A775" s="49" t="n">
        <v>46124</v>
      </c>
      <c r="B775" s="50" t="inlineStr">
        <is>
          <t>BL26768</t>
        </is>
      </c>
      <c r="C775" s="50" t="inlineStr">
        <is>
          <t>Own shop</t>
        </is>
      </c>
      <c r="D775" s="50" t="inlineStr">
        <is>
          <t>BL-403</t>
        </is>
      </c>
      <c r="E775" s="50" t="n">
        <v>1</v>
      </c>
      <c r="F775" s="51" t="n">
        <v>10.84</v>
      </c>
      <c r="G775" s="51" t="n">
        <v>0</v>
      </c>
      <c r="H775" s="51" t="n">
        <v>4.12</v>
      </c>
      <c r="I775" s="51" t="n">
        <v>4.58</v>
      </c>
      <c r="J775" s="50" t="n"/>
      <c r="K775" s="52">
        <f>IF(OR($A775="",$E775=""),"",IF($P775=1,0,N($E775)*N($F775)-N($G775)+N($H775)))</f>
        <v/>
      </c>
      <c r="L775" s="52">
        <f>IF(K775="","",IF($P775=1,0,N($E775)*IFERROR(INDEX(Products!$D$8:$D$307,MATCH($D775,Products!$A$8:$A$307,0)),0)))</f>
        <v/>
      </c>
      <c r="M775" s="52">
        <f>IF(OR(K775="",$O775=0),IF(K775="","",0),IF($P775=1,0,K775*(N(INDEX(Settings!$E$11:$E$18,$O775))+N(INDEX(Settings!$G$11:$G$18,$O775)))+N(INDEX(Settings!$F$11:$F$18,$O775))))</f>
        <v/>
      </c>
      <c r="N775" s="53">
        <f>IF(K775="","",K775-L775-M775-N($I775)-$P775*N(Settings!$D$20))</f>
        <v/>
      </c>
      <c r="O775">
        <f>IF($C775="",0,IFERROR(MATCH($C775,Settings!$D$11:$D$18,0),0))</f>
        <v/>
      </c>
      <c r="P775">
        <f>IF(LOWER(TRIM($J775&amp;""))="x",1,0)</f>
        <v/>
      </c>
    </row>
    <row r="776">
      <c r="A776" s="49" t="n">
        <v>46124</v>
      </c>
      <c r="B776" s="50" t="inlineStr">
        <is>
          <t>BL26769</t>
        </is>
      </c>
      <c r="C776" s="50" t="inlineStr">
        <is>
          <t>Amazon</t>
        </is>
      </c>
      <c r="D776" s="50" t="inlineStr">
        <is>
          <t>BL-302</t>
        </is>
      </c>
      <c r="E776" s="50" t="n">
        <v>1</v>
      </c>
      <c r="F776" s="51" t="n">
        <v>35.21</v>
      </c>
      <c r="G776" s="51" t="n">
        <v>0</v>
      </c>
      <c r="H776" s="51" t="n">
        <v>0</v>
      </c>
      <c r="I776" s="51" t="n">
        <v>4.41</v>
      </c>
      <c r="J776" s="50" t="n"/>
      <c r="K776" s="52">
        <f>IF(OR($A776="",$E776=""),"",IF($P776=1,0,N($E776)*N($F776)-N($G776)+N($H776)))</f>
        <v/>
      </c>
      <c r="L776" s="52">
        <f>IF(K776="","",IF($P776=1,0,N($E776)*IFERROR(INDEX(Products!$D$8:$D$307,MATCH($D776,Products!$A$8:$A$307,0)),0)))</f>
        <v/>
      </c>
      <c r="M776" s="52">
        <f>IF(OR(K776="",$O776=0),IF(K776="","",0),IF($P776=1,0,K776*(N(INDEX(Settings!$E$11:$E$18,$O776))+N(INDEX(Settings!$G$11:$G$18,$O776)))+N(INDEX(Settings!$F$11:$F$18,$O776))))</f>
        <v/>
      </c>
      <c r="N776" s="53">
        <f>IF(K776="","",K776-L776-M776-N($I776)-$P776*N(Settings!$D$20))</f>
        <v/>
      </c>
      <c r="O776">
        <f>IF($C776="",0,IFERROR(MATCH($C776,Settings!$D$11:$D$18,0),0))</f>
        <v/>
      </c>
      <c r="P776">
        <f>IF(LOWER(TRIM($J776&amp;""))="x",1,0)</f>
        <v/>
      </c>
    </row>
    <row r="777">
      <c r="A777" s="49" t="n">
        <v>46124</v>
      </c>
      <c r="B777" s="50" t="inlineStr">
        <is>
          <t>BL26770</t>
        </is>
      </c>
      <c r="C777" s="50" t="inlineStr">
        <is>
          <t>Amazon</t>
        </is>
      </c>
      <c r="D777" s="50" t="inlineStr">
        <is>
          <t>BL-201</t>
        </is>
      </c>
      <c r="E777" s="50" t="n">
        <v>1</v>
      </c>
      <c r="F777" s="51" t="n">
        <v>13.15</v>
      </c>
      <c r="G777" s="51" t="n">
        <v>0</v>
      </c>
      <c r="H777" s="51" t="n">
        <v>0</v>
      </c>
      <c r="I777" s="51" t="n">
        <v>4.28</v>
      </c>
      <c r="J777" s="50" t="n"/>
      <c r="K777" s="52">
        <f>IF(OR($A777="",$E777=""),"",IF($P777=1,0,N($E777)*N($F777)-N($G777)+N($H777)))</f>
        <v/>
      </c>
      <c r="L777" s="52">
        <f>IF(K777="","",IF($P777=1,0,N($E777)*IFERROR(INDEX(Products!$D$8:$D$307,MATCH($D777,Products!$A$8:$A$307,0)),0)))</f>
        <v/>
      </c>
      <c r="M777" s="52">
        <f>IF(OR(K777="",$O777=0),IF(K777="","",0),IF($P777=1,0,K777*(N(INDEX(Settings!$E$11:$E$18,$O777))+N(INDEX(Settings!$G$11:$G$18,$O777)))+N(INDEX(Settings!$F$11:$F$18,$O777))))</f>
        <v/>
      </c>
      <c r="N777" s="53">
        <f>IF(K777="","",K777-L777-M777-N($I777)-$P777*N(Settings!$D$20))</f>
        <v/>
      </c>
      <c r="O777">
        <f>IF($C777="",0,IFERROR(MATCH($C777,Settings!$D$11:$D$18,0),0))</f>
        <v/>
      </c>
      <c r="P777">
        <f>IF(LOWER(TRIM($J777&amp;""))="x",1,0)</f>
        <v/>
      </c>
    </row>
    <row r="778">
      <c r="A778" s="49" t="n">
        <v>46124</v>
      </c>
      <c r="B778" s="50" t="inlineStr">
        <is>
          <t>BL26771</t>
        </is>
      </c>
      <c r="C778" s="50" t="inlineStr">
        <is>
          <t>Etsy</t>
        </is>
      </c>
      <c r="D778" s="50" t="inlineStr">
        <is>
          <t>BL-102</t>
        </is>
      </c>
      <c r="E778" s="50" t="n">
        <v>1</v>
      </c>
      <c r="F778" s="51" t="n">
        <v>14.2</v>
      </c>
      <c r="G778" s="51" t="n">
        <v>0</v>
      </c>
      <c r="H778" s="51" t="n">
        <v>3.28</v>
      </c>
      <c r="I778" s="51" t="n">
        <v>4.47</v>
      </c>
      <c r="J778" s="50" t="n"/>
      <c r="K778" s="52">
        <f>IF(OR($A778="",$E778=""),"",IF($P778=1,0,N($E778)*N($F778)-N($G778)+N($H778)))</f>
        <v/>
      </c>
      <c r="L778" s="52">
        <f>IF(K778="","",IF($P778=1,0,N($E778)*IFERROR(INDEX(Products!$D$8:$D$307,MATCH($D778,Products!$A$8:$A$307,0)),0)))</f>
        <v/>
      </c>
      <c r="M778" s="52">
        <f>IF(OR(K778="",$O778=0),IF(K778="","",0),IF($P778=1,0,K778*(N(INDEX(Settings!$E$11:$E$18,$O778))+N(INDEX(Settings!$G$11:$G$18,$O778)))+N(INDEX(Settings!$F$11:$F$18,$O778))))</f>
        <v/>
      </c>
      <c r="N778" s="53">
        <f>IF(K778="","",K778-L778-M778-N($I778)-$P778*N(Settings!$D$20))</f>
        <v/>
      </c>
      <c r="O778">
        <f>IF($C778="",0,IFERROR(MATCH($C778,Settings!$D$11:$D$18,0),0))</f>
        <v/>
      </c>
      <c r="P778">
        <f>IF(LOWER(TRIM($J778&amp;""))="x",1,0)</f>
        <v/>
      </c>
    </row>
    <row r="779">
      <c r="A779" s="49" t="n">
        <v>46124</v>
      </c>
      <c r="B779" s="50" t="inlineStr">
        <is>
          <t>BL26772</t>
        </is>
      </c>
      <c r="C779" s="50" t="inlineStr">
        <is>
          <t>Amazon</t>
        </is>
      </c>
      <c r="D779" s="50" t="inlineStr">
        <is>
          <t>BL-202</t>
        </is>
      </c>
      <c r="E779" s="50" t="n">
        <v>1</v>
      </c>
      <c r="F779" s="51" t="n">
        <v>60.88</v>
      </c>
      <c r="G779" s="51" t="n">
        <v>0</v>
      </c>
      <c r="H779" s="51" t="n">
        <v>0</v>
      </c>
      <c r="I779" s="51" t="n">
        <v>6.9</v>
      </c>
      <c r="J779" s="50" t="inlineStr">
        <is>
          <t>x</t>
        </is>
      </c>
      <c r="K779" s="52">
        <f>IF(OR($A779="",$E779=""),"",IF($P779=1,0,N($E779)*N($F779)-N($G779)+N($H779)))</f>
        <v/>
      </c>
      <c r="L779" s="52">
        <f>IF(K779="","",IF($P779=1,0,N($E779)*IFERROR(INDEX(Products!$D$8:$D$307,MATCH($D779,Products!$A$8:$A$307,0)),0)))</f>
        <v/>
      </c>
      <c r="M779" s="52">
        <f>IF(OR(K779="",$O779=0),IF(K779="","",0),IF($P779=1,0,K779*(N(INDEX(Settings!$E$11:$E$18,$O779))+N(INDEX(Settings!$G$11:$G$18,$O779)))+N(INDEX(Settings!$F$11:$F$18,$O779))))</f>
        <v/>
      </c>
      <c r="N779" s="53">
        <f>IF(K779="","",K779-L779-M779-N($I779)-$P779*N(Settings!$D$20))</f>
        <v/>
      </c>
      <c r="O779">
        <f>IF($C779="",0,IFERROR(MATCH($C779,Settings!$D$11:$D$18,0),0))</f>
        <v/>
      </c>
      <c r="P779">
        <f>IF(LOWER(TRIM($J779&amp;""))="x",1,0)</f>
        <v/>
      </c>
    </row>
    <row r="780">
      <c r="A780" s="49" t="n">
        <v>46124</v>
      </c>
      <c r="B780" s="50" t="inlineStr">
        <is>
          <t>BL26773</t>
        </is>
      </c>
      <c r="C780" s="50" t="inlineStr">
        <is>
          <t>Amazon</t>
        </is>
      </c>
      <c r="D780" s="50" t="inlineStr">
        <is>
          <t>BL-104</t>
        </is>
      </c>
      <c r="E780" s="50" t="n">
        <v>1</v>
      </c>
      <c r="F780" s="51" t="n">
        <v>8.74</v>
      </c>
      <c r="G780" s="51" t="n">
        <v>0</v>
      </c>
      <c r="H780" s="51" t="n">
        <v>0</v>
      </c>
      <c r="I780" s="51" t="n">
        <v>4.79</v>
      </c>
      <c r="J780" s="50" t="n"/>
      <c r="K780" s="52">
        <f>IF(OR($A780="",$E780=""),"",IF($P780=1,0,N($E780)*N($F780)-N($G780)+N($H780)))</f>
        <v/>
      </c>
      <c r="L780" s="52">
        <f>IF(K780="","",IF($P780=1,0,N($E780)*IFERROR(INDEX(Products!$D$8:$D$307,MATCH($D780,Products!$A$8:$A$307,0)),0)))</f>
        <v/>
      </c>
      <c r="M780" s="52">
        <f>IF(OR(K780="",$O780=0),IF(K780="","",0),IF($P780=1,0,K780*(N(INDEX(Settings!$E$11:$E$18,$O780))+N(INDEX(Settings!$G$11:$G$18,$O780)))+N(INDEX(Settings!$F$11:$F$18,$O780))))</f>
        <v/>
      </c>
      <c r="N780" s="53">
        <f>IF(K780="","",K780-L780-M780-N($I780)-$P780*N(Settings!$D$20))</f>
        <v/>
      </c>
      <c r="O780">
        <f>IF($C780="",0,IFERROR(MATCH($C780,Settings!$D$11:$D$18,0),0))</f>
        <v/>
      </c>
      <c r="P780">
        <f>IF(LOWER(TRIM($J780&amp;""))="x",1,0)</f>
        <v/>
      </c>
    </row>
    <row r="781">
      <c r="A781" s="49" t="n">
        <v>46125</v>
      </c>
      <c r="B781" s="50" t="inlineStr">
        <is>
          <t>BL26774</t>
        </is>
      </c>
      <c r="C781" s="50" t="inlineStr">
        <is>
          <t>Amazon</t>
        </is>
      </c>
      <c r="D781" s="50" t="inlineStr">
        <is>
          <t>BL-302</t>
        </is>
      </c>
      <c r="E781" s="50" t="n">
        <v>1</v>
      </c>
      <c r="F781" s="51" t="n">
        <v>35.21</v>
      </c>
      <c r="G781" s="51" t="n">
        <v>0</v>
      </c>
      <c r="H781" s="51" t="n">
        <v>0</v>
      </c>
      <c r="I781" s="51" t="n">
        <v>4.34</v>
      </c>
      <c r="J781" s="50" t="n"/>
      <c r="K781" s="52">
        <f>IF(OR($A781="",$E781=""),"",IF($P781=1,0,N($E781)*N($F781)-N($G781)+N($H781)))</f>
        <v/>
      </c>
      <c r="L781" s="52">
        <f>IF(K781="","",IF($P781=1,0,N($E781)*IFERROR(INDEX(Products!$D$8:$D$307,MATCH($D781,Products!$A$8:$A$307,0)),0)))</f>
        <v/>
      </c>
      <c r="M781" s="52">
        <f>IF(OR(K781="",$O781=0),IF(K781="","",0),IF($P781=1,0,K781*(N(INDEX(Settings!$E$11:$E$18,$O781))+N(INDEX(Settings!$G$11:$G$18,$O781)))+N(INDEX(Settings!$F$11:$F$18,$O781))))</f>
        <v/>
      </c>
      <c r="N781" s="53">
        <f>IF(K781="","",K781-L781-M781-N($I781)-$P781*N(Settings!$D$20))</f>
        <v/>
      </c>
      <c r="O781">
        <f>IF($C781="",0,IFERROR(MATCH($C781,Settings!$D$11:$D$18,0),0))</f>
        <v/>
      </c>
      <c r="P781">
        <f>IF(LOWER(TRIM($J781&amp;""))="x",1,0)</f>
        <v/>
      </c>
    </row>
    <row r="782">
      <c r="A782" s="49" t="n">
        <v>46125</v>
      </c>
      <c r="B782" s="50" t="inlineStr">
        <is>
          <t>BL26775</t>
        </is>
      </c>
      <c r="C782" s="50" t="inlineStr">
        <is>
          <t>Amazon</t>
        </is>
      </c>
      <c r="D782" s="50" t="inlineStr">
        <is>
          <t>BL-303</t>
        </is>
      </c>
      <c r="E782" s="50" t="n">
        <v>1</v>
      </c>
      <c r="F782" s="51" t="n">
        <v>10.5</v>
      </c>
      <c r="G782" s="51" t="n">
        <v>0</v>
      </c>
      <c r="H782" s="51" t="n">
        <v>0</v>
      </c>
      <c r="I782" s="51" t="n">
        <v>4.36</v>
      </c>
      <c r="J782" s="50" t="n"/>
      <c r="K782" s="52">
        <f>IF(OR($A782="",$E782=""),"",IF($P782=1,0,N($E782)*N($F782)-N($G782)+N($H782)))</f>
        <v/>
      </c>
      <c r="L782" s="52">
        <f>IF(K782="","",IF($P782=1,0,N($E782)*IFERROR(INDEX(Products!$D$8:$D$307,MATCH($D782,Products!$A$8:$A$307,0)),0)))</f>
        <v/>
      </c>
      <c r="M782" s="52">
        <f>IF(OR(K782="",$O782=0),IF(K782="","",0),IF($P782=1,0,K782*(N(INDEX(Settings!$E$11:$E$18,$O782))+N(INDEX(Settings!$G$11:$G$18,$O782)))+N(INDEX(Settings!$F$11:$F$18,$O782))))</f>
        <v/>
      </c>
      <c r="N782" s="53">
        <f>IF(K782="","",K782-L782-M782-N($I782)-$P782*N(Settings!$D$20))</f>
        <v/>
      </c>
      <c r="O782">
        <f>IF($C782="",0,IFERROR(MATCH($C782,Settings!$D$11:$D$18,0),0))</f>
        <v/>
      </c>
      <c r="P782">
        <f>IF(LOWER(TRIM($J782&amp;""))="x",1,0)</f>
        <v/>
      </c>
    </row>
    <row r="783">
      <c r="A783" s="49" t="n">
        <v>46125</v>
      </c>
      <c r="B783" s="50" t="inlineStr">
        <is>
          <t>BL26776</t>
        </is>
      </c>
      <c r="C783" s="50" t="inlineStr">
        <is>
          <t>Amazon</t>
        </is>
      </c>
      <c r="D783" s="50" t="inlineStr">
        <is>
          <t>BL-403</t>
        </is>
      </c>
      <c r="E783" s="50" t="n">
        <v>1</v>
      </c>
      <c r="F783" s="51" t="n">
        <v>11.38</v>
      </c>
      <c r="G783" s="51" t="n">
        <v>0</v>
      </c>
      <c r="H783" s="51" t="n">
        <v>0</v>
      </c>
      <c r="I783" s="51" t="n">
        <v>4.44</v>
      </c>
      <c r="J783" s="50" t="n"/>
      <c r="K783" s="52">
        <f>IF(OR($A783="",$E783=""),"",IF($P783=1,0,N($E783)*N($F783)-N($G783)+N($H783)))</f>
        <v/>
      </c>
      <c r="L783" s="52">
        <f>IF(K783="","",IF($P783=1,0,N($E783)*IFERROR(INDEX(Products!$D$8:$D$307,MATCH($D783,Products!$A$8:$A$307,0)),0)))</f>
        <v/>
      </c>
      <c r="M783" s="52">
        <f>IF(OR(K783="",$O783=0),IF(K783="","",0),IF($P783=1,0,K783*(N(INDEX(Settings!$E$11:$E$18,$O783))+N(INDEX(Settings!$G$11:$G$18,$O783)))+N(INDEX(Settings!$F$11:$F$18,$O783))))</f>
        <v/>
      </c>
      <c r="N783" s="53">
        <f>IF(K783="","",K783-L783-M783-N($I783)-$P783*N(Settings!$D$20))</f>
        <v/>
      </c>
      <c r="O783">
        <f>IF($C783="",0,IFERROR(MATCH($C783,Settings!$D$11:$D$18,0),0))</f>
        <v/>
      </c>
      <c r="P783">
        <f>IF(LOWER(TRIM($J783&amp;""))="x",1,0)</f>
        <v/>
      </c>
    </row>
    <row r="784">
      <c r="A784" s="49" t="n">
        <v>46125</v>
      </c>
      <c r="B784" s="50" t="inlineStr">
        <is>
          <t>BL26777</t>
        </is>
      </c>
      <c r="C784" s="50" t="inlineStr">
        <is>
          <t>Etsy</t>
        </is>
      </c>
      <c r="D784" s="50" t="inlineStr">
        <is>
          <t>BL-302</t>
        </is>
      </c>
      <c r="E784" s="50" t="n">
        <v>2</v>
      </c>
      <c r="F784" s="51" t="n">
        <v>33.53</v>
      </c>
      <c r="G784" s="51" t="n">
        <v>0</v>
      </c>
      <c r="H784" s="51" t="n">
        <v>3.28</v>
      </c>
      <c r="I784" s="51" t="n">
        <v>4.42</v>
      </c>
      <c r="J784" s="50" t="n"/>
      <c r="K784" s="52">
        <f>IF(OR($A784="",$E784=""),"",IF($P784=1,0,N($E784)*N($F784)-N($G784)+N($H784)))</f>
        <v/>
      </c>
      <c r="L784" s="52">
        <f>IF(K784="","",IF($P784=1,0,N($E784)*IFERROR(INDEX(Products!$D$8:$D$307,MATCH($D784,Products!$A$8:$A$307,0)),0)))</f>
        <v/>
      </c>
      <c r="M784" s="52">
        <f>IF(OR(K784="",$O784=0),IF(K784="","",0),IF($P784=1,0,K784*(N(INDEX(Settings!$E$11:$E$18,$O784))+N(INDEX(Settings!$G$11:$G$18,$O784)))+N(INDEX(Settings!$F$11:$F$18,$O784))))</f>
        <v/>
      </c>
      <c r="N784" s="53">
        <f>IF(K784="","",K784-L784-M784-N($I784)-$P784*N(Settings!$D$20))</f>
        <v/>
      </c>
      <c r="O784">
        <f>IF($C784="",0,IFERROR(MATCH($C784,Settings!$D$11:$D$18,0),0))</f>
        <v/>
      </c>
      <c r="P784">
        <f>IF(LOWER(TRIM($J784&amp;""))="x",1,0)</f>
        <v/>
      </c>
    </row>
    <row r="785">
      <c r="A785" s="49" t="n">
        <v>46125</v>
      </c>
      <c r="B785" s="50" t="inlineStr">
        <is>
          <t>BL26778</t>
        </is>
      </c>
      <c r="C785" s="50" t="inlineStr">
        <is>
          <t>Own shop</t>
        </is>
      </c>
      <c r="D785" s="50" t="inlineStr">
        <is>
          <t>BL-201</t>
        </is>
      </c>
      <c r="E785" s="50" t="n">
        <v>1</v>
      </c>
      <c r="F785" s="51" t="n">
        <v>12.52</v>
      </c>
      <c r="G785" s="51" t="n">
        <v>0</v>
      </c>
      <c r="H785" s="51" t="n">
        <v>4.12</v>
      </c>
      <c r="I785" s="51" t="n">
        <v>4.86</v>
      </c>
      <c r="J785" s="50" t="n"/>
      <c r="K785" s="52">
        <f>IF(OR($A785="",$E785=""),"",IF($P785=1,0,N($E785)*N($F785)-N($G785)+N($H785)))</f>
        <v/>
      </c>
      <c r="L785" s="52">
        <f>IF(K785="","",IF($P785=1,0,N($E785)*IFERROR(INDEX(Products!$D$8:$D$307,MATCH($D785,Products!$A$8:$A$307,0)),0)))</f>
        <v/>
      </c>
      <c r="M785" s="52">
        <f>IF(OR(K785="",$O785=0),IF(K785="","",0),IF($P785=1,0,K785*(N(INDEX(Settings!$E$11:$E$18,$O785))+N(INDEX(Settings!$G$11:$G$18,$O785)))+N(INDEX(Settings!$F$11:$F$18,$O785))))</f>
        <v/>
      </c>
      <c r="N785" s="53">
        <f>IF(K785="","",K785-L785-M785-N($I785)-$P785*N(Settings!$D$20))</f>
        <v/>
      </c>
      <c r="O785">
        <f>IF($C785="",0,IFERROR(MATCH($C785,Settings!$D$11:$D$18,0),0))</f>
        <v/>
      </c>
      <c r="P785">
        <f>IF(LOWER(TRIM($J785&amp;""))="x",1,0)</f>
        <v/>
      </c>
    </row>
    <row r="786">
      <c r="A786" s="49" t="n">
        <v>46125</v>
      </c>
      <c r="B786" s="50" t="inlineStr">
        <is>
          <t>BL26779</t>
        </is>
      </c>
      <c r="C786" s="50" t="inlineStr">
        <is>
          <t>Own shop</t>
        </is>
      </c>
      <c r="D786" s="50" t="inlineStr">
        <is>
          <t>BL-402</t>
        </is>
      </c>
      <c r="E786" s="50" t="n">
        <v>1</v>
      </c>
      <c r="F786" s="51" t="n">
        <v>41.93</v>
      </c>
      <c r="G786" s="51" t="n">
        <v>0</v>
      </c>
      <c r="H786" s="51" t="n">
        <v>4.12</v>
      </c>
      <c r="I786" s="51" t="n">
        <v>6.9</v>
      </c>
      <c r="J786" s="50" t="n"/>
      <c r="K786" s="52">
        <f>IF(OR($A786="",$E786=""),"",IF($P786=1,0,N($E786)*N($F786)-N($G786)+N($H786)))</f>
        <v/>
      </c>
      <c r="L786" s="52">
        <f>IF(K786="","",IF($P786=1,0,N($E786)*IFERROR(INDEX(Products!$D$8:$D$307,MATCH($D786,Products!$A$8:$A$307,0)),0)))</f>
        <v/>
      </c>
      <c r="M786" s="52">
        <f>IF(OR(K786="",$O786=0),IF(K786="","",0),IF($P786=1,0,K786*(N(INDEX(Settings!$E$11:$E$18,$O786))+N(INDEX(Settings!$G$11:$G$18,$O786)))+N(INDEX(Settings!$F$11:$F$18,$O786))))</f>
        <v/>
      </c>
      <c r="N786" s="53">
        <f>IF(K786="","",K786-L786-M786-N($I786)-$P786*N(Settings!$D$20))</f>
        <v/>
      </c>
      <c r="O786">
        <f>IF($C786="",0,IFERROR(MATCH($C786,Settings!$D$11:$D$18,0),0))</f>
        <v/>
      </c>
      <c r="P786">
        <f>IF(LOWER(TRIM($J786&amp;""))="x",1,0)</f>
        <v/>
      </c>
    </row>
    <row r="787">
      <c r="A787" s="49" t="n">
        <v>46125</v>
      </c>
      <c r="B787" s="50" t="inlineStr">
        <is>
          <t>BL26780</t>
        </is>
      </c>
      <c r="C787" s="50" t="inlineStr">
        <is>
          <t>Own shop</t>
        </is>
      </c>
      <c r="D787" s="50" t="inlineStr">
        <is>
          <t>BL-101</t>
        </is>
      </c>
      <c r="E787" s="50" t="n">
        <v>1</v>
      </c>
      <c r="F787" s="51" t="n">
        <v>20.92</v>
      </c>
      <c r="G787" s="51" t="n">
        <v>2.09</v>
      </c>
      <c r="H787" s="51" t="n">
        <v>4.12</v>
      </c>
      <c r="I787" s="51" t="n">
        <v>4.8</v>
      </c>
      <c r="J787" s="50" t="n"/>
      <c r="K787" s="52">
        <f>IF(OR($A787="",$E787=""),"",IF($P787=1,0,N($E787)*N($F787)-N($G787)+N($H787)))</f>
        <v/>
      </c>
      <c r="L787" s="52">
        <f>IF(K787="","",IF($P787=1,0,N($E787)*IFERROR(INDEX(Products!$D$8:$D$307,MATCH($D787,Products!$A$8:$A$307,0)),0)))</f>
        <v/>
      </c>
      <c r="M787" s="52">
        <f>IF(OR(K787="",$O787=0),IF(K787="","",0),IF($P787=1,0,K787*(N(INDEX(Settings!$E$11:$E$18,$O787))+N(INDEX(Settings!$G$11:$G$18,$O787)))+N(INDEX(Settings!$F$11:$F$18,$O787))))</f>
        <v/>
      </c>
      <c r="N787" s="53">
        <f>IF(K787="","",K787-L787-M787-N($I787)-$P787*N(Settings!$D$20))</f>
        <v/>
      </c>
      <c r="O787">
        <f>IF($C787="",0,IFERROR(MATCH($C787,Settings!$D$11:$D$18,0),0))</f>
        <v/>
      </c>
      <c r="P787">
        <f>IF(LOWER(TRIM($J787&amp;""))="x",1,0)</f>
        <v/>
      </c>
    </row>
    <row r="788">
      <c r="A788" s="49" t="n">
        <v>46125</v>
      </c>
      <c r="B788" s="50" t="inlineStr">
        <is>
          <t>BL26781</t>
        </is>
      </c>
      <c r="C788" s="50" t="inlineStr">
        <is>
          <t>Amazon</t>
        </is>
      </c>
      <c r="D788" s="50" t="inlineStr">
        <is>
          <t>BL-402</t>
        </is>
      </c>
      <c r="E788" s="50" t="n">
        <v>1</v>
      </c>
      <c r="F788" s="51" t="n">
        <v>44.03</v>
      </c>
      <c r="G788" s="51" t="n">
        <v>0</v>
      </c>
      <c r="H788" s="51" t="n">
        <v>0</v>
      </c>
      <c r="I788" s="51" t="n">
        <v>6.9</v>
      </c>
      <c r="J788" s="50" t="n"/>
      <c r="K788" s="52">
        <f>IF(OR($A788="",$E788=""),"",IF($P788=1,0,N($E788)*N($F788)-N($G788)+N($H788)))</f>
        <v/>
      </c>
      <c r="L788" s="52">
        <f>IF(K788="","",IF($P788=1,0,N($E788)*IFERROR(INDEX(Products!$D$8:$D$307,MATCH($D788,Products!$A$8:$A$307,0)),0)))</f>
        <v/>
      </c>
      <c r="M788" s="52">
        <f>IF(OR(K788="",$O788=0),IF(K788="","",0),IF($P788=1,0,K788*(N(INDEX(Settings!$E$11:$E$18,$O788))+N(INDEX(Settings!$G$11:$G$18,$O788)))+N(INDEX(Settings!$F$11:$F$18,$O788))))</f>
        <v/>
      </c>
      <c r="N788" s="53">
        <f>IF(K788="","",K788-L788-M788-N($I788)-$P788*N(Settings!$D$20))</f>
        <v/>
      </c>
      <c r="O788">
        <f>IF($C788="",0,IFERROR(MATCH($C788,Settings!$D$11:$D$18,0),0))</f>
        <v/>
      </c>
      <c r="P788">
        <f>IF(LOWER(TRIM($J788&amp;""))="x",1,0)</f>
        <v/>
      </c>
    </row>
    <row r="789">
      <c r="A789" s="49" t="n">
        <v>46125</v>
      </c>
      <c r="B789" s="50" t="inlineStr">
        <is>
          <t>BL26782</t>
        </is>
      </c>
      <c r="C789" s="50" t="inlineStr">
        <is>
          <t>eBay</t>
        </is>
      </c>
      <c r="D789" s="50" t="inlineStr">
        <is>
          <t>BL-403</t>
        </is>
      </c>
      <c r="E789" s="50" t="n">
        <v>1</v>
      </c>
      <c r="F789" s="51" t="n">
        <v>10.84</v>
      </c>
      <c r="G789" s="51" t="n">
        <v>0</v>
      </c>
      <c r="H789" s="51" t="n">
        <v>3.28</v>
      </c>
      <c r="I789" s="51" t="n">
        <v>4.91</v>
      </c>
      <c r="J789" s="50" t="n"/>
      <c r="K789" s="52">
        <f>IF(OR($A789="",$E789=""),"",IF($P789=1,0,N($E789)*N($F789)-N($G789)+N($H789)))</f>
        <v/>
      </c>
      <c r="L789" s="52">
        <f>IF(K789="","",IF($P789=1,0,N($E789)*IFERROR(INDEX(Products!$D$8:$D$307,MATCH($D789,Products!$A$8:$A$307,0)),0)))</f>
        <v/>
      </c>
      <c r="M789" s="52">
        <f>IF(OR(K789="",$O789=0),IF(K789="","",0),IF($P789=1,0,K789*(N(INDEX(Settings!$E$11:$E$18,$O789))+N(INDEX(Settings!$G$11:$G$18,$O789)))+N(INDEX(Settings!$F$11:$F$18,$O789))))</f>
        <v/>
      </c>
      <c r="N789" s="53">
        <f>IF(K789="","",K789-L789-M789-N($I789)-$P789*N(Settings!$D$20))</f>
        <v/>
      </c>
      <c r="O789">
        <f>IF($C789="",0,IFERROR(MATCH($C789,Settings!$D$11:$D$18,0),0))</f>
        <v/>
      </c>
      <c r="P789">
        <f>IF(LOWER(TRIM($J789&amp;""))="x",1,0)</f>
        <v/>
      </c>
    </row>
    <row r="790">
      <c r="A790" s="49" t="n">
        <v>46125</v>
      </c>
      <c r="B790" s="50" t="inlineStr">
        <is>
          <t>BL26783</t>
        </is>
      </c>
      <c r="C790" s="50" t="inlineStr">
        <is>
          <t>Own shop</t>
        </is>
      </c>
      <c r="D790" s="50" t="inlineStr">
        <is>
          <t>BL-103</t>
        </is>
      </c>
      <c r="E790" s="50" t="n">
        <v>1</v>
      </c>
      <c r="F790" s="51" t="n">
        <v>29.33</v>
      </c>
      <c r="G790" s="51" t="n">
        <v>0</v>
      </c>
      <c r="H790" s="51" t="n">
        <v>4.12</v>
      </c>
      <c r="I790" s="51" t="n">
        <v>4.26</v>
      </c>
      <c r="J790" s="50" t="n"/>
      <c r="K790" s="52">
        <f>IF(OR($A790="",$E790=""),"",IF($P790=1,0,N($E790)*N($F790)-N($G790)+N($H790)))</f>
        <v/>
      </c>
      <c r="L790" s="52">
        <f>IF(K790="","",IF($P790=1,0,N($E790)*IFERROR(INDEX(Products!$D$8:$D$307,MATCH($D790,Products!$A$8:$A$307,0)),0)))</f>
        <v/>
      </c>
      <c r="M790" s="52">
        <f>IF(OR(K790="",$O790=0),IF(K790="","",0),IF($P790=1,0,K790*(N(INDEX(Settings!$E$11:$E$18,$O790))+N(INDEX(Settings!$G$11:$G$18,$O790)))+N(INDEX(Settings!$F$11:$F$18,$O790))))</f>
        <v/>
      </c>
      <c r="N790" s="53">
        <f>IF(K790="","",K790-L790-M790-N($I790)-$P790*N(Settings!$D$20))</f>
        <v/>
      </c>
      <c r="O790">
        <f>IF($C790="",0,IFERROR(MATCH($C790,Settings!$D$11:$D$18,0),0))</f>
        <v/>
      </c>
      <c r="P790">
        <f>IF(LOWER(TRIM($J790&amp;""))="x",1,0)</f>
        <v/>
      </c>
    </row>
    <row r="791">
      <c r="A791" s="49" t="n">
        <v>46125</v>
      </c>
      <c r="B791" s="50" t="inlineStr">
        <is>
          <t>BL26784</t>
        </is>
      </c>
      <c r="C791" s="50" t="inlineStr">
        <is>
          <t>Own shop</t>
        </is>
      </c>
      <c r="D791" s="50" t="inlineStr">
        <is>
          <t>BL-104</t>
        </is>
      </c>
      <c r="E791" s="50" t="n">
        <v>1</v>
      </c>
      <c r="F791" s="51" t="n">
        <v>8.32</v>
      </c>
      <c r="G791" s="51" t="n">
        <v>0</v>
      </c>
      <c r="H791" s="51" t="n">
        <v>4.12</v>
      </c>
      <c r="I791" s="51" t="n">
        <v>4.5</v>
      </c>
      <c r="J791" s="50" t="n"/>
      <c r="K791" s="52">
        <f>IF(OR($A791="",$E791=""),"",IF($P791=1,0,N($E791)*N($F791)-N($G791)+N($H791)))</f>
        <v/>
      </c>
      <c r="L791" s="52">
        <f>IF(K791="","",IF($P791=1,0,N($E791)*IFERROR(INDEX(Products!$D$8:$D$307,MATCH($D791,Products!$A$8:$A$307,0)),0)))</f>
        <v/>
      </c>
      <c r="M791" s="52">
        <f>IF(OR(K791="",$O791=0),IF(K791="","",0),IF($P791=1,0,K791*(N(INDEX(Settings!$E$11:$E$18,$O791))+N(INDEX(Settings!$G$11:$G$18,$O791)))+N(INDEX(Settings!$F$11:$F$18,$O791))))</f>
        <v/>
      </c>
      <c r="N791" s="53">
        <f>IF(K791="","",K791-L791-M791-N($I791)-$P791*N(Settings!$D$20))</f>
        <v/>
      </c>
      <c r="O791">
        <f>IF($C791="",0,IFERROR(MATCH($C791,Settings!$D$11:$D$18,0),0))</f>
        <v/>
      </c>
      <c r="P791">
        <f>IF(LOWER(TRIM($J791&amp;""))="x",1,0)</f>
        <v/>
      </c>
    </row>
    <row r="792">
      <c r="A792" s="49" t="n">
        <v>46126</v>
      </c>
      <c r="B792" s="50" t="inlineStr">
        <is>
          <t>BL26785</t>
        </is>
      </c>
      <c r="C792" s="50" t="inlineStr">
        <is>
          <t>Amazon</t>
        </is>
      </c>
      <c r="D792" s="50" t="inlineStr">
        <is>
          <t>BL-403</t>
        </is>
      </c>
      <c r="E792" s="50" t="n">
        <v>1</v>
      </c>
      <c r="F792" s="51" t="n">
        <v>11.38</v>
      </c>
      <c r="G792" s="51" t="n">
        <v>0</v>
      </c>
      <c r="H792" s="51" t="n">
        <v>0</v>
      </c>
      <c r="I792" s="51" t="n">
        <v>5.17</v>
      </c>
      <c r="J792" s="50" t="n"/>
      <c r="K792" s="52">
        <f>IF(OR($A792="",$E792=""),"",IF($P792=1,0,N($E792)*N($F792)-N($G792)+N($H792)))</f>
        <v/>
      </c>
      <c r="L792" s="52">
        <f>IF(K792="","",IF($P792=1,0,N($E792)*IFERROR(INDEX(Products!$D$8:$D$307,MATCH($D792,Products!$A$8:$A$307,0)),0)))</f>
        <v/>
      </c>
      <c r="M792" s="52">
        <f>IF(OR(K792="",$O792=0),IF(K792="","",0),IF($P792=1,0,K792*(N(INDEX(Settings!$E$11:$E$18,$O792))+N(INDEX(Settings!$G$11:$G$18,$O792)))+N(INDEX(Settings!$F$11:$F$18,$O792))))</f>
        <v/>
      </c>
      <c r="N792" s="53">
        <f>IF(K792="","",K792-L792-M792-N($I792)-$P792*N(Settings!$D$20))</f>
        <v/>
      </c>
      <c r="O792">
        <f>IF($C792="",0,IFERROR(MATCH($C792,Settings!$D$11:$D$18,0),0))</f>
        <v/>
      </c>
      <c r="P792">
        <f>IF(LOWER(TRIM($J792&amp;""))="x",1,0)</f>
        <v/>
      </c>
    </row>
    <row r="793">
      <c r="A793" s="49" t="n">
        <v>46126</v>
      </c>
      <c r="B793" s="50" t="inlineStr">
        <is>
          <t>BL26786</t>
        </is>
      </c>
      <c r="C793" s="50" t="inlineStr">
        <is>
          <t>Amazon</t>
        </is>
      </c>
      <c r="D793" s="50" t="inlineStr">
        <is>
          <t>BL-103</t>
        </is>
      </c>
      <c r="E793" s="50" t="n">
        <v>1</v>
      </c>
      <c r="F793" s="51" t="n">
        <v>30.79</v>
      </c>
      <c r="G793" s="51" t="n">
        <v>0</v>
      </c>
      <c r="H793" s="51" t="n">
        <v>0</v>
      </c>
      <c r="I793" s="51" t="n">
        <v>4.49</v>
      </c>
      <c r="J793" s="50" t="n"/>
      <c r="K793" s="52">
        <f>IF(OR($A793="",$E793=""),"",IF($P793=1,0,N($E793)*N($F793)-N($G793)+N($H793)))</f>
        <v/>
      </c>
      <c r="L793" s="52">
        <f>IF(K793="","",IF($P793=1,0,N($E793)*IFERROR(INDEX(Products!$D$8:$D$307,MATCH($D793,Products!$A$8:$A$307,0)),0)))</f>
        <v/>
      </c>
      <c r="M793" s="52">
        <f>IF(OR(K793="",$O793=0),IF(K793="","",0),IF($P793=1,0,K793*(N(INDEX(Settings!$E$11:$E$18,$O793))+N(INDEX(Settings!$G$11:$G$18,$O793)))+N(INDEX(Settings!$F$11:$F$18,$O793))))</f>
        <v/>
      </c>
      <c r="N793" s="53">
        <f>IF(K793="","",K793-L793-M793-N($I793)-$P793*N(Settings!$D$20))</f>
        <v/>
      </c>
      <c r="O793">
        <f>IF($C793="",0,IFERROR(MATCH($C793,Settings!$D$11:$D$18,0),0))</f>
        <v/>
      </c>
      <c r="P793">
        <f>IF(LOWER(TRIM($J793&amp;""))="x",1,0)</f>
        <v/>
      </c>
    </row>
    <row r="794">
      <c r="A794" s="49" t="n">
        <v>46126</v>
      </c>
      <c r="B794" s="50" t="inlineStr">
        <is>
          <t>BL26787</t>
        </is>
      </c>
      <c r="C794" s="50" t="inlineStr">
        <is>
          <t>Etsy</t>
        </is>
      </c>
      <c r="D794" s="50" t="inlineStr">
        <is>
          <t>BL-202</t>
        </is>
      </c>
      <c r="E794" s="50" t="n">
        <v>1</v>
      </c>
      <c r="F794" s="51" t="n">
        <v>57.98</v>
      </c>
      <c r="G794" s="51" t="n">
        <v>0</v>
      </c>
      <c r="H794" s="51" t="n">
        <v>3.28</v>
      </c>
      <c r="I794" s="51" t="n">
        <v>6.9</v>
      </c>
      <c r="J794" s="50" t="n"/>
      <c r="K794" s="52">
        <f>IF(OR($A794="",$E794=""),"",IF($P794=1,0,N($E794)*N($F794)-N($G794)+N($H794)))</f>
        <v/>
      </c>
      <c r="L794" s="52">
        <f>IF(K794="","",IF($P794=1,0,N($E794)*IFERROR(INDEX(Products!$D$8:$D$307,MATCH($D794,Products!$A$8:$A$307,0)),0)))</f>
        <v/>
      </c>
      <c r="M794" s="52">
        <f>IF(OR(K794="",$O794=0),IF(K794="","",0),IF($P794=1,0,K794*(N(INDEX(Settings!$E$11:$E$18,$O794))+N(INDEX(Settings!$G$11:$G$18,$O794)))+N(INDEX(Settings!$F$11:$F$18,$O794))))</f>
        <v/>
      </c>
      <c r="N794" s="53">
        <f>IF(K794="","",K794-L794-M794-N($I794)-$P794*N(Settings!$D$20))</f>
        <v/>
      </c>
      <c r="O794">
        <f>IF($C794="",0,IFERROR(MATCH($C794,Settings!$D$11:$D$18,0),0))</f>
        <v/>
      </c>
      <c r="P794">
        <f>IF(LOWER(TRIM($J794&amp;""))="x",1,0)</f>
        <v/>
      </c>
    </row>
    <row r="795">
      <c r="A795" s="49" t="n">
        <v>46126</v>
      </c>
      <c r="B795" s="50" t="inlineStr">
        <is>
          <t>BL26788</t>
        </is>
      </c>
      <c r="C795" s="50" t="inlineStr">
        <is>
          <t>Amazon</t>
        </is>
      </c>
      <c r="D795" s="50" t="inlineStr">
        <is>
          <t>BL-202</t>
        </is>
      </c>
      <c r="E795" s="50" t="n">
        <v>1</v>
      </c>
      <c r="F795" s="51" t="n">
        <v>60.88</v>
      </c>
      <c r="G795" s="51" t="n">
        <v>0</v>
      </c>
      <c r="H795" s="51" t="n">
        <v>0</v>
      </c>
      <c r="I795" s="51" t="n">
        <v>6.9</v>
      </c>
      <c r="J795" s="50" t="n"/>
      <c r="K795" s="52">
        <f>IF(OR($A795="",$E795=""),"",IF($P795=1,0,N($E795)*N($F795)-N($G795)+N($H795)))</f>
        <v/>
      </c>
      <c r="L795" s="52">
        <f>IF(K795="","",IF($P795=1,0,N($E795)*IFERROR(INDEX(Products!$D$8:$D$307,MATCH($D795,Products!$A$8:$A$307,0)),0)))</f>
        <v/>
      </c>
      <c r="M795" s="52">
        <f>IF(OR(K795="",$O795=0),IF(K795="","",0),IF($P795=1,0,K795*(N(INDEX(Settings!$E$11:$E$18,$O795))+N(INDEX(Settings!$G$11:$G$18,$O795)))+N(INDEX(Settings!$F$11:$F$18,$O795))))</f>
        <v/>
      </c>
      <c r="N795" s="53">
        <f>IF(K795="","",K795-L795-M795-N($I795)-$P795*N(Settings!$D$20))</f>
        <v/>
      </c>
      <c r="O795">
        <f>IF($C795="",0,IFERROR(MATCH($C795,Settings!$D$11:$D$18,0),0))</f>
        <v/>
      </c>
      <c r="P795">
        <f>IF(LOWER(TRIM($J795&amp;""))="x",1,0)</f>
        <v/>
      </c>
    </row>
    <row r="796">
      <c r="A796" s="49" t="n">
        <v>46126</v>
      </c>
      <c r="B796" s="50" t="inlineStr">
        <is>
          <t>BL26789</t>
        </is>
      </c>
      <c r="C796" s="50" t="inlineStr">
        <is>
          <t>Own shop</t>
        </is>
      </c>
      <c r="D796" s="50" t="inlineStr">
        <is>
          <t>BL-203</t>
        </is>
      </c>
      <c r="E796" s="50" t="n">
        <v>1</v>
      </c>
      <c r="F796" s="51" t="n">
        <v>16.72</v>
      </c>
      <c r="G796" s="51" t="n">
        <v>0</v>
      </c>
      <c r="H796" s="51" t="n">
        <v>4.12</v>
      </c>
      <c r="I796" s="51" t="n">
        <v>4.3</v>
      </c>
      <c r="J796" s="50" t="n"/>
      <c r="K796" s="52">
        <f>IF(OR($A796="",$E796=""),"",IF($P796=1,0,N($E796)*N($F796)-N($G796)+N($H796)))</f>
        <v/>
      </c>
      <c r="L796" s="52">
        <f>IF(K796="","",IF($P796=1,0,N($E796)*IFERROR(INDEX(Products!$D$8:$D$307,MATCH($D796,Products!$A$8:$A$307,0)),0)))</f>
        <v/>
      </c>
      <c r="M796" s="52">
        <f>IF(OR(K796="",$O796=0),IF(K796="","",0),IF($P796=1,0,K796*(N(INDEX(Settings!$E$11:$E$18,$O796))+N(INDEX(Settings!$G$11:$G$18,$O796)))+N(INDEX(Settings!$F$11:$F$18,$O796))))</f>
        <v/>
      </c>
      <c r="N796" s="53">
        <f>IF(K796="","",K796-L796-M796-N($I796)-$P796*N(Settings!$D$20))</f>
        <v/>
      </c>
      <c r="O796">
        <f>IF($C796="",0,IFERROR(MATCH($C796,Settings!$D$11:$D$18,0),0))</f>
        <v/>
      </c>
      <c r="P796">
        <f>IF(LOWER(TRIM($J796&amp;""))="x",1,0)</f>
        <v/>
      </c>
    </row>
    <row r="797">
      <c r="A797" s="49" t="n">
        <v>46126</v>
      </c>
      <c r="B797" s="50" t="inlineStr">
        <is>
          <t>BL26790</t>
        </is>
      </c>
      <c r="C797" s="50" t="inlineStr">
        <is>
          <t>Own shop</t>
        </is>
      </c>
      <c r="D797" s="50" t="inlineStr">
        <is>
          <t>BL-201</t>
        </is>
      </c>
      <c r="E797" s="50" t="n">
        <v>2</v>
      </c>
      <c r="F797" s="51" t="n">
        <v>12.52</v>
      </c>
      <c r="G797" s="51" t="n">
        <v>0</v>
      </c>
      <c r="H797" s="51" t="n">
        <v>4.12</v>
      </c>
      <c r="I797" s="51" t="n">
        <v>4.45</v>
      </c>
      <c r="J797" s="50" t="n"/>
      <c r="K797" s="52">
        <f>IF(OR($A797="",$E797=""),"",IF($P797=1,0,N($E797)*N($F797)-N($G797)+N($H797)))</f>
        <v/>
      </c>
      <c r="L797" s="52">
        <f>IF(K797="","",IF($P797=1,0,N($E797)*IFERROR(INDEX(Products!$D$8:$D$307,MATCH($D797,Products!$A$8:$A$307,0)),0)))</f>
        <v/>
      </c>
      <c r="M797" s="52">
        <f>IF(OR(K797="",$O797=0),IF(K797="","",0),IF($P797=1,0,K797*(N(INDEX(Settings!$E$11:$E$18,$O797))+N(INDEX(Settings!$G$11:$G$18,$O797)))+N(INDEX(Settings!$F$11:$F$18,$O797))))</f>
        <v/>
      </c>
      <c r="N797" s="53">
        <f>IF(K797="","",K797-L797-M797-N($I797)-$P797*N(Settings!$D$20))</f>
        <v/>
      </c>
      <c r="O797">
        <f>IF($C797="",0,IFERROR(MATCH($C797,Settings!$D$11:$D$18,0),0))</f>
        <v/>
      </c>
      <c r="P797">
        <f>IF(LOWER(TRIM($J797&amp;""))="x",1,0)</f>
        <v/>
      </c>
    </row>
    <row r="798">
      <c r="A798" s="49" t="n">
        <v>46126</v>
      </c>
      <c r="B798" s="50" t="inlineStr">
        <is>
          <t>BL26791</t>
        </is>
      </c>
      <c r="C798" s="50" t="inlineStr">
        <is>
          <t>Amazon</t>
        </is>
      </c>
      <c r="D798" s="50" t="inlineStr">
        <is>
          <t>BL-102</t>
        </is>
      </c>
      <c r="E798" s="50" t="n">
        <v>1</v>
      </c>
      <c r="F798" s="51" t="n">
        <v>14.91</v>
      </c>
      <c r="G798" s="51" t="n">
        <v>0</v>
      </c>
      <c r="H798" s="51" t="n">
        <v>0</v>
      </c>
      <c r="I798" s="51" t="n">
        <v>4.7</v>
      </c>
      <c r="J798" s="50" t="n"/>
      <c r="K798" s="52">
        <f>IF(OR($A798="",$E798=""),"",IF($P798=1,0,N($E798)*N($F798)-N($G798)+N($H798)))</f>
        <v/>
      </c>
      <c r="L798" s="52">
        <f>IF(K798="","",IF($P798=1,0,N($E798)*IFERROR(INDEX(Products!$D$8:$D$307,MATCH($D798,Products!$A$8:$A$307,0)),0)))</f>
        <v/>
      </c>
      <c r="M798" s="52">
        <f>IF(OR(K798="",$O798=0),IF(K798="","",0),IF($P798=1,0,K798*(N(INDEX(Settings!$E$11:$E$18,$O798))+N(INDEX(Settings!$G$11:$G$18,$O798)))+N(INDEX(Settings!$F$11:$F$18,$O798))))</f>
        <v/>
      </c>
      <c r="N798" s="53">
        <f>IF(K798="","",K798-L798-M798-N($I798)-$P798*N(Settings!$D$20))</f>
        <v/>
      </c>
      <c r="O798">
        <f>IF($C798="",0,IFERROR(MATCH($C798,Settings!$D$11:$D$18,0),0))</f>
        <v/>
      </c>
      <c r="P798">
        <f>IF(LOWER(TRIM($J798&amp;""))="x",1,0)</f>
        <v/>
      </c>
    </row>
    <row r="799">
      <c r="A799" s="49" t="n">
        <v>46127</v>
      </c>
      <c r="B799" s="50" t="inlineStr">
        <is>
          <t>BL26792</t>
        </is>
      </c>
      <c r="C799" s="50" t="inlineStr">
        <is>
          <t>Own shop</t>
        </is>
      </c>
      <c r="D799" s="50" t="inlineStr">
        <is>
          <t>BL-303</t>
        </is>
      </c>
      <c r="E799" s="50" t="n">
        <v>1</v>
      </c>
      <c r="F799" s="51" t="n">
        <v>10</v>
      </c>
      <c r="G799" s="51" t="n">
        <v>1</v>
      </c>
      <c r="H799" s="51" t="n">
        <v>4.12</v>
      </c>
      <c r="I799" s="51" t="n">
        <v>4.19</v>
      </c>
      <c r="J799" s="50" t="n"/>
      <c r="K799" s="52">
        <f>IF(OR($A799="",$E799=""),"",IF($P799=1,0,N($E799)*N($F799)-N($G799)+N($H799)))</f>
        <v/>
      </c>
      <c r="L799" s="52">
        <f>IF(K799="","",IF($P799=1,0,N($E799)*IFERROR(INDEX(Products!$D$8:$D$307,MATCH($D799,Products!$A$8:$A$307,0)),0)))</f>
        <v/>
      </c>
      <c r="M799" s="52">
        <f>IF(OR(K799="",$O799=0),IF(K799="","",0),IF($P799=1,0,K799*(N(INDEX(Settings!$E$11:$E$18,$O799))+N(INDEX(Settings!$G$11:$G$18,$O799)))+N(INDEX(Settings!$F$11:$F$18,$O799))))</f>
        <v/>
      </c>
      <c r="N799" s="53">
        <f>IF(K799="","",K799-L799-M799-N($I799)-$P799*N(Settings!$D$20))</f>
        <v/>
      </c>
      <c r="O799">
        <f>IF($C799="",0,IFERROR(MATCH($C799,Settings!$D$11:$D$18,0),0))</f>
        <v/>
      </c>
      <c r="P799">
        <f>IF(LOWER(TRIM($J799&amp;""))="x",1,0)</f>
        <v/>
      </c>
    </row>
    <row r="800">
      <c r="A800" s="49" t="n">
        <v>46127</v>
      </c>
      <c r="B800" s="50" t="inlineStr">
        <is>
          <t>BL26793</t>
        </is>
      </c>
      <c r="C800" s="50" t="inlineStr">
        <is>
          <t>Etsy</t>
        </is>
      </c>
      <c r="D800" s="50" t="inlineStr">
        <is>
          <t>BL-201</t>
        </is>
      </c>
      <c r="E800" s="50" t="n">
        <v>1</v>
      </c>
      <c r="F800" s="51" t="n">
        <v>12.52</v>
      </c>
      <c r="G800" s="51" t="n">
        <v>0</v>
      </c>
      <c r="H800" s="51" t="n">
        <v>3.28</v>
      </c>
      <c r="I800" s="51" t="n">
        <v>4.75</v>
      </c>
      <c r="J800" s="50" t="n"/>
      <c r="K800" s="52">
        <f>IF(OR($A800="",$E800=""),"",IF($P800=1,0,N($E800)*N($F800)-N($G800)+N($H800)))</f>
        <v/>
      </c>
      <c r="L800" s="52">
        <f>IF(K800="","",IF($P800=1,0,N($E800)*IFERROR(INDEX(Products!$D$8:$D$307,MATCH($D800,Products!$A$8:$A$307,0)),0)))</f>
        <v/>
      </c>
      <c r="M800" s="52">
        <f>IF(OR(K800="",$O800=0),IF(K800="","",0),IF($P800=1,0,K800*(N(INDEX(Settings!$E$11:$E$18,$O800))+N(INDEX(Settings!$G$11:$G$18,$O800)))+N(INDEX(Settings!$F$11:$F$18,$O800))))</f>
        <v/>
      </c>
      <c r="N800" s="53">
        <f>IF(K800="","",K800-L800-M800-N($I800)-$P800*N(Settings!$D$20))</f>
        <v/>
      </c>
      <c r="O800">
        <f>IF($C800="",0,IFERROR(MATCH($C800,Settings!$D$11:$D$18,0),0))</f>
        <v/>
      </c>
      <c r="P800">
        <f>IF(LOWER(TRIM($J800&amp;""))="x",1,0)</f>
        <v/>
      </c>
    </row>
    <row r="801">
      <c r="A801" s="49" t="n">
        <v>46127</v>
      </c>
      <c r="B801" s="50" t="inlineStr">
        <is>
          <t>BL26794</t>
        </is>
      </c>
      <c r="C801" s="50" t="inlineStr">
        <is>
          <t>Own shop</t>
        </is>
      </c>
      <c r="D801" s="50" t="inlineStr">
        <is>
          <t>BL-101</t>
        </is>
      </c>
      <c r="E801" s="50" t="n">
        <v>1</v>
      </c>
      <c r="F801" s="51" t="n">
        <v>20.92</v>
      </c>
      <c r="G801" s="51" t="n">
        <v>0</v>
      </c>
      <c r="H801" s="51" t="n">
        <v>4.12</v>
      </c>
      <c r="I801" s="51" t="n">
        <v>4.22</v>
      </c>
      <c r="J801" s="50" t="n"/>
      <c r="K801" s="52">
        <f>IF(OR($A801="",$E801=""),"",IF($P801=1,0,N($E801)*N($F801)-N($G801)+N($H801)))</f>
        <v/>
      </c>
      <c r="L801" s="52">
        <f>IF(K801="","",IF($P801=1,0,N($E801)*IFERROR(INDEX(Products!$D$8:$D$307,MATCH($D801,Products!$A$8:$A$307,0)),0)))</f>
        <v/>
      </c>
      <c r="M801" s="52">
        <f>IF(OR(K801="",$O801=0),IF(K801="","",0),IF($P801=1,0,K801*(N(INDEX(Settings!$E$11:$E$18,$O801))+N(INDEX(Settings!$G$11:$G$18,$O801)))+N(INDEX(Settings!$F$11:$F$18,$O801))))</f>
        <v/>
      </c>
      <c r="N801" s="53">
        <f>IF(K801="","",K801-L801-M801-N($I801)-$P801*N(Settings!$D$20))</f>
        <v/>
      </c>
      <c r="O801">
        <f>IF($C801="",0,IFERROR(MATCH($C801,Settings!$D$11:$D$18,0),0))</f>
        <v/>
      </c>
      <c r="P801">
        <f>IF(LOWER(TRIM($J801&amp;""))="x",1,0)</f>
        <v/>
      </c>
    </row>
    <row r="802">
      <c r="A802" s="49" t="n">
        <v>46127</v>
      </c>
      <c r="B802" s="50" t="inlineStr">
        <is>
          <t>BL26795</t>
        </is>
      </c>
      <c r="C802" s="50" t="inlineStr">
        <is>
          <t>Own shop</t>
        </is>
      </c>
      <c r="D802" s="50" t="inlineStr">
        <is>
          <t>BL-103</t>
        </is>
      </c>
      <c r="E802" s="50" t="n">
        <v>1</v>
      </c>
      <c r="F802" s="51" t="n">
        <v>29.33</v>
      </c>
      <c r="G802" s="51" t="n">
        <v>0</v>
      </c>
      <c r="H802" s="51" t="n">
        <v>4.12</v>
      </c>
      <c r="I802" s="51" t="n">
        <v>4.67</v>
      </c>
      <c r="J802" s="50" t="n"/>
      <c r="K802" s="52">
        <f>IF(OR($A802="",$E802=""),"",IF($P802=1,0,N($E802)*N($F802)-N($G802)+N($H802)))</f>
        <v/>
      </c>
      <c r="L802" s="52">
        <f>IF(K802="","",IF($P802=1,0,N($E802)*IFERROR(INDEX(Products!$D$8:$D$307,MATCH($D802,Products!$A$8:$A$307,0)),0)))</f>
        <v/>
      </c>
      <c r="M802" s="52">
        <f>IF(OR(K802="",$O802=0),IF(K802="","",0),IF($P802=1,0,K802*(N(INDEX(Settings!$E$11:$E$18,$O802))+N(INDEX(Settings!$G$11:$G$18,$O802)))+N(INDEX(Settings!$F$11:$F$18,$O802))))</f>
        <v/>
      </c>
      <c r="N802" s="53">
        <f>IF(K802="","",K802-L802-M802-N($I802)-$P802*N(Settings!$D$20))</f>
        <v/>
      </c>
      <c r="O802">
        <f>IF($C802="",0,IFERROR(MATCH($C802,Settings!$D$11:$D$18,0),0))</f>
        <v/>
      </c>
      <c r="P802">
        <f>IF(LOWER(TRIM($J802&amp;""))="x",1,0)</f>
        <v/>
      </c>
    </row>
    <row r="803">
      <c r="A803" s="49" t="n">
        <v>46127</v>
      </c>
      <c r="B803" s="50" t="inlineStr">
        <is>
          <t>BL26796</t>
        </is>
      </c>
      <c r="C803" s="50" t="inlineStr">
        <is>
          <t>Amazon</t>
        </is>
      </c>
      <c r="D803" s="50" t="inlineStr">
        <is>
          <t>BL-104</t>
        </is>
      </c>
      <c r="E803" s="50" t="n">
        <v>1</v>
      </c>
      <c r="F803" s="51" t="n">
        <v>8.74</v>
      </c>
      <c r="G803" s="51" t="n">
        <v>0</v>
      </c>
      <c r="H803" s="51" t="n">
        <v>0</v>
      </c>
      <c r="I803" s="51" t="n">
        <v>4.78</v>
      </c>
      <c r="J803" s="50" t="n"/>
      <c r="K803" s="52">
        <f>IF(OR($A803="",$E803=""),"",IF($P803=1,0,N($E803)*N($F803)-N($G803)+N($H803)))</f>
        <v/>
      </c>
      <c r="L803" s="52">
        <f>IF(K803="","",IF($P803=1,0,N($E803)*IFERROR(INDEX(Products!$D$8:$D$307,MATCH($D803,Products!$A$8:$A$307,0)),0)))</f>
        <v/>
      </c>
      <c r="M803" s="52">
        <f>IF(OR(K803="",$O803=0),IF(K803="","",0),IF($P803=1,0,K803*(N(INDEX(Settings!$E$11:$E$18,$O803))+N(INDEX(Settings!$G$11:$G$18,$O803)))+N(INDEX(Settings!$F$11:$F$18,$O803))))</f>
        <v/>
      </c>
      <c r="N803" s="53">
        <f>IF(K803="","",K803-L803-M803-N($I803)-$P803*N(Settings!$D$20))</f>
        <v/>
      </c>
      <c r="O803">
        <f>IF($C803="",0,IFERROR(MATCH($C803,Settings!$D$11:$D$18,0),0))</f>
        <v/>
      </c>
      <c r="P803">
        <f>IF(LOWER(TRIM($J803&amp;""))="x",1,0)</f>
        <v/>
      </c>
    </row>
    <row r="804">
      <c r="A804" s="49" t="n">
        <v>46127</v>
      </c>
      <c r="B804" s="50" t="inlineStr">
        <is>
          <t>BL26797</t>
        </is>
      </c>
      <c r="C804" s="50" t="inlineStr">
        <is>
          <t>eBay</t>
        </is>
      </c>
      <c r="D804" s="50" t="inlineStr">
        <is>
          <t>BL-403</t>
        </is>
      </c>
      <c r="E804" s="50" t="n">
        <v>1</v>
      </c>
      <c r="F804" s="51" t="n">
        <v>10.84</v>
      </c>
      <c r="G804" s="51" t="n">
        <v>0</v>
      </c>
      <c r="H804" s="51" t="n">
        <v>3.28</v>
      </c>
      <c r="I804" s="51" t="n">
        <v>4.28</v>
      </c>
      <c r="J804" s="50" t="n"/>
      <c r="K804" s="52">
        <f>IF(OR($A804="",$E804=""),"",IF($P804=1,0,N($E804)*N($F804)-N($G804)+N($H804)))</f>
        <v/>
      </c>
      <c r="L804" s="52">
        <f>IF(K804="","",IF($P804=1,0,N($E804)*IFERROR(INDEX(Products!$D$8:$D$307,MATCH($D804,Products!$A$8:$A$307,0)),0)))</f>
        <v/>
      </c>
      <c r="M804" s="52">
        <f>IF(OR(K804="",$O804=0),IF(K804="","",0),IF($P804=1,0,K804*(N(INDEX(Settings!$E$11:$E$18,$O804))+N(INDEX(Settings!$G$11:$G$18,$O804)))+N(INDEX(Settings!$F$11:$F$18,$O804))))</f>
        <v/>
      </c>
      <c r="N804" s="53">
        <f>IF(K804="","",K804-L804-M804-N($I804)-$P804*N(Settings!$D$20))</f>
        <v/>
      </c>
      <c r="O804">
        <f>IF($C804="",0,IFERROR(MATCH($C804,Settings!$D$11:$D$18,0),0))</f>
        <v/>
      </c>
      <c r="P804">
        <f>IF(LOWER(TRIM($J804&amp;""))="x",1,0)</f>
        <v/>
      </c>
    </row>
    <row r="805">
      <c r="A805" s="49" t="n">
        <v>46127</v>
      </c>
      <c r="B805" s="50" t="inlineStr">
        <is>
          <t>BL26798</t>
        </is>
      </c>
      <c r="C805" s="50" t="inlineStr">
        <is>
          <t>Amazon</t>
        </is>
      </c>
      <c r="D805" s="50" t="inlineStr">
        <is>
          <t>BL-202</t>
        </is>
      </c>
      <c r="E805" s="50" t="n">
        <v>1</v>
      </c>
      <c r="F805" s="51" t="n">
        <v>60.88</v>
      </c>
      <c r="G805" s="51" t="n">
        <v>0</v>
      </c>
      <c r="H805" s="51" t="n">
        <v>0</v>
      </c>
      <c r="I805" s="51" t="n">
        <v>6.9</v>
      </c>
      <c r="J805" s="50" t="inlineStr">
        <is>
          <t>x</t>
        </is>
      </c>
      <c r="K805" s="52">
        <f>IF(OR($A805="",$E805=""),"",IF($P805=1,0,N($E805)*N($F805)-N($G805)+N($H805)))</f>
        <v/>
      </c>
      <c r="L805" s="52">
        <f>IF(K805="","",IF($P805=1,0,N($E805)*IFERROR(INDEX(Products!$D$8:$D$307,MATCH($D805,Products!$A$8:$A$307,0)),0)))</f>
        <v/>
      </c>
      <c r="M805" s="52">
        <f>IF(OR(K805="",$O805=0),IF(K805="","",0),IF($P805=1,0,K805*(N(INDEX(Settings!$E$11:$E$18,$O805))+N(INDEX(Settings!$G$11:$G$18,$O805)))+N(INDEX(Settings!$F$11:$F$18,$O805))))</f>
        <v/>
      </c>
      <c r="N805" s="53">
        <f>IF(K805="","",K805-L805-M805-N($I805)-$P805*N(Settings!$D$20))</f>
        <v/>
      </c>
      <c r="O805">
        <f>IF($C805="",0,IFERROR(MATCH($C805,Settings!$D$11:$D$18,0),0))</f>
        <v/>
      </c>
      <c r="P805">
        <f>IF(LOWER(TRIM($J805&amp;""))="x",1,0)</f>
        <v/>
      </c>
    </row>
    <row r="806">
      <c r="A806" s="49" t="n">
        <v>46127</v>
      </c>
      <c r="B806" s="50" t="inlineStr">
        <is>
          <t>BL26799</t>
        </is>
      </c>
      <c r="C806" s="50" t="inlineStr">
        <is>
          <t>Own shop</t>
        </is>
      </c>
      <c r="D806" s="50" t="inlineStr">
        <is>
          <t>BL-201</t>
        </is>
      </c>
      <c r="E806" s="50" t="n">
        <v>2</v>
      </c>
      <c r="F806" s="51" t="n">
        <v>12.52</v>
      </c>
      <c r="G806" s="51" t="n">
        <v>0</v>
      </c>
      <c r="H806" s="51" t="n">
        <v>4.12</v>
      </c>
      <c r="I806" s="51" t="n">
        <v>4.95</v>
      </c>
      <c r="J806" s="50" t="n"/>
      <c r="K806" s="52">
        <f>IF(OR($A806="",$E806=""),"",IF($P806=1,0,N($E806)*N($F806)-N($G806)+N($H806)))</f>
        <v/>
      </c>
      <c r="L806" s="52">
        <f>IF(K806="","",IF($P806=1,0,N($E806)*IFERROR(INDEX(Products!$D$8:$D$307,MATCH($D806,Products!$A$8:$A$307,0)),0)))</f>
        <v/>
      </c>
      <c r="M806" s="52">
        <f>IF(OR(K806="",$O806=0),IF(K806="","",0),IF($P806=1,0,K806*(N(INDEX(Settings!$E$11:$E$18,$O806))+N(INDEX(Settings!$G$11:$G$18,$O806)))+N(INDEX(Settings!$F$11:$F$18,$O806))))</f>
        <v/>
      </c>
      <c r="N806" s="53">
        <f>IF(K806="","",K806-L806-M806-N($I806)-$P806*N(Settings!$D$20))</f>
        <v/>
      </c>
      <c r="O806">
        <f>IF($C806="",0,IFERROR(MATCH($C806,Settings!$D$11:$D$18,0),0))</f>
        <v/>
      </c>
      <c r="P806">
        <f>IF(LOWER(TRIM($J806&amp;""))="x",1,0)</f>
        <v/>
      </c>
    </row>
    <row r="807">
      <c r="A807" s="49" t="n">
        <v>46128</v>
      </c>
      <c r="B807" s="50" t="inlineStr">
        <is>
          <t>BL26800</t>
        </is>
      </c>
      <c r="C807" s="50" t="inlineStr">
        <is>
          <t>Own shop</t>
        </is>
      </c>
      <c r="D807" s="50" t="inlineStr">
        <is>
          <t>BL-301</t>
        </is>
      </c>
      <c r="E807" s="50" t="n">
        <v>1</v>
      </c>
      <c r="F807" s="51" t="n">
        <v>18.4</v>
      </c>
      <c r="G807" s="51" t="n">
        <v>0</v>
      </c>
      <c r="H807" s="51" t="n">
        <v>4.12</v>
      </c>
      <c r="I807" s="51" t="n">
        <v>4.75</v>
      </c>
      <c r="J807" s="50" t="n"/>
      <c r="K807" s="52">
        <f>IF(OR($A807="",$E807=""),"",IF($P807=1,0,N($E807)*N($F807)-N($G807)+N($H807)))</f>
        <v/>
      </c>
      <c r="L807" s="52">
        <f>IF(K807="","",IF($P807=1,0,N($E807)*IFERROR(INDEX(Products!$D$8:$D$307,MATCH($D807,Products!$A$8:$A$307,0)),0)))</f>
        <v/>
      </c>
      <c r="M807" s="52">
        <f>IF(OR(K807="",$O807=0),IF(K807="","",0),IF($P807=1,0,K807*(N(INDEX(Settings!$E$11:$E$18,$O807))+N(INDEX(Settings!$G$11:$G$18,$O807)))+N(INDEX(Settings!$F$11:$F$18,$O807))))</f>
        <v/>
      </c>
      <c r="N807" s="53">
        <f>IF(K807="","",K807-L807-M807-N($I807)-$P807*N(Settings!$D$20))</f>
        <v/>
      </c>
      <c r="O807">
        <f>IF($C807="",0,IFERROR(MATCH($C807,Settings!$D$11:$D$18,0),0))</f>
        <v/>
      </c>
      <c r="P807">
        <f>IF(LOWER(TRIM($J807&amp;""))="x",1,0)</f>
        <v/>
      </c>
    </row>
    <row r="808">
      <c r="A808" s="49" t="n">
        <v>46128</v>
      </c>
      <c r="B808" s="50" t="inlineStr">
        <is>
          <t>BL26801</t>
        </is>
      </c>
      <c r="C808" s="50" t="inlineStr">
        <is>
          <t>Amazon</t>
        </is>
      </c>
      <c r="D808" s="50" t="inlineStr">
        <is>
          <t>BL-203</t>
        </is>
      </c>
      <c r="E808" s="50" t="n">
        <v>1</v>
      </c>
      <c r="F808" s="51" t="n">
        <v>17.56</v>
      </c>
      <c r="G808" s="51" t="n">
        <v>0</v>
      </c>
      <c r="H808" s="51" t="n">
        <v>0</v>
      </c>
      <c r="I808" s="51" t="n">
        <v>4.39</v>
      </c>
      <c r="J808" s="50" t="n"/>
      <c r="K808" s="52">
        <f>IF(OR($A808="",$E808=""),"",IF($P808=1,0,N($E808)*N($F808)-N($G808)+N($H808)))</f>
        <v/>
      </c>
      <c r="L808" s="52">
        <f>IF(K808="","",IF($P808=1,0,N($E808)*IFERROR(INDEX(Products!$D$8:$D$307,MATCH($D808,Products!$A$8:$A$307,0)),0)))</f>
        <v/>
      </c>
      <c r="M808" s="52">
        <f>IF(OR(K808="",$O808=0),IF(K808="","",0),IF($P808=1,0,K808*(N(INDEX(Settings!$E$11:$E$18,$O808))+N(INDEX(Settings!$G$11:$G$18,$O808)))+N(INDEX(Settings!$F$11:$F$18,$O808))))</f>
        <v/>
      </c>
      <c r="N808" s="53">
        <f>IF(K808="","",K808-L808-M808-N($I808)-$P808*N(Settings!$D$20))</f>
        <v/>
      </c>
      <c r="O808">
        <f>IF($C808="",0,IFERROR(MATCH($C808,Settings!$D$11:$D$18,0),0))</f>
        <v/>
      </c>
      <c r="P808">
        <f>IF(LOWER(TRIM($J808&amp;""))="x",1,0)</f>
        <v/>
      </c>
    </row>
    <row r="809">
      <c r="A809" s="49" t="n">
        <v>46128</v>
      </c>
      <c r="B809" s="50" t="inlineStr">
        <is>
          <t>BL26802</t>
        </is>
      </c>
      <c r="C809" s="50" t="inlineStr">
        <is>
          <t>Amazon</t>
        </is>
      </c>
      <c r="D809" s="50" t="inlineStr">
        <is>
          <t>BL-201</t>
        </is>
      </c>
      <c r="E809" s="50" t="n">
        <v>1</v>
      </c>
      <c r="F809" s="51" t="n">
        <v>13.15</v>
      </c>
      <c r="G809" s="51" t="n">
        <v>0</v>
      </c>
      <c r="H809" s="51" t="n">
        <v>0</v>
      </c>
      <c r="I809" s="51" t="n">
        <v>4.16</v>
      </c>
      <c r="J809" s="50" t="n"/>
      <c r="K809" s="52">
        <f>IF(OR($A809="",$E809=""),"",IF($P809=1,0,N($E809)*N($F809)-N($G809)+N($H809)))</f>
        <v/>
      </c>
      <c r="L809" s="52">
        <f>IF(K809="","",IF($P809=1,0,N($E809)*IFERROR(INDEX(Products!$D$8:$D$307,MATCH($D809,Products!$A$8:$A$307,0)),0)))</f>
        <v/>
      </c>
      <c r="M809" s="52">
        <f>IF(OR(K809="",$O809=0),IF(K809="","",0),IF($P809=1,0,K809*(N(INDEX(Settings!$E$11:$E$18,$O809))+N(INDEX(Settings!$G$11:$G$18,$O809)))+N(INDEX(Settings!$F$11:$F$18,$O809))))</f>
        <v/>
      </c>
      <c r="N809" s="53">
        <f>IF(K809="","",K809-L809-M809-N($I809)-$P809*N(Settings!$D$20))</f>
        <v/>
      </c>
      <c r="O809">
        <f>IF($C809="",0,IFERROR(MATCH($C809,Settings!$D$11:$D$18,0),0))</f>
        <v/>
      </c>
      <c r="P809">
        <f>IF(LOWER(TRIM($J809&amp;""))="x",1,0)</f>
        <v/>
      </c>
    </row>
    <row r="810">
      <c r="A810" s="49" t="n">
        <v>46128</v>
      </c>
      <c r="B810" s="50" t="inlineStr">
        <is>
          <t>BL26803</t>
        </is>
      </c>
      <c r="C810" s="50" t="inlineStr">
        <is>
          <t>Own shop</t>
        </is>
      </c>
      <c r="D810" s="50" t="inlineStr">
        <is>
          <t>BL-402</t>
        </is>
      </c>
      <c r="E810" s="50" t="n">
        <v>1</v>
      </c>
      <c r="F810" s="51" t="n">
        <v>41.93</v>
      </c>
      <c r="G810" s="51" t="n">
        <v>4.19</v>
      </c>
      <c r="H810" s="51" t="n">
        <v>4.12</v>
      </c>
      <c r="I810" s="51" t="n">
        <v>6.9</v>
      </c>
      <c r="J810" s="50" t="n"/>
      <c r="K810" s="52">
        <f>IF(OR($A810="",$E810=""),"",IF($P810=1,0,N($E810)*N($F810)-N($G810)+N($H810)))</f>
        <v/>
      </c>
      <c r="L810" s="52">
        <f>IF(K810="","",IF($P810=1,0,N($E810)*IFERROR(INDEX(Products!$D$8:$D$307,MATCH($D810,Products!$A$8:$A$307,0)),0)))</f>
        <v/>
      </c>
      <c r="M810" s="52">
        <f>IF(OR(K810="",$O810=0),IF(K810="","",0),IF($P810=1,0,K810*(N(INDEX(Settings!$E$11:$E$18,$O810))+N(INDEX(Settings!$G$11:$G$18,$O810)))+N(INDEX(Settings!$F$11:$F$18,$O810))))</f>
        <v/>
      </c>
      <c r="N810" s="53">
        <f>IF(K810="","",K810-L810-M810-N($I810)-$P810*N(Settings!$D$20))</f>
        <v/>
      </c>
      <c r="O810">
        <f>IF($C810="",0,IFERROR(MATCH($C810,Settings!$D$11:$D$18,0),0))</f>
        <v/>
      </c>
      <c r="P810">
        <f>IF(LOWER(TRIM($J810&amp;""))="x",1,0)</f>
        <v/>
      </c>
    </row>
    <row r="811">
      <c r="A811" s="49" t="n">
        <v>46128</v>
      </c>
      <c r="B811" s="50" t="inlineStr">
        <is>
          <t>BL26804</t>
        </is>
      </c>
      <c r="C811" s="50" t="inlineStr">
        <is>
          <t>Own shop</t>
        </is>
      </c>
      <c r="D811" s="50" t="inlineStr">
        <is>
          <t>BL-101</t>
        </is>
      </c>
      <c r="E811" s="50" t="n">
        <v>1</v>
      </c>
      <c r="F811" s="51" t="n">
        <v>20.92</v>
      </c>
      <c r="G811" s="51" t="n">
        <v>0</v>
      </c>
      <c r="H811" s="51" t="n">
        <v>4.12</v>
      </c>
      <c r="I811" s="51" t="n">
        <v>4.87</v>
      </c>
      <c r="J811" s="50" t="n"/>
      <c r="K811" s="52">
        <f>IF(OR($A811="",$E811=""),"",IF($P811=1,0,N($E811)*N($F811)-N($G811)+N($H811)))</f>
        <v/>
      </c>
      <c r="L811" s="52">
        <f>IF(K811="","",IF($P811=1,0,N($E811)*IFERROR(INDEX(Products!$D$8:$D$307,MATCH($D811,Products!$A$8:$A$307,0)),0)))</f>
        <v/>
      </c>
      <c r="M811" s="52">
        <f>IF(OR(K811="",$O811=0),IF(K811="","",0),IF($P811=1,0,K811*(N(INDEX(Settings!$E$11:$E$18,$O811))+N(INDEX(Settings!$G$11:$G$18,$O811)))+N(INDEX(Settings!$F$11:$F$18,$O811))))</f>
        <v/>
      </c>
      <c r="N811" s="53">
        <f>IF(K811="","",K811-L811-M811-N($I811)-$P811*N(Settings!$D$20))</f>
        <v/>
      </c>
      <c r="O811">
        <f>IF($C811="",0,IFERROR(MATCH($C811,Settings!$D$11:$D$18,0),0))</f>
        <v/>
      </c>
      <c r="P811">
        <f>IF(LOWER(TRIM($J811&amp;""))="x",1,0)</f>
        <v/>
      </c>
    </row>
    <row r="812">
      <c r="A812" s="49" t="n">
        <v>46128</v>
      </c>
      <c r="B812" s="50" t="inlineStr">
        <is>
          <t>BL26805</t>
        </is>
      </c>
      <c r="C812" s="50" t="inlineStr">
        <is>
          <t>Amazon</t>
        </is>
      </c>
      <c r="D812" s="50" t="inlineStr">
        <is>
          <t>BL-301</t>
        </is>
      </c>
      <c r="E812" s="50" t="n">
        <v>1</v>
      </c>
      <c r="F812" s="51" t="n">
        <v>19.32</v>
      </c>
      <c r="G812" s="51" t="n">
        <v>0</v>
      </c>
      <c r="H812" s="51" t="n">
        <v>0</v>
      </c>
      <c r="I812" s="51" t="n">
        <v>4.85</v>
      </c>
      <c r="J812" s="50" t="n"/>
      <c r="K812" s="52">
        <f>IF(OR($A812="",$E812=""),"",IF($P812=1,0,N($E812)*N($F812)-N($G812)+N($H812)))</f>
        <v/>
      </c>
      <c r="L812" s="52">
        <f>IF(K812="","",IF($P812=1,0,N($E812)*IFERROR(INDEX(Products!$D$8:$D$307,MATCH($D812,Products!$A$8:$A$307,0)),0)))</f>
        <v/>
      </c>
      <c r="M812" s="52">
        <f>IF(OR(K812="",$O812=0),IF(K812="","",0),IF($P812=1,0,K812*(N(INDEX(Settings!$E$11:$E$18,$O812))+N(INDEX(Settings!$G$11:$G$18,$O812)))+N(INDEX(Settings!$F$11:$F$18,$O812))))</f>
        <v/>
      </c>
      <c r="N812" s="53">
        <f>IF(K812="","",K812-L812-M812-N($I812)-$P812*N(Settings!$D$20))</f>
        <v/>
      </c>
      <c r="O812">
        <f>IF($C812="",0,IFERROR(MATCH($C812,Settings!$D$11:$D$18,0),0))</f>
        <v/>
      </c>
      <c r="P812">
        <f>IF(LOWER(TRIM($J812&amp;""))="x",1,0)</f>
        <v/>
      </c>
    </row>
    <row r="813">
      <c r="A813" s="49" t="n">
        <v>46128</v>
      </c>
      <c r="B813" s="50" t="inlineStr">
        <is>
          <t>BL26806</t>
        </is>
      </c>
      <c r="C813" s="50" t="inlineStr">
        <is>
          <t>Own shop</t>
        </is>
      </c>
      <c r="D813" s="50" t="inlineStr">
        <is>
          <t>BL-102</t>
        </is>
      </c>
      <c r="E813" s="50" t="n">
        <v>1</v>
      </c>
      <c r="F813" s="51" t="n">
        <v>14.2</v>
      </c>
      <c r="G813" s="51" t="n">
        <v>0</v>
      </c>
      <c r="H813" s="51" t="n">
        <v>4.12</v>
      </c>
      <c r="I813" s="51" t="n">
        <v>4.88</v>
      </c>
      <c r="J813" s="50" t="n"/>
      <c r="K813" s="52">
        <f>IF(OR($A813="",$E813=""),"",IF($P813=1,0,N($E813)*N($F813)-N($G813)+N($H813)))</f>
        <v/>
      </c>
      <c r="L813" s="52">
        <f>IF(K813="","",IF($P813=1,0,N($E813)*IFERROR(INDEX(Products!$D$8:$D$307,MATCH($D813,Products!$A$8:$A$307,0)),0)))</f>
        <v/>
      </c>
      <c r="M813" s="52">
        <f>IF(OR(K813="",$O813=0),IF(K813="","",0),IF($P813=1,0,K813*(N(INDEX(Settings!$E$11:$E$18,$O813))+N(INDEX(Settings!$G$11:$G$18,$O813)))+N(INDEX(Settings!$F$11:$F$18,$O813))))</f>
        <v/>
      </c>
      <c r="N813" s="53">
        <f>IF(K813="","",K813-L813-M813-N($I813)-$P813*N(Settings!$D$20))</f>
        <v/>
      </c>
      <c r="O813">
        <f>IF($C813="",0,IFERROR(MATCH($C813,Settings!$D$11:$D$18,0),0))</f>
        <v/>
      </c>
      <c r="P813">
        <f>IF(LOWER(TRIM($J813&amp;""))="x",1,0)</f>
        <v/>
      </c>
    </row>
    <row r="814">
      <c r="A814" s="49" t="n">
        <v>46128</v>
      </c>
      <c r="B814" s="50" t="inlineStr">
        <is>
          <t>BL26807</t>
        </is>
      </c>
      <c r="C814" s="50" t="inlineStr">
        <is>
          <t>Amazon</t>
        </is>
      </c>
      <c r="D814" s="50" t="inlineStr">
        <is>
          <t>BL-302</t>
        </is>
      </c>
      <c r="E814" s="50" t="n">
        <v>1</v>
      </c>
      <c r="F814" s="51" t="n">
        <v>35.21</v>
      </c>
      <c r="G814" s="51" t="n">
        <v>0</v>
      </c>
      <c r="H814" s="51" t="n">
        <v>0</v>
      </c>
      <c r="I814" s="51" t="n">
        <v>5.09</v>
      </c>
      <c r="J814" s="50" t="n"/>
      <c r="K814" s="52">
        <f>IF(OR($A814="",$E814=""),"",IF($P814=1,0,N($E814)*N($F814)-N($G814)+N($H814)))</f>
        <v/>
      </c>
      <c r="L814" s="52">
        <f>IF(K814="","",IF($P814=1,0,N($E814)*IFERROR(INDEX(Products!$D$8:$D$307,MATCH($D814,Products!$A$8:$A$307,0)),0)))</f>
        <v/>
      </c>
      <c r="M814" s="52">
        <f>IF(OR(K814="",$O814=0),IF(K814="","",0),IF($P814=1,0,K814*(N(INDEX(Settings!$E$11:$E$18,$O814))+N(INDEX(Settings!$G$11:$G$18,$O814)))+N(INDEX(Settings!$F$11:$F$18,$O814))))</f>
        <v/>
      </c>
      <c r="N814" s="53">
        <f>IF(K814="","",K814-L814-M814-N($I814)-$P814*N(Settings!$D$20))</f>
        <v/>
      </c>
      <c r="O814">
        <f>IF($C814="",0,IFERROR(MATCH($C814,Settings!$D$11:$D$18,0),0))</f>
        <v/>
      </c>
      <c r="P814">
        <f>IF(LOWER(TRIM($J814&amp;""))="x",1,0)</f>
        <v/>
      </c>
    </row>
    <row r="815">
      <c r="A815" s="49" t="n">
        <v>46128</v>
      </c>
      <c r="B815" s="50" t="inlineStr">
        <is>
          <t>BL26808</t>
        </is>
      </c>
      <c r="C815" s="50" t="inlineStr">
        <is>
          <t>Amazon</t>
        </is>
      </c>
      <c r="D815" s="50" t="inlineStr">
        <is>
          <t>BL-401</t>
        </is>
      </c>
      <c r="E815" s="50" t="n">
        <v>1</v>
      </c>
      <c r="F815" s="51" t="n">
        <v>24.62</v>
      </c>
      <c r="G815" s="51" t="n">
        <v>0</v>
      </c>
      <c r="H815" s="51" t="n">
        <v>0</v>
      </c>
      <c r="I815" s="51" t="n">
        <v>4.48</v>
      </c>
      <c r="J815" s="50" t="n"/>
      <c r="K815" s="52">
        <f>IF(OR($A815="",$E815=""),"",IF($P815=1,0,N($E815)*N($F815)-N($G815)+N($H815)))</f>
        <v/>
      </c>
      <c r="L815" s="52">
        <f>IF(K815="","",IF($P815=1,0,N($E815)*IFERROR(INDEX(Products!$D$8:$D$307,MATCH($D815,Products!$A$8:$A$307,0)),0)))</f>
        <v/>
      </c>
      <c r="M815" s="52">
        <f>IF(OR(K815="",$O815=0),IF(K815="","",0),IF($P815=1,0,K815*(N(INDEX(Settings!$E$11:$E$18,$O815))+N(INDEX(Settings!$G$11:$G$18,$O815)))+N(INDEX(Settings!$F$11:$F$18,$O815))))</f>
        <v/>
      </c>
      <c r="N815" s="53">
        <f>IF(K815="","",K815-L815-M815-N($I815)-$P815*N(Settings!$D$20))</f>
        <v/>
      </c>
      <c r="O815">
        <f>IF($C815="",0,IFERROR(MATCH($C815,Settings!$D$11:$D$18,0),0))</f>
        <v/>
      </c>
      <c r="P815">
        <f>IF(LOWER(TRIM($J815&amp;""))="x",1,0)</f>
        <v/>
      </c>
    </row>
    <row r="816">
      <c r="A816" s="49" t="n">
        <v>46129</v>
      </c>
      <c r="B816" s="50" t="inlineStr">
        <is>
          <t>BL26809</t>
        </is>
      </c>
      <c r="C816" s="50" t="inlineStr">
        <is>
          <t>Own shop</t>
        </is>
      </c>
      <c r="D816" s="50" t="inlineStr">
        <is>
          <t>BL-102</t>
        </is>
      </c>
      <c r="E816" s="50" t="n">
        <v>1</v>
      </c>
      <c r="F816" s="51" t="n">
        <v>14.2</v>
      </c>
      <c r="G816" s="51" t="n">
        <v>0</v>
      </c>
      <c r="H816" s="51" t="n">
        <v>4.12</v>
      </c>
      <c r="I816" s="51" t="n">
        <v>4.63</v>
      </c>
      <c r="J816" s="50" t="n"/>
      <c r="K816" s="52">
        <f>IF(OR($A816="",$E816=""),"",IF($P816=1,0,N($E816)*N($F816)-N($G816)+N($H816)))</f>
        <v/>
      </c>
      <c r="L816" s="52">
        <f>IF(K816="","",IF($P816=1,0,N($E816)*IFERROR(INDEX(Products!$D$8:$D$307,MATCH($D816,Products!$A$8:$A$307,0)),0)))</f>
        <v/>
      </c>
      <c r="M816" s="52">
        <f>IF(OR(K816="",$O816=0),IF(K816="","",0),IF($P816=1,0,K816*(N(INDEX(Settings!$E$11:$E$18,$O816))+N(INDEX(Settings!$G$11:$G$18,$O816)))+N(INDEX(Settings!$F$11:$F$18,$O816))))</f>
        <v/>
      </c>
      <c r="N816" s="53">
        <f>IF(K816="","",K816-L816-M816-N($I816)-$P816*N(Settings!$D$20))</f>
        <v/>
      </c>
      <c r="O816">
        <f>IF($C816="",0,IFERROR(MATCH($C816,Settings!$D$11:$D$18,0),0))</f>
        <v/>
      </c>
      <c r="P816">
        <f>IF(LOWER(TRIM($J816&amp;""))="x",1,0)</f>
        <v/>
      </c>
    </row>
    <row r="817">
      <c r="A817" s="49" t="n">
        <v>46129</v>
      </c>
      <c r="B817" s="50" t="inlineStr">
        <is>
          <t>BL26810</t>
        </is>
      </c>
      <c r="C817" s="50" t="inlineStr">
        <is>
          <t>Own shop</t>
        </is>
      </c>
      <c r="D817" s="50" t="inlineStr">
        <is>
          <t>BL-204</t>
        </is>
      </c>
      <c r="E817" s="50" t="n">
        <v>1</v>
      </c>
      <c r="F817" s="51" t="n">
        <v>19.24</v>
      </c>
      <c r="G817" s="51" t="n">
        <v>0</v>
      </c>
      <c r="H817" s="51" t="n">
        <v>4.12</v>
      </c>
      <c r="I817" s="51" t="n">
        <v>4.26</v>
      </c>
      <c r="J817" s="50" t="n"/>
      <c r="K817" s="52">
        <f>IF(OR($A817="",$E817=""),"",IF($P817=1,0,N($E817)*N($F817)-N($G817)+N($H817)))</f>
        <v/>
      </c>
      <c r="L817" s="52">
        <f>IF(K817="","",IF($P817=1,0,N($E817)*IFERROR(INDEX(Products!$D$8:$D$307,MATCH($D817,Products!$A$8:$A$307,0)),0)))</f>
        <v/>
      </c>
      <c r="M817" s="52">
        <f>IF(OR(K817="",$O817=0),IF(K817="","",0),IF($P817=1,0,K817*(N(INDEX(Settings!$E$11:$E$18,$O817))+N(INDEX(Settings!$G$11:$G$18,$O817)))+N(INDEX(Settings!$F$11:$F$18,$O817))))</f>
        <v/>
      </c>
      <c r="N817" s="53">
        <f>IF(K817="","",K817-L817-M817-N($I817)-$P817*N(Settings!$D$20))</f>
        <v/>
      </c>
      <c r="O817">
        <f>IF($C817="",0,IFERROR(MATCH($C817,Settings!$D$11:$D$18,0),0))</f>
        <v/>
      </c>
      <c r="P817">
        <f>IF(LOWER(TRIM($J817&amp;""))="x",1,0)</f>
        <v/>
      </c>
    </row>
    <row r="818">
      <c r="A818" s="49" t="n">
        <v>46129</v>
      </c>
      <c r="B818" s="50" t="inlineStr">
        <is>
          <t>BL26811</t>
        </is>
      </c>
      <c r="C818" s="50" t="inlineStr">
        <is>
          <t>Amazon</t>
        </is>
      </c>
      <c r="D818" s="50" t="inlineStr">
        <is>
          <t>BL-201</t>
        </is>
      </c>
      <c r="E818" s="50" t="n">
        <v>1</v>
      </c>
      <c r="F818" s="51" t="n">
        <v>13.15</v>
      </c>
      <c r="G818" s="51" t="n">
        <v>0</v>
      </c>
      <c r="H818" s="51" t="n">
        <v>0</v>
      </c>
      <c r="I818" s="51" t="n">
        <v>4.98</v>
      </c>
      <c r="J818" s="50" t="n"/>
      <c r="K818" s="52">
        <f>IF(OR($A818="",$E818=""),"",IF($P818=1,0,N($E818)*N($F818)-N($G818)+N($H818)))</f>
        <v/>
      </c>
      <c r="L818" s="52">
        <f>IF(K818="","",IF($P818=1,0,N($E818)*IFERROR(INDEX(Products!$D$8:$D$307,MATCH($D818,Products!$A$8:$A$307,0)),0)))</f>
        <v/>
      </c>
      <c r="M818" s="52">
        <f>IF(OR(K818="",$O818=0),IF(K818="","",0),IF($P818=1,0,K818*(N(INDEX(Settings!$E$11:$E$18,$O818))+N(INDEX(Settings!$G$11:$G$18,$O818)))+N(INDEX(Settings!$F$11:$F$18,$O818))))</f>
        <v/>
      </c>
      <c r="N818" s="53">
        <f>IF(K818="","",K818-L818-M818-N($I818)-$P818*N(Settings!$D$20))</f>
        <v/>
      </c>
      <c r="O818">
        <f>IF($C818="",0,IFERROR(MATCH($C818,Settings!$D$11:$D$18,0),0))</f>
        <v/>
      </c>
      <c r="P818">
        <f>IF(LOWER(TRIM($J818&amp;""))="x",1,0)</f>
        <v/>
      </c>
    </row>
    <row r="819">
      <c r="A819" s="49" t="n">
        <v>46129</v>
      </c>
      <c r="B819" s="50" t="inlineStr">
        <is>
          <t>BL26812</t>
        </is>
      </c>
      <c r="C819" s="50" t="inlineStr">
        <is>
          <t>Amazon</t>
        </is>
      </c>
      <c r="D819" s="50" t="inlineStr">
        <is>
          <t>BL-403</t>
        </is>
      </c>
      <c r="E819" s="50" t="n">
        <v>1</v>
      </c>
      <c r="F819" s="51" t="n">
        <v>11.38</v>
      </c>
      <c r="G819" s="51" t="n">
        <v>0</v>
      </c>
      <c r="H819" s="51" t="n">
        <v>0</v>
      </c>
      <c r="I819" s="51" t="n">
        <v>4.56</v>
      </c>
      <c r="J819" s="50" t="n"/>
      <c r="K819" s="52">
        <f>IF(OR($A819="",$E819=""),"",IF($P819=1,0,N($E819)*N($F819)-N($G819)+N($H819)))</f>
        <v/>
      </c>
      <c r="L819" s="52">
        <f>IF(K819="","",IF($P819=1,0,N($E819)*IFERROR(INDEX(Products!$D$8:$D$307,MATCH($D819,Products!$A$8:$A$307,0)),0)))</f>
        <v/>
      </c>
      <c r="M819" s="52">
        <f>IF(OR(K819="",$O819=0),IF(K819="","",0),IF($P819=1,0,K819*(N(INDEX(Settings!$E$11:$E$18,$O819))+N(INDEX(Settings!$G$11:$G$18,$O819)))+N(INDEX(Settings!$F$11:$F$18,$O819))))</f>
        <v/>
      </c>
      <c r="N819" s="53">
        <f>IF(K819="","",K819-L819-M819-N($I819)-$P819*N(Settings!$D$20))</f>
        <v/>
      </c>
      <c r="O819">
        <f>IF($C819="",0,IFERROR(MATCH($C819,Settings!$D$11:$D$18,0),0))</f>
        <v/>
      </c>
      <c r="P819">
        <f>IF(LOWER(TRIM($J819&amp;""))="x",1,0)</f>
        <v/>
      </c>
    </row>
    <row r="820">
      <c r="A820" s="49" t="n">
        <v>46129</v>
      </c>
      <c r="B820" s="50" t="inlineStr">
        <is>
          <t>BL26813</t>
        </is>
      </c>
      <c r="C820" s="50" t="inlineStr">
        <is>
          <t>Amazon</t>
        </is>
      </c>
      <c r="D820" s="50" t="inlineStr">
        <is>
          <t>BL-303</t>
        </is>
      </c>
      <c r="E820" s="50" t="n">
        <v>1</v>
      </c>
      <c r="F820" s="51" t="n">
        <v>10.5</v>
      </c>
      <c r="G820" s="51" t="n">
        <v>0</v>
      </c>
      <c r="H820" s="51" t="n">
        <v>0</v>
      </c>
      <c r="I820" s="51" t="n">
        <v>4.36</v>
      </c>
      <c r="J820" s="50" t="n"/>
      <c r="K820" s="52">
        <f>IF(OR($A820="",$E820=""),"",IF($P820=1,0,N($E820)*N($F820)-N($G820)+N($H820)))</f>
        <v/>
      </c>
      <c r="L820" s="52">
        <f>IF(K820="","",IF($P820=1,0,N($E820)*IFERROR(INDEX(Products!$D$8:$D$307,MATCH($D820,Products!$A$8:$A$307,0)),0)))</f>
        <v/>
      </c>
      <c r="M820" s="52">
        <f>IF(OR(K820="",$O820=0),IF(K820="","",0),IF($P820=1,0,K820*(N(INDEX(Settings!$E$11:$E$18,$O820))+N(INDEX(Settings!$G$11:$G$18,$O820)))+N(INDEX(Settings!$F$11:$F$18,$O820))))</f>
        <v/>
      </c>
      <c r="N820" s="53">
        <f>IF(K820="","",K820-L820-M820-N($I820)-$P820*N(Settings!$D$20))</f>
        <v/>
      </c>
      <c r="O820">
        <f>IF($C820="",0,IFERROR(MATCH($C820,Settings!$D$11:$D$18,0),0))</f>
        <v/>
      </c>
      <c r="P820">
        <f>IF(LOWER(TRIM($J820&amp;""))="x",1,0)</f>
        <v/>
      </c>
    </row>
    <row r="821">
      <c r="A821" s="49" t="n">
        <v>46129</v>
      </c>
      <c r="B821" s="50" t="inlineStr">
        <is>
          <t>BL26814</t>
        </is>
      </c>
      <c r="C821" s="50" t="inlineStr">
        <is>
          <t>Amazon</t>
        </is>
      </c>
      <c r="D821" s="50" t="inlineStr">
        <is>
          <t>BL-202</t>
        </is>
      </c>
      <c r="E821" s="50" t="n">
        <v>1</v>
      </c>
      <c r="F821" s="51" t="n">
        <v>60.88</v>
      </c>
      <c r="G821" s="51" t="n">
        <v>0</v>
      </c>
      <c r="H821" s="51" t="n">
        <v>0</v>
      </c>
      <c r="I821" s="51" t="n">
        <v>6.9</v>
      </c>
      <c r="J821" s="50" t="n"/>
      <c r="K821" s="52">
        <f>IF(OR($A821="",$E821=""),"",IF($P821=1,0,N($E821)*N($F821)-N($G821)+N($H821)))</f>
        <v/>
      </c>
      <c r="L821" s="52">
        <f>IF(K821="","",IF($P821=1,0,N($E821)*IFERROR(INDEX(Products!$D$8:$D$307,MATCH($D821,Products!$A$8:$A$307,0)),0)))</f>
        <v/>
      </c>
      <c r="M821" s="52">
        <f>IF(OR(K821="",$O821=0),IF(K821="","",0),IF($P821=1,0,K821*(N(INDEX(Settings!$E$11:$E$18,$O821))+N(INDEX(Settings!$G$11:$G$18,$O821)))+N(INDEX(Settings!$F$11:$F$18,$O821))))</f>
        <v/>
      </c>
      <c r="N821" s="53">
        <f>IF(K821="","",K821-L821-M821-N($I821)-$P821*N(Settings!$D$20))</f>
        <v/>
      </c>
      <c r="O821">
        <f>IF($C821="",0,IFERROR(MATCH($C821,Settings!$D$11:$D$18,0),0))</f>
        <v/>
      </c>
      <c r="P821">
        <f>IF(LOWER(TRIM($J821&amp;""))="x",1,0)</f>
        <v/>
      </c>
    </row>
    <row r="822">
      <c r="A822" s="49" t="n">
        <v>46129</v>
      </c>
      <c r="B822" s="50" t="inlineStr">
        <is>
          <t>BL26815</t>
        </is>
      </c>
      <c r="C822" s="50" t="inlineStr">
        <is>
          <t>Own shop</t>
        </is>
      </c>
      <c r="D822" s="50" t="inlineStr">
        <is>
          <t>BL-104</t>
        </is>
      </c>
      <c r="E822" s="50" t="n">
        <v>1</v>
      </c>
      <c r="F822" s="51" t="n">
        <v>8.32</v>
      </c>
      <c r="G822" s="51" t="n">
        <v>0</v>
      </c>
      <c r="H822" s="51" t="n">
        <v>4.12</v>
      </c>
      <c r="I822" s="51" t="n">
        <v>4.43</v>
      </c>
      <c r="J822" s="50" t="n"/>
      <c r="K822" s="52">
        <f>IF(OR($A822="",$E822=""),"",IF($P822=1,0,N($E822)*N($F822)-N($G822)+N($H822)))</f>
        <v/>
      </c>
      <c r="L822" s="52">
        <f>IF(K822="","",IF($P822=1,0,N($E822)*IFERROR(INDEX(Products!$D$8:$D$307,MATCH($D822,Products!$A$8:$A$307,0)),0)))</f>
        <v/>
      </c>
      <c r="M822" s="52">
        <f>IF(OR(K822="",$O822=0),IF(K822="","",0),IF($P822=1,0,K822*(N(INDEX(Settings!$E$11:$E$18,$O822))+N(INDEX(Settings!$G$11:$G$18,$O822)))+N(INDEX(Settings!$F$11:$F$18,$O822))))</f>
        <v/>
      </c>
      <c r="N822" s="53">
        <f>IF(K822="","",K822-L822-M822-N($I822)-$P822*N(Settings!$D$20))</f>
        <v/>
      </c>
      <c r="O822">
        <f>IF($C822="",0,IFERROR(MATCH($C822,Settings!$D$11:$D$18,0),0))</f>
        <v/>
      </c>
      <c r="P822">
        <f>IF(LOWER(TRIM($J822&amp;""))="x",1,0)</f>
        <v/>
      </c>
    </row>
    <row r="823">
      <c r="A823" s="49" t="n">
        <v>46129</v>
      </c>
      <c r="B823" s="50" t="inlineStr">
        <is>
          <t>BL26816</t>
        </is>
      </c>
      <c r="C823" s="50" t="inlineStr">
        <is>
          <t>Amazon</t>
        </is>
      </c>
      <c r="D823" s="50" t="inlineStr">
        <is>
          <t>BL-104</t>
        </is>
      </c>
      <c r="E823" s="50" t="n">
        <v>2</v>
      </c>
      <c r="F823" s="51" t="n">
        <v>8.74</v>
      </c>
      <c r="G823" s="51" t="n">
        <v>0</v>
      </c>
      <c r="H823" s="51" t="n">
        <v>0</v>
      </c>
      <c r="I823" s="51" t="n">
        <v>4.8</v>
      </c>
      <c r="J823" s="50" t="n"/>
      <c r="K823" s="52">
        <f>IF(OR($A823="",$E823=""),"",IF($P823=1,0,N($E823)*N($F823)-N($G823)+N($H823)))</f>
        <v/>
      </c>
      <c r="L823" s="52">
        <f>IF(K823="","",IF($P823=1,0,N($E823)*IFERROR(INDEX(Products!$D$8:$D$307,MATCH($D823,Products!$A$8:$A$307,0)),0)))</f>
        <v/>
      </c>
      <c r="M823" s="52">
        <f>IF(OR(K823="",$O823=0),IF(K823="","",0),IF($P823=1,0,K823*(N(INDEX(Settings!$E$11:$E$18,$O823))+N(INDEX(Settings!$G$11:$G$18,$O823)))+N(INDEX(Settings!$F$11:$F$18,$O823))))</f>
        <v/>
      </c>
      <c r="N823" s="53">
        <f>IF(K823="","",K823-L823-M823-N($I823)-$P823*N(Settings!$D$20))</f>
        <v/>
      </c>
      <c r="O823">
        <f>IF($C823="",0,IFERROR(MATCH($C823,Settings!$D$11:$D$18,0),0))</f>
        <v/>
      </c>
      <c r="P823">
        <f>IF(LOWER(TRIM($J823&amp;""))="x",1,0)</f>
        <v/>
      </c>
    </row>
    <row r="824">
      <c r="A824" s="49" t="n">
        <v>46129</v>
      </c>
      <c r="B824" s="50" t="inlineStr">
        <is>
          <t>BL26817</t>
        </is>
      </c>
      <c r="C824" s="50" t="inlineStr">
        <is>
          <t>Amazon</t>
        </is>
      </c>
      <c r="D824" s="50" t="inlineStr">
        <is>
          <t>BL-101</t>
        </is>
      </c>
      <c r="E824" s="50" t="n">
        <v>1</v>
      </c>
      <c r="F824" s="51" t="n">
        <v>21.97</v>
      </c>
      <c r="G824" s="51" t="n">
        <v>0</v>
      </c>
      <c r="H824" s="51" t="n">
        <v>0</v>
      </c>
      <c r="I824" s="51" t="n">
        <v>4.98</v>
      </c>
      <c r="J824" s="50" t="n"/>
      <c r="K824" s="52">
        <f>IF(OR($A824="",$E824=""),"",IF($P824=1,0,N($E824)*N($F824)-N($G824)+N($H824)))</f>
        <v/>
      </c>
      <c r="L824" s="52">
        <f>IF(K824="","",IF($P824=1,0,N($E824)*IFERROR(INDEX(Products!$D$8:$D$307,MATCH($D824,Products!$A$8:$A$307,0)),0)))</f>
        <v/>
      </c>
      <c r="M824" s="52">
        <f>IF(OR(K824="",$O824=0),IF(K824="","",0),IF($P824=1,0,K824*(N(INDEX(Settings!$E$11:$E$18,$O824))+N(INDEX(Settings!$G$11:$G$18,$O824)))+N(INDEX(Settings!$F$11:$F$18,$O824))))</f>
        <v/>
      </c>
      <c r="N824" s="53">
        <f>IF(K824="","",K824-L824-M824-N($I824)-$P824*N(Settings!$D$20))</f>
        <v/>
      </c>
      <c r="O824">
        <f>IF($C824="",0,IFERROR(MATCH($C824,Settings!$D$11:$D$18,0),0))</f>
        <v/>
      </c>
      <c r="P824">
        <f>IF(LOWER(TRIM($J824&amp;""))="x",1,0)</f>
        <v/>
      </c>
    </row>
    <row r="825">
      <c r="A825" s="49" t="n">
        <v>46129</v>
      </c>
      <c r="B825" s="50" t="inlineStr">
        <is>
          <t>BL26818</t>
        </is>
      </c>
      <c r="C825" s="50" t="inlineStr">
        <is>
          <t>Amazon</t>
        </is>
      </c>
      <c r="D825" s="50" t="inlineStr">
        <is>
          <t>BL-201</t>
        </is>
      </c>
      <c r="E825" s="50" t="n">
        <v>1</v>
      </c>
      <c r="F825" s="51" t="n">
        <v>13.15</v>
      </c>
      <c r="G825" s="51" t="n">
        <v>0</v>
      </c>
      <c r="H825" s="51" t="n">
        <v>0</v>
      </c>
      <c r="I825" s="51" t="n">
        <v>4.39</v>
      </c>
      <c r="J825" s="50" t="n"/>
      <c r="K825" s="52">
        <f>IF(OR($A825="",$E825=""),"",IF($P825=1,0,N($E825)*N($F825)-N($G825)+N($H825)))</f>
        <v/>
      </c>
      <c r="L825" s="52">
        <f>IF(K825="","",IF($P825=1,0,N($E825)*IFERROR(INDEX(Products!$D$8:$D$307,MATCH($D825,Products!$A$8:$A$307,0)),0)))</f>
        <v/>
      </c>
      <c r="M825" s="52">
        <f>IF(OR(K825="",$O825=0),IF(K825="","",0),IF($P825=1,0,K825*(N(INDEX(Settings!$E$11:$E$18,$O825))+N(INDEX(Settings!$G$11:$G$18,$O825)))+N(INDEX(Settings!$F$11:$F$18,$O825))))</f>
        <v/>
      </c>
      <c r="N825" s="53">
        <f>IF(K825="","",K825-L825-M825-N($I825)-$P825*N(Settings!$D$20))</f>
        <v/>
      </c>
      <c r="O825">
        <f>IF($C825="",0,IFERROR(MATCH($C825,Settings!$D$11:$D$18,0),0))</f>
        <v/>
      </c>
      <c r="P825">
        <f>IF(LOWER(TRIM($J825&amp;""))="x",1,0)</f>
        <v/>
      </c>
    </row>
    <row r="826">
      <c r="A826" s="49" t="n">
        <v>46129</v>
      </c>
      <c r="B826" s="50" t="inlineStr">
        <is>
          <t>BL26819</t>
        </is>
      </c>
      <c r="C826" s="50" t="inlineStr">
        <is>
          <t>Amazon</t>
        </is>
      </c>
      <c r="D826" s="50" t="inlineStr">
        <is>
          <t>BL-203</t>
        </is>
      </c>
      <c r="E826" s="50" t="n">
        <v>1</v>
      </c>
      <c r="F826" s="51" t="n">
        <v>17.56</v>
      </c>
      <c r="G826" s="51" t="n">
        <v>0</v>
      </c>
      <c r="H826" s="51" t="n">
        <v>0</v>
      </c>
      <c r="I826" s="51" t="n">
        <v>4.42</v>
      </c>
      <c r="J826" s="50" t="n"/>
      <c r="K826" s="52">
        <f>IF(OR($A826="",$E826=""),"",IF($P826=1,0,N($E826)*N($F826)-N($G826)+N($H826)))</f>
        <v/>
      </c>
      <c r="L826" s="52">
        <f>IF(K826="","",IF($P826=1,0,N($E826)*IFERROR(INDEX(Products!$D$8:$D$307,MATCH($D826,Products!$A$8:$A$307,0)),0)))</f>
        <v/>
      </c>
      <c r="M826" s="52">
        <f>IF(OR(K826="",$O826=0),IF(K826="","",0),IF($P826=1,0,K826*(N(INDEX(Settings!$E$11:$E$18,$O826))+N(INDEX(Settings!$G$11:$G$18,$O826)))+N(INDEX(Settings!$F$11:$F$18,$O826))))</f>
        <v/>
      </c>
      <c r="N826" s="53">
        <f>IF(K826="","",K826-L826-M826-N($I826)-$P826*N(Settings!$D$20))</f>
        <v/>
      </c>
      <c r="O826">
        <f>IF($C826="",0,IFERROR(MATCH($C826,Settings!$D$11:$D$18,0),0))</f>
        <v/>
      </c>
      <c r="P826">
        <f>IF(LOWER(TRIM($J826&amp;""))="x",1,0)</f>
        <v/>
      </c>
    </row>
    <row r="827">
      <c r="A827" s="49" t="n">
        <v>46130</v>
      </c>
      <c r="B827" s="50" t="inlineStr">
        <is>
          <t>BL26820</t>
        </is>
      </c>
      <c r="C827" s="50" t="inlineStr">
        <is>
          <t>Own shop</t>
        </is>
      </c>
      <c r="D827" s="50" t="inlineStr">
        <is>
          <t>BL-203</t>
        </is>
      </c>
      <c r="E827" s="50" t="n">
        <v>1</v>
      </c>
      <c r="F827" s="51" t="n">
        <v>16.72</v>
      </c>
      <c r="G827" s="51" t="n">
        <v>0</v>
      </c>
      <c r="H827" s="51" t="n">
        <v>4.12</v>
      </c>
      <c r="I827" s="51" t="n">
        <v>5.16</v>
      </c>
      <c r="J827" s="50" t="n"/>
      <c r="K827" s="52">
        <f>IF(OR($A827="",$E827=""),"",IF($P827=1,0,N($E827)*N($F827)-N($G827)+N($H827)))</f>
        <v/>
      </c>
      <c r="L827" s="52">
        <f>IF(K827="","",IF($P827=1,0,N($E827)*IFERROR(INDEX(Products!$D$8:$D$307,MATCH($D827,Products!$A$8:$A$307,0)),0)))</f>
        <v/>
      </c>
      <c r="M827" s="52">
        <f>IF(OR(K827="",$O827=0),IF(K827="","",0),IF($P827=1,0,K827*(N(INDEX(Settings!$E$11:$E$18,$O827))+N(INDEX(Settings!$G$11:$G$18,$O827)))+N(INDEX(Settings!$F$11:$F$18,$O827))))</f>
        <v/>
      </c>
      <c r="N827" s="53">
        <f>IF(K827="","",K827-L827-M827-N($I827)-$P827*N(Settings!$D$20))</f>
        <v/>
      </c>
      <c r="O827">
        <f>IF($C827="",0,IFERROR(MATCH($C827,Settings!$D$11:$D$18,0),0))</f>
        <v/>
      </c>
      <c r="P827">
        <f>IF(LOWER(TRIM($J827&amp;""))="x",1,0)</f>
        <v/>
      </c>
    </row>
    <row r="828">
      <c r="A828" s="49" t="n">
        <v>46130</v>
      </c>
      <c r="B828" s="50" t="inlineStr">
        <is>
          <t>BL26821</t>
        </is>
      </c>
      <c r="C828" s="50" t="inlineStr">
        <is>
          <t>Amazon</t>
        </is>
      </c>
      <c r="D828" s="50" t="inlineStr">
        <is>
          <t>BL-103</t>
        </is>
      </c>
      <c r="E828" s="50" t="n">
        <v>1</v>
      </c>
      <c r="F828" s="51" t="n">
        <v>30.79</v>
      </c>
      <c r="G828" s="51" t="n">
        <v>0</v>
      </c>
      <c r="H828" s="51" t="n">
        <v>0</v>
      </c>
      <c r="I828" s="51" t="n">
        <v>4.6</v>
      </c>
      <c r="J828" s="50" t="n"/>
      <c r="K828" s="52">
        <f>IF(OR($A828="",$E828=""),"",IF($P828=1,0,N($E828)*N($F828)-N($G828)+N($H828)))</f>
        <v/>
      </c>
      <c r="L828" s="52">
        <f>IF(K828="","",IF($P828=1,0,N($E828)*IFERROR(INDEX(Products!$D$8:$D$307,MATCH($D828,Products!$A$8:$A$307,0)),0)))</f>
        <v/>
      </c>
      <c r="M828" s="52">
        <f>IF(OR(K828="",$O828=0),IF(K828="","",0),IF($P828=1,0,K828*(N(INDEX(Settings!$E$11:$E$18,$O828))+N(INDEX(Settings!$G$11:$G$18,$O828)))+N(INDEX(Settings!$F$11:$F$18,$O828))))</f>
        <v/>
      </c>
      <c r="N828" s="53">
        <f>IF(K828="","",K828-L828-M828-N($I828)-$P828*N(Settings!$D$20))</f>
        <v/>
      </c>
      <c r="O828">
        <f>IF($C828="",0,IFERROR(MATCH($C828,Settings!$D$11:$D$18,0),0))</f>
        <v/>
      </c>
      <c r="P828">
        <f>IF(LOWER(TRIM($J828&amp;""))="x",1,0)</f>
        <v/>
      </c>
    </row>
    <row r="829">
      <c r="A829" s="49" t="n">
        <v>46130</v>
      </c>
      <c r="B829" s="50" t="inlineStr">
        <is>
          <t>BL26822</t>
        </is>
      </c>
      <c r="C829" s="50" t="inlineStr">
        <is>
          <t>Own shop</t>
        </is>
      </c>
      <c r="D829" s="50" t="inlineStr">
        <is>
          <t>BL-201</t>
        </is>
      </c>
      <c r="E829" s="50" t="n">
        <v>1</v>
      </c>
      <c r="F829" s="51" t="n">
        <v>12.52</v>
      </c>
      <c r="G829" s="51" t="n">
        <v>1.25</v>
      </c>
      <c r="H829" s="51" t="n">
        <v>4.12</v>
      </c>
      <c r="I829" s="51" t="n">
        <v>4.11</v>
      </c>
      <c r="J829" s="50" t="n"/>
      <c r="K829" s="52">
        <f>IF(OR($A829="",$E829=""),"",IF($P829=1,0,N($E829)*N($F829)-N($G829)+N($H829)))</f>
        <v/>
      </c>
      <c r="L829" s="52">
        <f>IF(K829="","",IF($P829=1,0,N($E829)*IFERROR(INDEX(Products!$D$8:$D$307,MATCH($D829,Products!$A$8:$A$307,0)),0)))</f>
        <v/>
      </c>
      <c r="M829" s="52">
        <f>IF(OR(K829="",$O829=0),IF(K829="","",0),IF($P829=1,0,K829*(N(INDEX(Settings!$E$11:$E$18,$O829))+N(INDEX(Settings!$G$11:$G$18,$O829)))+N(INDEX(Settings!$F$11:$F$18,$O829))))</f>
        <v/>
      </c>
      <c r="N829" s="53">
        <f>IF(K829="","",K829-L829-M829-N($I829)-$P829*N(Settings!$D$20))</f>
        <v/>
      </c>
      <c r="O829">
        <f>IF($C829="",0,IFERROR(MATCH($C829,Settings!$D$11:$D$18,0),0))</f>
        <v/>
      </c>
      <c r="P829">
        <f>IF(LOWER(TRIM($J829&amp;""))="x",1,0)</f>
        <v/>
      </c>
    </row>
    <row r="830">
      <c r="A830" s="49" t="n">
        <v>46130</v>
      </c>
      <c r="B830" s="50" t="inlineStr">
        <is>
          <t>BL26823</t>
        </is>
      </c>
      <c r="C830" s="50" t="inlineStr">
        <is>
          <t>Amazon</t>
        </is>
      </c>
      <c r="D830" s="50" t="inlineStr">
        <is>
          <t>BL-401</t>
        </is>
      </c>
      <c r="E830" s="50" t="n">
        <v>1</v>
      </c>
      <c r="F830" s="51" t="n">
        <v>24.62</v>
      </c>
      <c r="G830" s="51" t="n">
        <v>0</v>
      </c>
      <c r="H830" s="51" t="n">
        <v>0</v>
      </c>
      <c r="I830" s="51" t="n">
        <v>4.75</v>
      </c>
      <c r="J830" s="50" t="n"/>
      <c r="K830" s="52">
        <f>IF(OR($A830="",$E830=""),"",IF($P830=1,0,N($E830)*N($F830)-N($G830)+N($H830)))</f>
        <v/>
      </c>
      <c r="L830" s="52">
        <f>IF(K830="","",IF($P830=1,0,N($E830)*IFERROR(INDEX(Products!$D$8:$D$307,MATCH($D830,Products!$A$8:$A$307,0)),0)))</f>
        <v/>
      </c>
      <c r="M830" s="52">
        <f>IF(OR(K830="",$O830=0),IF(K830="","",0),IF($P830=1,0,K830*(N(INDEX(Settings!$E$11:$E$18,$O830))+N(INDEX(Settings!$G$11:$G$18,$O830)))+N(INDEX(Settings!$F$11:$F$18,$O830))))</f>
        <v/>
      </c>
      <c r="N830" s="53">
        <f>IF(K830="","",K830-L830-M830-N($I830)-$P830*N(Settings!$D$20))</f>
        <v/>
      </c>
      <c r="O830">
        <f>IF($C830="",0,IFERROR(MATCH($C830,Settings!$D$11:$D$18,0),0))</f>
        <v/>
      </c>
      <c r="P830">
        <f>IF(LOWER(TRIM($J830&amp;""))="x",1,0)</f>
        <v/>
      </c>
    </row>
    <row r="831">
      <c r="A831" s="49" t="n">
        <v>46130</v>
      </c>
      <c r="B831" s="50" t="inlineStr">
        <is>
          <t>BL26824</t>
        </is>
      </c>
      <c r="C831" s="50" t="inlineStr">
        <is>
          <t>Amazon</t>
        </is>
      </c>
      <c r="D831" s="50" t="inlineStr">
        <is>
          <t>BL-301</t>
        </is>
      </c>
      <c r="E831" s="50" t="n">
        <v>1</v>
      </c>
      <c r="F831" s="51" t="n">
        <v>19.32</v>
      </c>
      <c r="G831" s="51" t="n">
        <v>0</v>
      </c>
      <c r="H831" s="51" t="n">
        <v>0</v>
      </c>
      <c r="I831" s="51" t="n">
        <v>4.35</v>
      </c>
      <c r="J831" s="50" t="n"/>
      <c r="K831" s="52">
        <f>IF(OR($A831="",$E831=""),"",IF($P831=1,0,N($E831)*N($F831)-N($G831)+N($H831)))</f>
        <v/>
      </c>
      <c r="L831" s="52">
        <f>IF(K831="","",IF($P831=1,0,N($E831)*IFERROR(INDEX(Products!$D$8:$D$307,MATCH($D831,Products!$A$8:$A$307,0)),0)))</f>
        <v/>
      </c>
      <c r="M831" s="52">
        <f>IF(OR(K831="",$O831=0),IF(K831="","",0),IF($P831=1,0,K831*(N(INDEX(Settings!$E$11:$E$18,$O831))+N(INDEX(Settings!$G$11:$G$18,$O831)))+N(INDEX(Settings!$F$11:$F$18,$O831))))</f>
        <v/>
      </c>
      <c r="N831" s="53">
        <f>IF(K831="","",K831-L831-M831-N($I831)-$P831*N(Settings!$D$20))</f>
        <v/>
      </c>
      <c r="O831">
        <f>IF($C831="",0,IFERROR(MATCH($C831,Settings!$D$11:$D$18,0),0))</f>
        <v/>
      </c>
      <c r="P831">
        <f>IF(LOWER(TRIM($J831&amp;""))="x",1,0)</f>
        <v/>
      </c>
    </row>
    <row r="832">
      <c r="A832" s="49" t="n">
        <v>46130</v>
      </c>
      <c r="B832" s="50" t="inlineStr">
        <is>
          <t>BL26825</t>
        </is>
      </c>
      <c r="C832" s="50" t="inlineStr">
        <is>
          <t>Amazon</t>
        </is>
      </c>
      <c r="D832" s="50" t="inlineStr">
        <is>
          <t>BL-104</t>
        </is>
      </c>
      <c r="E832" s="50" t="n">
        <v>1</v>
      </c>
      <c r="F832" s="51" t="n">
        <v>8.74</v>
      </c>
      <c r="G832" s="51" t="n">
        <v>0</v>
      </c>
      <c r="H832" s="51" t="n">
        <v>0</v>
      </c>
      <c r="I832" s="51" t="n">
        <v>4.37</v>
      </c>
      <c r="J832" s="50" t="n"/>
      <c r="K832" s="52">
        <f>IF(OR($A832="",$E832=""),"",IF($P832=1,0,N($E832)*N($F832)-N($G832)+N($H832)))</f>
        <v/>
      </c>
      <c r="L832" s="52">
        <f>IF(K832="","",IF($P832=1,0,N($E832)*IFERROR(INDEX(Products!$D$8:$D$307,MATCH($D832,Products!$A$8:$A$307,0)),0)))</f>
        <v/>
      </c>
      <c r="M832" s="52">
        <f>IF(OR(K832="",$O832=0),IF(K832="","",0),IF($P832=1,0,K832*(N(INDEX(Settings!$E$11:$E$18,$O832))+N(INDEX(Settings!$G$11:$G$18,$O832)))+N(INDEX(Settings!$F$11:$F$18,$O832))))</f>
        <v/>
      </c>
      <c r="N832" s="53">
        <f>IF(K832="","",K832-L832-M832-N($I832)-$P832*N(Settings!$D$20))</f>
        <v/>
      </c>
      <c r="O832">
        <f>IF($C832="",0,IFERROR(MATCH($C832,Settings!$D$11:$D$18,0),0))</f>
        <v/>
      </c>
      <c r="P832">
        <f>IF(LOWER(TRIM($J832&amp;""))="x",1,0)</f>
        <v/>
      </c>
    </row>
    <row r="833">
      <c r="A833" s="49" t="n">
        <v>46130</v>
      </c>
      <c r="B833" s="50" t="inlineStr">
        <is>
          <t>BL26826</t>
        </is>
      </c>
      <c r="C833" s="50" t="inlineStr">
        <is>
          <t>Own shop</t>
        </is>
      </c>
      <c r="D833" s="50" t="inlineStr">
        <is>
          <t>BL-301</t>
        </is>
      </c>
      <c r="E833" s="50" t="n">
        <v>1</v>
      </c>
      <c r="F833" s="51" t="n">
        <v>18.4</v>
      </c>
      <c r="G833" s="51" t="n">
        <v>0</v>
      </c>
      <c r="H833" s="51" t="n">
        <v>4.12</v>
      </c>
      <c r="I833" s="51" t="n">
        <v>4.56</v>
      </c>
      <c r="J833" s="50" t="n"/>
      <c r="K833" s="52">
        <f>IF(OR($A833="",$E833=""),"",IF($P833=1,0,N($E833)*N($F833)-N($G833)+N($H833)))</f>
        <v/>
      </c>
      <c r="L833" s="52">
        <f>IF(K833="","",IF($P833=1,0,N($E833)*IFERROR(INDEX(Products!$D$8:$D$307,MATCH($D833,Products!$A$8:$A$307,0)),0)))</f>
        <v/>
      </c>
      <c r="M833" s="52">
        <f>IF(OR(K833="",$O833=0),IF(K833="","",0),IF($P833=1,0,K833*(N(INDEX(Settings!$E$11:$E$18,$O833))+N(INDEX(Settings!$G$11:$G$18,$O833)))+N(INDEX(Settings!$F$11:$F$18,$O833))))</f>
        <v/>
      </c>
      <c r="N833" s="53">
        <f>IF(K833="","",K833-L833-M833-N($I833)-$P833*N(Settings!$D$20))</f>
        <v/>
      </c>
      <c r="O833">
        <f>IF($C833="",0,IFERROR(MATCH($C833,Settings!$D$11:$D$18,0),0))</f>
        <v/>
      </c>
      <c r="P833">
        <f>IF(LOWER(TRIM($J833&amp;""))="x",1,0)</f>
        <v/>
      </c>
    </row>
    <row r="834">
      <c r="A834" s="49" t="n">
        <v>46130</v>
      </c>
      <c r="B834" s="50" t="inlineStr">
        <is>
          <t>BL26827</t>
        </is>
      </c>
      <c r="C834" s="50" t="inlineStr">
        <is>
          <t>Own shop</t>
        </is>
      </c>
      <c r="D834" s="50" t="inlineStr">
        <is>
          <t>BL-201</t>
        </is>
      </c>
      <c r="E834" s="50" t="n">
        <v>1</v>
      </c>
      <c r="F834" s="51" t="n">
        <v>12.52</v>
      </c>
      <c r="G834" s="51" t="n">
        <v>0</v>
      </c>
      <c r="H834" s="51" t="n">
        <v>4.12</v>
      </c>
      <c r="I834" s="51" t="n">
        <v>4.16</v>
      </c>
      <c r="J834" s="50" t="n"/>
      <c r="K834" s="52">
        <f>IF(OR($A834="",$E834=""),"",IF($P834=1,0,N($E834)*N($F834)-N($G834)+N($H834)))</f>
        <v/>
      </c>
      <c r="L834" s="52">
        <f>IF(K834="","",IF($P834=1,0,N($E834)*IFERROR(INDEX(Products!$D$8:$D$307,MATCH($D834,Products!$A$8:$A$307,0)),0)))</f>
        <v/>
      </c>
      <c r="M834" s="52">
        <f>IF(OR(K834="",$O834=0),IF(K834="","",0),IF($P834=1,0,K834*(N(INDEX(Settings!$E$11:$E$18,$O834))+N(INDEX(Settings!$G$11:$G$18,$O834)))+N(INDEX(Settings!$F$11:$F$18,$O834))))</f>
        <v/>
      </c>
      <c r="N834" s="53">
        <f>IF(K834="","",K834-L834-M834-N($I834)-$P834*N(Settings!$D$20))</f>
        <v/>
      </c>
      <c r="O834">
        <f>IF($C834="",0,IFERROR(MATCH($C834,Settings!$D$11:$D$18,0),0))</f>
        <v/>
      </c>
      <c r="P834">
        <f>IF(LOWER(TRIM($J834&amp;""))="x",1,0)</f>
        <v/>
      </c>
    </row>
    <row r="835">
      <c r="A835" s="49" t="n">
        <v>46130</v>
      </c>
      <c r="B835" s="50" t="inlineStr">
        <is>
          <t>BL26828</t>
        </is>
      </c>
      <c r="C835" s="50" t="inlineStr">
        <is>
          <t>Amazon</t>
        </is>
      </c>
      <c r="D835" s="50" t="inlineStr">
        <is>
          <t>BL-303</t>
        </is>
      </c>
      <c r="E835" s="50" t="n">
        <v>1</v>
      </c>
      <c r="F835" s="51" t="n">
        <v>10.5</v>
      </c>
      <c r="G835" s="51" t="n">
        <v>0</v>
      </c>
      <c r="H835" s="51" t="n">
        <v>0</v>
      </c>
      <c r="I835" s="51" t="n">
        <v>5.12</v>
      </c>
      <c r="J835" s="50" t="n"/>
      <c r="K835" s="52">
        <f>IF(OR($A835="",$E835=""),"",IF($P835=1,0,N($E835)*N($F835)-N($G835)+N($H835)))</f>
        <v/>
      </c>
      <c r="L835" s="52">
        <f>IF(K835="","",IF($P835=1,0,N($E835)*IFERROR(INDEX(Products!$D$8:$D$307,MATCH($D835,Products!$A$8:$A$307,0)),0)))</f>
        <v/>
      </c>
      <c r="M835" s="52">
        <f>IF(OR(K835="",$O835=0),IF(K835="","",0),IF($P835=1,0,K835*(N(INDEX(Settings!$E$11:$E$18,$O835))+N(INDEX(Settings!$G$11:$G$18,$O835)))+N(INDEX(Settings!$F$11:$F$18,$O835))))</f>
        <v/>
      </c>
      <c r="N835" s="53">
        <f>IF(K835="","",K835-L835-M835-N($I835)-$P835*N(Settings!$D$20))</f>
        <v/>
      </c>
      <c r="O835">
        <f>IF($C835="",0,IFERROR(MATCH($C835,Settings!$D$11:$D$18,0),0))</f>
        <v/>
      </c>
      <c r="P835">
        <f>IF(LOWER(TRIM($J835&amp;""))="x",1,0)</f>
        <v/>
      </c>
    </row>
    <row r="836">
      <c r="A836" s="49" t="n">
        <v>46131</v>
      </c>
      <c r="B836" s="50" t="inlineStr">
        <is>
          <t>BL26829</t>
        </is>
      </c>
      <c r="C836" s="50" t="inlineStr">
        <is>
          <t>Own shop</t>
        </is>
      </c>
      <c r="D836" s="50" t="inlineStr">
        <is>
          <t>BL-303</t>
        </is>
      </c>
      <c r="E836" s="50" t="n">
        <v>1</v>
      </c>
      <c r="F836" s="51" t="n">
        <v>10</v>
      </c>
      <c r="G836" s="51" t="n">
        <v>0</v>
      </c>
      <c r="H836" s="51" t="n">
        <v>4.12</v>
      </c>
      <c r="I836" s="51" t="n">
        <v>4.84</v>
      </c>
      <c r="J836" s="50" t="n"/>
      <c r="K836" s="52">
        <f>IF(OR($A836="",$E836=""),"",IF($P836=1,0,N($E836)*N($F836)-N($G836)+N($H836)))</f>
        <v/>
      </c>
      <c r="L836" s="52">
        <f>IF(K836="","",IF($P836=1,0,N($E836)*IFERROR(INDEX(Products!$D$8:$D$307,MATCH($D836,Products!$A$8:$A$307,0)),0)))</f>
        <v/>
      </c>
      <c r="M836" s="52">
        <f>IF(OR(K836="",$O836=0),IF(K836="","",0),IF($P836=1,0,K836*(N(INDEX(Settings!$E$11:$E$18,$O836))+N(INDEX(Settings!$G$11:$G$18,$O836)))+N(INDEX(Settings!$F$11:$F$18,$O836))))</f>
        <v/>
      </c>
      <c r="N836" s="53">
        <f>IF(K836="","",K836-L836-M836-N($I836)-$P836*N(Settings!$D$20))</f>
        <v/>
      </c>
      <c r="O836">
        <f>IF($C836="",0,IFERROR(MATCH($C836,Settings!$D$11:$D$18,0),0))</f>
        <v/>
      </c>
      <c r="P836">
        <f>IF(LOWER(TRIM($J836&amp;""))="x",1,0)</f>
        <v/>
      </c>
    </row>
    <row r="837">
      <c r="A837" s="49" t="n">
        <v>46131</v>
      </c>
      <c r="B837" s="50" t="inlineStr">
        <is>
          <t>BL26830</t>
        </is>
      </c>
      <c r="C837" s="50" t="inlineStr">
        <is>
          <t>Own shop</t>
        </is>
      </c>
      <c r="D837" s="50" t="inlineStr">
        <is>
          <t>BL-302</t>
        </is>
      </c>
      <c r="E837" s="50" t="n">
        <v>1</v>
      </c>
      <c r="F837" s="51" t="n">
        <v>33.53</v>
      </c>
      <c r="G837" s="51" t="n">
        <v>3.35</v>
      </c>
      <c r="H837" s="51" t="n">
        <v>4.12</v>
      </c>
      <c r="I837" s="51" t="n">
        <v>5.14</v>
      </c>
      <c r="J837" s="50" t="n"/>
      <c r="K837" s="52">
        <f>IF(OR($A837="",$E837=""),"",IF($P837=1,0,N($E837)*N($F837)-N($G837)+N($H837)))</f>
        <v/>
      </c>
      <c r="L837" s="52">
        <f>IF(K837="","",IF($P837=1,0,N($E837)*IFERROR(INDEX(Products!$D$8:$D$307,MATCH($D837,Products!$A$8:$A$307,0)),0)))</f>
        <v/>
      </c>
      <c r="M837" s="52">
        <f>IF(OR(K837="",$O837=0),IF(K837="","",0),IF($P837=1,0,K837*(N(INDEX(Settings!$E$11:$E$18,$O837))+N(INDEX(Settings!$G$11:$G$18,$O837)))+N(INDEX(Settings!$F$11:$F$18,$O837))))</f>
        <v/>
      </c>
      <c r="N837" s="53">
        <f>IF(K837="","",K837-L837-M837-N($I837)-$P837*N(Settings!$D$20))</f>
        <v/>
      </c>
      <c r="O837">
        <f>IF($C837="",0,IFERROR(MATCH($C837,Settings!$D$11:$D$18,0),0))</f>
        <v/>
      </c>
      <c r="P837">
        <f>IF(LOWER(TRIM($J837&amp;""))="x",1,0)</f>
        <v/>
      </c>
    </row>
    <row r="838">
      <c r="A838" s="49" t="n">
        <v>46131</v>
      </c>
      <c r="B838" s="50" t="inlineStr">
        <is>
          <t>BL26831</t>
        </is>
      </c>
      <c r="C838" s="50" t="inlineStr">
        <is>
          <t>Etsy</t>
        </is>
      </c>
      <c r="D838" s="50" t="inlineStr">
        <is>
          <t>BL-201</t>
        </is>
      </c>
      <c r="E838" s="50" t="n">
        <v>1</v>
      </c>
      <c r="F838" s="51" t="n">
        <v>12.52</v>
      </c>
      <c r="G838" s="51" t="n">
        <v>0</v>
      </c>
      <c r="H838" s="51" t="n">
        <v>3.28</v>
      </c>
      <c r="I838" s="51" t="n">
        <v>4.82</v>
      </c>
      <c r="J838" s="50" t="n"/>
      <c r="K838" s="52">
        <f>IF(OR($A838="",$E838=""),"",IF($P838=1,0,N($E838)*N($F838)-N($G838)+N($H838)))</f>
        <v/>
      </c>
      <c r="L838" s="52">
        <f>IF(K838="","",IF($P838=1,0,N($E838)*IFERROR(INDEX(Products!$D$8:$D$307,MATCH($D838,Products!$A$8:$A$307,0)),0)))</f>
        <v/>
      </c>
      <c r="M838" s="52">
        <f>IF(OR(K838="",$O838=0),IF(K838="","",0),IF($P838=1,0,K838*(N(INDEX(Settings!$E$11:$E$18,$O838))+N(INDEX(Settings!$G$11:$G$18,$O838)))+N(INDEX(Settings!$F$11:$F$18,$O838))))</f>
        <v/>
      </c>
      <c r="N838" s="53">
        <f>IF(K838="","",K838-L838-M838-N($I838)-$P838*N(Settings!$D$20))</f>
        <v/>
      </c>
      <c r="O838">
        <f>IF($C838="",0,IFERROR(MATCH($C838,Settings!$D$11:$D$18,0),0))</f>
        <v/>
      </c>
      <c r="P838">
        <f>IF(LOWER(TRIM($J838&amp;""))="x",1,0)</f>
        <v/>
      </c>
    </row>
    <row r="839">
      <c r="A839" s="49" t="n">
        <v>46131</v>
      </c>
      <c r="B839" s="50" t="inlineStr">
        <is>
          <t>BL26832</t>
        </is>
      </c>
      <c r="C839" s="50" t="inlineStr">
        <is>
          <t>Own shop</t>
        </is>
      </c>
      <c r="D839" s="50" t="inlineStr">
        <is>
          <t>BL-301</t>
        </is>
      </c>
      <c r="E839" s="50" t="n">
        <v>1</v>
      </c>
      <c r="F839" s="51" t="n">
        <v>18.4</v>
      </c>
      <c r="G839" s="51" t="n">
        <v>1.84</v>
      </c>
      <c r="H839" s="51" t="n">
        <v>4.12</v>
      </c>
      <c r="I839" s="51" t="n">
        <v>4.42</v>
      </c>
      <c r="J839" s="50" t="n"/>
      <c r="K839" s="52">
        <f>IF(OR($A839="",$E839=""),"",IF($P839=1,0,N($E839)*N($F839)-N($G839)+N($H839)))</f>
        <v/>
      </c>
      <c r="L839" s="52">
        <f>IF(K839="","",IF($P839=1,0,N($E839)*IFERROR(INDEX(Products!$D$8:$D$307,MATCH($D839,Products!$A$8:$A$307,0)),0)))</f>
        <v/>
      </c>
      <c r="M839" s="52">
        <f>IF(OR(K839="",$O839=0),IF(K839="","",0),IF($P839=1,0,K839*(N(INDEX(Settings!$E$11:$E$18,$O839))+N(INDEX(Settings!$G$11:$G$18,$O839)))+N(INDEX(Settings!$F$11:$F$18,$O839))))</f>
        <v/>
      </c>
      <c r="N839" s="53">
        <f>IF(K839="","",K839-L839-M839-N($I839)-$P839*N(Settings!$D$20))</f>
        <v/>
      </c>
      <c r="O839">
        <f>IF($C839="",0,IFERROR(MATCH($C839,Settings!$D$11:$D$18,0),0))</f>
        <v/>
      </c>
      <c r="P839">
        <f>IF(LOWER(TRIM($J839&amp;""))="x",1,0)</f>
        <v/>
      </c>
    </row>
    <row r="840">
      <c r="A840" s="49" t="n">
        <v>46131</v>
      </c>
      <c r="B840" s="50" t="inlineStr">
        <is>
          <t>BL26833</t>
        </is>
      </c>
      <c r="C840" s="50" t="inlineStr">
        <is>
          <t>Amazon</t>
        </is>
      </c>
      <c r="D840" s="50" t="inlineStr">
        <is>
          <t>BL-102</t>
        </is>
      </c>
      <c r="E840" s="50" t="n">
        <v>1</v>
      </c>
      <c r="F840" s="51" t="n">
        <v>14.91</v>
      </c>
      <c r="G840" s="51" t="n">
        <v>0</v>
      </c>
      <c r="H840" s="51" t="n">
        <v>0</v>
      </c>
      <c r="I840" s="51" t="n">
        <v>4.76</v>
      </c>
      <c r="J840" s="50" t="n"/>
      <c r="K840" s="52">
        <f>IF(OR($A840="",$E840=""),"",IF($P840=1,0,N($E840)*N($F840)-N($G840)+N($H840)))</f>
        <v/>
      </c>
      <c r="L840" s="52">
        <f>IF(K840="","",IF($P840=1,0,N($E840)*IFERROR(INDEX(Products!$D$8:$D$307,MATCH($D840,Products!$A$8:$A$307,0)),0)))</f>
        <v/>
      </c>
      <c r="M840" s="52">
        <f>IF(OR(K840="",$O840=0),IF(K840="","",0),IF($P840=1,0,K840*(N(INDEX(Settings!$E$11:$E$18,$O840))+N(INDEX(Settings!$G$11:$G$18,$O840)))+N(INDEX(Settings!$F$11:$F$18,$O840))))</f>
        <v/>
      </c>
      <c r="N840" s="53">
        <f>IF(K840="","",K840-L840-M840-N($I840)-$P840*N(Settings!$D$20))</f>
        <v/>
      </c>
      <c r="O840">
        <f>IF($C840="",0,IFERROR(MATCH($C840,Settings!$D$11:$D$18,0),0))</f>
        <v/>
      </c>
      <c r="P840">
        <f>IF(LOWER(TRIM($J840&amp;""))="x",1,0)</f>
        <v/>
      </c>
    </row>
    <row r="841">
      <c r="A841" s="49" t="n">
        <v>46131</v>
      </c>
      <c r="B841" s="50" t="inlineStr">
        <is>
          <t>BL26834</t>
        </is>
      </c>
      <c r="C841" s="50" t="inlineStr">
        <is>
          <t>eBay</t>
        </is>
      </c>
      <c r="D841" s="50" t="inlineStr">
        <is>
          <t>BL-403</t>
        </is>
      </c>
      <c r="E841" s="50" t="n">
        <v>1</v>
      </c>
      <c r="F841" s="51" t="n">
        <v>10.84</v>
      </c>
      <c r="G841" s="51" t="n">
        <v>0</v>
      </c>
      <c r="H841" s="51" t="n">
        <v>3.28</v>
      </c>
      <c r="I841" s="51" t="n">
        <v>4.97</v>
      </c>
      <c r="J841" s="50" t="n"/>
      <c r="K841" s="52">
        <f>IF(OR($A841="",$E841=""),"",IF($P841=1,0,N($E841)*N($F841)-N($G841)+N($H841)))</f>
        <v/>
      </c>
      <c r="L841" s="52">
        <f>IF(K841="","",IF($P841=1,0,N($E841)*IFERROR(INDEX(Products!$D$8:$D$307,MATCH($D841,Products!$A$8:$A$307,0)),0)))</f>
        <v/>
      </c>
      <c r="M841" s="52">
        <f>IF(OR(K841="",$O841=0),IF(K841="","",0),IF($P841=1,0,K841*(N(INDEX(Settings!$E$11:$E$18,$O841))+N(INDEX(Settings!$G$11:$G$18,$O841)))+N(INDEX(Settings!$F$11:$F$18,$O841))))</f>
        <v/>
      </c>
      <c r="N841" s="53">
        <f>IF(K841="","",K841-L841-M841-N($I841)-$P841*N(Settings!$D$20))</f>
        <v/>
      </c>
      <c r="O841">
        <f>IF($C841="",0,IFERROR(MATCH($C841,Settings!$D$11:$D$18,0),0))</f>
        <v/>
      </c>
      <c r="P841">
        <f>IF(LOWER(TRIM($J841&amp;""))="x",1,0)</f>
        <v/>
      </c>
    </row>
    <row r="842">
      <c r="A842" s="49" t="n">
        <v>46131</v>
      </c>
      <c r="B842" s="50" t="inlineStr">
        <is>
          <t>BL26835</t>
        </is>
      </c>
      <c r="C842" s="50" t="inlineStr">
        <is>
          <t>Own shop</t>
        </is>
      </c>
      <c r="D842" s="50" t="inlineStr">
        <is>
          <t>BL-301</t>
        </is>
      </c>
      <c r="E842" s="50" t="n">
        <v>1</v>
      </c>
      <c r="F842" s="51" t="n">
        <v>18.4</v>
      </c>
      <c r="G842" s="51" t="n">
        <v>0</v>
      </c>
      <c r="H842" s="51" t="n">
        <v>4.12</v>
      </c>
      <c r="I842" s="51" t="n">
        <v>4.27</v>
      </c>
      <c r="J842" s="50" t="n"/>
      <c r="K842" s="52">
        <f>IF(OR($A842="",$E842=""),"",IF($P842=1,0,N($E842)*N($F842)-N($G842)+N($H842)))</f>
        <v/>
      </c>
      <c r="L842" s="52">
        <f>IF(K842="","",IF($P842=1,0,N($E842)*IFERROR(INDEX(Products!$D$8:$D$307,MATCH($D842,Products!$A$8:$A$307,0)),0)))</f>
        <v/>
      </c>
      <c r="M842" s="52">
        <f>IF(OR(K842="",$O842=0),IF(K842="","",0),IF($P842=1,0,K842*(N(INDEX(Settings!$E$11:$E$18,$O842))+N(INDEX(Settings!$G$11:$G$18,$O842)))+N(INDEX(Settings!$F$11:$F$18,$O842))))</f>
        <v/>
      </c>
      <c r="N842" s="53">
        <f>IF(K842="","",K842-L842-M842-N($I842)-$P842*N(Settings!$D$20))</f>
        <v/>
      </c>
      <c r="O842">
        <f>IF($C842="",0,IFERROR(MATCH($C842,Settings!$D$11:$D$18,0),0))</f>
        <v/>
      </c>
      <c r="P842">
        <f>IF(LOWER(TRIM($J842&amp;""))="x",1,0)</f>
        <v/>
      </c>
    </row>
    <row r="843">
      <c r="A843" s="49" t="n">
        <v>46131</v>
      </c>
      <c r="B843" s="50" t="inlineStr">
        <is>
          <t>BL26836</t>
        </is>
      </c>
      <c r="C843" s="50" t="inlineStr">
        <is>
          <t>Etsy</t>
        </is>
      </c>
      <c r="D843" s="50" t="inlineStr">
        <is>
          <t>BL-301</t>
        </is>
      </c>
      <c r="E843" s="50" t="n">
        <v>1</v>
      </c>
      <c r="F843" s="51" t="n">
        <v>18.4</v>
      </c>
      <c r="G843" s="51" t="n">
        <v>0</v>
      </c>
      <c r="H843" s="51" t="n">
        <v>3.28</v>
      </c>
      <c r="I843" s="51" t="n">
        <v>4.29</v>
      </c>
      <c r="J843" s="50" t="n"/>
      <c r="K843" s="52">
        <f>IF(OR($A843="",$E843=""),"",IF($P843=1,0,N($E843)*N($F843)-N($G843)+N($H843)))</f>
        <v/>
      </c>
      <c r="L843" s="52">
        <f>IF(K843="","",IF($P843=1,0,N($E843)*IFERROR(INDEX(Products!$D$8:$D$307,MATCH($D843,Products!$A$8:$A$307,0)),0)))</f>
        <v/>
      </c>
      <c r="M843" s="52">
        <f>IF(OR(K843="",$O843=0),IF(K843="","",0),IF($P843=1,0,K843*(N(INDEX(Settings!$E$11:$E$18,$O843))+N(INDEX(Settings!$G$11:$G$18,$O843)))+N(INDEX(Settings!$F$11:$F$18,$O843))))</f>
        <v/>
      </c>
      <c r="N843" s="53">
        <f>IF(K843="","",K843-L843-M843-N($I843)-$P843*N(Settings!$D$20))</f>
        <v/>
      </c>
      <c r="O843">
        <f>IF($C843="",0,IFERROR(MATCH($C843,Settings!$D$11:$D$18,0),0))</f>
        <v/>
      </c>
      <c r="P843">
        <f>IF(LOWER(TRIM($J843&amp;""))="x",1,0)</f>
        <v/>
      </c>
    </row>
    <row r="844">
      <c r="A844" s="49" t="n">
        <v>46131</v>
      </c>
      <c r="B844" s="50" t="inlineStr">
        <is>
          <t>BL26837</t>
        </is>
      </c>
      <c r="C844" s="50" t="inlineStr">
        <is>
          <t>eBay</t>
        </is>
      </c>
      <c r="D844" s="50" t="inlineStr">
        <is>
          <t>BL-203</t>
        </is>
      </c>
      <c r="E844" s="50" t="n">
        <v>1</v>
      </c>
      <c r="F844" s="51" t="n">
        <v>16.72</v>
      </c>
      <c r="G844" s="51" t="n">
        <v>0</v>
      </c>
      <c r="H844" s="51" t="n">
        <v>3.28</v>
      </c>
      <c r="I844" s="51" t="n">
        <v>4.29</v>
      </c>
      <c r="J844" s="50" t="n"/>
      <c r="K844" s="52">
        <f>IF(OR($A844="",$E844=""),"",IF($P844=1,0,N($E844)*N($F844)-N($G844)+N($H844)))</f>
        <v/>
      </c>
      <c r="L844" s="52">
        <f>IF(K844="","",IF($P844=1,0,N($E844)*IFERROR(INDEX(Products!$D$8:$D$307,MATCH($D844,Products!$A$8:$A$307,0)),0)))</f>
        <v/>
      </c>
      <c r="M844" s="52">
        <f>IF(OR(K844="",$O844=0),IF(K844="","",0),IF($P844=1,0,K844*(N(INDEX(Settings!$E$11:$E$18,$O844))+N(INDEX(Settings!$G$11:$G$18,$O844)))+N(INDEX(Settings!$F$11:$F$18,$O844))))</f>
        <v/>
      </c>
      <c r="N844" s="53">
        <f>IF(K844="","",K844-L844-M844-N($I844)-$P844*N(Settings!$D$20))</f>
        <v/>
      </c>
      <c r="O844">
        <f>IF($C844="",0,IFERROR(MATCH($C844,Settings!$D$11:$D$18,0),0))</f>
        <v/>
      </c>
      <c r="P844">
        <f>IF(LOWER(TRIM($J844&amp;""))="x",1,0)</f>
        <v/>
      </c>
    </row>
    <row r="845">
      <c r="A845" s="49" t="n">
        <v>46131</v>
      </c>
      <c r="B845" s="50" t="inlineStr">
        <is>
          <t>BL26838</t>
        </is>
      </c>
      <c r="C845" s="50" t="inlineStr">
        <is>
          <t>Own shop</t>
        </is>
      </c>
      <c r="D845" s="50" t="inlineStr">
        <is>
          <t>BL-401</t>
        </is>
      </c>
      <c r="E845" s="50" t="n">
        <v>1</v>
      </c>
      <c r="F845" s="51" t="n">
        <v>23.45</v>
      </c>
      <c r="G845" s="51" t="n">
        <v>0</v>
      </c>
      <c r="H845" s="51" t="n">
        <v>4.12</v>
      </c>
      <c r="I845" s="51" t="n">
        <v>4.65</v>
      </c>
      <c r="J845" s="50" t="n"/>
      <c r="K845" s="52">
        <f>IF(OR($A845="",$E845=""),"",IF($P845=1,0,N($E845)*N($F845)-N($G845)+N($H845)))</f>
        <v/>
      </c>
      <c r="L845" s="52">
        <f>IF(K845="","",IF($P845=1,0,N($E845)*IFERROR(INDEX(Products!$D$8:$D$307,MATCH($D845,Products!$A$8:$A$307,0)),0)))</f>
        <v/>
      </c>
      <c r="M845" s="52">
        <f>IF(OR(K845="",$O845=0),IF(K845="","",0),IF($P845=1,0,K845*(N(INDEX(Settings!$E$11:$E$18,$O845))+N(INDEX(Settings!$G$11:$G$18,$O845)))+N(INDEX(Settings!$F$11:$F$18,$O845))))</f>
        <v/>
      </c>
      <c r="N845" s="53">
        <f>IF(K845="","",K845-L845-M845-N($I845)-$P845*N(Settings!$D$20))</f>
        <v/>
      </c>
      <c r="O845">
        <f>IF($C845="",0,IFERROR(MATCH($C845,Settings!$D$11:$D$18,0),0))</f>
        <v/>
      </c>
      <c r="P845">
        <f>IF(LOWER(TRIM($J845&amp;""))="x",1,0)</f>
        <v/>
      </c>
    </row>
    <row r="846">
      <c r="A846" s="49" t="n">
        <v>46131</v>
      </c>
      <c r="B846" s="50" t="inlineStr">
        <is>
          <t>BL26839</t>
        </is>
      </c>
      <c r="C846" s="50" t="inlineStr">
        <is>
          <t>Own shop</t>
        </is>
      </c>
      <c r="D846" s="50" t="inlineStr">
        <is>
          <t>BL-102</t>
        </is>
      </c>
      <c r="E846" s="50" t="n">
        <v>1</v>
      </c>
      <c r="F846" s="51" t="n">
        <v>14.2</v>
      </c>
      <c r="G846" s="51" t="n">
        <v>0</v>
      </c>
      <c r="H846" s="51" t="n">
        <v>4.12</v>
      </c>
      <c r="I846" s="51" t="n">
        <v>4.69</v>
      </c>
      <c r="J846" s="50" t="n"/>
      <c r="K846" s="52">
        <f>IF(OR($A846="",$E846=""),"",IF($P846=1,0,N($E846)*N($F846)-N($G846)+N($H846)))</f>
        <v/>
      </c>
      <c r="L846" s="52">
        <f>IF(K846="","",IF($P846=1,0,N($E846)*IFERROR(INDEX(Products!$D$8:$D$307,MATCH($D846,Products!$A$8:$A$307,0)),0)))</f>
        <v/>
      </c>
      <c r="M846" s="52">
        <f>IF(OR(K846="",$O846=0),IF(K846="","",0),IF($P846=1,0,K846*(N(INDEX(Settings!$E$11:$E$18,$O846))+N(INDEX(Settings!$G$11:$G$18,$O846)))+N(INDEX(Settings!$F$11:$F$18,$O846))))</f>
        <v/>
      </c>
      <c r="N846" s="53">
        <f>IF(K846="","",K846-L846-M846-N($I846)-$P846*N(Settings!$D$20))</f>
        <v/>
      </c>
      <c r="O846">
        <f>IF($C846="",0,IFERROR(MATCH($C846,Settings!$D$11:$D$18,0),0))</f>
        <v/>
      </c>
      <c r="P846">
        <f>IF(LOWER(TRIM($J846&amp;""))="x",1,0)</f>
        <v/>
      </c>
    </row>
    <row r="847">
      <c r="A847" s="49" t="n">
        <v>46132</v>
      </c>
      <c r="B847" s="50" t="inlineStr">
        <is>
          <t>BL26840</t>
        </is>
      </c>
      <c r="C847" s="50" t="inlineStr">
        <is>
          <t>Own shop</t>
        </is>
      </c>
      <c r="D847" s="50" t="inlineStr">
        <is>
          <t>BL-204</t>
        </is>
      </c>
      <c r="E847" s="50" t="n">
        <v>2</v>
      </c>
      <c r="F847" s="51" t="n">
        <v>19.24</v>
      </c>
      <c r="G847" s="51" t="n">
        <v>0</v>
      </c>
      <c r="H847" s="51" t="n">
        <v>4.12</v>
      </c>
      <c r="I847" s="51" t="n">
        <v>4.82</v>
      </c>
      <c r="J847" s="50" t="n"/>
      <c r="K847" s="52">
        <f>IF(OR($A847="",$E847=""),"",IF($P847=1,0,N($E847)*N($F847)-N($G847)+N($H847)))</f>
        <v/>
      </c>
      <c r="L847" s="52">
        <f>IF(K847="","",IF($P847=1,0,N($E847)*IFERROR(INDEX(Products!$D$8:$D$307,MATCH($D847,Products!$A$8:$A$307,0)),0)))</f>
        <v/>
      </c>
      <c r="M847" s="52">
        <f>IF(OR(K847="",$O847=0),IF(K847="","",0),IF($P847=1,0,K847*(N(INDEX(Settings!$E$11:$E$18,$O847))+N(INDEX(Settings!$G$11:$G$18,$O847)))+N(INDEX(Settings!$F$11:$F$18,$O847))))</f>
        <v/>
      </c>
      <c r="N847" s="53">
        <f>IF(K847="","",K847-L847-M847-N($I847)-$P847*N(Settings!$D$20))</f>
        <v/>
      </c>
      <c r="O847">
        <f>IF($C847="",0,IFERROR(MATCH($C847,Settings!$D$11:$D$18,0),0))</f>
        <v/>
      </c>
      <c r="P847">
        <f>IF(LOWER(TRIM($J847&amp;""))="x",1,0)</f>
        <v/>
      </c>
    </row>
    <row r="848">
      <c r="A848" s="49" t="n">
        <v>46132</v>
      </c>
      <c r="B848" s="50" t="inlineStr">
        <is>
          <t>BL26841</t>
        </is>
      </c>
      <c r="C848" s="50" t="inlineStr">
        <is>
          <t>eBay</t>
        </is>
      </c>
      <c r="D848" s="50" t="inlineStr">
        <is>
          <t>BL-103</t>
        </is>
      </c>
      <c r="E848" s="50" t="n">
        <v>1</v>
      </c>
      <c r="F848" s="51" t="n">
        <v>29.33</v>
      </c>
      <c r="G848" s="51" t="n">
        <v>0</v>
      </c>
      <c r="H848" s="51" t="n">
        <v>3.28</v>
      </c>
      <c r="I848" s="51" t="n">
        <v>4.52</v>
      </c>
      <c r="J848" s="50" t="n"/>
      <c r="K848" s="52">
        <f>IF(OR($A848="",$E848=""),"",IF($P848=1,0,N($E848)*N($F848)-N($G848)+N($H848)))</f>
        <v/>
      </c>
      <c r="L848" s="52">
        <f>IF(K848="","",IF($P848=1,0,N($E848)*IFERROR(INDEX(Products!$D$8:$D$307,MATCH($D848,Products!$A$8:$A$307,0)),0)))</f>
        <v/>
      </c>
      <c r="M848" s="52">
        <f>IF(OR(K848="",$O848=0),IF(K848="","",0),IF($P848=1,0,K848*(N(INDEX(Settings!$E$11:$E$18,$O848))+N(INDEX(Settings!$G$11:$G$18,$O848)))+N(INDEX(Settings!$F$11:$F$18,$O848))))</f>
        <v/>
      </c>
      <c r="N848" s="53">
        <f>IF(K848="","",K848-L848-M848-N($I848)-$P848*N(Settings!$D$20))</f>
        <v/>
      </c>
      <c r="O848">
        <f>IF($C848="",0,IFERROR(MATCH($C848,Settings!$D$11:$D$18,0),0))</f>
        <v/>
      </c>
      <c r="P848">
        <f>IF(LOWER(TRIM($J848&amp;""))="x",1,0)</f>
        <v/>
      </c>
    </row>
    <row r="849">
      <c r="A849" s="49" t="n">
        <v>46132</v>
      </c>
      <c r="B849" s="50" t="inlineStr">
        <is>
          <t>BL26842</t>
        </is>
      </c>
      <c r="C849" s="50" t="inlineStr">
        <is>
          <t>Amazon</t>
        </is>
      </c>
      <c r="D849" s="50" t="inlineStr">
        <is>
          <t>BL-201</t>
        </is>
      </c>
      <c r="E849" s="50" t="n">
        <v>1</v>
      </c>
      <c r="F849" s="51" t="n">
        <v>13.15</v>
      </c>
      <c r="G849" s="51" t="n">
        <v>0</v>
      </c>
      <c r="H849" s="51" t="n">
        <v>0</v>
      </c>
      <c r="I849" s="51" t="n">
        <v>4.96</v>
      </c>
      <c r="J849" s="50" t="n"/>
      <c r="K849" s="52">
        <f>IF(OR($A849="",$E849=""),"",IF($P849=1,0,N($E849)*N($F849)-N($G849)+N($H849)))</f>
        <v/>
      </c>
      <c r="L849" s="52">
        <f>IF(K849="","",IF($P849=1,0,N($E849)*IFERROR(INDEX(Products!$D$8:$D$307,MATCH($D849,Products!$A$8:$A$307,0)),0)))</f>
        <v/>
      </c>
      <c r="M849" s="52">
        <f>IF(OR(K849="",$O849=0),IF(K849="","",0),IF($P849=1,0,K849*(N(INDEX(Settings!$E$11:$E$18,$O849))+N(INDEX(Settings!$G$11:$G$18,$O849)))+N(INDEX(Settings!$F$11:$F$18,$O849))))</f>
        <v/>
      </c>
      <c r="N849" s="53">
        <f>IF(K849="","",K849-L849-M849-N($I849)-$P849*N(Settings!$D$20))</f>
        <v/>
      </c>
      <c r="O849">
        <f>IF($C849="",0,IFERROR(MATCH($C849,Settings!$D$11:$D$18,0),0))</f>
        <v/>
      </c>
      <c r="P849">
        <f>IF(LOWER(TRIM($J849&amp;""))="x",1,0)</f>
        <v/>
      </c>
    </row>
    <row r="850">
      <c r="A850" s="49" t="n">
        <v>46132</v>
      </c>
      <c r="B850" s="50" t="inlineStr">
        <is>
          <t>BL26843</t>
        </is>
      </c>
      <c r="C850" s="50" t="inlineStr">
        <is>
          <t>Amazon</t>
        </is>
      </c>
      <c r="D850" s="50" t="inlineStr">
        <is>
          <t>BL-202</t>
        </is>
      </c>
      <c r="E850" s="50" t="n">
        <v>1</v>
      </c>
      <c r="F850" s="51" t="n">
        <v>60.88</v>
      </c>
      <c r="G850" s="51" t="n">
        <v>0</v>
      </c>
      <c r="H850" s="51" t="n">
        <v>0</v>
      </c>
      <c r="I850" s="51" t="n">
        <v>6.9</v>
      </c>
      <c r="J850" s="50" t="n"/>
      <c r="K850" s="52">
        <f>IF(OR($A850="",$E850=""),"",IF($P850=1,0,N($E850)*N($F850)-N($G850)+N($H850)))</f>
        <v/>
      </c>
      <c r="L850" s="52">
        <f>IF(K850="","",IF($P850=1,0,N($E850)*IFERROR(INDEX(Products!$D$8:$D$307,MATCH($D850,Products!$A$8:$A$307,0)),0)))</f>
        <v/>
      </c>
      <c r="M850" s="52">
        <f>IF(OR(K850="",$O850=0),IF(K850="","",0),IF($P850=1,0,K850*(N(INDEX(Settings!$E$11:$E$18,$O850))+N(INDEX(Settings!$G$11:$G$18,$O850)))+N(INDEX(Settings!$F$11:$F$18,$O850))))</f>
        <v/>
      </c>
      <c r="N850" s="53">
        <f>IF(K850="","",K850-L850-M850-N($I850)-$P850*N(Settings!$D$20))</f>
        <v/>
      </c>
      <c r="O850">
        <f>IF($C850="",0,IFERROR(MATCH($C850,Settings!$D$11:$D$18,0),0))</f>
        <v/>
      </c>
      <c r="P850">
        <f>IF(LOWER(TRIM($J850&amp;""))="x",1,0)</f>
        <v/>
      </c>
    </row>
    <row r="851">
      <c r="A851" s="49" t="n">
        <v>46132</v>
      </c>
      <c r="B851" s="50" t="inlineStr">
        <is>
          <t>BL26844</t>
        </is>
      </c>
      <c r="C851" s="50" t="inlineStr">
        <is>
          <t>Own shop</t>
        </is>
      </c>
      <c r="D851" s="50" t="inlineStr">
        <is>
          <t>BL-102</t>
        </is>
      </c>
      <c r="E851" s="50" t="n">
        <v>1</v>
      </c>
      <c r="F851" s="51" t="n">
        <v>14.2</v>
      </c>
      <c r="G851" s="51" t="n">
        <v>0</v>
      </c>
      <c r="H851" s="51" t="n">
        <v>4.12</v>
      </c>
      <c r="I851" s="51" t="n">
        <v>4.37</v>
      </c>
      <c r="J851" s="50" t="n"/>
      <c r="K851" s="52">
        <f>IF(OR($A851="",$E851=""),"",IF($P851=1,0,N($E851)*N($F851)-N($G851)+N($H851)))</f>
        <v/>
      </c>
      <c r="L851" s="52">
        <f>IF(K851="","",IF($P851=1,0,N($E851)*IFERROR(INDEX(Products!$D$8:$D$307,MATCH($D851,Products!$A$8:$A$307,0)),0)))</f>
        <v/>
      </c>
      <c r="M851" s="52">
        <f>IF(OR(K851="",$O851=0),IF(K851="","",0),IF($P851=1,0,K851*(N(INDEX(Settings!$E$11:$E$18,$O851))+N(INDEX(Settings!$G$11:$G$18,$O851)))+N(INDEX(Settings!$F$11:$F$18,$O851))))</f>
        <v/>
      </c>
      <c r="N851" s="53">
        <f>IF(K851="","",K851-L851-M851-N($I851)-$P851*N(Settings!$D$20))</f>
        <v/>
      </c>
      <c r="O851">
        <f>IF($C851="",0,IFERROR(MATCH($C851,Settings!$D$11:$D$18,0),0))</f>
        <v/>
      </c>
      <c r="P851">
        <f>IF(LOWER(TRIM($J851&amp;""))="x",1,0)</f>
        <v/>
      </c>
    </row>
    <row r="852">
      <c r="A852" s="49" t="n">
        <v>46133</v>
      </c>
      <c r="B852" s="50" t="inlineStr">
        <is>
          <t>BL26845</t>
        </is>
      </c>
      <c r="C852" s="50" t="inlineStr">
        <is>
          <t>Amazon</t>
        </is>
      </c>
      <c r="D852" s="50" t="inlineStr">
        <is>
          <t>BL-101</t>
        </is>
      </c>
      <c r="E852" s="50" t="n">
        <v>1</v>
      </c>
      <c r="F852" s="51" t="n">
        <v>21.97</v>
      </c>
      <c r="G852" s="51" t="n">
        <v>0</v>
      </c>
      <c r="H852" s="51" t="n">
        <v>0</v>
      </c>
      <c r="I852" s="51" t="n">
        <v>4.56</v>
      </c>
      <c r="J852" s="50" t="n"/>
      <c r="K852" s="52">
        <f>IF(OR($A852="",$E852=""),"",IF($P852=1,0,N($E852)*N($F852)-N($G852)+N($H852)))</f>
        <v/>
      </c>
      <c r="L852" s="52">
        <f>IF(K852="","",IF($P852=1,0,N($E852)*IFERROR(INDEX(Products!$D$8:$D$307,MATCH($D852,Products!$A$8:$A$307,0)),0)))</f>
        <v/>
      </c>
      <c r="M852" s="52">
        <f>IF(OR(K852="",$O852=0),IF(K852="","",0),IF($P852=1,0,K852*(N(INDEX(Settings!$E$11:$E$18,$O852))+N(INDEX(Settings!$G$11:$G$18,$O852)))+N(INDEX(Settings!$F$11:$F$18,$O852))))</f>
        <v/>
      </c>
      <c r="N852" s="53">
        <f>IF(K852="","",K852-L852-M852-N($I852)-$P852*N(Settings!$D$20))</f>
        <v/>
      </c>
      <c r="O852">
        <f>IF($C852="",0,IFERROR(MATCH($C852,Settings!$D$11:$D$18,0),0))</f>
        <v/>
      </c>
      <c r="P852">
        <f>IF(LOWER(TRIM($J852&amp;""))="x",1,0)</f>
        <v/>
      </c>
    </row>
    <row r="853">
      <c r="A853" s="49" t="n">
        <v>46133</v>
      </c>
      <c r="B853" s="50" t="inlineStr">
        <is>
          <t>BL26846</t>
        </is>
      </c>
      <c r="C853" s="50" t="inlineStr">
        <is>
          <t>Amazon</t>
        </is>
      </c>
      <c r="D853" s="50" t="inlineStr">
        <is>
          <t>BL-201</t>
        </is>
      </c>
      <c r="E853" s="50" t="n">
        <v>1</v>
      </c>
      <c r="F853" s="51" t="n">
        <v>13.15</v>
      </c>
      <c r="G853" s="51" t="n">
        <v>0</v>
      </c>
      <c r="H853" s="51" t="n">
        <v>0</v>
      </c>
      <c r="I853" s="51" t="n">
        <v>4.64</v>
      </c>
      <c r="J853" s="50" t="n"/>
      <c r="K853" s="52">
        <f>IF(OR($A853="",$E853=""),"",IF($P853=1,0,N($E853)*N($F853)-N($G853)+N($H853)))</f>
        <v/>
      </c>
      <c r="L853" s="52">
        <f>IF(K853="","",IF($P853=1,0,N($E853)*IFERROR(INDEX(Products!$D$8:$D$307,MATCH($D853,Products!$A$8:$A$307,0)),0)))</f>
        <v/>
      </c>
      <c r="M853" s="52">
        <f>IF(OR(K853="",$O853=0),IF(K853="","",0),IF($P853=1,0,K853*(N(INDEX(Settings!$E$11:$E$18,$O853))+N(INDEX(Settings!$G$11:$G$18,$O853)))+N(INDEX(Settings!$F$11:$F$18,$O853))))</f>
        <v/>
      </c>
      <c r="N853" s="53">
        <f>IF(K853="","",K853-L853-M853-N($I853)-$P853*N(Settings!$D$20))</f>
        <v/>
      </c>
      <c r="O853">
        <f>IF($C853="",0,IFERROR(MATCH($C853,Settings!$D$11:$D$18,0),0))</f>
        <v/>
      </c>
      <c r="P853">
        <f>IF(LOWER(TRIM($J853&amp;""))="x",1,0)</f>
        <v/>
      </c>
    </row>
    <row r="854">
      <c r="A854" s="49" t="n">
        <v>46133</v>
      </c>
      <c r="B854" s="50" t="inlineStr">
        <is>
          <t>BL26847</t>
        </is>
      </c>
      <c r="C854" s="50" t="inlineStr">
        <is>
          <t>eBay</t>
        </is>
      </c>
      <c r="D854" s="50" t="inlineStr">
        <is>
          <t>BL-101</t>
        </is>
      </c>
      <c r="E854" s="50" t="n">
        <v>1</v>
      </c>
      <c r="F854" s="51" t="n">
        <v>20.92</v>
      </c>
      <c r="G854" s="51" t="n">
        <v>0</v>
      </c>
      <c r="H854" s="51" t="n">
        <v>3.28</v>
      </c>
      <c r="I854" s="51" t="n">
        <v>4.5</v>
      </c>
      <c r="J854" s="50" t="n"/>
      <c r="K854" s="52">
        <f>IF(OR($A854="",$E854=""),"",IF($P854=1,0,N($E854)*N($F854)-N($G854)+N($H854)))</f>
        <v/>
      </c>
      <c r="L854" s="52">
        <f>IF(K854="","",IF($P854=1,0,N($E854)*IFERROR(INDEX(Products!$D$8:$D$307,MATCH($D854,Products!$A$8:$A$307,0)),0)))</f>
        <v/>
      </c>
      <c r="M854" s="52">
        <f>IF(OR(K854="",$O854=0),IF(K854="","",0),IF($P854=1,0,K854*(N(INDEX(Settings!$E$11:$E$18,$O854))+N(INDEX(Settings!$G$11:$G$18,$O854)))+N(INDEX(Settings!$F$11:$F$18,$O854))))</f>
        <v/>
      </c>
      <c r="N854" s="53">
        <f>IF(K854="","",K854-L854-M854-N($I854)-$P854*N(Settings!$D$20))</f>
        <v/>
      </c>
      <c r="O854">
        <f>IF($C854="",0,IFERROR(MATCH($C854,Settings!$D$11:$D$18,0),0))</f>
        <v/>
      </c>
      <c r="P854">
        <f>IF(LOWER(TRIM($J854&amp;""))="x",1,0)</f>
        <v/>
      </c>
    </row>
    <row r="855">
      <c r="A855" s="49" t="n">
        <v>46133</v>
      </c>
      <c r="B855" s="50" t="inlineStr">
        <is>
          <t>BL26848</t>
        </is>
      </c>
      <c r="C855" s="50" t="inlineStr">
        <is>
          <t>Amazon</t>
        </is>
      </c>
      <c r="D855" s="50" t="inlineStr">
        <is>
          <t>BL-104</t>
        </is>
      </c>
      <c r="E855" s="50" t="n">
        <v>1</v>
      </c>
      <c r="F855" s="51" t="n">
        <v>8.74</v>
      </c>
      <c r="G855" s="51" t="n">
        <v>0</v>
      </c>
      <c r="H855" s="51" t="n">
        <v>0</v>
      </c>
      <c r="I855" s="51" t="n">
        <v>5.1</v>
      </c>
      <c r="J855" s="50" t="inlineStr">
        <is>
          <t>x</t>
        </is>
      </c>
      <c r="K855" s="52">
        <f>IF(OR($A855="",$E855=""),"",IF($P855=1,0,N($E855)*N($F855)-N($G855)+N($H855)))</f>
        <v/>
      </c>
      <c r="L855" s="52">
        <f>IF(K855="","",IF($P855=1,0,N($E855)*IFERROR(INDEX(Products!$D$8:$D$307,MATCH($D855,Products!$A$8:$A$307,0)),0)))</f>
        <v/>
      </c>
      <c r="M855" s="52">
        <f>IF(OR(K855="",$O855=0),IF(K855="","",0),IF($P855=1,0,K855*(N(INDEX(Settings!$E$11:$E$18,$O855))+N(INDEX(Settings!$G$11:$G$18,$O855)))+N(INDEX(Settings!$F$11:$F$18,$O855))))</f>
        <v/>
      </c>
      <c r="N855" s="53">
        <f>IF(K855="","",K855-L855-M855-N($I855)-$P855*N(Settings!$D$20))</f>
        <v/>
      </c>
      <c r="O855">
        <f>IF($C855="",0,IFERROR(MATCH($C855,Settings!$D$11:$D$18,0),0))</f>
        <v/>
      </c>
      <c r="P855">
        <f>IF(LOWER(TRIM($J855&amp;""))="x",1,0)</f>
        <v/>
      </c>
    </row>
    <row r="856">
      <c r="A856" s="49" t="n">
        <v>46133</v>
      </c>
      <c r="B856" s="50" t="inlineStr">
        <is>
          <t>BL26849</t>
        </is>
      </c>
      <c r="C856" s="50" t="inlineStr">
        <is>
          <t>Own shop</t>
        </is>
      </c>
      <c r="D856" s="50" t="inlineStr">
        <is>
          <t>BL-301</t>
        </is>
      </c>
      <c r="E856" s="50" t="n">
        <v>1</v>
      </c>
      <c r="F856" s="51" t="n">
        <v>18.4</v>
      </c>
      <c r="G856" s="51" t="n">
        <v>0</v>
      </c>
      <c r="H856" s="51" t="n">
        <v>4.12</v>
      </c>
      <c r="I856" s="51" t="n">
        <v>4.47</v>
      </c>
      <c r="J856" s="50" t="n"/>
      <c r="K856" s="52">
        <f>IF(OR($A856="",$E856=""),"",IF($P856=1,0,N($E856)*N($F856)-N($G856)+N($H856)))</f>
        <v/>
      </c>
      <c r="L856" s="52">
        <f>IF(K856="","",IF($P856=1,0,N($E856)*IFERROR(INDEX(Products!$D$8:$D$307,MATCH($D856,Products!$A$8:$A$307,0)),0)))</f>
        <v/>
      </c>
      <c r="M856" s="52">
        <f>IF(OR(K856="",$O856=0),IF(K856="","",0),IF($P856=1,0,K856*(N(INDEX(Settings!$E$11:$E$18,$O856))+N(INDEX(Settings!$G$11:$G$18,$O856)))+N(INDEX(Settings!$F$11:$F$18,$O856))))</f>
        <v/>
      </c>
      <c r="N856" s="53">
        <f>IF(K856="","",K856-L856-M856-N($I856)-$P856*N(Settings!$D$20))</f>
        <v/>
      </c>
      <c r="O856">
        <f>IF($C856="",0,IFERROR(MATCH($C856,Settings!$D$11:$D$18,0),0))</f>
        <v/>
      </c>
      <c r="P856">
        <f>IF(LOWER(TRIM($J856&amp;""))="x",1,0)</f>
        <v/>
      </c>
    </row>
    <row r="857">
      <c r="A857" s="49" t="n">
        <v>46133</v>
      </c>
      <c r="B857" s="50" t="inlineStr">
        <is>
          <t>BL26850</t>
        </is>
      </c>
      <c r="C857" s="50" t="inlineStr">
        <is>
          <t>Etsy</t>
        </is>
      </c>
      <c r="D857" s="50" t="inlineStr">
        <is>
          <t>BL-201</t>
        </is>
      </c>
      <c r="E857" s="50" t="n">
        <v>1</v>
      </c>
      <c r="F857" s="51" t="n">
        <v>12.52</v>
      </c>
      <c r="G857" s="51" t="n">
        <v>0</v>
      </c>
      <c r="H857" s="51" t="n">
        <v>3.28</v>
      </c>
      <c r="I857" s="51" t="n">
        <v>5.17</v>
      </c>
      <c r="J857" s="50" t="n"/>
      <c r="K857" s="52">
        <f>IF(OR($A857="",$E857=""),"",IF($P857=1,0,N($E857)*N($F857)-N($G857)+N($H857)))</f>
        <v/>
      </c>
      <c r="L857" s="52">
        <f>IF(K857="","",IF($P857=1,0,N($E857)*IFERROR(INDEX(Products!$D$8:$D$307,MATCH($D857,Products!$A$8:$A$307,0)),0)))</f>
        <v/>
      </c>
      <c r="M857" s="52">
        <f>IF(OR(K857="",$O857=0),IF(K857="","",0),IF($P857=1,0,K857*(N(INDEX(Settings!$E$11:$E$18,$O857))+N(INDEX(Settings!$G$11:$G$18,$O857)))+N(INDEX(Settings!$F$11:$F$18,$O857))))</f>
        <v/>
      </c>
      <c r="N857" s="53">
        <f>IF(K857="","",K857-L857-M857-N($I857)-$P857*N(Settings!$D$20))</f>
        <v/>
      </c>
      <c r="O857">
        <f>IF($C857="",0,IFERROR(MATCH($C857,Settings!$D$11:$D$18,0),0))</f>
        <v/>
      </c>
      <c r="P857">
        <f>IF(LOWER(TRIM($J857&amp;""))="x",1,0)</f>
        <v/>
      </c>
    </row>
    <row r="858">
      <c r="A858" s="49" t="n">
        <v>46133</v>
      </c>
      <c r="B858" s="50" t="inlineStr">
        <is>
          <t>BL26851</t>
        </is>
      </c>
      <c r="C858" s="50" t="inlineStr">
        <is>
          <t>Own shop</t>
        </is>
      </c>
      <c r="D858" s="50" t="inlineStr">
        <is>
          <t>BL-403</t>
        </is>
      </c>
      <c r="E858" s="50" t="n">
        <v>1</v>
      </c>
      <c r="F858" s="51" t="n">
        <v>10.84</v>
      </c>
      <c r="G858" s="51" t="n">
        <v>0</v>
      </c>
      <c r="H858" s="51" t="n">
        <v>4.12</v>
      </c>
      <c r="I858" s="51" t="n">
        <v>5.09</v>
      </c>
      <c r="J858" s="50" t="inlineStr">
        <is>
          <t>x</t>
        </is>
      </c>
      <c r="K858" s="52">
        <f>IF(OR($A858="",$E858=""),"",IF($P858=1,0,N($E858)*N($F858)-N($G858)+N($H858)))</f>
        <v/>
      </c>
      <c r="L858" s="52">
        <f>IF(K858="","",IF($P858=1,0,N($E858)*IFERROR(INDEX(Products!$D$8:$D$307,MATCH($D858,Products!$A$8:$A$307,0)),0)))</f>
        <v/>
      </c>
      <c r="M858" s="52">
        <f>IF(OR(K858="",$O858=0),IF(K858="","",0),IF($P858=1,0,K858*(N(INDEX(Settings!$E$11:$E$18,$O858))+N(INDEX(Settings!$G$11:$G$18,$O858)))+N(INDEX(Settings!$F$11:$F$18,$O858))))</f>
        <v/>
      </c>
      <c r="N858" s="53">
        <f>IF(K858="","",K858-L858-M858-N($I858)-$P858*N(Settings!$D$20))</f>
        <v/>
      </c>
      <c r="O858">
        <f>IF($C858="",0,IFERROR(MATCH($C858,Settings!$D$11:$D$18,0),0))</f>
        <v/>
      </c>
      <c r="P858">
        <f>IF(LOWER(TRIM($J858&amp;""))="x",1,0)</f>
        <v/>
      </c>
    </row>
    <row r="859">
      <c r="A859" s="49" t="n">
        <v>46134</v>
      </c>
      <c r="B859" s="50" t="inlineStr">
        <is>
          <t>BL26852</t>
        </is>
      </c>
      <c r="C859" s="50" t="inlineStr">
        <is>
          <t>Own shop</t>
        </is>
      </c>
      <c r="D859" s="50" t="inlineStr">
        <is>
          <t>BL-101</t>
        </is>
      </c>
      <c r="E859" s="50" t="n">
        <v>1</v>
      </c>
      <c r="F859" s="51" t="n">
        <v>20.92</v>
      </c>
      <c r="G859" s="51" t="n">
        <v>0</v>
      </c>
      <c r="H859" s="51" t="n">
        <v>4.12</v>
      </c>
      <c r="I859" s="51" t="n">
        <v>4.89</v>
      </c>
      <c r="J859" s="50" t="n"/>
      <c r="K859" s="52">
        <f>IF(OR($A859="",$E859=""),"",IF($P859=1,0,N($E859)*N($F859)-N($G859)+N($H859)))</f>
        <v/>
      </c>
      <c r="L859" s="52">
        <f>IF(K859="","",IF($P859=1,0,N($E859)*IFERROR(INDEX(Products!$D$8:$D$307,MATCH($D859,Products!$A$8:$A$307,0)),0)))</f>
        <v/>
      </c>
      <c r="M859" s="52">
        <f>IF(OR(K859="",$O859=0),IF(K859="","",0),IF($P859=1,0,K859*(N(INDEX(Settings!$E$11:$E$18,$O859))+N(INDEX(Settings!$G$11:$G$18,$O859)))+N(INDEX(Settings!$F$11:$F$18,$O859))))</f>
        <v/>
      </c>
      <c r="N859" s="53">
        <f>IF(K859="","",K859-L859-M859-N($I859)-$P859*N(Settings!$D$20))</f>
        <v/>
      </c>
      <c r="O859">
        <f>IF($C859="",0,IFERROR(MATCH($C859,Settings!$D$11:$D$18,0),0))</f>
        <v/>
      </c>
      <c r="P859">
        <f>IF(LOWER(TRIM($J859&amp;""))="x",1,0)</f>
        <v/>
      </c>
    </row>
    <row r="860">
      <c r="A860" s="49" t="n">
        <v>46134</v>
      </c>
      <c r="B860" s="50" t="inlineStr">
        <is>
          <t>BL26853</t>
        </is>
      </c>
      <c r="C860" s="50" t="inlineStr">
        <is>
          <t>Amazon</t>
        </is>
      </c>
      <c r="D860" s="50" t="inlineStr">
        <is>
          <t>BL-201</t>
        </is>
      </c>
      <c r="E860" s="50" t="n">
        <v>1</v>
      </c>
      <c r="F860" s="51" t="n">
        <v>13.15</v>
      </c>
      <c r="G860" s="51" t="n">
        <v>0</v>
      </c>
      <c r="H860" s="51" t="n">
        <v>0</v>
      </c>
      <c r="I860" s="51" t="n">
        <v>4.48</v>
      </c>
      <c r="J860" s="50" t="n"/>
      <c r="K860" s="52">
        <f>IF(OR($A860="",$E860=""),"",IF($P860=1,0,N($E860)*N($F860)-N($G860)+N($H860)))</f>
        <v/>
      </c>
      <c r="L860" s="52">
        <f>IF(K860="","",IF($P860=1,0,N($E860)*IFERROR(INDEX(Products!$D$8:$D$307,MATCH($D860,Products!$A$8:$A$307,0)),0)))</f>
        <v/>
      </c>
      <c r="M860" s="52">
        <f>IF(OR(K860="",$O860=0),IF(K860="","",0),IF($P860=1,0,K860*(N(INDEX(Settings!$E$11:$E$18,$O860))+N(INDEX(Settings!$G$11:$G$18,$O860)))+N(INDEX(Settings!$F$11:$F$18,$O860))))</f>
        <v/>
      </c>
      <c r="N860" s="53">
        <f>IF(K860="","",K860-L860-M860-N($I860)-$P860*N(Settings!$D$20))</f>
        <v/>
      </c>
      <c r="O860">
        <f>IF($C860="",0,IFERROR(MATCH($C860,Settings!$D$11:$D$18,0),0))</f>
        <v/>
      </c>
      <c r="P860">
        <f>IF(LOWER(TRIM($J860&amp;""))="x",1,0)</f>
        <v/>
      </c>
    </row>
    <row r="861">
      <c r="A861" s="49" t="n">
        <v>46134</v>
      </c>
      <c r="B861" s="50" t="inlineStr">
        <is>
          <t>BL26854</t>
        </is>
      </c>
      <c r="C861" s="50" t="inlineStr">
        <is>
          <t>Amazon</t>
        </is>
      </c>
      <c r="D861" s="50" t="inlineStr">
        <is>
          <t>BL-101</t>
        </is>
      </c>
      <c r="E861" s="50" t="n">
        <v>1</v>
      </c>
      <c r="F861" s="51" t="n">
        <v>21.97</v>
      </c>
      <c r="G861" s="51" t="n">
        <v>0</v>
      </c>
      <c r="H861" s="51" t="n">
        <v>0</v>
      </c>
      <c r="I861" s="51" t="n">
        <v>5.13</v>
      </c>
      <c r="J861" s="50" t="n"/>
      <c r="K861" s="52">
        <f>IF(OR($A861="",$E861=""),"",IF($P861=1,0,N($E861)*N($F861)-N($G861)+N($H861)))</f>
        <v/>
      </c>
      <c r="L861" s="52">
        <f>IF(K861="","",IF($P861=1,0,N($E861)*IFERROR(INDEX(Products!$D$8:$D$307,MATCH($D861,Products!$A$8:$A$307,0)),0)))</f>
        <v/>
      </c>
      <c r="M861" s="52">
        <f>IF(OR(K861="",$O861=0),IF(K861="","",0),IF($P861=1,0,K861*(N(INDEX(Settings!$E$11:$E$18,$O861))+N(INDEX(Settings!$G$11:$G$18,$O861)))+N(INDEX(Settings!$F$11:$F$18,$O861))))</f>
        <v/>
      </c>
      <c r="N861" s="53">
        <f>IF(K861="","",K861-L861-M861-N($I861)-$P861*N(Settings!$D$20))</f>
        <v/>
      </c>
      <c r="O861">
        <f>IF($C861="",0,IFERROR(MATCH($C861,Settings!$D$11:$D$18,0),0))</f>
        <v/>
      </c>
      <c r="P861">
        <f>IF(LOWER(TRIM($J861&amp;""))="x",1,0)</f>
        <v/>
      </c>
    </row>
    <row r="862">
      <c r="A862" s="49" t="n">
        <v>46134</v>
      </c>
      <c r="B862" s="50" t="inlineStr">
        <is>
          <t>BL26855</t>
        </is>
      </c>
      <c r="C862" s="50" t="inlineStr">
        <is>
          <t>Own shop</t>
        </is>
      </c>
      <c r="D862" s="50" t="inlineStr">
        <is>
          <t>BL-101</t>
        </is>
      </c>
      <c r="E862" s="50" t="n">
        <v>1</v>
      </c>
      <c r="F862" s="51" t="n">
        <v>20.92</v>
      </c>
      <c r="G862" s="51" t="n">
        <v>0</v>
      </c>
      <c r="H862" s="51" t="n">
        <v>4.12</v>
      </c>
      <c r="I862" s="51" t="n">
        <v>4.7</v>
      </c>
      <c r="J862" s="50" t="n"/>
      <c r="K862" s="52">
        <f>IF(OR($A862="",$E862=""),"",IF($P862=1,0,N($E862)*N($F862)-N($G862)+N($H862)))</f>
        <v/>
      </c>
      <c r="L862" s="52">
        <f>IF(K862="","",IF($P862=1,0,N($E862)*IFERROR(INDEX(Products!$D$8:$D$307,MATCH($D862,Products!$A$8:$A$307,0)),0)))</f>
        <v/>
      </c>
      <c r="M862" s="52">
        <f>IF(OR(K862="",$O862=0),IF(K862="","",0),IF($P862=1,0,K862*(N(INDEX(Settings!$E$11:$E$18,$O862))+N(INDEX(Settings!$G$11:$G$18,$O862)))+N(INDEX(Settings!$F$11:$F$18,$O862))))</f>
        <v/>
      </c>
      <c r="N862" s="53">
        <f>IF(K862="","",K862-L862-M862-N($I862)-$P862*N(Settings!$D$20))</f>
        <v/>
      </c>
      <c r="O862">
        <f>IF($C862="",0,IFERROR(MATCH($C862,Settings!$D$11:$D$18,0),0))</f>
        <v/>
      </c>
      <c r="P862">
        <f>IF(LOWER(TRIM($J862&amp;""))="x",1,0)</f>
        <v/>
      </c>
    </row>
    <row r="863">
      <c r="A863" s="49" t="n">
        <v>46134</v>
      </c>
      <c r="B863" s="50" t="inlineStr">
        <is>
          <t>BL26856</t>
        </is>
      </c>
      <c r="C863" s="50" t="inlineStr">
        <is>
          <t>Own shop</t>
        </is>
      </c>
      <c r="D863" s="50" t="inlineStr">
        <is>
          <t>BL-204</t>
        </is>
      </c>
      <c r="E863" s="50" t="n">
        <v>1</v>
      </c>
      <c r="F863" s="51" t="n">
        <v>19.24</v>
      </c>
      <c r="G863" s="51" t="n">
        <v>0</v>
      </c>
      <c r="H863" s="51" t="n">
        <v>4.12</v>
      </c>
      <c r="I863" s="51" t="n">
        <v>4.67</v>
      </c>
      <c r="J863" s="50" t="n"/>
      <c r="K863" s="52">
        <f>IF(OR($A863="",$E863=""),"",IF($P863=1,0,N($E863)*N($F863)-N($G863)+N($H863)))</f>
        <v/>
      </c>
      <c r="L863" s="52">
        <f>IF(K863="","",IF($P863=1,0,N($E863)*IFERROR(INDEX(Products!$D$8:$D$307,MATCH($D863,Products!$A$8:$A$307,0)),0)))</f>
        <v/>
      </c>
      <c r="M863" s="52">
        <f>IF(OR(K863="",$O863=0),IF(K863="","",0),IF($P863=1,0,K863*(N(INDEX(Settings!$E$11:$E$18,$O863))+N(INDEX(Settings!$G$11:$G$18,$O863)))+N(INDEX(Settings!$F$11:$F$18,$O863))))</f>
        <v/>
      </c>
      <c r="N863" s="53">
        <f>IF(K863="","",K863-L863-M863-N($I863)-$P863*N(Settings!$D$20))</f>
        <v/>
      </c>
      <c r="O863">
        <f>IF($C863="",0,IFERROR(MATCH($C863,Settings!$D$11:$D$18,0),0))</f>
        <v/>
      </c>
      <c r="P863">
        <f>IF(LOWER(TRIM($J863&amp;""))="x",1,0)</f>
        <v/>
      </c>
    </row>
    <row r="864">
      <c r="A864" s="49" t="n">
        <v>46134</v>
      </c>
      <c r="B864" s="50" t="inlineStr">
        <is>
          <t>BL26857</t>
        </is>
      </c>
      <c r="C864" s="50" t="inlineStr">
        <is>
          <t>Own shop</t>
        </is>
      </c>
      <c r="D864" s="50" t="inlineStr">
        <is>
          <t>BL-301</t>
        </is>
      </c>
      <c r="E864" s="50" t="n">
        <v>1</v>
      </c>
      <c r="F864" s="51" t="n">
        <v>18.4</v>
      </c>
      <c r="G864" s="51" t="n">
        <v>1.84</v>
      </c>
      <c r="H864" s="51" t="n">
        <v>4.12</v>
      </c>
      <c r="I864" s="51" t="n">
        <v>4.16</v>
      </c>
      <c r="J864" s="50" t="n"/>
      <c r="K864" s="52">
        <f>IF(OR($A864="",$E864=""),"",IF($P864=1,0,N($E864)*N($F864)-N($G864)+N($H864)))</f>
        <v/>
      </c>
      <c r="L864" s="52">
        <f>IF(K864="","",IF($P864=1,0,N($E864)*IFERROR(INDEX(Products!$D$8:$D$307,MATCH($D864,Products!$A$8:$A$307,0)),0)))</f>
        <v/>
      </c>
      <c r="M864" s="52">
        <f>IF(OR(K864="",$O864=0),IF(K864="","",0),IF($P864=1,0,K864*(N(INDEX(Settings!$E$11:$E$18,$O864))+N(INDEX(Settings!$G$11:$G$18,$O864)))+N(INDEX(Settings!$F$11:$F$18,$O864))))</f>
        <v/>
      </c>
      <c r="N864" s="53">
        <f>IF(K864="","",K864-L864-M864-N($I864)-$P864*N(Settings!$D$20))</f>
        <v/>
      </c>
      <c r="O864">
        <f>IF($C864="",0,IFERROR(MATCH($C864,Settings!$D$11:$D$18,0),0))</f>
        <v/>
      </c>
      <c r="P864">
        <f>IF(LOWER(TRIM($J864&amp;""))="x",1,0)</f>
        <v/>
      </c>
    </row>
    <row r="865">
      <c r="A865" s="49" t="n">
        <v>46134</v>
      </c>
      <c r="B865" s="50" t="inlineStr">
        <is>
          <t>BL26858</t>
        </is>
      </c>
      <c r="C865" s="50" t="inlineStr">
        <is>
          <t>Etsy</t>
        </is>
      </c>
      <c r="D865" s="50" t="inlineStr">
        <is>
          <t>BL-402</t>
        </is>
      </c>
      <c r="E865" s="50" t="n">
        <v>1</v>
      </c>
      <c r="F865" s="51" t="n">
        <v>41.93</v>
      </c>
      <c r="G865" s="51" t="n">
        <v>0</v>
      </c>
      <c r="H865" s="51" t="n">
        <v>3.28</v>
      </c>
      <c r="I865" s="51" t="n">
        <v>6.9</v>
      </c>
      <c r="J865" s="50" t="n"/>
      <c r="K865" s="52">
        <f>IF(OR($A865="",$E865=""),"",IF($P865=1,0,N($E865)*N($F865)-N($G865)+N($H865)))</f>
        <v/>
      </c>
      <c r="L865" s="52">
        <f>IF(K865="","",IF($P865=1,0,N($E865)*IFERROR(INDEX(Products!$D$8:$D$307,MATCH($D865,Products!$A$8:$A$307,0)),0)))</f>
        <v/>
      </c>
      <c r="M865" s="52">
        <f>IF(OR(K865="",$O865=0),IF(K865="","",0),IF($P865=1,0,K865*(N(INDEX(Settings!$E$11:$E$18,$O865))+N(INDEX(Settings!$G$11:$G$18,$O865)))+N(INDEX(Settings!$F$11:$F$18,$O865))))</f>
        <v/>
      </c>
      <c r="N865" s="53">
        <f>IF(K865="","",K865-L865-M865-N($I865)-$P865*N(Settings!$D$20))</f>
        <v/>
      </c>
      <c r="O865">
        <f>IF($C865="",0,IFERROR(MATCH($C865,Settings!$D$11:$D$18,0),0))</f>
        <v/>
      </c>
      <c r="P865">
        <f>IF(LOWER(TRIM($J865&amp;""))="x",1,0)</f>
        <v/>
      </c>
    </row>
    <row r="866">
      <c r="A866" s="49" t="n">
        <v>46135</v>
      </c>
      <c r="B866" s="50" t="inlineStr">
        <is>
          <t>BL26859</t>
        </is>
      </c>
      <c r="C866" s="50" t="inlineStr">
        <is>
          <t>Own shop</t>
        </is>
      </c>
      <c r="D866" s="50" t="inlineStr">
        <is>
          <t>BL-403</t>
        </is>
      </c>
      <c r="E866" s="50" t="n">
        <v>1</v>
      </c>
      <c r="F866" s="51" t="n">
        <v>10.84</v>
      </c>
      <c r="G866" s="51" t="n">
        <v>0</v>
      </c>
      <c r="H866" s="51" t="n">
        <v>4.12</v>
      </c>
      <c r="I866" s="51" t="n">
        <v>4.48</v>
      </c>
      <c r="J866" s="50" t="inlineStr">
        <is>
          <t>x</t>
        </is>
      </c>
      <c r="K866" s="52">
        <f>IF(OR($A866="",$E866=""),"",IF($P866=1,0,N($E866)*N($F866)-N($G866)+N($H866)))</f>
        <v/>
      </c>
      <c r="L866" s="52">
        <f>IF(K866="","",IF($P866=1,0,N($E866)*IFERROR(INDEX(Products!$D$8:$D$307,MATCH($D866,Products!$A$8:$A$307,0)),0)))</f>
        <v/>
      </c>
      <c r="M866" s="52">
        <f>IF(OR(K866="",$O866=0),IF(K866="","",0),IF($P866=1,0,K866*(N(INDEX(Settings!$E$11:$E$18,$O866))+N(INDEX(Settings!$G$11:$G$18,$O866)))+N(INDEX(Settings!$F$11:$F$18,$O866))))</f>
        <v/>
      </c>
      <c r="N866" s="53">
        <f>IF(K866="","",K866-L866-M866-N($I866)-$P866*N(Settings!$D$20))</f>
        <v/>
      </c>
      <c r="O866">
        <f>IF($C866="",0,IFERROR(MATCH($C866,Settings!$D$11:$D$18,0),0))</f>
        <v/>
      </c>
      <c r="P866">
        <f>IF(LOWER(TRIM($J866&amp;""))="x",1,0)</f>
        <v/>
      </c>
    </row>
    <row r="867">
      <c r="A867" s="49" t="n">
        <v>46135</v>
      </c>
      <c r="B867" s="50" t="inlineStr">
        <is>
          <t>BL26860</t>
        </is>
      </c>
      <c r="C867" s="50" t="inlineStr">
        <is>
          <t>Own shop</t>
        </is>
      </c>
      <c r="D867" s="50" t="inlineStr">
        <is>
          <t>BL-103</t>
        </is>
      </c>
      <c r="E867" s="50" t="n">
        <v>2</v>
      </c>
      <c r="F867" s="51" t="n">
        <v>29.33</v>
      </c>
      <c r="G867" s="51" t="n">
        <v>0</v>
      </c>
      <c r="H867" s="51" t="n">
        <v>0</v>
      </c>
      <c r="I867" s="51" t="n">
        <v>5.02</v>
      </c>
      <c r="J867" s="50" t="n"/>
      <c r="K867" s="52">
        <f>IF(OR($A867="",$E867=""),"",IF($P867=1,0,N($E867)*N($F867)-N($G867)+N($H867)))</f>
        <v/>
      </c>
      <c r="L867" s="52">
        <f>IF(K867="","",IF($P867=1,0,N($E867)*IFERROR(INDEX(Products!$D$8:$D$307,MATCH($D867,Products!$A$8:$A$307,0)),0)))</f>
        <v/>
      </c>
      <c r="M867" s="52">
        <f>IF(OR(K867="",$O867=0),IF(K867="","",0),IF($P867=1,0,K867*(N(INDEX(Settings!$E$11:$E$18,$O867))+N(INDEX(Settings!$G$11:$G$18,$O867)))+N(INDEX(Settings!$F$11:$F$18,$O867))))</f>
        <v/>
      </c>
      <c r="N867" s="53">
        <f>IF(K867="","",K867-L867-M867-N($I867)-$P867*N(Settings!$D$20))</f>
        <v/>
      </c>
      <c r="O867">
        <f>IF($C867="",0,IFERROR(MATCH($C867,Settings!$D$11:$D$18,0),0))</f>
        <v/>
      </c>
      <c r="P867">
        <f>IF(LOWER(TRIM($J867&amp;""))="x",1,0)</f>
        <v/>
      </c>
    </row>
    <row r="868">
      <c r="A868" s="49" t="n">
        <v>46135</v>
      </c>
      <c r="B868" s="50" t="inlineStr">
        <is>
          <t>BL26861</t>
        </is>
      </c>
      <c r="C868" s="50" t="inlineStr">
        <is>
          <t>Amazon</t>
        </is>
      </c>
      <c r="D868" s="50" t="inlineStr">
        <is>
          <t>BL-102</t>
        </is>
      </c>
      <c r="E868" s="50" t="n">
        <v>1</v>
      </c>
      <c r="F868" s="51" t="n">
        <v>14.91</v>
      </c>
      <c r="G868" s="51" t="n">
        <v>0</v>
      </c>
      <c r="H868" s="51" t="n">
        <v>0</v>
      </c>
      <c r="I868" s="51" t="n">
        <v>4.38</v>
      </c>
      <c r="J868" s="50" t="n"/>
      <c r="K868" s="52">
        <f>IF(OR($A868="",$E868=""),"",IF($P868=1,0,N($E868)*N($F868)-N($G868)+N($H868)))</f>
        <v/>
      </c>
      <c r="L868" s="52">
        <f>IF(K868="","",IF($P868=1,0,N($E868)*IFERROR(INDEX(Products!$D$8:$D$307,MATCH($D868,Products!$A$8:$A$307,0)),0)))</f>
        <v/>
      </c>
      <c r="M868" s="52">
        <f>IF(OR(K868="",$O868=0),IF(K868="","",0),IF($P868=1,0,K868*(N(INDEX(Settings!$E$11:$E$18,$O868))+N(INDEX(Settings!$G$11:$G$18,$O868)))+N(INDEX(Settings!$F$11:$F$18,$O868))))</f>
        <v/>
      </c>
      <c r="N868" s="53">
        <f>IF(K868="","",K868-L868-M868-N($I868)-$P868*N(Settings!$D$20))</f>
        <v/>
      </c>
      <c r="O868">
        <f>IF($C868="",0,IFERROR(MATCH($C868,Settings!$D$11:$D$18,0),0))</f>
        <v/>
      </c>
      <c r="P868">
        <f>IF(LOWER(TRIM($J868&amp;""))="x",1,0)</f>
        <v/>
      </c>
    </row>
    <row r="869">
      <c r="A869" s="49" t="n">
        <v>46135</v>
      </c>
      <c r="B869" s="50" t="inlineStr">
        <is>
          <t>BL26862</t>
        </is>
      </c>
      <c r="C869" s="50" t="inlineStr">
        <is>
          <t>eBay</t>
        </is>
      </c>
      <c r="D869" s="50" t="inlineStr">
        <is>
          <t>BL-103</t>
        </is>
      </c>
      <c r="E869" s="50" t="n">
        <v>1</v>
      </c>
      <c r="F869" s="51" t="n">
        <v>29.33</v>
      </c>
      <c r="G869" s="51" t="n">
        <v>0</v>
      </c>
      <c r="H869" s="51" t="n">
        <v>3.28</v>
      </c>
      <c r="I869" s="51" t="n">
        <v>4.62</v>
      </c>
      <c r="J869" s="50" t="n"/>
      <c r="K869" s="52">
        <f>IF(OR($A869="",$E869=""),"",IF($P869=1,0,N($E869)*N($F869)-N($G869)+N($H869)))</f>
        <v/>
      </c>
      <c r="L869" s="52">
        <f>IF(K869="","",IF($P869=1,0,N($E869)*IFERROR(INDEX(Products!$D$8:$D$307,MATCH($D869,Products!$A$8:$A$307,0)),0)))</f>
        <v/>
      </c>
      <c r="M869" s="52">
        <f>IF(OR(K869="",$O869=0),IF(K869="","",0),IF($P869=1,0,K869*(N(INDEX(Settings!$E$11:$E$18,$O869))+N(INDEX(Settings!$G$11:$G$18,$O869)))+N(INDEX(Settings!$F$11:$F$18,$O869))))</f>
        <v/>
      </c>
      <c r="N869" s="53">
        <f>IF(K869="","",K869-L869-M869-N($I869)-$P869*N(Settings!$D$20))</f>
        <v/>
      </c>
      <c r="O869">
        <f>IF($C869="",0,IFERROR(MATCH($C869,Settings!$D$11:$D$18,0),0))</f>
        <v/>
      </c>
      <c r="P869">
        <f>IF(LOWER(TRIM($J869&amp;""))="x",1,0)</f>
        <v/>
      </c>
    </row>
    <row r="870">
      <c r="A870" s="49" t="n">
        <v>46135</v>
      </c>
      <c r="B870" s="50" t="inlineStr">
        <is>
          <t>BL26863</t>
        </is>
      </c>
      <c r="C870" s="50" t="inlineStr">
        <is>
          <t>Own shop</t>
        </is>
      </c>
      <c r="D870" s="50" t="inlineStr">
        <is>
          <t>BL-403</t>
        </is>
      </c>
      <c r="E870" s="50" t="n">
        <v>1</v>
      </c>
      <c r="F870" s="51" t="n">
        <v>10.84</v>
      </c>
      <c r="G870" s="51" t="n">
        <v>0</v>
      </c>
      <c r="H870" s="51" t="n">
        <v>4.12</v>
      </c>
      <c r="I870" s="51" t="n">
        <v>5.05</v>
      </c>
      <c r="J870" s="50" t="n"/>
      <c r="K870" s="52">
        <f>IF(OR($A870="",$E870=""),"",IF($P870=1,0,N($E870)*N($F870)-N($G870)+N($H870)))</f>
        <v/>
      </c>
      <c r="L870" s="52">
        <f>IF(K870="","",IF($P870=1,0,N($E870)*IFERROR(INDEX(Products!$D$8:$D$307,MATCH($D870,Products!$A$8:$A$307,0)),0)))</f>
        <v/>
      </c>
      <c r="M870" s="52">
        <f>IF(OR(K870="",$O870=0),IF(K870="","",0),IF($P870=1,0,K870*(N(INDEX(Settings!$E$11:$E$18,$O870))+N(INDEX(Settings!$G$11:$G$18,$O870)))+N(INDEX(Settings!$F$11:$F$18,$O870))))</f>
        <v/>
      </c>
      <c r="N870" s="53">
        <f>IF(K870="","",K870-L870-M870-N($I870)-$P870*N(Settings!$D$20))</f>
        <v/>
      </c>
      <c r="O870">
        <f>IF($C870="",0,IFERROR(MATCH($C870,Settings!$D$11:$D$18,0),0))</f>
        <v/>
      </c>
      <c r="P870">
        <f>IF(LOWER(TRIM($J870&amp;""))="x",1,0)</f>
        <v/>
      </c>
    </row>
    <row r="871">
      <c r="A871" s="49" t="n">
        <v>46135</v>
      </c>
      <c r="B871" s="50" t="inlineStr">
        <is>
          <t>BL26864</t>
        </is>
      </c>
      <c r="C871" s="50" t="inlineStr">
        <is>
          <t>eBay</t>
        </is>
      </c>
      <c r="D871" s="50" t="inlineStr">
        <is>
          <t>BL-104</t>
        </is>
      </c>
      <c r="E871" s="50" t="n">
        <v>2</v>
      </c>
      <c r="F871" s="51" t="n">
        <v>8.32</v>
      </c>
      <c r="G871" s="51" t="n">
        <v>0</v>
      </c>
      <c r="H871" s="51" t="n">
        <v>3.28</v>
      </c>
      <c r="I871" s="51" t="n">
        <v>5.19</v>
      </c>
      <c r="J871" s="50" t="n"/>
      <c r="K871" s="52">
        <f>IF(OR($A871="",$E871=""),"",IF($P871=1,0,N($E871)*N($F871)-N($G871)+N($H871)))</f>
        <v/>
      </c>
      <c r="L871" s="52">
        <f>IF(K871="","",IF($P871=1,0,N($E871)*IFERROR(INDEX(Products!$D$8:$D$307,MATCH($D871,Products!$A$8:$A$307,0)),0)))</f>
        <v/>
      </c>
      <c r="M871" s="52">
        <f>IF(OR(K871="",$O871=0),IF(K871="","",0),IF($P871=1,0,K871*(N(INDEX(Settings!$E$11:$E$18,$O871))+N(INDEX(Settings!$G$11:$G$18,$O871)))+N(INDEX(Settings!$F$11:$F$18,$O871))))</f>
        <v/>
      </c>
      <c r="N871" s="53">
        <f>IF(K871="","",K871-L871-M871-N($I871)-$P871*N(Settings!$D$20))</f>
        <v/>
      </c>
      <c r="O871">
        <f>IF($C871="",0,IFERROR(MATCH($C871,Settings!$D$11:$D$18,0),0))</f>
        <v/>
      </c>
      <c r="P871">
        <f>IF(LOWER(TRIM($J871&amp;""))="x",1,0)</f>
        <v/>
      </c>
    </row>
    <row r="872">
      <c r="A872" s="49" t="n">
        <v>46135</v>
      </c>
      <c r="B872" s="50" t="inlineStr">
        <is>
          <t>BL26865</t>
        </is>
      </c>
      <c r="C872" s="50" t="inlineStr">
        <is>
          <t>Own shop</t>
        </is>
      </c>
      <c r="D872" s="50" t="inlineStr">
        <is>
          <t>BL-103</t>
        </is>
      </c>
      <c r="E872" s="50" t="n">
        <v>1</v>
      </c>
      <c r="F872" s="51" t="n">
        <v>29.33</v>
      </c>
      <c r="G872" s="51" t="n">
        <v>0</v>
      </c>
      <c r="H872" s="51" t="n">
        <v>4.12</v>
      </c>
      <c r="I872" s="51" t="n">
        <v>5.16</v>
      </c>
      <c r="J872" s="50" t="n"/>
      <c r="K872" s="52">
        <f>IF(OR($A872="",$E872=""),"",IF($P872=1,0,N($E872)*N($F872)-N($G872)+N($H872)))</f>
        <v/>
      </c>
      <c r="L872" s="52">
        <f>IF(K872="","",IF($P872=1,0,N($E872)*IFERROR(INDEX(Products!$D$8:$D$307,MATCH($D872,Products!$A$8:$A$307,0)),0)))</f>
        <v/>
      </c>
      <c r="M872" s="52">
        <f>IF(OR(K872="",$O872=0),IF(K872="","",0),IF($P872=1,0,K872*(N(INDEX(Settings!$E$11:$E$18,$O872))+N(INDEX(Settings!$G$11:$G$18,$O872)))+N(INDEX(Settings!$F$11:$F$18,$O872))))</f>
        <v/>
      </c>
      <c r="N872" s="53">
        <f>IF(K872="","",K872-L872-M872-N($I872)-$P872*N(Settings!$D$20))</f>
        <v/>
      </c>
      <c r="O872">
        <f>IF($C872="",0,IFERROR(MATCH($C872,Settings!$D$11:$D$18,0),0))</f>
        <v/>
      </c>
      <c r="P872">
        <f>IF(LOWER(TRIM($J872&amp;""))="x",1,0)</f>
        <v/>
      </c>
    </row>
    <row r="873">
      <c r="A873" s="49" t="n">
        <v>46135</v>
      </c>
      <c r="B873" s="50" t="inlineStr">
        <is>
          <t>BL26866</t>
        </is>
      </c>
      <c r="C873" s="50" t="inlineStr">
        <is>
          <t>Own shop</t>
        </is>
      </c>
      <c r="D873" s="50" t="inlineStr">
        <is>
          <t>BL-102</t>
        </is>
      </c>
      <c r="E873" s="50" t="n">
        <v>1</v>
      </c>
      <c r="F873" s="51" t="n">
        <v>14.2</v>
      </c>
      <c r="G873" s="51" t="n">
        <v>0</v>
      </c>
      <c r="H873" s="51" t="n">
        <v>4.12</v>
      </c>
      <c r="I873" s="51" t="n">
        <v>4.24</v>
      </c>
      <c r="J873" s="50" t="n"/>
      <c r="K873" s="52">
        <f>IF(OR($A873="",$E873=""),"",IF($P873=1,0,N($E873)*N($F873)-N($G873)+N($H873)))</f>
        <v/>
      </c>
      <c r="L873" s="52">
        <f>IF(K873="","",IF($P873=1,0,N($E873)*IFERROR(INDEX(Products!$D$8:$D$307,MATCH($D873,Products!$A$8:$A$307,0)),0)))</f>
        <v/>
      </c>
      <c r="M873" s="52">
        <f>IF(OR(K873="",$O873=0),IF(K873="","",0),IF($P873=1,0,K873*(N(INDEX(Settings!$E$11:$E$18,$O873))+N(INDEX(Settings!$G$11:$G$18,$O873)))+N(INDEX(Settings!$F$11:$F$18,$O873))))</f>
        <v/>
      </c>
      <c r="N873" s="53">
        <f>IF(K873="","",K873-L873-M873-N($I873)-$P873*N(Settings!$D$20))</f>
        <v/>
      </c>
      <c r="O873">
        <f>IF($C873="",0,IFERROR(MATCH($C873,Settings!$D$11:$D$18,0),0))</f>
        <v/>
      </c>
      <c r="P873">
        <f>IF(LOWER(TRIM($J873&amp;""))="x",1,0)</f>
        <v/>
      </c>
    </row>
    <row r="874">
      <c r="A874" s="49" t="n">
        <v>46135</v>
      </c>
      <c r="B874" s="50" t="inlineStr">
        <is>
          <t>BL26867</t>
        </is>
      </c>
      <c r="C874" s="50" t="inlineStr">
        <is>
          <t>Amazon</t>
        </is>
      </c>
      <c r="D874" s="50" t="inlineStr">
        <is>
          <t>BL-204</t>
        </is>
      </c>
      <c r="E874" s="50" t="n">
        <v>1</v>
      </c>
      <c r="F874" s="51" t="n">
        <v>20.21</v>
      </c>
      <c r="G874" s="51" t="n">
        <v>0</v>
      </c>
      <c r="H874" s="51" t="n">
        <v>0</v>
      </c>
      <c r="I874" s="51" t="n">
        <v>4.95</v>
      </c>
      <c r="J874" s="50" t="n"/>
      <c r="K874" s="52">
        <f>IF(OR($A874="",$E874=""),"",IF($P874=1,0,N($E874)*N($F874)-N($G874)+N($H874)))</f>
        <v/>
      </c>
      <c r="L874" s="52">
        <f>IF(K874="","",IF($P874=1,0,N($E874)*IFERROR(INDEX(Products!$D$8:$D$307,MATCH($D874,Products!$A$8:$A$307,0)),0)))</f>
        <v/>
      </c>
      <c r="M874" s="52">
        <f>IF(OR(K874="",$O874=0),IF(K874="","",0),IF($P874=1,0,K874*(N(INDEX(Settings!$E$11:$E$18,$O874))+N(INDEX(Settings!$G$11:$G$18,$O874)))+N(INDEX(Settings!$F$11:$F$18,$O874))))</f>
        <v/>
      </c>
      <c r="N874" s="53">
        <f>IF(K874="","",K874-L874-M874-N($I874)-$P874*N(Settings!$D$20))</f>
        <v/>
      </c>
      <c r="O874">
        <f>IF($C874="",0,IFERROR(MATCH($C874,Settings!$D$11:$D$18,0),0))</f>
        <v/>
      </c>
      <c r="P874">
        <f>IF(LOWER(TRIM($J874&amp;""))="x",1,0)</f>
        <v/>
      </c>
    </row>
    <row r="875">
      <c r="A875" s="49" t="n">
        <v>46135</v>
      </c>
      <c r="B875" s="50" t="inlineStr">
        <is>
          <t>BL26868</t>
        </is>
      </c>
      <c r="C875" s="50" t="inlineStr">
        <is>
          <t>eBay</t>
        </is>
      </c>
      <c r="D875" s="50" t="inlineStr">
        <is>
          <t>BL-301</t>
        </is>
      </c>
      <c r="E875" s="50" t="n">
        <v>1</v>
      </c>
      <c r="F875" s="51" t="n">
        <v>18.4</v>
      </c>
      <c r="G875" s="51" t="n">
        <v>0</v>
      </c>
      <c r="H875" s="51" t="n">
        <v>3.28</v>
      </c>
      <c r="I875" s="51" t="n">
        <v>4.21</v>
      </c>
      <c r="J875" s="50" t="n"/>
      <c r="K875" s="52">
        <f>IF(OR($A875="",$E875=""),"",IF($P875=1,0,N($E875)*N($F875)-N($G875)+N($H875)))</f>
        <v/>
      </c>
      <c r="L875" s="52">
        <f>IF(K875="","",IF($P875=1,0,N($E875)*IFERROR(INDEX(Products!$D$8:$D$307,MATCH($D875,Products!$A$8:$A$307,0)),0)))</f>
        <v/>
      </c>
      <c r="M875" s="52">
        <f>IF(OR(K875="",$O875=0),IF(K875="","",0),IF($P875=1,0,K875*(N(INDEX(Settings!$E$11:$E$18,$O875))+N(INDEX(Settings!$G$11:$G$18,$O875)))+N(INDEX(Settings!$F$11:$F$18,$O875))))</f>
        <v/>
      </c>
      <c r="N875" s="53">
        <f>IF(K875="","",K875-L875-M875-N($I875)-$P875*N(Settings!$D$20))</f>
        <v/>
      </c>
      <c r="O875">
        <f>IF($C875="",0,IFERROR(MATCH($C875,Settings!$D$11:$D$18,0),0))</f>
        <v/>
      </c>
      <c r="P875">
        <f>IF(LOWER(TRIM($J875&amp;""))="x",1,0)</f>
        <v/>
      </c>
    </row>
    <row r="876">
      <c r="A876" s="49" t="n">
        <v>46135</v>
      </c>
      <c r="B876" s="50" t="inlineStr">
        <is>
          <t>BL26869</t>
        </is>
      </c>
      <c r="C876" s="50" t="inlineStr">
        <is>
          <t>Own shop</t>
        </is>
      </c>
      <c r="D876" s="50" t="inlineStr">
        <is>
          <t>BL-402</t>
        </is>
      </c>
      <c r="E876" s="50" t="n">
        <v>1</v>
      </c>
      <c r="F876" s="51" t="n">
        <v>41.93</v>
      </c>
      <c r="G876" s="51" t="n">
        <v>0</v>
      </c>
      <c r="H876" s="51" t="n">
        <v>4.12</v>
      </c>
      <c r="I876" s="51" t="n">
        <v>6.9</v>
      </c>
      <c r="J876" s="50" t="n"/>
      <c r="K876" s="52">
        <f>IF(OR($A876="",$E876=""),"",IF($P876=1,0,N($E876)*N($F876)-N($G876)+N($H876)))</f>
        <v/>
      </c>
      <c r="L876" s="52">
        <f>IF(K876="","",IF($P876=1,0,N($E876)*IFERROR(INDEX(Products!$D$8:$D$307,MATCH($D876,Products!$A$8:$A$307,0)),0)))</f>
        <v/>
      </c>
      <c r="M876" s="52">
        <f>IF(OR(K876="",$O876=0),IF(K876="","",0),IF($P876=1,0,K876*(N(INDEX(Settings!$E$11:$E$18,$O876))+N(INDEX(Settings!$G$11:$G$18,$O876)))+N(INDEX(Settings!$F$11:$F$18,$O876))))</f>
        <v/>
      </c>
      <c r="N876" s="53">
        <f>IF(K876="","",K876-L876-M876-N($I876)-$P876*N(Settings!$D$20))</f>
        <v/>
      </c>
      <c r="O876">
        <f>IF($C876="",0,IFERROR(MATCH($C876,Settings!$D$11:$D$18,0),0))</f>
        <v/>
      </c>
      <c r="P876">
        <f>IF(LOWER(TRIM($J876&amp;""))="x",1,0)</f>
        <v/>
      </c>
    </row>
    <row r="877">
      <c r="A877" s="49" t="n">
        <v>46135</v>
      </c>
      <c r="B877" s="50" t="inlineStr">
        <is>
          <t>BL26870</t>
        </is>
      </c>
      <c r="C877" s="50" t="inlineStr">
        <is>
          <t>Own shop</t>
        </is>
      </c>
      <c r="D877" s="50" t="inlineStr">
        <is>
          <t>BL-101</t>
        </is>
      </c>
      <c r="E877" s="50" t="n">
        <v>2</v>
      </c>
      <c r="F877" s="51" t="n">
        <v>20.92</v>
      </c>
      <c r="G877" s="51" t="n">
        <v>0</v>
      </c>
      <c r="H877" s="51" t="n">
        <v>4.12</v>
      </c>
      <c r="I877" s="51" t="n">
        <v>4.42</v>
      </c>
      <c r="J877" s="50" t="n"/>
      <c r="K877" s="52">
        <f>IF(OR($A877="",$E877=""),"",IF($P877=1,0,N($E877)*N($F877)-N($G877)+N($H877)))</f>
        <v/>
      </c>
      <c r="L877" s="52">
        <f>IF(K877="","",IF($P877=1,0,N($E877)*IFERROR(INDEX(Products!$D$8:$D$307,MATCH($D877,Products!$A$8:$A$307,0)),0)))</f>
        <v/>
      </c>
      <c r="M877" s="52">
        <f>IF(OR(K877="",$O877=0),IF(K877="","",0),IF($P877=1,0,K877*(N(INDEX(Settings!$E$11:$E$18,$O877))+N(INDEX(Settings!$G$11:$G$18,$O877)))+N(INDEX(Settings!$F$11:$F$18,$O877))))</f>
        <v/>
      </c>
      <c r="N877" s="53">
        <f>IF(K877="","",K877-L877-M877-N($I877)-$P877*N(Settings!$D$20))</f>
        <v/>
      </c>
      <c r="O877">
        <f>IF($C877="",0,IFERROR(MATCH($C877,Settings!$D$11:$D$18,0),0))</f>
        <v/>
      </c>
      <c r="P877">
        <f>IF(LOWER(TRIM($J877&amp;""))="x",1,0)</f>
        <v/>
      </c>
    </row>
    <row r="878">
      <c r="A878" s="49" t="n">
        <v>46135</v>
      </c>
      <c r="B878" s="50" t="inlineStr">
        <is>
          <t>BL26871</t>
        </is>
      </c>
      <c r="C878" s="50" t="inlineStr">
        <is>
          <t>Own shop</t>
        </is>
      </c>
      <c r="D878" s="50" t="inlineStr">
        <is>
          <t>BL-204</t>
        </is>
      </c>
      <c r="E878" s="50" t="n">
        <v>1</v>
      </c>
      <c r="F878" s="51" t="n">
        <v>19.24</v>
      </c>
      <c r="G878" s="51" t="n">
        <v>0</v>
      </c>
      <c r="H878" s="51" t="n">
        <v>4.12</v>
      </c>
      <c r="I878" s="51" t="n">
        <v>4.99</v>
      </c>
      <c r="J878" s="50" t="n"/>
      <c r="K878" s="52">
        <f>IF(OR($A878="",$E878=""),"",IF($P878=1,0,N($E878)*N($F878)-N($G878)+N($H878)))</f>
        <v/>
      </c>
      <c r="L878" s="52">
        <f>IF(K878="","",IF($P878=1,0,N($E878)*IFERROR(INDEX(Products!$D$8:$D$307,MATCH($D878,Products!$A$8:$A$307,0)),0)))</f>
        <v/>
      </c>
      <c r="M878" s="52">
        <f>IF(OR(K878="",$O878=0),IF(K878="","",0),IF($P878=1,0,K878*(N(INDEX(Settings!$E$11:$E$18,$O878))+N(INDEX(Settings!$G$11:$G$18,$O878)))+N(INDEX(Settings!$F$11:$F$18,$O878))))</f>
        <v/>
      </c>
      <c r="N878" s="53">
        <f>IF(K878="","",K878-L878-M878-N($I878)-$P878*N(Settings!$D$20))</f>
        <v/>
      </c>
      <c r="O878">
        <f>IF($C878="",0,IFERROR(MATCH($C878,Settings!$D$11:$D$18,0),0))</f>
        <v/>
      </c>
      <c r="P878">
        <f>IF(LOWER(TRIM($J878&amp;""))="x",1,0)</f>
        <v/>
      </c>
    </row>
    <row r="879">
      <c r="A879" s="49" t="n">
        <v>46135</v>
      </c>
      <c r="B879" s="50" t="inlineStr">
        <is>
          <t>BL26872</t>
        </is>
      </c>
      <c r="C879" s="50" t="inlineStr">
        <is>
          <t>Amazon</t>
        </is>
      </c>
      <c r="D879" s="50" t="inlineStr">
        <is>
          <t>BL-202</t>
        </is>
      </c>
      <c r="E879" s="50" t="n">
        <v>2</v>
      </c>
      <c r="F879" s="51" t="n">
        <v>60.88</v>
      </c>
      <c r="G879" s="51" t="n">
        <v>0</v>
      </c>
      <c r="H879" s="51" t="n">
        <v>0</v>
      </c>
      <c r="I879" s="51" t="n">
        <v>6.9</v>
      </c>
      <c r="J879" s="50" t="n"/>
      <c r="K879" s="52">
        <f>IF(OR($A879="",$E879=""),"",IF($P879=1,0,N($E879)*N($F879)-N($G879)+N($H879)))</f>
        <v/>
      </c>
      <c r="L879" s="52">
        <f>IF(K879="","",IF($P879=1,0,N($E879)*IFERROR(INDEX(Products!$D$8:$D$307,MATCH($D879,Products!$A$8:$A$307,0)),0)))</f>
        <v/>
      </c>
      <c r="M879" s="52">
        <f>IF(OR(K879="",$O879=0),IF(K879="","",0),IF($P879=1,0,K879*(N(INDEX(Settings!$E$11:$E$18,$O879))+N(INDEX(Settings!$G$11:$G$18,$O879)))+N(INDEX(Settings!$F$11:$F$18,$O879))))</f>
        <v/>
      </c>
      <c r="N879" s="53">
        <f>IF(K879="","",K879-L879-M879-N($I879)-$P879*N(Settings!$D$20))</f>
        <v/>
      </c>
      <c r="O879">
        <f>IF($C879="",0,IFERROR(MATCH($C879,Settings!$D$11:$D$18,0),0))</f>
        <v/>
      </c>
      <c r="P879">
        <f>IF(LOWER(TRIM($J879&amp;""))="x",1,0)</f>
        <v/>
      </c>
    </row>
    <row r="880">
      <c r="A880" s="49" t="n">
        <v>46136</v>
      </c>
      <c r="B880" s="50" t="inlineStr">
        <is>
          <t>BL26873</t>
        </is>
      </c>
      <c r="C880" s="50" t="inlineStr">
        <is>
          <t>Amazon</t>
        </is>
      </c>
      <c r="D880" s="50" t="inlineStr">
        <is>
          <t>BL-402</t>
        </is>
      </c>
      <c r="E880" s="50" t="n">
        <v>1</v>
      </c>
      <c r="F880" s="51" t="n">
        <v>44.03</v>
      </c>
      <c r="G880" s="51" t="n">
        <v>0</v>
      </c>
      <c r="H880" s="51" t="n">
        <v>0</v>
      </c>
      <c r="I880" s="51" t="n">
        <v>6.9</v>
      </c>
      <c r="J880" s="50" t="n"/>
      <c r="K880" s="52">
        <f>IF(OR($A880="",$E880=""),"",IF($P880=1,0,N($E880)*N($F880)-N($G880)+N($H880)))</f>
        <v/>
      </c>
      <c r="L880" s="52">
        <f>IF(K880="","",IF($P880=1,0,N($E880)*IFERROR(INDEX(Products!$D$8:$D$307,MATCH($D880,Products!$A$8:$A$307,0)),0)))</f>
        <v/>
      </c>
      <c r="M880" s="52">
        <f>IF(OR(K880="",$O880=0),IF(K880="","",0),IF($P880=1,0,K880*(N(INDEX(Settings!$E$11:$E$18,$O880))+N(INDEX(Settings!$G$11:$G$18,$O880)))+N(INDEX(Settings!$F$11:$F$18,$O880))))</f>
        <v/>
      </c>
      <c r="N880" s="53">
        <f>IF(K880="","",K880-L880-M880-N($I880)-$P880*N(Settings!$D$20))</f>
        <v/>
      </c>
      <c r="O880">
        <f>IF($C880="",0,IFERROR(MATCH($C880,Settings!$D$11:$D$18,0),0))</f>
        <v/>
      </c>
      <c r="P880">
        <f>IF(LOWER(TRIM($J880&amp;""))="x",1,0)</f>
        <v/>
      </c>
    </row>
    <row r="881">
      <c r="A881" s="49" t="n">
        <v>46136</v>
      </c>
      <c r="B881" s="50" t="inlineStr">
        <is>
          <t>BL26874</t>
        </is>
      </c>
      <c r="C881" s="50" t="inlineStr">
        <is>
          <t>Own shop</t>
        </is>
      </c>
      <c r="D881" s="50" t="inlineStr">
        <is>
          <t>BL-403</t>
        </is>
      </c>
      <c r="E881" s="50" t="n">
        <v>2</v>
      </c>
      <c r="F881" s="51" t="n">
        <v>10.84</v>
      </c>
      <c r="G881" s="51" t="n">
        <v>0</v>
      </c>
      <c r="H881" s="51" t="n">
        <v>4.12</v>
      </c>
      <c r="I881" s="51" t="n">
        <v>4.7</v>
      </c>
      <c r="J881" s="50" t="n"/>
      <c r="K881" s="52">
        <f>IF(OR($A881="",$E881=""),"",IF($P881=1,0,N($E881)*N($F881)-N($G881)+N($H881)))</f>
        <v/>
      </c>
      <c r="L881" s="52">
        <f>IF(K881="","",IF($P881=1,0,N($E881)*IFERROR(INDEX(Products!$D$8:$D$307,MATCH($D881,Products!$A$8:$A$307,0)),0)))</f>
        <v/>
      </c>
      <c r="M881" s="52">
        <f>IF(OR(K881="",$O881=0),IF(K881="","",0),IF($P881=1,0,K881*(N(INDEX(Settings!$E$11:$E$18,$O881))+N(INDEX(Settings!$G$11:$G$18,$O881)))+N(INDEX(Settings!$F$11:$F$18,$O881))))</f>
        <v/>
      </c>
      <c r="N881" s="53">
        <f>IF(K881="","",K881-L881-M881-N($I881)-$P881*N(Settings!$D$20))</f>
        <v/>
      </c>
      <c r="O881">
        <f>IF($C881="",0,IFERROR(MATCH($C881,Settings!$D$11:$D$18,0),0))</f>
        <v/>
      </c>
      <c r="P881">
        <f>IF(LOWER(TRIM($J881&amp;""))="x",1,0)</f>
        <v/>
      </c>
    </row>
    <row r="882">
      <c r="A882" s="49" t="n">
        <v>46136</v>
      </c>
      <c r="B882" s="50" t="inlineStr">
        <is>
          <t>BL26875</t>
        </is>
      </c>
      <c r="C882" s="50" t="inlineStr">
        <is>
          <t>Amazon</t>
        </is>
      </c>
      <c r="D882" s="50" t="inlineStr">
        <is>
          <t>BL-204</t>
        </is>
      </c>
      <c r="E882" s="50" t="n">
        <v>1</v>
      </c>
      <c r="F882" s="51" t="n">
        <v>20.21</v>
      </c>
      <c r="G882" s="51" t="n">
        <v>0</v>
      </c>
      <c r="H882" s="51" t="n">
        <v>0</v>
      </c>
      <c r="I882" s="51" t="n">
        <v>4.54</v>
      </c>
      <c r="J882" s="50" t="inlineStr">
        <is>
          <t>x</t>
        </is>
      </c>
      <c r="K882" s="52">
        <f>IF(OR($A882="",$E882=""),"",IF($P882=1,0,N($E882)*N($F882)-N($G882)+N($H882)))</f>
        <v/>
      </c>
      <c r="L882" s="52">
        <f>IF(K882="","",IF($P882=1,0,N($E882)*IFERROR(INDEX(Products!$D$8:$D$307,MATCH($D882,Products!$A$8:$A$307,0)),0)))</f>
        <v/>
      </c>
      <c r="M882" s="52">
        <f>IF(OR(K882="",$O882=0),IF(K882="","",0),IF($P882=1,0,K882*(N(INDEX(Settings!$E$11:$E$18,$O882))+N(INDEX(Settings!$G$11:$G$18,$O882)))+N(INDEX(Settings!$F$11:$F$18,$O882))))</f>
        <v/>
      </c>
      <c r="N882" s="53">
        <f>IF(K882="","",K882-L882-M882-N($I882)-$P882*N(Settings!$D$20))</f>
        <v/>
      </c>
      <c r="O882">
        <f>IF($C882="",0,IFERROR(MATCH($C882,Settings!$D$11:$D$18,0),0))</f>
        <v/>
      </c>
      <c r="P882">
        <f>IF(LOWER(TRIM($J882&amp;""))="x",1,0)</f>
        <v/>
      </c>
    </row>
    <row r="883">
      <c r="A883" s="49" t="n">
        <v>46136</v>
      </c>
      <c r="B883" s="50" t="inlineStr">
        <is>
          <t>BL26876</t>
        </is>
      </c>
      <c r="C883" s="50" t="inlineStr">
        <is>
          <t>Own shop</t>
        </is>
      </c>
      <c r="D883" s="50" t="inlineStr">
        <is>
          <t>BL-204</t>
        </is>
      </c>
      <c r="E883" s="50" t="n">
        <v>1</v>
      </c>
      <c r="F883" s="51" t="n">
        <v>19.24</v>
      </c>
      <c r="G883" s="51" t="n">
        <v>0</v>
      </c>
      <c r="H883" s="51" t="n">
        <v>4.12</v>
      </c>
      <c r="I883" s="51" t="n">
        <v>4.71</v>
      </c>
      <c r="J883" s="50" t="n"/>
      <c r="K883" s="52">
        <f>IF(OR($A883="",$E883=""),"",IF($P883=1,0,N($E883)*N($F883)-N($G883)+N($H883)))</f>
        <v/>
      </c>
      <c r="L883" s="52">
        <f>IF(K883="","",IF($P883=1,0,N($E883)*IFERROR(INDEX(Products!$D$8:$D$307,MATCH($D883,Products!$A$8:$A$307,0)),0)))</f>
        <v/>
      </c>
      <c r="M883" s="52">
        <f>IF(OR(K883="",$O883=0),IF(K883="","",0),IF($P883=1,0,K883*(N(INDEX(Settings!$E$11:$E$18,$O883))+N(INDEX(Settings!$G$11:$G$18,$O883)))+N(INDEX(Settings!$F$11:$F$18,$O883))))</f>
        <v/>
      </c>
      <c r="N883" s="53">
        <f>IF(K883="","",K883-L883-M883-N($I883)-$P883*N(Settings!$D$20))</f>
        <v/>
      </c>
      <c r="O883">
        <f>IF($C883="",0,IFERROR(MATCH($C883,Settings!$D$11:$D$18,0),0))</f>
        <v/>
      </c>
      <c r="P883">
        <f>IF(LOWER(TRIM($J883&amp;""))="x",1,0)</f>
        <v/>
      </c>
    </row>
    <row r="884">
      <c r="A884" s="49" t="n">
        <v>46136</v>
      </c>
      <c r="B884" s="50" t="inlineStr">
        <is>
          <t>BL26877</t>
        </is>
      </c>
      <c r="C884" s="50" t="inlineStr">
        <is>
          <t>Amazon</t>
        </is>
      </c>
      <c r="D884" s="50" t="inlineStr">
        <is>
          <t>BL-202</t>
        </is>
      </c>
      <c r="E884" s="50" t="n">
        <v>1</v>
      </c>
      <c r="F884" s="51" t="n">
        <v>60.88</v>
      </c>
      <c r="G884" s="51" t="n">
        <v>0</v>
      </c>
      <c r="H884" s="51" t="n">
        <v>0</v>
      </c>
      <c r="I884" s="51" t="n">
        <v>6.9</v>
      </c>
      <c r="J884" s="50" t="inlineStr">
        <is>
          <t>x</t>
        </is>
      </c>
      <c r="K884" s="52">
        <f>IF(OR($A884="",$E884=""),"",IF($P884=1,0,N($E884)*N($F884)-N($G884)+N($H884)))</f>
        <v/>
      </c>
      <c r="L884" s="52">
        <f>IF(K884="","",IF($P884=1,0,N($E884)*IFERROR(INDEX(Products!$D$8:$D$307,MATCH($D884,Products!$A$8:$A$307,0)),0)))</f>
        <v/>
      </c>
      <c r="M884" s="52">
        <f>IF(OR(K884="",$O884=0),IF(K884="","",0),IF($P884=1,0,K884*(N(INDEX(Settings!$E$11:$E$18,$O884))+N(INDEX(Settings!$G$11:$G$18,$O884)))+N(INDEX(Settings!$F$11:$F$18,$O884))))</f>
        <v/>
      </c>
      <c r="N884" s="53">
        <f>IF(K884="","",K884-L884-M884-N($I884)-$P884*N(Settings!$D$20))</f>
        <v/>
      </c>
      <c r="O884">
        <f>IF($C884="",0,IFERROR(MATCH($C884,Settings!$D$11:$D$18,0),0))</f>
        <v/>
      </c>
      <c r="P884">
        <f>IF(LOWER(TRIM($J884&amp;""))="x",1,0)</f>
        <v/>
      </c>
    </row>
    <row r="885">
      <c r="A885" s="49" t="n">
        <v>46136</v>
      </c>
      <c r="B885" s="50" t="inlineStr">
        <is>
          <t>BL26878</t>
        </is>
      </c>
      <c r="C885" s="50" t="inlineStr">
        <is>
          <t>Own shop</t>
        </is>
      </c>
      <c r="D885" s="50" t="inlineStr">
        <is>
          <t>BL-403</t>
        </is>
      </c>
      <c r="E885" s="50" t="n">
        <v>1</v>
      </c>
      <c r="F885" s="51" t="n">
        <v>10.84</v>
      </c>
      <c r="G885" s="51" t="n">
        <v>0</v>
      </c>
      <c r="H885" s="51" t="n">
        <v>4.12</v>
      </c>
      <c r="I885" s="51" t="n">
        <v>4.82</v>
      </c>
      <c r="J885" s="50" t="n"/>
      <c r="K885" s="52">
        <f>IF(OR($A885="",$E885=""),"",IF($P885=1,0,N($E885)*N($F885)-N($G885)+N($H885)))</f>
        <v/>
      </c>
      <c r="L885" s="52">
        <f>IF(K885="","",IF($P885=1,0,N($E885)*IFERROR(INDEX(Products!$D$8:$D$307,MATCH($D885,Products!$A$8:$A$307,0)),0)))</f>
        <v/>
      </c>
      <c r="M885" s="52">
        <f>IF(OR(K885="",$O885=0),IF(K885="","",0),IF($P885=1,0,K885*(N(INDEX(Settings!$E$11:$E$18,$O885))+N(INDEX(Settings!$G$11:$G$18,$O885)))+N(INDEX(Settings!$F$11:$F$18,$O885))))</f>
        <v/>
      </c>
      <c r="N885" s="53">
        <f>IF(K885="","",K885-L885-M885-N($I885)-$P885*N(Settings!$D$20))</f>
        <v/>
      </c>
      <c r="O885">
        <f>IF($C885="",0,IFERROR(MATCH($C885,Settings!$D$11:$D$18,0),0))</f>
        <v/>
      </c>
      <c r="P885">
        <f>IF(LOWER(TRIM($J885&amp;""))="x",1,0)</f>
        <v/>
      </c>
    </row>
    <row r="886">
      <c r="A886" s="49" t="n">
        <v>46136</v>
      </c>
      <c r="B886" s="50" t="inlineStr">
        <is>
          <t>BL26879</t>
        </is>
      </c>
      <c r="C886" s="50" t="inlineStr">
        <is>
          <t>Own shop</t>
        </is>
      </c>
      <c r="D886" s="50" t="inlineStr">
        <is>
          <t>BL-104</t>
        </is>
      </c>
      <c r="E886" s="50" t="n">
        <v>1</v>
      </c>
      <c r="F886" s="51" t="n">
        <v>8.32</v>
      </c>
      <c r="G886" s="51" t="n">
        <v>0</v>
      </c>
      <c r="H886" s="51" t="n">
        <v>4.12</v>
      </c>
      <c r="I886" s="51" t="n">
        <v>4.98</v>
      </c>
      <c r="J886" s="50" t="n"/>
      <c r="K886" s="52">
        <f>IF(OR($A886="",$E886=""),"",IF($P886=1,0,N($E886)*N($F886)-N($G886)+N($H886)))</f>
        <v/>
      </c>
      <c r="L886" s="52">
        <f>IF(K886="","",IF($P886=1,0,N($E886)*IFERROR(INDEX(Products!$D$8:$D$307,MATCH($D886,Products!$A$8:$A$307,0)),0)))</f>
        <v/>
      </c>
      <c r="M886" s="52">
        <f>IF(OR(K886="",$O886=0),IF(K886="","",0),IF($P886=1,0,K886*(N(INDEX(Settings!$E$11:$E$18,$O886))+N(INDEX(Settings!$G$11:$G$18,$O886)))+N(INDEX(Settings!$F$11:$F$18,$O886))))</f>
        <v/>
      </c>
      <c r="N886" s="53">
        <f>IF(K886="","",K886-L886-M886-N($I886)-$P886*N(Settings!$D$20))</f>
        <v/>
      </c>
      <c r="O886">
        <f>IF($C886="",0,IFERROR(MATCH($C886,Settings!$D$11:$D$18,0),0))</f>
        <v/>
      </c>
      <c r="P886">
        <f>IF(LOWER(TRIM($J886&amp;""))="x",1,0)</f>
        <v/>
      </c>
    </row>
    <row r="887">
      <c r="A887" s="49" t="n">
        <v>46136</v>
      </c>
      <c r="B887" s="50" t="inlineStr">
        <is>
          <t>BL26880</t>
        </is>
      </c>
      <c r="C887" s="50" t="inlineStr">
        <is>
          <t>Own shop</t>
        </is>
      </c>
      <c r="D887" s="50" t="inlineStr">
        <is>
          <t>BL-403</t>
        </is>
      </c>
      <c r="E887" s="50" t="n">
        <v>1</v>
      </c>
      <c r="F887" s="51" t="n">
        <v>10.84</v>
      </c>
      <c r="G887" s="51" t="n">
        <v>0</v>
      </c>
      <c r="H887" s="51" t="n">
        <v>4.12</v>
      </c>
      <c r="I887" s="51" t="n">
        <v>4.28</v>
      </c>
      <c r="J887" s="50" t="inlineStr">
        <is>
          <t>x</t>
        </is>
      </c>
      <c r="K887" s="52">
        <f>IF(OR($A887="",$E887=""),"",IF($P887=1,0,N($E887)*N($F887)-N($G887)+N($H887)))</f>
        <v/>
      </c>
      <c r="L887" s="52">
        <f>IF(K887="","",IF($P887=1,0,N($E887)*IFERROR(INDEX(Products!$D$8:$D$307,MATCH($D887,Products!$A$8:$A$307,0)),0)))</f>
        <v/>
      </c>
      <c r="M887" s="52">
        <f>IF(OR(K887="",$O887=0),IF(K887="","",0),IF($P887=1,0,K887*(N(INDEX(Settings!$E$11:$E$18,$O887))+N(INDEX(Settings!$G$11:$G$18,$O887)))+N(INDEX(Settings!$F$11:$F$18,$O887))))</f>
        <v/>
      </c>
      <c r="N887" s="53">
        <f>IF(K887="","",K887-L887-M887-N($I887)-$P887*N(Settings!$D$20))</f>
        <v/>
      </c>
      <c r="O887">
        <f>IF($C887="",0,IFERROR(MATCH($C887,Settings!$D$11:$D$18,0),0))</f>
        <v/>
      </c>
      <c r="P887">
        <f>IF(LOWER(TRIM($J887&amp;""))="x",1,0)</f>
        <v/>
      </c>
    </row>
    <row r="888">
      <c r="A888" s="49" t="n">
        <v>46136</v>
      </c>
      <c r="B888" s="50" t="inlineStr">
        <is>
          <t>BL26881</t>
        </is>
      </c>
      <c r="C888" s="50" t="inlineStr">
        <is>
          <t>Own shop</t>
        </is>
      </c>
      <c r="D888" s="50" t="inlineStr">
        <is>
          <t>BL-204</t>
        </is>
      </c>
      <c r="E888" s="50" t="n">
        <v>1</v>
      </c>
      <c r="F888" s="51" t="n">
        <v>19.24</v>
      </c>
      <c r="G888" s="51" t="n">
        <v>1.92</v>
      </c>
      <c r="H888" s="51" t="n">
        <v>4.12</v>
      </c>
      <c r="I888" s="51" t="n">
        <v>4.62</v>
      </c>
      <c r="J888" s="50" t="n"/>
      <c r="K888" s="52">
        <f>IF(OR($A888="",$E888=""),"",IF($P888=1,0,N($E888)*N($F888)-N($G888)+N($H888)))</f>
        <v/>
      </c>
      <c r="L888" s="52">
        <f>IF(K888="","",IF($P888=1,0,N($E888)*IFERROR(INDEX(Products!$D$8:$D$307,MATCH($D888,Products!$A$8:$A$307,0)),0)))</f>
        <v/>
      </c>
      <c r="M888" s="52">
        <f>IF(OR(K888="",$O888=0),IF(K888="","",0),IF($P888=1,0,K888*(N(INDEX(Settings!$E$11:$E$18,$O888))+N(INDEX(Settings!$G$11:$G$18,$O888)))+N(INDEX(Settings!$F$11:$F$18,$O888))))</f>
        <v/>
      </c>
      <c r="N888" s="53">
        <f>IF(K888="","",K888-L888-M888-N($I888)-$P888*N(Settings!$D$20))</f>
        <v/>
      </c>
      <c r="O888">
        <f>IF($C888="",0,IFERROR(MATCH($C888,Settings!$D$11:$D$18,0),0))</f>
        <v/>
      </c>
      <c r="P888">
        <f>IF(LOWER(TRIM($J888&amp;""))="x",1,0)</f>
        <v/>
      </c>
    </row>
    <row r="889">
      <c r="A889" s="49" t="n">
        <v>46136</v>
      </c>
      <c r="B889" s="50" t="inlineStr">
        <is>
          <t>BL26882</t>
        </is>
      </c>
      <c r="C889" s="50" t="inlineStr">
        <is>
          <t>Own shop</t>
        </is>
      </c>
      <c r="D889" s="50" t="inlineStr">
        <is>
          <t>BL-202</t>
        </is>
      </c>
      <c r="E889" s="50" t="n">
        <v>1</v>
      </c>
      <c r="F889" s="51" t="n">
        <v>57.98</v>
      </c>
      <c r="G889" s="51" t="n">
        <v>0</v>
      </c>
      <c r="H889" s="51" t="n">
        <v>0</v>
      </c>
      <c r="I889" s="51" t="n">
        <v>6.9</v>
      </c>
      <c r="J889" s="50" t="n"/>
      <c r="K889" s="52">
        <f>IF(OR($A889="",$E889=""),"",IF($P889=1,0,N($E889)*N($F889)-N($G889)+N($H889)))</f>
        <v/>
      </c>
      <c r="L889" s="52">
        <f>IF(K889="","",IF($P889=1,0,N($E889)*IFERROR(INDEX(Products!$D$8:$D$307,MATCH($D889,Products!$A$8:$A$307,0)),0)))</f>
        <v/>
      </c>
      <c r="M889" s="52">
        <f>IF(OR(K889="",$O889=0),IF(K889="","",0),IF($P889=1,0,K889*(N(INDEX(Settings!$E$11:$E$18,$O889))+N(INDEX(Settings!$G$11:$G$18,$O889)))+N(INDEX(Settings!$F$11:$F$18,$O889))))</f>
        <v/>
      </c>
      <c r="N889" s="53">
        <f>IF(K889="","",K889-L889-M889-N($I889)-$P889*N(Settings!$D$20))</f>
        <v/>
      </c>
      <c r="O889">
        <f>IF($C889="",0,IFERROR(MATCH($C889,Settings!$D$11:$D$18,0),0))</f>
        <v/>
      </c>
      <c r="P889">
        <f>IF(LOWER(TRIM($J889&amp;""))="x",1,0)</f>
        <v/>
      </c>
    </row>
    <row r="890">
      <c r="A890" s="49" t="n">
        <v>46136</v>
      </c>
      <c r="B890" s="50" t="inlineStr">
        <is>
          <t>BL26883</t>
        </is>
      </c>
      <c r="C890" s="50" t="inlineStr">
        <is>
          <t>Own shop</t>
        </is>
      </c>
      <c r="D890" s="50" t="inlineStr">
        <is>
          <t>BL-102</t>
        </is>
      </c>
      <c r="E890" s="50" t="n">
        <v>1</v>
      </c>
      <c r="F890" s="51" t="n">
        <v>14.2</v>
      </c>
      <c r="G890" s="51" t="n">
        <v>0</v>
      </c>
      <c r="H890" s="51" t="n">
        <v>4.12</v>
      </c>
      <c r="I890" s="51" t="n">
        <v>4.82</v>
      </c>
      <c r="J890" s="50" t="n"/>
      <c r="K890" s="52">
        <f>IF(OR($A890="",$E890=""),"",IF($P890=1,0,N($E890)*N($F890)-N($G890)+N($H890)))</f>
        <v/>
      </c>
      <c r="L890" s="52">
        <f>IF(K890="","",IF($P890=1,0,N($E890)*IFERROR(INDEX(Products!$D$8:$D$307,MATCH($D890,Products!$A$8:$A$307,0)),0)))</f>
        <v/>
      </c>
      <c r="M890" s="52">
        <f>IF(OR(K890="",$O890=0),IF(K890="","",0),IF($P890=1,0,K890*(N(INDEX(Settings!$E$11:$E$18,$O890))+N(INDEX(Settings!$G$11:$G$18,$O890)))+N(INDEX(Settings!$F$11:$F$18,$O890))))</f>
        <v/>
      </c>
      <c r="N890" s="53">
        <f>IF(K890="","",K890-L890-M890-N($I890)-$P890*N(Settings!$D$20))</f>
        <v/>
      </c>
      <c r="O890">
        <f>IF($C890="",0,IFERROR(MATCH($C890,Settings!$D$11:$D$18,0),0))</f>
        <v/>
      </c>
      <c r="P890">
        <f>IF(LOWER(TRIM($J890&amp;""))="x",1,0)</f>
        <v/>
      </c>
    </row>
    <row r="891">
      <c r="A891" s="49" t="n">
        <v>46137</v>
      </c>
      <c r="B891" s="50" t="inlineStr">
        <is>
          <t>BL26884</t>
        </is>
      </c>
      <c r="C891" s="50" t="inlineStr">
        <is>
          <t>Own shop</t>
        </is>
      </c>
      <c r="D891" s="50" t="inlineStr">
        <is>
          <t>BL-203</t>
        </is>
      </c>
      <c r="E891" s="50" t="n">
        <v>1</v>
      </c>
      <c r="F891" s="51" t="n">
        <v>16.72</v>
      </c>
      <c r="G891" s="51" t="n">
        <v>1.67</v>
      </c>
      <c r="H891" s="51" t="n">
        <v>4.12</v>
      </c>
      <c r="I891" s="51" t="n">
        <v>4.91</v>
      </c>
      <c r="J891" s="50" t="n"/>
      <c r="K891" s="52">
        <f>IF(OR($A891="",$E891=""),"",IF($P891=1,0,N($E891)*N($F891)-N($G891)+N($H891)))</f>
        <v/>
      </c>
      <c r="L891" s="52">
        <f>IF(K891="","",IF($P891=1,0,N($E891)*IFERROR(INDEX(Products!$D$8:$D$307,MATCH($D891,Products!$A$8:$A$307,0)),0)))</f>
        <v/>
      </c>
      <c r="M891" s="52">
        <f>IF(OR(K891="",$O891=0),IF(K891="","",0),IF($P891=1,0,K891*(N(INDEX(Settings!$E$11:$E$18,$O891))+N(INDEX(Settings!$G$11:$G$18,$O891)))+N(INDEX(Settings!$F$11:$F$18,$O891))))</f>
        <v/>
      </c>
      <c r="N891" s="53">
        <f>IF(K891="","",K891-L891-M891-N($I891)-$P891*N(Settings!$D$20))</f>
        <v/>
      </c>
      <c r="O891">
        <f>IF($C891="",0,IFERROR(MATCH($C891,Settings!$D$11:$D$18,0),0))</f>
        <v/>
      </c>
      <c r="P891">
        <f>IF(LOWER(TRIM($J891&amp;""))="x",1,0)</f>
        <v/>
      </c>
    </row>
    <row r="892">
      <c r="A892" s="49" t="n">
        <v>46137</v>
      </c>
      <c r="B892" s="50" t="inlineStr">
        <is>
          <t>BL26885</t>
        </is>
      </c>
      <c r="C892" s="50" t="inlineStr">
        <is>
          <t>Amazon</t>
        </is>
      </c>
      <c r="D892" s="50" t="inlineStr">
        <is>
          <t>BL-402</t>
        </is>
      </c>
      <c r="E892" s="50" t="n">
        <v>1</v>
      </c>
      <c r="F892" s="51" t="n">
        <v>44.03</v>
      </c>
      <c r="G892" s="51" t="n">
        <v>0</v>
      </c>
      <c r="H892" s="51" t="n">
        <v>0</v>
      </c>
      <c r="I892" s="51" t="n">
        <v>6.9</v>
      </c>
      <c r="J892" s="50" t="n"/>
      <c r="K892" s="52">
        <f>IF(OR($A892="",$E892=""),"",IF($P892=1,0,N($E892)*N($F892)-N($G892)+N($H892)))</f>
        <v/>
      </c>
      <c r="L892" s="52">
        <f>IF(K892="","",IF($P892=1,0,N($E892)*IFERROR(INDEX(Products!$D$8:$D$307,MATCH($D892,Products!$A$8:$A$307,0)),0)))</f>
        <v/>
      </c>
      <c r="M892" s="52">
        <f>IF(OR(K892="",$O892=0),IF(K892="","",0),IF($P892=1,0,K892*(N(INDEX(Settings!$E$11:$E$18,$O892))+N(INDEX(Settings!$G$11:$G$18,$O892)))+N(INDEX(Settings!$F$11:$F$18,$O892))))</f>
        <v/>
      </c>
      <c r="N892" s="53">
        <f>IF(K892="","",K892-L892-M892-N($I892)-$P892*N(Settings!$D$20))</f>
        <v/>
      </c>
      <c r="O892">
        <f>IF($C892="",0,IFERROR(MATCH($C892,Settings!$D$11:$D$18,0),0))</f>
        <v/>
      </c>
      <c r="P892">
        <f>IF(LOWER(TRIM($J892&amp;""))="x",1,0)</f>
        <v/>
      </c>
    </row>
    <row r="893">
      <c r="A893" s="49" t="n">
        <v>46137</v>
      </c>
      <c r="B893" s="50" t="inlineStr">
        <is>
          <t>BL26886</t>
        </is>
      </c>
      <c r="C893" s="50" t="inlineStr">
        <is>
          <t>Own shop</t>
        </is>
      </c>
      <c r="D893" s="50" t="inlineStr">
        <is>
          <t>BL-203</t>
        </is>
      </c>
      <c r="E893" s="50" t="n">
        <v>1</v>
      </c>
      <c r="F893" s="51" t="n">
        <v>16.72</v>
      </c>
      <c r="G893" s="51" t="n">
        <v>0</v>
      </c>
      <c r="H893" s="51" t="n">
        <v>4.12</v>
      </c>
      <c r="I893" s="51" t="n">
        <v>5.11</v>
      </c>
      <c r="J893" s="50" t="n"/>
      <c r="K893" s="52">
        <f>IF(OR($A893="",$E893=""),"",IF($P893=1,0,N($E893)*N($F893)-N($G893)+N($H893)))</f>
        <v/>
      </c>
      <c r="L893" s="52">
        <f>IF(K893="","",IF($P893=1,0,N($E893)*IFERROR(INDEX(Products!$D$8:$D$307,MATCH($D893,Products!$A$8:$A$307,0)),0)))</f>
        <v/>
      </c>
      <c r="M893" s="52">
        <f>IF(OR(K893="",$O893=0),IF(K893="","",0),IF($P893=1,0,K893*(N(INDEX(Settings!$E$11:$E$18,$O893))+N(INDEX(Settings!$G$11:$G$18,$O893)))+N(INDEX(Settings!$F$11:$F$18,$O893))))</f>
        <v/>
      </c>
      <c r="N893" s="53">
        <f>IF(K893="","",K893-L893-M893-N($I893)-$P893*N(Settings!$D$20))</f>
        <v/>
      </c>
      <c r="O893">
        <f>IF($C893="",0,IFERROR(MATCH($C893,Settings!$D$11:$D$18,0),0))</f>
        <v/>
      </c>
      <c r="P893">
        <f>IF(LOWER(TRIM($J893&amp;""))="x",1,0)</f>
        <v/>
      </c>
    </row>
    <row r="894">
      <c r="A894" s="49" t="n">
        <v>46137</v>
      </c>
      <c r="B894" s="50" t="inlineStr">
        <is>
          <t>BL26887</t>
        </is>
      </c>
      <c r="C894" s="50" t="inlineStr">
        <is>
          <t>Own shop</t>
        </is>
      </c>
      <c r="D894" s="50" t="inlineStr">
        <is>
          <t>BL-302</t>
        </is>
      </c>
      <c r="E894" s="50" t="n">
        <v>1</v>
      </c>
      <c r="F894" s="51" t="n">
        <v>33.53</v>
      </c>
      <c r="G894" s="51" t="n">
        <v>0</v>
      </c>
      <c r="H894" s="51" t="n">
        <v>4.12</v>
      </c>
      <c r="I894" s="51" t="n">
        <v>5.05</v>
      </c>
      <c r="J894" s="50" t="inlineStr">
        <is>
          <t>x</t>
        </is>
      </c>
      <c r="K894" s="52">
        <f>IF(OR($A894="",$E894=""),"",IF($P894=1,0,N($E894)*N($F894)-N($G894)+N($H894)))</f>
        <v/>
      </c>
      <c r="L894" s="52">
        <f>IF(K894="","",IF($P894=1,0,N($E894)*IFERROR(INDEX(Products!$D$8:$D$307,MATCH($D894,Products!$A$8:$A$307,0)),0)))</f>
        <v/>
      </c>
      <c r="M894" s="52">
        <f>IF(OR(K894="",$O894=0),IF(K894="","",0),IF($P894=1,0,K894*(N(INDEX(Settings!$E$11:$E$18,$O894))+N(INDEX(Settings!$G$11:$G$18,$O894)))+N(INDEX(Settings!$F$11:$F$18,$O894))))</f>
        <v/>
      </c>
      <c r="N894" s="53">
        <f>IF(K894="","",K894-L894-M894-N($I894)-$P894*N(Settings!$D$20))</f>
        <v/>
      </c>
      <c r="O894">
        <f>IF($C894="",0,IFERROR(MATCH($C894,Settings!$D$11:$D$18,0),0))</f>
        <v/>
      </c>
      <c r="P894">
        <f>IF(LOWER(TRIM($J894&amp;""))="x",1,0)</f>
        <v/>
      </c>
    </row>
    <row r="895">
      <c r="A895" s="49" t="n">
        <v>46137</v>
      </c>
      <c r="B895" s="50" t="inlineStr">
        <is>
          <t>BL26888</t>
        </is>
      </c>
      <c r="C895" s="50" t="inlineStr">
        <is>
          <t>Amazon</t>
        </is>
      </c>
      <c r="D895" s="50" t="inlineStr">
        <is>
          <t>BL-403</t>
        </is>
      </c>
      <c r="E895" s="50" t="n">
        <v>1</v>
      </c>
      <c r="F895" s="51" t="n">
        <v>11.38</v>
      </c>
      <c r="G895" s="51" t="n">
        <v>0</v>
      </c>
      <c r="H895" s="51" t="n">
        <v>0</v>
      </c>
      <c r="I895" s="51" t="n">
        <v>4.78</v>
      </c>
      <c r="J895" s="50" t="n"/>
      <c r="K895" s="52">
        <f>IF(OR($A895="",$E895=""),"",IF($P895=1,0,N($E895)*N($F895)-N($G895)+N($H895)))</f>
        <v/>
      </c>
      <c r="L895" s="52">
        <f>IF(K895="","",IF($P895=1,0,N($E895)*IFERROR(INDEX(Products!$D$8:$D$307,MATCH($D895,Products!$A$8:$A$307,0)),0)))</f>
        <v/>
      </c>
      <c r="M895" s="52">
        <f>IF(OR(K895="",$O895=0),IF(K895="","",0),IF($P895=1,0,K895*(N(INDEX(Settings!$E$11:$E$18,$O895))+N(INDEX(Settings!$G$11:$G$18,$O895)))+N(INDEX(Settings!$F$11:$F$18,$O895))))</f>
        <v/>
      </c>
      <c r="N895" s="53">
        <f>IF(K895="","",K895-L895-M895-N($I895)-$P895*N(Settings!$D$20))</f>
        <v/>
      </c>
      <c r="O895">
        <f>IF($C895="",0,IFERROR(MATCH($C895,Settings!$D$11:$D$18,0),0))</f>
        <v/>
      </c>
      <c r="P895">
        <f>IF(LOWER(TRIM($J895&amp;""))="x",1,0)</f>
        <v/>
      </c>
    </row>
    <row r="896">
      <c r="A896" s="49" t="n">
        <v>46137</v>
      </c>
      <c r="B896" s="50" t="inlineStr">
        <is>
          <t>BL26889</t>
        </is>
      </c>
      <c r="C896" s="50" t="inlineStr">
        <is>
          <t>Own shop</t>
        </is>
      </c>
      <c r="D896" s="50" t="inlineStr">
        <is>
          <t>BL-403</t>
        </is>
      </c>
      <c r="E896" s="50" t="n">
        <v>2</v>
      </c>
      <c r="F896" s="51" t="n">
        <v>10.84</v>
      </c>
      <c r="G896" s="51" t="n">
        <v>2.17</v>
      </c>
      <c r="H896" s="51" t="n">
        <v>4.12</v>
      </c>
      <c r="I896" s="51" t="n">
        <v>4.92</v>
      </c>
      <c r="J896" s="50" t="n"/>
      <c r="K896" s="52">
        <f>IF(OR($A896="",$E896=""),"",IF($P896=1,0,N($E896)*N($F896)-N($G896)+N($H896)))</f>
        <v/>
      </c>
      <c r="L896" s="52">
        <f>IF(K896="","",IF($P896=1,0,N($E896)*IFERROR(INDEX(Products!$D$8:$D$307,MATCH($D896,Products!$A$8:$A$307,0)),0)))</f>
        <v/>
      </c>
      <c r="M896" s="52">
        <f>IF(OR(K896="",$O896=0),IF(K896="","",0),IF($P896=1,0,K896*(N(INDEX(Settings!$E$11:$E$18,$O896))+N(INDEX(Settings!$G$11:$G$18,$O896)))+N(INDEX(Settings!$F$11:$F$18,$O896))))</f>
        <v/>
      </c>
      <c r="N896" s="53">
        <f>IF(K896="","",K896-L896-M896-N($I896)-$P896*N(Settings!$D$20))</f>
        <v/>
      </c>
      <c r="O896">
        <f>IF($C896="",0,IFERROR(MATCH($C896,Settings!$D$11:$D$18,0),0))</f>
        <v/>
      </c>
      <c r="P896">
        <f>IF(LOWER(TRIM($J896&amp;""))="x",1,0)</f>
        <v/>
      </c>
    </row>
    <row r="897">
      <c r="A897" s="49" t="n">
        <v>46137</v>
      </c>
      <c r="B897" s="50" t="inlineStr">
        <is>
          <t>BL26890</t>
        </is>
      </c>
      <c r="C897" s="50" t="inlineStr">
        <is>
          <t>Amazon</t>
        </is>
      </c>
      <c r="D897" s="50" t="inlineStr">
        <is>
          <t>BL-402</t>
        </is>
      </c>
      <c r="E897" s="50" t="n">
        <v>1</v>
      </c>
      <c r="F897" s="51" t="n">
        <v>44.03</v>
      </c>
      <c r="G897" s="51" t="n">
        <v>0</v>
      </c>
      <c r="H897" s="51" t="n">
        <v>0</v>
      </c>
      <c r="I897" s="51" t="n">
        <v>6.9</v>
      </c>
      <c r="J897" s="50" t="n"/>
      <c r="K897" s="52">
        <f>IF(OR($A897="",$E897=""),"",IF($P897=1,0,N($E897)*N($F897)-N($G897)+N($H897)))</f>
        <v/>
      </c>
      <c r="L897" s="52">
        <f>IF(K897="","",IF($P897=1,0,N($E897)*IFERROR(INDEX(Products!$D$8:$D$307,MATCH($D897,Products!$A$8:$A$307,0)),0)))</f>
        <v/>
      </c>
      <c r="M897" s="52">
        <f>IF(OR(K897="",$O897=0),IF(K897="","",0),IF($P897=1,0,K897*(N(INDEX(Settings!$E$11:$E$18,$O897))+N(INDEX(Settings!$G$11:$G$18,$O897)))+N(INDEX(Settings!$F$11:$F$18,$O897))))</f>
        <v/>
      </c>
      <c r="N897" s="53">
        <f>IF(K897="","",K897-L897-M897-N($I897)-$P897*N(Settings!$D$20))</f>
        <v/>
      </c>
      <c r="O897">
        <f>IF($C897="",0,IFERROR(MATCH($C897,Settings!$D$11:$D$18,0),0))</f>
        <v/>
      </c>
      <c r="P897">
        <f>IF(LOWER(TRIM($J897&amp;""))="x",1,0)</f>
        <v/>
      </c>
    </row>
    <row r="898">
      <c r="A898" s="49" t="n">
        <v>46137</v>
      </c>
      <c r="B898" s="50" t="inlineStr">
        <is>
          <t>BL26891</t>
        </is>
      </c>
      <c r="C898" s="50" t="inlineStr">
        <is>
          <t>Own shop</t>
        </is>
      </c>
      <c r="D898" s="50" t="inlineStr">
        <is>
          <t>BL-401</t>
        </is>
      </c>
      <c r="E898" s="50" t="n">
        <v>1</v>
      </c>
      <c r="F898" s="51" t="n">
        <v>23.45</v>
      </c>
      <c r="G898" s="51" t="n">
        <v>0</v>
      </c>
      <c r="H898" s="51" t="n">
        <v>4.12</v>
      </c>
      <c r="I898" s="51" t="n">
        <v>4.63</v>
      </c>
      <c r="J898" s="50" t="n"/>
      <c r="K898" s="52">
        <f>IF(OR($A898="",$E898=""),"",IF($P898=1,0,N($E898)*N($F898)-N($G898)+N($H898)))</f>
        <v/>
      </c>
      <c r="L898" s="52">
        <f>IF(K898="","",IF($P898=1,0,N($E898)*IFERROR(INDEX(Products!$D$8:$D$307,MATCH($D898,Products!$A$8:$A$307,0)),0)))</f>
        <v/>
      </c>
      <c r="M898" s="52">
        <f>IF(OR(K898="",$O898=0),IF(K898="","",0),IF($P898=1,0,K898*(N(INDEX(Settings!$E$11:$E$18,$O898))+N(INDEX(Settings!$G$11:$G$18,$O898)))+N(INDEX(Settings!$F$11:$F$18,$O898))))</f>
        <v/>
      </c>
      <c r="N898" s="53">
        <f>IF(K898="","",K898-L898-M898-N($I898)-$P898*N(Settings!$D$20))</f>
        <v/>
      </c>
      <c r="O898">
        <f>IF($C898="",0,IFERROR(MATCH($C898,Settings!$D$11:$D$18,0),0))</f>
        <v/>
      </c>
      <c r="P898">
        <f>IF(LOWER(TRIM($J898&amp;""))="x",1,0)</f>
        <v/>
      </c>
    </row>
    <row r="899">
      <c r="A899" s="49" t="n">
        <v>46137</v>
      </c>
      <c r="B899" s="50" t="inlineStr">
        <is>
          <t>BL26892</t>
        </is>
      </c>
      <c r="C899" s="50" t="inlineStr">
        <is>
          <t>Own shop</t>
        </is>
      </c>
      <c r="D899" s="50" t="inlineStr">
        <is>
          <t>BL-102</t>
        </is>
      </c>
      <c r="E899" s="50" t="n">
        <v>1</v>
      </c>
      <c r="F899" s="51" t="n">
        <v>14.2</v>
      </c>
      <c r="G899" s="51" t="n">
        <v>0</v>
      </c>
      <c r="H899" s="51" t="n">
        <v>4.12</v>
      </c>
      <c r="I899" s="51" t="n">
        <v>4.48</v>
      </c>
      <c r="J899" s="50" t="n"/>
      <c r="K899" s="52">
        <f>IF(OR($A899="",$E899=""),"",IF($P899=1,0,N($E899)*N($F899)-N($G899)+N($H899)))</f>
        <v/>
      </c>
      <c r="L899" s="52">
        <f>IF(K899="","",IF($P899=1,0,N($E899)*IFERROR(INDEX(Products!$D$8:$D$307,MATCH($D899,Products!$A$8:$A$307,0)),0)))</f>
        <v/>
      </c>
      <c r="M899" s="52">
        <f>IF(OR(K899="",$O899=0),IF(K899="","",0),IF($P899=1,0,K899*(N(INDEX(Settings!$E$11:$E$18,$O899))+N(INDEX(Settings!$G$11:$G$18,$O899)))+N(INDEX(Settings!$F$11:$F$18,$O899))))</f>
        <v/>
      </c>
      <c r="N899" s="53">
        <f>IF(K899="","",K899-L899-M899-N($I899)-$P899*N(Settings!$D$20))</f>
        <v/>
      </c>
      <c r="O899">
        <f>IF($C899="",0,IFERROR(MATCH($C899,Settings!$D$11:$D$18,0),0))</f>
        <v/>
      </c>
      <c r="P899">
        <f>IF(LOWER(TRIM($J899&amp;""))="x",1,0)</f>
        <v/>
      </c>
    </row>
    <row r="900">
      <c r="A900" s="49" t="n">
        <v>46138</v>
      </c>
      <c r="B900" s="50" t="inlineStr">
        <is>
          <t>BL26893</t>
        </is>
      </c>
      <c r="C900" s="50" t="inlineStr">
        <is>
          <t>Own shop</t>
        </is>
      </c>
      <c r="D900" s="50" t="inlineStr">
        <is>
          <t>BL-302</t>
        </is>
      </c>
      <c r="E900" s="50" t="n">
        <v>1</v>
      </c>
      <c r="F900" s="51" t="n">
        <v>33.53</v>
      </c>
      <c r="G900" s="51" t="n">
        <v>0</v>
      </c>
      <c r="H900" s="51" t="n">
        <v>4.12</v>
      </c>
      <c r="I900" s="51" t="n">
        <v>4.39</v>
      </c>
      <c r="J900" s="50" t="inlineStr">
        <is>
          <t>x</t>
        </is>
      </c>
      <c r="K900" s="52">
        <f>IF(OR($A900="",$E900=""),"",IF($P900=1,0,N($E900)*N($F900)-N($G900)+N($H900)))</f>
        <v/>
      </c>
      <c r="L900" s="52">
        <f>IF(K900="","",IF($P900=1,0,N($E900)*IFERROR(INDEX(Products!$D$8:$D$307,MATCH($D900,Products!$A$8:$A$307,0)),0)))</f>
        <v/>
      </c>
      <c r="M900" s="52">
        <f>IF(OR(K900="",$O900=0),IF(K900="","",0),IF($P900=1,0,K900*(N(INDEX(Settings!$E$11:$E$18,$O900))+N(INDEX(Settings!$G$11:$G$18,$O900)))+N(INDEX(Settings!$F$11:$F$18,$O900))))</f>
        <v/>
      </c>
      <c r="N900" s="53">
        <f>IF(K900="","",K900-L900-M900-N($I900)-$P900*N(Settings!$D$20))</f>
        <v/>
      </c>
      <c r="O900">
        <f>IF($C900="",0,IFERROR(MATCH($C900,Settings!$D$11:$D$18,0),0))</f>
        <v/>
      </c>
      <c r="P900">
        <f>IF(LOWER(TRIM($J900&amp;""))="x",1,0)</f>
        <v/>
      </c>
    </row>
    <row r="901">
      <c r="A901" s="49" t="n">
        <v>46138</v>
      </c>
      <c r="B901" s="50" t="inlineStr">
        <is>
          <t>BL26894</t>
        </is>
      </c>
      <c r="C901" s="50" t="inlineStr">
        <is>
          <t>Amazon</t>
        </is>
      </c>
      <c r="D901" s="50" t="inlineStr">
        <is>
          <t>BL-301</t>
        </is>
      </c>
      <c r="E901" s="50" t="n">
        <v>1</v>
      </c>
      <c r="F901" s="51" t="n">
        <v>19.32</v>
      </c>
      <c r="G901" s="51" t="n">
        <v>0</v>
      </c>
      <c r="H901" s="51" t="n">
        <v>0</v>
      </c>
      <c r="I901" s="51" t="n">
        <v>4.62</v>
      </c>
      <c r="J901" s="50" t="n"/>
      <c r="K901" s="52">
        <f>IF(OR($A901="",$E901=""),"",IF($P901=1,0,N($E901)*N($F901)-N($G901)+N($H901)))</f>
        <v/>
      </c>
      <c r="L901" s="52">
        <f>IF(K901="","",IF($P901=1,0,N($E901)*IFERROR(INDEX(Products!$D$8:$D$307,MATCH($D901,Products!$A$8:$A$307,0)),0)))</f>
        <v/>
      </c>
      <c r="M901" s="52">
        <f>IF(OR(K901="",$O901=0),IF(K901="","",0),IF($P901=1,0,K901*(N(INDEX(Settings!$E$11:$E$18,$O901))+N(INDEX(Settings!$G$11:$G$18,$O901)))+N(INDEX(Settings!$F$11:$F$18,$O901))))</f>
        <v/>
      </c>
      <c r="N901" s="53">
        <f>IF(K901="","",K901-L901-M901-N($I901)-$P901*N(Settings!$D$20))</f>
        <v/>
      </c>
      <c r="O901">
        <f>IF($C901="",0,IFERROR(MATCH($C901,Settings!$D$11:$D$18,0),0))</f>
        <v/>
      </c>
      <c r="P901">
        <f>IF(LOWER(TRIM($J901&amp;""))="x",1,0)</f>
        <v/>
      </c>
    </row>
    <row r="902">
      <c r="A902" s="49" t="n">
        <v>46138</v>
      </c>
      <c r="B902" s="50" t="inlineStr">
        <is>
          <t>BL26895</t>
        </is>
      </c>
      <c r="C902" s="50" t="inlineStr">
        <is>
          <t>Own shop</t>
        </is>
      </c>
      <c r="D902" s="50" t="inlineStr">
        <is>
          <t>BL-203</t>
        </is>
      </c>
      <c r="E902" s="50" t="n">
        <v>1</v>
      </c>
      <c r="F902" s="51" t="n">
        <v>16.72</v>
      </c>
      <c r="G902" s="51" t="n">
        <v>0</v>
      </c>
      <c r="H902" s="51" t="n">
        <v>4.12</v>
      </c>
      <c r="I902" s="51" t="n">
        <v>4.62</v>
      </c>
      <c r="J902" s="50" t="n"/>
      <c r="K902" s="52">
        <f>IF(OR($A902="",$E902=""),"",IF($P902=1,0,N($E902)*N($F902)-N($G902)+N($H902)))</f>
        <v/>
      </c>
      <c r="L902" s="52">
        <f>IF(K902="","",IF($P902=1,0,N($E902)*IFERROR(INDEX(Products!$D$8:$D$307,MATCH($D902,Products!$A$8:$A$307,0)),0)))</f>
        <v/>
      </c>
      <c r="M902" s="52">
        <f>IF(OR(K902="",$O902=0),IF(K902="","",0),IF($P902=1,0,K902*(N(INDEX(Settings!$E$11:$E$18,$O902))+N(INDEX(Settings!$G$11:$G$18,$O902)))+N(INDEX(Settings!$F$11:$F$18,$O902))))</f>
        <v/>
      </c>
      <c r="N902" s="53">
        <f>IF(K902="","",K902-L902-M902-N($I902)-$P902*N(Settings!$D$20))</f>
        <v/>
      </c>
      <c r="O902">
        <f>IF($C902="",0,IFERROR(MATCH($C902,Settings!$D$11:$D$18,0),0))</f>
        <v/>
      </c>
      <c r="P902">
        <f>IF(LOWER(TRIM($J902&amp;""))="x",1,0)</f>
        <v/>
      </c>
    </row>
    <row r="903">
      <c r="A903" s="49" t="n">
        <v>46138</v>
      </c>
      <c r="B903" s="50" t="inlineStr">
        <is>
          <t>BL26896</t>
        </is>
      </c>
      <c r="C903" s="50" t="inlineStr">
        <is>
          <t>Own shop</t>
        </is>
      </c>
      <c r="D903" s="50" t="inlineStr">
        <is>
          <t>BL-403</t>
        </is>
      </c>
      <c r="E903" s="50" t="n">
        <v>1</v>
      </c>
      <c r="F903" s="51" t="n">
        <v>10.84</v>
      </c>
      <c r="G903" s="51" t="n">
        <v>0</v>
      </c>
      <c r="H903" s="51" t="n">
        <v>4.12</v>
      </c>
      <c r="I903" s="51" t="n">
        <v>4.11</v>
      </c>
      <c r="J903" s="50" t="n"/>
      <c r="K903" s="52">
        <f>IF(OR($A903="",$E903=""),"",IF($P903=1,0,N($E903)*N($F903)-N($G903)+N($H903)))</f>
        <v/>
      </c>
      <c r="L903" s="52">
        <f>IF(K903="","",IF($P903=1,0,N($E903)*IFERROR(INDEX(Products!$D$8:$D$307,MATCH($D903,Products!$A$8:$A$307,0)),0)))</f>
        <v/>
      </c>
      <c r="M903" s="52">
        <f>IF(OR(K903="",$O903=0),IF(K903="","",0),IF($P903=1,0,K903*(N(INDEX(Settings!$E$11:$E$18,$O903))+N(INDEX(Settings!$G$11:$G$18,$O903)))+N(INDEX(Settings!$F$11:$F$18,$O903))))</f>
        <v/>
      </c>
      <c r="N903" s="53">
        <f>IF(K903="","",K903-L903-M903-N($I903)-$P903*N(Settings!$D$20))</f>
        <v/>
      </c>
      <c r="O903">
        <f>IF($C903="",0,IFERROR(MATCH($C903,Settings!$D$11:$D$18,0),0))</f>
        <v/>
      </c>
      <c r="P903">
        <f>IF(LOWER(TRIM($J903&amp;""))="x",1,0)</f>
        <v/>
      </c>
    </row>
    <row r="904">
      <c r="A904" s="49" t="n">
        <v>46138</v>
      </c>
      <c r="B904" s="50" t="inlineStr">
        <is>
          <t>BL26897</t>
        </is>
      </c>
      <c r="C904" s="50" t="inlineStr">
        <is>
          <t>Own shop</t>
        </is>
      </c>
      <c r="D904" s="50" t="inlineStr">
        <is>
          <t>BL-403</t>
        </is>
      </c>
      <c r="E904" s="50" t="n">
        <v>1</v>
      </c>
      <c r="F904" s="51" t="n">
        <v>10.84</v>
      </c>
      <c r="G904" s="51" t="n">
        <v>1.08</v>
      </c>
      <c r="H904" s="51" t="n">
        <v>4.12</v>
      </c>
      <c r="I904" s="51" t="n">
        <v>4.93</v>
      </c>
      <c r="J904" s="50" t="inlineStr">
        <is>
          <t>x</t>
        </is>
      </c>
      <c r="K904" s="52">
        <f>IF(OR($A904="",$E904=""),"",IF($P904=1,0,N($E904)*N($F904)-N($G904)+N($H904)))</f>
        <v/>
      </c>
      <c r="L904" s="52">
        <f>IF(K904="","",IF($P904=1,0,N($E904)*IFERROR(INDEX(Products!$D$8:$D$307,MATCH($D904,Products!$A$8:$A$307,0)),0)))</f>
        <v/>
      </c>
      <c r="M904" s="52">
        <f>IF(OR(K904="",$O904=0),IF(K904="","",0),IF($P904=1,0,K904*(N(INDEX(Settings!$E$11:$E$18,$O904))+N(INDEX(Settings!$G$11:$G$18,$O904)))+N(INDEX(Settings!$F$11:$F$18,$O904))))</f>
        <v/>
      </c>
      <c r="N904" s="53">
        <f>IF(K904="","",K904-L904-M904-N($I904)-$P904*N(Settings!$D$20))</f>
        <v/>
      </c>
      <c r="O904">
        <f>IF($C904="",0,IFERROR(MATCH($C904,Settings!$D$11:$D$18,0),0))</f>
        <v/>
      </c>
      <c r="P904">
        <f>IF(LOWER(TRIM($J904&amp;""))="x",1,0)</f>
        <v/>
      </c>
    </row>
    <row r="905">
      <c r="A905" s="49" t="n">
        <v>46138</v>
      </c>
      <c r="B905" s="50" t="inlineStr">
        <is>
          <t>BL26898</t>
        </is>
      </c>
      <c r="C905" s="50" t="inlineStr">
        <is>
          <t>eBay</t>
        </is>
      </c>
      <c r="D905" s="50" t="inlineStr">
        <is>
          <t>BL-102</t>
        </is>
      </c>
      <c r="E905" s="50" t="n">
        <v>1</v>
      </c>
      <c r="F905" s="51" t="n">
        <v>14.2</v>
      </c>
      <c r="G905" s="51" t="n">
        <v>0</v>
      </c>
      <c r="H905" s="51" t="n">
        <v>3.28</v>
      </c>
      <c r="I905" s="51" t="n">
        <v>4.15</v>
      </c>
      <c r="J905" s="50" t="n"/>
      <c r="K905" s="52">
        <f>IF(OR($A905="",$E905=""),"",IF($P905=1,0,N($E905)*N($F905)-N($G905)+N($H905)))</f>
        <v/>
      </c>
      <c r="L905" s="52">
        <f>IF(K905="","",IF($P905=1,0,N($E905)*IFERROR(INDEX(Products!$D$8:$D$307,MATCH($D905,Products!$A$8:$A$307,0)),0)))</f>
        <v/>
      </c>
      <c r="M905" s="52">
        <f>IF(OR(K905="",$O905=0),IF(K905="","",0),IF($P905=1,0,K905*(N(INDEX(Settings!$E$11:$E$18,$O905))+N(INDEX(Settings!$G$11:$G$18,$O905)))+N(INDEX(Settings!$F$11:$F$18,$O905))))</f>
        <v/>
      </c>
      <c r="N905" s="53">
        <f>IF(K905="","",K905-L905-M905-N($I905)-$P905*N(Settings!$D$20))</f>
        <v/>
      </c>
      <c r="O905">
        <f>IF($C905="",0,IFERROR(MATCH($C905,Settings!$D$11:$D$18,0),0))</f>
        <v/>
      </c>
      <c r="P905">
        <f>IF(LOWER(TRIM($J905&amp;""))="x",1,0)</f>
        <v/>
      </c>
    </row>
    <row r="906">
      <c r="A906" s="49" t="n">
        <v>46138</v>
      </c>
      <c r="B906" s="50" t="inlineStr">
        <is>
          <t>BL26899</t>
        </is>
      </c>
      <c r="C906" s="50" t="inlineStr">
        <is>
          <t>Amazon</t>
        </is>
      </c>
      <c r="D906" s="50" t="inlineStr">
        <is>
          <t>BL-204</t>
        </is>
      </c>
      <c r="E906" s="50" t="n">
        <v>1</v>
      </c>
      <c r="F906" s="51" t="n">
        <v>20.21</v>
      </c>
      <c r="G906" s="51" t="n">
        <v>0</v>
      </c>
      <c r="H906" s="51" t="n">
        <v>0</v>
      </c>
      <c r="I906" s="51" t="n">
        <v>4.24</v>
      </c>
      <c r="J906" s="50" t="n"/>
      <c r="K906" s="52">
        <f>IF(OR($A906="",$E906=""),"",IF($P906=1,0,N($E906)*N($F906)-N($G906)+N($H906)))</f>
        <v/>
      </c>
      <c r="L906" s="52">
        <f>IF(K906="","",IF($P906=1,0,N($E906)*IFERROR(INDEX(Products!$D$8:$D$307,MATCH($D906,Products!$A$8:$A$307,0)),0)))</f>
        <v/>
      </c>
      <c r="M906" s="52">
        <f>IF(OR(K906="",$O906=0),IF(K906="","",0),IF($P906=1,0,K906*(N(INDEX(Settings!$E$11:$E$18,$O906))+N(INDEX(Settings!$G$11:$G$18,$O906)))+N(INDEX(Settings!$F$11:$F$18,$O906))))</f>
        <v/>
      </c>
      <c r="N906" s="53">
        <f>IF(K906="","",K906-L906-M906-N($I906)-$P906*N(Settings!$D$20))</f>
        <v/>
      </c>
      <c r="O906">
        <f>IF($C906="",0,IFERROR(MATCH($C906,Settings!$D$11:$D$18,0),0))</f>
        <v/>
      </c>
      <c r="P906">
        <f>IF(LOWER(TRIM($J906&amp;""))="x",1,0)</f>
        <v/>
      </c>
    </row>
    <row r="907">
      <c r="A907" s="49" t="n">
        <v>46138</v>
      </c>
      <c r="B907" s="50" t="inlineStr">
        <is>
          <t>BL26900</t>
        </is>
      </c>
      <c r="C907" s="50" t="inlineStr">
        <is>
          <t>eBay</t>
        </is>
      </c>
      <c r="D907" s="50" t="inlineStr">
        <is>
          <t>BL-401</t>
        </is>
      </c>
      <c r="E907" s="50" t="n">
        <v>1</v>
      </c>
      <c r="F907" s="51" t="n">
        <v>23.45</v>
      </c>
      <c r="G907" s="51" t="n">
        <v>0</v>
      </c>
      <c r="H907" s="51" t="n">
        <v>3.28</v>
      </c>
      <c r="I907" s="51" t="n">
        <v>4.87</v>
      </c>
      <c r="J907" s="50" t="n"/>
      <c r="K907" s="52">
        <f>IF(OR($A907="",$E907=""),"",IF($P907=1,0,N($E907)*N($F907)-N($G907)+N($H907)))</f>
        <v/>
      </c>
      <c r="L907" s="52">
        <f>IF(K907="","",IF($P907=1,0,N($E907)*IFERROR(INDEX(Products!$D$8:$D$307,MATCH($D907,Products!$A$8:$A$307,0)),0)))</f>
        <v/>
      </c>
      <c r="M907" s="52">
        <f>IF(OR(K907="",$O907=0),IF(K907="","",0),IF($P907=1,0,K907*(N(INDEX(Settings!$E$11:$E$18,$O907))+N(INDEX(Settings!$G$11:$G$18,$O907)))+N(INDEX(Settings!$F$11:$F$18,$O907))))</f>
        <v/>
      </c>
      <c r="N907" s="53">
        <f>IF(K907="","",K907-L907-M907-N($I907)-$P907*N(Settings!$D$20))</f>
        <v/>
      </c>
      <c r="O907">
        <f>IF($C907="",0,IFERROR(MATCH($C907,Settings!$D$11:$D$18,0),0))</f>
        <v/>
      </c>
      <c r="P907">
        <f>IF(LOWER(TRIM($J907&amp;""))="x",1,0)</f>
        <v/>
      </c>
    </row>
    <row r="908">
      <c r="A908" s="49" t="n">
        <v>46138</v>
      </c>
      <c r="B908" s="50" t="inlineStr">
        <is>
          <t>BL26901</t>
        </is>
      </c>
      <c r="C908" s="50" t="inlineStr">
        <is>
          <t>Amazon</t>
        </is>
      </c>
      <c r="D908" s="50" t="inlineStr">
        <is>
          <t>BL-202</t>
        </is>
      </c>
      <c r="E908" s="50" t="n">
        <v>1</v>
      </c>
      <c r="F908" s="51" t="n">
        <v>60.88</v>
      </c>
      <c r="G908" s="51" t="n">
        <v>0</v>
      </c>
      <c r="H908" s="51" t="n">
        <v>0</v>
      </c>
      <c r="I908" s="51" t="n">
        <v>6.9</v>
      </c>
      <c r="J908" s="50" t="n"/>
      <c r="K908" s="52">
        <f>IF(OR($A908="",$E908=""),"",IF($P908=1,0,N($E908)*N($F908)-N($G908)+N($H908)))</f>
        <v/>
      </c>
      <c r="L908" s="52">
        <f>IF(K908="","",IF($P908=1,0,N($E908)*IFERROR(INDEX(Products!$D$8:$D$307,MATCH($D908,Products!$A$8:$A$307,0)),0)))</f>
        <v/>
      </c>
      <c r="M908" s="52">
        <f>IF(OR(K908="",$O908=0),IF(K908="","",0),IF($P908=1,0,K908*(N(INDEX(Settings!$E$11:$E$18,$O908))+N(INDEX(Settings!$G$11:$G$18,$O908)))+N(INDEX(Settings!$F$11:$F$18,$O908))))</f>
        <v/>
      </c>
      <c r="N908" s="53">
        <f>IF(K908="","",K908-L908-M908-N($I908)-$P908*N(Settings!$D$20))</f>
        <v/>
      </c>
      <c r="O908">
        <f>IF($C908="",0,IFERROR(MATCH($C908,Settings!$D$11:$D$18,0),0))</f>
        <v/>
      </c>
      <c r="P908">
        <f>IF(LOWER(TRIM($J908&amp;""))="x",1,0)</f>
        <v/>
      </c>
    </row>
    <row r="909">
      <c r="A909" s="49" t="n">
        <v>46138</v>
      </c>
      <c r="B909" s="50" t="inlineStr">
        <is>
          <t>BL26902</t>
        </is>
      </c>
      <c r="C909" s="50" t="inlineStr">
        <is>
          <t>Own shop</t>
        </is>
      </c>
      <c r="D909" s="50" t="inlineStr">
        <is>
          <t>BL-104</t>
        </is>
      </c>
      <c r="E909" s="50" t="n">
        <v>1</v>
      </c>
      <c r="F909" s="51" t="n">
        <v>8.32</v>
      </c>
      <c r="G909" s="51" t="n">
        <v>0</v>
      </c>
      <c r="H909" s="51" t="n">
        <v>4.12</v>
      </c>
      <c r="I909" s="51" t="n">
        <v>4.23</v>
      </c>
      <c r="J909" s="50" t="n"/>
      <c r="K909" s="52">
        <f>IF(OR($A909="",$E909=""),"",IF($P909=1,0,N($E909)*N($F909)-N($G909)+N($H909)))</f>
        <v/>
      </c>
      <c r="L909" s="52">
        <f>IF(K909="","",IF($P909=1,0,N($E909)*IFERROR(INDEX(Products!$D$8:$D$307,MATCH($D909,Products!$A$8:$A$307,0)),0)))</f>
        <v/>
      </c>
      <c r="M909" s="52">
        <f>IF(OR(K909="",$O909=0),IF(K909="","",0),IF($P909=1,0,K909*(N(INDEX(Settings!$E$11:$E$18,$O909))+N(INDEX(Settings!$G$11:$G$18,$O909)))+N(INDEX(Settings!$F$11:$F$18,$O909))))</f>
        <v/>
      </c>
      <c r="N909" s="53">
        <f>IF(K909="","",K909-L909-M909-N($I909)-$P909*N(Settings!$D$20))</f>
        <v/>
      </c>
      <c r="O909">
        <f>IF($C909="",0,IFERROR(MATCH($C909,Settings!$D$11:$D$18,0),0))</f>
        <v/>
      </c>
      <c r="P909">
        <f>IF(LOWER(TRIM($J909&amp;""))="x",1,0)</f>
        <v/>
      </c>
    </row>
    <row r="910">
      <c r="A910" s="49" t="n">
        <v>46138</v>
      </c>
      <c r="B910" s="50" t="inlineStr">
        <is>
          <t>BL26903</t>
        </is>
      </c>
      <c r="C910" s="50" t="inlineStr">
        <is>
          <t>Etsy</t>
        </is>
      </c>
      <c r="D910" s="50" t="inlineStr">
        <is>
          <t>BL-102</t>
        </is>
      </c>
      <c r="E910" s="50" t="n">
        <v>2</v>
      </c>
      <c r="F910" s="51" t="n">
        <v>14.2</v>
      </c>
      <c r="G910" s="51" t="n">
        <v>0</v>
      </c>
      <c r="H910" s="51" t="n">
        <v>3.28</v>
      </c>
      <c r="I910" s="51" t="n">
        <v>4.66</v>
      </c>
      <c r="J910" s="50" t="n"/>
      <c r="K910" s="52">
        <f>IF(OR($A910="",$E910=""),"",IF($P910=1,0,N($E910)*N($F910)-N($G910)+N($H910)))</f>
        <v/>
      </c>
      <c r="L910" s="52">
        <f>IF(K910="","",IF($P910=1,0,N($E910)*IFERROR(INDEX(Products!$D$8:$D$307,MATCH($D910,Products!$A$8:$A$307,0)),0)))</f>
        <v/>
      </c>
      <c r="M910" s="52">
        <f>IF(OR(K910="",$O910=0),IF(K910="","",0),IF($P910=1,0,K910*(N(INDEX(Settings!$E$11:$E$18,$O910))+N(INDEX(Settings!$G$11:$G$18,$O910)))+N(INDEX(Settings!$F$11:$F$18,$O910))))</f>
        <v/>
      </c>
      <c r="N910" s="53">
        <f>IF(K910="","",K910-L910-M910-N($I910)-$P910*N(Settings!$D$20))</f>
        <v/>
      </c>
      <c r="O910">
        <f>IF($C910="",0,IFERROR(MATCH($C910,Settings!$D$11:$D$18,0),0))</f>
        <v/>
      </c>
      <c r="P910">
        <f>IF(LOWER(TRIM($J910&amp;""))="x",1,0)</f>
        <v/>
      </c>
    </row>
    <row r="911">
      <c r="A911" s="49" t="n">
        <v>46139</v>
      </c>
      <c r="B911" s="50" t="inlineStr">
        <is>
          <t>BL26904</t>
        </is>
      </c>
      <c r="C911" s="50" t="inlineStr">
        <is>
          <t>Amazon</t>
        </is>
      </c>
      <c r="D911" s="50" t="inlineStr">
        <is>
          <t>BL-102</t>
        </is>
      </c>
      <c r="E911" s="50" t="n">
        <v>1</v>
      </c>
      <c r="F911" s="51" t="n">
        <v>14.91</v>
      </c>
      <c r="G911" s="51" t="n">
        <v>0</v>
      </c>
      <c r="H911" s="51" t="n">
        <v>0</v>
      </c>
      <c r="I911" s="51" t="n">
        <v>4.62</v>
      </c>
      <c r="J911" s="50" t="n"/>
      <c r="K911" s="52">
        <f>IF(OR($A911="",$E911=""),"",IF($P911=1,0,N($E911)*N($F911)-N($G911)+N($H911)))</f>
        <v/>
      </c>
      <c r="L911" s="52">
        <f>IF(K911="","",IF($P911=1,0,N($E911)*IFERROR(INDEX(Products!$D$8:$D$307,MATCH($D911,Products!$A$8:$A$307,0)),0)))</f>
        <v/>
      </c>
      <c r="M911" s="52">
        <f>IF(OR(K911="",$O911=0),IF(K911="","",0),IF($P911=1,0,K911*(N(INDEX(Settings!$E$11:$E$18,$O911))+N(INDEX(Settings!$G$11:$G$18,$O911)))+N(INDEX(Settings!$F$11:$F$18,$O911))))</f>
        <v/>
      </c>
      <c r="N911" s="53">
        <f>IF(K911="","",K911-L911-M911-N($I911)-$P911*N(Settings!$D$20))</f>
        <v/>
      </c>
      <c r="O911">
        <f>IF($C911="",0,IFERROR(MATCH($C911,Settings!$D$11:$D$18,0),0))</f>
        <v/>
      </c>
      <c r="P911">
        <f>IF(LOWER(TRIM($J911&amp;""))="x",1,0)</f>
        <v/>
      </c>
    </row>
    <row r="912">
      <c r="A912" s="49" t="n">
        <v>46139</v>
      </c>
      <c r="B912" s="50" t="inlineStr">
        <is>
          <t>BL26905</t>
        </is>
      </c>
      <c r="C912" s="50" t="inlineStr">
        <is>
          <t>Amazon</t>
        </is>
      </c>
      <c r="D912" s="50" t="inlineStr">
        <is>
          <t>BL-301</t>
        </is>
      </c>
      <c r="E912" s="50" t="n">
        <v>1</v>
      </c>
      <c r="F912" s="51" t="n">
        <v>19.32</v>
      </c>
      <c r="G912" s="51" t="n">
        <v>0</v>
      </c>
      <c r="H912" s="51" t="n">
        <v>0</v>
      </c>
      <c r="I912" s="51" t="n">
        <v>4.78</v>
      </c>
      <c r="J912" s="50" t="n"/>
      <c r="K912" s="52">
        <f>IF(OR($A912="",$E912=""),"",IF($P912=1,0,N($E912)*N($F912)-N($G912)+N($H912)))</f>
        <v/>
      </c>
      <c r="L912" s="52">
        <f>IF(K912="","",IF($P912=1,0,N($E912)*IFERROR(INDEX(Products!$D$8:$D$307,MATCH($D912,Products!$A$8:$A$307,0)),0)))</f>
        <v/>
      </c>
      <c r="M912" s="52">
        <f>IF(OR(K912="",$O912=0),IF(K912="","",0),IF($P912=1,0,K912*(N(INDEX(Settings!$E$11:$E$18,$O912))+N(INDEX(Settings!$G$11:$G$18,$O912)))+N(INDEX(Settings!$F$11:$F$18,$O912))))</f>
        <v/>
      </c>
      <c r="N912" s="53">
        <f>IF(K912="","",K912-L912-M912-N($I912)-$P912*N(Settings!$D$20))</f>
        <v/>
      </c>
      <c r="O912">
        <f>IF($C912="",0,IFERROR(MATCH($C912,Settings!$D$11:$D$18,0),0))</f>
        <v/>
      </c>
      <c r="P912">
        <f>IF(LOWER(TRIM($J912&amp;""))="x",1,0)</f>
        <v/>
      </c>
    </row>
    <row r="913">
      <c r="A913" s="49" t="n">
        <v>46139</v>
      </c>
      <c r="B913" s="50" t="inlineStr">
        <is>
          <t>BL26906</t>
        </is>
      </c>
      <c r="C913" s="50" t="inlineStr">
        <is>
          <t>Own shop</t>
        </is>
      </c>
      <c r="D913" s="50" t="inlineStr">
        <is>
          <t>BL-103</t>
        </is>
      </c>
      <c r="E913" s="50" t="n">
        <v>1</v>
      </c>
      <c r="F913" s="51" t="n">
        <v>29.33</v>
      </c>
      <c r="G913" s="51" t="n">
        <v>0</v>
      </c>
      <c r="H913" s="51" t="n">
        <v>4.12</v>
      </c>
      <c r="I913" s="51" t="n">
        <v>4.43</v>
      </c>
      <c r="J913" s="50" t="n"/>
      <c r="K913" s="52">
        <f>IF(OR($A913="",$E913=""),"",IF($P913=1,0,N($E913)*N($F913)-N($G913)+N($H913)))</f>
        <v/>
      </c>
      <c r="L913" s="52">
        <f>IF(K913="","",IF($P913=1,0,N($E913)*IFERROR(INDEX(Products!$D$8:$D$307,MATCH($D913,Products!$A$8:$A$307,0)),0)))</f>
        <v/>
      </c>
      <c r="M913" s="52">
        <f>IF(OR(K913="",$O913=0),IF(K913="","",0),IF($P913=1,0,K913*(N(INDEX(Settings!$E$11:$E$18,$O913))+N(INDEX(Settings!$G$11:$G$18,$O913)))+N(INDEX(Settings!$F$11:$F$18,$O913))))</f>
        <v/>
      </c>
      <c r="N913" s="53">
        <f>IF(K913="","",K913-L913-M913-N($I913)-$P913*N(Settings!$D$20))</f>
        <v/>
      </c>
      <c r="O913">
        <f>IF($C913="",0,IFERROR(MATCH($C913,Settings!$D$11:$D$18,0),0))</f>
        <v/>
      </c>
      <c r="P913">
        <f>IF(LOWER(TRIM($J913&amp;""))="x",1,0)</f>
        <v/>
      </c>
    </row>
    <row r="914">
      <c r="A914" s="49" t="n">
        <v>46139</v>
      </c>
      <c r="B914" s="50" t="inlineStr">
        <is>
          <t>BL26907</t>
        </is>
      </c>
      <c r="C914" s="50" t="inlineStr">
        <is>
          <t>Own shop</t>
        </is>
      </c>
      <c r="D914" s="50" t="inlineStr">
        <is>
          <t>BL-101</t>
        </is>
      </c>
      <c r="E914" s="50" t="n">
        <v>1</v>
      </c>
      <c r="F914" s="51" t="n">
        <v>20.92</v>
      </c>
      <c r="G914" s="51" t="n">
        <v>2.09</v>
      </c>
      <c r="H914" s="51" t="n">
        <v>4.12</v>
      </c>
      <c r="I914" s="51" t="n">
        <v>4.15</v>
      </c>
      <c r="J914" s="50" t="n"/>
      <c r="K914" s="52">
        <f>IF(OR($A914="",$E914=""),"",IF($P914=1,0,N($E914)*N($F914)-N($G914)+N($H914)))</f>
        <v/>
      </c>
      <c r="L914" s="52">
        <f>IF(K914="","",IF($P914=1,0,N($E914)*IFERROR(INDEX(Products!$D$8:$D$307,MATCH($D914,Products!$A$8:$A$307,0)),0)))</f>
        <v/>
      </c>
      <c r="M914" s="52">
        <f>IF(OR(K914="",$O914=0),IF(K914="","",0),IF($P914=1,0,K914*(N(INDEX(Settings!$E$11:$E$18,$O914))+N(INDEX(Settings!$G$11:$G$18,$O914)))+N(INDEX(Settings!$F$11:$F$18,$O914))))</f>
        <v/>
      </c>
      <c r="N914" s="53">
        <f>IF(K914="","",K914-L914-M914-N($I914)-$P914*N(Settings!$D$20))</f>
        <v/>
      </c>
      <c r="O914">
        <f>IF($C914="",0,IFERROR(MATCH($C914,Settings!$D$11:$D$18,0),0))</f>
        <v/>
      </c>
      <c r="P914">
        <f>IF(LOWER(TRIM($J914&amp;""))="x",1,0)</f>
        <v/>
      </c>
    </row>
    <row r="915">
      <c r="A915" s="49" t="n">
        <v>46139</v>
      </c>
      <c r="B915" s="50" t="inlineStr">
        <is>
          <t>BL26908</t>
        </is>
      </c>
      <c r="C915" s="50" t="inlineStr">
        <is>
          <t>Own shop</t>
        </is>
      </c>
      <c r="D915" s="50" t="inlineStr">
        <is>
          <t>BL-203</t>
        </is>
      </c>
      <c r="E915" s="50" t="n">
        <v>1</v>
      </c>
      <c r="F915" s="51" t="n">
        <v>16.72</v>
      </c>
      <c r="G915" s="51" t="n">
        <v>0</v>
      </c>
      <c r="H915" s="51" t="n">
        <v>4.12</v>
      </c>
      <c r="I915" s="51" t="n">
        <v>5.12</v>
      </c>
      <c r="J915" s="50" t="n"/>
      <c r="K915" s="52">
        <f>IF(OR($A915="",$E915=""),"",IF($P915=1,0,N($E915)*N($F915)-N($G915)+N($H915)))</f>
        <v/>
      </c>
      <c r="L915" s="52">
        <f>IF(K915="","",IF($P915=1,0,N($E915)*IFERROR(INDEX(Products!$D$8:$D$307,MATCH($D915,Products!$A$8:$A$307,0)),0)))</f>
        <v/>
      </c>
      <c r="M915" s="52">
        <f>IF(OR(K915="",$O915=0),IF(K915="","",0),IF($P915=1,0,K915*(N(INDEX(Settings!$E$11:$E$18,$O915))+N(INDEX(Settings!$G$11:$G$18,$O915)))+N(INDEX(Settings!$F$11:$F$18,$O915))))</f>
        <v/>
      </c>
      <c r="N915" s="53">
        <f>IF(K915="","",K915-L915-M915-N($I915)-$P915*N(Settings!$D$20))</f>
        <v/>
      </c>
      <c r="O915">
        <f>IF($C915="",0,IFERROR(MATCH($C915,Settings!$D$11:$D$18,0),0))</f>
        <v/>
      </c>
      <c r="P915">
        <f>IF(LOWER(TRIM($J915&amp;""))="x",1,0)</f>
        <v/>
      </c>
    </row>
    <row r="916">
      <c r="A916" s="49" t="n">
        <v>46139</v>
      </c>
      <c r="B916" s="50" t="inlineStr">
        <is>
          <t>BL26909</t>
        </is>
      </c>
      <c r="C916" s="50" t="inlineStr">
        <is>
          <t>Amazon</t>
        </is>
      </c>
      <c r="D916" s="50" t="inlineStr">
        <is>
          <t>BL-201</t>
        </is>
      </c>
      <c r="E916" s="50" t="n">
        <v>1</v>
      </c>
      <c r="F916" s="51" t="n">
        <v>13.15</v>
      </c>
      <c r="G916" s="51" t="n">
        <v>0</v>
      </c>
      <c r="H916" s="51" t="n">
        <v>0</v>
      </c>
      <c r="I916" s="51" t="n">
        <v>4.72</v>
      </c>
      <c r="J916" s="50" t="n"/>
      <c r="K916" s="52">
        <f>IF(OR($A916="",$E916=""),"",IF($P916=1,0,N($E916)*N($F916)-N($G916)+N($H916)))</f>
        <v/>
      </c>
      <c r="L916" s="52">
        <f>IF(K916="","",IF($P916=1,0,N($E916)*IFERROR(INDEX(Products!$D$8:$D$307,MATCH($D916,Products!$A$8:$A$307,0)),0)))</f>
        <v/>
      </c>
      <c r="M916" s="52">
        <f>IF(OR(K916="",$O916=0),IF(K916="","",0),IF($P916=1,0,K916*(N(INDEX(Settings!$E$11:$E$18,$O916))+N(INDEX(Settings!$G$11:$G$18,$O916)))+N(INDEX(Settings!$F$11:$F$18,$O916))))</f>
        <v/>
      </c>
      <c r="N916" s="53">
        <f>IF(K916="","",K916-L916-M916-N($I916)-$P916*N(Settings!$D$20))</f>
        <v/>
      </c>
      <c r="O916">
        <f>IF($C916="",0,IFERROR(MATCH($C916,Settings!$D$11:$D$18,0),0))</f>
        <v/>
      </c>
      <c r="P916">
        <f>IF(LOWER(TRIM($J916&amp;""))="x",1,0)</f>
        <v/>
      </c>
    </row>
    <row r="917">
      <c r="A917" s="49" t="n">
        <v>46139</v>
      </c>
      <c r="B917" s="50" t="inlineStr">
        <is>
          <t>BL26910</t>
        </is>
      </c>
      <c r="C917" s="50" t="inlineStr">
        <is>
          <t>Own shop</t>
        </is>
      </c>
      <c r="D917" s="50" t="inlineStr">
        <is>
          <t>BL-102</t>
        </is>
      </c>
      <c r="E917" s="50" t="n">
        <v>2</v>
      </c>
      <c r="F917" s="51" t="n">
        <v>14.2</v>
      </c>
      <c r="G917" s="51" t="n">
        <v>0</v>
      </c>
      <c r="H917" s="51" t="n">
        <v>4.12</v>
      </c>
      <c r="I917" s="51" t="n">
        <v>5.2</v>
      </c>
      <c r="J917" s="50" t="n"/>
      <c r="K917" s="52">
        <f>IF(OR($A917="",$E917=""),"",IF($P917=1,0,N($E917)*N($F917)-N($G917)+N($H917)))</f>
        <v/>
      </c>
      <c r="L917" s="52">
        <f>IF(K917="","",IF($P917=1,0,N($E917)*IFERROR(INDEX(Products!$D$8:$D$307,MATCH($D917,Products!$A$8:$A$307,0)),0)))</f>
        <v/>
      </c>
      <c r="M917" s="52">
        <f>IF(OR(K917="",$O917=0),IF(K917="","",0),IF($P917=1,0,K917*(N(INDEX(Settings!$E$11:$E$18,$O917))+N(INDEX(Settings!$G$11:$G$18,$O917)))+N(INDEX(Settings!$F$11:$F$18,$O917))))</f>
        <v/>
      </c>
      <c r="N917" s="53">
        <f>IF(K917="","",K917-L917-M917-N($I917)-$P917*N(Settings!$D$20))</f>
        <v/>
      </c>
      <c r="O917">
        <f>IF($C917="",0,IFERROR(MATCH($C917,Settings!$D$11:$D$18,0),0))</f>
        <v/>
      </c>
      <c r="P917">
        <f>IF(LOWER(TRIM($J917&amp;""))="x",1,0)</f>
        <v/>
      </c>
    </row>
    <row r="918">
      <c r="A918" s="49" t="n">
        <v>46140</v>
      </c>
      <c r="B918" s="50" t="inlineStr">
        <is>
          <t>BL26911</t>
        </is>
      </c>
      <c r="C918" s="50" t="inlineStr">
        <is>
          <t>Own shop</t>
        </is>
      </c>
      <c r="D918" s="50" t="inlineStr">
        <is>
          <t>BL-403</t>
        </is>
      </c>
      <c r="E918" s="50" t="n">
        <v>1</v>
      </c>
      <c r="F918" s="51" t="n">
        <v>10.84</v>
      </c>
      <c r="G918" s="51" t="n">
        <v>0</v>
      </c>
      <c r="H918" s="51" t="n">
        <v>4.12</v>
      </c>
      <c r="I918" s="51" t="n">
        <v>4.76</v>
      </c>
      <c r="J918" s="50" t="n"/>
      <c r="K918" s="52">
        <f>IF(OR($A918="",$E918=""),"",IF($P918=1,0,N($E918)*N($F918)-N($G918)+N($H918)))</f>
        <v/>
      </c>
      <c r="L918" s="52">
        <f>IF(K918="","",IF($P918=1,0,N($E918)*IFERROR(INDEX(Products!$D$8:$D$307,MATCH($D918,Products!$A$8:$A$307,0)),0)))</f>
        <v/>
      </c>
      <c r="M918" s="52">
        <f>IF(OR(K918="",$O918=0),IF(K918="","",0),IF($P918=1,0,K918*(N(INDEX(Settings!$E$11:$E$18,$O918))+N(INDEX(Settings!$G$11:$G$18,$O918)))+N(INDEX(Settings!$F$11:$F$18,$O918))))</f>
        <v/>
      </c>
      <c r="N918" s="53">
        <f>IF(K918="","",K918-L918-M918-N($I918)-$P918*N(Settings!$D$20))</f>
        <v/>
      </c>
      <c r="O918">
        <f>IF($C918="",0,IFERROR(MATCH($C918,Settings!$D$11:$D$18,0),0))</f>
        <v/>
      </c>
      <c r="P918">
        <f>IF(LOWER(TRIM($J918&amp;""))="x",1,0)</f>
        <v/>
      </c>
    </row>
    <row r="919">
      <c r="A919" s="49" t="n">
        <v>46140</v>
      </c>
      <c r="B919" s="50" t="inlineStr">
        <is>
          <t>BL26912</t>
        </is>
      </c>
      <c r="C919" s="50" t="inlineStr">
        <is>
          <t>eBay</t>
        </is>
      </c>
      <c r="D919" s="50" t="inlineStr">
        <is>
          <t>BL-201</t>
        </is>
      </c>
      <c r="E919" s="50" t="n">
        <v>1</v>
      </c>
      <c r="F919" s="51" t="n">
        <v>12.52</v>
      </c>
      <c r="G919" s="51" t="n">
        <v>0</v>
      </c>
      <c r="H919" s="51" t="n">
        <v>3.28</v>
      </c>
      <c r="I919" s="51" t="n">
        <v>4.75</v>
      </c>
      <c r="J919" s="50" t="n"/>
      <c r="K919" s="52">
        <f>IF(OR($A919="",$E919=""),"",IF($P919=1,0,N($E919)*N($F919)-N($G919)+N($H919)))</f>
        <v/>
      </c>
      <c r="L919" s="52">
        <f>IF(K919="","",IF($P919=1,0,N($E919)*IFERROR(INDEX(Products!$D$8:$D$307,MATCH($D919,Products!$A$8:$A$307,0)),0)))</f>
        <v/>
      </c>
      <c r="M919" s="52">
        <f>IF(OR(K919="",$O919=0),IF(K919="","",0),IF($P919=1,0,K919*(N(INDEX(Settings!$E$11:$E$18,$O919))+N(INDEX(Settings!$G$11:$G$18,$O919)))+N(INDEX(Settings!$F$11:$F$18,$O919))))</f>
        <v/>
      </c>
      <c r="N919" s="53">
        <f>IF(K919="","",K919-L919-M919-N($I919)-$P919*N(Settings!$D$20))</f>
        <v/>
      </c>
      <c r="O919">
        <f>IF($C919="",0,IFERROR(MATCH($C919,Settings!$D$11:$D$18,0),0))</f>
        <v/>
      </c>
      <c r="P919">
        <f>IF(LOWER(TRIM($J919&amp;""))="x",1,0)</f>
        <v/>
      </c>
    </row>
    <row r="920">
      <c r="A920" s="49" t="n">
        <v>46140</v>
      </c>
      <c r="B920" s="50" t="inlineStr">
        <is>
          <t>BL26913</t>
        </is>
      </c>
      <c r="C920" s="50" t="inlineStr">
        <is>
          <t>Own shop</t>
        </is>
      </c>
      <c r="D920" s="50" t="inlineStr">
        <is>
          <t>BL-204</t>
        </is>
      </c>
      <c r="E920" s="50" t="n">
        <v>1</v>
      </c>
      <c r="F920" s="51" t="n">
        <v>19.24</v>
      </c>
      <c r="G920" s="51" t="n">
        <v>0</v>
      </c>
      <c r="H920" s="51" t="n">
        <v>4.12</v>
      </c>
      <c r="I920" s="51" t="n">
        <v>5.03</v>
      </c>
      <c r="J920" s="50" t="n"/>
      <c r="K920" s="52">
        <f>IF(OR($A920="",$E920=""),"",IF($P920=1,0,N($E920)*N($F920)-N($G920)+N($H920)))</f>
        <v/>
      </c>
      <c r="L920" s="52">
        <f>IF(K920="","",IF($P920=1,0,N($E920)*IFERROR(INDEX(Products!$D$8:$D$307,MATCH($D920,Products!$A$8:$A$307,0)),0)))</f>
        <v/>
      </c>
      <c r="M920" s="52">
        <f>IF(OR(K920="",$O920=0),IF(K920="","",0),IF($P920=1,0,K920*(N(INDEX(Settings!$E$11:$E$18,$O920))+N(INDEX(Settings!$G$11:$G$18,$O920)))+N(INDEX(Settings!$F$11:$F$18,$O920))))</f>
        <v/>
      </c>
      <c r="N920" s="53">
        <f>IF(K920="","",K920-L920-M920-N($I920)-$P920*N(Settings!$D$20))</f>
        <v/>
      </c>
      <c r="O920">
        <f>IF($C920="",0,IFERROR(MATCH($C920,Settings!$D$11:$D$18,0),0))</f>
        <v/>
      </c>
      <c r="P920">
        <f>IF(LOWER(TRIM($J920&amp;""))="x",1,0)</f>
        <v/>
      </c>
    </row>
    <row r="921">
      <c r="A921" s="49" t="n">
        <v>46140</v>
      </c>
      <c r="B921" s="50" t="inlineStr">
        <is>
          <t>BL26914</t>
        </is>
      </c>
      <c r="C921" s="50" t="inlineStr">
        <is>
          <t>Own shop</t>
        </is>
      </c>
      <c r="D921" s="50" t="inlineStr">
        <is>
          <t>BL-302</t>
        </is>
      </c>
      <c r="E921" s="50" t="n">
        <v>2</v>
      </c>
      <c r="F921" s="51" t="n">
        <v>33.53</v>
      </c>
      <c r="G921" s="51" t="n">
        <v>0</v>
      </c>
      <c r="H921" s="51" t="n">
        <v>0</v>
      </c>
      <c r="I921" s="51" t="n">
        <v>5.15</v>
      </c>
      <c r="J921" s="50" t="n"/>
      <c r="K921" s="52">
        <f>IF(OR($A921="",$E921=""),"",IF($P921=1,0,N($E921)*N($F921)-N($G921)+N($H921)))</f>
        <v/>
      </c>
      <c r="L921" s="52">
        <f>IF(K921="","",IF($P921=1,0,N($E921)*IFERROR(INDEX(Products!$D$8:$D$307,MATCH($D921,Products!$A$8:$A$307,0)),0)))</f>
        <v/>
      </c>
      <c r="M921" s="52">
        <f>IF(OR(K921="",$O921=0),IF(K921="","",0),IF($P921=1,0,K921*(N(INDEX(Settings!$E$11:$E$18,$O921))+N(INDEX(Settings!$G$11:$G$18,$O921)))+N(INDEX(Settings!$F$11:$F$18,$O921))))</f>
        <v/>
      </c>
      <c r="N921" s="53">
        <f>IF(K921="","",K921-L921-M921-N($I921)-$P921*N(Settings!$D$20))</f>
        <v/>
      </c>
      <c r="O921">
        <f>IF($C921="",0,IFERROR(MATCH($C921,Settings!$D$11:$D$18,0),0))</f>
        <v/>
      </c>
      <c r="P921">
        <f>IF(LOWER(TRIM($J921&amp;""))="x",1,0)</f>
        <v/>
      </c>
    </row>
    <row r="922">
      <c r="A922" s="49" t="n">
        <v>46140</v>
      </c>
      <c r="B922" s="50" t="inlineStr">
        <is>
          <t>BL26915</t>
        </is>
      </c>
      <c r="C922" s="50" t="inlineStr">
        <is>
          <t>Own shop</t>
        </is>
      </c>
      <c r="D922" s="50" t="inlineStr">
        <is>
          <t>BL-204</t>
        </is>
      </c>
      <c r="E922" s="50" t="n">
        <v>1</v>
      </c>
      <c r="F922" s="51" t="n">
        <v>19.24</v>
      </c>
      <c r="G922" s="51" t="n">
        <v>0</v>
      </c>
      <c r="H922" s="51" t="n">
        <v>4.12</v>
      </c>
      <c r="I922" s="51" t="n">
        <v>5.05</v>
      </c>
      <c r="J922" s="50" t="n"/>
      <c r="K922" s="52">
        <f>IF(OR($A922="",$E922=""),"",IF($P922=1,0,N($E922)*N($F922)-N($G922)+N($H922)))</f>
        <v/>
      </c>
      <c r="L922" s="52">
        <f>IF(K922="","",IF($P922=1,0,N($E922)*IFERROR(INDEX(Products!$D$8:$D$307,MATCH($D922,Products!$A$8:$A$307,0)),0)))</f>
        <v/>
      </c>
      <c r="M922" s="52">
        <f>IF(OR(K922="",$O922=0),IF(K922="","",0),IF($P922=1,0,K922*(N(INDEX(Settings!$E$11:$E$18,$O922))+N(INDEX(Settings!$G$11:$G$18,$O922)))+N(INDEX(Settings!$F$11:$F$18,$O922))))</f>
        <v/>
      </c>
      <c r="N922" s="53">
        <f>IF(K922="","",K922-L922-M922-N($I922)-$P922*N(Settings!$D$20))</f>
        <v/>
      </c>
      <c r="O922">
        <f>IF($C922="",0,IFERROR(MATCH($C922,Settings!$D$11:$D$18,0),0))</f>
        <v/>
      </c>
      <c r="P922">
        <f>IF(LOWER(TRIM($J922&amp;""))="x",1,0)</f>
        <v/>
      </c>
    </row>
    <row r="923">
      <c r="A923" s="49" t="n">
        <v>46140</v>
      </c>
      <c r="B923" s="50" t="inlineStr">
        <is>
          <t>BL26916</t>
        </is>
      </c>
      <c r="C923" s="50" t="inlineStr">
        <is>
          <t>Own shop</t>
        </is>
      </c>
      <c r="D923" s="50" t="inlineStr">
        <is>
          <t>BL-101</t>
        </is>
      </c>
      <c r="E923" s="50" t="n">
        <v>1</v>
      </c>
      <c r="F923" s="51" t="n">
        <v>20.92</v>
      </c>
      <c r="G923" s="51" t="n">
        <v>0</v>
      </c>
      <c r="H923" s="51" t="n">
        <v>4.12</v>
      </c>
      <c r="I923" s="51" t="n">
        <v>4.76</v>
      </c>
      <c r="J923" s="50" t="n"/>
      <c r="K923" s="52">
        <f>IF(OR($A923="",$E923=""),"",IF($P923=1,0,N($E923)*N($F923)-N($G923)+N($H923)))</f>
        <v/>
      </c>
      <c r="L923" s="52">
        <f>IF(K923="","",IF($P923=1,0,N($E923)*IFERROR(INDEX(Products!$D$8:$D$307,MATCH($D923,Products!$A$8:$A$307,0)),0)))</f>
        <v/>
      </c>
      <c r="M923" s="52">
        <f>IF(OR(K923="",$O923=0),IF(K923="","",0),IF($P923=1,0,K923*(N(INDEX(Settings!$E$11:$E$18,$O923))+N(INDEX(Settings!$G$11:$G$18,$O923)))+N(INDEX(Settings!$F$11:$F$18,$O923))))</f>
        <v/>
      </c>
      <c r="N923" s="53">
        <f>IF(K923="","",K923-L923-M923-N($I923)-$P923*N(Settings!$D$20))</f>
        <v/>
      </c>
      <c r="O923">
        <f>IF($C923="",0,IFERROR(MATCH($C923,Settings!$D$11:$D$18,0),0))</f>
        <v/>
      </c>
      <c r="P923">
        <f>IF(LOWER(TRIM($J923&amp;""))="x",1,0)</f>
        <v/>
      </c>
    </row>
    <row r="924">
      <c r="A924" s="49" t="n">
        <v>46140</v>
      </c>
      <c r="B924" s="50" t="inlineStr">
        <is>
          <t>BL26917</t>
        </is>
      </c>
      <c r="C924" s="50" t="inlineStr">
        <is>
          <t>Own shop</t>
        </is>
      </c>
      <c r="D924" s="50" t="inlineStr">
        <is>
          <t>BL-104</t>
        </is>
      </c>
      <c r="E924" s="50" t="n">
        <v>1</v>
      </c>
      <c r="F924" s="51" t="n">
        <v>8.32</v>
      </c>
      <c r="G924" s="51" t="n">
        <v>0</v>
      </c>
      <c r="H924" s="51" t="n">
        <v>4.12</v>
      </c>
      <c r="I924" s="51" t="n">
        <v>4.92</v>
      </c>
      <c r="J924" s="50" t="n"/>
      <c r="K924" s="52">
        <f>IF(OR($A924="",$E924=""),"",IF($P924=1,0,N($E924)*N($F924)-N($G924)+N($H924)))</f>
        <v/>
      </c>
      <c r="L924" s="52">
        <f>IF(K924="","",IF($P924=1,0,N($E924)*IFERROR(INDEX(Products!$D$8:$D$307,MATCH($D924,Products!$A$8:$A$307,0)),0)))</f>
        <v/>
      </c>
      <c r="M924" s="52">
        <f>IF(OR(K924="",$O924=0),IF(K924="","",0),IF($P924=1,0,K924*(N(INDEX(Settings!$E$11:$E$18,$O924))+N(INDEX(Settings!$G$11:$G$18,$O924)))+N(INDEX(Settings!$F$11:$F$18,$O924))))</f>
        <v/>
      </c>
      <c r="N924" s="53">
        <f>IF(K924="","",K924-L924-M924-N($I924)-$P924*N(Settings!$D$20))</f>
        <v/>
      </c>
      <c r="O924">
        <f>IF($C924="",0,IFERROR(MATCH($C924,Settings!$D$11:$D$18,0),0))</f>
        <v/>
      </c>
      <c r="P924">
        <f>IF(LOWER(TRIM($J924&amp;""))="x",1,0)</f>
        <v/>
      </c>
    </row>
    <row r="925">
      <c r="A925" s="49" t="n">
        <v>46141</v>
      </c>
      <c r="B925" s="50" t="inlineStr">
        <is>
          <t>BL26918</t>
        </is>
      </c>
      <c r="C925" s="50" t="inlineStr">
        <is>
          <t>Own shop</t>
        </is>
      </c>
      <c r="D925" s="50" t="inlineStr">
        <is>
          <t>BL-403</t>
        </is>
      </c>
      <c r="E925" s="50" t="n">
        <v>1</v>
      </c>
      <c r="F925" s="51" t="n">
        <v>10.84</v>
      </c>
      <c r="G925" s="51" t="n">
        <v>0</v>
      </c>
      <c r="H925" s="51" t="n">
        <v>4.12</v>
      </c>
      <c r="I925" s="51" t="n">
        <v>4.71</v>
      </c>
      <c r="J925" s="50" t="n"/>
      <c r="K925" s="52">
        <f>IF(OR($A925="",$E925=""),"",IF($P925=1,0,N($E925)*N($F925)-N($G925)+N($H925)))</f>
        <v/>
      </c>
      <c r="L925" s="52">
        <f>IF(K925="","",IF($P925=1,0,N($E925)*IFERROR(INDEX(Products!$D$8:$D$307,MATCH($D925,Products!$A$8:$A$307,0)),0)))</f>
        <v/>
      </c>
      <c r="M925" s="52">
        <f>IF(OR(K925="",$O925=0),IF(K925="","",0),IF($P925=1,0,K925*(N(INDEX(Settings!$E$11:$E$18,$O925))+N(INDEX(Settings!$G$11:$G$18,$O925)))+N(INDEX(Settings!$F$11:$F$18,$O925))))</f>
        <v/>
      </c>
      <c r="N925" s="53">
        <f>IF(K925="","",K925-L925-M925-N($I925)-$P925*N(Settings!$D$20))</f>
        <v/>
      </c>
      <c r="O925">
        <f>IF($C925="",0,IFERROR(MATCH($C925,Settings!$D$11:$D$18,0),0))</f>
        <v/>
      </c>
      <c r="P925">
        <f>IF(LOWER(TRIM($J925&amp;""))="x",1,0)</f>
        <v/>
      </c>
    </row>
    <row r="926">
      <c r="A926" s="49" t="n">
        <v>46141</v>
      </c>
      <c r="B926" s="50" t="inlineStr">
        <is>
          <t>BL26919</t>
        </is>
      </c>
      <c r="C926" s="50" t="inlineStr">
        <is>
          <t>Own shop</t>
        </is>
      </c>
      <c r="D926" s="50" t="inlineStr">
        <is>
          <t>BL-102</t>
        </is>
      </c>
      <c r="E926" s="50" t="n">
        <v>1</v>
      </c>
      <c r="F926" s="51" t="n">
        <v>14.2</v>
      </c>
      <c r="G926" s="51" t="n">
        <v>0</v>
      </c>
      <c r="H926" s="51" t="n">
        <v>4.12</v>
      </c>
      <c r="I926" s="51" t="n">
        <v>5.02</v>
      </c>
      <c r="J926" s="50" t="n"/>
      <c r="K926" s="52">
        <f>IF(OR($A926="",$E926=""),"",IF($P926=1,0,N($E926)*N($F926)-N($G926)+N($H926)))</f>
        <v/>
      </c>
      <c r="L926" s="52">
        <f>IF(K926="","",IF($P926=1,0,N($E926)*IFERROR(INDEX(Products!$D$8:$D$307,MATCH($D926,Products!$A$8:$A$307,0)),0)))</f>
        <v/>
      </c>
      <c r="M926" s="52">
        <f>IF(OR(K926="",$O926=0),IF(K926="","",0),IF($P926=1,0,K926*(N(INDEX(Settings!$E$11:$E$18,$O926))+N(INDEX(Settings!$G$11:$G$18,$O926)))+N(INDEX(Settings!$F$11:$F$18,$O926))))</f>
        <v/>
      </c>
      <c r="N926" s="53">
        <f>IF(K926="","",K926-L926-M926-N($I926)-$P926*N(Settings!$D$20))</f>
        <v/>
      </c>
      <c r="O926">
        <f>IF($C926="",0,IFERROR(MATCH($C926,Settings!$D$11:$D$18,0),0))</f>
        <v/>
      </c>
      <c r="P926">
        <f>IF(LOWER(TRIM($J926&amp;""))="x",1,0)</f>
        <v/>
      </c>
    </row>
    <row r="927">
      <c r="A927" s="49" t="n">
        <v>46141</v>
      </c>
      <c r="B927" s="50" t="inlineStr">
        <is>
          <t>BL26920</t>
        </is>
      </c>
      <c r="C927" s="50" t="inlineStr">
        <is>
          <t>Amazon</t>
        </is>
      </c>
      <c r="D927" s="50" t="inlineStr">
        <is>
          <t>BL-202</t>
        </is>
      </c>
      <c r="E927" s="50" t="n">
        <v>2</v>
      </c>
      <c r="F927" s="51" t="n">
        <v>60.88</v>
      </c>
      <c r="G927" s="51" t="n">
        <v>0</v>
      </c>
      <c r="H927" s="51" t="n">
        <v>0</v>
      </c>
      <c r="I927" s="51" t="n">
        <v>6.9</v>
      </c>
      <c r="J927" s="50" t="n"/>
      <c r="K927" s="52">
        <f>IF(OR($A927="",$E927=""),"",IF($P927=1,0,N($E927)*N($F927)-N($G927)+N($H927)))</f>
        <v/>
      </c>
      <c r="L927" s="52">
        <f>IF(K927="","",IF($P927=1,0,N($E927)*IFERROR(INDEX(Products!$D$8:$D$307,MATCH($D927,Products!$A$8:$A$307,0)),0)))</f>
        <v/>
      </c>
      <c r="M927" s="52">
        <f>IF(OR(K927="",$O927=0),IF(K927="","",0),IF($P927=1,0,K927*(N(INDEX(Settings!$E$11:$E$18,$O927))+N(INDEX(Settings!$G$11:$G$18,$O927)))+N(INDEX(Settings!$F$11:$F$18,$O927))))</f>
        <v/>
      </c>
      <c r="N927" s="53">
        <f>IF(K927="","",K927-L927-M927-N($I927)-$P927*N(Settings!$D$20))</f>
        <v/>
      </c>
      <c r="O927">
        <f>IF($C927="",0,IFERROR(MATCH($C927,Settings!$D$11:$D$18,0),0))</f>
        <v/>
      </c>
      <c r="P927">
        <f>IF(LOWER(TRIM($J927&amp;""))="x",1,0)</f>
        <v/>
      </c>
    </row>
    <row r="928">
      <c r="A928" s="49" t="n">
        <v>46141</v>
      </c>
      <c r="B928" s="50" t="inlineStr">
        <is>
          <t>BL26921</t>
        </is>
      </c>
      <c r="C928" s="50" t="inlineStr">
        <is>
          <t>Amazon</t>
        </is>
      </c>
      <c r="D928" s="50" t="inlineStr">
        <is>
          <t>BL-301</t>
        </is>
      </c>
      <c r="E928" s="50" t="n">
        <v>2</v>
      </c>
      <c r="F928" s="51" t="n">
        <v>19.32</v>
      </c>
      <c r="G928" s="51" t="n">
        <v>0</v>
      </c>
      <c r="H928" s="51" t="n">
        <v>0</v>
      </c>
      <c r="I928" s="51" t="n">
        <v>5.08</v>
      </c>
      <c r="J928" s="50" t="n"/>
      <c r="K928" s="52">
        <f>IF(OR($A928="",$E928=""),"",IF($P928=1,0,N($E928)*N($F928)-N($G928)+N($H928)))</f>
        <v/>
      </c>
      <c r="L928" s="52">
        <f>IF(K928="","",IF($P928=1,0,N($E928)*IFERROR(INDEX(Products!$D$8:$D$307,MATCH($D928,Products!$A$8:$A$307,0)),0)))</f>
        <v/>
      </c>
      <c r="M928" s="52">
        <f>IF(OR(K928="",$O928=0),IF(K928="","",0),IF($P928=1,0,K928*(N(INDEX(Settings!$E$11:$E$18,$O928))+N(INDEX(Settings!$G$11:$G$18,$O928)))+N(INDEX(Settings!$F$11:$F$18,$O928))))</f>
        <v/>
      </c>
      <c r="N928" s="53">
        <f>IF(K928="","",K928-L928-M928-N($I928)-$P928*N(Settings!$D$20))</f>
        <v/>
      </c>
      <c r="O928">
        <f>IF($C928="",0,IFERROR(MATCH($C928,Settings!$D$11:$D$18,0),0))</f>
        <v/>
      </c>
      <c r="P928">
        <f>IF(LOWER(TRIM($J928&amp;""))="x",1,0)</f>
        <v/>
      </c>
    </row>
    <row r="929">
      <c r="A929" s="49" t="n">
        <v>46141</v>
      </c>
      <c r="B929" s="50" t="inlineStr">
        <is>
          <t>BL26922</t>
        </is>
      </c>
      <c r="C929" s="50" t="inlineStr">
        <is>
          <t>eBay</t>
        </is>
      </c>
      <c r="D929" s="50" t="inlineStr">
        <is>
          <t>BL-303</t>
        </is>
      </c>
      <c r="E929" s="50" t="n">
        <v>1</v>
      </c>
      <c r="F929" s="51" t="n">
        <v>10</v>
      </c>
      <c r="G929" s="51" t="n">
        <v>0</v>
      </c>
      <c r="H929" s="51" t="n">
        <v>3.28</v>
      </c>
      <c r="I929" s="51" t="n">
        <v>4.39</v>
      </c>
      <c r="J929" s="50" t="n"/>
      <c r="K929" s="52">
        <f>IF(OR($A929="",$E929=""),"",IF($P929=1,0,N($E929)*N($F929)-N($G929)+N($H929)))</f>
        <v/>
      </c>
      <c r="L929" s="52">
        <f>IF(K929="","",IF($P929=1,0,N($E929)*IFERROR(INDEX(Products!$D$8:$D$307,MATCH($D929,Products!$A$8:$A$307,0)),0)))</f>
        <v/>
      </c>
      <c r="M929" s="52">
        <f>IF(OR(K929="",$O929=0),IF(K929="","",0),IF($P929=1,0,K929*(N(INDEX(Settings!$E$11:$E$18,$O929))+N(INDEX(Settings!$G$11:$G$18,$O929)))+N(INDEX(Settings!$F$11:$F$18,$O929))))</f>
        <v/>
      </c>
      <c r="N929" s="53">
        <f>IF(K929="","",K929-L929-M929-N($I929)-$P929*N(Settings!$D$20))</f>
        <v/>
      </c>
      <c r="O929">
        <f>IF($C929="",0,IFERROR(MATCH($C929,Settings!$D$11:$D$18,0),0))</f>
        <v/>
      </c>
      <c r="P929">
        <f>IF(LOWER(TRIM($J929&amp;""))="x",1,0)</f>
        <v/>
      </c>
    </row>
    <row r="930">
      <c r="A930" s="49" t="n">
        <v>46141</v>
      </c>
      <c r="B930" s="50" t="inlineStr">
        <is>
          <t>BL26923</t>
        </is>
      </c>
      <c r="C930" s="50" t="inlineStr">
        <is>
          <t>Own shop</t>
        </is>
      </c>
      <c r="D930" s="50" t="inlineStr">
        <is>
          <t>BL-101</t>
        </is>
      </c>
      <c r="E930" s="50" t="n">
        <v>1</v>
      </c>
      <c r="F930" s="51" t="n">
        <v>20.92</v>
      </c>
      <c r="G930" s="51" t="n">
        <v>0</v>
      </c>
      <c r="H930" s="51" t="n">
        <v>4.12</v>
      </c>
      <c r="I930" s="51" t="n">
        <v>5.03</v>
      </c>
      <c r="J930" s="50" t="n"/>
      <c r="K930" s="52">
        <f>IF(OR($A930="",$E930=""),"",IF($P930=1,0,N($E930)*N($F930)-N($G930)+N($H930)))</f>
        <v/>
      </c>
      <c r="L930" s="52">
        <f>IF(K930="","",IF($P930=1,0,N($E930)*IFERROR(INDEX(Products!$D$8:$D$307,MATCH($D930,Products!$A$8:$A$307,0)),0)))</f>
        <v/>
      </c>
      <c r="M930" s="52">
        <f>IF(OR(K930="",$O930=0),IF(K930="","",0),IF($P930=1,0,K930*(N(INDEX(Settings!$E$11:$E$18,$O930))+N(INDEX(Settings!$G$11:$G$18,$O930)))+N(INDEX(Settings!$F$11:$F$18,$O930))))</f>
        <v/>
      </c>
      <c r="N930" s="53">
        <f>IF(K930="","",K930-L930-M930-N($I930)-$P930*N(Settings!$D$20))</f>
        <v/>
      </c>
      <c r="O930">
        <f>IF($C930="",0,IFERROR(MATCH($C930,Settings!$D$11:$D$18,0),0))</f>
        <v/>
      </c>
      <c r="P930">
        <f>IF(LOWER(TRIM($J930&amp;""))="x",1,0)</f>
        <v/>
      </c>
    </row>
    <row r="931">
      <c r="A931" s="49" t="n">
        <v>46141</v>
      </c>
      <c r="B931" s="50" t="inlineStr">
        <is>
          <t>BL26924</t>
        </is>
      </c>
      <c r="C931" s="50" t="inlineStr">
        <is>
          <t>Own shop</t>
        </is>
      </c>
      <c r="D931" s="50" t="inlineStr">
        <is>
          <t>BL-104</t>
        </is>
      </c>
      <c r="E931" s="50" t="n">
        <v>1</v>
      </c>
      <c r="F931" s="51" t="n">
        <v>8.32</v>
      </c>
      <c r="G931" s="51" t="n">
        <v>0</v>
      </c>
      <c r="H931" s="51" t="n">
        <v>4.12</v>
      </c>
      <c r="I931" s="51" t="n">
        <v>4.42</v>
      </c>
      <c r="J931" s="50" t="n"/>
      <c r="K931" s="52">
        <f>IF(OR($A931="",$E931=""),"",IF($P931=1,0,N($E931)*N($F931)-N($G931)+N($H931)))</f>
        <v/>
      </c>
      <c r="L931" s="52">
        <f>IF(K931="","",IF($P931=1,0,N($E931)*IFERROR(INDEX(Products!$D$8:$D$307,MATCH($D931,Products!$A$8:$A$307,0)),0)))</f>
        <v/>
      </c>
      <c r="M931" s="52">
        <f>IF(OR(K931="",$O931=0),IF(K931="","",0),IF($P931=1,0,K931*(N(INDEX(Settings!$E$11:$E$18,$O931))+N(INDEX(Settings!$G$11:$G$18,$O931)))+N(INDEX(Settings!$F$11:$F$18,$O931))))</f>
        <v/>
      </c>
      <c r="N931" s="53">
        <f>IF(K931="","",K931-L931-M931-N($I931)-$P931*N(Settings!$D$20))</f>
        <v/>
      </c>
      <c r="O931">
        <f>IF($C931="",0,IFERROR(MATCH($C931,Settings!$D$11:$D$18,0),0))</f>
        <v/>
      </c>
      <c r="P931">
        <f>IF(LOWER(TRIM($J931&amp;""))="x",1,0)</f>
        <v/>
      </c>
    </row>
    <row r="932">
      <c r="A932" s="49" t="n">
        <v>46142</v>
      </c>
      <c r="B932" s="50" t="inlineStr">
        <is>
          <t>BL26925</t>
        </is>
      </c>
      <c r="C932" s="50" t="inlineStr">
        <is>
          <t>Amazon</t>
        </is>
      </c>
      <c r="D932" s="50" t="inlineStr">
        <is>
          <t>BL-203</t>
        </is>
      </c>
      <c r="E932" s="50" t="n">
        <v>1</v>
      </c>
      <c r="F932" s="51" t="n">
        <v>17.56</v>
      </c>
      <c r="G932" s="51" t="n">
        <v>0</v>
      </c>
      <c r="H932" s="51" t="n">
        <v>0</v>
      </c>
      <c r="I932" s="51" t="n">
        <v>4.98</v>
      </c>
      <c r="J932" s="50" t="n"/>
      <c r="K932" s="52">
        <f>IF(OR($A932="",$E932=""),"",IF($P932=1,0,N($E932)*N($F932)-N($G932)+N($H932)))</f>
        <v/>
      </c>
      <c r="L932" s="52">
        <f>IF(K932="","",IF($P932=1,0,N($E932)*IFERROR(INDEX(Products!$D$8:$D$307,MATCH($D932,Products!$A$8:$A$307,0)),0)))</f>
        <v/>
      </c>
      <c r="M932" s="52">
        <f>IF(OR(K932="",$O932=0),IF(K932="","",0),IF($P932=1,0,K932*(N(INDEX(Settings!$E$11:$E$18,$O932))+N(INDEX(Settings!$G$11:$G$18,$O932)))+N(INDEX(Settings!$F$11:$F$18,$O932))))</f>
        <v/>
      </c>
      <c r="N932" s="53">
        <f>IF(K932="","",K932-L932-M932-N($I932)-$P932*N(Settings!$D$20))</f>
        <v/>
      </c>
      <c r="O932">
        <f>IF($C932="",0,IFERROR(MATCH($C932,Settings!$D$11:$D$18,0),0))</f>
        <v/>
      </c>
      <c r="P932">
        <f>IF(LOWER(TRIM($J932&amp;""))="x",1,0)</f>
        <v/>
      </c>
    </row>
    <row r="933">
      <c r="A933" s="49" t="n">
        <v>46142</v>
      </c>
      <c r="B933" s="50" t="inlineStr">
        <is>
          <t>BL26926</t>
        </is>
      </c>
      <c r="C933" s="50" t="inlineStr">
        <is>
          <t>Amazon</t>
        </is>
      </c>
      <c r="D933" s="50" t="inlineStr">
        <is>
          <t>BL-201</t>
        </is>
      </c>
      <c r="E933" s="50" t="n">
        <v>1</v>
      </c>
      <c r="F933" s="51" t="n">
        <v>13.15</v>
      </c>
      <c r="G933" s="51" t="n">
        <v>0</v>
      </c>
      <c r="H933" s="51" t="n">
        <v>0</v>
      </c>
      <c r="I933" s="51" t="n">
        <v>5.12</v>
      </c>
      <c r="J933" s="50" t="n"/>
      <c r="K933" s="52">
        <f>IF(OR($A933="",$E933=""),"",IF($P933=1,0,N($E933)*N($F933)-N($G933)+N($H933)))</f>
        <v/>
      </c>
      <c r="L933" s="52">
        <f>IF(K933="","",IF($P933=1,0,N($E933)*IFERROR(INDEX(Products!$D$8:$D$307,MATCH($D933,Products!$A$8:$A$307,0)),0)))</f>
        <v/>
      </c>
      <c r="M933" s="52">
        <f>IF(OR(K933="",$O933=0),IF(K933="","",0),IF($P933=1,0,K933*(N(INDEX(Settings!$E$11:$E$18,$O933))+N(INDEX(Settings!$G$11:$G$18,$O933)))+N(INDEX(Settings!$F$11:$F$18,$O933))))</f>
        <v/>
      </c>
      <c r="N933" s="53">
        <f>IF(K933="","",K933-L933-M933-N($I933)-$P933*N(Settings!$D$20))</f>
        <v/>
      </c>
      <c r="O933">
        <f>IF($C933="",0,IFERROR(MATCH($C933,Settings!$D$11:$D$18,0),0))</f>
        <v/>
      </c>
      <c r="P933">
        <f>IF(LOWER(TRIM($J933&amp;""))="x",1,0)</f>
        <v/>
      </c>
    </row>
    <row r="934">
      <c r="A934" s="49" t="n">
        <v>46142</v>
      </c>
      <c r="B934" s="50" t="inlineStr">
        <is>
          <t>BL26927</t>
        </is>
      </c>
      <c r="C934" s="50" t="inlineStr">
        <is>
          <t>Amazon</t>
        </is>
      </c>
      <c r="D934" s="50" t="inlineStr">
        <is>
          <t>BL-402</t>
        </is>
      </c>
      <c r="E934" s="50" t="n">
        <v>2</v>
      </c>
      <c r="F934" s="51" t="n">
        <v>44.03</v>
      </c>
      <c r="G934" s="51" t="n">
        <v>0</v>
      </c>
      <c r="H934" s="51" t="n">
        <v>0</v>
      </c>
      <c r="I934" s="51" t="n">
        <v>6.9</v>
      </c>
      <c r="J934" s="50" t="n"/>
      <c r="K934" s="52">
        <f>IF(OR($A934="",$E934=""),"",IF($P934=1,0,N($E934)*N($F934)-N($G934)+N($H934)))</f>
        <v/>
      </c>
      <c r="L934" s="52">
        <f>IF(K934="","",IF($P934=1,0,N($E934)*IFERROR(INDEX(Products!$D$8:$D$307,MATCH($D934,Products!$A$8:$A$307,0)),0)))</f>
        <v/>
      </c>
      <c r="M934" s="52">
        <f>IF(OR(K934="",$O934=0),IF(K934="","",0),IF($P934=1,0,K934*(N(INDEX(Settings!$E$11:$E$18,$O934))+N(INDEX(Settings!$G$11:$G$18,$O934)))+N(INDEX(Settings!$F$11:$F$18,$O934))))</f>
        <v/>
      </c>
      <c r="N934" s="53">
        <f>IF(K934="","",K934-L934-M934-N($I934)-$P934*N(Settings!$D$20))</f>
        <v/>
      </c>
      <c r="O934">
        <f>IF($C934="",0,IFERROR(MATCH($C934,Settings!$D$11:$D$18,0),0))</f>
        <v/>
      </c>
      <c r="P934">
        <f>IF(LOWER(TRIM($J934&amp;""))="x",1,0)</f>
        <v/>
      </c>
    </row>
    <row r="935">
      <c r="A935" s="49" t="n">
        <v>46142</v>
      </c>
      <c r="B935" s="50" t="inlineStr">
        <is>
          <t>BL26928</t>
        </is>
      </c>
      <c r="C935" s="50" t="inlineStr">
        <is>
          <t>Own shop</t>
        </is>
      </c>
      <c r="D935" s="50" t="inlineStr">
        <is>
          <t>BL-204</t>
        </is>
      </c>
      <c r="E935" s="50" t="n">
        <v>1</v>
      </c>
      <c r="F935" s="51" t="n">
        <v>19.24</v>
      </c>
      <c r="G935" s="51" t="n">
        <v>0</v>
      </c>
      <c r="H935" s="51" t="n">
        <v>4.12</v>
      </c>
      <c r="I935" s="51" t="n">
        <v>4.72</v>
      </c>
      <c r="J935" s="50" t="n"/>
      <c r="K935" s="52">
        <f>IF(OR($A935="",$E935=""),"",IF($P935=1,0,N($E935)*N($F935)-N($G935)+N($H935)))</f>
        <v/>
      </c>
      <c r="L935" s="52">
        <f>IF(K935="","",IF($P935=1,0,N($E935)*IFERROR(INDEX(Products!$D$8:$D$307,MATCH($D935,Products!$A$8:$A$307,0)),0)))</f>
        <v/>
      </c>
      <c r="M935" s="52">
        <f>IF(OR(K935="",$O935=0),IF(K935="","",0),IF($P935=1,0,K935*(N(INDEX(Settings!$E$11:$E$18,$O935))+N(INDEX(Settings!$G$11:$G$18,$O935)))+N(INDEX(Settings!$F$11:$F$18,$O935))))</f>
        <v/>
      </c>
      <c r="N935" s="53">
        <f>IF(K935="","",K935-L935-M935-N($I935)-$P935*N(Settings!$D$20))</f>
        <v/>
      </c>
      <c r="O935">
        <f>IF($C935="",0,IFERROR(MATCH($C935,Settings!$D$11:$D$18,0),0))</f>
        <v/>
      </c>
      <c r="P935">
        <f>IF(LOWER(TRIM($J935&amp;""))="x",1,0)</f>
        <v/>
      </c>
    </row>
    <row r="936">
      <c r="A936" s="49" t="n">
        <v>46142</v>
      </c>
      <c r="B936" s="50" t="inlineStr">
        <is>
          <t>BL26929</t>
        </is>
      </c>
      <c r="C936" s="50" t="inlineStr">
        <is>
          <t>Own shop</t>
        </is>
      </c>
      <c r="D936" s="50" t="inlineStr">
        <is>
          <t>BL-301</t>
        </is>
      </c>
      <c r="E936" s="50" t="n">
        <v>1</v>
      </c>
      <c r="F936" s="51" t="n">
        <v>18.4</v>
      </c>
      <c r="G936" s="51" t="n">
        <v>0</v>
      </c>
      <c r="H936" s="51" t="n">
        <v>4.12</v>
      </c>
      <c r="I936" s="51" t="n">
        <v>4.93</v>
      </c>
      <c r="J936" s="50" t="inlineStr">
        <is>
          <t>x</t>
        </is>
      </c>
      <c r="K936" s="52">
        <f>IF(OR($A936="",$E936=""),"",IF($P936=1,0,N($E936)*N($F936)-N($G936)+N($H936)))</f>
        <v/>
      </c>
      <c r="L936" s="52">
        <f>IF(K936="","",IF($P936=1,0,N($E936)*IFERROR(INDEX(Products!$D$8:$D$307,MATCH($D936,Products!$A$8:$A$307,0)),0)))</f>
        <v/>
      </c>
      <c r="M936" s="52">
        <f>IF(OR(K936="",$O936=0),IF(K936="","",0),IF($P936=1,0,K936*(N(INDEX(Settings!$E$11:$E$18,$O936))+N(INDEX(Settings!$G$11:$G$18,$O936)))+N(INDEX(Settings!$F$11:$F$18,$O936))))</f>
        <v/>
      </c>
      <c r="N936" s="53">
        <f>IF(K936="","",K936-L936-M936-N($I936)-$P936*N(Settings!$D$20))</f>
        <v/>
      </c>
      <c r="O936">
        <f>IF($C936="",0,IFERROR(MATCH($C936,Settings!$D$11:$D$18,0),0))</f>
        <v/>
      </c>
      <c r="P936">
        <f>IF(LOWER(TRIM($J936&amp;""))="x",1,0)</f>
        <v/>
      </c>
    </row>
    <row r="937">
      <c r="A937" s="49" t="n">
        <v>46142</v>
      </c>
      <c r="B937" s="50" t="inlineStr">
        <is>
          <t>BL26930</t>
        </is>
      </c>
      <c r="C937" s="50" t="inlineStr">
        <is>
          <t>Amazon</t>
        </is>
      </c>
      <c r="D937" s="50" t="inlineStr">
        <is>
          <t>BL-302</t>
        </is>
      </c>
      <c r="E937" s="50" t="n">
        <v>1</v>
      </c>
      <c r="F937" s="51" t="n">
        <v>35.21</v>
      </c>
      <c r="G937" s="51" t="n">
        <v>0</v>
      </c>
      <c r="H937" s="51" t="n">
        <v>0</v>
      </c>
      <c r="I937" s="51" t="n">
        <v>4.22</v>
      </c>
      <c r="J937" s="50" t="n"/>
      <c r="K937" s="52">
        <f>IF(OR($A937="",$E937=""),"",IF($P937=1,0,N($E937)*N($F937)-N($G937)+N($H937)))</f>
        <v/>
      </c>
      <c r="L937" s="52">
        <f>IF(K937="","",IF($P937=1,0,N($E937)*IFERROR(INDEX(Products!$D$8:$D$307,MATCH($D937,Products!$A$8:$A$307,0)),0)))</f>
        <v/>
      </c>
      <c r="M937" s="52">
        <f>IF(OR(K937="",$O937=0),IF(K937="","",0),IF($P937=1,0,K937*(N(INDEX(Settings!$E$11:$E$18,$O937))+N(INDEX(Settings!$G$11:$G$18,$O937)))+N(INDEX(Settings!$F$11:$F$18,$O937))))</f>
        <v/>
      </c>
      <c r="N937" s="53">
        <f>IF(K937="","",K937-L937-M937-N($I937)-$P937*N(Settings!$D$20))</f>
        <v/>
      </c>
      <c r="O937">
        <f>IF($C937="",0,IFERROR(MATCH($C937,Settings!$D$11:$D$18,0),0))</f>
        <v/>
      </c>
      <c r="P937">
        <f>IF(LOWER(TRIM($J937&amp;""))="x",1,0)</f>
        <v/>
      </c>
    </row>
    <row r="938">
      <c r="A938" s="49" t="n">
        <v>46142</v>
      </c>
      <c r="B938" s="50" t="inlineStr">
        <is>
          <t>BL26931</t>
        </is>
      </c>
      <c r="C938" s="50" t="inlineStr">
        <is>
          <t>Amazon</t>
        </is>
      </c>
      <c r="D938" s="50" t="inlineStr">
        <is>
          <t>BL-302</t>
        </is>
      </c>
      <c r="E938" s="50" t="n">
        <v>1</v>
      </c>
      <c r="F938" s="51" t="n">
        <v>35.21</v>
      </c>
      <c r="G938" s="51" t="n">
        <v>0</v>
      </c>
      <c r="H938" s="51" t="n">
        <v>0</v>
      </c>
      <c r="I938" s="51" t="n">
        <v>4.22</v>
      </c>
      <c r="J938" s="50" t="n"/>
      <c r="K938" s="52">
        <f>IF(OR($A938="",$E938=""),"",IF($P938=1,0,N($E938)*N($F938)-N($G938)+N($H938)))</f>
        <v/>
      </c>
      <c r="L938" s="52">
        <f>IF(K938="","",IF($P938=1,0,N($E938)*IFERROR(INDEX(Products!$D$8:$D$307,MATCH($D938,Products!$A$8:$A$307,0)),0)))</f>
        <v/>
      </c>
      <c r="M938" s="52">
        <f>IF(OR(K938="",$O938=0),IF(K938="","",0),IF($P938=1,0,K938*(N(INDEX(Settings!$E$11:$E$18,$O938))+N(INDEX(Settings!$G$11:$G$18,$O938)))+N(INDEX(Settings!$F$11:$F$18,$O938))))</f>
        <v/>
      </c>
      <c r="N938" s="53">
        <f>IF(K938="","",K938-L938-M938-N($I938)-$P938*N(Settings!$D$20))</f>
        <v/>
      </c>
      <c r="O938">
        <f>IF($C938="",0,IFERROR(MATCH($C938,Settings!$D$11:$D$18,0),0))</f>
        <v/>
      </c>
      <c r="P938">
        <f>IF(LOWER(TRIM($J938&amp;""))="x",1,0)</f>
        <v/>
      </c>
    </row>
    <row r="939">
      <c r="A939" s="49" t="n">
        <v>46142</v>
      </c>
      <c r="B939" s="50" t="inlineStr">
        <is>
          <t>BL26932</t>
        </is>
      </c>
      <c r="C939" s="50" t="inlineStr">
        <is>
          <t>Amazon</t>
        </is>
      </c>
      <c r="D939" s="50" t="inlineStr">
        <is>
          <t>BL-101</t>
        </is>
      </c>
      <c r="E939" s="50" t="n">
        <v>1</v>
      </c>
      <c r="F939" s="51" t="n">
        <v>21.97</v>
      </c>
      <c r="G939" s="51" t="n">
        <v>0</v>
      </c>
      <c r="H939" s="51" t="n">
        <v>0</v>
      </c>
      <c r="I939" s="51" t="n">
        <v>4.15</v>
      </c>
      <c r="J939" s="50" t="n"/>
      <c r="K939" s="52">
        <f>IF(OR($A939="",$E939=""),"",IF($P939=1,0,N($E939)*N($F939)-N($G939)+N($H939)))</f>
        <v/>
      </c>
      <c r="L939" s="52">
        <f>IF(K939="","",IF($P939=1,0,N($E939)*IFERROR(INDEX(Products!$D$8:$D$307,MATCH($D939,Products!$A$8:$A$307,0)),0)))</f>
        <v/>
      </c>
      <c r="M939" s="52">
        <f>IF(OR(K939="",$O939=0),IF(K939="","",0),IF($P939=1,0,K939*(N(INDEX(Settings!$E$11:$E$18,$O939))+N(INDEX(Settings!$G$11:$G$18,$O939)))+N(INDEX(Settings!$F$11:$F$18,$O939))))</f>
        <v/>
      </c>
      <c r="N939" s="53">
        <f>IF(K939="","",K939-L939-M939-N($I939)-$P939*N(Settings!$D$20))</f>
        <v/>
      </c>
      <c r="O939">
        <f>IF($C939="",0,IFERROR(MATCH($C939,Settings!$D$11:$D$18,0),0))</f>
        <v/>
      </c>
      <c r="P939">
        <f>IF(LOWER(TRIM($J939&amp;""))="x",1,0)</f>
        <v/>
      </c>
    </row>
    <row r="940">
      <c r="A940" s="49" t="n">
        <v>46143</v>
      </c>
      <c r="B940" s="50" t="inlineStr">
        <is>
          <t>BL26933</t>
        </is>
      </c>
      <c r="C940" s="50" t="inlineStr">
        <is>
          <t>Own shop</t>
        </is>
      </c>
      <c r="D940" s="50" t="inlineStr">
        <is>
          <t>BL-201</t>
        </is>
      </c>
      <c r="E940" s="50" t="n">
        <v>1</v>
      </c>
      <c r="F940" s="51" t="n">
        <v>12.52</v>
      </c>
      <c r="G940" s="51" t="n">
        <v>0</v>
      </c>
      <c r="H940" s="51" t="n">
        <v>4.12</v>
      </c>
      <c r="I940" s="51" t="n">
        <v>4.75</v>
      </c>
      <c r="J940" s="50" t="n"/>
      <c r="K940" s="52">
        <f>IF(OR($A940="",$E940=""),"",IF($P940=1,0,N($E940)*N($F940)-N($G940)+N($H940)))</f>
        <v/>
      </c>
      <c r="L940" s="52">
        <f>IF(K940="","",IF($P940=1,0,N($E940)*IFERROR(INDEX(Products!$D$8:$D$307,MATCH($D940,Products!$A$8:$A$307,0)),0)))</f>
        <v/>
      </c>
      <c r="M940" s="52">
        <f>IF(OR(K940="",$O940=0),IF(K940="","",0),IF($P940=1,0,K940*(N(INDEX(Settings!$E$11:$E$18,$O940))+N(INDEX(Settings!$G$11:$G$18,$O940)))+N(INDEX(Settings!$F$11:$F$18,$O940))))</f>
        <v/>
      </c>
      <c r="N940" s="53">
        <f>IF(K940="","",K940-L940-M940-N($I940)-$P940*N(Settings!$D$20))</f>
        <v/>
      </c>
      <c r="O940">
        <f>IF($C940="",0,IFERROR(MATCH($C940,Settings!$D$11:$D$18,0),0))</f>
        <v/>
      </c>
      <c r="P940">
        <f>IF(LOWER(TRIM($J940&amp;""))="x",1,0)</f>
        <v/>
      </c>
    </row>
    <row r="941">
      <c r="A941" s="49" t="n">
        <v>46143</v>
      </c>
      <c r="B941" s="50" t="inlineStr">
        <is>
          <t>BL26934</t>
        </is>
      </c>
      <c r="C941" s="50" t="inlineStr">
        <is>
          <t>Own shop</t>
        </is>
      </c>
      <c r="D941" s="50" t="inlineStr">
        <is>
          <t>BL-101</t>
        </is>
      </c>
      <c r="E941" s="50" t="n">
        <v>1</v>
      </c>
      <c r="F941" s="51" t="n">
        <v>20.92</v>
      </c>
      <c r="G941" s="51" t="n">
        <v>0</v>
      </c>
      <c r="H941" s="51" t="n">
        <v>4.12</v>
      </c>
      <c r="I941" s="51" t="n">
        <v>5.14</v>
      </c>
      <c r="J941" s="50" t="n"/>
      <c r="K941" s="52">
        <f>IF(OR($A941="",$E941=""),"",IF($P941=1,0,N($E941)*N($F941)-N($G941)+N($H941)))</f>
        <v/>
      </c>
      <c r="L941" s="52">
        <f>IF(K941="","",IF($P941=1,0,N($E941)*IFERROR(INDEX(Products!$D$8:$D$307,MATCH($D941,Products!$A$8:$A$307,0)),0)))</f>
        <v/>
      </c>
      <c r="M941" s="52">
        <f>IF(OR(K941="",$O941=0),IF(K941="","",0),IF($P941=1,0,K941*(N(INDEX(Settings!$E$11:$E$18,$O941))+N(INDEX(Settings!$G$11:$G$18,$O941)))+N(INDEX(Settings!$F$11:$F$18,$O941))))</f>
        <v/>
      </c>
      <c r="N941" s="53">
        <f>IF(K941="","",K941-L941-M941-N($I941)-$P941*N(Settings!$D$20))</f>
        <v/>
      </c>
      <c r="O941">
        <f>IF($C941="",0,IFERROR(MATCH($C941,Settings!$D$11:$D$18,0),0))</f>
        <v/>
      </c>
      <c r="P941">
        <f>IF(LOWER(TRIM($J941&amp;""))="x",1,0)</f>
        <v/>
      </c>
    </row>
    <row r="942">
      <c r="A942" s="49" t="n">
        <v>46143</v>
      </c>
      <c r="B942" s="50" t="inlineStr">
        <is>
          <t>BL26935</t>
        </is>
      </c>
      <c r="C942" s="50" t="inlineStr">
        <is>
          <t>Own shop</t>
        </is>
      </c>
      <c r="D942" s="50" t="inlineStr">
        <is>
          <t>BL-203</t>
        </is>
      </c>
      <c r="E942" s="50" t="n">
        <v>2</v>
      </c>
      <c r="F942" s="51" t="n">
        <v>16.72</v>
      </c>
      <c r="G942" s="51" t="n">
        <v>0</v>
      </c>
      <c r="H942" s="51" t="n">
        <v>4.12</v>
      </c>
      <c r="I942" s="51" t="n">
        <v>4.75</v>
      </c>
      <c r="J942" s="50" t="n"/>
      <c r="K942" s="52">
        <f>IF(OR($A942="",$E942=""),"",IF($P942=1,0,N($E942)*N($F942)-N($G942)+N($H942)))</f>
        <v/>
      </c>
      <c r="L942" s="52">
        <f>IF(K942="","",IF($P942=1,0,N($E942)*IFERROR(INDEX(Products!$D$8:$D$307,MATCH($D942,Products!$A$8:$A$307,0)),0)))</f>
        <v/>
      </c>
      <c r="M942" s="52">
        <f>IF(OR(K942="",$O942=0),IF(K942="","",0),IF($P942=1,0,K942*(N(INDEX(Settings!$E$11:$E$18,$O942))+N(INDEX(Settings!$G$11:$G$18,$O942)))+N(INDEX(Settings!$F$11:$F$18,$O942))))</f>
        <v/>
      </c>
      <c r="N942" s="53">
        <f>IF(K942="","",K942-L942-M942-N($I942)-$P942*N(Settings!$D$20))</f>
        <v/>
      </c>
      <c r="O942">
        <f>IF($C942="",0,IFERROR(MATCH($C942,Settings!$D$11:$D$18,0),0))</f>
        <v/>
      </c>
      <c r="P942">
        <f>IF(LOWER(TRIM($J942&amp;""))="x",1,0)</f>
        <v/>
      </c>
    </row>
    <row r="943">
      <c r="A943" s="49" t="n">
        <v>46143</v>
      </c>
      <c r="B943" s="50" t="inlineStr">
        <is>
          <t>BL26936</t>
        </is>
      </c>
      <c r="C943" s="50" t="inlineStr">
        <is>
          <t>Own shop</t>
        </is>
      </c>
      <c r="D943" s="50" t="inlineStr">
        <is>
          <t>BL-301</t>
        </is>
      </c>
      <c r="E943" s="50" t="n">
        <v>1</v>
      </c>
      <c r="F943" s="51" t="n">
        <v>18.4</v>
      </c>
      <c r="G943" s="51" t="n">
        <v>0</v>
      </c>
      <c r="H943" s="51" t="n">
        <v>4.12</v>
      </c>
      <c r="I943" s="51" t="n">
        <v>4.31</v>
      </c>
      <c r="J943" s="50" t="n"/>
      <c r="K943" s="52">
        <f>IF(OR($A943="",$E943=""),"",IF($P943=1,0,N($E943)*N($F943)-N($G943)+N($H943)))</f>
        <v/>
      </c>
      <c r="L943" s="52">
        <f>IF(K943="","",IF($P943=1,0,N($E943)*IFERROR(INDEX(Products!$D$8:$D$307,MATCH($D943,Products!$A$8:$A$307,0)),0)))</f>
        <v/>
      </c>
      <c r="M943" s="52">
        <f>IF(OR(K943="",$O943=0),IF(K943="","",0),IF($P943=1,0,K943*(N(INDEX(Settings!$E$11:$E$18,$O943))+N(INDEX(Settings!$G$11:$G$18,$O943)))+N(INDEX(Settings!$F$11:$F$18,$O943))))</f>
        <v/>
      </c>
      <c r="N943" s="53">
        <f>IF(K943="","",K943-L943-M943-N($I943)-$P943*N(Settings!$D$20))</f>
        <v/>
      </c>
      <c r="O943">
        <f>IF($C943="",0,IFERROR(MATCH($C943,Settings!$D$11:$D$18,0),0))</f>
        <v/>
      </c>
      <c r="P943">
        <f>IF(LOWER(TRIM($J943&amp;""))="x",1,0)</f>
        <v/>
      </c>
    </row>
    <row r="944">
      <c r="A944" s="49" t="n">
        <v>46143</v>
      </c>
      <c r="B944" s="50" t="inlineStr">
        <is>
          <t>BL26937</t>
        </is>
      </c>
      <c r="C944" s="50" t="inlineStr">
        <is>
          <t>Own shop</t>
        </is>
      </c>
      <c r="D944" s="50" t="inlineStr">
        <is>
          <t>BL-303</t>
        </is>
      </c>
      <c r="E944" s="50" t="n">
        <v>1</v>
      </c>
      <c r="F944" s="51" t="n">
        <v>10</v>
      </c>
      <c r="G944" s="51" t="n">
        <v>0</v>
      </c>
      <c r="H944" s="51" t="n">
        <v>4.12</v>
      </c>
      <c r="I944" s="51" t="n">
        <v>4.35</v>
      </c>
      <c r="J944" s="50" t="n"/>
      <c r="K944" s="52">
        <f>IF(OR($A944="",$E944=""),"",IF($P944=1,0,N($E944)*N($F944)-N($G944)+N($H944)))</f>
        <v/>
      </c>
      <c r="L944" s="52">
        <f>IF(K944="","",IF($P944=1,0,N($E944)*IFERROR(INDEX(Products!$D$8:$D$307,MATCH($D944,Products!$A$8:$A$307,0)),0)))</f>
        <v/>
      </c>
      <c r="M944" s="52">
        <f>IF(OR(K944="",$O944=0),IF(K944="","",0),IF($P944=1,0,K944*(N(INDEX(Settings!$E$11:$E$18,$O944))+N(INDEX(Settings!$G$11:$G$18,$O944)))+N(INDEX(Settings!$F$11:$F$18,$O944))))</f>
        <v/>
      </c>
      <c r="N944" s="53">
        <f>IF(K944="","",K944-L944-M944-N($I944)-$P944*N(Settings!$D$20))</f>
        <v/>
      </c>
      <c r="O944">
        <f>IF($C944="",0,IFERROR(MATCH($C944,Settings!$D$11:$D$18,0),0))</f>
        <v/>
      </c>
      <c r="P944">
        <f>IF(LOWER(TRIM($J944&amp;""))="x",1,0)</f>
        <v/>
      </c>
    </row>
    <row r="945">
      <c r="A945" s="49" t="n">
        <v>46143</v>
      </c>
      <c r="B945" s="50" t="inlineStr">
        <is>
          <t>BL26938</t>
        </is>
      </c>
      <c r="C945" s="50" t="inlineStr">
        <is>
          <t>Amazon</t>
        </is>
      </c>
      <c r="D945" s="50" t="inlineStr">
        <is>
          <t>BL-203</t>
        </is>
      </c>
      <c r="E945" s="50" t="n">
        <v>1</v>
      </c>
      <c r="F945" s="51" t="n">
        <v>17.56</v>
      </c>
      <c r="G945" s="51" t="n">
        <v>0</v>
      </c>
      <c r="H945" s="51" t="n">
        <v>0</v>
      </c>
      <c r="I945" s="51" t="n">
        <v>4.95</v>
      </c>
      <c r="J945" s="50" t="n"/>
      <c r="K945" s="52">
        <f>IF(OR($A945="",$E945=""),"",IF($P945=1,0,N($E945)*N($F945)-N($G945)+N($H945)))</f>
        <v/>
      </c>
      <c r="L945" s="52">
        <f>IF(K945="","",IF($P945=1,0,N($E945)*IFERROR(INDEX(Products!$D$8:$D$307,MATCH($D945,Products!$A$8:$A$307,0)),0)))</f>
        <v/>
      </c>
      <c r="M945" s="52">
        <f>IF(OR(K945="",$O945=0),IF(K945="","",0),IF($P945=1,0,K945*(N(INDEX(Settings!$E$11:$E$18,$O945))+N(INDEX(Settings!$G$11:$G$18,$O945)))+N(INDEX(Settings!$F$11:$F$18,$O945))))</f>
        <v/>
      </c>
      <c r="N945" s="53">
        <f>IF(K945="","",K945-L945-M945-N($I945)-$P945*N(Settings!$D$20))</f>
        <v/>
      </c>
      <c r="O945">
        <f>IF($C945="",0,IFERROR(MATCH($C945,Settings!$D$11:$D$18,0),0))</f>
        <v/>
      </c>
      <c r="P945">
        <f>IF(LOWER(TRIM($J945&amp;""))="x",1,0)</f>
        <v/>
      </c>
    </row>
    <row r="946">
      <c r="A946" s="49" t="n">
        <v>46143</v>
      </c>
      <c r="B946" s="50" t="inlineStr">
        <is>
          <t>BL26939</t>
        </is>
      </c>
      <c r="C946" s="50" t="inlineStr">
        <is>
          <t>Own shop</t>
        </is>
      </c>
      <c r="D946" s="50" t="inlineStr">
        <is>
          <t>BL-403</t>
        </is>
      </c>
      <c r="E946" s="50" t="n">
        <v>1</v>
      </c>
      <c r="F946" s="51" t="n">
        <v>10.84</v>
      </c>
      <c r="G946" s="51" t="n">
        <v>0</v>
      </c>
      <c r="H946" s="51" t="n">
        <v>4.12</v>
      </c>
      <c r="I946" s="51" t="n">
        <v>4.93</v>
      </c>
      <c r="J946" s="50" t="n"/>
      <c r="K946" s="52">
        <f>IF(OR($A946="",$E946=""),"",IF($P946=1,0,N($E946)*N($F946)-N($G946)+N($H946)))</f>
        <v/>
      </c>
      <c r="L946" s="52">
        <f>IF(K946="","",IF($P946=1,0,N($E946)*IFERROR(INDEX(Products!$D$8:$D$307,MATCH($D946,Products!$A$8:$A$307,0)),0)))</f>
        <v/>
      </c>
      <c r="M946" s="52">
        <f>IF(OR(K946="",$O946=0),IF(K946="","",0),IF($P946=1,0,K946*(N(INDEX(Settings!$E$11:$E$18,$O946))+N(INDEX(Settings!$G$11:$G$18,$O946)))+N(INDEX(Settings!$F$11:$F$18,$O946))))</f>
        <v/>
      </c>
      <c r="N946" s="53">
        <f>IF(K946="","",K946-L946-M946-N($I946)-$P946*N(Settings!$D$20))</f>
        <v/>
      </c>
      <c r="O946">
        <f>IF($C946="",0,IFERROR(MATCH($C946,Settings!$D$11:$D$18,0),0))</f>
        <v/>
      </c>
      <c r="P946">
        <f>IF(LOWER(TRIM($J946&amp;""))="x",1,0)</f>
        <v/>
      </c>
    </row>
    <row r="947">
      <c r="A947" s="49" t="n">
        <v>46143</v>
      </c>
      <c r="B947" s="50" t="inlineStr">
        <is>
          <t>BL26940</t>
        </is>
      </c>
      <c r="C947" s="50" t="inlineStr">
        <is>
          <t>Etsy</t>
        </is>
      </c>
      <c r="D947" s="50" t="inlineStr">
        <is>
          <t>BL-303</t>
        </is>
      </c>
      <c r="E947" s="50" t="n">
        <v>1</v>
      </c>
      <c r="F947" s="51" t="n">
        <v>10</v>
      </c>
      <c r="G947" s="51" t="n">
        <v>0</v>
      </c>
      <c r="H947" s="51" t="n">
        <v>3.28</v>
      </c>
      <c r="I947" s="51" t="n">
        <v>4.7</v>
      </c>
      <c r="J947" s="50" t="n"/>
      <c r="K947" s="52">
        <f>IF(OR($A947="",$E947=""),"",IF($P947=1,0,N($E947)*N($F947)-N($G947)+N($H947)))</f>
        <v/>
      </c>
      <c r="L947" s="52">
        <f>IF(K947="","",IF($P947=1,0,N($E947)*IFERROR(INDEX(Products!$D$8:$D$307,MATCH($D947,Products!$A$8:$A$307,0)),0)))</f>
        <v/>
      </c>
      <c r="M947" s="52">
        <f>IF(OR(K947="",$O947=0),IF(K947="","",0),IF($P947=1,0,K947*(N(INDEX(Settings!$E$11:$E$18,$O947))+N(INDEX(Settings!$G$11:$G$18,$O947)))+N(INDEX(Settings!$F$11:$F$18,$O947))))</f>
        <v/>
      </c>
      <c r="N947" s="53">
        <f>IF(K947="","",K947-L947-M947-N($I947)-$P947*N(Settings!$D$20))</f>
        <v/>
      </c>
      <c r="O947">
        <f>IF($C947="",0,IFERROR(MATCH($C947,Settings!$D$11:$D$18,0),0))</f>
        <v/>
      </c>
      <c r="P947">
        <f>IF(LOWER(TRIM($J947&amp;""))="x",1,0)</f>
        <v/>
      </c>
    </row>
    <row r="948">
      <c r="A948" s="49" t="n">
        <v>46143</v>
      </c>
      <c r="B948" s="50" t="inlineStr">
        <is>
          <t>BL26941</t>
        </is>
      </c>
      <c r="C948" s="50" t="inlineStr">
        <is>
          <t>Own shop</t>
        </is>
      </c>
      <c r="D948" s="50" t="inlineStr">
        <is>
          <t>BL-204</t>
        </is>
      </c>
      <c r="E948" s="50" t="n">
        <v>2</v>
      </c>
      <c r="F948" s="51" t="n">
        <v>19.24</v>
      </c>
      <c r="G948" s="51" t="n">
        <v>0</v>
      </c>
      <c r="H948" s="51" t="n">
        <v>4.12</v>
      </c>
      <c r="I948" s="51" t="n">
        <v>4.22</v>
      </c>
      <c r="J948" s="50" t="n"/>
      <c r="K948" s="52">
        <f>IF(OR($A948="",$E948=""),"",IF($P948=1,0,N($E948)*N($F948)-N($G948)+N($H948)))</f>
        <v/>
      </c>
      <c r="L948" s="52">
        <f>IF(K948="","",IF($P948=1,0,N($E948)*IFERROR(INDEX(Products!$D$8:$D$307,MATCH($D948,Products!$A$8:$A$307,0)),0)))</f>
        <v/>
      </c>
      <c r="M948" s="52">
        <f>IF(OR(K948="",$O948=0),IF(K948="","",0),IF($P948=1,0,K948*(N(INDEX(Settings!$E$11:$E$18,$O948))+N(INDEX(Settings!$G$11:$G$18,$O948)))+N(INDEX(Settings!$F$11:$F$18,$O948))))</f>
        <v/>
      </c>
      <c r="N948" s="53">
        <f>IF(K948="","",K948-L948-M948-N($I948)-$P948*N(Settings!$D$20))</f>
        <v/>
      </c>
      <c r="O948">
        <f>IF($C948="",0,IFERROR(MATCH($C948,Settings!$D$11:$D$18,0),0))</f>
        <v/>
      </c>
      <c r="P948">
        <f>IF(LOWER(TRIM($J948&amp;""))="x",1,0)</f>
        <v/>
      </c>
    </row>
    <row r="949">
      <c r="A949" s="49" t="n">
        <v>46144</v>
      </c>
      <c r="B949" s="50" t="inlineStr">
        <is>
          <t>BL26942</t>
        </is>
      </c>
      <c r="C949" s="50" t="inlineStr">
        <is>
          <t>Amazon</t>
        </is>
      </c>
      <c r="D949" s="50" t="inlineStr">
        <is>
          <t>BL-102</t>
        </is>
      </c>
      <c r="E949" s="50" t="n">
        <v>1</v>
      </c>
      <c r="F949" s="51" t="n">
        <v>14.91</v>
      </c>
      <c r="G949" s="51" t="n">
        <v>0</v>
      </c>
      <c r="H949" s="51" t="n">
        <v>0</v>
      </c>
      <c r="I949" s="51" t="n">
        <v>4.64</v>
      </c>
      <c r="J949" s="50" t="n"/>
      <c r="K949" s="52">
        <f>IF(OR($A949="",$E949=""),"",IF($P949=1,0,N($E949)*N($F949)-N($G949)+N($H949)))</f>
        <v/>
      </c>
      <c r="L949" s="52">
        <f>IF(K949="","",IF($P949=1,0,N($E949)*IFERROR(INDEX(Products!$D$8:$D$307,MATCH($D949,Products!$A$8:$A$307,0)),0)))</f>
        <v/>
      </c>
      <c r="M949" s="52">
        <f>IF(OR(K949="",$O949=0),IF(K949="","",0),IF($P949=1,0,K949*(N(INDEX(Settings!$E$11:$E$18,$O949))+N(INDEX(Settings!$G$11:$G$18,$O949)))+N(INDEX(Settings!$F$11:$F$18,$O949))))</f>
        <v/>
      </c>
      <c r="N949" s="53">
        <f>IF(K949="","",K949-L949-M949-N($I949)-$P949*N(Settings!$D$20))</f>
        <v/>
      </c>
      <c r="O949">
        <f>IF($C949="",0,IFERROR(MATCH($C949,Settings!$D$11:$D$18,0),0))</f>
        <v/>
      </c>
      <c r="P949">
        <f>IF(LOWER(TRIM($J949&amp;""))="x",1,0)</f>
        <v/>
      </c>
    </row>
    <row r="950">
      <c r="A950" s="49" t="n">
        <v>46144</v>
      </c>
      <c r="B950" s="50" t="inlineStr">
        <is>
          <t>BL26943</t>
        </is>
      </c>
      <c r="C950" s="50" t="inlineStr">
        <is>
          <t>Etsy</t>
        </is>
      </c>
      <c r="D950" s="50" t="inlineStr">
        <is>
          <t>BL-101</t>
        </is>
      </c>
      <c r="E950" s="50" t="n">
        <v>2</v>
      </c>
      <c r="F950" s="51" t="n">
        <v>20.92</v>
      </c>
      <c r="G950" s="51" t="n">
        <v>0</v>
      </c>
      <c r="H950" s="51" t="n">
        <v>3.28</v>
      </c>
      <c r="I950" s="51" t="n">
        <v>4.29</v>
      </c>
      <c r="J950" s="50" t="n"/>
      <c r="K950" s="52">
        <f>IF(OR($A950="",$E950=""),"",IF($P950=1,0,N($E950)*N($F950)-N($G950)+N($H950)))</f>
        <v/>
      </c>
      <c r="L950" s="52">
        <f>IF(K950="","",IF($P950=1,0,N($E950)*IFERROR(INDEX(Products!$D$8:$D$307,MATCH($D950,Products!$A$8:$A$307,0)),0)))</f>
        <v/>
      </c>
      <c r="M950" s="52">
        <f>IF(OR(K950="",$O950=0),IF(K950="","",0),IF($P950=1,0,K950*(N(INDEX(Settings!$E$11:$E$18,$O950))+N(INDEX(Settings!$G$11:$G$18,$O950)))+N(INDEX(Settings!$F$11:$F$18,$O950))))</f>
        <v/>
      </c>
      <c r="N950" s="53">
        <f>IF(K950="","",K950-L950-M950-N($I950)-$P950*N(Settings!$D$20))</f>
        <v/>
      </c>
      <c r="O950">
        <f>IF($C950="",0,IFERROR(MATCH($C950,Settings!$D$11:$D$18,0),0))</f>
        <v/>
      </c>
      <c r="P950">
        <f>IF(LOWER(TRIM($J950&amp;""))="x",1,0)</f>
        <v/>
      </c>
    </row>
    <row r="951">
      <c r="A951" s="49" t="n">
        <v>46144</v>
      </c>
      <c r="B951" s="50" t="inlineStr">
        <is>
          <t>BL26944</t>
        </is>
      </c>
      <c r="C951" s="50" t="inlineStr">
        <is>
          <t>Amazon</t>
        </is>
      </c>
      <c r="D951" s="50" t="inlineStr">
        <is>
          <t>BL-401</t>
        </is>
      </c>
      <c r="E951" s="50" t="n">
        <v>1</v>
      </c>
      <c r="F951" s="51" t="n">
        <v>24.62</v>
      </c>
      <c r="G951" s="51" t="n">
        <v>0</v>
      </c>
      <c r="H951" s="51" t="n">
        <v>0</v>
      </c>
      <c r="I951" s="51" t="n">
        <v>4.57</v>
      </c>
      <c r="J951" s="50" t="n"/>
      <c r="K951" s="52">
        <f>IF(OR($A951="",$E951=""),"",IF($P951=1,0,N($E951)*N($F951)-N($G951)+N($H951)))</f>
        <v/>
      </c>
      <c r="L951" s="52">
        <f>IF(K951="","",IF($P951=1,0,N($E951)*IFERROR(INDEX(Products!$D$8:$D$307,MATCH($D951,Products!$A$8:$A$307,0)),0)))</f>
        <v/>
      </c>
      <c r="M951" s="52">
        <f>IF(OR(K951="",$O951=0),IF(K951="","",0),IF($P951=1,0,K951*(N(INDEX(Settings!$E$11:$E$18,$O951))+N(INDEX(Settings!$G$11:$G$18,$O951)))+N(INDEX(Settings!$F$11:$F$18,$O951))))</f>
        <v/>
      </c>
      <c r="N951" s="53">
        <f>IF(K951="","",K951-L951-M951-N($I951)-$P951*N(Settings!$D$20))</f>
        <v/>
      </c>
      <c r="O951">
        <f>IF($C951="",0,IFERROR(MATCH($C951,Settings!$D$11:$D$18,0),0))</f>
        <v/>
      </c>
      <c r="P951">
        <f>IF(LOWER(TRIM($J951&amp;""))="x",1,0)</f>
        <v/>
      </c>
    </row>
    <row r="952">
      <c r="A952" s="49" t="n">
        <v>46144</v>
      </c>
      <c r="B952" s="50" t="inlineStr">
        <is>
          <t>BL26945</t>
        </is>
      </c>
      <c r="C952" s="50" t="inlineStr">
        <is>
          <t>Own shop</t>
        </is>
      </c>
      <c r="D952" s="50" t="inlineStr">
        <is>
          <t>BL-401</t>
        </is>
      </c>
      <c r="E952" s="50" t="n">
        <v>1</v>
      </c>
      <c r="F952" s="51" t="n">
        <v>23.45</v>
      </c>
      <c r="G952" s="51" t="n">
        <v>2.35</v>
      </c>
      <c r="H952" s="51" t="n">
        <v>4.12</v>
      </c>
      <c r="I952" s="51" t="n">
        <v>4.13</v>
      </c>
      <c r="J952" s="50" t="n"/>
      <c r="K952" s="52">
        <f>IF(OR($A952="",$E952=""),"",IF($P952=1,0,N($E952)*N($F952)-N($G952)+N($H952)))</f>
        <v/>
      </c>
      <c r="L952" s="52">
        <f>IF(K952="","",IF($P952=1,0,N($E952)*IFERROR(INDEX(Products!$D$8:$D$307,MATCH($D952,Products!$A$8:$A$307,0)),0)))</f>
        <v/>
      </c>
      <c r="M952" s="52">
        <f>IF(OR(K952="",$O952=0),IF(K952="","",0),IF($P952=1,0,K952*(N(INDEX(Settings!$E$11:$E$18,$O952))+N(INDEX(Settings!$G$11:$G$18,$O952)))+N(INDEX(Settings!$F$11:$F$18,$O952))))</f>
        <v/>
      </c>
      <c r="N952" s="53">
        <f>IF(K952="","",K952-L952-M952-N($I952)-$P952*N(Settings!$D$20))</f>
        <v/>
      </c>
      <c r="O952">
        <f>IF($C952="",0,IFERROR(MATCH($C952,Settings!$D$11:$D$18,0),0))</f>
        <v/>
      </c>
      <c r="P952">
        <f>IF(LOWER(TRIM($J952&amp;""))="x",1,0)</f>
        <v/>
      </c>
    </row>
    <row r="953">
      <c r="A953" s="49" t="n">
        <v>46144</v>
      </c>
      <c r="B953" s="50" t="inlineStr">
        <is>
          <t>BL26946</t>
        </is>
      </c>
      <c r="C953" s="50" t="inlineStr">
        <is>
          <t>Own shop</t>
        </is>
      </c>
      <c r="D953" s="50" t="inlineStr">
        <is>
          <t>BL-403</t>
        </is>
      </c>
      <c r="E953" s="50" t="n">
        <v>2</v>
      </c>
      <c r="F953" s="51" t="n">
        <v>10.84</v>
      </c>
      <c r="G953" s="51" t="n">
        <v>0</v>
      </c>
      <c r="H953" s="51" t="n">
        <v>4.12</v>
      </c>
      <c r="I953" s="51" t="n">
        <v>4.92</v>
      </c>
      <c r="J953" s="50" t="n"/>
      <c r="K953" s="52">
        <f>IF(OR($A953="",$E953=""),"",IF($P953=1,0,N($E953)*N($F953)-N($G953)+N($H953)))</f>
        <v/>
      </c>
      <c r="L953" s="52">
        <f>IF(K953="","",IF($P953=1,0,N($E953)*IFERROR(INDEX(Products!$D$8:$D$307,MATCH($D953,Products!$A$8:$A$307,0)),0)))</f>
        <v/>
      </c>
      <c r="M953" s="52">
        <f>IF(OR(K953="",$O953=0),IF(K953="","",0),IF($P953=1,0,K953*(N(INDEX(Settings!$E$11:$E$18,$O953))+N(INDEX(Settings!$G$11:$G$18,$O953)))+N(INDEX(Settings!$F$11:$F$18,$O953))))</f>
        <v/>
      </c>
      <c r="N953" s="53">
        <f>IF(K953="","",K953-L953-M953-N($I953)-$P953*N(Settings!$D$20))</f>
        <v/>
      </c>
      <c r="O953">
        <f>IF($C953="",0,IFERROR(MATCH($C953,Settings!$D$11:$D$18,0),0))</f>
        <v/>
      </c>
      <c r="P953">
        <f>IF(LOWER(TRIM($J953&amp;""))="x",1,0)</f>
        <v/>
      </c>
    </row>
    <row r="954">
      <c r="A954" s="49" t="n">
        <v>46144</v>
      </c>
      <c r="B954" s="50" t="inlineStr">
        <is>
          <t>BL26947</t>
        </is>
      </c>
      <c r="C954" s="50" t="inlineStr">
        <is>
          <t>Amazon</t>
        </is>
      </c>
      <c r="D954" s="50" t="inlineStr">
        <is>
          <t>BL-201</t>
        </is>
      </c>
      <c r="E954" s="50" t="n">
        <v>1</v>
      </c>
      <c r="F954" s="51" t="n">
        <v>13.15</v>
      </c>
      <c r="G954" s="51" t="n">
        <v>0</v>
      </c>
      <c r="H954" s="51" t="n">
        <v>0</v>
      </c>
      <c r="I954" s="51" t="n">
        <v>4.18</v>
      </c>
      <c r="J954" s="50" t="n"/>
      <c r="K954" s="52">
        <f>IF(OR($A954="",$E954=""),"",IF($P954=1,0,N($E954)*N($F954)-N($G954)+N($H954)))</f>
        <v/>
      </c>
      <c r="L954" s="52">
        <f>IF(K954="","",IF($P954=1,0,N($E954)*IFERROR(INDEX(Products!$D$8:$D$307,MATCH($D954,Products!$A$8:$A$307,0)),0)))</f>
        <v/>
      </c>
      <c r="M954" s="52">
        <f>IF(OR(K954="",$O954=0),IF(K954="","",0),IF($P954=1,0,K954*(N(INDEX(Settings!$E$11:$E$18,$O954))+N(INDEX(Settings!$G$11:$G$18,$O954)))+N(INDEX(Settings!$F$11:$F$18,$O954))))</f>
        <v/>
      </c>
      <c r="N954" s="53">
        <f>IF(K954="","",K954-L954-M954-N($I954)-$P954*N(Settings!$D$20))</f>
        <v/>
      </c>
      <c r="O954">
        <f>IF($C954="",0,IFERROR(MATCH($C954,Settings!$D$11:$D$18,0),0))</f>
        <v/>
      </c>
      <c r="P954">
        <f>IF(LOWER(TRIM($J954&amp;""))="x",1,0)</f>
        <v/>
      </c>
    </row>
    <row r="955">
      <c r="A955" s="49" t="n">
        <v>46144</v>
      </c>
      <c r="B955" s="50" t="inlineStr">
        <is>
          <t>BL26948</t>
        </is>
      </c>
      <c r="C955" s="50" t="inlineStr">
        <is>
          <t>Amazon</t>
        </is>
      </c>
      <c r="D955" s="50" t="inlineStr">
        <is>
          <t>BL-203</t>
        </is>
      </c>
      <c r="E955" s="50" t="n">
        <v>1</v>
      </c>
      <c r="F955" s="51" t="n">
        <v>17.56</v>
      </c>
      <c r="G955" s="51" t="n">
        <v>0</v>
      </c>
      <c r="H955" s="51" t="n">
        <v>0</v>
      </c>
      <c r="I955" s="51" t="n">
        <v>4.21</v>
      </c>
      <c r="J955" s="50" t="n"/>
      <c r="K955" s="52">
        <f>IF(OR($A955="",$E955=""),"",IF($P955=1,0,N($E955)*N($F955)-N($G955)+N($H955)))</f>
        <v/>
      </c>
      <c r="L955" s="52">
        <f>IF(K955="","",IF($P955=1,0,N($E955)*IFERROR(INDEX(Products!$D$8:$D$307,MATCH($D955,Products!$A$8:$A$307,0)),0)))</f>
        <v/>
      </c>
      <c r="M955" s="52">
        <f>IF(OR(K955="",$O955=0),IF(K955="","",0),IF($P955=1,0,K955*(N(INDEX(Settings!$E$11:$E$18,$O955))+N(INDEX(Settings!$G$11:$G$18,$O955)))+N(INDEX(Settings!$F$11:$F$18,$O955))))</f>
        <v/>
      </c>
      <c r="N955" s="53">
        <f>IF(K955="","",K955-L955-M955-N($I955)-$P955*N(Settings!$D$20))</f>
        <v/>
      </c>
      <c r="O955">
        <f>IF($C955="",0,IFERROR(MATCH($C955,Settings!$D$11:$D$18,0),0))</f>
        <v/>
      </c>
      <c r="P955">
        <f>IF(LOWER(TRIM($J955&amp;""))="x",1,0)</f>
        <v/>
      </c>
    </row>
    <row r="956">
      <c r="A956" s="49" t="n">
        <v>46144</v>
      </c>
      <c r="B956" s="50" t="inlineStr">
        <is>
          <t>BL26949</t>
        </is>
      </c>
      <c r="C956" s="50" t="inlineStr">
        <is>
          <t>eBay</t>
        </is>
      </c>
      <c r="D956" s="50" t="inlineStr">
        <is>
          <t>BL-201</t>
        </is>
      </c>
      <c r="E956" s="50" t="n">
        <v>1</v>
      </c>
      <c r="F956" s="51" t="n">
        <v>12.52</v>
      </c>
      <c r="G956" s="51" t="n">
        <v>0</v>
      </c>
      <c r="H956" s="51" t="n">
        <v>3.28</v>
      </c>
      <c r="I956" s="51" t="n">
        <v>4.29</v>
      </c>
      <c r="J956" s="50" t="n"/>
      <c r="K956" s="52">
        <f>IF(OR($A956="",$E956=""),"",IF($P956=1,0,N($E956)*N($F956)-N($G956)+N($H956)))</f>
        <v/>
      </c>
      <c r="L956" s="52">
        <f>IF(K956="","",IF($P956=1,0,N($E956)*IFERROR(INDEX(Products!$D$8:$D$307,MATCH($D956,Products!$A$8:$A$307,0)),0)))</f>
        <v/>
      </c>
      <c r="M956" s="52">
        <f>IF(OR(K956="",$O956=0),IF(K956="","",0),IF($P956=1,0,K956*(N(INDEX(Settings!$E$11:$E$18,$O956))+N(INDEX(Settings!$G$11:$G$18,$O956)))+N(INDEX(Settings!$F$11:$F$18,$O956))))</f>
        <v/>
      </c>
      <c r="N956" s="53">
        <f>IF(K956="","",K956-L956-M956-N($I956)-$P956*N(Settings!$D$20))</f>
        <v/>
      </c>
      <c r="O956">
        <f>IF($C956="",0,IFERROR(MATCH($C956,Settings!$D$11:$D$18,0),0))</f>
        <v/>
      </c>
      <c r="P956">
        <f>IF(LOWER(TRIM($J956&amp;""))="x",1,0)</f>
        <v/>
      </c>
    </row>
    <row r="957">
      <c r="A957" s="49" t="n">
        <v>46144</v>
      </c>
      <c r="B957" s="50" t="inlineStr">
        <is>
          <t>BL26950</t>
        </is>
      </c>
      <c r="C957" s="50" t="inlineStr">
        <is>
          <t>Own shop</t>
        </is>
      </c>
      <c r="D957" s="50" t="inlineStr">
        <is>
          <t>BL-403</t>
        </is>
      </c>
      <c r="E957" s="50" t="n">
        <v>1</v>
      </c>
      <c r="F957" s="51" t="n">
        <v>10.84</v>
      </c>
      <c r="G957" s="51" t="n">
        <v>0</v>
      </c>
      <c r="H957" s="51" t="n">
        <v>4.12</v>
      </c>
      <c r="I957" s="51" t="n">
        <v>4.28</v>
      </c>
      <c r="J957" s="50" t="n"/>
      <c r="K957" s="52">
        <f>IF(OR($A957="",$E957=""),"",IF($P957=1,0,N($E957)*N($F957)-N($G957)+N($H957)))</f>
        <v/>
      </c>
      <c r="L957" s="52">
        <f>IF(K957="","",IF($P957=1,0,N($E957)*IFERROR(INDEX(Products!$D$8:$D$307,MATCH($D957,Products!$A$8:$A$307,0)),0)))</f>
        <v/>
      </c>
      <c r="M957" s="52">
        <f>IF(OR(K957="",$O957=0),IF(K957="","",0),IF($P957=1,0,K957*(N(INDEX(Settings!$E$11:$E$18,$O957))+N(INDEX(Settings!$G$11:$G$18,$O957)))+N(INDEX(Settings!$F$11:$F$18,$O957))))</f>
        <v/>
      </c>
      <c r="N957" s="53">
        <f>IF(K957="","",K957-L957-M957-N($I957)-$P957*N(Settings!$D$20))</f>
        <v/>
      </c>
      <c r="O957">
        <f>IF($C957="",0,IFERROR(MATCH($C957,Settings!$D$11:$D$18,0),0))</f>
        <v/>
      </c>
      <c r="P957">
        <f>IF(LOWER(TRIM($J957&amp;""))="x",1,0)</f>
        <v/>
      </c>
    </row>
    <row r="958">
      <c r="A958" s="49" t="n">
        <v>46145</v>
      </c>
      <c r="B958" s="50" t="inlineStr">
        <is>
          <t>BL26951</t>
        </is>
      </c>
      <c r="C958" s="50" t="inlineStr">
        <is>
          <t>Own shop</t>
        </is>
      </c>
      <c r="D958" s="50" t="inlineStr">
        <is>
          <t>BL-201</t>
        </is>
      </c>
      <c r="E958" s="50" t="n">
        <v>1</v>
      </c>
      <c r="F958" s="51" t="n">
        <v>12.52</v>
      </c>
      <c r="G958" s="51" t="n">
        <v>0</v>
      </c>
      <c r="H958" s="51" t="n">
        <v>4.12</v>
      </c>
      <c r="I958" s="51" t="n">
        <v>4.14</v>
      </c>
      <c r="J958" s="50" t="n"/>
      <c r="K958" s="52">
        <f>IF(OR($A958="",$E958=""),"",IF($P958=1,0,N($E958)*N($F958)-N($G958)+N($H958)))</f>
        <v/>
      </c>
      <c r="L958" s="52">
        <f>IF(K958="","",IF($P958=1,0,N($E958)*IFERROR(INDEX(Products!$D$8:$D$307,MATCH($D958,Products!$A$8:$A$307,0)),0)))</f>
        <v/>
      </c>
      <c r="M958" s="52">
        <f>IF(OR(K958="",$O958=0),IF(K958="","",0),IF($P958=1,0,K958*(N(INDEX(Settings!$E$11:$E$18,$O958))+N(INDEX(Settings!$G$11:$G$18,$O958)))+N(INDEX(Settings!$F$11:$F$18,$O958))))</f>
        <v/>
      </c>
      <c r="N958" s="53">
        <f>IF(K958="","",K958-L958-M958-N($I958)-$P958*N(Settings!$D$20))</f>
        <v/>
      </c>
      <c r="O958">
        <f>IF($C958="",0,IFERROR(MATCH($C958,Settings!$D$11:$D$18,0),0))</f>
        <v/>
      </c>
      <c r="P958">
        <f>IF(LOWER(TRIM($J958&amp;""))="x",1,0)</f>
        <v/>
      </c>
    </row>
    <row r="959">
      <c r="A959" s="49" t="n">
        <v>46145</v>
      </c>
      <c r="B959" s="50" t="inlineStr">
        <is>
          <t>BL26952</t>
        </is>
      </c>
      <c r="C959" s="50" t="inlineStr">
        <is>
          <t>Own shop</t>
        </is>
      </c>
      <c r="D959" s="50" t="inlineStr">
        <is>
          <t>BL-402</t>
        </is>
      </c>
      <c r="E959" s="50" t="n">
        <v>1</v>
      </c>
      <c r="F959" s="51" t="n">
        <v>41.93</v>
      </c>
      <c r="G959" s="51" t="n">
        <v>0</v>
      </c>
      <c r="H959" s="51" t="n">
        <v>4.12</v>
      </c>
      <c r="I959" s="51" t="n">
        <v>6.9</v>
      </c>
      <c r="J959" s="50" t="n"/>
      <c r="K959" s="52">
        <f>IF(OR($A959="",$E959=""),"",IF($P959=1,0,N($E959)*N($F959)-N($G959)+N($H959)))</f>
        <v/>
      </c>
      <c r="L959" s="52">
        <f>IF(K959="","",IF($P959=1,0,N($E959)*IFERROR(INDEX(Products!$D$8:$D$307,MATCH($D959,Products!$A$8:$A$307,0)),0)))</f>
        <v/>
      </c>
      <c r="M959" s="52">
        <f>IF(OR(K959="",$O959=0),IF(K959="","",0),IF($P959=1,0,K959*(N(INDEX(Settings!$E$11:$E$18,$O959))+N(INDEX(Settings!$G$11:$G$18,$O959)))+N(INDEX(Settings!$F$11:$F$18,$O959))))</f>
        <v/>
      </c>
      <c r="N959" s="53">
        <f>IF(K959="","",K959-L959-M959-N($I959)-$P959*N(Settings!$D$20))</f>
        <v/>
      </c>
      <c r="O959">
        <f>IF($C959="",0,IFERROR(MATCH($C959,Settings!$D$11:$D$18,0),0))</f>
        <v/>
      </c>
      <c r="P959">
        <f>IF(LOWER(TRIM($J959&amp;""))="x",1,0)</f>
        <v/>
      </c>
    </row>
    <row r="960">
      <c r="A960" s="49" t="n">
        <v>46145</v>
      </c>
      <c r="B960" s="50" t="inlineStr">
        <is>
          <t>BL26953</t>
        </is>
      </c>
      <c r="C960" s="50" t="inlineStr">
        <is>
          <t>Amazon</t>
        </is>
      </c>
      <c r="D960" s="50" t="inlineStr">
        <is>
          <t>BL-101</t>
        </is>
      </c>
      <c r="E960" s="50" t="n">
        <v>1</v>
      </c>
      <c r="F960" s="51" t="n">
        <v>21.97</v>
      </c>
      <c r="G960" s="51" t="n">
        <v>0</v>
      </c>
      <c r="H960" s="51" t="n">
        <v>0</v>
      </c>
      <c r="I960" s="51" t="n">
        <v>4.95</v>
      </c>
      <c r="J960" s="50" t="n"/>
      <c r="K960" s="52">
        <f>IF(OR($A960="",$E960=""),"",IF($P960=1,0,N($E960)*N($F960)-N($G960)+N($H960)))</f>
        <v/>
      </c>
      <c r="L960" s="52">
        <f>IF(K960="","",IF($P960=1,0,N($E960)*IFERROR(INDEX(Products!$D$8:$D$307,MATCH($D960,Products!$A$8:$A$307,0)),0)))</f>
        <v/>
      </c>
      <c r="M960" s="52">
        <f>IF(OR(K960="",$O960=0),IF(K960="","",0),IF($P960=1,0,K960*(N(INDEX(Settings!$E$11:$E$18,$O960))+N(INDEX(Settings!$G$11:$G$18,$O960)))+N(INDEX(Settings!$F$11:$F$18,$O960))))</f>
        <v/>
      </c>
      <c r="N960" s="53">
        <f>IF(K960="","",K960-L960-M960-N($I960)-$P960*N(Settings!$D$20))</f>
        <v/>
      </c>
      <c r="O960">
        <f>IF($C960="",0,IFERROR(MATCH($C960,Settings!$D$11:$D$18,0),0))</f>
        <v/>
      </c>
      <c r="P960">
        <f>IF(LOWER(TRIM($J960&amp;""))="x",1,0)</f>
        <v/>
      </c>
    </row>
    <row r="961">
      <c r="A961" s="49" t="n">
        <v>46145</v>
      </c>
      <c r="B961" s="50" t="inlineStr">
        <is>
          <t>BL26954</t>
        </is>
      </c>
      <c r="C961" s="50" t="inlineStr">
        <is>
          <t>Amazon</t>
        </is>
      </c>
      <c r="D961" s="50" t="inlineStr">
        <is>
          <t>BL-302</t>
        </is>
      </c>
      <c r="E961" s="50" t="n">
        <v>1</v>
      </c>
      <c r="F961" s="51" t="n">
        <v>35.21</v>
      </c>
      <c r="G961" s="51" t="n">
        <v>0</v>
      </c>
      <c r="H961" s="51" t="n">
        <v>0</v>
      </c>
      <c r="I961" s="51" t="n">
        <v>5.01</v>
      </c>
      <c r="J961" s="50" t="n"/>
      <c r="K961" s="52">
        <f>IF(OR($A961="",$E961=""),"",IF($P961=1,0,N($E961)*N($F961)-N($G961)+N($H961)))</f>
        <v/>
      </c>
      <c r="L961" s="52">
        <f>IF(K961="","",IF($P961=1,0,N($E961)*IFERROR(INDEX(Products!$D$8:$D$307,MATCH($D961,Products!$A$8:$A$307,0)),0)))</f>
        <v/>
      </c>
      <c r="M961" s="52">
        <f>IF(OR(K961="",$O961=0),IF(K961="","",0),IF($P961=1,0,K961*(N(INDEX(Settings!$E$11:$E$18,$O961))+N(INDEX(Settings!$G$11:$G$18,$O961)))+N(INDEX(Settings!$F$11:$F$18,$O961))))</f>
        <v/>
      </c>
      <c r="N961" s="53">
        <f>IF(K961="","",K961-L961-M961-N($I961)-$P961*N(Settings!$D$20))</f>
        <v/>
      </c>
      <c r="O961">
        <f>IF($C961="",0,IFERROR(MATCH($C961,Settings!$D$11:$D$18,0),0))</f>
        <v/>
      </c>
      <c r="P961">
        <f>IF(LOWER(TRIM($J961&amp;""))="x",1,0)</f>
        <v/>
      </c>
    </row>
    <row r="962">
      <c r="A962" s="49" t="n">
        <v>46145</v>
      </c>
      <c r="B962" s="50" t="inlineStr">
        <is>
          <t>BL26955</t>
        </is>
      </c>
      <c r="C962" s="50" t="inlineStr">
        <is>
          <t>Etsy</t>
        </is>
      </c>
      <c r="D962" s="50" t="inlineStr">
        <is>
          <t>BL-402</t>
        </is>
      </c>
      <c r="E962" s="50" t="n">
        <v>2</v>
      </c>
      <c r="F962" s="51" t="n">
        <v>41.93</v>
      </c>
      <c r="G962" s="51" t="n">
        <v>0</v>
      </c>
      <c r="H962" s="51" t="n">
        <v>3.28</v>
      </c>
      <c r="I962" s="51" t="n">
        <v>6.9</v>
      </c>
      <c r="J962" s="50" t="n"/>
      <c r="K962" s="52">
        <f>IF(OR($A962="",$E962=""),"",IF($P962=1,0,N($E962)*N($F962)-N($G962)+N($H962)))</f>
        <v/>
      </c>
      <c r="L962" s="52">
        <f>IF(K962="","",IF($P962=1,0,N($E962)*IFERROR(INDEX(Products!$D$8:$D$307,MATCH($D962,Products!$A$8:$A$307,0)),0)))</f>
        <v/>
      </c>
      <c r="M962" s="52">
        <f>IF(OR(K962="",$O962=0),IF(K962="","",0),IF($P962=1,0,K962*(N(INDEX(Settings!$E$11:$E$18,$O962))+N(INDEX(Settings!$G$11:$G$18,$O962)))+N(INDEX(Settings!$F$11:$F$18,$O962))))</f>
        <v/>
      </c>
      <c r="N962" s="53">
        <f>IF(K962="","",K962-L962-M962-N($I962)-$P962*N(Settings!$D$20))</f>
        <v/>
      </c>
      <c r="O962">
        <f>IF($C962="",0,IFERROR(MATCH($C962,Settings!$D$11:$D$18,0),0))</f>
        <v/>
      </c>
      <c r="P962">
        <f>IF(LOWER(TRIM($J962&amp;""))="x",1,0)</f>
        <v/>
      </c>
    </row>
    <row r="963">
      <c r="A963" s="49" t="n">
        <v>46145</v>
      </c>
      <c r="B963" s="50" t="inlineStr">
        <is>
          <t>BL26956</t>
        </is>
      </c>
      <c r="C963" s="50" t="inlineStr">
        <is>
          <t>Own shop</t>
        </is>
      </c>
      <c r="D963" s="50" t="inlineStr">
        <is>
          <t>BL-203</t>
        </is>
      </c>
      <c r="E963" s="50" t="n">
        <v>2</v>
      </c>
      <c r="F963" s="51" t="n">
        <v>16.72</v>
      </c>
      <c r="G963" s="51" t="n">
        <v>0</v>
      </c>
      <c r="H963" s="51" t="n">
        <v>4.12</v>
      </c>
      <c r="I963" s="51" t="n">
        <v>4.49</v>
      </c>
      <c r="J963" s="50" t="n"/>
      <c r="K963" s="52">
        <f>IF(OR($A963="",$E963=""),"",IF($P963=1,0,N($E963)*N($F963)-N($G963)+N($H963)))</f>
        <v/>
      </c>
      <c r="L963" s="52">
        <f>IF(K963="","",IF($P963=1,0,N($E963)*IFERROR(INDEX(Products!$D$8:$D$307,MATCH($D963,Products!$A$8:$A$307,0)),0)))</f>
        <v/>
      </c>
      <c r="M963" s="52">
        <f>IF(OR(K963="",$O963=0),IF(K963="","",0),IF($P963=1,0,K963*(N(INDEX(Settings!$E$11:$E$18,$O963))+N(INDEX(Settings!$G$11:$G$18,$O963)))+N(INDEX(Settings!$F$11:$F$18,$O963))))</f>
        <v/>
      </c>
      <c r="N963" s="53">
        <f>IF(K963="","",K963-L963-M963-N($I963)-$P963*N(Settings!$D$20))</f>
        <v/>
      </c>
      <c r="O963">
        <f>IF($C963="",0,IFERROR(MATCH($C963,Settings!$D$11:$D$18,0),0))</f>
        <v/>
      </c>
      <c r="P963">
        <f>IF(LOWER(TRIM($J963&amp;""))="x",1,0)</f>
        <v/>
      </c>
    </row>
    <row r="964">
      <c r="A964" s="49" t="n">
        <v>46145</v>
      </c>
      <c r="B964" s="50" t="inlineStr">
        <is>
          <t>BL26957</t>
        </is>
      </c>
      <c r="C964" s="50" t="inlineStr">
        <is>
          <t>Own shop</t>
        </is>
      </c>
      <c r="D964" s="50" t="inlineStr">
        <is>
          <t>BL-102</t>
        </is>
      </c>
      <c r="E964" s="50" t="n">
        <v>2</v>
      </c>
      <c r="F964" s="51" t="n">
        <v>14.2</v>
      </c>
      <c r="G964" s="51" t="n">
        <v>0</v>
      </c>
      <c r="H964" s="51" t="n">
        <v>4.12</v>
      </c>
      <c r="I964" s="51" t="n">
        <v>4.52</v>
      </c>
      <c r="J964" s="50" t="n"/>
      <c r="K964" s="52">
        <f>IF(OR($A964="",$E964=""),"",IF($P964=1,0,N($E964)*N($F964)-N($G964)+N($H964)))</f>
        <v/>
      </c>
      <c r="L964" s="52">
        <f>IF(K964="","",IF($P964=1,0,N($E964)*IFERROR(INDEX(Products!$D$8:$D$307,MATCH($D964,Products!$A$8:$A$307,0)),0)))</f>
        <v/>
      </c>
      <c r="M964" s="52">
        <f>IF(OR(K964="",$O964=0),IF(K964="","",0),IF($P964=1,0,K964*(N(INDEX(Settings!$E$11:$E$18,$O964))+N(INDEX(Settings!$G$11:$G$18,$O964)))+N(INDEX(Settings!$F$11:$F$18,$O964))))</f>
        <v/>
      </c>
      <c r="N964" s="53">
        <f>IF(K964="","",K964-L964-M964-N($I964)-$P964*N(Settings!$D$20))</f>
        <v/>
      </c>
      <c r="O964">
        <f>IF($C964="",0,IFERROR(MATCH($C964,Settings!$D$11:$D$18,0),0))</f>
        <v/>
      </c>
      <c r="P964">
        <f>IF(LOWER(TRIM($J964&amp;""))="x",1,0)</f>
        <v/>
      </c>
    </row>
    <row r="965">
      <c r="A965" s="49" t="n">
        <v>46145</v>
      </c>
      <c r="B965" s="50" t="inlineStr">
        <is>
          <t>BL26958</t>
        </is>
      </c>
      <c r="C965" s="50" t="inlineStr">
        <is>
          <t>Own shop</t>
        </is>
      </c>
      <c r="D965" s="50" t="inlineStr">
        <is>
          <t>BL-101</t>
        </is>
      </c>
      <c r="E965" s="50" t="n">
        <v>1</v>
      </c>
      <c r="F965" s="51" t="n">
        <v>20.92</v>
      </c>
      <c r="G965" s="51" t="n">
        <v>0</v>
      </c>
      <c r="H965" s="51" t="n">
        <v>4.12</v>
      </c>
      <c r="I965" s="51" t="n">
        <v>5.12</v>
      </c>
      <c r="J965" s="50" t="n"/>
      <c r="K965" s="52">
        <f>IF(OR($A965="",$E965=""),"",IF($P965=1,0,N($E965)*N($F965)-N($G965)+N($H965)))</f>
        <v/>
      </c>
      <c r="L965" s="52">
        <f>IF(K965="","",IF($P965=1,0,N($E965)*IFERROR(INDEX(Products!$D$8:$D$307,MATCH($D965,Products!$A$8:$A$307,0)),0)))</f>
        <v/>
      </c>
      <c r="M965" s="52">
        <f>IF(OR(K965="",$O965=0),IF(K965="","",0),IF($P965=1,0,K965*(N(INDEX(Settings!$E$11:$E$18,$O965))+N(INDEX(Settings!$G$11:$G$18,$O965)))+N(INDEX(Settings!$F$11:$F$18,$O965))))</f>
        <v/>
      </c>
      <c r="N965" s="53">
        <f>IF(K965="","",K965-L965-M965-N($I965)-$P965*N(Settings!$D$20))</f>
        <v/>
      </c>
      <c r="O965">
        <f>IF($C965="",0,IFERROR(MATCH($C965,Settings!$D$11:$D$18,0),0))</f>
        <v/>
      </c>
      <c r="P965">
        <f>IF(LOWER(TRIM($J965&amp;""))="x",1,0)</f>
        <v/>
      </c>
    </row>
    <row r="966">
      <c r="A966" s="49" t="n">
        <v>46145</v>
      </c>
      <c r="B966" s="50" t="inlineStr">
        <is>
          <t>BL26959</t>
        </is>
      </c>
      <c r="C966" s="50" t="inlineStr">
        <is>
          <t>eBay</t>
        </is>
      </c>
      <c r="D966" s="50" t="inlineStr">
        <is>
          <t>BL-403</t>
        </is>
      </c>
      <c r="E966" s="50" t="n">
        <v>1</v>
      </c>
      <c r="F966" s="51" t="n">
        <v>10.84</v>
      </c>
      <c r="G966" s="51" t="n">
        <v>0</v>
      </c>
      <c r="H966" s="51" t="n">
        <v>3.28</v>
      </c>
      <c r="I966" s="51" t="n">
        <v>4.73</v>
      </c>
      <c r="J966" s="50" t="inlineStr">
        <is>
          <t>x</t>
        </is>
      </c>
      <c r="K966" s="52">
        <f>IF(OR($A966="",$E966=""),"",IF($P966=1,0,N($E966)*N($F966)-N($G966)+N($H966)))</f>
        <v/>
      </c>
      <c r="L966" s="52">
        <f>IF(K966="","",IF($P966=1,0,N($E966)*IFERROR(INDEX(Products!$D$8:$D$307,MATCH($D966,Products!$A$8:$A$307,0)),0)))</f>
        <v/>
      </c>
      <c r="M966" s="52">
        <f>IF(OR(K966="",$O966=0),IF(K966="","",0),IF($P966=1,0,K966*(N(INDEX(Settings!$E$11:$E$18,$O966))+N(INDEX(Settings!$G$11:$G$18,$O966)))+N(INDEX(Settings!$F$11:$F$18,$O966))))</f>
        <v/>
      </c>
      <c r="N966" s="53">
        <f>IF(K966="","",K966-L966-M966-N($I966)-$P966*N(Settings!$D$20))</f>
        <v/>
      </c>
      <c r="O966">
        <f>IF($C966="",0,IFERROR(MATCH($C966,Settings!$D$11:$D$18,0),0))</f>
        <v/>
      </c>
      <c r="P966">
        <f>IF(LOWER(TRIM($J966&amp;""))="x",1,0)</f>
        <v/>
      </c>
    </row>
    <row r="967">
      <c r="A967" s="49" t="n">
        <v>46145</v>
      </c>
      <c r="B967" s="50" t="inlineStr">
        <is>
          <t>BL26960</t>
        </is>
      </c>
      <c r="C967" s="50" t="inlineStr">
        <is>
          <t>Amazon</t>
        </is>
      </c>
      <c r="D967" s="50" t="inlineStr">
        <is>
          <t>BL-303</t>
        </is>
      </c>
      <c r="E967" s="50" t="n">
        <v>1</v>
      </c>
      <c r="F967" s="51" t="n">
        <v>10.5</v>
      </c>
      <c r="G967" s="51" t="n">
        <v>0</v>
      </c>
      <c r="H967" s="51" t="n">
        <v>0</v>
      </c>
      <c r="I967" s="51" t="n">
        <v>4.77</v>
      </c>
      <c r="J967" s="50" t="n"/>
      <c r="K967" s="52">
        <f>IF(OR($A967="",$E967=""),"",IF($P967=1,0,N($E967)*N($F967)-N($G967)+N($H967)))</f>
        <v/>
      </c>
      <c r="L967" s="52">
        <f>IF(K967="","",IF($P967=1,0,N($E967)*IFERROR(INDEX(Products!$D$8:$D$307,MATCH($D967,Products!$A$8:$A$307,0)),0)))</f>
        <v/>
      </c>
      <c r="M967" s="52">
        <f>IF(OR(K967="",$O967=0),IF(K967="","",0),IF($P967=1,0,K967*(N(INDEX(Settings!$E$11:$E$18,$O967))+N(INDEX(Settings!$G$11:$G$18,$O967)))+N(INDEX(Settings!$F$11:$F$18,$O967))))</f>
        <v/>
      </c>
      <c r="N967" s="53">
        <f>IF(K967="","",K967-L967-M967-N($I967)-$P967*N(Settings!$D$20))</f>
        <v/>
      </c>
      <c r="O967">
        <f>IF($C967="",0,IFERROR(MATCH($C967,Settings!$D$11:$D$18,0),0))</f>
        <v/>
      </c>
      <c r="P967">
        <f>IF(LOWER(TRIM($J967&amp;""))="x",1,0)</f>
        <v/>
      </c>
    </row>
    <row r="968">
      <c r="A968" s="49" t="n">
        <v>46145</v>
      </c>
      <c r="B968" s="50" t="inlineStr">
        <is>
          <t>BL26961</t>
        </is>
      </c>
      <c r="C968" s="50" t="inlineStr">
        <is>
          <t>Own shop</t>
        </is>
      </c>
      <c r="D968" s="50" t="inlineStr">
        <is>
          <t>BL-201</t>
        </is>
      </c>
      <c r="E968" s="50" t="n">
        <v>1</v>
      </c>
      <c r="F968" s="51" t="n">
        <v>12.52</v>
      </c>
      <c r="G968" s="51" t="n">
        <v>1.25</v>
      </c>
      <c r="H968" s="51" t="n">
        <v>4.12</v>
      </c>
      <c r="I968" s="51" t="n">
        <v>4.46</v>
      </c>
      <c r="J968" s="50" t="n"/>
      <c r="K968" s="52">
        <f>IF(OR($A968="",$E968=""),"",IF($P968=1,0,N($E968)*N($F968)-N($G968)+N($H968)))</f>
        <v/>
      </c>
      <c r="L968" s="52">
        <f>IF(K968="","",IF($P968=1,0,N($E968)*IFERROR(INDEX(Products!$D$8:$D$307,MATCH($D968,Products!$A$8:$A$307,0)),0)))</f>
        <v/>
      </c>
      <c r="M968" s="52">
        <f>IF(OR(K968="",$O968=0),IF(K968="","",0),IF($P968=1,0,K968*(N(INDEX(Settings!$E$11:$E$18,$O968))+N(INDEX(Settings!$G$11:$G$18,$O968)))+N(INDEX(Settings!$F$11:$F$18,$O968))))</f>
        <v/>
      </c>
      <c r="N968" s="53">
        <f>IF(K968="","",K968-L968-M968-N($I968)-$P968*N(Settings!$D$20))</f>
        <v/>
      </c>
      <c r="O968">
        <f>IF($C968="",0,IFERROR(MATCH($C968,Settings!$D$11:$D$18,0),0))</f>
        <v/>
      </c>
      <c r="P968">
        <f>IF(LOWER(TRIM($J968&amp;""))="x",1,0)</f>
        <v/>
      </c>
    </row>
    <row r="969">
      <c r="A969" s="49" t="n">
        <v>46145</v>
      </c>
      <c r="B969" s="50" t="inlineStr">
        <is>
          <t>BL26962</t>
        </is>
      </c>
      <c r="C969" s="50" t="inlineStr">
        <is>
          <t>Amazon</t>
        </is>
      </c>
      <c r="D969" s="50" t="inlineStr">
        <is>
          <t>BL-403</t>
        </is>
      </c>
      <c r="E969" s="50" t="n">
        <v>2</v>
      </c>
      <c r="F969" s="51" t="n">
        <v>11.38</v>
      </c>
      <c r="G969" s="51" t="n">
        <v>0</v>
      </c>
      <c r="H969" s="51" t="n">
        <v>0</v>
      </c>
      <c r="I969" s="51" t="n">
        <v>4.66</v>
      </c>
      <c r="J969" s="50" t="inlineStr">
        <is>
          <t>x</t>
        </is>
      </c>
      <c r="K969" s="52">
        <f>IF(OR($A969="",$E969=""),"",IF($P969=1,0,N($E969)*N($F969)-N($G969)+N($H969)))</f>
        <v/>
      </c>
      <c r="L969" s="52">
        <f>IF(K969="","",IF($P969=1,0,N($E969)*IFERROR(INDEX(Products!$D$8:$D$307,MATCH($D969,Products!$A$8:$A$307,0)),0)))</f>
        <v/>
      </c>
      <c r="M969" s="52">
        <f>IF(OR(K969="",$O969=0),IF(K969="","",0),IF($P969=1,0,K969*(N(INDEX(Settings!$E$11:$E$18,$O969))+N(INDEX(Settings!$G$11:$G$18,$O969)))+N(INDEX(Settings!$F$11:$F$18,$O969))))</f>
        <v/>
      </c>
      <c r="N969" s="53">
        <f>IF(K969="","",K969-L969-M969-N($I969)-$P969*N(Settings!$D$20))</f>
        <v/>
      </c>
      <c r="O969">
        <f>IF($C969="",0,IFERROR(MATCH($C969,Settings!$D$11:$D$18,0),0))</f>
        <v/>
      </c>
      <c r="P969">
        <f>IF(LOWER(TRIM($J969&amp;""))="x",1,0)</f>
        <v/>
      </c>
    </row>
    <row r="970">
      <c r="A970" s="49" t="n">
        <v>46145</v>
      </c>
      <c r="B970" s="50" t="inlineStr">
        <is>
          <t>BL26963</t>
        </is>
      </c>
      <c r="C970" s="50" t="inlineStr">
        <is>
          <t>Amazon</t>
        </is>
      </c>
      <c r="D970" s="50" t="inlineStr">
        <is>
          <t>BL-403</t>
        </is>
      </c>
      <c r="E970" s="50" t="n">
        <v>1</v>
      </c>
      <c r="F970" s="51" t="n">
        <v>11.38</v>
      </c>
      <c r="G970" s="51" t="n">
        <v>0</v>
      </c>
      <c r="H970" s="51" t="n">
        <v>0</v>
      </c>
      <c r="I970" s="51" t="n">
        <v>5.15</v>
      </c>
      <c r="J970" s="50" t="n"/>
      <c r="K970" s="52">
        <f>IF(OR($A970="",$E970=""),"",IF($P970=1,0,N($E970)*N($F970)-N($G970)+N($H970)))</f>
        <v/>
      </c>
      <c r="L970" s="52">
        <f>IF(K970="","",IF($P970=1,0,N($E970)*IFERROR(INDEX(Products!$D$8:$D$307,MATCH($D970,Products!$A$8:$A$307,0)),0)))</f>
        <v/>
      </c>
      <c r="M970" s="52">
        <f>IF(OR(K970="",$O970=0),IF(K970="","",0),IF($P970=1,0,K970*(N(INDEX(Settings!$E$11:$E$18,$O970))+N(INDEX(Settings!$G$11:$G$18,$O970)))+N(INDEX(Settings!$F$11:$F$18,$O970))))</f>
        <v/>
      </c>
      <c r="N970" s="53">
        <f>IF(K970="","",K970-L970-M970-N($I970)-$P970*N(Settings!$D$20))</f>
        <v/>
      </c>
      <c r="O970">
        <f>IF($C970="",0,IFERROR(MATCH($C970,Settings!$D$11:$D$18,0),0))</f>
        <v/>
      </c>
      <c r="P970">
        <f>IF(LOWER(TRIM($J970&amp;""))="x",1,0)</f>
        <v/>
      </c>
    </row>
    <row r="971">
      <c r="A971" s="49" t="n">
        <v>46145</v>
      </c>
      <c r="B971" s="50" t="inlineStr">
        <is>
          <t>BL26964</t>
        </is>
      </c>
      <c r="C971" s="50" t="inlineStr">
        <is>
          <t>Own shop</t>
        </is>
      </c>
      <c r="D971" s="50" t="inlineStr">
        <is>
          <t>BL-401</t>
        </is>
      </c>
      <c r="E971" s="50" t="n">
        <v>1</v>
      </c>
      <c r="F971" s="51" t="n">
        <v>23.45</v>
      </c>
      <c r="G971" s="51" t="n">
        <v>0</v>
      </c>
      <c r="H971" s="51" t="n">
        <v>4.12</v>
      </c>
      <c r="I971" s="51" t="n">
        <v>5.11</v>
      </c>
      <c r="J971" s="50" t="n"/>
      <c r="K971" s="52">
        <f>IF(OR($A971="",$E971=""),"",IF($P971=1,0,N($E971)*N($F971)-N($G971)+N($H971)))</f>
        <v/>
      </c>
      <c r="L971" s="52">
        <f>IF(K971="","",IF($P971=1,0,N($E971)*IFERROR(INDEX(Products!$D$8:$D$307,MATCH($D971,Products!$A$8:$A$307,0)),0)))</f>
        <v/>
      </c>
      <c r="M971" s="52">
        <f>IF(OR(K971="",$O971=0),IF(K971="","",0),IF($P971=1,0,K971*(N(INDEX(Settings!$E$11:$E$18,$O971))+N(INDEX(Settings!$G$11:$G$18,$O971)))+N(INDEX(Settings!$F$11:$F$18,$O971))))</f>
        <v/>
      </c>
      <c r="N971" s="53">
        <f>IF(K971="","",K971-L971-M971-N($I971)-$P971*N(Settings!$D$20))</f>
        <v/>
      </c>
      <c r="O971">
        <f>IF($C971="",0,IFERROR(MATCH($C971,Settings!$D$11:$D$18,0),0))</f>
        <v/>
      </c>
      <c r="P971">
        <f>IF(LOWER(TRIM($J971&amp;""))="x",1,0)</f>
        <v/>
      </c>
    </row>
    <row r="972">
      <c r="A972" s="49" t="n">
        <v>46146</v>
      </c>
      <c r="B972" s="50" t="inlineStr">
        <is>
          <t>BL26965</t>
        </is>
      </c>
      <c r="C972" s="50" t="inlineStr">
        <is>
          <t>Amazon</t>
        </is>
      </c>
      <c r="D972" s="50" t="inlineStr">
        <is>
          <t>BL-401</t>
        </is>
      </c>
      <c r="E972" s="50" t="n">
        <v>2</v>
      </c>
      <c r="F972" s="51" t="n">
        <v>24.62</v>
      </c>
      <c r="G972" s="51" t="n">
        <v>0</v>
      </c>
      <c r="H972" s="51" t="n">
        <v>0</v>
      </c>
      <c r="I972" s="51" t="n">
        <v>4.74</v>
      </c>
      <c r="J972" s="50" t="n"/>
      <c r="K972" s="52">
        <f>IF(OR($A972="",$E972=""),"",IF($P972=1,0,N($E972)*N($F972)-N($G972)+N($H972)))</f>
        <v/>
      </c>
      <c r="L972" s="52">
        <f>IF(K972="","",IF($P972=1,0,N($E972)*IFERROR(INDEX(Products!$D$8:$D$307,MATCH($D972,Products!$A$8:$A$307,0)),0)))</f>
        <v/>
      </c>
      <c r="M972" s="52">
        <f>IF(OR(K972="",$O972=0),IF(K972="","",0),IF($P972=1,0,K972*(N(INDEX(Settings!$E$11:$E$18,$O972))+N(INDEX(Settings!$G$11:$G$18,$O972)))+N(INDEX(Settings!$F$11:$F$18,$O972))))</f>
        <v/>
      </c>
      <c r="N972" s="53">
        <f>IF(K972="","",K972-L972-M972-N($I972)-$P972*N(Settings!$D$20))</f>
        <v/>
      </c>
      <c r="O972">
        <f>IF($C972="",0,IFERROR(MATCH($C972,Settings!$D$11:$D$18,0),0))</f>
        <v/>
      </c>
      <c r="P972">
        <f>IF(LOWER(TRIM($J972&amp;""))="x",1,0)</f>
        <v/>
      </c>
    </row>
    <row r="973">
      <c r="A973" s="49" t="n">
        <v>46146</v>
      </c>
      <c r="B973" s="50" t="inlineStr">
        <is>
          <t>BL26966</t>
        </is>
      </c>
      <c r="C973" s="50" t="inlineStr">
        <is>
          <t>Own shop</t>
        </is>
      </c>
      <c r="D973" s="50" t="inlineStr">
        <is>
          <t>BL-104</t>
        </is>
      </c>
      <c r="E973" s="50" t="n">
        <v>2</v>
      </c>
      <c r="F973" s="51" t="n">
        <v>8.32</v>
      </c>
      <c r="G973" s="51" t="n">
        <v>0</v>
      </c>
      <c r="H973" s="51" t="n">
        <v>4.12</v>
      </c>
      <c r="I973" s="51" t="n">
        <v>5.05</v>
      </c>
      <c r="J973" s="50" t="n"/>
      <c r="K973" s="52">
        <f>IF(OR($A973="",$E973=""),"",IF($P973=1,0,N($E973)*N($F973)-N($G973)+N($H973)))</f>
        <v/>
      </c>
      <c r="L973" s="52">
        <f>IF(K973="","",IF($P973=1,0,N($E973)*IFERROR(INDEX(Products!$D$8:$D$307,MATCH($D973,Products!$A$8:$A$307,0)),0)))</f>
        <v/>
      </c>
      <c r="M973" s="52">
        <f>IF(OR(K973="",$O973=0),IF(K973="","",0),IF($P973=1,0,K973*(N(INDEX(Settings!$E$11:$E$18,$O973))+N(INDEX(Settings!$G$11:$G$18,$O973)))+N(INDEX(Settings!$F$11:$F$18,$O973))))</f>
        <v/>
      </c>
      <c r="N973" s="53">
        <f>IF(K973="","",K973-L973-M973-N($I973)-$P973*N(Settings!$D$20))</f>
        <v/>
      </c>
      <c r="O973">
        <f>IF($C973="",0,IFERROR(MATCH($C973,Settings!$D$11:$D$18,0),0))</f>
        <v/>
      </c>
      <c r="P973">
        <f>IF(LOWER(TRIM($J973&amp;""))="x",1,0)</f>
        <v/>
      </c>
    </row>
    <row r="974">
      <c r="A974" s="49" t="n">
        <v>46146</v>
      </c>
      <c r="B974" s="50" t="inlineStr">
        <is>
          <t>BL26967</t>
        </is>
      </c>
      <c r="C974" s="50" t="inlineStr">
        <is>
          <t>Own shop</t>
        </is>
      </c>
      <c r="D974" s="50" t="inlineStr">
        <is>
          <t>BL-204</t>
        </is>
      </c>
      <c r="E974" s="50" t="n">
        <v>1</v>
      </c>
      <c r="F974" s="51" t="n">
        <v>19.24</v>
      </c>
      <c r="G974" s="51" t="n">
        <v>0</v>
      </c>
      <c r="H974" s="51" t="n">
        <v>4.12</v>
      </c>
      <c r="I974" s="51" t="n">
        <v>4.99</v>
      </c>
      <c r="J974" s="50" t="n"/>
      <c r="K974" s="52">
        <f>IF(OR($A974="",$E974=""),"",IF($P974=1,0,N($E974)*N($F974)-N($G974)+N($H974)))</f>
        <v/>
      </c>
      <c r="L974" s="52">
        <f>IF(K974="","",IF($P974=1,0,N($E974)*IFERROR(INDEX(Products!$D$8:$D$307,MATCH($D974,Products!$A$8:$A$307,0)),0)))</f>
        <v/>
      </c>
      <c r="M974" s="52">
        <f>IF(OR(K974="",$O974=0),IF(K974="","",0),IF($P974=1,0,K974*(N(INDEX(Settings!$E$11:$E$18,$O974))+N(INDEX(Settings!$G$11:$G$18,$O974)))+N(INDEX(Settings!$F$11:$F$18,$O974))))</f>
        <v/>
      </c>
      <c r="N974" s="53">
        <f>IF(K974="","",K974-L974-M974-N($I974)-$P974*N(Settings!$D$20))</f>
        <v/>
      </c>
      <c r="O974">
        <f>IF($C974="",0,IFERROR(MATCH($C974,Settings!$D$11:$D$18,0),0))</f>
        <v/>
      </c>
      <c r="P974">
        <f>IF(LOWER(TRIM($J974&amp;""))="x",1,0)</f>
        <v/>
      </c>
    </row>
    <row r="975">
      <c r="A975" s="49" t="n">
        <v>46146</v>
      </c>
      <c r="B975" s="50" t="inlineStr">
        <is>
          <t>BL26968</t>
        </is>
      </c>
      <c r="C975" s="50" t="inlineStr">
        <is>
          <t>Own shop</t>
        </is>
      </c>
      <c r="D975" s="50" t="inlineStr">
        <is>
          <t>BL-101</t>
        </is>
      </c>
      <c r="E975" s="50" t="n">
        <v>1</v>
      </c>
      <c r="F975" s="51" t="n">
        <v>20.92</v>
      </c>
      <c r="G975" s="51" t="n">
        <v>2.09</v>
      </c>
      <c r="H975" s="51" t="n">
        <v>4.12</v>
      </c>
      <c r="I975" s="51" t="n">
        <v>4.95</v>
      </c>
      <c r="J975" s="50" t="n"/>
      <c r="K975" s="52">
        <f>IF(OR($A975="",$E975=""),"",IF($P975=1,0,N($E975)*N($F975)-N($G975)+N($H975)))</f>
        <v/>
      </c>
      <c r="L975" s="52">
        <f>IF(K975="","",IF($P975=1,0,N($E975)*IFERROR(INDEX(Products!$D$8:$D$307,MATCH($D975,Products!$A$8:$A$307,0)),0)))</f>
        <v/>
      </c>
      <c r="M975" s="52">
        <f>IF(OR(K975="",$O975=0),IF(K975="","",0),IF($P975=1,0,K975*(N(INDEX(Settings!$E$11:$E$18,$O975))+N(INDEX(Settings!$G$11:$G$18,$O975)))+N(INDEX(Settings!$F$11:$F$18,$O975))))</f>
        <v/>
      </c>
      <c r="N975" s="53">
        <f>IF(K975="","",K975-L975-M975-N($I975)-$P975*N(Settings!$D$20))</f>
        <v/>
      </c>
      <c r="O975">
        <f>IF($C975="",0,IFERROR(MATCH($C975,Settings!$D$11:$D$18,0),0))</f>
        <v/>
      </c>
      <c r="P975">
        <f>IF(LOWER(TRIM($J975&amp;""))="x",1,0)</f>
        <v/>
      </c>
    </row>
    <row r="976">
      <c r="A976" s="49" t="n">
        <v>46146</v>
      </c>
      <c r="B976" s="50" t="inlineStr">
        <is>
          <t>BL26969</t>
        </is>
      </c>
      <c r="C976" s="50" t="inlineStr">
        <is>
          <t>Amazon</t>
        </is>
      </c>
      <c r="D976" s="50" t="inlineStr">
        <is>
          <t>BL-101</t>
        </is>
      </c>
      <c r="E976" s="50" t="n">
        <v>2</v>
      </c>
      <c r="F976" s="51" t="n">
        <v>21.97</v>
      </c>
      <c r="G976" s="51" t="n">
        <v>0</v>
      </c>
      <c r="H976" s="51" t="n">
        <v>0</v>
      </c>
      <c r="I976" s="51" t="n">
        <v>4.31</v>
      </c>
      <c r="J976" s="50" t="n"/>
      <c r="K976" s="52">
        <f>IF(OR($A976="",$E976=""),"",IF($P976=1,0,N($E976)*N($F976)-N($G976)+N($H976)))</f>
        <v/>
      </c>
      <c r="L976" s="52">
        <f>IF(K976="","",IF($P976=1,0,N($E976)*IFERROR(INDEX(Products!$D$8:$D$307,MATCH($D976,Products!$A$8:$A$307,0)),0)))</f>
        <v/>
      </c>
      <c r="M976" s="52">
        <f>IF(OR(K976="",$O976=0),IF(K976="","",0),IF($P976=1,0,K976*(N(INDEX(Settings!$E$11:$E$18,$O976))+N(INDEX(Settings!$G$11:$G$18,$O976)))+N(INDEX(Settings!$F$11:$F$18,$O976))))</f>
        <v/>
      </c>
      <c r="N976" s="53">
        <f>IF(K976="","",K976-L976-M976-N($I976)-$P976*N(Settings!$D$20))</f>
        <v/>
      </c>
      <c r="O976">
        <f>IF($C976="",0,IFERROR(MATCH($C976,Settings!$D$11:$D$18,0),0))</f>
        <v/>
      </c>
      <c r="P976">
        <f>IF(LOWER(TRIM($J976&amp;""))="x",1,0)</f>
        <v/>
      </c>
    </row>
    <row r="977">
      <c r="A977" s="49" t="n">
        <v>46146</v>
      </c>
      <c r="B977" s="50" t="inlineStr">
        <is>
          <t>BL26970</t>
        </is>
      </c>
      <c r="C977" s="50" t="inlineStr">
        <is>
          <t>Own shop</t>
        </is>
      </c>
      <c r="D977" s="50" t="inlineStr">
        <is>
          <t>BL-201</t>
        </is>
      </c>
      <c r="E977" s="50" t="n">
        <v>1</v>
      </c>
      <c r="F977" s="51" t="n">
        <v>12.52</v>
      </c>
      <c r="G977" s="51" t="n">
        <v>0</v>
      </c>
      <c r="H977" s="51" t="n">
        <v>4.12</v>
      </c>
      <c r="I977" s="51" t="n">
        <v>4.56</v>
      </c>
      <c r="J977" s="50" t="n"/>
      <c r="K977" s="52">
        <f>IF(OR($A977="",$E977=""),"",IF($P977=1,0,N($E977)*N($F977)-N($G977)+N($H977)))</f>
        <v/>
      </c>
      <c r="L977" s="52">
        <f>IF(K977="","",IF($P977=1,0,N($E977)*IFERROR(INDEX(Products!$D$8:$D$307,MATCH($D977,Products!$A$8:$A$307,0)),0)))</f>
        <v/>
      </c>
      <c r="M977" s="52">
        <f>IF(OR(K977="",$O977=0),IF(K977="","",0),IF($P977=1,0,K977*(N(INDEX(Settings!$E$11:$E$18,$O977))+N(INDEX(Settings!$G$11:$G$18,$O977)))+N(INDEX(Settings!$F$11:$F$18,$O977))))</f>
        <v/>
      </c>
      <c r="N977" s="53">
        <f>IF(K977="","",K977-L977-M977-N($I977)-$P977*N(Settings!$D$20))</f>
        <v/>
      </c>
      <c r="O977">
        <f>IF($C977="",0,IFERROR(MATCH($C977,Settings!$D$11:$D$18,0),0))</f>
        <v/>
      </c>
      <c r="P977">
        <f>IF(LOWER(TRIM($J977&amp;""))="x",1,0)</f>
        <v/>
      </c>
    </row>
    <row r="978">
      <c r="A978" s="49" t="n">
        <v>46146</v>
      </c>
      <c r="B978" s="50" t="inlineStr">
        <is>
          <t>BL26971</t>
        </is>
      </c>
      <c r="C978" s="50" t="inlineStr">
        <is>
          <t>Own shop</t>
        </is>
      </c>
      <c r="D978" s="50" t="inlineStr">
        <is>
          <t>BL-201</t>
        </is>
      </c>
      <c r="E978" s="50" t="n">
        <v>1</v>
      </c>
      <c r="F978" s="51" t="n">
        <v>12.52</v>
      </c>
      <c r="G978" s="51" t="n">
        <v>1.25</v>
      </c>
      <c r="H978" s="51" t="n">
        <v>4.12</v>
      </c>
      <c r="I978" s="51" t="n">
        <v>4.83</v>
      </c>
      <c r="J978" s="50" t="n"/>
      <c r="K978" s="52">
        <f>IF(OR($A978="",$E978=""),"",IF($P978=1,0,N($E978)*N($F978)-N($G978)+N($H978)))</f>
        <v/>
      </c>
      <c r="L978" s="52">
        <f>IF(K978="","",IF($P978=1,0,N($E978)*IFERROR(INDEX(Products!$D$8:$D$307,MATCH($D978,Products!$A$8:$A$307,0)),0)))</f>
        <v/>
      </c>
      <c r="M978" s="52">
        <f>IF(OR(K978="",$O978=0),IF(K978="","",0),IF($P978=1,0,K978*(N(INDEX(Settings!$E$11:$E$18,$O978))+N(INDEX(Settings!$G$11:$G$18,$O978)))+N(INDEX(Settings!$F$11:$F$18,$O978))))</f>
        <v/>
      </c>
      <c r="N978" s="53">
        <f>IF(K978="","",K978-L978-M978-N($I978)-$P978*N(Settings!$D$20))</f>
        <v/>
      </c>
      <c r="O978">
        <f>IF($C978="",0,IFERROR(MATCH($C978,Settings!$D$11:$D$18,0),0))</f>
        <v/>
      </c>
      <c r="P978">
        <f>IF(LOWER(TRIM($J978&amp;""))="x",1,0)</f>
        <v/>
      </c>
    </row>
    <row r="979">
      <c r="A979" s="49" t="n">
        <v>46146</v>
      </c>
      <c r="B979" s="50" t="inlineStr">
        <is>
          <t>BL26972</t>
        </is>
      </c>
      <c r="C979" s="50" t="inlineStr">
        <is>
          <t>Etsy</t>
        </is>
      </c>
      <c r="D979" s="50" t="inlineStr">
        <is>
          <t>BL-403</t>
        </is>
      </c>
      <c r="E979" s="50" t="n">
        <v>1</v>
      </c>
      <c r="F979" s="51" t="n">
        <v>10.84</v>
      </c>
      <c r="G979" s="51" t="n">
        <v>0</v>
      </c>
      <c r="H979" s="51" t="n">
        <v>3.28</v>
      </c>
      <c r="I979" s="51" t="n">
        <v>4.44</v>
      </c>
      <c r="J979" s="50" t="inlineStr">
        <is>
          <t>x</t>
        </is>
      </c>
      <c r="K979" s="52">
        <f>IF(OR($A979="",$E979=""),"",IF($P979=1,0,N($E979)*N($F979)-N($G979)+N($H979)))</f>
        <v/>
      </c>
      <c r="L979" s="52">
        <f>IF(K979="","",IF($P979=1,0,N($E979)*IFERROR(INDEX(Products!$D$8:$D$307,MATCH($D979,Products!$A$8:$A$307,0)),0)))</f>
        <v/>
      </c>
      <c r="M979" s="52">
        <f>IF(OR(K979="",$O979=0),IF(K979="","",0),IF($P979=1,0,K979*(N(INDEX(Settings!$E$11:$E$18,$O979))+N(INDEX(Settings!$G$11:$G$18,$O979)))+N(INDEX(Settings!$F$11:$F$18,$O979))))</f>
        <v/>
      </c>
      <c r="N979" s="53">
        <f>IF(K979="","",K979-L979-M979-N($I979)-$P979*N(Settings!$D$20))</f>
        <v/>
      </c>
      <c r="O979">
        <f>IF($C979="",0,IFERROR(MATCH($C979,Settings!$D$11:$D$18,0),0))</f>
        <v/>
      </c>
      <c r="P979">
        <f>IF(LOWER(TRIM($J979&amp;""))="x",1,0)</f>
        <v/>
      </c>
    </row>
    <row r="980">
      <c r="A980" s="49" t="n">
        <v>46146</v>
      </c>
      <c r="B980" s="50" t="inlineStr">
        <is>
          <t>BL26973</t>
        </is>
      </c>
      <c r="C980" s="50" t="inlineStr">
        <is>
          <t>Own shop</t>
        </is>
      </c>
      <c r="D980" s="50" t="inlineStr">
        <is>
          <t>BL-301</t>
        </is>
      </c>
      <c r="E980" s="50" t="n">
        <v>1</v>
      </c>
      <c r="F980" s="51" t="n">
        <v>18.4</v>
      </c>
      <c r="G980" s="51" t="n">
        <v>1.84</v>
      </c>
      <c r="H980" s="51" t="n">
        <v>4.12</v>
      </c>
      <c r="I980" s="51" t="n">
        <v>4.9</v>
      </c>
      <c r="J980" s="50" t="n"/>
      <c r="K980" s="52">
        <f>IF(OR($A980="",$E980=""),"",IF($P980=1,0,N($E980)*N($F980)-N($G980)+N($H980)))</f>
        <v/>
      </c>
      <c r="L980" s="52">
        <f>IF(K980="","",IF($P980=1,0,N($E980)*IFERROR(INDEX(Products!$D$8:$D$307,MATCH($D980,Products!$A$8:$A$307,0)),0)))</f>
        <v/>
      </c>
      <c r="M980" s="52">
        <f>IF(OR(K980="",$O980=0),IF(K980="","",0),IF($P980=1,0,K980*(N(INDEX(Settings!$E$11:$E$18,$O980))+N(INDEX(Settings!$G$11:$G$18,$O980)))+N(INDEX(Settings!$F$11:$F$18,$O980))))</f>
        <v/>
      </c>
      <c r="N980" s="53">
        <f>IF(K980="","",K980-L980-M980-N($I980)-$P980*N(Settings!$D$20))</f>
        <v/>
      </c>
      <c r="O980">
        <f>IF($C980="",0,IFERROR(MATCH($C980,Settings!$D$11:$D$18,0),0))</f>
        <v/>
      </c>
      <c r="P980">
        <f>IF(LOWER(TRIM($J980&amp;""))="x",1,0)</f>
        <v/>
      </c>
    </row>
    <row r="981">
      <c r="A981" s="49" t="n">
        <v>46147</v>
      </c>
      <c r="B981" s="50" t="inlineStr">
        <is>
          <t>BL26974</t>
        </is>
      </c>
      <c r="C981" s="50" t="inlineStr">
        <is>
          <t>Own shop</t>
        </is>
      </c>
      <c r="D981" s="50" t="inlineStr">
        <is>
          <t>BL-101</t>
        </is>
      </c>
      <c r="E981" s="50" t="n">
        <v>1</v>
      </c>
      <c r="F981" s="51" t="n">
        <v>20.92</v>
      </c>
      <c r="G981" s="51" t="n">
        <v>0</v>
      </c>
      <c r="H981" s="51" t="n">
        <v>4.12</v>
      </c>
      <c r="I981" s="51" t="n">
        <v>5.04</v>
      </c>
      <c r="J981" s="50" t="n"/>
      <c r="K981" s="52">
        <f>IF(OR($A981="",$E981=""),"",IF($P981=1,0,N($E981)*N($F981)-N($G981)+N($H981)))</f>
        <v/>
      </c>
      <c r="L981" s="52">
        <f>IF(K981="","",IF($P981=1,0,N($E981)*IFERROR(INDEX(Products!$D$8:$D$307,MATCH($D981,Products!$A$8:$A$307,0)),0)))</f>
        <v/>
      </c>
      <c r="M981" s="52">
        <f>IF(OR(K981="",$O981=0),IF(K981="","",0),IF($P981=1,0,K981*(N(INDEX(Settings!$E$11:$E$18,$O981))+N(INDEX(Settings!$G$11:$G$18,$O981)))+N(INDEX(Settings!$F$11:$F$18,$O981))))</f>
        <v/>
      </c>
      <c r="N981" s="53">
        <f>IF(K981="","",K981-L981-M981-N($I981)-$P981*N(Settings!$D$20))</f>
        <v/>
      </c>
      <c r="O981">
        <f>IF($C981="",0,IFERROR(MATCH($C981,Settings!$D$11:$D$18,0),0))</f>
        <v/>
      </c>
      <c r="P981">
        <f>IF(LOWER(TRIM($J981&amp;""))="x",1,0)</f>
        <v/>
      </c>
    </row>
    <row r="982">
      <c r="A982" s="49" t="n">
        <v>46147</v>
      </c>
      <c r="B982" s="50" t="inlineStr">
        <is>
          <t>BL26975</t>
        </is>
      </c>
      <c r="C982" s="50" t="inlineStr">
        <is>
          <t>eBay</t>
        </is>
      </c>
      <c r="D982" s="50" t="inlineStr">
        <is>
          <t>BL-101</t>
        </is>
      </c>
      <c r="E982" s="50" t="n">
        <v>1</v>
      </c>
      <c r="F982" s="51" t="n">
        <v>20.92</v>
      </c>
      <c r="G982" s="51" t="n">
        <v>0</v>
      </c>
      <c r="H982" s="51" t="n">
        <v>3.28</v>
      </c>
      <c r="I982" s="51" t="n">
        <v>4.51</v>
      </c>
      <c r="J982" s="50" t="n"/>
      <c r="K982" s="52">
        <f>IF(OR($A982="",$E982=""),"",IF($P982=1,0,N($E982)*N($F982)-N($G982)+N($H982)))</f>
        <v/>
      </c>
      <c r="L982" s="52">
        <f>IF(K982="","",IF($P982=1,0,N($E982)*IFERROR(INDEX(Products!$D$8:$D$307,MATCH($D982,Products!$A$8:$A$307,0)),0)))</f>
        <v/>
      </c>
      <c r="M982" s="52">
        <f>IF(OR(K982="",$O982=0),IF(K982="","",0),IF($P982=1,0,K982*(N(INDEX(Settings!$E$11:$E$18,$O982))+N(INDEX(Settings!$G$11:$G$18,$O982)))+N(INDEX(Settings!$F$11:$F$18,$O982))))</f>
        <v/>
      </c>
      <c r="N982" s="53">
        <f>IF(K982="","",K982-L982-M982-N($I982)-$P982*N(Settings!$D$20))</f>
        <v/>
      </c>
      <c r="O982">
        <f>IF($C982="",0,IFERROR(MATCH($C982,Settings!$D$11:$D$18,0),0))</f>
        <v/>
      </c>
      <c r="P982">
        <f>IF(LOWER(TRIM($J982&amp;""))="x",1,0)</f>
        <v/>
      </c>
    </row>
    <row r="983">
      <c r="A983" s="49" t="n">
        <v>46147</v>
      </c>
      <c r="B983" s="50" t="inlineStr">
        <is>
          <t>BL26976</t>
        </is>
      </c>
      <c r="C983" s="50" t="inlineStr">
        <is>
          <t>eBay</t>
        </is>
      </c>
      <c r="D983" s="50" t="inlineStr">
        <is>
          <t>BL-303</t>
        </is>
      </c>
      <c r="E983" s="50" t="n">
        <v>1</v>
      </c>
      <c r="F983" s="51" t="n">
        <v>10</v>
      </c>
      <c r="G983" s="51" t="n">
        <v>0</v>
      </c>
      <c r="H983" s="51" t="n">
        <v>3.28</v>
      </c>
      <c r="I983" s="51" t="n">
        <v>4.77</v>
      </c>
      <c r="J983" s="50" t="n"/>
      <c r="K983" s="52">
        <f>IF(OR($A983="",$E983=""),"",IF($P983=1,0,N($E983)*N($F983)-N($G983)+N($H983)))</f>
        <v/>
      </c>
      <c r="L983" s="52">
        <f>IF(K983="","",IF($P983=1,0,N($E983)*IFERROR(INDEX(Products!$D$8:$D$307,MATCH($D983,Products!$A$8:$A$307,0)),0)))</f>
        <v/>
      </c>
      <c r="M983" s="52">
        <f>IF(OR(K983="",$O983=0),IF(K983="","",0),IF($P983=1,0,K983*(N(INDEX(Settings!$E$11:$E$18,$O983))+N(INDEX(Settings!$G$11:$G$18,$O983)))+N(INDEX(Settings!$F$11:$F$18,$O983))))</f>
        <v/>
      </c>
      <c r="N983" s="53">
        <f>IF(K983="","",K983-L983-M983-N($I983)-$P983*N(Settings!$D$20))</f>
        <v/>
      </c>
      <c r="O983">
        <f>IF($C983="",0,IFERROR(MATCH($C983,Settings!$D$11:$D$18,0),0))</f>
        <v/>
      </c>
      <c r="P983">
        <f>IF(LOWER(TRIM($J983&amp;""))="x",1,0)</f>
        <v/>
      </c>
    </row>
    <row r="984">
      <c r="A984" s="49" t="n">
        <v>46147</v>
      </c>
      <c r="B984" s="50" t="inlineStr">
        <is>
          <t>BL26977</t>
        </is>
      </c>
      <c r="C984" s="50" t="inlineStr">
        <is>
          <t>Etsy</t>
        </is>
      </c>
      <c r="D984" s="50" t="inlineStr">
        <is>
          <t>BL-303</t>
        </is>
      </c>
      <c r="E984" s="50" t="n">
        <v>1</v>
      </c>
      <c r="F984" s="51" t="n">
        <v>10</v>
      </c>
      <c r="G984" s="51" t="n">
        <v>0</v>
      </c>
      <c r="H984" s="51" t="n">
        <v>3.28</v>
      </c>
      <c r="I984" s="51" t="n">
        <v>5.2</v>
      </c>
      <c r="J984" s="50" t="inlineStr">
        <is>
          <t>x</t>
        </is>
      </c>
      <c r="K984" s="52">
        <f>IF(OR($A984="",$E984=""),"",IF($P984=1,0,N($E984)*N($F984)-N($G984)+N($H984)))</f>
        <v/>
      </c>
      <c r="L984" s="52">
        <f>IF(K984="","",IF($P984=1,0,N($E984)*IFERROR(INDEX(Products!$D$8:$D$307,MATCH($D984,Products!$A$8:$A$307,0)),0)))</f>
        <v/>
      </c>
      <c r="M984" s="52">
        <f>IF(OR(K984="",$O984=0),IF(K984="","",0),IF($P984=1,0,K984*(N(INDEX(Settings!$E$11:$E$18,$O984))+N(INDEX(Settings!$G$11:$G$18,$O984)))+N(INDEX(Settings!$F$11:$F$18,$O984))))</f>
        <v/>
      </c>
      <c r="N984" s="53">
        <f>IF(K984="","",K984-L984-M984-N($I984)-$P984*N(Settings!$D$20))</f>
        <v/>
      </c>
      <c r="O984">
        <f>IF($C984="",0,IFERROR(MATCH($C984,Settings!$D$11:$D$18,0),0))</f>
        <v/>
      </c>
      <c r="P984">
        <f>IF(LOWER(TRIM($J984&amp;""))="x",1,0)</f>
        <v/>
      </c>
    </row>
    <row r="985">
      <c r="A985" s="49" t="n">
        <v>46147</v>
      </c>
      <c r="B985" s="50" t="inlineStr">
        <is>
          <t>BL26978</t>
        </is>
      </c>
      <c r="C985" s="50" t="inlineStr">
        <is>
          <t>Own shop</t>
        </is>
      </c>
      <c r="D985" s="50" t="inlineStr">
        <is>
          <t>BL-203</t>
        </is>
      </c>
      <c r="E985" s="50" t="n">
        <v>1</v>
      </c>
      <c r="F985" s="51" t="n">
        <v>16.72</v>
      </c>
      <c r="G985" s="51" t="n">
        <v>1.67</v>
      </c>
      <c r="H985" s="51" t="n">
        <v>4.12</v>
      </c>
      <c r="I985" s="51" t="n">
        <v>4.6</v>
      </c>
      <c r="J985" s="50" t="n"/>
      <c r="K985" s="52">
        <f>IF(OR($A985="",$E985=""),"",IF($P985=1,0,N($E985)*N($F985)-N($G985)+N($H985)))</f>
        <v/>
      </c>
      <c r="L985" s="52">
        <f>IF(K985="","",IF($P985=1,0,N($E985)*IFERROR(INDEX(Products!$D$8:$D$307,MATCH($D985,Products!$A$8:$A$307,0)),0)))</f>
        <v/>
      </c>
      <c r="M985" s="52">
        <f>IF(OR(K985="",$O985=0),IF(K985="","",0),IF($P985=1,0,K985*(N(INDEX(Settings!$E$11:$E$18,$O985))+N(INDEX(Settings!$G$11:$G$18,$O985)))+N(INDEX(Settings!$F$11:$F$18,$O985))))</f>
        <v/>
      </c>
      <c r="N985" s="53">
        <f>IF(K985="","",K985-L985-M985-N($I985)-$P985*N(Settings!$D$20))</f>
        <v/>
      </c>
      <c r="O985">
        <f>IF($C985="",0,IFERROR(MATCH($C985,Settings!$D$11:$D$18,0),0))</f>
        <v/>
      </c>
      <c r="P985">
        <f>IF(LOWER(TRIM($J985&amp;""))="x",1,0)</f>
        <v/>
      </c>
    </row>
    <row r="986">
      <c r="A986" s="49" t="n">
        <v>46147</v>
      </c>
      <c r="B986" s="50" t="inlineStr">
        <is>
          <t>BL26979</t>
        </is>
      </c>
      <c r="C986" s="50" t="inlineStr">
        <is>
          <t>Amazon</t>
        </is>
      </c>
      <c r="D986" s="50" t="inlineStr">
        <is>
          <t>BL-303</t>
        </is>
      </c>
      <c r="E986" s="50" t="n">
        <v>1</v>
      </c>
      <c r="F986" s="51" t="n">
        <v>10.5</v>
      </c>
      <c r="G986" s="51" t="n">
        <v>0</v>
      </c>
      <c r="H986" s="51" t="n">
        <v>0</v>
      </c>
      <c r="I986" s="51" t="n">
        <v>5.16</v>
      </c>
      <c r="J986" s="50" t="n"/>
      <c r="K986" s="52">
        <f>IF(OR($A986="",$E986=""),"",IF($P986=1,0,N($E986)*N($F986)-N($G986)+N($H986)))</f>
        <v/>
      </c>
      <c r="L986" s="52">
        <f>IF(K986="","",IF($P986=1,0,N($E986)*IFERROR(INDEX(Products!$D$8:$D$307,MATCH($D986,Products!$A$8:$A$307,0)),0)))</f>
        <v/>
      </c>
      <c r="M986" s="52">
        <f>IF(OR(K986="",$O986=0),IF(K986="","",0),IF($P986=1,0,K986*(N(INDEX(Settings!$E$11:$E$18,$O986))+N(INDEX(Settings!$G$11:$G$18,$O986)))+N(INDEX(Settings!$F$11:$F$18,$O986))))</f>
        <v/>
      </c>
      <c r="N986" s="53">
        <f>IF(K986="","",K986-L986-M986-N($I986)-$P986*N(Settings!$D$20))</f>
        <v/>
      </c>
      <c r="O986">
        <f>IF($C986="",0,IFERROR(MATCH($C986,Settings!$D$11:$D$18,0),0))</f>
        <v/>
      </c>
      <c r="P986">
        <f>IF(LOWER(TRIM($J986&amp;""))="x",1,0)</f>
        <v/>
      </c>
    </row>
    <row r="987">
      <c r="A987" s="49" t="n">
        <v>46147</v>
      </c>
      <c r="B987" s="50" t="inlineStr">
        <is>
          <t>BL26980</t>
        </is>
      </c>
      <c r="C987" s="50" t="inlineStr">
        <is>
          <t>eBay</t>
        </is>
      </c>
      <c r="D987" s="50" t="inlineStr">
        <is>
          <t>BL-204</t>
        </is>
      </c>
      <c r="E987" s="50" t="n">
        <v>1</v>
      </c>
      <c r="F987" s="51" t="n">
        <v>19.24</v>
      </c>
      <c r="G987" s="51" t="n">
        <v>0</v>
      </c>
      <c r="H987" s="51" t="n">
        <v>3.28</v>
      </c>
      <c r="I987" s="51" t="n">
        <v>5.1</v>
      </c>
      <c r="J987" s="50" t="n"/>
      <c r="K987" s="52">
        <f>IF(OR($A987="",$E987=""),"",IF($P987=1,0,N($E987)*N($F987)-N($G987)+N($H987)))</f>
        <v/>
      </c>
      <c r="L987" s="52">
        <f>IF(K987="","",IF($P987=1,0,N($E987)*IFERROR(INDEX(Products!$D$8:$D$307,MATCH($D987,Products!$A$8:$A$307,0)),0)))</f>
        <v/>
      </c>
      <c r="M987" s="52">
        <f>IF(OR(K987="",$O987=0),IF(K987="","",0),IF($P987=1,0,K987*(N(INDEX(Settings!$E$11:$E$18,$O987))+N(INDEX(Settings!$G$11:$G$18,$O987)))+N(INDEX(Settings!$F$11:$F$18,$O987))))</f>
        <v/>
      </c>
      <c r="N987" s="53">
        <f>IF(K987="","",K987-L987-M987-N($I987)-$P987*N(Settings!$D$20))</f>
        <v/>
      </c>
      <c r="O987">
        <f>IF($C987="",0,IFERROR(MATCH($C987,Settings!$D$11:$D$18,0),0))</f>
        <v/>
      </c>
      <c r="P987">
        <f>IF(LOWER(TRIM($J987&amp;""))="x",1,0)</f>
        <v/>
      </c>
    </row>
    <row r="988">
      <c r="A988" s="49" t="n">
        <v>46147</v>
      </c>
      <c r="B988" s="50" t="inlineStr">
        <is>
          <t>BL26981</t>
        </is>
      </c>
      <c r="C988" s="50" t="inlineStr">
        <is>
          <t>eBay</t>
        </is>
      </c>
      <c r="D988" s="50" t="inlineStr">
        <is>
          <t>BL-201</t>
        </is>
      </c>
      <c r="E988" s="50" t="n">
        <v>1</v>
      </c>
      <c r="F988" s="51" t="n">
        <v>12.52</v>
      </c>
      <c r="G988" s="51" t="n">
        <v>0</v>
      </c>
      <c r="H988" s="51" t="n">
        <v>3.28</v>
      </c>
      <c r="I988" s="51" t="n">
        <v>4.57</v>
      </c>
      <c r="J988" s="50" t="n"/>
      <c r="K988" s="52">
        <f>IF(OR($A988="",$E988=""),"",IF($P988=1,0,N($E988)*N($F988)-N($G988)+N($H988)))</f>
        <v/>
      </c>
      <c r="L988" s="52">
        <f>IF(K988="","",IF($P988=1,0,N($E988)*IFERROR(INDEX(Products!$D$8:$D$307,MATCH($D988,Products!$A$8:$A$307,0)),0)))</f>
        <v/>
      </c>
      <c r="M988" s="52">
        <f>IF(OR(K988="",$O988=0),IF(K988="","",0),IF($P988=1,0,K988*(N(INDEX(Settings!$E$11:$E$18,$O988))+N(INDEX(Settings!$G$11:$G$18,$O988)))+N(INDEX(Settings!$F$11:$F$18,$O988))))</f>
        <v/>
      </c>
      <c r="N988" s="53">
        <f>IF(K988="","",K988-L988-M988-N($I988)-$P988*N(Settings!$D$20))</f>
        <v/>
      </c>
      <c r="O988">
        <f>IF($C988="",0,IFERROR(MATCH($C988,Settings!$D$11:$D$18,0),0))</f>
        <v/>
      </c>
      <c r="P988">
        <f>IF(LOWER(TRIM($J988&amp;""))="x",1,0)</f>
        <v/>
      </c>
    </row>
    <row r="989">
      <c r="A989" s="49" t="n">
        <v>46148</v>
      </c>
      <c r="B989" s="50" t="inlineStr">
        <is>
          <t>BL26982</t>
        </is>
      </c>
      <c r="C989" s="50" t="inlineStr">
        <is>
          <t>Amazon</t>
        </is>
      </c>
      <c r="D989" s="50" t="inlineStr">
        <is>
          <t>BL-301</t>
        </is>
      </c>
      <c r="E989" s="50" t="n">
        <v>1</v>
      </c>
      <c r="F989" s="51" t="n">
        <v>19.32</v>
      </c>
      <c r="G989" s="51" t="n">
        <v>0</v>
      </c>
      <c r="H989" s="51" t="n">
        <v>0</v>
      </c>
      <c r="I989" s="51" t="n">
        <v>4.15</v>
      </c>
      <c r="J989" s="50" t="n"/>
      <c r="K989" s="52">
        <f>IF(OR($A989="",$E989=""),"",IF($P989=1,0,N($E989)*N($F989)-N($G989)+N($H989)))</f>
        <v/>
      </c>
      <c r="L989" s="52">
        <f>IF(K989="","",IF($P989=1,0,N($E989)*IFERROR(INDEX(Products!$D$8:$D$307,MATCH($D989,Products!$A$8:$A$307,0)),0)))</f>
        <v/>
      </c>
      <c r="M989" s="52">
        <f>IF(OR(K989="",$O989=0),IF(K989="","",0),IF($P989=1,0,K989*(N(INDEX(Settings!$E$11:$E$18,$O989))+N(INDEX(Settings!$G$11:$G$18,$O989)))+N(INDEX(Settings!$F$11:$F$18,$O989))))</f>
        <v/>
      </c>
      <c r="N989" s="53">
        <f>IF(K989="","",K989-L989-M989-N($I989)-$P989*N(Settings!$D$20))</f>
        <v/>
      </c>
      <c r="O989">
        <f>IF($C989="",0,IFERROR(MATCH($C989,Settings!$D$11:$D$18,0),0))</f>
        <v/>
      </c>
      <c r="P989">
        <f>IF(LOWER(TRIM($J989&amp;""))="x",1,0)</f>
        <v/>
      </c>
    </row>
    <row r="990">
      <c r="A990" s="49" t="n">
        <v>46148</v>
      </c>
      <c r="B990" s="50" t="inlineStr">
        <is>
          <t>BL26983</t>
        </is>
      </c>
      <c r="C990" s="50" t="inlineStr">
        <is>
          <t>Own shop</t>
        </is>
      </c>
      <c r="D990" s="50" t="inlineStr">
        <is>
          <t>BL-201</t>
        </is>
      </c>
      <c r="E990" s="50" t="n">
        <v>1</v>
      </c>
      <c r="F990" s="51" t="n">
        <v>12.52</v>
      </c>
      <c r="G990" s="51" t="n">
        <v>1.25</v>
      </c>
      <c r="H990" s="51" t="n">
        <v>4.12</v>
      </c>
      <c r="I990" s="51" t="n">
        <v>4.31</v>
      </c>
      <c r="J990" s="50" t="n"/>
      <c r="K990" s="52">
        <f>IF(OR($A990="",$E990=""),"",IF($P990=1,0,N($E990)*N($F990)-N($G990)+N($H990)))</f>
        <v/>
      </c>
      <c r="L990" s="52">
        <f>IF(K990="","",IF($P990=1,0,N($E990)*IFERROR(INDEX(Products!$D$8:$D$307,MATCH($D990,Products!$A$8:$A$307,0)),0)))</f>
        <v/>
      </c>
      <c r="M990" s="52">
        <f>IF(OR(K990="",$O990=0),IF(K990="","",0),IF($P990=1,0,K990*(N(INDEX(Settings!$E$11:$E$18,$O990))+N(INDEX(Settings!$G$11:$G$18,$O990)))+N(INDEX(Settings!$F$11:$F$18,$O990))))</f>
        <v/>
      </c>
      <c r="N990" s="53">
        <f>IF(K990="","",K990-L990-M990-N($I990)-$P990*N(Settings!$D$20))</f>
        <v/>
      </c>
      <c r="O990">
        <f>IF($C990="",0,IFERROR(MATCH($C990,Settings!$D$11:$D$18,0),0))</f>
        <v/>
      </c>
      <c r="P990">
        <f>IF(LOWER(TRIM($J990&amp;""))="x",1,0)</f>
        <v/>
      </c>
    </row>
    <row r="991">
      <c r="A991" s="49" t="n">
        <v>46148</v>
      </c>
      <c r="B991" s="50" t="inlineStr">
        <is>
          <t>BL26984</t>
        </is>
      </c>
      <c r="C991" s="50" t="inlineStr">
        <is>
          <t>Amazon</t>
        </is>
      </c>
      <c r="D991" s="50" t="inlineStr">
        <is>
          <t>BL-104</t>
        </is>
      </c>
      <c r="E991" s="50" t="n">
        <v>1</v>
      </c>
      <c r="F991" s="51" t="n">
        <v>8.74</v>
      </c>
      <c r="G991" s="51" t="n">
        <v>0</v>
      </c>
      <c r="H991" s="51" t="n">
        <v>0</v>
      </c>
      <c r="I991" s="51" t="n">
        <v>4.11</v>
      </c>
      <c r="J991" s="50" t="n"/>
      <c r="K991" s="52">
        <f>IF(OR($A991="",$E991=""),"",IF($P991=1,0,N($E991)*N($F991)-N($G991)+N($H991)))</f>
        <v/>
      </c>
      <c r="L991" s="52">
        <f>IF(K991="","",IF($P991=1,0,N($E991)*IFERROR(INDEX(Products!$D$8:$D$307,MATCH($D991,Products!$A$8:$A$307,0)),0)))</f>
        <v/>
      </c>
      <c r="M991" s="52">
        <f>IF(OR(K991="",$O991=0),IF(K991="","",0),IF($P991=1,0,K991*(N(INDEX(Settings!$E$11:$E$18,$O991))+N(INDEX(Settings!$G$11:$G$18,$O991)))+N(INDEX(Settings!$F$11:$F$18,$O991))))</f>
        <v/>
      </c>
      <c r="N991" s="53">
        <f>IF(K991="","",K991-L991-M991-N($I991)-$P991*N(Settings!$D$20))</f>
        <v/>
      </c>
      <c r="O991">
        <f>IF($C991="",0,IFERROR(MATCH($C991,Settings!$D$11:$D$18,0),0))</f>
        <v/>
      </c>
      <c r="P991">
        <f>IF(LOWER(TRIM($J991&amp;""))="x",1,0)</f>
        <v/>
      </c>
    </row>
    <row r="992">
      <c r="A992" s="49" t="n">
        <v>46148</v>
      </c>
      <c r="B992" s="50" t="inlineStr">
        <is>
          <t>BL26985</t>
        </is>
      </c>
      <c r="C992" s="50" t="inlineStr">
        <is>
          <t>Own shop</t>
        </is>
      </c>
      <c r="D992" s="50" t="inlineStr">
        <is>
          <t>BL-303</t>
        </is>
      </c>
      <c r="E992" s="50" t="n">
        <v>1</v>
      </c>
      <c r="F992" s="51" t="n">
        <v>10</v>
      </c>
      <c r="G992" s="51" t="n">
        <v>0</v>
      </c>
      <c r="H992" s="51" t="n">
        <v>4.12</v>
      </c>
      <c r="I992" s="51" t="n">
        <v>4.32</v>
      </c>
      <c r="J992" s="50" t="n"/>
      <c r="K992" s="52">
        <f>IF(OR($A992="",$E992=""),"",IF($P992=1,0,N($E992)*N($F992)-N($G992)+N($H992)))</f>
        <v/>
      </c>
      <c r="L992" s="52">
        <f>IF(K992="","",IF($P992=1,0,N($E992)*IFERROR(INDEX(Products!$D$8:$D$307,MATCH($D992,Products!$A$8:$A$307,0)),0)))</f>
        <v/>
      </c>
      <c r="M992" s="52">
        <f>IF(OR(K992="",$O992=0),IF(K992="","",0),IF($P992=1,0,K992*(N(INDEX(Settings!$E$11:$E$18,$O992))+N(INDEX(Settings!$G$11:$G$18,$O992)))+N(INDEX(Settings!$F$11:$F$18,$O992))))</f>
        <v/>
      </c>
      <c r="N992" s="53">
        <f>IF(K992="","",K992-L992-M992-N($I992)-$P992*N(Settings!$D$20))</f>
        <v/>
      </c>
      <c r="O992">
        <f>IF($C992="",0,IFERROR(MATCH($C992,Settings!$D$11:$D$18,0),0))</f>
        <v/>
      </c>
      <c r="P992">
        <f>IF(LOWER(TRIM($J992&amp;""))="x",1,0)</f>
        <v/>
      </c>
    </row>
    <row r="993">
      <c r="A993" s="49" t="n">
        <v>46148</v>
      </c>
      <c r="B993" s="50" t="inlineStr">
        <is>
          <t>BL26986</t>
        </is>
      </c>
      <c r="C993" s="50" t="inlineStr">
        <is>
          <t>eBay</t>
        </is>
      </c>
      <c r="D993" s="50" t="inlineStr">
        <is>
          <t>BL-301</t>
        </is>
      </c>
      <c r="E993" s="50" t="n">
        <v>1</v>
      </c>
      <c r="F993" s="51" t="n">
        <v>18.4</v>
      </c>
      <c r="G993" s="51" t="n">
        <v>0</v>
      </c>
      <c r="H993" s="51" t="n">
        <v>3.28</v>
      </c>
      <c r="I993" s="51" t="n">
        <v>4.59</v>
      </c>
      <c r="J993" s="50" t="n"/>
      <c r="K993" s="52">
        <f>IF(OR($A993="",$E993=""),"",IF($P993=1,0,N($E993)*N($F993)-N($G993)+N($H993)))</f>
        <v/>
      </c>
      <c r="L993" s="52">
        <f>IF(K993="","",IF($P993=1,0,N($E993)*IFERROR(INDEX(Products!$D$8:$D$307,MATCH($D993,Products!$A$8:$A$307,0)),0)))</f>
        <v/>
      </c>
      <c r="M993" s="52">
        <f>IF(OR(K993="",$O993=0),IF(K993="","",0),IF($P993=1,0,K993*(N(INDEX(Settings!$E$11:$E$18,$O993))+N(INDEX(Settings!$G$11:$G$18,$O993)))+N(INDEX(Settings!$F$11:$F$18,$O993))))</f>
        <v/>
      </c>
      <c r="N993" s="53">
        <f>IF(K993="","",K993-L993-M993-N($I993)-$P993*N(Settings!$D$20))</f>
        <v/>
      </c>
      <c r="O993">
        <f>IF($C993="",0,IFERROR(MATCH($C993,Settings!$D$11:$D$18,0),0))</f>
        <v/>
      </c>
      <c r="P993">
        <f>IF(LOWER(TRIM($J993&amp;""))="x",1,0)</f>
        <v/>
      </c>
    </row>
    <row r="994">
      <c r="A994" s="49" t="n">
        <v>46148</v>
      </c>
      <c r="B994" s="50" t="inlineStr">
        <is>
          <t>BL26987</t>
        </is>
      </c>
      <c r="C994" s="50" t="inlineStr">
        <is>
          <t>Etsy</t>
        </is>
      </c>
      <c r="D994" s="50" t="inlineStr">
        <is>
          <t>BL-401</t>
        </is>
      </c>
      <c r="E994" s="50" t="n">
        <v>1</v>
      </c>
      <c r="F994" s="51" t="n">
        <v>23.45</v>
      </c>
      <c r="G994" s="51" t="n">
        <v>0</v>
      </c>
      <c r="H994" s="51" t="n">
        <v>3.28</v>
      </c>
      <c r="I994" s="51" t="n">
        <v>5.13</v>
      </c>
      <c r="J994" s="50" t="n"/>
      <c r="K994" s="52">
        <f>IF(OR($A994="",$E994=""),"",IF($P994=1,0,N($E994)*N($F994)-N($G994)+N($H994)))</f>
        <v/>
      </c>
      <c r="L994" s="52">
        <f>IF(K994="","",IF($P994=1,0,N($E994)*IFERROR(INDEX(Products!$D$8:$D$307,MATCH($D994,Products!$A$8:$A$307,0)),0)))</f>
        <v/>
      </c>
      <c r="M994" s="52">
        <f>IF(OR(K994="",$O994=0),IF(K994="","",0),IF($P994=1,0,K994*(N(INDEX(Settings!$E$11:$E$18,$O994))+N(INDEX(Settings!$G$11:$G$18,$O994)))+N(INDEX(Settings!$F$11:$F$18,$O994))))</f>
        <v/>
      </c>
      <c r="N994" s="53">
        <f>IF(K994="","",K994-L994-M994-N($I994)-$P994*N(Settings!$D$20))</f>
        <v/>
      </c>
      <c r="O994">
        <f>IF($C994="",0,IFERROR(MATCH($C994,Settings!$D$11:$D$18,0),0))</f>
        <v/>
      </c>
      <c r="P994">
        <f>IF(LOWER(TRIM($J994&amp;""))="x",1,0)</f>
        <v/>
      </c>
    </row>
    <row r="995">
      <c r="A995" s="49" t="n">
        <v>46148</v>
      </c>
      <c r="B995" s="50" t="inlineStr">
        <is>
          <t>BL26988</t>
        </is>
      </c>
      <c r="C995" s="50" t="inlineStr">
        <is>
          <t>eBay</t>
        </is>
      </c>
      <c r="D995" s="50" t="inlineStr">
        <is>
          <t>BL-102</t>
        </is>
      </c>
      <c r="E995" s="50" t="n">
        <v>1</v>
      </c>
      <c r="F995" s="51" t="n">
        <v>14.2</v>
      </c>
      <c r="G995" s="51" t="n">
        <v>0</v>
      </c>
      <c r="H995" s="51" t="n">
        <v>3.28</v>
      </c>
      <c r="I995" s="51" t="n">
        <v>4.4</v>
      </c>
      <c r="J995" s="50" t="n"/>
      <c r="K995" s="52">
        <f>IF(OR($A995="",$E995=""),"",IF($P995=1,0,N($E995)*N($F995)-N($G995)+N($H995)))</f>
        <v/>
      </c>
      <c r="L995" s="52">
        <f>IF(K995="","",IF($P995=1,0,N($E995)*IFERROR(INDEX(Products!$D$8:$D$307,MATCH($D995,Products!$A$8:$A$307,0)),0)))</f>
        <v/>
      </c>
      <c r="M995" s="52">
        <f>IF(OR(K995="",$O995=0),IF(K995="","",0),IF($P995=1,0,K995*(N(INDEX(Settings!$E$11:$E$18,$O995))+N(INDEX(Settings!$G$11:$G$18,$O995)))+N(INDEX(Settings!$F$11:$F$18,$O995))))</f>
        <v/>
      </c>
      <c r="N995" s="53">
        <f>IF(K995="","",K995-L995-M995-N($I995)-$P995*N(Settings!$D$20))</f>
        <v/>
      </c>
      <c r="O995">
        <f>IF($C995="",0,IFERROR(MATCH($C995,Settings!$D$11:$D$18,0),0))</f>
        <v/>
      </c>
      <c r="P995">
        <f>IF(LOWER(TRIM($J995&amp;""))="x",1,0)</f>
        <v/>
      </c>
    </row>
    <row r="996">
      <c r="A996" s="49" t="n">
        <v>46148</v>
      </c>
      <c r="B996" s="50" t="inlineStr">
        <is>
          <t>BL26989</t>
        </is>
      </c>
      <c r="C996" s="50" t="inlineStr">
        <is>
          <t>Own shop</t>
        </is>
      </c>
      <c r="D996" s="50" t="inlineStr">
        <is>
          <t>BL-102</t>
        </is>
      </c>
      <c r="E996" s="50" t="n">
        <v>1</v>
      </c>
      <c r="F996" s="51" t="n">
        <v>14.2</v>
      </c>
      <c r="G996" s="51" t="n">
        <v>0</v>
      </c>
      <c r="H996" s="51" t="n">
        <v>4.12</v>
      </c>
      <c r="I996" s="51" t="n">
        <v>4.49</v>
      </c>
      <c r="J996" s="50" t="n"/>
      <c r="K996" s="52">
        <f>IF(OR($A996="",$E996=""),"",IF($P996=1,0,N($E996)*N($F996)-N($G996)+N($H996)))</f>
        <v/>
      </c>
      <c r="L996" s="52">
        <f>IF(K996="","",IF($P996=1,0,N($E996)*IFERROR(INDEX(Products!$D$8:$D$307,MATCH($D996,Products!$A$8:$A$307,0)),0)))</f>
        <v/>
      </c>
      <c r="M996" s="52">
        <f>IF(OR(K996="",$O996=0),IF(K996="","",0),IF($P996=1,0,K996*(N(INDEX(Settings!$E$11:$E$18,$O996))+N(INDEX(Settings!$G$11:$G$18,$O996)))+N(INDEX(Settings!$F$11:$F$18,$O996))))</f>
        <v/>
      </c>
      <c r="N996" s="53">
        <f>IF(K996="","",K996-L996-M996-N($I996)-$P996*N(Settings!$D$20))</f>
        <v/>
      </c>
      <c r="O996">
        <f>IF($C996="",0,IFERROR(MATCH($C996,Settings!$D$11:$D$18,0),0))</f>
        <v/>
      </c>
      <c r="P996">
        <f>IF(LOWER(TRIM($J996&amp;""))="x",1,0)</f>
        <v/>
      </c>
    </row>
    <row r="997">
      <c r="A997" s="49" t="n">
        <v>46149</v>
      </c>
      <c r="B997" s="50" t="inlineStr">
        <is>
          <t>BL26990</t>
        </is>
      </c>
      <c r="C997" s="50" t="inlineStr">
        <is>
          <t>Own shop</t>
        </is>
      </c>
      <c r="D997" s="50" t="inlineStr">
        <is>
          <t>BL-101</t>
        </is>
      </c>
      <c r="E997" s="50" t="n">
        <v>1</v>
      </c>
      <c r="F997" s="51" t="n">
        <v>20.92</v>
      </c>
      <c r="G997" s="51" t="n">
        <v>0</v>
      </c>
      <c r="H997" s="51" t="n">
        <v>4.12</v>
      </c>
      <c r="I997" s="51" t="n">
        <v>4.86</v>
      </c>
      <c r="J997" s="50" t="n"/>
      <c r="K997" s="52">
        <f>IF(OR($A997="",$E997=""),"",IF($P997=1,0,N($E997)*N($F997)-N($G997)+N($H997)))</f>
        <v/>
      </c>
      <c r="L997" s="52">
        <f>IF(K997="","",IF($P997=1,0,N($E997)*IFERROR(INDEX(Products!$D$8:$D$307,MATCH($D997,Products!$A$8:$A$307,0)),0)))</f>
        <v/>
      </c>
      <c r="M997" s="52">
        <f>IF(OR(K997="",$O997=0),IF(K997="","",0),IF($P997=1,0,K997*(N(INDEX(Settings!$E$11:$E$18,$O997))+N(INDEX(Settings!$G$11:$G$18,$O997)))+N(INDEX(Settings!$F$11:$F$18,$O997))))</f>
        <v/>
      </c>
      <c r="N997" s="53">
        <f>IF(K997="","",K997-L997-M997-N($I997)-$P997*N(Settings!$D$20))</f>
        <v/>
      </c>
      <c r="O997">
        <f>IF($C997="",0,IFERROR(MATCH($C997,Settings!$D$11:$D$18,0),0))</f>
        <v/>
      </c>
      <c r="P997">
        <f>IF(LOWER(TRIM($J997&amp;""))="x",1,0)</f>
        <v/>
      </c>
    </row>
    <row r="998">
      <c r="A998" s="49" t="n">
        <v>46149</v>
      </c>
      <c r="B998" s="50" t="inlineStr">
        <is>
          <t>BL26991</t>
        </is>
      </c>
      <c r="C998" s="50" t="inlineStr">
        <is>
          <t>Amazon</t>
        </is>
      </c>
      <c r="D998" s="50" t="inlineStr">
        <is>
          <t>BL-303</t>
        </is>
      </c>
      <c r="E998" s="50" t="n">
        <v>1</v>
      </c>
      <c r="F998" s="51" t="n">
        <v>10.5</v>
      </c>
      <c r="G998" s="51" t="n">
        <v>0</v>
      </c>
      <c r="H998" s="51" t="n">
        <v>0</v>
      </c>
      <c r="I998" s="51" t="n">
        <v>4.8</v>
      </c>
      <c r="J998" s="50" t="n"/>
      <c r="K998" s="52">
        <f>IF(OR($A998="",$E998=""),"",IF($P998=1,0,N($E998)*N($F998)-N($G998)+N($H998)))</f>
        <v/>
      </c>
      <c r="L998" s="52">
        <f>IF(K998="","",IF($P998=1,0,N($E998)*IFERROR(INDEX(Products!$D$8:$D$307,MATCH($D998,Products!$A$8:$A$307,0)),0)))</f>
        <v/>
      </c>
      <c r="M998" s="52">
        <f>IF(OR(K998="",$O998=0),IF(K998="","",0),IF($P998=1,0,K998*(N(INDEX(Settings!$E$11:$E$18,$O998))+N(INDEX(Settings!$G$11:$G$18,$O998)))+N(INDEX(Settings!$F$11:$F$18,$O998))))</f>
        <v/>
      </c>
      <c r="N998" s="53">
        <f>IF(K998="","",K998-L998-M998-N($I998)-$P998*N(Settings!$D$20))</f>
        <v/>
      </c>
      <c r="O998">
        <f>IF($C998="",0,IFERROR(MATCH($C998,Settings!$D$11:$D$18,0),0))</f>
        <v/>
      </c>
      <c r="P998">
        <f>IF(LOWER(TRIM($J998&amp;""))="x",1,0)</f>
        <v/>
      </c>
    </row>
    <row r="999">
      <c r="A999" s="49" t="n">
        <v>46149</v>
      </c>
      <c r="B999" s="50" t="inlineStr">
        <is>
          <t>BL26992</t>
        </is>
      </c>
      <c r="C999" s="50" t="inlineStr">
        <is>
          <t>Etsy</t>
        </is>
      </c>
      <c r="D999" s="50" t="inlineStr">
        <is>
          <t>BL-301</t>
        </is>
      </c>
      <c r="E999" s="50" t="n">
        <v>1</v>
      </c>
      <c r="F999" s="51" t="n">
        <v>18.4</v>
      </c>
      <c r="G999" s="51" t="n">
        <v>0</v>
      </c>
      <c r="H999" s="51" t="n">
        <v>3.28</v>
      </c>
      <c r="I999" s="51" t="n">
        <v>5.09</v>
      </c>
      <c r="J999" s="50" t="n"/>
      <c r="K999" s="52">
        <f>IF(OR($A999="",$E999=""),"",IF($P999=1,0,N($E999)*N($F999)-N($G999)+N($H999)))</f>
        <v/>
      </c>
      <c r="L999" s="52">
        <f>IF(K999="","",IF($P999=1,0,N($E999)*IFERROR(INDEX(Products!$D$8:$D$307,MATCH($D999,Products!$A$8:$A$307,0)),0)))</f>
        <v/>
      </c>
      <c r="M999" s="52">
        <f>IF(OR(K999="",$O999=0),IF(K999="","",0),IF($P999=1,0,K999*(N(INDEX(Settings!$E$11:$E$18,$O999))+N(INDEX(Settings!$G$11:$G$18,$O999)))+N(INDEX(Settings!$F$11:$F$18,$O999))))</f>
        <v/>
      </c>
      <c r="N999" s="53">
        <f>IF(K999="","",K999-L999-M999-N($I999)-$P999*N(Settings!$D$20))</f>
        <v/>
      </c>
      <c r="O999">
        <f>IF($C999="",0,IFERROR(MATCH($C999,Settings!$D$11:$D$18,0),0))</f>
        <v/>
      </c>
      <c r="P999">
        <f>IF(LOWER(TRIM($J999&amp;""))="x",1,0)</f>
        <v/>
      </c>
    </row>
    <row r="1000">
      <c r="A1000" s="49" t="n">
        <v>46149</v>
      </c>
      <c r="B1000" s="50" t="inlineStr">
        <is>
          <t>BL26993</t>
        </is>
      </c>
      <c r="C1000" s="50" t="inlineStr">
        <is>
          <t>Own shop</t>
        </is>
      </c>
      <c r="D1000" s="50" t="inlineStr">
        <is>
          <t>BL-201</t>
        </is>
      </c>
      <c r="E1000" s="50" t="n">
        <v>1</v>
      </c>
      <c r="F1000" s="51" t="n">
        <v>12.52</v>
      </c>
      <c r="G1000" s="51" t="n">
        <v>0</v>
      </c>
      <c r="H1000" s="51" t="n">
        <v>4.12</v>
      </c>
      <c r="I1000" s="51" t="n">
        <v>4.87</v>
      </c>
      <c r="J1000" s="50" t="n"/>
      <c r="K1000" s="52">
        <f>IF(OR($A1000="",$E1000=""),"",IF($P1000=1,0,N($E1000)*N($F1000)-N($G1000)+N($H1000)))</f>
        <v/>
      </c>
      <c r="L1000" s="52">
        <f>IF(K1000="","",IF($P1000=1,0,N($E1000)*IFERROR(INDEX(Products!$D$8:$D$307,MATCH($D1000,Products!$A$8:$A$307,0)),0)))</f>
        <v/>
      </c>
      <c r="M1000" s="52">
        <f>IF(OR(K1000="",$O1000=0),IF(K1000="","",0),IF($P1000=1,0,K1000*(N(INDEX(Settings!$E$11:$E$18,$O1000))+N(INDEX(Settings!$G$11:$G$18,$O1000)))+N(INDEX(Settings!$F$11:$F$18,$O1000))))</f>
        <v/>
      </c>
      <c r="N1000" s="53">
        <f>IF(K1000="","",K1000-L1000-M1000-N($I1000)-$P1000*N(Settings!$D$20))</f>
        <v/>
      </c>
      <c r="O1000">
        <f>IF($C1000="",0,IFERROR(MATCH($C1000,Settings!$D$11:$D$18,0),0))</f>
        <v/>
      </c>
      <c r="P1000">
        <f>IF(LOWER(TRIM($J1000&amp;""))="x",1,0)</f>
        <v/>
      </c>
    </row>
    <row r="1001">
      <c r="A1001" s="49" t="n">
        <v>46149</v>
      </c>
      <c r="B1001" s="50" t="inlineStr">
        <is>
          <t>BL26994</t>
        </is>
      </c>
      <c r="C1001" s="50" t="inlineStr">
        <is>
          <t>Own shop</t>
        </is>
      </c>
      <c r="D1001" s="50" t="inlineStr">
        <is>
          <t>BL-302</t>
        </is>
      </c>
      <c r="E1001" s="50" t="n">
        <v>1</v>
      </c>
      <c r="F1001" s="51" t="n">
        <v>33.53</v>
      </c>
      <c r="G1001" s="51" t="n">
        <v>0</v>
      </c>
      <c r="H1001" s="51" t="n">
        <v>4.12</v>
      </c>
      <c r="I1001" s="51" t="n">
        <v>4.61</v>
      </c>
      <c r="J1001" s="50" t="n"/>
      <c r="K1001" s="52">
        <f>IF(OR($A1001="",$E1001=""),"",IF($P1001=1,0,N($E1001)*N($F1001)-N($G1001)+N($H1001)))</f>
        <v/>
      </c>
      <c r="L1001" s="52">
        <f>IF(K1001="","",IF($P1001=1,0,N($E1001)*IFERROR(INDEX(Products!$D$8:$D$307,MATCH($D1001,Products!$A$8:$A$307,0)),0)))</f>
        <v/>
      </c>
      <c r="M1001" s="52">
        <f>IF(OR(K1001="",$O1001=0),IF(K1001="","",0),IF($P1001=1,0,K1001*(N(INDEX(Settings!$E$11:$E$18,$O1001))+N(INDEX(Settings!$G$11:$G$18,$O1001)))+N(INDEX(Settings!$F$11:$F$18,$O1001))))</f>
        <v/>
      </c>
      <c r="N1001" s="53">
        <f>IF(K1001="","",K1001-L1001-M1001-N($I1001)-$P1001*N(Settings!$D$20))</f>
        <v/>
      </c>
      <c r="O1001">
        <f>IF($C1001="",0,IFERROR(MATCH($C1001,Settings!$D$11:$D$18,0),0))</f>
        <v/>
      </c>
      <c r="P1001">
        <f>IF(LOWER(TRIM($J1001&amp;""))="x",1,0)</f>
        <v/>
      </c>
    </row>
    <row r="1002">
      <c r="A1002" s="49" t="n">
        <v>46149</v>
      </c>
      <c r="B1002" s="50" t="inlineStr">
        <is>
          <t>BL26995</t>
        </is>
      </c>
      <c r="C1002" s="50" t="inlineStr">
        <is>
          <t>Amazon</t>
        </is>
      </c>
      <c r="D1002" s="50" t="inlineStr">
        <is>
          <t>BL-101</t>
        </is>
      </c>
      <c r="E1002" s="50" t="n">
        <v>1</v>
      </c>
      <c r="F1002" s="51" t="n">
        <v>21.97</v>
      </c>
      <c r="G1002" s="51" t="n">
        <v>0</v>
      </c>
      <c r="H1002" s="51" t="n">
        <v>0</v>
      </c>
      <c r="I1002" s="51" t="n">
        <v>4.56</v>
      </c>
      <c r="J1002" s="50" t="n"/>
      <c r="K1002" s="52">
        <f>IF(OR($A1002="",$E1002=""),"",IF($P1002=1,0,N($E1002)*N($F1002)-N($G1002)+N($H1002)))</f>
        <v/>
      </c>
      <c r="L1002" s="52">
        <f>IF(K1002="","",IF($P1002=1,0,N($E1002)*IFERROR(INDEX(Products!$D$8:$D$307,MATCH($D1002,Products!$A$8:$A$307,0)),0)))</f>
        <v/>
      </c>
      <c r="M1002" s="52">
        <f>IF(OR(K1002="",$O1002=0),IF(K1002="","",0),IF($P1002=1,0,K1002*(N(INDEX(Settings!$E$11:$E$18,$O1002))+N(INDEX(Settings!$G$11:$G$18,$O1002)))+N(INDEX(Settings!$F$11:$F$18,$O1002))))</f>
        <v/>
      </c>
      <c r="N1002" s="53">
        <f>IF(K1002="","",K1002-L1002-M1002-N($I1002)-$P1002*N(Settings!$D$20))</f>
        <v/>
      </c>
      <c r="O1002">
        <f>IF($C1002="",0,IFERROR(MATCH($C1002,Settings!$D$11:$D$18,0),0))</f>
        <v/>
      </c>
      <c r="P1002">
        <f>IF(LOWER(TRIM($J1002&amp;""))="x",1,0)</f>
        <v/>
      </c>
    </row>
    <row r="1003">
      <c r="A1003" s="49" t="n">
        <v>46149</v>
      </c>
      <c r="B1003" s="50" t="inlineStr">
        <is>
          <t>BL26996</t>
        </is>
      </c>
      <c r="C1003" s="50" t="inlineStr">
        <is>
          <t>Amazon</t>
        </is>
      </c>
      <c r="D1003" s="50" t="inlineStr">
        <is>
          <t>BL-102</t>
        </is>
      </c>
      <c r="E1003" s="50" t="n">
        <v>1</v>
      </c>
      <c r="F1003" s="51" t="n">
        <v>14.91</v>
      </c>
      <c r="G1003" s="51" t="n">
        <v>0</v>
      </c>
      <c r="H1003" s="51" t="n">
        <v>0</v>
      </c>
      <c r="I1003" s="51" t="n">
        <v>4.81</v>
      </c>
      <c r="J1003" s="50" t="n"/>
      <c r="K1003" s="52">
        <f>IF(OR($A1003="",$E1003=""),"",IF($P1003=1,0,N($E1003)*N($F1003)-N($G1003)+N($H1003)))</f>
        <v/>
      </c>
      <c r="L1003" s="52">
        <f>IF(K1003="","",IF($P1003=1,0,N($E1003)*IFERROR(INDEX(Products!$D$8:$D$307,MATCH($D1003,Products!$A$8:$A$307,0)),0)))</f>
        <v/>
      </c>
      <c r="M1003" s="52">
        <f>IF(OR(K1003="",$O1003=0),IF(K1003="","",0),IF($P1003=1,0,K1003*(N(INDEX(Settings!$E$11:$E$18,$O1003))+N(INDEX(Settings!$G$11:$G$18,$O1003)))+N(INDEX(Settings!$F$11:$F$18,$O1003))))</f>
        <v/>
      </c>
      <c r="N1003" s="53">
        <f>IF(K1003="","",K1003-L1003-M1003-N($I1003)-$P1003*N(Settings!$D$20))</f>
        <v/>
      </c>
      <c r="O1003">
        <f>IF($C1003="",0,IFERROR(MATCH($C1003,Settings!$D$11:$D$18,0),0))</f>
        <v/>
      </c>
      <c r="P1003">
        <f>IF(LOWER(TRIM($J1003&amp;""))="x",1,0)</f>
        <v/>
      </c>
    </row>
    <row r="1004">
      <c r="A1004" s="49" t="n">
        <v>46149</v>
      </c>
      <c r="B1004" s="50" t="inlineStr">
        <is>
          <t>BL26997</t>
        </is>
      </c>
      <c r="C1004" s="50" t="inlineStr">
        <is>
          <t>Amazon</t>
        </is>
      </c>
      <c r="D1004" s="50" t="inlineStr">
        <is>
          <t>BL-101</t>
        </is>
      </c>
      <c r="E1004" s="50" t="n">
        <v>1</v>
      </c>
      <c r="F1004" s="51" t="n">
        <v>21.97</v>
      </c>
      <c r="G1004" s="51" t="n">
        <v>0</v>
      </c>
      <c r="H1004" s="51" t="n">
        <v>0</v>
      </c>
      <c r="I1004" s="51" t="n">
        <v>4.75</v>
      </c>
      <c r="J1004" s="50" t="n"/>
      <c r="K1004" s="52">
        <f>IF(OR($A1004="",$E1004=""),"",IF($P1004=1,0,N($E1004)*N($F1004)-N($G1004)+N($H1004)))</f>
        <v/>
      </c>
      <c r="L1004" s="52">
        <f>IF(K1004="","",IF($P1004=1,0,N($E1004)*IFERROR(INDEX(Products!$D$8:$D$307,MATCH($D1004,Products!$A$8:$A$307,0)),0)))</f>
        <v/>
      </c>
      <c r="M1004" s="52">
        <f>IF(OR(K1004="",$O1004=0),IF(K1004="","",0),IF($P1004=1,0,K1004*(N(INDEX(Settings!$E$11:$E$18,$O1004))+N(INDEX(Settings!$G$11:$G$18,$O1004)))+N(INDEX(Settings!$F$11:$F$18,$O1004))))</f>
        <v/>
      </c>
      <c r="N1004" s="53">
        <f>IF(K1004="","",K1004-L1004-M1004-N($I1004)-$P1004*N(Settings!$D$20))</f>
        <v/>
      </c>
      <c r="O1004">
        <f>IF($C1004="",0,IFERROR(MATCH($C1004,Settings!$D$11:$D$18,0),0))</f>
        <v/>
      </c>
      <c r="P1004">
        <f>IF(LOWER(TRIM($J1004&amp;""))="x",1,0)</f>
        <v/>
      </c>
    </row>
    <row r="1005">
      <c r="A1005" s="49" t="n">
        <v>46149</v>
      </c>
      <c r="B1005" s="50" t="inlineStr">
        <is>
          <t>BL26998</t>
        </is>
      </c>
      <c r="C1005" s="50" t="inlineStr">
        <is>
          <t>Etsy</t>
        </is>
      </c>
      <c r="D1005" s="50" t="inlineStr">
        <is>
          <t>BL-104</t>
        </is>
      </c>
      <c r="E1005" s="50" t="n">
        <v>2</v>
      </c>
      <c r="F1005" s="51" t="n">
        <v>8.32</v>
      </c>
      <c r="G1005" s="51" t="n">
        <v>0</v>
      </c>
      <c r="H1005" s="51" t="n">
        <v>3.28</v>
      </c>
      <c r="I1005" s="51" t="n">
        <v>4.83</v>
      </c>
      <c r="J1005" s="50" t="n"/>
      <c r="K1005" s="52">
        <f>IF(OR($A1005="",$E1005=""),"",IF($P1005=1,0,N($E1005)*N($F1005)-N($G1005)+N($H1005)))</f>
        <v/>
      </c>
      <c r="L1005" s="52">
        <f>IF(K1005="","",IF($P1005=1,0,N($E1005)*IFERROR(INDEX(Products!$D$8:$D$307,MATCH($D1005,Products!$A$8:$A$307,0)),0)))</f>
        <v/>
      </c>
      <c r="M1005" s="52">
        <f>IF(OR(K1005="",$O1005=0),IF(K1005="","",0),IF($P1005=1,0,K1005*(N(INDEX(Settings!$E$11:$E$18,$O1005))+N(INDEX(Settings!$G$11:$G$18,$O1005)))+N(INDEX(Settings!$F$11:$F$18,$O1005))))</f>
        <v/>
      </c>
      <c r="N1005" s="53">
        <f>IF(K1005="","",K1005-L1005-M1005-N($I1005)-$P1005*N(Settings!$D$20))</f>
        <v/>
      </c>
      <c r="O1005">
        <f>IF($C1005="",0,IFERROR(MATCH($C1005,Settings!$D$11:$D$18,0),0))</f>
        <v/>
      </c>
      <c r="P1005">
        <f>IF(LOWER(TRIM($J1005&amp;""))="x",1,0)</f>
        <v/>
      </c>
    </row>
    <row r="1006">
      <c r="A1006" s="49" t="n">
        <v>46149</v>
      </c>
      <c r="B1006" s="50" t="inlineStr">
        <is>
          <t>BL26999</t>
        </is>
      </c>
      <c r="C1006" s="50" t="inlineStr">
        <is>
          <t>Amazon</t>
        </is>
      </c>
      <c r="D1006" s="50" t="inlineStr">
        <is>
          <t>BL-104</t>
        </is>
      </c>
      <c r="E1006" s="50" t="n">
        <v>1</v>
      </c>
      <c r="F1006" s="51" t="n">
        <v>8.74</v>
      </c>
      <c r="G1006" s="51" t="n">
        <v>0</v>
      </c>
      <c r="H1006" s="51" t="n">
        <v>0</v>
      </c>
      <c r="I1006" s="51" t="n">
        <v>4.99</v>
      </c>
      <c r="J1006" s="50" t="n"/>
      <c r="K1006" s="52">
        <f>IF(OR($A1006="",$E1006=""),"",IF($P1006=1,0,N($E1006)*N($F1006)-N($G1006)+N($H1006)))</f>
        <v/>
      </c>
      <c r="L1006" s="52">
        <f>IF(K1006="","",IF($P1006=1,0,N($E1006)*IFERROR(INDEX(Products!$D$8:$D$307,MATCH($D1006,Products!$A$8:$A$307,0)),0)))</f>
        <v/>
      </c>
      <c r="M1006" s="52">
        <f>IF(OR(K1006="",$O1006=0),IF(K1006="","",0),IF($P1006=1,0,K1006*(N(INDEX(Settings!$E$11:$E$18,$O1006))+N(INDEX(Settings!$G$11:$G$18,$O1006)))+N(INDEX(Settings!$F$11:$F$18,$O1006))))</f>
        <v/>
      </c>
      <c r="N1006" s="53">
        <f>IF(K1006="","",K1006-L1006-M1006-N($I1006)-$P1006*N(Settings!$D$20))</f>
        <v/>
      </c>
      <c r="O1006">
        <f>IF($C1006="",0,IFERROR(MATCH($C1006,Settings!$D$11:$D$18,0),0))</f>
        <v/>
      </c>
      <c r="P1006">
        <f>IF(LOWER(TRIM($J1006&amp;""))="x",1,0)</f>
        <v/>
      </c>
    </row>
    <row r="1007">
      <c r="A1007" s="49" t="n">
        <v>46150</v>
      </c>
      <c r="B1007" s="50" t="inlineStr">
        <is>
          <t>BL27000</t>
        </is>
      </c>
      <c r="C1007" s="50" t="inlineStr">
        <is>
          <t>Own shop</t>
        </is>
      </c>
      <c r="D1007" s="50" t="inlineStr">
        <is>
          <t>BL-102</t>
        </is>
      </c>
      <c r="E1007" s="50" t="n">
        <v>1</v>
      </c>
      <c r="F1007" s="51" t="n">
        <v>14.2</v>
      </c>
      <c r="G1007" s="51" t="n">
        <v>0</v>
      </c>
      <c r="H1007" s="51" t="n">
        <v>4.12</v>
      </c>
      <c r="I1007" s="51" t="n">
        <v>5.13</v>
      </c>
      <c r="J1007" s="50" t="n"/>
      <c r="K1007" s="52">
        <f>IF(OR($A1007="",$E1007=""),"",IF($P1007=1,0,N($E1007)*N($F1007)-N($G1007)+N($H1007)))</f>
        <v/>
      </c>
      <c r="L1007" s="52">
        <f>IF(K1007="","",IF($P1007=1,0,N($E1007)*IFERROR(INDEX(Products!$D$8:$D$307,MATCH($D1007,Products!$A$8:$A$307,0)),0)))</f>
        <v/>
      </c>
      <c r="M1007" s="52">
        <f>IF(OR(K1007="",$O1007=0),IF(K1007="","",0),IF($P1007=1,0,K1007*(N(INDEX(Settings!$E$11:$E$18,$O1007))+N(INDEX(Settings!$G$11:$G$18,$O1007)))+N(INDEX(Settings!$F$11:$F$18,$O1007))))</f>
        <v/>
      </c>
      <c r="N1007" s="53">
        <f>IF(K1007="","",K1007-L1007-M1007-N($I1007)-$P1007*N(Settings!$D$20))</f>
        <v/>
      </c>
      <c r="O1007">
        <f>IF($C1007="",0,IFERROR(MATCH($C1007,Settings!$D$11:$D$18,0),0))</f>
        <v/>
      </c>
      <c r="P1007">
        <f>IF(LOWER(TRIM($J1007&amp;""))="x",1,0)</f>
        <v/>
      </c>
    </row>
    <row r="1008">
      <c r="A1008" s="49" t="n">
        <v>46150</v>
      </c>
      <c r="B1008" s="50" t="inlineStr">
        <is>
          <t>BL27001</t>
        </is>
      </c>
      <c r="C1008" s="50" t="inlineStr">
        <is>
          <t>Own shop</t>
        </is>
      </c>
      <c r="D1008" s="50" t="inlineStr">
        <is>
          <t>BL-103</t>
        </is>
      </c>
      <c r="E1008" s="50" t="n">
        <v>2</v>
      </c>
      <c r="F1008" s="51" t="n">
        <v>29.33</v>
      </c>
      <c r="G1008" s="51" t="n">
        <v>0</v>
      </c>
      <c r="H1008" s="51" t="n">
        <v>0</v>
      </c>
      <c r="I1008" s="51" t="n">
        <v>4.89</v>
      </c>
      <c r="J1008" s="50" t="n"/>
      <c r="K1008" s="52">
        <f>IF(OR($A1008="",$E1008=""),"",IF($P1008=1,0,N($E1008)*N($F1008)-N($G1008)+N($H1008)))</f>
        <v/>
      </c>
      <c r="L1008" s="52">
        <f>IF(K1008="","",IF($P1008=1,0,N($E1008)*IFERROR(INDEX(Products!$D$8:$D$307,MATCH($D1008,Products!$A$8:$A$307,0)),0)))</f>
        <v/>
      </c>
      <c r="M1008" s="52">
        <f>IF(OR(K1008="",$O1008=0),IF(K1008="","",0),IF($P1008=1,0,K1008*(N(INDEX(Settings!$E$11:$E$18,$O1008))+N(INDEX(Settings!$G$11:$G$18,$O1008)))+N(INDEX(Settings!$F$11:$F$18,$O1008))))</f>
        <v/>
      </c>
      <c r="N1008" s="53">
        <f>IF(K1008="","",K1008-L1008-M1008-N($I1008)-$P1008*N(Settings!$D$20))</f>
        <v/>
      </c>
      <c r="O1008">
        <f>IF($C1008="",0,IFERROR(MATCH($C1008,Settings!$D$11:$D$18,0),0))</f>
        <v/>
      </c>
      <c r="P1008">
        <f>IF(LOWER(TRIM($J1008&amp;""))="x",1,0)</f>
        <v/>
      </c>
    </row>
    <row r="1009">
      <c r="A1009" s="49" t="n">
        <v>46150</v>
      </c>
      <c r="B1009" s="50" t="inlineStr">
        <is>
          <t>BL27002</t>
        </is>
      </c>
      <c r="C1009" s="50" t="inlineStr">
        <is>
          <t>Own shop</t>
        </is>
      </c>
      <c r="D1009" s="50" t="inlineStr">
        <is>
          <t>BL-201</t>
        </is>
      </c>
      <c r="E1009" s="50" t="n">
        <v>1</v>
      </c>
      <c r="F1009" s="51" t="n">
        <v>12.52</v>
      </c>
      <c r="G1009" s="51" t="n">
        <v>0</v>
      </c>
      <c r="H1009" s="51" t="n">
        <v>4.12</v>
      </c>
      <c r="I1009" s="51" t="n">
        <v>4.6</v>
      </c>
      <c r="J1009" s="50" t="n"/>
      <c r="K1009" s="52">
        <f>IF(OR($A1009="",$E1009=""),"",IF($P1009=1,0,N($E1009)*N($F1009)-N($G1009)+N($H1009)))</f>
        <v/>
      </c>
      <c r="L1009" s="52">
        <f>IF(K1009="","",IF($P1009=1,0,N($E1009)*IFERROR(INDEX(Products!$D$8:$D$307,MATCH($D1009,Products!$A$8:$A$307,0)),0)))</f>
        <v/>
      </c>
      <c r="M1009" s="52">
        <f>IF(OR(K1009="",$O1009=0),IF(K1009="","",0),IF($P1009=1,0,K1009*(N(INDEX(Settings!$E$11:$E$18,$O1009))+N(INDEX(Settings!$G$11:$G$18,$O1009)))+N(INDEX(Settings!$F$11:$F$18,$O1009))))</f>
        <v/>
      </c>
      <c r="N1009" s="53">
        <f>IF(K1009="","",K1009-L1009-M1009-N($I1009)-$P1009*N(Settings!$D$20))</f>
        <v/>
      </c>
      <c r="O1009">
        <f>IF($C1009="",0,IFERROR(MATCH($C1009,Settings!$D$11:$D$18,0),0))</f>
        <v/>
      </c>
      <c r="P1009">
        <f>IF(LOWER(TRIM($J1009&amp;""))="x",1,0)</f>
        <v/>
      </c>
    </row>
    <row r="1010">
      <c r="A1010" s="49" t="n">
        <v>46150</v>
      </c>
      <c r="B1010" s="50" t="inlineStr">
        <is>
          <t>BL27003</t>
        </is>
      </c>
      <c r="C1010" s="50" t="inlineStr">
        <is>
          <t>Own shop</t>
        </is>
      </c>
      <c r="D1010" s="50" t="inlineStr">
        <is>
          <t>BL-302</t>
        </is>
      </c>
      <c r="E1010" s="50" t="n">
        <v>1</v>
      </c>
      <c r="F1010" s="51" t="n">
        <v>33.53</v>
      </c>
      <c r="G1010" s="51" t="n">
        <v>0</v>
      </c>
      <c r="H1010" s="51" t="n">
        <v>4.12</v>
      </c>
      <c r="I1010" s="51" t="n">
        <v>4.78</v>
      </c>
      <c r="J1010" s="50" t="n"/>
      <c r="K1010" s="52">
        <f>IF(OR($A1010="",$E1010=""),"",IF($P1010=1,0,N($E1010)*N($F1010)-N($G1010)+N($H1010)))</f>
        <v/>
      </c>
      <c r="L1010" s="52">
        <f>IF(K1010="","",IF($P1010=1,0,N($E1010)*IFERROR(INDEX(Products!$D$8:$D$307,MATCH($D1010,Products!$A$8:$A$307,0)),0)))</f>
        <v/>
      </c>
      <c r="M1010" s="52">
        <f>IF(OR(K1010="",$O1010=0),IF(K1010="","",0),IF($P1010=1,0,K1010*(N(INDEX(Settings!$E$11:$E$18,$O1010))+N(INDEX(Settings!$G$11:$G$18,$O1010)))+N(INDEX(Settings!$F$11:$F$18,$O1010))))</f>
        <v/>
      </c>
      <c r="N1010" s="53">
        <f>IF(K1010="","",K1010-L1010-M1010-N($I1010)-$P1010*N(Settings!$D$20))</f>
        <v/>
      </c>
      <c r="O1010">
        <f>IF($C1010="",0,IFERROR(MATCH($C1010,Settings!$D$11:$D$18,0),0))</f>
        <v/>
      </c>
      <c r="P1010">
        <f>IF(LOWER(TRIM($J1010&amp;""))="x",1,0)</f>
        <v/>
      </c>
    </row>
    <row r="1011">
      <c r="A1011" s="49" t="n">
        <v>46150</v>
      </c>
      <c r="B1011" s="50" t="inlineStr">
        <is>
          <t>BL27004</t>
        </is>
      </c>
      <c r="C1011" s="50" t="inlineStr">
        <is>
          <t>Etsy</t>
        </is>
      </c>
      <c r="D1011" s="50" t="inlineStr">
        <is>
          <t>BL-101</t>
        </is>
      </c>
      <c r="E1011" s="50" t="n">
        <v>1</v>
      </c>
      <c r="F1011" s="51" t="n">
        <v>20.92</v>
      </c>
      <c r="G1011" s="51" t="n">
        <v>0</v>
      </c>
      <c r="H1011" s="51" t="n">
        <v>3.28</v>
      </c>
      <c r="I1011" s="51" t="n">
        <v>4.69</v>
      </c>
      <c r="J1011" s="50" t="n"/>
      <c r="K1011" s="52">
        <f>IF(OR($A1011="",$E1011=""),"",IF($P1011=1,0,N($E1011)*N($F1011)-N($G1011)+N($H1011)))</f>
        <v/>
      </c>
      <c r="L1011" s="52">
        <f>IF(K1011="","",IF($P1011=1,0,N($E1011)*IFERROR(INDEX(Products!$D$8:$D$307,MATCH($D1011,Products!$A$8:$A$307,0)),0)))</f>
        <v/>
      </c>
      <c r="M1011" s="52">
        <f>IF(OR(K1011="",$O1011=0),IF(K1011="","",0),IF($P1011=1,0,K1011*(N(INDEX(Settings!$E$11:$E$18,$O1011))+N(INDEX(Settings!$G$11:$G$18,$O1011)))+N(INDEX(Settings!$F$11:$F$18,$O1011))))</f>
        <v/>
      </c>
      <c r="N1011" s="53">
        <f>IF(K1011="","",K1011-L1011-M1011-N($I1011)-$P1011*N(Settings!$D$20))</f>
        <v/>
      </c>
      <c r="O1011">
        <f>IF($C1011="",0,IFERROR(MATCH($C1011,Settings!$D$11:$D$18,0),0))</f>
        <v/>
      </c>
      <c r="P1011">
        <f>IF(LOWER(TRIM($J1011&amp;""))="x",1,0)</f>
        <v/>
      </c>
    </row>
    <row r="1012">
      <c r="A1012" s="49" t="n">
        <v>46150</v>
      </c>
      <c r="B1012" s="50" t="inlineStr">
        <is>
          <t>BL27005</t>
        </is>
      </c>
      <c r="C1012" s="50" t="inlineStr">
        <is>
          <t>Own shop</t>
        </is>
      </c>
      <c r="D1012" s="50" t="inlineStr">
        <is>
          <t>BL-201</t>
        </is>
      </c>
      <c r="E1012" s="50" t="n">
        <v>1</v>
      </c>
      <c r="F1012" s="51" t="n">
        <v>12.52</v>
      </c>
      <c r="G1012" s="51" t="n">
        <v>0</v>
      </c>
      <c r="H1012" s="51" t="n">
        <v>4.12</v>
      </c>
      <c r="I1012" s="51" t="n">
        <v>5.11</v>
      </c>
      <c r="J1012" s="50" t="n"/>
      <c r="K1012" s="52">
        <f>IF(OR($A1012="",$E1012=""),"",IF($P1012=1,0,N($E1012)*N($F1012)-N($G1012)+N($H1012)))</f>
        <v/>
      </c>
      <c r="L1012" s="52">
        <f>IF(K1012="","",IF($P1012=1,0,N($E1012)*IFERROR(INDEX(Products!$D$8:$D$307,MATCH($D1012,Products!$A$8:$A$307,0)),0)))</f>
        <v/>
      </c>
      <c r="M1012" s="52">
        <f>IF(OR(K1012="",$O1012=0),IF(K1012="","",0),IF($P1012=1,0,K1012*(N(INDEX(Settings!$E$11:$E$18,$O1012))+N(INDEX(Settings!$G$11:$G$18,$O1012)))+N(INDEX(Settings!$F$11:$F$18,$O1012))))</f>
        <v/>
      </c>
      <c r="N1012" s="53">
        <f>IF(K1012="","",K1012-L1012-M1012-N($I1012)-$P1012*N(Settings!$D$20))</f>
        <v/>
      </c>
      <c r="O1012">
        <f>IF($C1012="",0,IFERROR(MATCH($C1012,Settings!$D$11:$D$18,0),0))</f>
        <v/>
      </c>
      <c r="P1012">
        <f>IF(LOWER(TRIM($J1012&amp;""))="x",1,0)</f>
        <v/>
      </c>
    </row>
    <row r="1013">
      <c r="A1013" s="49" t="n">
        <v>46150</v>
      </c>
      <c r="B1013" s="50" t="inlineStr">
        <is>
          <t>BL27006</t>
        </is>
      </c>
      <c r="C1013" s="50" t="inlineStr">
        <is>
          <t>Own shop</t>
        </is>
      </c>
      <c r="D1013" s="50" t="inlineStr">
        <is>
          <t>BL-101</t>
        </is>
      </c>
      <c r="E1013" s="50" t="n">
        <v>1</v>
      </c>
      <c r="F1013" s="51" t="n">
        <v>20.92</v>
      </c>
      <c r="G1013" s="51" t="n">
        <v>0</v>
      </c>
      <c r="H1013" s="51" t="n">
        <v>4.12</v>
      </c>
      <c r="I1013" s="51" t="n">
        <v>4.53</v>
      </c>
      <c r="J1013" s="50" t="n"/>
      <c r="K1013" s="52">
        <f>IF(OR($A1013="",$E1013=""),"",IF($P1013=1,0,N($E1013)*N($F1013)-N($G1013)+N($H1013)))</f>
        <v/>
      </c>
      <c r="L1013" s="52">
        <f>IF(K1013="","",IF($P1013=1,0,N($E1013)*IFERROR(INDEX(Products!$D$8:$D$307,MATCH($D1013,Products!$A$8:$A$307,0)),0)))</f>
        <v/>
      </c>
      <c r="M1013" s="52">
        <f>IF(OR(K1013="",$O1013=0),IF(K1013="","",0),IF($P1013=1,0,K1013*(N(INDEX(Settings!$E$11:$E$18,$O1013))+N(INDEX(Settings!$G$11:$G$18,$O1013)))+N(INDEX(Settings!$F$11:$F$18,$O1013))))</f>
        <v/>
      </c>
      <c r="N1013" s="53">
        <f>IF(K1013="","",K1013-L1013-M1013-N($I1013)-$P1013*N(Settings!$D$20))</f>
        <v/>
      </c>
      <c r="O1013">
        <f>IF($C1013="",0,IFERROR(MATCH($C1013,Settings!$D$11:$D$18,0),0))</f>
        <v/>
      </c>
      <c r="P1013">
        <f>IF(LOWER(TRIM($J1013&amp;""))="x",1,0)</f>
        <v/>
      </c>
    </row>
    <row r="1014">
      <c r="A1014" s="49" t="n">
        <v>46150</v>
      </c>
      <c r="B1014" s="50" t="inlineStr">
        <is>
          <t>BL27007</t>
        </is>
      </c>
      <c r="C1014" s="50" t="inlineStr">
        <is>
          <t>Own shop</t>
        </is>
      </c>
      <c r="D1014" s="50" t="inlineStr">
        <is>
          <t>BL-201</t>
        </is>
      </c>
      <c r="E1014" s="50" t="n">
        <v>1</v>
      </c>
      <c r="F1014" s="51" t="n">
        <v>12.52</v>
      </c>
      <c r="G1014" s="51" t="n">
        <v>0</v>
      </c>
      <c r="H1014" s="51" t="n">
        <v>4.12</v>
      </c>
      <c r="I1014" s="51" t="n">
        <v>4.8</v>
      </c>
      <c r="J1014" s="50" t="n"/>
      <c r="K1014" s="52">
        <f>IF(OR($A1014="",$E1014=""),"",IF($P1014=1,0,N($E1014)*N($F1014)-N($G1014)+N($H1014)))</f>
        <v/>
      </c>
      <c r="L1014" s="52">
        <f>IF(K1014="","",IF($P1014=1,0,N($E1014)*IFERROR(INDEX(Products!$D$8:$D$307,MATCH($D1014,Products!$A$8:$A$307,0)),0)))</f>
        <v/>
      </c>
      <c r="M1014" s="52">
        <f>IF(OR(K1014="",$O1014=0),IF(K1014="","",0),IF($P1014=1,0,K1014*(N(INDEX(Settings!$E$11:$E$18,$O1014))+N(INDEX(Settings!$G$11:$G$18,$O1014)))+N(INDEX(Settings!$F$11:$F$18,$O1014))))</f>
        <v/>
      </c>
      <c r="N1014" s="53">
        <f>IF(K1014="","",K1014-L1014-M1014-N($I1014)-$P1014*N(Settings!$D$20))</f>
        <v/>
      </c>
      <c r="O1014">
        <f>IF($C1014="",0,IFERROR(MATCH($C1014,Settings!$D$11:$D$18,0),0))</f>
        <v/>
      </c>
      <c r="P1014">
        <f>IF(LOWER(TRIM($J1014&amp;""))="x",1,0)</f>
        <v/>
      </c>
    </row>
    <row r="1015">
      <c r="A1015" s="49" t="n">
        <v>46151</v>
      </c>
      <c r="B1015" s="50" t="inlineStr">
        <is>
          <t>BL27008</t>
        </is>
      </c>
      <c r="C1015" s="50" t="inlineStr">
        <is>
          <t>Amazon</t>
        </is>
      </c>
      <c r="D1015" s="50" t="inlineStr">
        <is>
          <t>BL-301</t>
        </is>
      </c>
      <c r="E1015" s="50" t="n">
        <v>1</v>
      </c>
      <c r="F1015" s="51" t="n">
        <v>19.32</v>
      </c>
      <c r="G1015" s="51" t="n">
        <v>0</v>
      </c>
      <c r="H1015" s="51" t="n">
        <v>0</v>
      </c>
      <c r="I1015" s="51" t="n">
        <v>5.18</v>
      </c>
      <c r="J1015" s="50" t="n"/>
      <c r="K1015" s="52">
        <f>IF(OR($A1015="",$E1015=""),"",IF($P1015=1,0,N($E1015)*N($F1015)-N($G1015)+N($H1015)))</f>
        <v/>
      </c>
      <c r="L1015" s="52">
        <f>IF(K1015="","",IF($P1015=1,0,N($E1015)*IFERROR(INDEX(Products!$D$8:$D$307,MATCH($D1015,Products!$A$8:$A$307,0)),0)))</f>
        <v/>
      </c>
      <c r="M1015" s="52">
        <f>IF(OR(K1015="",$O1015=0),IF(K1015="","",0),IF($P1015=1,0,K1015*(N(INDEX(Settings!$E$11:$E$18,$O1015))+N(INDEX(Settings!$G$11:$G$18,$O1015)))+N(INDEX(Settings!$F$11:$F$18,$O1015))))</f>
        <v/>
      </c>
      <c r="N1015" s="53">
        <f>IF(K1015="","",K1015-L1015-M1015-N($I1015)-$P1015*N(Settings!$D$20))</f>
        <v/>
      </c>
      <c r="O1015">
        <f>IF($C1015="",0,IFERROR(MATCH($C1015,Settings!$D$11:$D$18,0),0))</f>
        <v/>
      </c>
      <c r="P1015">
        <f>IF(LOWER(TRIM($J1015&amp;""))="x",1,0)</f>
        <v/>
      </c>
    </row>
    <row r="1016">
      <c r="A1016" s="49" t="n">
        <v>46151</v>
      </c>
      <c r="B1016" s="50" t="inlineStr">
        <is>
          <t>BL27009</t>
        </is>
      </c>
      <c r="C1016" s="50" t="inlineStr">
        <is>
          <t>eBay</t>
        </is>
      </c>
      <c r="D1016" s="50" t="inlineStr">
        <is>
          <t>BL-102</t>
        </is>
      </c>
      <c r="E1016" s="50" t="n">
        <v>1</v>
      </c>
      <c r="F1016" s="51" t="n">
        <v>14.2</v>
      </c>
      <c r="G1016" s="51" t="n">
        <v>0</v>
      </c>
      <c r="H1016" s="51" t="n">
        <v>3.28</v>
      </c>
      <c r="I1016" s="51" t="n">
        <v>4.78</v>
      </c>
      <c r="J1016" s="50" t="n"/>
      <c r="K1016" s="52">
        <f>IF(OR($A1016="",$E1016=""),"",IF($P1016=1,0,N($E1016)*N($F1016)-N($G1016)+N($H1016)))</f>
        <v/>
      </c>
      <c r="L1016" s="52">
        <f>IF(K1016="","",IF($P1016=1,0,N($E1016)*IFERROR(INDEX(Products!$D$8:$D$307,MATCH($D1016,Products!$A$8:$A$307,0)),0)))</f>
        <v/>
      </c>
      <c r="M1016" s="52">
        <f>IF(OR(K1016="",$O1016=0),IF(K1016="","",0),IF($P1016=1,0,K1016*(N(INDEX(Settings!$E$11:$E$18,$O1016))+N(INDEX(Settings!$G$11:$G$18,$O1016)))+N(INDEX(Settings!$F$11:$F$18,$O1016))))</f>
        <v/>
      </c>
      <c r="N1016" s="53">
        <f>IF(K1016="","",K1016-L1016-M1016-N($I1016)-$P1016*N(Settings!$D$20))</f>
        <v/>
      </c>
      <c r="O1016">
        <f>IF($C1016="",0,IFERROR(MATCH($C1016,Settings!$D$11:$D$18,0),0))</f>
        <v/>
      </c>
      <c r="P1016">
        <f>IF(LOWER(TRIM($J1016&amp;""))="x",1,0)</f>
        <v/>
      </c>
    </row>
    <row r="1017">
      <c r="A1017" s="49" t="n">
        <v>46151</v>
      </c>
      <c r="B1017" s="50" t="inlineStr">
        <is>
          <t>BL27010</t>
        </is>
      </c>
      <c r="C1017" s="50" t="inlineStr">
        <is>
          <t>Amazon</t>
        </is>
      </c>
      <c r="D1017" s="50" t="inlineStr">
        <is>
          <t>BL-401</t>
        </is>
      </c>
      <c r="E1017" s="50" t="n">
        <v>1</v>
      </c>
      <c r="F1017" s="51" t="n">
        <v>24.62</v>
      </c>
      <c r="G1017" s="51" t="n">
        <v>0</v>
      </c>
      <c r="H1017" s="51" t="n">
        <v>0</v>
      </c>
      <c r="I1017" s="51" t="n">
        <v>4.1</v>
      </c>
      <c r="J1017" s="50" t="n"/>
      <c r="K1017" s="52">
        <f>IF(OR($A1017="",$E1017=""),"",IF($P1017=1,0,N($E1017)*N($F1017)-N($G1017)+N($H1017)))</f>
        <v/>
      </c>
      <c r="L1017" s="52">
        <f>IF(K1017="","",IF($P1017=1,0,N($E1017)*IFERROR(INDEX(Products!$D$8:$D$307,MATCH($D1017,Products!$A$8:$A$307,0)),0)))</f>
        <v/>
      </c>
      <c r="M1017" s="52">
        <f>IF(OR(K1017="",$O1017=0),IF(K1017="","",0),IF($P1017=1,0,K1017*(N(INDEX(Settings!$E$11:$E$18,$O1017))+N(INDEX(Settings!$G$11:$G$18,$O1017)))+N(INDEX(Settings!$F$11:$F$18,$O1017))))</f>
        <v/>
      </c>
      <c r="N1017" s="53">
        <f>IF(K1017="","",K1017-L1017-M1017-N($I1017)-$P1017*N(Settings!$D$20))</f>
        <v/>
      </c>
      <c r="O1017">
        <f>IF($C1017="",0,IFERROR(MATCH($C1017,Settings!$D$11:$D$18,0),0))</f>
        <v/>
      </c>
      <c r="P1017">
        <f>IF(LOWER(TRIM($J1017&amp;""))="x",1,0)</f>
        <v/>
      </c>
    </row>
    <row r="1018">
      <c r="A1018" s="49" t="n">
        <v>46151</v>
      </c>
      <c r="B1018" s="50" t="inlineStr">
        <is>
          <t>BL27011</t>
        </is>
      </c>
      <c r="C1018" s="50" t="inlineStr">
        <is>
          <t>Etsy</t>
        </is>
      </c>
      <c r="D1018" s="50" t="inlineStr">
        <is>
          <t>BL-201</t>
        </is>
      </c>
      <c r="E1018" s="50" t="n">
        <v>1</v>
      </c>
      <c r="F1018" s="51" t="n">
        <v>12.52</v>
      </c>
      <c r="G1018" s="51" t="n">
        <v>0</v>
      </c>
      <c r="H1018" s="51" t="n">
        <v>3.28</v>
      </c>
      <c r="I1018" s="51" t="n">
        <v>4.32</v>
      </c>
      <c r="J1018" s="50" t="n"/>
      <c r="K1018" s="52">
        <f>IF(OR($A1018="",$E1018=""),"",IF($P1018=1,0,N($E1018)*N($F1018)-N($G1018)+N($H1018)))</f>
        <v/>
      </c>
      <c r="L1018" s="52">
        <f>IF(K1018="","",IF($P1018=1,0,N($E1018)*IFERROR(INDEX(Products!$D$8:$D$307,MATCH($D1018,Products!$A$8:$A$307,0)),0)))</f>
        <v/>
      </c>
      <c r="M1018" s="52">
        <f>IF(OR(K1018="",$O1018=0),IF(K1018="","",0),IF($P1018=1,0,K1018*(N(INDEX(Settings!$E$11:$E$18,$O1018))+N(INDEX(Settings!$G$11:$G$18,$O1018)))+N(INDEX(Settings!$F$11:$F$18,$O1018))))</f>
        <v/>
      </c>
      <c r="N1018" s="53">
        <f>IF(K1018="","",K1018-L1018-M1018-N($I1018)-$P1018*N(Settings!$D$20))</f>
        <v/>
      </c>
      <c r="O1018">
        <f>IF($C1018="",0,IFERROR(MATCH($C1018,Settings!$D$11:$D$18,0),0))</f>
        <v/>
      </c>
      <c r="P1018">
        <f>IF(LOWER(TRIM($J1018&amp;""))="x",1,0)</f>
        <v/>
      </c>
    </row>
    <row r="1019">
      <c r="A1019" s="49" t="n">
        <v>46151</v>
      </c>
      <c r="B1019" s="50" t="inlineStr">
        <is>
          <t>BL27012</t>
        </is>
      </c>
      <c r="C1019" s="50" t="inlineStr">
        <is>
          <t>Amazon</t>
        </is>
      </c>
      <c r="D1019" s="50" t="inlineStr">
        <is>
          <t>BL-201</t>
        </is>
      </c>
      <c r="E1019" s="50" t="n">
        <v>1</v>
      </c>
      <c r="F1019" s="51" t="n">
        <v>13.15</v>
      </c>
      <c r="G1019" s="51" t="n">
        <v>0</v>
      </c>
      <c r="H1019" s="51" t="n">
        <v>0</v>
      </c>
      <c r="I1019" s="51" t="n">
        <v>4.24</v>
      </c>
      <c r="J1019" s="50" t="n"/>
      <c r="K1019" s="52">
        <f>IF(OR($A1019="",$E1019=""),"",IF($P1019=1,0,N($E1019)*N($F1019)-N($G1019)+N($H1019)))</f>
        <v/>
      </c>
      <c r="L1019" s="52">
        <f>IF(K1019="","",IF($P1019=1,0,N($E1019)*IFERROR(INDEX(Products!$D$8:$D$307,MATCH($D1019,Products!$A$8:$A$307,0)),0)))</f>
        <v/>
      </c>
      <c r="M1019" s="52">
        <f>IF(OR(K1019="",$O1019=0),IF(K1019="","",0),IF($P1019=1,0,K1019*(N(INDEX(Settings!$E$11:$E$18,$O1019))+N(INDEX(Settings!$G$11:$G$18,$O1019)))+N(INDEX(Settings!$F$11:$F$18,$O1019))))</f>
        <v/>
      </c>
      <c r="N1019" s="53">
        <f>IF(K1019="","",K1019-L1019-M1019-N($I1019)-$P1019*N(Settings!$D$20))</f>
        <v/>
      </c>
      <c r="O1019">
        <f>IF($C1019="",0,IFERROR(MATCH($C1019,Settings!$D$11:$D$18,0),0))</f>
        <v/>
      </c>
      <c r="P1019">
        <f>IF(LOWER(TRIM($J1019&amp;""))="x",1,0)</f>
        <v/>
      </c>
    </row>
    <row r="1020">
      <c r="A1020" s="49" t="n">
        <v>46151</v>
      </c>
      <c r="B1020" s="50" t="inlineStr">
        <is>
          <t>BL27013</t>
        </is>
      </c>
      <c r="C1020" s="50" t="inlineStr">
        <is>
          <t>Amazon</t>
        </is>
      </c>
      <c r="D1020" s="50" t="inlineStr">
        <is>
          <t>BL-302</t>
        </is>
      </c>
      <c r="E1020" s="50" t="n">
        <v>2</v>
      </c>
      <c r="F1020" s="51" t="n">
        <v>35.21</v>
      </c>
      <c r="G1020" s="51" t="n">
        <v>0</v>
      </c>
      <c r="H1020" s="51" t="n">
        <v>0</v>
      </c>
      <c r="I1020" s="51" t="n">
        <v>4.84</v>
      </c>
      <c r="J1020" s="50" t="n"/>
      <c r="K1020" s="52">
        <f>IF(OR($A1020="",$E1020=""),"",IF($P1020=1,0,N($E1020)*N($F1020)-N($G1020)+N($H1020)))</f>
        <v/>
      </c>
      <c r="L1020" s="52">
        <f>IF(K1020="","",IF($P1020=1,0,N($E1020)*IFERROR(INDEX(Products!$D$8:$D$307,MATCH($D1020,Products!$A$8:$A$307,0)),0)))</f>
        <v/>
      </c>
      <c r="M1020" s="52">
        <f>IF(OR(K1020="",$O1020=0),IF(K1020="","",0),IF($P1020=1,0,K1020*(N(INDEX(Settings!$E$11:$E$18,$O1020))+N(INDEX(Settings!$G$11:$G$18,$O1020)))+N(INDEX(Settings!$F$11:$F$18,$O1020))))</f>
        <v/>
      </c>
      <c r="N1020" s="53">
        <f>IF(K1020="","",K1020-L1020-M1020-N($I1020)-$P1020*N(Settings!$D$20))</f>
        <v/>
      </c>
      <c r="O1020">
        <f>IF($C1020="",0,IFERROR(MATCH($C1020,Settings!$D$11:$D$18,0),0))</f>
        <v/>
      </c>
      <c r="P1020">
        <f>IF(LOWER(TRIM($J1020&amp;""))="x",1,0)</f>
        <v/>
      </c>
    </row>
    <row r="1021">
      <c r="A1021" s="49" t="n">
        <v>46151</v>
      </c>
      <c r="B1021" s="50" t="inlineStr">
        <is>
          <t>BL27014</t>
        </is>
      </c>
      <c r="C1021" s="50" t="inlineStr">
        <is>
          <t>Amazon</t>
        </is>
      </c>
      <c r="D1021" s="50" t="inlineStr">
        <is>
          <t>BL-203</t>
        </is>
      </c>
      <c r="E1021" s="50" t="n">
        <v>1</v>
      </c>
      <c r="F1021" s="51" t="n">
        <v>17.56</v>
      </c>
      <c r="G1021" s="51" t="n">
        <v>0</v>
      </c>
      <c r="H1021" s="51" t="n">
        <v>0</v>
      </c>
      <c r="I1021" s="51" t="n">
        <v>4.54</v>
      </c>
      <c r="J1021" s="50" t="n"/>
      <c r="K1021" s="52">
        <f>IF(OR($A1021="",$E1021=""),"",IF($P1021=1,0,N($E1021)*N($F1021)-N($G1021)+N($H1021)))</f>
        <v/>
      </c>
      <c r="L1021" s="52">
        <f>IF(K1021="","",IF($P1021=1,0,N($E1021)*IFERROR(INDEX(Products!$D$8:$D$307,MATCH($D1021,Products!$A$8:$A$307,0)),0)))</f>
        <v/>
      </c>
      <c r="M1021" s="52">
        <f>IF(OR(K1021="",$O1021=0),IF(K1021="","",0),IF($P1021=1,0,K1021*(N(INDEX(Settings!$E$11:$E$18,$O1021))+N(INDEX(Settings!$G$11:$G$18,$O1021)))+N(INDEX(Settings!$F$11:$F$18,$O1021))))</f>
        <v/>
      </c>
      <c r="N1021" s="53">
        <f>IF(K1021="","",K1021-L1021-M1021-N($I1021)-$P1021*N(Settings!$D$20))</f>
        <v/>
      </c>
      <c r="O1021">
        <f>IF($C1021="",0,IFERROR(MATCH($C1021,Settings!$D$11:$D$18,0),0))</f>
        <v/>
      </c>
      <c r="P1021">
        <f>IF(LOWER(TRIM($J1021&amp;""))="x",1,0)</f>
        <v/>
      </c>
    </row>
    <row r="1022">
      <c r="A1022" s="49" t="n">
        <v>46152</v>
      </c>
      <c r="B1022" s="50" t="inlineStr">
        <is>
          <t>BL27015</t>
        </is>
      </c>
      <c r="C1022" s="50" t="inlineStr">
        <is>
          <t>Own shop</t>
        </is>
      </c>
      <c r="D1022" s="50" t="inlineStr">
        <is>
          <t>BL-403</t>
        </is>
      </c>
      <c r="E1022" s="50" t="n">
        <v>1</v>
      </c>
      <c r="F1022" s="51" t="n">
        <v>10.84</v>
      </c>
      <c r="G1022" s="51" t="n">
        <v>1.08</v>
      </c>
      <c r="H1022" s="51" t="n">
        <v>4.12</v>
      </c>
      <c r="I1022" s="51" t="n">
        <v>4.45</v>
      </c>
      <c r="J1022" s="50" t="n"/>
      <c r="K1022" s="52">
        <f>IF(OR($A1022="",$E1022=""),"",IF($P1022=1,0,N($E1022)*N($F1022)-N($G1022)+N($H1022)))</f>
        <v/>
      </c>
      <c r="L1022" s="52">
        <f>IF(K1022="","",IF($P1022=1,0,N($E1022)*IFERROR(INDEX(Products!$D$8:$D$307,MATCH($D1022,Products!$A$8:$A$307,0)),0)))</f>
        <v/>
      </c>
      <c r="M1022" s="52">
        <f>IF(OR(K1022="",$O1022=0),IF(K1022="","",0),IF($P1022=1,0,K1022*(N(INDEX(Settings!$E$11:$E$18,$O1022))+N(INDEX(Settings!$G$11:$G$18,$O1022)))+N(INDEX(Settings!$F$11:$F$18,$O1022))))</f>
        <v/>
      </c>
      <c r="N1022" s="53">
        <f>IF(K1022="","",K1022-L1022-M1022-N($I1022)-$P1022*N(Settings!$D$20))</f>
        <v/>
      </c>
      <c r="O1022">
        <f>IF($C1022="",0,IFERROR(MATCH($C1022,Settings!$D$11:$D$18,0),0))</f>
        <v/>
      </c>
      <c r="P1022">
        <f>IF(LOWER(TRIM($J1022&amp;""))="x",1,0)</f>
        <v/>
      </c>
    </row>
    <row r="1023">
      <c r="A1023" s="49" t="n">
        <v>46152</v>
      </c>
      <c r="B1023" s="50" t="inlineStr">
        <is>
          <t>BL27016</t>
        </is>
      </c>
      <c r="C1023" s="50" t="inlineStr">
        <is>
          <t>Amazon</t>
        </is>
      </c>
      <c r="D1023" s="50" t="inlineStr">
        <is>
          <t>BL-104</t>
        </is>
      </c>
      <c r="E1023" s="50" t="n">
        <v>2</v>
      </c>
      <c r="F1023" s="51" t="n">
        <v>8.74</v>
      </c>
      <c r="G1023" s="51" t="n">
        <v>0</v>
      </c>
      <c r="H1023" s="51" t="n">
        <v>0</v>
      </c>
      <c r="I1023" s="51" t="n">
        <v>4.86</v>
      </c>
      <c r="J1023" s="50" t="n"/>
      <c r="K1023" s="52">
        <f>IF(OR($A1023="",$E1023=""),"",IF($P1023=1,0,N($E1023)*N($F1023)-N($G1023)+N($H1023)))</f>
        <v/>
      </c>
      <c r="L1023" s="52">
        <f>IF(K1023="","",IF($P1023=1,0,N($E1023)*IFERROR(INDEX(Products!$D$8:$D$307,MATCH($D1023,Products!$A$8:$A$307,0)),0)))</f>
        <v/>
      </c>
      <c r="M1023" s="52">
        <f>IF(OR(K1023="",$O1023=0),IF(K1023="","",0),IF($P1023=1,0,K1023*(N(INDEX(Settings!$E$11:$E$18,$O1023))+N(INDEX(Settings!$G$11:$G$18,$O1023)))+N(INDEX(Settings!$F$11:$F$18,$O1023))))</f>
        <v/>
      </c>
      <c r="N1023" s="53">
        <f>IF(K1023="","",K1023-L1023-M1023-N($I1023)-$P1023*N(Settings!$D$20))</f>
        <v/>
      </c>
      <c r="O1023">
        <f>IF($C1023="",0,IFERROR(MATCH($C1023,Settings!$D$11:$D$18,0),0))</f>
        <v/>
      </c>
      <c r="P1023">
        <f>IF(LOWER(TRIM($J1023&amp;""))="x",1,0)</f>
        <v/>
      </c>
    </row>
    <row r="1024">
      <c r="A1024" s="49" t="n">
        <v>46152</v>
      </c>
      <c r="B1024" s="50" t="inlineStr">
        <is>
          <t>BL27017</t>
        </is>
      </c>
      <c r="C1024" s="50" t="inlineStr">
        <is>
          <t>Own shop</t>
        </is>
      </c>
      <c r="D1024" s="50" t="inlineStr">
        <is>
          <t>BL-201</t>
        </is>
      </c>
      <c r="E1024" s="50" t="n">
        <v>1</v>
      </c>
      <c r="F1024" s="51" t="n">
        <v>12.52</v>
      </c>
      <c r="G1024" s="51" t="n">
        <v>0</v>
      </c>
      <c r="H1024" s="51" t="n">
        <v>4.12</v>
      </c>
      <c r="I1024" s="51" t="n">
        <v>5.16</v>
      </c>
      <c r="J1024" s="50" t="n"/>
      <c r="K1024" s="52">
        <f>IF(OR($A1024="",$E1024=""),"",IF($P1024=1,0,N($E1024)*N($F1024)-N($G1024)+N($H1024)))</f>
        <v/>
      </c>
      <c r="L1024" s="52">
        <f>IF(K1024="","",IF($P1024=1,0,N($E1024)*IFERROR(INDEX(Products!$D$8:$D$307,MATCH($D1024,Products!$A$8:$A$307,0)),0)))</f>
        <v/>
      </c>
      <c r="M1024" s="52">
        <f>IF(OR(K1024="",$O1024=0),IF(K1024="","",0),IF($P1024=1,0,K1024*(N(INDEX(Settings!$E$11:$E$18,$O1024))+N(INDEX(Settings!$G$11:$G$18,$O1024)))+N(INDEX(Settings!$F$11:$F$18,$O1024))))</f>
        <v/>
      </c>
      <c r="N1024" s="53">
        <f>IF(K1024="","",K1024-L1024-M1024-N($I1024)-$P1024*N(Settings!$D$20))</f>
        <v/>
      </c>
      <c r="O1024">
        <f>IF($C1024="",0,IFERROR(MATCH($C1024,Settings!$D$11:$D$18,0),0))</f>
        <v/>
      </c>
      <c r="P1024">
        <f>IF(LOWER(TRIM($J1024&amp;""))="x",1,0)</f>
        <v/>
      </c>
    </row>
    <row r="1025">
      <c r="A1025" s="49" t="n">
        <v>46152</v>
      </c>
      <c r="B1025" s="50" t="inlineStr">
        <is>
          <t>BL27018</t>
        </is>
      </c>
      <c r="C1025" s="50" t="inlineStr">
        <is>
          <t>Own shop</t>
        </is>
      </c>
      <c r="D1025" s="50" t="inlineStr">
        <is>
          <t>BL-203</t>
        </is>
      </c>
      <c r="E1025" s="50" t="n">
        <v>1</v>
      </c>
      <c r="F1025" s="51" t="n">
        <v>16.72</v>
      </c>
      <c r="G1025" s="51" t="n">
        <v>0</v>
      </c>
      <c r="H1025" s="51" t="n">
        <v>4.12</v>
      </c>
      <c r="I1025" s="51" t="n">
        <v>4.44</v>
      </c>
      <c r="J1025" s="50" t="n"/>
      <c r="K1025" s="52">
        <f>IF(OR($A1025="",$E1025=""),"",IF($P1025=1,0,N($E1025)*N($F1025)-N($G1025)+N($H1025)))</f>
        <v/>
      </c>
      <c r="L1025" s="52">
        <f>IF(K1025="","",IF($P1025=1,0,N($E1025)*IFERROR(INDEX(Products!$D$8:$D$307,MATCH($D1025,Products!$A$8:$A$307,0)),0)))</f>
        <v/>
      </c>
      <c r="M1025" s="52">
        <f>IF(OR(K1025="",$O1025=0),IF(K1025="","",0),IF($P1025=1,0,K1025*(N(INDEX(Settings!$E$11:$E$18,$O1025))+N(INDEX(Settings!$G$11:$G$18,$O1025)))+N(INDEX(Settings!$F$11:$F$18,$O1025))))</f>
        <v/>
      </c>
      <c r="N1025" s="53">
        <f>IF(K1025="","",K1025-L1025-M1025-N($I1025)-$P1025*N(Settings!$D$20))</f>
        <v/>
      </c>
      <c r="O1025">
        <f>IF($C1025="",0,IFERROR(MATCH($C1025,Settings!$D$11:$D$18,0),0))</f>
        <v/>
      </c>
      <c r="P1025">
        <f>IF(LOWER(TRIM($J1025&amp;""))="x",1,0)</f>
        <v/>
      </c>
    </row>
    <row r="1026">
      <c r="A1026" s="49" t="n">
        <v>46152</v>
      </c>
      <c r="B1026" s="50" t="inlineStr">
        <is>
          <t>BL27019</t>
        </is>
      </c>
      <c r="C1026" s="50" t="inlineStr">
        <is>
          <t>eBay</t>
        </is>
      </c>
      <c r="D1026" s="50" t="inlineStr">
        <is>
          <t>BL-302</t>
        </is>
      </c>
      <c r="E1026" s="50" t="n">
        <v>2</v>
      </c>
      <c r="F1026" s="51" t="n">
        <v>33.53</v>
      </c>
      <c r="G1026" s="51" t="n">
        <v>0</v>
      </c>
      <c r="H1026" s="51" t="n">
        <v>3.28</v>
      </c>
      <c r="I1026" s="51" t="n">
        <v>4.62</v>
      </c>
      <c r="J1026" s="50" t="n"/>
      <c r="K1026" s="52">
        <f>IF(OR($A1026="",$E1026=""),"",IF($P1026=1,0,N($E1026)*N($F1026)-N($G1026)+N($H1026)))</f>
        <v/>
      </c>
      <c r="L1026" s="52">
        <f>IF(K1026="","",IF($P1026=1,0,N($E1026)*IFERROR(INDEX(Products!$D$8:$D$307,MATCH($D1026,Products!$A$8:$A$307,0)),0)))</f>
        <v/>
      </c>
      <c r="M1026" s="52">
        <f>IF(OR(K1026="",$O1026=0),IF(K1026="","",0),IF($P1026=1,0,K1026*(N(INDEX(Settings!$E$11:$E$18,$O1026))+N(INDEX(Settings!$G$11:$G$18,$O1026)))+N(INDEX(Settings!$F$11:$F$18,$O1026))))</f>
        <v/>
      </c>
      <c r="N1026" s="53">
        <f>IF(K1026="","",K1026-L1026-M1026-N($I1026)-$P1026*N(Settings!$D$20))</f>
        <v/>
      </c>
      <c r="O1026">
        <f>IF($C1026="",0,IFERROR(MATCH($C1026,Settings!$D$11:$D$18,0),0))</f>
        <v/>
      </c>
      <c r="P1026">
        <f>IF(LOWER(TRIM($J1026&amp;""))="x",1,0)</f>
        <v/>
      </c>
    </row>
    <row r="1027">
      <c r="A1027" s="49" t="n">
        <v>46152</v>
      </c>
      <c r="B1027" s="50" t="inlineStr">
        <is>
          <t>BL27020</t>
        </is>
      </c>
      <c r="C1027" s="50" t="inlineStr">
        <is>
          <t>Own shop</t>
        </is>
      </c>
      <c r="D1027" s="50" t="inlineStr">
        <is>
          <t>BL-203</t>
        </is>
      </c>
      <c r="E1027" s="50" t="n">
        <v>2</v>
      </c>
      <c r="F1027" s="51" t="n">
        <v>16.72</v>
      </c>
      <c r="G1027" s="51" t="n">
        <v>0</v>
      </c>
      <c r="H1027" s="51" t="n">
        <v>4.12</v>
      </c>
      <c r="I1027" s="51" t="n">
        <v>4.51</v>
      </c>
      <c r="J1027" s="50" t="n"/>
      <c r="K1027" s="52">
        <f>IF(OR($A1027="",$E1027=""),"",IF($P1027=1,0,N($E1027)*N($F1027)-N($G1027)+N($H1027)))</f>
        <v/>
      </c>
      <c r="L1027" s="52">
        <f>IF(K1027="","",IF($P1027=1,0,N($E1027)*IFERROR(INDEX(Products!$D$8:$D$307,MATCH($D1027,Products!$A$8:$A$307,0)),0)))</f>
        <v/>
      </c>
      <c r="M1027" s="52">
        <f>IF(OR(K1027="",$O1027=0),IF(K1027="","",0),IF($P1027=1,0,K1027*(N(INDEX(Settings!$E$11:$E$18,$O1027))+N(INDEX(Settings!$G$11:$G$18,$O1027)))+N(INDEX(Settings!$F$11:$F$18,$O1027))))</f>
        <v/>
      </c>
      <c r="N1027" s="53">
        <f>IF(K1027="","",K1027-L1027-M1027-N($I1027)-$P1027*N(Settings!$D$20))</f>
        <v/>
      </c>
      <c r="O1027">
        <f>IF($C1027="",0,IFERROR(MATCH($C1027,Settings!$D$11:$D$18,0),0))</f>
        <v/>
      </c>
      <c r="P1027">
        <f>IF(LOWER(TRIM($J1027&amp;""))="x",1,0)</f>
        <v/>
      </c>
    </row>
    <row r="1028">
      <c r="A1028" s="49" t="n">
        <v>46152</v>
      </c>
      <c r="B1028" s="50" t="inlineStr">
        <is>
          <t>BL27021</t>
        </is>
      </c>
      <c r="C1028" s="50" t="inlineStr">
        <is>
          <t>Own shop</t>
        </is>
      </c>
      <c r="D1028" s="50" t="inlineStr">
        <is>
          <t>BL-403</t>
        </is>
      </c>
      <c r="E1028" s="50" t="n">
        <v>1</v>
      </c>
      <c r="F1028" s="51" t="n">
        <v>10.84</v>
      </c>
      <c r="G1028" s="51" t="n">
        <v>0</v>
      </c>
      <c r="H1028" s="51" t="n">
        <v>4.12</v>
      </c>
      <c r="I1028" s="51" t="n">
        <v>4.99</v>
      </c>
      <c r="J1028" s="50" t="n"/>
      <c r="K1028" s="52">
        <f>IF(OR($A1028="",$E1028=""),"",IF($P1028=1,0,N($E1028)*N($F1028)-N($G1028)+N($H1028)))</f>
        <v/>
      </c>
      <c r="L1028" s="52">
        <f>IF(K1028="","",IF($P1028=1,0,N($E1028)*IFERROR(INDEX(Products!$D$8:$D$307,MATCH($D1028,Products!$A$8:$A$307,0)),0)))</f>
        <v/>
      </c>
      <c r="M1028" s="52">
        <f>IF(OR(K1028="",$O1028=0),IF(K1028="","",0),IF($P1028=1,0,K1028*(N(INDEX(Settings!$E$11:$E$18,$O1028))+N(INDEX(Settings!$G$11:$G$18,$O1028)))+N(INDEX(Settings!$F$11:$F$18,$O1028))))</f>
        <v/>
      </c>
      <c r="N1028" s="53">
        <f>IF(K1028="","",K1028-L1028-M1028-N($I1028)-$P1028*N(Settings!$D$20))</f>
        <v/>
      </c>
      <c r="O1028">
        <f>IF($C1028="",0,IFERROR(MATCH($C1028,Settings!$D$11:$D$18,0),0))</f>
        <v/>
      </c>
      <c r="P1028">
        <f>IF(LOWER(TRIM($J1028&amp;""))="x",1,0)</f>
        <v/>
      </c>
    </row>
    <row r="1029">
      <c r="A1029" s="49" t="n">
        <v>46152</v>
      </c>
      <c r="B1029" s="50" t="inlineStr">
        <is>
          <t>BL27022</t>
        </is>
      </c>
      <c r="C1029" s="50" t="inlineStr">
        <is>
          <t>Amazon</t>
        </is>
      </c>
      <c r="D1029" s="50" t="inlineStr">
        <is>
          <t>BL-401</t>
        </is>
      </c>
      <c r="E1029" s="50" t="n">
        <v>1</v>
      </c>
      <c r="F1029" s="51" t="n">
        <v>24.62</v>
      </c>
      <c r="G1029" s="51" t="n">
        <v>0</v>
      </c>
      <c r="H1029" s="51" t="n">
        <v>0</v>
      </c>
      <c r="I1029" s="51" t="n">
        <v>4.48</v>
      </c>
      <c r="J1029" s="50" t="n"/>
      <c r="K1029" s="52">
        <f>IF(OR($A1029="",$E1029=""),"",IF($P1029=1,0,N($E1029)*N($F1029)-N($G1029)+N($H1029)))</f>
        <v/>
      </c>
      <c r="L1029" s="52">
        <f>IF(K1029="","",IF($P1029=1,0,N($E1029)*IFERROR(INDEX(Products!$D$8:$D$307,MATCH($D1029,Products!$A$8:$A$307,0)),0)))</f>
        <v/>
      </c>
      <c r="M1029" s="52">
        <f>IF(OR(K1029="",$O1029=0),IF(K1029="","",0),IF($P1029=1,0,K1029*(N(INDEX(Settings!$E$11:$E$18,$O1029))+N(INDEX(Settings!$G$11:$G$18,$O1029)))+N(INDEX(Settings!$F$11:$F$18,$O1029))))</f>
        <v/>
      </c>
      <c r="N1029" s="53">
        <f>IF(K1029="","",K1029-L1029-M1029-N($I1029)-$P1029*N(Settings!$D$20))</f>
        <v/>
      </c>
      <c r="O1029">
        <f>IF($C1029="",0,IFERROR(MATCH($C1029,Settings!$D$11:$D$18,0),0))</f>
        <v/>
      </c>
      <c r="P1029">
        <f>IF(LOWER(TRIM($J1029&amp;""))="x",1,0)</f>
        <v/>
      </c>
    </row>
    <row r="1030">
      <c r="A1030" s="49" t="n">
        <v>46152</v>
      </c>
      <c r="B1030" s="50" t="inlineStr">
        <is>
          <t>BL27023</t>
        </is>
      </c>
      <c r="C1030" s="50" t="inlineStr">
        <is>
          <t>Amazon</t>
        </is>
      </c>
      <c r="D1030" s="50" t="inlineStr">
        <is>
          <t>BL-203</t>
        </is>
      </c>
      <c r="E1030" s="50" t="n">
        <v>1</v>
      </c>
      <c r="F1030" s="51" t="n">
        <v>17.56</v>
      </c>
      <c r="G1030" s="51" t="n">
        <v>0</v>
      </c>
      <c r="H1030" s="51" t="n">
        <v>0</v>
      </c>
      <c r="I1030" s="51" t="n">
        <v>4.56</v>
      </c>
      <c r="J1030" s="50" t="n"/>
      <c r="K1030" s="52">
        <f>IF(OR($A1030="",$E1030=""),"",IF($P1030=1,0,N($E1030)*N($F1030)-N($G1030)+N($H1030)))</f>
        <v/>
      </c>
      <c r="L1030" s="52">
        <f>IF(K1030="","",IF($P1030=1,0,N($E1030)*IFERROR(INDEX(Products!$D$8:$D$307,MATCH($D1030,Products!$A$8:$A$307,0)),0)))</f>
        <v/>
      </c>
      <c r="M1030" s="52">
        <f>IF(OR(K1030="",$O1030=0),IF(K1030="","",0),IF($P1030=1,0,K1030*(N(INDEX(Settings!$E$11:$E$18,$O1030))+N(INDEX(Settings!$G$11:$G$18,$O1030)))+N(INDEX(Settings!$F$11:$F$18,$O1030))))</f>
        <v/>
      </c>
      <c r="N1030" s="53">
        <f>IF(K1030="","",K1030-L1030-M1030-N($I1030)-$P1030*N(Settings!$D$20))</f>
        <v/>
      </c>
      <c r="O1030">
        <f>IF($C1030="",0,IFERROR(MATCH($C1030,Settings!$D$11:$D$18,0),0))</f>
        <v/>
      </c>
      <c r="P1030">
        <f>IF(LOWER(TRIM($J1030&amp;""))="x",1,0)</f>
        <v/>
      </c>
    </row>
    <row r="1031">
      <c r="A1031" s="49" t="n">
        <v>46152</v>
      </c>
      <c r="B1031" s="50" t="inlineStr">
        <is>
          <t>BL27024</t>
        </is>
      </c>
      <c r="C1031" s="50" t="inlineStr">
        <is>
          <t>eBay</t>
        </is>
      </c>
      <c r="D1031" s="50" t="inlineStr">
        <is>
          <t>BL-102</t>
        </is>
      </c>
      <c r="E1031" s="50" t="n">
        <v>1</v>
      </c>
      <c r="F1031" s="51" t="n">
        <v>14.2</v>
      </c>
      <c r="G1031" s="51" t="n">
        <v>0</v>
      </c>
      <c r="H1031" s="51" t="n">
        <v>3.28</v>
      </c>
      <c r="I1031" s="51" t="n">
        <v>4.28</v>
      </c>
      <c r="J1031" s="50" t="n"/>
      <c r="K1031" s="52">
        <f>IF(OR($A1031="",$E1031=""),"",IF($P1031=1,0,N($E1031)*N($F1031)-N($G1031)+N($H1031)))</f>
        <v/>
      </c>
      <c r="L1031" s="52">
        <f>IF(K1031="","",IF($P1031=1,0,N($E1031)*IFERROR(INDEX(Products!$D$8:$D$307,MATCH($D1031,Products!$A$8:$A$307,0)),0)))</f>
        <v/>
      </c>
      <c r="M1031" s="52">
        <f>IF(OR(K1031="",$O1031=0),IF(K1031="","",0),IF($P1031=1,0,K1031*(N(INDEX(Settings!$E$11:$E$18,$O1031))+N(INDEX(Settings!$G$11:$G$18,$O1031)))+N(INDEX(Settings!$F$11:$F$18,$O1031))))</f>
        <v/>
      </c>
      <c r="N1031" s="53">
        <f>IF(K1031="","",K1031-L1031-M1031-N($I1031)-$P1031*N(Settings!$D$20))</f>
        <v/>
      </c>
      <c r="O1031">
        <f>IF($C1031="",0,IFERROR(MATCH($C1031,Settings!$D$11:$D$18,0),0))</f>
        <v/>
      </c>
      <c r="P1031">
        <f>IF(LOWER(TRIM($J1031&amp;""))="x",1,0)</f>
        <v/>
      </c>
    </row>
    <row r="1032">
      <c r="A1032" s="49" t="n">
        <v>46152</v>
      </c>
      <c r="B1032" s="50" t="inlineStr">
        <is>
          <t>BL27025</t>
        </is>
      </c>
      <c r="C1032" s="50" t="inlineStr">
        <is>
          <t>Amazon</t>
        </is>
      </c>
      <c r="D1032" s="50" t="inlineStr">
        <is>
          <t>BL-101</t>
        </is>
      </c>
      <c r="E1032" s="50" t="n">
        <v>1</v>
      </c>
      <c r="F1032" s="51" t="n">
        <v>21.97</v>
      </c>
      <c r="G1032" s="51" t="n">
        <v>0</v>
      </c>
      <c r="H1032" s="51" t="n">
        <v>0</v>
      </c>
      <c r="I1032" s="51" t="n">
        <v>4.34</v>
      </c>
      <c r="J1032" s="50" t="n"/>
      <c r="K1032" s="52">
        <f>IF(OR($A1032="",$E1032=""),"",IF($P1032=1,0,N($E1032)*N($F1032)-N($G1032)+N($H1032)))</f>
        <v/>
      </c>
      <c r="L1032" s="52">
        <f>IF(K1032="","",IF($P1032=1,0,N($E1032)*IFERROR(INDEX(Products!$D$8:$D$307,MATCH($D1032,Products!$A$8:$A$307,0)),0)))</f>
        <v/>
      </c>
      <c r="M1032" s="52">
        <f>IF(OR(K1032="",$O1032=0),IF(K1032="","",0),IF($P1032=1,0,K1032*(N(INDEX(Settings!$E$11:$E$18,$O1032))+N(INDEX(Settings!$G$11:$G$18,$O1032)))+N(INDEX(Settings!$F$11:$F$18,$O1032))))</f>
        <v/>
      </c>
      <c r="N1032" s="53">
        <f>IF(K1032="","",K1032-L1032-M1032-N($I1032)-$P1032*N(Settings!$D$20))</f>
        <v/>
      </c>
      <c r="O1032">
        <f>IF($C1032="",0,IFERROR(MATCH($C1032,Settings!$D$11:$D$18,0),0))</f>
        <v/>
      </c>
      <c r="P1032">
        <f>IF(LOWER(TRIM($J1032&amp;""))="x",1,0)</f>
        <v/>
      </c>
    </row>
    <row r="1033">
      <c r="A1033" s="49" t="n">
        <v>46153</v>
      </c>
      <c r="B1033" s="50" t="inlineStr">
        <is>
          <t>BL27026</t>
        </is>
      </c>
      <c r="C1033" s="50" t="inlineStr">
        <is>
          <t>Etsy</t>
        </is>
      </c>
      <c r="D1033" s="50" t="inlineStr">
        <is>
          <t>BL-201</t>
        </is>
      </c>
      <c r="E1033" s="50" t="n">
        <v>1</v>
      </c>
      <c r="F1033" s="51" t="n">
        <v>12.52</v>
      </c>
      <c r="G1033" s="51" t="n">
        <v>0</v>
      </c>
      <c r="H1033" s="51" t="n">
        <v>3.28</v>
      </c>
      <c r="I1033" s="51" t="n">
        <v>4.91</v>
      </c>
      <c r="J1033" s="50" t="n"/>
      <c r="K1033" s="52">
        <f>IF(OR($A1033="",$E1033=""),"",IF($P1033=1,0,N($E1033)*N($F1033)-N($G1033)+N($H1033)))</f>
        <v/>
      </c>
      <c r="L1033" s="52">
        <f>IF(K1033="","",IF($P1033=1,0,N($E1033)*IFERROR(INDEX(Products!$D$8:$D$307,MATCH($D1033,Products!$A$8:$A$307,0)),0)))</f>
        <v/>
      </c>
      <c r="M1033" s="52">
        <f>IF(OR(K1033="",$O1033=0),IF(K1033="","",0),IF($P1033=1,0,K1033*(N(INDEX(Settings!$E$11:$E$18,$O1033))+N(INDEX(Settings!$G$11:$G$18,$O1033)))+N(INDEX(Settings!$F$11:$F$18,$O1033))))</f>
        <v/>
      </c>
      <c r="N1033" s="53">
        <f>IF(K1033="","",K1033-L1033-M1033-N($I1033)-$P1033*N(Settings!$D$20))</f>
        <v/>
      </c>
      <c r="O1033">
        <f>IF($C1033="",0,IFERROR(MATCH($C1033,Settings!$D$11:$D$18,0),0))</f>
        <v/>
      </c>
      <c r="P1033">
        <f>IF(LOWER(TRIM($J1033&amp;""))="x",1,0)</f>
        <v/>
      </c>
    </row>
    <row r="1034">
      <c r="A1034" s="49" t="n">
        <v>46153</v>
      </c>
      <c r="B1034" s="50" t="inlineStr">
        <is>
          <t>BL27027</t>
        </is>
      </c>
      <c r="C1034" s="50" t="inlineStr">
        <is>
          <t>Amazon</t>
        </is>
      </c>
      <c r="D1034" s="50" t="inlineStr">
        <is>
          <t>BL-401</t>
        </is>
      </c>
      <c r="E1034" s="50" t="n">
        <v>2</v>
      </c>
      <c r="F1034" s="51" t="n">
        <v>24.62</v>
      </c>
      <c r="G1034" s="51" t="n">
        <v>0</v>
      </c>
      <c r="H1034" s="51" t="n">
        <v>0</v>
      </c>
      <c r="I1034" s="51" t="n">
        <v>4.35</v>
      </c>
      <c r="J1034" s="50" t="n"/>
      <c r="K1034" s="52">
        <f>IF(OR($A1034="",$E1034=""),"",IF($P1034=1,0,N($E1034)*N($F1034)-N($G1034)+N($H1034)))</f>
        <v/>
      </c>
      <c r="L1034" s="52">
        <f>IF(K1034="","",IF($P1034=1,0,N($E1034)*IFERROR(INDEX(Products!$D$8:$D$307,MATCH($D1034,Products!$A$8:$A$307,0)),0)))</f>
        <v/>
      </c>
      <c r="M1034" s="52">
        <f>IF(OR(K1034="",$O1034=0),IF(K1034="","",0),IF($P1034=1,0,K1034*(N(INDEX(Settings!$E$11:$E$18,$O1034))+N(INDEX(Settings!$G$11:$G$18,$O1034)))+N(INDEX(Settings!$F$11:$F$18,$O1034))))</f>
        <v/>
      </c>
      <c r="N1034" s="53">
        <f>IF(K1034="","",K1034-L1034-M1034-N($I1034)-$P1034*N(Settings!$D$20))</f>
        <v/>
      </c>
      <c r="O1034">
        <f>IF($C1034="",0,IFERROR(MATCH($C1034,Settings!$D$11:$D$18,0),0))</f>
        <v/>
      </c>
      <c r="P1034">
        <f>IF(LOWER(TRIM($J1034&amp;""))="x",1,0)</f>
        <v/>
      </c>
    </row>
    <row r="1035">
      <c r="A1035" s="49" t="n">
        <v>46153</v>
      </c>
      <c r="B1035" s="50" t="inlineStr">
        <is>
          <t>BL27028</t>
        </is>
      </c>
      <c r="C1035" s="50" t="inlineStr">
        <is>
          <t>Amazon</t>
        </is>
      </c>
      <c r="D1035" s="50" t="inlineStr">
        <is>
          <t>BL-403</t>
        </is>
      </c>
      <c r="E1035" s="50" t="n">
        <v>1</v>
      </c>
      <c r="F1035" s="51" t="n">
        <v>11.38</v>
      </c>
      <c r="G1035" s="51" t="n">
        <v>0</v>
      </c>
      <c r="H1035" s="51" t="n">
        <v>0</v>
      </c>
      <c r="I1035" s="51" t="n">
        <v>4.27</v>
      </c>
      <c r="J1035" s="50" t="n"/>
      <c r="K1035" s="52">
        <f>IF(OR($A1035="",$E1035=""),"",IF($P1035=1,0,N($E1035)*N($F1035)-N($G1035)+N($H1035)))</f>
        <v/>
      </c>
      <c r="L1035" s="52">
        <f>IF(K1035="","",IF($P1035=1,0,N($E1035)*IFERROR(INDEX(Products!$D$8:$D$307,MATCH($D1035,Products!$A$8:$A$307,0)),0)))</f>
        <v/>
      </c>
      <c r="M1035" s="52">
        <f>IF(OR(K1035="",$O1035=0),IF(K1035="","",0),IF($P1035=1,0,K1035*(N(INDEX(Settings!$E$11:$E$18,$O1035))+N(INDEX(Settings!$G$11:$G$18,$O1035)))+N(INDEX(Settings!$F$11:$F$18,$O1035))))</f>
        <v/>
      </c>
      <c r="N1035" s="53">
        <f>IF(K1035="","",K1035-L1035-M1035-N($I1035)-$P1035*N(Settings!$D$20))</f>
        <v/>
      </c>
      <c r="O1035">
        <f>IF($C1035="",0,IFERROR(MATCH($C1035,Settings!$D$11:$D$18,0),0))</f>
        <v/>
      </c>
      <c r="P1035">
        <f>IF(LOWER(TRIM($J1035&amp;""))="x",1,0)</f>
        <v/>
      </c>
    </row>
    <row r="1036">
      <c r="A1036" s="49" t="n">
        <v>46153</v>
      </c>
      <c r="B1036" s="50" t="inlineStr">
        <is>
          <t>BL27029</t>
        </is>
      </c>
      <c r="C1036" s="50" t="inlineStr">
        <is>
          <t>Etsy</t>
        </is>
      </c>
      <c r="D1036" s="50" t="inlineStr">
        <is>
          <t>BL-303</t>
        </is>
      </c>
      <c r="E1036" s="50" t="n">
        <v>1</v>
      </c>
      <c r="F1036" s="51" t="n">
        <v>10</v>
      </c>
      <c r="G1036" s="51" t="n">
        <v>0</v>
      </c>
      <c r="H1036" s="51" t="n">
        <v>3.28</v>
      </c>
      <c r="I1036" s="51" t="n">
        <v>4.96</v>
      </c>
      <c r="J1036" s="50" t="n"/>
      <c r="K1036" s="52">
        <f>IF(OR($A1036="",$E1036=""),"",IF($P1036=1,0,N($E1036)*N($F1036)-N($G1036)+N($H1036)))</f>
        <v/>
      </c>
      <c r="L1036" s="52">
        <f>IF(K1036="","",IF($P1036=1,0,N($E1036)*IFERROR(INDEX(Products!$D$8:$D$307,MATCH($D1036,Products!$A$8:$A$307,0)),0)))</f>
        <v/>
      </c>
      <c r="M1036" s="52">
        <f>IF(OR(K1036="",$O1036=0),IF(K1036="","",0),IF($P1036=1,0,K1036*(N(INDEX(Settings!$E$11:$E$18,$O1036))+N(INDEX(Settings!$G$11:$G$18,$O1036)))+N(INDEX(Settings!$F$11:$F$18,$O1036))))</f>
        <v/>
      </c>
      <c r="N1036" s="53">
        <f>IF(K1036="","",K1036-L1036-M1036-N($I1036)-$P1036*N(Settings!$D$20))</f>
        <v/>
      </c>
      <c r="O1036">
        <f>IF($C1036="",0,IFERROR(MATCH($C1036,Settings!$D$11:$D$18,0),0))</f>
        <v/>
      </c>
      <c r="P1036">
        <f>IF(LOWER(TRIM($J1036&amp;""))="x",1,0)</f>
        <v/>
      </c>
    </row>
    <row r="1037">
      <c r="A1037" s="49" t="n">
        <v>46153</v>
      </c>
      <c r="B1037" s="50" t="inlineStr">
        <is>
          <t>BL27030</t>
        </is>
      </c>
      <c r="C1037" s="50" t="inlineStr">
        <is>
          <t>Amazon</t>
        </is>
      </c>
      <c r="D1037" s="50" t="inlineStr">
        <is>
          <t>BL-302</t>
        </is>
      </c>
      <c r="E1037" s="50" t="n">
        <v>1</v>
      </c>
      <c r="F1037" s="51" t="n">
        <v>35.21</v>
      </c>
      <c r="G1037" s="51" t="n">
        <v>0</v>
      </c>
      <c r="H1037" s="51" t="n">
        <v>0</v>
      </c>
      <c r="I1037" s="51" t="n">
        <v>4.46</v>
      </c>
      <c r="J1037" s="50" t="n"/>
      <c r="K1037" s="52">
        <f>IF(OR($A1037="",$E1037=""),"",IF($P1037=1,0,N($E1037)*N($F1037)-N($G1037)+N($H1037)))</f>
        <v/>
      </c>
      <c r="L1037" s="52">
        <f>IF(K1037="","",IF($P1037=1,0,N($E1037)*IFERROR(INDEX(Products!$D$8:$D$307,MATCH($D1037,Products!$A$8:$A$307,0)),0)))</f>
        <v/>
      </c>
      <c r="M1037" s="52">
        <f>IF(OR(K1037="",$O1037=0),IF(K1037="","",0),IF($P1037=1,0,K1037*(N(INDEX(Settings!$E$11:$E$18,$O1037))+N(INDEX(Settings!$G$11:$G$18,$O1037)))+N(INDEX(Settings!$F$11:$F$18,$O1037))))</f>
        <v/>
      </c>
      <c r="N1037" s="53">
        <f>IF(K1037="","",K1037-L1037-M1037-N($I1037)-$P1037*N(Settings!$D$20))</f>
        <v/>
      </c>
      <c r="O1037">
        <f>IF($C1037="",0,IFERROR(MATCH($C1037,Settings!$D$11:$D$18,0),0))</f>
        <v/>
      </c>
      <c r="P1037">
        <f>IF(LOWER(TRIM($J1037&amp;""))="x",1,0)</f>
        <v/>
      </c>
    </row>
    <row r="1038">
      <c r="A1038" s="49" t="n">
        <v>46153</v>
      </c>
      <c r="B1038" s="50" t="inlineStr">
        <is>
          <t>BL27031</t>
        </is>
      </c>
      <c r="C1038" s="50" t="inlineStr">
        <is>
          <t>Amazon</t>
        </is>
      </c>
      <c r="D1038" s="50" t="inlineStr">
        <is>
          <t>BL-202</t>
        </is>
      </c>
      <c r="E1038" s="50" t="n">
        <v>1</v>
      </c>
      <c r="F1038" s="51" t="n">
        <v>60.88</v>
      </c>
      <c r="G1038" s="51" t="n">
        <v>0</v>
      </c>
      <c r="H1038" s="51" t="n">
        <v>0</v>
      </c>
      <c r="I1038" s="51" t="n">
        <v>6.9</v>
      </c>
      <c r="J1038" s="50" t="n"/>
      <c r="K1038" s="52">
        <f>IF(OR($A1038="",$E1038=""),"",IF($P1038=1,0,N($E1038)*N($F1038)-N($G1038)+N($H1038)))</f>
        <v/>
      </c>
      <c r="L1038" s="52">
        <f>IF(K1038="","",IF($P1038=1,0,N($E1038)*IFERROR(INDEX(Products!$D$8:$D$307,MATCH($D1038,Products!$A$8:$A$307,0)),0)))</f>
        <v/>
      </c>
      <c r="M1038" s="52">
        <f>IF(OR(K1038="",$O1038=0),IF(K1038="","",0),IF($P1038=1,0,K1038*(N(INDEX(Settings!$E$11:$E$18,$O1038))+N(INDEX(Settings!$G$11:$G$18,$O1038)))+N(INDEX(Settings!$F$11:$F$18,$O1038))))</f>
        <v/>
      </c>
      <c r="N1038" s="53">
        <f>IF(K1038="","",K1038-L1038-M1038-N($I1038)-$P1038*N(Settings!$D$20))</f>
        <v/>
      </c>
      <c r="O1038">
        <f>IF($C1038="",0,IFERROR(MATCH($C1038,Settings!$D$11:$D$18,0),0))</f>
        <v/>
      </c>
      <c r="P1038">
        <f>IF(LOWER(TRIM($J1038&amp;""))="x",1,0)</f>
        <v/>
      </c>
    </row>
    <row r="1039">
      <c r="A1039" s="49" t="n">
        <v>46153</v>
      </c>
      <c r="B1039" s="50" t="inlineStr">
        <is>
          <t>BL27032</t>
        </is>
      </c>
      <c r="C1039" s="50" t="inlineStr">
        <is>
          <t>Etsy</t>
        </is>
      </c>
      <c r="D1039" s="50" t="inlineStr">
        <is>
          <t>BL-403</t>
        </is>
      </c>
      <c r="E1039" s="50" t="n">
        <v>2</v>
      </c>
      <c r="F1039" s="51" t="n">
        <v>10.84</v>
      </c>
      <c r="G1039" s="51" t="n">
        <v>0</v>
      </c>
      <c r="H1039" s="51" t="n">
        <v>3.28</v>
      </c>
      <c r="I1039" s="51" t="n">
        <v>4.3</v>
      </c>
      <c r="J1039" s="50" t="n"/>
      <c r="K1039" s="52">
        <f>IF(OR($A1039="",$E1039=""),"",IF($P1039=1,0,N($E1039)*N($F1039)-N($G1039)+N($H1039)))</f>
        <v/>
      </c>
      <c r="L1039" s="52">
        <f>IF(K1039="","",IF($P1039=1,0,N($E1039)*IFERROR(INDEX(Products!$D$8:$D$307,MATCH($D1039,Products!$A$8:$A$307,0)),0)))</f>
        <v/>
      </c>
      <c r="M1039" s="52">
        <f>IF(OR(K1039="",$O1039=0),IF(K1039="","",0),IF($P1039=1,0,K1039*(N(INDEX(Settings!$E$11:$E$18,$O1039))+N(INDEX(Settings!$G$11:$G$18,$O1039)))+N(INDEX(Settings!$F$11:$F$18,$O1039))))</f>
        <v/>
      </c>
      <c r="N1039" s="53">
        <f>IF(K1039="","",K1039-L1039-M1039-N($I1039)-$P1039*N(Settings!$D$20))</f>
        <v/>
      </c>
      <c r="O1039">
        <f>IF($C1039="",0,IFERROR(MATCH($C1039,Settings!$D$11:$D$18,0),0))</f>
        <v/>
      </c>
      <c r="P1039">
        <f>IF(LOWER(TRIM($J1039&amp;""))="x",1,0)</f>
        <v/>
      </c>
    </row>
    <row r="1040">
      <c r="A1040" s="49" t="n">
        <v>46154</v>
      </c>
      <c r="B1040" s="50" t="inlineStr">
        <is>
          <t>BL27033</t>
        </is>
      </c>
      <c r="C1040" s="50" t="inlineStr">
        <is>
          <t>eBay</t>
        </is>
      </c>
      <c r="D1040" s="50" t="inlineStr">
        <is>
          <t>BL-204</t>
        </is>
      </c>
      <c r="E1040" s="50" t="n">
        <v>1</v>
      </c>
      <c r="F1040" s="51" t="n">
        <v>19.24</v>
      </c>
      <c r="G1040" s="51" t="n">
        <v>0</v>
      </c>
      <c r="H1040" s="51" t="n">
        <v>3.28</v>
      </c>
      <c r="I1040" s="51" t="n">
        <v>4.47</v>
      </c>
      <c r="J1040" s="50" t="n"/>
      <c r="K1040" s="52">
        <f>IF(OR($A1040="",$E1040=""),"",IF($P1040=1,0,N($E1040)*N($F1040)-N($G1040)+N($H1040)))</f>
        <v/>
      </c>
      <c r="L1040" s="52">
        <f>IF(K1040="","",IF($P1040=1,0,N($E1040)*IFERROR(INDEX(Products!$D$8:$D$307,MATCH($D1040,Products!$A$8:$A$307,0)),0)))</f>
        <v/>
      </c>
      <c r="M1040" s="52">
        <f>IF(OR(K1040="",$O1040=0),IF(K1040="","",0),IF($P1040=1,0,K1040*(N(INDEX(Settings!$E$11:$E$18,$O1040))+N(INDEX(Settings!$G$11:$G$18,$O1040)))+N(INDEX(Settings!$F$11:$F$18,$O1040))))</f>
        <v/>
      </c>
      <c r="N1040" s="53">
        <f>IF(K1040="","",K1040-L1040-M1040-N($I1040)-$P1040*N(Settings!$D$20))</f>
        <v/>
      </c>
      <c r="O1040">
        <f>IF($C1040="",0,IFERROR(MATCH($C1040,Settings!$D$11:$D$18,0),0))</f>
        <v/>
      </c>
      <c r="P1040">
        <f>IF(LOWER(TRIM($J1040&amp;""))="x",1,0)</f>
        <v/>
      </c>
    </row>
    <row r="1041">
      <c r="A1041" s="49" t="n">
        <v>46154</v>
      </c>
      <c r="B1041" s="50" t="inlineStr">
        <is>
          <t>BL27034</t>
        </is>
      </c>
      <c r="C1041" s="50" t="inlineStr">
        <is>
          <t>Own shop</t>
        </is>
      </c>
      <c r="D1041" s="50" t="inlineStr">
        <is>
          <t>BL-303</t>
        </is>
      </c>
      <c r="E1041" s="50" t="n">
        <v>1</v>
      </c>
      <c r="F1041" s="51" t="n">
        <v>10</v>
      </c>
      <c r="G1041" s="51" t="n">
        <v>0</v>
      </c>
      <c r="H1041" s="51" t="n">
        <v>4.12</v>
      </c>
      <c r="I1041" s="51" t="n">
        <v>5.11</v>
      </c>
      <c r="J1041" s="50" t="n"/>
      <c r="K1041" s="52">
        <f>IF(OR($A1041="",$E1041=""),"",IF($P1041=1,0,N($E1041)*N($F1041)-N($G1041)+N($H1041)))</f>
        <v/>
      </c>
      <c r="L1041" s="52">
        <f>IF(K1041="","",IF($P1041=1,0,N($E1041)*IFERROR(INDEX(Products!$D$8:$D$307,MATCH($D1041,Products!$A$8:$A$307,0)),0)))</f>
        <v/>
      </c>
      <c r="M1041" s="52">
        <f>IF(OR(K1041="",$O1041=0),IF(K1041="","",0),IF($P1041=1,0,K1041*(N(INDEX(Settings!$E$11:$E$18,$O1041))+N(INDEX(Settings!$G$11:$G$18,$O1041)))+N(INDEX(Settings!$F$11:$F$18,$O1041))))</f>
        <v/>
      </c>
      <c r="N1041" s="53">
        <f>IF(K1041="","",K1041-L1041-M1041-N($I1041)-$P1041*N(Settings!$D$20))</f>
        <v/>
      </c>
      <c r="O1041">
        <f>IF($C1041="",0,IFERROR(MATCH($C1041,Settings!$D$11:$D$18,0),0))</f>
        <v/>
      </c>
      <c r="P1041">
        <f>IF(LOWER(TRIM($J1041&amp;""))="x",1,0)</f>
        <v/>
      </c>
    </row>
    <row r="1042">
      <c r="A1042" s="49" t="n">
        <v>46154</v>
      </c>
      <c r="B1042" s="50" t="inlineStr">
        <is>
          <t>BL27035</t>
        </is>
      </c>
      <c r="C1042" s="50" t="inlineStr">
        <is>
          <t>Own shop</t>
        </is>
      </c>
      <c r="D1042" s="50" t="inlineStr">
        <is>
          <t>BL-401</t>
        </is>
      </c>
      <c r="E1042" s="50" t="n">
        <v>1</v>
      </c>
      <c r="F1042" s="51" t="n">
        <v>23.45</v>
      </c>
      <c r="G1042" s="51" t="n">
        <v>0</v>
      </c>
      <c r="H1042" s="51" t="n">
        <v>4.12</v>
      </c>
      <c r="I1042" s="51" t="n">
        <v>5.08</v>
      </c>
      <c r="J1042" s="50" t="n"/>
      <c r="K1042" s="52">
        <f>IF(OR($A1042="",$E1042=""),"",IF($P1042=1,0,N($E1042)*N($F1042)-N($G1042)+N($H1042)))</f>
        <v/>
      </c>
      <c r="L1042" s="52">
        <f>IF(K1042="","",IF($P1042=1,0,N($E1042)*IFERROR(INDEX(Products!$D$8:$D$307,MATCH($D1042,Products!$A$8:$A$307,0)),0)))</f>
        <v/>
      </c>
      <c r="M1042" s="52">
        <f>IF(OR(K1042="",$O1042=0),IF(K1042="","",0),IF($P1042=1,0,K1042*(N(INDEX(Settings!$E$11:$E$18,$O1042))+N(INDEX(Settings!$G$11:$G$18,$O1042)))+N(INDEX(Settings!$F$11:$F$18,$O1042))))</f>
        <v/>
      </c>
      <c r="N1042" s="53">
        <f>IF(K1042="","",K1042-L1042-M1042-N($I1042)-$P1042*N(Settings!$D$20))</f>
        <v/>
      </c>
      <c r="O1042">
        <f>IF($C1042="",0,IFERROR(MATCH($C1042,Settings!$D$11:$D$18,0),0))</f>
        <v/>
      </c>
      <c r="P1042">
        <f>IF(LOWER(TRIM($J1042&amp;""))="x",1,0)</f>
        <v/>
      </c>
    </row>
    <row r="1043">
      <c r="A1043" s="49" t="n">
        <v>46154</v>
      </c>
      <c r="B1043" s="50" t="inlineStr">
        <is>
          <t>BL27036</t>
        </is>
      </c>
      <c r="C1043" s="50" t="inlineStr">
        <is>
          <t>Own shop</t>
        </is>
      </c>
      <c r="D1043" s="50" t="inlineStr">
        <is>
          <t>BL-301</t>
        </is>
      </c>
      <c r="E1043" s="50" t="n">
        <v>1</v>
      </c>
      <c r="F1043" s="51" t="n">
        <v>18.4</v>
      </c>
      <c r="G1043" s="51" t="n">
        <v>0</v>
      </c>
      <c r="H1043" s="51" t="n">
        <v>4.12</v>
      </c>
      <c r="I1043" s="51" t="n">
        <v>4.83</v>
      </c>
      <c r="J1043" s="50" t="n"/>
      <c r="K1043" s="52">
        <f>IF(OR($A1043="",$E1043=""),"",IF($P1043=1,0,N($E1043)*N($F1043)-N($G1043)+N($H1043)))</f>
        <v/>
      </c>
      <c r="L1043" s="52">
        <f>IF(K1043="","",IF($P1043=1,0,N($E1043)*IFERROR(INDEX(Products!$D$8:$D$307,MATCH($D1043,Products!$A$8:$A$307,0)),0)))</f>
        <v/>
      </c>
      <c r="M1043" s="52">
        <f>IF(OR(K1043="",$O1043=0),IF(K1043="","",0),IF($P1043=1,0,K1043*(N(INDEX(Settings!$E$11:$E$18,$O1043))+N(INDEX(Settings!$G$11:$G$18,$O1043)))+N(INDEX(Settings!$F$11:$F$18,$O1043))))</f>
        <v/>
      </c>
      <c r="N1043" s="53">
        <f>IF(K1043="","",K1043-L1043-M1043-N($I1043)-$P1043*N(Settings!$D$20))</f>
        <v/>
      </c>
      <c r="O1043">
        <f>IF($C1043="",0,IFERROR(MATCH($C1043,Settings!$D$11:$D$18,0),0))</f>
        <v/>
      </c>
      <c r="P1043">
        <f>IF(LOWER(TRIM($J1043&amp;""))="x",1,0)</f>
        <v/>
      </c>
    </row>
    <row r="1044">
      <c r="A1044" s="49" t="n">
        <v>46154</v>
      </c>
      <c r="B1044" s="50" t="inlineStr">
        <is>
          <t>BL27037</t>
        </is>
      </c>
      <c r="C1044" s="50" t="inlineStr">
        <is>
          <t>Amazon</t>
        </is>
      </c>
      <c r="D1044" s="50" t="inlineStr">
        <is>
          <t>BL-102</t>
        </is>
      </c>
      <c r="E1044" s="50" t="n">
        <v>1</v>
      </c>
      <c r="F1044" s="51" t="n">
        <v>14.91</v>
      </c>
      <c r="G1044" s="51" t="n">
        <v>0</v>
      </c>
      <c r="H1044" s="51" t="n">
        <v>0</v>
      </c>
      <c r="I1044" s="51" t="n">
        <v>4.19</v>
      </c>
      <c r="J1044" s="50" t="n"/>
      <c r="K1044" s="52">
        <f>IF(OR($A1044="",$E1044=""),"",IF($P1044=1,0,N($E1044)*N($F1044)-N($G1044)+N($H1044)))</f>
        <v/>
      </c>
      <c r="L1044" s="52">
        <f>IF(K1044="","",IF($P1044=1,0,N($E1044)*IFERROR(INDEX(Products!$D$8:$D$307,MATCH($D1044,Products!$A$8:$A$307,0)),0)))</f>
        <v/>
      </c>
      <c r="M1044" s="52">
        <f>IF(OR(K1044="",$O1044=0),IF(K1044="","",0),IF($P1044=1,0,K1044*(N(INDEX(Settings!$E$11:$E$18,$O1044))+N(INDEX(Settings!$G$11:$G$18,$O1044)))+N(INDEX(Settings!$F$11:$F$18,$O1044))))</f>
        <v/>
      </c>
      <c r="N1044" s="53">
        <f>IF(K1044="","",K1044-L1044-M1044-N($I1044)-$P1044*N(Settings!$D$20))</f>
        <v/>
      </c>
      <c r="O1044">
        <f>IF($C1044="",0,IFERROR(MATCH($C1044,Settings!$D$11:$D$18,0),0))</f>
        <v/>
      </c>
      <c r="P1044">
        <f>IF(LOWER(TRIM($J1044&amp;""))="x",1,0)</f>
        <v/>
      </c>
    </row>
    <row r="1045">
      <c r="A1045" s="49" t="n">
        <v>46154</v>
      </c>
      <c r="B1045" s="50" t="inlineStr">
        <is>
          <t>BL27038</t>
        </is>
      </c>
      <c r="C1045" s="50" t="inlineStr">
        <is>
          <t>Amazon</t>
        </is>
      </c>
      <c r="D1045" s="50" t="inlineStr">
        <is>
          <t>BL-401</t>
        </is>
      </c>
      <c r="E1045" s="50" t="n">
        <v>1</v>
      </c>
      <c r="F1045" s="51" t="n">
        <v>24.62</v>
      </c>
      <c r="G1045" s="51" t="n">
        <v>0</v>
      </c>
      <c r="H1045" s="51" t="n">
        <v>0</v>
      </c>
      <c r="I1045" s="51" t="n">
        <v>4.53</v>
      </c>
      <c r="J1045" s="50" t="n"/>
      <c r="K1045" s="52">
        <f>IF(OR($A1045="",$E1045=""),"",IF($P1045=1,0,N($E1045)*N($F1045)-N($G1045)+N($H1045)))</f>
        <v/>
      </c>
      <c r="L1045" s="52">
        <f>IF(K1045="","",IF($P1045=1,0,N($E1045)*IFERROR(INDEX(Products!$D$8:$D$307,MATCH($D1045,Products!$A$8:$A$307,0)),0)))</f>
        <v/>
      </c>
      <c r="M1045" s="52">
        <f>IF(OR(K1045="",$O1045=0),IF(K1045="","",0),IF($P1045=1,0,K1045*(N(INDEX(Settings!$E$11:$E$18,$O1045))+N(INDEX(Settings!$G$11:$G$18,$O1045)))+N(INDEX(Settings!$F$11:$F$18,$O1045))))</f>
        <v/>
      </c>
      <c r="N1045" s="53">
        <f>IF(K1045="","",K1045-L1045-M1045-N($I1045)-$P1045*N(Settings!$D$20))</f>
        <v/>
      </c>
      <c r="O1045">
        <f>IF($C1045="",0,IFERROR(MATCH($C1045,Settings!$D$11:$D$18,0),0))</f>
        <v/>
      </c>
      <c r="P1045">
        <f>IF(LOWER(TRIM($J1045&amp;""))="x",1,0)</f>
        <v/>
      </c>
    </row>
    <row r="1046">
      <c r="A1046" s="49" t="n">
        <v>46154</v>
      </c>
      <c r="B1046" s="50" t="inlineStr">
        <is>
          <t>BL27039</t>
        </is>
      </c>
      <c r="C1046" s="50" t="inlineStr">
        <is>
          <t>Amazon</t>
        </is>
      </c>
      <c r="D1046" s="50" t="inlineStr">
        <is>
          <t>BL-104</t>
        </is>
      </c>
      <c r="E1046" s="50" t="n">
        <v>1</v>
      </c>
      <c r="F1046" s="51" t="n">
        <v>8.74</v>
      </c>
      <c r="G1046" s="51" t="n">
        <v>0</v>
      </c>
      <c r="H1046" s="51" t="n">
        <v>0</v>
      </c>
      <c r="I1046" s="51" t="n">
        <v>4.12</v>
      </c>
      <c r="J1046" s="50" t="n"/>
      <c r="K1046" s="52">
        <f>IF(OR($A1046="",$E1046=""),"",IF($P1046=1,0,N($E1046)*N($F1046)-N($G1046)+N($H1046)))</f>
        <v/>
      </c>
      <c r="L1046" s="52">
        <f>IF(K1046="","",IF($P1046=1,0,N($E1046)*IFERROR(INDEX(Products!$D$8:$D$307,MATCH($D1046,Products!$A$8:$A$307,0)),0)))</f>
        <v/>
      </c>
      <c r="M1046" s="52">
        <f>IF(OR(K1046="",$O1046=0),IF(K1046="","",0),IF($P1046=1,0,K1046*(N(INDEX(Settings!$E$11:$E$18,$O1046))+N(INDEX(Settings!$G$11:$G$18,$O1046)))+N(INDEX(Settings!$F$11:$F$18,$O1046))))</f>
        <v/>
      </c>
      <c r="N1046" s="53">
        <f>IF(K1046="","",K1046-L1046-M1046-N($I1046)-$P1046*N(Settings!$D$20))</f>
        <v/>
      </c>
      <c r="O1046">
        <f>IF($C1046="",0,IFERROR(MATCH($C1046,Settings!$D$11:$D$18,0),0))</f>
        <v/>
      </c>
      <c r="P1046">
        <f>IF(LOWER(TRIM($J1046&amp;""))="x",1,0)</f>
        <v/>
      </c>
    </row>
    <row r="1047">
      <c r="A1047" s="49" t="n">
        <v>46154</v>
      </c>
      <c r="B1047" s="50" t="inlineStr">
        <is>
          <t>BL27040</t>
        </is>
      </c>
      <c r="C1047" s="50" t="inlineStr">
        <is>
          <t>Own shop</t>
        </is>
      </c>
      <c r="D1047" s="50" t="inlineStr">
        <is>
          <t>BL-102</t>
        </is>
      </c>
      <c r="E1047" s="50" t="n">
        <v>1</v>
      </c>
      <c r="F1047" s="51" t="n">
        <v>14.2</v>
      </c>
      <c r="G1047" s="51" t="n">
        <v>0</v>
      </c>
      <c r="H1047" s="51" t="n">
        <v>4.12</v>
      </c>
      <c r="I1047" s="51" t="n">
        <v>4.66</v>
      </c>
      <c r="J1047" s="50" t="n"/>
      <c r="K1047" s="52">
        <f>IF(OR($A1047="",$E1047=""),"",IF($P1047=1,0,N($E1047)*N($F1047)-N($G1047)+N($H1047)))</f>
        <v/>
      </c>
      <c r="L1047" s="52">
        <f>IF(K1047="","",IF($P1047=1,0,N($E1047)*IFERROR(INDEX(Products!$D$8:$D$307,MATCH($D1047,Products!$A$8:$A$307,0)),0)))</f>
        <v/>
      </c>
      <c r="M1047" s="52">
        <f>IF(OR(K1047="",$O1047=0),IF(K1047="","",0),IF($P1047=1,0,K1047*(N(INDEX(Settings!$E$11:$E$18,$O1047))+N(INDEX(Settings!$G$11:$G$18,$O1047)))+N(INDEX(Settings!$F$11:$F$18,$O1047))))</f>
        <v/>
      </c>
      <c r="N1047" s="53">
        <f>IF(K1047="","",K1047-L1047-M1047-N($I1047)-$P1047*N(Settings!$D$20))</f>
        <v/>
      </c>
      <c r="O1047">
        <f>IF($C1047="",0,IFERROR(MATCH($C1047,Settings!$D$11:$D$18,0),0))</f>
        <v/>
      </c>
      <c r="P1047">
        <f>IF(LOWER(TRIM($J1047&amp;""))="x",1,0)</f>
        <v/>
      </c>
    </row>
    <row r="1048">
      <c r="A1048" s="49" t="n">
        <v>46155</v>
      </c>
      <c r="B1048" s="50" t="inlineStr">
        <is>
          <t>BL27041</t>
        </is>
      </c>
      <c r="C1048" s="50" t="inlineStr">
        <is>
          <t>Amazon</t>
        </is>
      </c>
      <c r="D1048" s="50" t="inlineStr">
        <is>
          <t>BL-302</t>
        </is>
      </c>
      <c r="E1048" s="50" t="n">
        <v>1</v>
      </c>
      <c r="F1048" s="51" t="n">
        <v>35.21</v>
      </c>
      <c r="G1048" s="51" t="n">
        <v>0</v>
      </c>
      <c r="H1048" s="51" t="n">
        <v>0</v>
      </c>
      <c r="I1048" s="51" t="n">
        <v>4.38</v>
      </c>
      <c r="J1048" s="50" t="n"/>
      <c r="K1048" s="52">
        <f>IF(OR($A1048="",$E1048=""),"",IF($P1048=1,0,N($E1048)*N($F1048)-N($G1048)+N($H1048)))</f>
        <v/>
      </c>
      <c r="L1048" s="52">
        <f>IF(K1048="","",IF($P1048=1,0,N($E1048)*IFERROR(INDEX(Products!$D$8:$D$307,MATCH($D1048,Products!$A$8:$A$307,0)),0)))</f>
        <v/>
      </c>
      <c r="M1048" s="52">
        <f>IF(OR(K1048="",$O1048=0),IF(K1048="","",0),IF($P1048=1,0,K1048*(N(INDEX(Settings!$E$11:$E$18,$O1048))+N(INDEX(Settings!$G$11:$G$18,$O1048)))+N(INDEX(Settings!$F$11:$F$18,$O1048))))</f>
        <v/>
      </c>
      <c r="N1048" s="53">
        <f>IF(K1048="","",K1048-L1048-M1048-N($I1048)-$P1048*N(Settings!$D$20))</f>
        <v/>
      </c>
      <c r="O1048">
        <f>IF($C1048="",0,IFERROR(MATCH($C1048,Settings!$D$11:$D$18,0),0))</f>
        <v/>
      </c>
      <c r="P1048">
        <f>IF(LOWER(TRIM($J1048&amp;""))="x",1,0)</f>
        <v/>
      </c>
    </row>
    <row r="1049">
      <c r="A1049" s="49" t="n">
        <v>46155</v>
      </c>
      <c r="B1049" s="50" t="inlineStr">
        <is>
          <t>BL27042</t>
        </is>
      </c>
      <c r="C1049" s="50" t="inlineStr">
        <is>
          <t>Amazon</t>
        </is>
      </c>
      <c r="D1049" s="50" t="inlineStr">
        <is>
          <t>BL-203</t>
        </is>
      </c>
      <c r="E1049" s="50" t="n">
        <v>1</v>
      </c>
      <c r="F1049" s="51" t="n">
        <v>17.56</v>
      </c>
      <c r="G1049" s="51" t="n">
        <v>0</v>
      </c>
      <c r="H1049" s="51" t="n">
        <v>0</v>
      </c>
      <c r="I1049" s="51" t="n">
        <v>5.02</v>
      </c>
      <c r="J1049" s="50" t="n"/>
      <c r="K1049" s="52">
        <f>IF(OR($A1049="",$E1049=""),"",IF($P1049=1,0,N($E1049)*N($F1049)-N($G1049)+N($H1049)))</f>
        <v/>
      </c>
      <c r="L1049" s="52">
        <f>IF(K1049="","",IF($P1049=1,0,N($E1049)*IFERROR(INDEX(Products!$D$8:$D$307,MATCH($D1049,Products!$A$8:$A$307,0)),0)))</f>
        <v/>
      </c>
      <c r="M1049" s="52">
        <f>IF(OR(K1049="",$O1049=0),IF(K1049="","",0),IF($P1049=1,0,K1049*(N(INDEX(Settings!$E$11:$E$18,$O1049))+N(INDEX(Settings!$G$11:$G$18,$O1049)))+N(INDEX(Settings!$F$11:$F$18,$O1049))))</f>
        <v/>
      </c>
      <c r="N1049" s="53">
        <f>IF(K1049="","",K1049-L1049-M1049-N($I1049)-$P1049*N(Settings!$D$20))</f>
        <v/>
      </c>
      <c r="O1049">
        <f>IF($C1049="",0,IFERROR(MATCH($C1049,Settings!$D$11:$D$18,0),0))</f>
        <v/>
      </c>
      <c r="P1049">
        <f>IF(LOWER(TRIM($J1049&amp;""))="x",1,0)</f>
        <v/>
      </c>
    </row>
    <row r="1050">
      <c r="A1050" s="49" t="n">
        <v>46155</v>
      </c>
      <c r="B1050" s="50" t="inlineStr">
        <is>
          <t>BL27043</t>
        </is>
      </c>
      <c r="C1050" s="50" t="inlineStr">
        <is>
          <t>Own shop</t>
        </is>
      </c>
      <c r="D1050" s="50" t="inlineStr">
        <is>
          <t>BL-301</t>
        </is>
      </c>
      <c r="E1050" s="50" t="n">
        <v>1</v>
      </c>
      <c r="F1050" s="51" t="n">
        <v>18.4</v>
      </c>
      <c r="G1050" s="51" t="n">
        <v>0</v>
      </c>
      <c r="H1050" s="51" t="n">
        <v>4.12</v>
      </c>
      <c r="I1050" s="51" t="n">
        <v>5.16</v>
      </c>
      <c r="J1050" s="50" t="n"/>
      <c r="K1050" s="52">
        <f>IF(OR($A1050="",$E1050=""),"",IF($P1050=1,0,N($E1050)*N($F1050)-N($G1050)+N($H1050)))</f>
        <v/>
      </c>
      <c r="L1050" s="52">
        <f>IF(K1050="","",IF($P1050=1,0,N($E1050)*IFERROR(INDEX(Products!$D$8:$D$307,MATCH($D1050,Products!$A$8:$A$307,0)),0)))</f>
        <v/>
      </c>
      <c r="M1050" s="52">
        <f>IF(OR(K1050="",$O1050=0),IF(K1050="","",0),IF($P1050=1,0,K1050*(N(INDEX(Settings!$E$11:$E$18,$O1050))+N(INDEX(Settings!$G$11:$G$18,$O1050)))+N(INDEX(Settings!$F$11:$F$18,$O1050))))</f>
        <v/>
      </c>
      <c r="N1050" s="53">
        <f>IF(K1050="","",K1050-L1050-M1050-N($I1050)-$P1050*N(Settings!$D$20))</f>
        <v/>
      </c>
      <c r="O1050">
        <f>IF($C1050="",0,IFERROR(MATCH($C1050,Settings!$D$11:$D$18,0),0))</f>
        <v/>
      </c>
      <c r="P1050">
        <f>IF(LOWER(TRIM($J1050&amp;""))="x",1,0)</f>
        <v/>
      </c>
    </row>
    <row r="1051">
      <c r="A1051" s="49" t="n">
        <v>46155</v>
      </c>
      <c r="B1051" s="50" t="inlineStr">
        <is>
          <t>BL27044</t>
        </is>
      </c>
      <c r="C1051" s="50" t="inlineStr">
        <is>
          <t>Own shop</t>
        </is>
      </c>
      <c r="D1051" s="50" t="inlineStr">
        <is>
          <t>BL-301</t>
        </is>
      </c>
      <c r="E1051" s="50" t="n">
        <v>1</v>
      </c>
      <c r="F1051" s="51" t="n">
        <v>18.4</v>
      </c>
      <c r="G1051" s="51" t="n">
        <v>1.84</v>
      </c>
      <c r="H1051" s="51" t="n">
        <v>4.12</v>
      </c>
      <c r="I1051" s="51" t="n">
        <v>4.19</v>
      </c>
      <c r="J1051" s="50" t="n"/>
      <c r="K1051" s="52">
        <f>IF(OR($A1051="",$E1051=""),"",IF($P1051=1,0,N($E1051)*N($F1051)-N($G1051)+N($H1051)))</f>
        <v/>
      </c>
      <c r="L1051" s="52">
        <f>IF(K1051="","",IF($P1051=1,0,N($E1051)*IFERROR(INDEX(Products!$D$8:$D$307,MATCH($D1051,Products!$A$8:$A$307,0)),0)))</f>
        <v/>
      </c>
      <c r="M1051" s="52">
        <f>IF(OR(K1051="",$O1051=0),IF(K1051="","",0),IF($P1051=1,0,K1051*(N(INDEX(Settings!$E$11:$E$18,$O1051))+N(INDEX(Settings!$G$11:$G$18,$O1051)))+N(INDEX(Settings!$F$11:$F$18,$O1051))))</f>
        <v/>
      </c>
      <c r="N1051" s="53">
        <f>IF(K1051="","",K1051-L1051-M1051-N($I1051)-$P1051*N(Settings!$D$20))</f>
        <v/>
      </c>
      <c r="O1051">
        <f>IF($C1051="",0,IFERROR(MATCH($C1051,Settings!$D$11:$D$18,0),0))</f>
        <v/>
      </c>
      <c r="P1051">
        <f>IF(LOWER(TRIM($J1051&amp;""))="x",1,0)</f>
        <v/>
      </c>
    </row>
    <row r="1052">
      <c r="A1052" s="49" t="n">
        <v>46155</v>
      </c>
      <c r="B1052" s="50" t="inlineStr">
        <is>
          <t>BL27045</t>
        </is>
      </c>
      <c r="C1052" s="50" t="inlineStr">
        <is>
          <t>Own shop</t>
        </is>
      </c>
      <c r="D1052" s="50" t="inlineStr">
        <is>
          <t>BL-101</t>
        </is>
      </c>
      <c r="E1052" s="50" t="n">
        <v>1</v>
      </c>
      <c r="F1052" s="51" t="n">
        <v>20.92</v>
      </c>
      <c r="G1052" s="51" t="n">
        <v>0</v>
      </c>
      <c r="H1052" s="51" t="n">
        <v>4.12</v>
      </c>
      <c r="I1052" s="51" t="n">
        <v>4.72</v>
      </c>
      <c r="J1052" s="50" t="n"/>
      <c r="K1052" s="52">
        <f>IF(OR($A1052="",$E1052=""),"",IF($P1052=1,0,N($E1052)*N($F1052)-N($G1052)+N($H1052)))</f>
        <v/>
      </c>
      <c r="L1052" s="52">
        <f>IF(K1052="","",IF($P1052=1,0,N($E1052)*IFERROR(INDEX(Products!$D$8:$D$307,MATCH($D1052,Products!$A$8:$A$307,0)),0)))</f>
        <v/>
      </c>
      <c r="M1052" s="52">
        <f>IF(OR(K1052="",$O1052=0),IF(K1052="","",0),IF($P1052=1,0,K1052*(N(INDEX(Settings!$E$11:$E$18,$O1052))+N(INDEX(Settings!$G$11:$G$18,$O1052)))+N(INDEX(Settings!$F$11:$F$18,$O1052))))</f>
        <v/>
      </c>
      <c r="N1052" s="53">
        <f>IF(K1052="","",K1052-L1052-M1052-N($I1052)-$P1052*N(Settings!$D$20))</f>
        <v/>
      </c>
      <c r="O1052">
        <f>IF($C1052="",0,IFERROR(MATCH($C1052,Settings!$D$11:$D$18,0),0))</f>
        <v/>
      </c>
      <c r="P1052">
        <f>IF(LOWER(TRIM($J1052&amp;""))="x",1,0)</f>
        <v/>
      </c>
    </row>
    <row r="1053">
      <c r="A1053" s="49" t="n">
        <v>46155</v>
      </c>
      <c r="B1053" s="50" t="inlineStr">
        <is>
          <t>BL27046</t>
        </is>
      </c>
      <c r="C1053" s="50" t="inlineStr">
        <is>
          <t>Own shop</t>
        </is>
      </c>
      <c r="D1053" s="50" t="inlineStr">
        <is>
          <t>BL-403</t>
        </is>
      </c>
      <c r="E1053" s="50" t="n">
        <v>1</v>
      </c>
      <c r="F1053" s="51" t="n">
        <v>10.84</v>
      </c>
      <c r="G1053" s="51" t="n">
        <v>0</v>
      </c>
      <c r="H1053" s="51" t="n">
        <v>4.12</v>
      </c>
      <c r="I1053" s="51" t="n">
        <v>4.6</v>
      </c>
      <c r="J1053" s="50" t="n"/>
      <c r="K1053" s="52">
        <f>IF(OR($A1053="",$E1053=""),"",IF($P1053=1,0,N($E1053)*N($F1053)-N($G1053)+N($H1053)))</f>
        <v/>
      </c>
      <c r="L1053" s="52">
        <f>IF(K1053="","",IF($P1053=1,0,N($E1053)*IFERROR(INDEX(Products!$D$8:$D$307,MATCH($D1053,Products!$A$8:$A$307,0)),0)))</f>
        <v/>
      </c>
      <c r="M1053" s="52">
        <f>IF(OR(K1053="",$O1053=0),IF(K1053="","",0),IF($P1053=1,0,K1053*(N(INDEX(Settings!$E$11:$E$18,$O1053))+N(INDEX(Settings!$G$11:$G$18,$O1053)))+N(INDEX(Settings!$F$11:$F$18,$O1053))))</f>
        <v/>
      </c>
      <c r="N1053" s="53">
        <f>IF(K1053="","",K1053-L1053-M1053-N($I1053)-$P1053*N(Settings!$D$20))</f>
        <v/>
      </c>
      <c r="O1053">
        <f>IF($C1053="",0,IFERROR(MATCH($C1053,Settings!$D$11:$D$18,0),0))</f>
        <v/>
      </c>
      <c r="P1053">
        <f>IF(LOWER(TRIM($J1053&amp;""))="x",1,0)</f>
        <v/>
      </c>
    </row>
    <row r="1054">
      <c r="A1054" s="49" t="n">
        <v>46155</v>
      </c>
      <c r="B1054" s="50" t="inlineStr">
        <is>
          <t>BL27047</t>
        </is>
      </c>
      <c r="C1054" s="50" t="inlineStr">
        <is>
          <t>eBay</t>
        </is>
      </c>
      <c r="D1054" s="50" t="inlineStr">
        <is>
          <t>BL-203</t>
        </is>
      </c>
      <c r="E1054" s="50" t="n">
        <v>1</v>
      </c>
      <c r="F1054" s="51" t="n">
        <v>16.72</v>
      </c>
      <c r="G1054" s="51" t="n">
        <v>0</v>
      </c>
      <c r="H1054" s="51" t="n">
        <v>3.28</v>
      </c>
      <c r="I1054" s="51" t="n">
        <v>4.19</v>
      </c>
      <c r="J1054" s="50" t="n"/>
      <c r="K1054" s="52">
        <f>IF(OR($A1054="",$E1054=""),"",IF($P1054=1,0,N($E1054)*N($F1054)-N($G1054)+N($H1054)))</f>
        <v/>
      </c>
      <c r="L1054" s="52">
        <f>IF(K1054="","",IF($P1054=1,0,N($E1054)*IFERROR(INDEX(Products!$D$8:$D$307,MATCH($D1054,Products!$A$8:$A$307,0)),0)))</f>
        <v/>
      </c>
      <c r="M1054" s="52">
        <f>IF(OR(K1054="",$O1054=0),IF(K1054="","",0),IF($P1054=1,0,K1054*(N(INDEX(Settings!$E$11:$E$18,$O1054))+N(INDEX(Settings!$G$11:$G$18,$O1054)))+N(INDEX(Settings!$F$11:$F$18,$O1054))))</f>
        <v/>
      </c>
      <c r="N1054" s="53">
        <f>IF(K1054="","",K1054-L1054-M1054-N($I1054)-$P1054*N(Settings!$D$20))</f>
        <v/>
      </c>
      <c r="O1054">
        <f>IF($C1054="",0,IFERROR(MATCH($C1054,Settings!$D$11:$D$18,0),0))</f>
        <v/>
      </c>
      <c r="P1054">
        <f>IF(LOWER(TRIM($J1054&amp;""))="x",1,0)</f>
        <v/>
      </c>
    </row>
    <row r="1055">
      <c r="A1055" s="49" t="n">
        <v>46156</v>
      </c>
      <c r="B1055" s="50" t="inlineStr">
        <is>
          <t>BL27048</t>
        </is>
      </c>
      <c r="C1055" s="50" t="inlineStr">
        <is>
          <t>eBay</t>
        </is>
      </c>
      <c r="D1055" s="50" t="inlineStr">
        <is>
          <t>BL-302</t>
        </is>
      </c>
      <c r="E1055" s="50" t="n">
        <v>1</v>
      </c>
      <c r="F1055" s="51" t="n">
        <v>33.53</v>
      </c>
      <c r="G1055" s="51" t="n">
        <v>0</v>
      </c>
      <c r="H1055" s="51" t="n">
        <v>3.28</v>
      </c>
      <c r="I1055" s="51" t="n">
        <v>5.08</v>
      </c>
      <c r="J1055" s="50" t="n"/>
      <c r="K1055" s="52">
        <f>IF(OR($A1055="",$E1055=""),"",IF($P1055=1,0,N($E1055)*N($F1055)-N($G1055)+N($H1055)))</f>
        <v/>
      </c>
      <c r="L1055" s="52">
        <f>IF(K1055="","",IF($P1055=1,0,N($E1055)*IFERROR(INDEX(Products!$D$8:$D$307,MATCH($D1055,Products!$A$8:$A$307,0)),0)))</f>
        <v/>
      </c>
      <c r="M1055" s="52">
        <f>IF(OR(K1055="",$O1055=0),IF(K1055="","",0),IF($P1055=1,0,K1055*(N(INDEX(Settings!$E$11:$E$18,$O1055))+N(INDEX(Settings!$G$11:$G$18,$O1055)))+N(INDEX(Settings!$F$11:$F$18,$O1055))))</f>
        <v/>
      </c>
      <c r="N1055" s="53">
        <f>IF(K1055="","",K1055-L1055-M1055-N($I1055)-$P1055*N(Settings!$D$20))</f>
        <v/>
      </c>
      <c r="O1055">
        <f>IF($C1055="",0,IFERROR(MATCH($C1055,Settings!$D$11:$D$18,0),0))</f>
        <v/>
      </c>
      <c r="P1055">
        <f>IF(LOWER(TRIM($J1055&amp;""))="x",1,0)</f>
        <v/>
      </c>
    </row>
    <row r="1056">
      <c r="A1056" s="49" t="n">
        <v>46156</v>
      </c>
      <c r="B1056" s="50" t="inlineStr">
        <is>
          <t>BL27049</t>
        </is>
      </c>
      <c r="C1056" s="50" t="inlineStr">
        <is>
          <t>Amazon</t>
        </is>
      </c>
      <c r="D1056" s="50" t="inlineStr">
        <is>
          <t>BL-101</t>
        </is>
      </c>
      <c r="E1056" s="50" t="n">
        <v>1</v>
      </c>
      <c r="F1056" s="51" t="n">
        <v>21.97</v>
      </c>
      <c r="G1056" s="51" t="n">
        <v>0</v>
      </c>
      <c r="H1056" s="51" t="n">
        <v>0</v>
      </c>
      <c r="I1056" s="51" t="n">
        <v>4.97</v>
      </c>
      <c r="J1056" s="50" t="n"/>
      <c r="K1056" s="52">
        <f>IF(OR($A1056="",$E1056=""),"",IF($P1056=1,0,N($E1056)*N($F1056)-N($G1056)+N($H1056)))</f>
        <v/>
      </c>
      <c r="L1056" s="52">
        <f>IF(K1056="","",IF($P1056=1,0,N($E1056)*IFERROR(INDEX(Products!$D$8:$D$307,MATCH($D1056,Products!$A$8:$A$307,0)),0)))</f>
        <v/>
      </c>
      <c r="M1056" s="52">
        <f>IF(OR(K1056="",$O1056=0),IF(K1056="","",0),IF($P1056=1,0,K1056*(N(INDEX(Settings!$E$11:$E$18,$O1056))+N(INDEX(Settings!$G$11:$G$18,$O1056)))+N(INDEX(Settings!$F$11:$F$18,$O1056))))</f>
        <v/>
      </c>
      <c r="N1056" s="53">
        <f>IF(K1056="","",K1056-L1056-M1056-N($I1056)-$P1056*N(Settings!$D$20))</f>
        <v/>
      </c>
      <c r="O1056">
        <f>IF($C1056="",0,IFERROR(MATCH($C1056,Settings!$D$11:$D$18,0),0))</f>
        <v/>
      </c>
      <c r="P1056">
        <f>IF(LOWER(TRIM($J1056&amp;""))="x",1,0)</f>
        <v/>
      </c>
    </row>
    <row r="1057">
      <c r="A1057" s="49" t="n">
        <v>46156</v>
      </c>
      <c r="B1057" s="50" t="inlineStr">
        <is>
          <t>BL27050</t>
        </is>
      </c>
      <c r="C1057" s="50" t="inlineStr">
        <is>
          <t>eBay</t>
        </is>
      </c>
      <c r="D1057" s="50" t="inlineStr">
        <is>
          <t>BL-201</t>
        </is>
      </c>
      <c r="E1057" s="50" t="n">
        <v>1</v>
      </c>
      <c r="F1057" s="51" t="n">
        <v>12.52</v>
      </c>
      <c r="G1057" s="51" t="n">
        <v>0</v>
      </c>
      <c r="H1057" s="51" t="n">
        <v>3.28</v>
      </c>
      <c r="I1057" s="51" t="n">
        <v>5.05</v>
      </c>
      <c r="J1057" s="50" t="n"/>
      <c r="K1057" s="52">
        <f>IF(OR($A1057="",$E1057=""),"",IF($P1057=1,0,N($E1057)*N($F1057)-N($G1057)+N($H1057)))</f>
        <v/>
      </c>
      <c r="L1057" s="52">
        <f>IF(K1057="","",IF($P1057=1,0,N($E1057)*IFERROR(INDEX(Products!$D$8:$D$307,MATCH($D1057,Products!$A$8:$A$307,0)),0)))</f>
        <v/>
      </c>
      <c r="M1057" s="52">
        <f>IF(OR(K1057="",$O1057=0),IF(K1057="","",0),IF($P1057=1,0,K1057*(N(INDEX(Settings!$E$11:$E$18,$O1057))+N(INDEX(Settings!$G$11:$G$18,$O1057)))+N(INDEX(Settings!$F$11:$F$18,$O1057))))</f>
        <v/>
      </c>
      <c r="N1057" s="53">
        <f>IF(K1057="","",K1057-L1057-M1057-N($I1057)-$P1057*N(Settings!$D$20))</f>
        <v/>
      </c>
      <c r="O1057">
        <f>IF($C1057="",0,IFERROR(MATCH($C1057,Settings!$D$11:$D$18,0),0))</f>
        <v/>
      </c>
      <c r="P1057">
        <f>IF(LOWER(TRIM($J1057&amp;""))="x",1,0)</f>
        <v/>
      </c>
    </row>
    <row r="1058">
      <c r="A1058" s="49" t="n">
        <v>46156</v>
      </c>
      <c r="B1058" s="50" t="inlineStr">
        <is>
          <t>BL27051</t>
        </is>
      </c>
      <c r="C1058" s="50" t="inlineStr">
        <is>
          <t>Etsy</t>
        </is>
      </c>
      <c r="D1058" s="50" t="inlineStr">
        <is>
          <t>BL-203</t>
        </is>
      </c>
      <c r="E1058" s="50" t="n">
        <v>1</v>
      </c>
      <c r="F1058" s="51" t="n">
        <v>16.72</v>
      </c>
      <c r="G1058" s="51" t="n">
        <v>0</v>
      </c>
      <c r="H1058" s="51" t="n">
        <v>3.28</v>
      </c>
      <c r="I1058" s="51" t="n">
        <v>4.11</v>
      </c>
      <c r="J1058" s="50" t="n"/>
      <c r="K1058" s="52">
        <f>IF(OR($A1058="",$E1058=""),"",IF($P1058=1,0,N($E1058)*N($F1058)-N($G1058)+N($H1058)))</f>
        <v/>
      </c>
      <c r="L1058" s="52">
        <f>IF(K1058="","",IF($P1058=1,0,N($E1058)*IFERROR(INDEX(Products!$D$8:$D$307,MATCH($D1058,Products!$A$8:$A$307,0)),0)))</f>
        <v/>
      </c>
      <c r="M1058" s="52">
        <f>IF(OR(K1058="",$O1058=0),IF(K1058="","",0),IF($P1058=1,0,K1058*(N(INDEX(Settings!$E$11:$E$18,$O1058))+N(INDEX(Settings!$G$11:$G$18,$O1058)))+N(INDEX(Settings!$F$11:$F$18,$O1058))))</f>
        <v/>
      </c>
      <c r="N1058" s="53">
        <f>IF(K1058="","",K1058-L1058-M1058-N($I1058)-$P1058*N(Settings!$D$20))</f>
        <v/>
      </c>
      <c r="O1058">
        <f>IF($C1058="",0,IFERROR(MATCH($C1058,Settings!$D$11:$D$18,0),0))</f>
        <v/>
      </c>
      <c r="P1058">
        <f>IF(LOWER(TRIM($J1058&amp;""))="x",1,0)</f>
        <v/>
      </c>
    </row>
    <row r="1059">
      <c r="A1059" s="49" t="n">
        <v>46156</v>
      </c>
      <c r="B1059" s="50" t="inlineStr">
        <is>
          <t>BL27052</t>
        </is>
      </c>
      <c r="C1059" s="50" t="inlineStr">
        <is>
          <t>Own shop</t>
        </is>
      </c>
      <c r="D1059" s="50" t="inlineStr">
        <is>
          <t>BL-103</t>
        </is>
      </c>
      <c r="E1059" s="50" t="n">
        <v>1</v>
      </c>
      <c r="F1059" s="51" t="n">
        <v>29.33</v>
      </c>
      <c r="G1059" s="51" t="n">
        <v>0</v>
      </c>
      <c r="H1059" s="51" t="n">
        <v>4.12</v>
      </c>
      <c r="I1059" s="51" t="n">
        <v>4.39</v>
      </c>
      <c r="J1059" s="50" t="n"/>
      <c r="K1059" s="52">
        <f>IF(OR($A1059="",$E1059=""),"",IF($P1059=1,0,N($E1059)*N($F1059)-N($G1059)+N($H1059)))</f>
        <v/>
      </c>
      <c r="L1059" s="52">
        <f>IF(K1059="","",IF($P1059=1,0,N($E1059)*IFERROR(INDEX(Products!$D$8:$D$307,MATCH($D1059,Products!$A$8:$A$307,0)),0)))</f>
        <v/>
      </c>
      <c r="M1059" s="52">
        <f>IF(OR(K1059="",$O1059=0),IF(K1059="","",0),IF($P1059=1,0,K1059*(N(INDEX(Settings!$E$11:$E$18,$O1059))+N(INDEX(Settings!$G$11:$G$18,$O1059)))+N(INDEX(Settings!$F$11:$F$18,$O1059))))</f>
        <v/>
      </c>
      <c r="N1059" s="53">
        <f>IF(K1059="","",K1059-L1059-M1059-N($I1059)-$P1059*N(Settings!$D$20))</f>
        <v/>
      </c>
      <c r="O1059">
        <f>IF($C1059="",0,IFERROR(MATCH($C1059,Settings!$D$11:$D$18,0),0))</f>
        <v/>
      </c>
      <c r="P1059">
        <f>IF(LOWER(TRIM($J1059&amp;""))="x",1,0)</f>
        <v/>
      </c>
    </row>
    <row r="1060">
      <c r="A1060" s="49" t="n">
        <v>46156</v>
      </c>
      <c r="B1060" s="50" t="inlineStr">
        <is>
          <t>BL27053</t>
        </is>
      </c>
      <c r="C1060" s="50" t="inlineStr">
        <is>
          <t>eBay</t>
        </is>
      </c>
      <c r="D1060" s="50" t="inlineStr">
        <is>
          <t>BL-203</t>
        </is>
      </c>
      <c r="E1060" s="50" t="n">
        <v>1</v>
      </c>
      <c r="F1060" s="51" t="n">
        <v>16.72</v>
      </c>
      <c r="G1060" s="51" t="n">
        <v>0</v>
      </c>
      <c r="H1060" s="51" t="n">
        <v>3.28</v>
      </c>
      <c r="I1060" s="51" t="n">
        <v>4.95</v>
      </c>
      <c r="J1060" s="50" t="n"/>
      <c r="K1060" s="52">
        <f>IF(OR($A1060="",$E1060=""),"",IF($P1060=1,0,N($E1060)*N($F1060)-N($G1060)+N($H1060)))</f>
        <v/>
      </c>
      <c r="L1060" s="52">
        <f>IF(K1060="","",IF($P1060=1,0,N($E1060)*IFERROR(INDEX(Products!$D$8:$D$307,MATCH($D1060,Products!$A$8:$A$307,0)),0)))</f>
        <v/>
      </c>
      <c r="M1060" s="52">
        <f>IF(OR(K1060="",$O1060=0),IF(K1060="","",0),IF($P1060=1,0,K1060*(N(INDEX(Settings!$E$11:$E$18,$O1060))+N(INDEX(Settings!$G$11:$G$18,$O1060)))+N(INDEX(Settings!$F$11:$F$18,$O1060))))</f>
        <v/>
      </c>
      <c r="N1060" s="53">
        <f>IF(K1060="","",K1060-L1060-M1060-N($I1060)-$P1060*N(Settings!$D$20))</f>
        <v/>
      </c>
      <c r="O1060">
        <f>IF($C1060="",0,IFERROR(MATCH($C1060,Settings!$D$11:$D$18,0),0))</f>
        <v/>
      </c>
      <c r="P1060">
        <f>IF(LOWER(TRIM($J1060&amp;""))="x",1,0)</f>
        <v/>
      </c>
    </row>
    <row r="1061">
      <c r="A1061" s="49" t="n">
        <v>46156</v>
      </c>
      <c r="B1061" s="50" t="inlineStr">
        <is>
          <t>BL27054</t>
        </is>
      </c>
      <c r="C1061" s="50" t="inlineStr">
        <is>
          <t>Etsy</t>
        </is>
      </c>
      <c r="D1061" s="50" t="inlineStr">
        <is>
          <t>BL-201</t>
        </is>
      </c>
      <c r="E1061" s="50" t="n">
        <v>1</v>
      </c>
      <c r="F1061" s="51" t="n">
        <v>12.52</v>
      </c>
      <c r="G1061" s="51" t="n">
        <v>0</v>
      </c>
      <c r="H1061" s="51" t="n">
        <v>3.28</v>
      </c>
      <c r="I1061" s="51" t="n">
        <v>4.18</v>
      </c>
      <c r="J1061" s="50" t="n"/>
      <c r="K1061" s="52">
        <f>IF(OR($A1061="",$E1061=""),"",IF($P1061=1,0,N($E1061)*N($F1061)-N($G1061)+N($H1061)))</f>
        <v/>
      </c>
      <c r="L1061" s="52">
        <f>IF(K1061="","",IF($P1061=1,0,N($E1061)*IFERROR(INDEX(Products!$D$8:$D$307,MATCH($D1061,Products!$A$8:$A$307,0)),0)))</f>
        <v/>
      </c>
      <c r="M1061" s="52">
        <f>IF(OR(K1061="",$O1061=0),IF(K1061="","",0),IF($P1061=1,0,K1061*(N(INDEX(Settings!$E$11:$E$18,$O1061))+N(INDEX(Settings!$G$11:$G$18,$O1061)))+N(INDEX(Settings!$F$11:$F$18,$O1061))))</f>
        <v/>
      </c>
      <c r="N1061" s="53">
        <f>IF(K1061="","",K1061-L1061-M1061-N($I1061)-$P1061*N(Settings!$D$20))</f>
        <v/>
      </c>
      <c r="O1061">
        <f>IF($C1061="",0,IFERROR(MATCH($C1061,Settings!$D$11:$D$18,0),0))</f>
        <v/>
      </c>
      <c r="P1061">
        <f>IF(LOWER(TRIM($J1061&amp;""))="x",1,0)</f>
        <v/>
      </c>
    </row>
    <row r="1062">
      <c r="A1062" s="49" t="n">
        <v>46156</v>
      </c>
      <c r="B1062" s="50" t="inlineStr">
        <is>
          <t>BL27055</t>
        </is>
      </c>
      <c r="C1062" s="50" t="inlineStr">
        <is>
          <t>Own shop</t>
        </is>
      </c>
      <c r="D1062" s="50" t="inlineStr">
        <is>
          <t>BL-101</t>
        </is>
      </c>
      <c r="E1062" s="50" t="n">
        <v>1</v>
      </c>
      <c r="F1062" s="51" t="n">
        <v>20.92</v>
      </c>
      <c r="G1062" s="51" t="n">
        <v>0</v>
      </c>
      <c r="H1062" s="51" t="n">
        <v>4.12</v>
      </c>
      <c r="I1062" s="51" t="n">
        <v>5.11</v>
      </c>
      <c r="J1062" s="50" t="n"/>
      <c r="K1062" s="52">
        <f>IF(OR($A1062="",$E1062=""),"",IF($P1062=1,0,N($E1062)*N($F1062)-N($G1062)+N($H1062)))</f>
        <v/>
      </c>
      <c r="L1062" s="52">
        <f>IF(K1062="","",IF($P1062=1,0,N($E1062)*IFERROR(INDEX(Products!$D$8:$D$307,MATCH($D1062,Products!$A$8:$A$307,0)),0)))</f>
        <v/>
      </c>
      <c r="M1062" s="52">
        <f>IF(OR(K1062="",$O1062=0),IF(K1062="","",0),IF($P1062=1,0,K1062*(N(INDEX(Settings!$E$11:$E$18,$O1062))+N(INDEX(Settings!$G$11:$G$18,$O1062)))+N(INDEX(Settings!$F$11:$F$18,$O1062))))</f>
        <v/>
      </c>
      <c r="N1062" s="53">
        <f>IF(K1062="","",K1062-L1062-M1062-N($I1062)-$P1062*N(Settings!$D$20))</f>
        <v/>
      </c>
      <c r="O1062">
        <f>IF($C1062="",0,IFERROR(MATCH($C1062,Settings!$D$11:$D$18,0),0))</f>
        <v/>
      </c>
      <c r="P1062">
        <f>IF(LOWER(TRIM($J1062&amp;""))="x",1,0)</f>
        <v/>
      </c>
    </row>
    <row r="1063">
      <c r="A1063" s="49" t="n">
        <v>46157</v>
      </c>
      <c r="B1063" s="50" t="inlineStr">
        <is>
          <t>BL27056</t>
        </is>
      </c>
      <c r="C1063" s="50" t="inlineStr">
        <is>
          <t>Amazon</t>
        </is>
      </c>
      <c r="D1063" s="50" t="inlineStr">
        <is>
          <t>BL-102</t>
        </is>
      </c>
      <c r="E1063" s="50" t="n">
        <v>1</v>
      </c>
      <c r="F1063" s="51" t="n">
        <v>14.91</v>
      </c>
      <c r="G1063" s="51" t="n">
        <v>0</v>
      </c>
      <c r="H1063" s="51" t="n">
        <v>0</v>
      </c>
      <c r="I1063" s="51" t="n">
        <v>4.3</v>
      </c>
      <c r="J1063" s="50" t="n"/>
      <c r="K1063" s="52">
        <f>IF(OR($A1063="",$E1063=""),"",IF($P1063=1,0,N($E1063)*N($F1063)-N($G1063)+N($H1063)))</f>
        <v/>
      </c>
      <c r="L1063" s="52">
        <f>IF(K1063="","",IF($P1063=1,0,N($E1063)*IFERROR(INDEX(Products!$D$8:$D$307,MATCH($D1063,Products!$A$8:$A$307,0)),0)))</f>
        <v/>
      </c>
      <c r="M1063" s="52">
        <f>IF(OR(K1063="",$O1063=0),IF(K1063="","",0),IF($P1063=1,0,K1063*(N(INDEX(Settings!$E$11:$E$18,$O1063))+N(INDEX(Settings!$G$11:$G$18,$O1063)))+N(INDEX(Settings!$F$11:$F$18,$O1063))))</f>
        <v/>
      </c>
      <c r="N1063" s="53">
        <f>IF(K1063="","",K1063-L1063-M1063-N($I1063)-$P1063*N(Settings!$D$20))</f>
        <v/>
      </c>
      <c r="O1063">
        <f>IF($C1063="",0,IFERROR(MATCH($C1063,Settings!$D$11:$D$18,0),0))</f>
        <v/>
      </c>
      <c r="P1063">
        <f>IF(LOWER(TRIM($J1063&amp;""))="x",1,0)</f>
        <v/>
      </c>
    </row>
    <row r="1064">
      <c r="A1064" s="49" t="n">
        <v>46157</v>
      </c>
      <c r="B1064" s="50" t="inlineStr">
        <is>
          <t>BL27057</t>
        </is>
      </c>
      <c r="C1064" s="50" t="inlineStr">
        <is>
          <t>Amazon</t>
        </is>
      </c>
      <c r="D1064" s="50" t="inlineStr">
        <is>
          <t>BL-202</t>
        </is>
      </c>
      <c r="E1064" s="50" t="n">
        <v>2</v>
      </c>
      <c r="F1064" s="51" t="n">
        <v>60.88</v>
      </c>
      <c r="G1064" s="51" t="n">
        <v>0</v>
      </c>
      <c r="H1064" s="51" t="n">
        <v>0</v>
      </c>
      <c r="I1064" s="51" t="n">
        <v>6.9</v>
      </c>
      <c r="J1064" s="50" t="n"/>
      <c r="K1064" s="52">
        <f>IF(OR($A1064="",$E1064=""),"",IF($P1064=1,0,N($E1064)*N($F1064)-N($G1064)+N($H1064)))</f>
        <v/>
      </c>
      <c r="L1064" s="52">
        <f>IF(K1064="","",IF($P1064=1,0,N($E1064)*IFERROR(INDEX(Products!$D$8:$D$307,MATCH($D1064,Products!$A$8:$A$307,0)),0)))</f>
        <v/>
      </c>
      <c r="M1064" s="52">
        <f>IF(OR(K1064="",$O1064=0),IF(K1064="","",0),IF($P1064=1,0,K1064*(N(INDEX(Settings!$E$11:$E$18,$O1064))+N(INDEX(Settings!$G$11:$G$18,$O1064)))+N(INDEX(Settings!$F$11:$F$18,$O1064))))</f>
        <v/>
      </c>
      <c r="N1064" s="53">
        <f>IF(K1064="","",K1064-L1064-M1064-N($I1064)-$P1064*N(Settings!$D$20))</f>
        <v/>
      </c>
      <c r="O1064">
        <f>IF($C1064="",0,IFERROR(MATCH($C1064,Settings!$D$11:$D$18,0),0))</f>
        <v/>
      </c>
      <c r="P1064">
        <f>IF(LOWER(TRIM($J1064&amp;""))="x",1,0)</f>
        <v/>
      </c>
    </row>
    <row r="1065">
      <c r="A1065" s="49" t="n">
        <v>46157</v>
      </c>
      <c r="B1065" s="50" t="inlineStr">
        <is>
          <t>BL27058</t>
        </is>
      </c>
      <c r="C1065" s="50" t="inlineStr">
        <is>
          <t>Own shop</t>
        </is>
      </c>
      <c r="D1065" s="50" t="inlineStr">
        <is>
          <t>BL-203</t>
        </is>
      </c>
      <c r="E1065" s="50" t="n">
        <v>1</v>
      </c>
      <c r="F1065" s="51" t="n">
        <v>16.72</v>
      </c>
      <c r="G1065" s="51" t="n">
        <v>1.67</v>
      </c>
      <c r="H1065" s="51" t="n">
        <v>4.12</v>
      </c>
      <c r="I1065" s="51" t="n">
        <v>5.08</v>
      </c>
      <c r="J1065" s="50" t="n"/>
      <c r="K1065" s="52">
        <f>IF(OR($A1065="",$E1065=""),"",IF($P1065=1,0,N($E1065)*N($F1065)-N($G1065)+N($H1065)))</f>
        <v/>
      </c>
      <c r="L1065" s="52">
        <f>IF(K1065="","",IF($P1065=1,0,N($E1065)*IFERROR(INDEX(Products!$D$8:$D$307,MATCH($D1065,Products!$A$8:$A$307,0)),0)))</f>
        <v/>
      </c>
      <c r="M1065" s="52">
        <f>IF(OR(K1065="",$O1065=0),IF(K1065="","",0),IF($P1065=1,0,K1065*(N(INDEX(Settings!$E$11:$E$18,$O1065))+N(INDEX(Settings!$G$11:$G$18,$O1065)))+N(INDEX(Settings!$F$11:$F$18,$O1065))))</f>
        <v/>
      </c>
      <c r="N1065" s="53">
        <f>IF(K1065="","",K1065-L1065-M1065-N($I1065)-$P1065*N(Settings!$D$20))</f>
        <v/>
      </c>
      <c r="O1065">
        <f>IF($C1065="",0,IFERROR(MATCH($C1065,Settings!$D$11:$D$18,0),0))</f>
        <v/>
      </c>
      <c r="P1065">
        <f>IF(LOWER(TRIM($J1065&amp;""))="x",1,0)</f>
        <v/>
      </c>
    </row>
    <row r="1066">
      <c r="A1066" s="49" t="n">
        <v>46157</v>
      </c>
      <c r="B1066" s="50" t="inlineStr">
        <is>
          <t>BL27059</t>
        </is>
      </c>
      <c r="C1066" s="50" t="inlineStr">
        <is>
          <t>eBay</t>
        </is>
      </c>
      <c r="D1066" s="50" t="inlineStr">
        <is>
          <t>BL-204</t>
        </is>
      </c>
      <c r="E1066" s="50" t="n">
        <v>2</v>
      </c>
      <c r="F1066" s="51" t="n">
        <v>19.24</v>
      </c>
      <c r="G1066" s="51" t="n">
        <v>0</v>
      </c>
      <c r="H1066" s="51" t="n">
        <v>3.28</v>
      </c>
      <c r="I1066" s="51" t="n">
        <v>5.19</v>
      </c>
      <c r="J1066" s="50" t="n"/>
      <c r="K1066" s="52">
        <f>IF(OR($A1066="",$E1066=""),"",IF($P1066=1,0,N($E1066)*N($F1066)-N($G1066)+N($H1066)))</f>
        <v/>
      </c>
      <c r="L1066" s="52">
        <f>IF(K1066="","",IF($P1066=1,0,N($E1066)*IFERROR(INDEX(Products!$D$8:$D$307,MATCH($D1066,Products!$A$8:$A$307,0)),0)))</f>
        <v/>
      </c>
      <c r="M1066" s="52">
        <f>IF(OR(K1066="",$O1066=0),IF(K1066="","",0),IF($P1066=1,0,K1066*(N(INDEX(Settings!$E$11:$E$18,$O1066))+N(INDEX(Settings!$G$11:$G$18,$O1066)))+N(INDEX(Settings!$F$11:$F$18,$O1066))))</f>
        <v/>
      </c>
      <c r="N1066" s="53">
        <f>IF(K1066="","",K1066-L1066-M1066-N($I1066)-$P1066*N(Settings!$D$20))</f>
        <v/>
      </c>
      <c r="O1066">
        <f>IF($C1066="",0,IFERROR(MATCH($C1066,Settings!$D$11:$D$18,0),0))</f>
        <v/>
      </c>
      <c r="P1066">
        <f>IF(LOWER(TRIM($J1066&amp;""))="x",1,0)</f>
        <v/>
      </c>
    </row>
    <row r="1067">
      <c r="A1067" s="49" t="n">
        <v>46157</v>
      </c>
      <c r="B1067" s="50" t="inlineStr">
        <is>
          <t>BL27060</t>
        </is>
      </c>
      <c r="C1067" s="50" t="inlineStr">
        <is>
          <t>Own shop</t>
        </is>
      </c>
      <c r="D1067" s="50" t="inlineStr">
        <is>
          <t>BL-104</t>
        </is>
      </c>
      <c r="E1067" s="50" t="n">
        <v>2</v>
      </c>
      <c r="F1067" s="51" t="n">
        <v>8.32</v>
      </c>
      <c r="G1067" s="51" t="n">
        <v>0</v>
      </c>
      <c r="H1067" s="51" t="n">
        <v>4.12</v>
      </c>
      <c r="I1067" s="51" t="n">
        <v>4.86</v>
      </c>
      <c r="J1067" s="50" t="n"/>
      <c r="K1067" s="52">
        <f>IF(OR($A1067="",$E1067=""),"",IF($P1067=1,0,N($E1067)*N($F1067)-N($G1067)+N($H1067)))</f>
        <v/>
      </c>
      <c r="L1067" s="52">
        <f>IF(K1067="","",IF($P1067=1,0,N($E1067)*IFERROR(INDEX(Products!$D$8:$D$307,MATCH($D1067,Products!$A$8:$A$307,0)),0)))</f>
        <v/>
      </c>
      <c r="M1067" s="52">
        <f>IF(OR(K1067="",$O1067=0),IF(K1067="","",0),IF($P1067=1,0,K1067*(N(INDEX(Settings!$E$11:$E$18,$O1067))+N(INDEX(Settings!$G$11:$G$18,$O1067)))+N(INDEX(Settings!$F$11:$F$18,$O1067))))</f>
        <v/>
      </c>
      <c r="N1067" s="53">
        <f>IF(K1067="","",K1067-L1067-M1067-N($I1067)-$P1067*N(Settings!$D$20))</f>
        <v/>
      </c>
      <c r="O1067">
        <f>IF($C1067="",0,IFERROR(MATCH($C1067,Settings!$D$11:$D$18,0),0))</f>
        <v/>
      </c>
      <c r="P1067">
        <f>IF(LOWER(TRIM($J1067&amp;""))="x",1,0)</f>
        <v/>
      </c>
    </row>
    <row r="1068">
      <c r="A1068" s="49" t="n">
        <v>46157</v>
      </c>
      <c r="B1068" s="50" t="inlineStr">
        <is>
          <t>BL27061</t>
        </is>
      </c>
      <c r="C1068" s="50" t="inlineStr">
        <is>
          <t>Amazon</t>
        </is>
      </c>
      <c r="D1068" s="50" t="inlineStr">
        <is>
          <t>BL-403</t>
        </is>
      </c>
      <c r="E1068" s="50" t="n">
        <v>1</v>
      </c>
      <c r="F1068" s="51" t="n">
        <v>11.38</v>
      </c>
      <c r="G1068" s="51" t="n">
        <v>0</v>
      </c>
      <c r="H1068" s="51" t="n">
        <v>0</v>
      </c>
      <c r="I1068" s="51" t="n">
        <v>5.15</v>
      </c>
      <c r="J1068" s="50" t="n"/>
      <c r="K1068" s="52">
        <f>IF(OR($A1068="",$E1068=""),"",IF($P1068=1,0,N($E1068)*N($F1068)-N($G1068)+N($H1068)))</f>
        <v/>
      </c>
      <c r="L1068" s="52">
        <f>IF(K1068="","",IF($P1068=1,0,N($E1068)*IFERROR(INDEX(Products!$D$8:$D$307,MATCH($D1068,Products!$A$8:$A$307,0)),0)))</f>
        <v/>
      </c>
      <c r="M1068" s="52">
        <f>IF(OR(K1068="",$O1068=0),IF(K1068="","",0),IF($P1068=1,0,K1068*(N(INDEX(Settings!$E$11:$E$18,$O1068))+N(INDEX(Settings!$G$11:$G$18,$O1068)))+N(INDEX(Settings!$F$11:$F$18,$O1068))))</f>
        <v/>
      </c>
      <c r="N1068" s="53">
        <f>IF(K1068="","",K1068-L1068-M1068-N($I1068)-$P1068*N(Settings!$D$20))</f>
        <v/>
      </c>
      <c r="O1068">
        <f>IF($C1068="",0,IFERROR(MATCH($C1068,Settings!$D$11:$D$18,0),0))</f>
        <v/>
      </c>
      <c r="P1068">
        <f>IF(LOWER(TRIM($J1068&amp;""))="x",1,0)</f>
        <v/>
      </c>
    </row>
    <row r="1069">
      <c r="A1069" s="49" t="n">
        <v>46158</v>
      </c>
      <c r="B1069" s="50" t="inlineStr">
        <is>
          <t>BL27062</t>
        </is>
      </c>
      <c r="C1069" s="50" t="inlineStr">
        <is>
          <t>Own shop</t>
        </is>
      </c>
      <c r="D1069" s="50" t="inlineStr">
        <is>
          <t>BL-401</t>
        </is>
      </c>
      <c r="E1069" s="50" t="n">
        <v>1</v>
      </c>
      <c r="F1069" s="51" t="n">
        <v>23.45</v>
      </c>
      <c r="G1069" s="51" t="n">
        <v>0</v>
      </c>
      <c r="H1069" s="51" t="n">
        <v>4.12</v>
      </c>
      <c r="I1069" s="51" t="n">
        <v>5.1</v>
      </c>
      <c r="J1069" s="50" t="n"/>
      <c r="K1069" s="52">
        <f>IF(OR($A1069="",$E1069=""),"",IF($P1069=1,0,N($E1069)*N($F1069)-N($G1069)+N($H1069)))</f>
        <v/>
      </c>
      <c r="L1069" s="52">
        <f>IF(K1069="","",IF($P1069=1,0,N($E1069)*IFERROR(INDEX(Products!$D$8:$D$307,MATCH($D1069,Products!$A$8:$A$307,0)),0)))</f>
        <v/>
      </c>
      <c r="M1069" s="52">
        <f>IF(OR(K1069="",$O1069=0),IF(K1069="","",0),IF($P1069=1,0,K1069*(N(INDEX(Settings!$E$11:$E$18,$O1069))+N(INDEX(Settings!$G$11:$G$18,$O1069)))+N(INDEX(Settings!$F$11:$F$18,$O1069))))</f>
        <v/>
      </c>
      <c r="N1069" s="53">
        <f>IF(K1069="","",K1069-L1069-M1069-N($I1069)-$P1069*N(Settings!$D$20))</f>
        <v/>
      </c>
      <c r="O1069">
        <f>IF($C1069="",0,IFERROR(MATCH($C1069,Settings!$D$11:$D$18,0),0))</f>
        <v/>
      </c>
      <c r="P1069">
        <f>IF(LOWER(TRIM($J1069&amp;""))="x",1,0)</f>
        <v/>
      </c>
    </row>
    <row r="1070">
      <c r="A1070" s="49" t="n">
        <v>46158</v>
      </c>
      <c r="B1070" s="50" t="inlineStr">
        <is>
          <t>BL27063</t>
        </is>
      </c>
      <c r="C1070" s="50" t="inlineStr">
        <is>
          <t>Amazon</t>
        </is>
      </c>
      <c r="D1070" s="50" t="inlineStr">
        <is>
          <t>BL-301</t>
        </is>
      </c>
      <c r="E1070" s="50" t="n">
        <v>1</v>
      </c>
      <c r="F1070" s="51" t="n">
        <v>19.32</v>
      </c>
      <c r="G1070" s="51" t="n">
        <v>0</v>
      </c>
      <c r="H1070" s="51" t="n">
        <v>0</v>
      </c>
      <c r="I1070" s="51" t="n">
        <v>4.71</v>
      </c>
      <c r="J1070" s="50" t="n"/>
      <c r="K1070" s="52">
        <f>IF(OR($A1070="",$E1070=""),"",IF($P1070=1,0,N($E1070)*N($F1070)-N($G1070)+N($H1070)))</f>
        <v/>
      </c>
      <c r="L1070" s="52">
        <f>IF(K1070="","",IF($P1070=1,0,N($E1070)*IFERROR(INDEX(Products!$D$8:$D$307,MATCH($D1070,Products!$A$8:$A$307,0)),0)))</f>
        <v/>
      </c>
      <c r="M1070" s="52">
        <f>IF(OR(K1070="",$O1070=0),IF(K1070="","",0),IF($P1070=1,0,K1070*(N(INDEX(Settings!$E$11:$E$18,$O1070))+N(INDEX(Settings!$G$11:$G$18,$O1070)))+N(INDEX(Settings!$F$11:$F$18,$O1070))))</f>
        <v/>
      </c>
      <c r="N1070" s="53">
        <f>IF(K1070="","",K1070-L1070-M1070-N($I1070)-$P1070*N(Settings!$D$20))</f>
        <v/>
      </c>
      <c r="O1070">
        <f>IF($C1070="",0,IFERROR(MATCH($C1070,Settings!$D$11:$D$18,0),0))</f>
        <v/>
      </c>
      <c r="P1070">
        <f>IF(LOWER(TRIM($J1070&amp;""))="x",1,0)</f>
        <v/>
      </c>
    </row>
    <row r="1071">
      <c r="A1071" s="49" t="n">
        <v>46158</v>
      </c>
      <c r="B1071" s="50" t="inlineStr">
        <is>
          <t>BL27064</t>
        </is>
      </c>
      <c r="C1071" s="50" t="inlineStr">
        <is>
          <t>Amazon</t>
        </is>
      </c>
      <c r="D1071" s="50" t="inlineStr">
        <is>
          <t>BL-204</t>
        </is>
      </c>
      <c r="E1071" s="50" t="n">
        <v>1</v>
      </c>
      <c r="F1071" s="51" t="n">
        <v>20.21</v>
      </c>
      <c r="G1071" s="51" t="n">
        <v>0</v>
      </c>
      <c r="H1071" s="51" t="n">
        <v>0</v>
      </c>
      <c r="I1071" s="51" t="n">
        <v>4.38</v>
      </c>
      <c r="J1071" s="50" t="n"/>
      <c r="K1071" s="52">
        <f>IF(OR($A1071="",$E1071=""),"",IF($P1071=1,0,N($E1071)*N($F1071)-N($G1071)+N($H1071)))</f>
        <v/>
      </c>
      <c r="L1071" s="52">
        <f>IF(K1071="","",IF($P1071=1,0,N($E1071)*IFERROR(INDEX(Products!$D$8:$D$307,MATCH($D1071,Products!$A$8:$A$307,0)),0)))</f>
        <v/>
      </c>
      <c r="M1071" s="52">
        <f>IF(OR(K1071="",$O1071=0),IF(K1071="","",0),IF($P1071=1,0,K1071*(N(INDEX(Settings!$E$11:$E$18,$O1071))+N(INDEX(Settings!$G$11:$G$18,$O1071)))+N(INDEX(Settings!$F$11:$F$18,$O1071))))</f>
        <v/>
      </c>
      <c r="N1071" s="53">
        <f>IF(K1071="","",K1071-L1071-M1071-N($I1071)-$P1071*N(Settings!$D$20))</f>
        <v/>
      </c>
      <c r="O1071">
        <f>IF($C1071="",0,IFERROR(MATCH($C1071,Settings!$D$11:$D$18,0),0))</f>
        <v/>
      </c>
      <c r="P1071">
        <f>IF(LOWER(TRIM($J1071&amp;""))="x",1,0)</f>
        <v/>
      </c>
    </row>
    <row r="1072">
      <c r="A1072" s="49" t="n">
        <v>46158</v>
      </c>
      <c r="B1072" s="50" t="inlineStr">
        <is>
          <t>BL27065</t>
        </is>
      </c>
      <c r="C1072" s="50" t="inlineStr">
        <is>
          <t>Own shop</t>
        </is>
      </c>
      <c r="D1072" s="50" t="inlineStr">
        <is>
          <t>BL-403</t>
        </is>
      </c>
      <c r="E1072" s="50" t="n">
        <v>1</v>
      </c>
      <c r="F1072" s="51" t="n">
        <v>10.84</v>
      </c>
      <c r="G1072" s="51" t="n">
        <v>0</v>
      </c>
      <c r="H1072" s="51" t="n">
        <v>4.12</v>
      </c>
      <c r="I1072" s="51" t="n">
        <v>4.27</v>
      </c>
      <c r="J1072" s="50" t="n"/>
      <c r="K1072" s="52">
        <f>IF(OR($A1072="",$E1072=""),"",IF($P1072=1,0,N($E1072)*N($F1072)-N($G1072)+N($H1072)))</f>
        <v/>
      </c>
      <c r="L1072" s="52">
        <f>IF(K1072="","",IF($P1072=1,0,N($E1072)*IFERROR(INDEX(Products!$D$8:$D$307,MATCH($D1072,Products!$A$8:$A$307,0)),0)))</f>
        <v/>
      </c>
      <c r="M1072" s="52">
        <f>IF(OR(K1072="",$O1072=0),IF(K1072="","",0),IF($P1072=1,0,K1072*(N(INDEX(Settings!$E$11:$E$18,$O1072))+N(INDEX(Settings!$G$11:$G$18,$O1072)))+N(INDEX(Settings!$F$11:$F$18,$O1072))))</f>
        <v/>
      </c>
      <c r="N1072" s="53">
        <f>IF(K1072="","",K1072-L1072-M1072-N($I1072)-$P1072*N(Settings!$D$20))</f>
        <v/>
      </c>
      <c r="O1072">
        <f>IF($C1072="",0,IFERROR(MATCH($C1072,Settings!$D$11:$D$18,0),0))</f>
        <v/>
      </c>
      <c r="P1072">
        <f>IF(LOWER(TRIM($J1072&amp;""))="x",1,0)</f>
        <v/>
      </c>
    </row>
    <row r="1073">
      <c r="A1073" s="49" t="n">
        <v>46158</v>
      </c>
      <c r="B1073" s="50" t="inlineStr">
        <is>
          <t>BL27066</t>
        </is>
      </c>
      <c r="C1073" s="50" t="inlineStr">
        <is>
          <t>Amazon</t>
        </is>
      </c>
      <c r="D1073" s="50" t="inlineStr">
        <is>
          <t>BL-401</t>
        </is>
      </c>
      <c r="E1073" s="50" t="n">
        <v>1</v>
      </c>
      <c r="F1073" s="51" t="n">
        <v>24.62</v>
      </c>
      <c r="G1073" s="51" t="n">
        <v>0</v>
      </c>
      <c r="H1073" s="51" t="n">
        <v>0</v>
      </c>
      <c r="I1073" s="51" t="n">
        <v>4.29</v>
      </c>
      <c r="J1073" s="50" t="n"/>
      <c r="K1073" s="52">
        <f>IF(OR($A1073="",$E1073=""),"",IF($P1073=1,0,N($E1073)*N($F1073)-N($G1073)+N($H1073)))</f>
        <v/>
      </c>
      <c r="L1073" s="52">
        <f>IF(K1073="","",IF($P1073=1,0,N($E1073)*IFERROR(INDEX(Products!$D$8:$D$307,MATCH($D1073,Products!$A$8:$A$307,0)),0)))</f>
        <v/>
      </c>
      <c r="M1073" s="52">
        <f>IF(OR(K1073="",$O1073=0),IF(K1073="","",0),IF($P1073=1,0,K1073*(N(INDEX(Settings!$E$11:$E$18,$O1073))+N(INDEX(Settings!$G$11:$G$18,$O1073)))+N(INDEX(Settings!$F$11:$F$18,$O1073))))</f>
        <v/>
      </c>
      <c r="N1073" s="53">
        <f>IF(K1073="","",K1073-L1073-M1073-N($I1073)-$P1073*N(Settings!$D$20))</f>
        <v/>
      </c>
      <c r="O1073">
        <f>IF($C1073="",0,IFERROR(MATCH($C1073,Settings!$D$11:$D$18,0),0))</f>
        <v/>
      </c>
      <c r="P1073">
        <f>IF(LOWER(TRIM($J1073&amp;""))="x",1,0)</f>
        <v/>
      </c>
    </row>
    <row r="1074">
      <c r="A1074" s="49" t="n">
        <v>46158</v>
      </c>
      <c r="B1074" s="50" t="inlineStr">
        <is>
          <t>BL27067</t>
        </is>
      </c>
      <c r="C1074" s="50" t="inlineStr">
        <is>
          <t>Amazon</t>
        </is>
      </c>
      <c r="D1074" s="50" t="inlineStr">
        <is>
          <t>BL-303</t>
        </is>
      </c>
      <c r="E1074" s="50" t="n">
        <v>1</v>
      </c>
      <c r="F1074" s="51" t="n">
        <v>10.5</v>
      </c>
      <c r="G1074" s="51" t="n">
        <v>0</v>
      </c>
      <c r="H1074" s="51" t="n">
        <v>0</v>
      </c>
      <c r="I1074" s="51" t="n">
        <v>4.22</v>
      </c>
      <c r="J1074" s="50" t="n"/>
      <c r="K1074" s="52">
        <f>IF(OR($A1074="",$E1074=""),"",IF($P1074=1,0,N($E1074)*N($F1074)-N($G1074)+N($H1074)))</f>
        <v/>
      </c>
      <c r="L1074" s="52">
        <f>IF(K1074="","",IF($P1074=1,0,N($E1074)*IFERROR(INDEX(Products!$D$8:$D$307,MATCH($D1074,Products!$A$8:$A$307,0)),0)))</f>
        <v/>
      </c>
      <c r="M1074" s="52">
        <f>IF(OR(K1074="",$O1074=0),IF(K1074="","",0),IF($P1074=1,0,K1074*(N(INDEX(Settings!$E$11:$E$18,$O1074))+N(INDEX(Settings!$G$11:$G$18,$O1074)))+N(INDEX(Settings!$F$11:$F$18,$O1074))))</f>
        <v/>
      </c>
      <c r="N1074" s="53">
        <f>IF(K1074="","",K1074-L1074-M1074-N($I1074)-$P1074*N(Settings!$D$20))</f>
        <v/>
      </c>
      <c r="O1074">
        <f>IF($C1074="",0,IFERROR(MATCH($C1074,Settings!$D$11:$D$18,0),0))</f>
        <v/>
      </c>
      <c r="P1074">
        <f>IF(LOWER(TRIM($J1074&amp;""))="x",1,0)</f>
        <v/>
      </c>
    </row>
    <row r="1075">
      <c r="A1075" s="49" t="n">
        <v>46158</v>
      </c>
      <c r="B1075" s="50" t="inlineStr">
        <is>
          <t>BL27068</t>
        </is>
      </c>
      <c r="C1075" s="50" t="inlineStr">
        <is>
          <t>Own shop</t>
        </is>
      </c>
      <c r="D1075" s="50" t="inlineStr">
        <is>
          <t>BL-401</t>
        </is>
      </c>
      <c r="E1075" s="50" t="n">
        <v>1</v>
      </c>
      <c r="F1075" s="51" t="n">
        <v>23.45</v>
      </c>
      <c r="G1075" s="51" t="n">
        <v>0</v>
      </c>
      <c r="H1075" s="51" t="n">
        <v>4.12</v>
      </c>
      <c r="I1075" s="51" t="n">
        <v>4.4</v>
      </c>
      <c r="J1075" s="50" t="n"/>
      <c r="K1075" s="52">
        <f>IF(OR($A1075="",$E1075=""),"",IF($P1075=1,0,N($E1075)*N($F1075)-N($G1075)+N($H1075)))</f>
        <v/>
      </c>
      <c r="L1075" s="52">
        <f>IF(K1075="","",IF($P1075=1,0,N($E1075)*IFERROR(INDEX(Products!$D$8:$D$307,MATCH($D1075,Products!$A$8:$A$307,0)),0)))</f>
        <v/>
      </c>
      <c r="M1075" s="52">
        <f>IF(OR(K1075="",$O1075=0),IF(K1075="","",0),IF($P1075=1,0,K1075*(N(INDEX(Settings!$E$11:$E$18,$O1075))+N(INDEX(Settings!$G$11:$G$18,$O1075)))+N(INDEX(Settings!$F$11:$F$18,$O1075))))</f>
        <v/>
      </c>
      <c r="N1075" s="53">
        <f>IF(K1075="","",K1075-L1075-M1075-N($I1075)-$P1075*N(Settings!$D$20))</f>
        <v/>
      </c>
      <c r="O1075">
        <f>IF($C1075="",0,IFERROR(MATCH($C1075,Settings!$D$11:$D$18,0),0))</f>
        <v/>
      </c>
      <c r="P1075">
        <f>IF(LOWER(TRIM($J1075&amp;""))="x",1,0)</f>
        <v/>
      </c>
    </row>
    <row r="1076">
      <c r="A1076" s="49" t="n">
        <v>46158</v>
      </c>
      <c r="B1076" s="50" t="inlineStr">
        <is>
          <t>BL27069</t>
        </is>
      </c>
      <c r="C1076" s="50" t="inlineStr">
        <is>
          <t>Own shop</t>
        </is>
      </c>
      <c r="D1076" s="50" t="inlineStr">
        <is>
          <t>BL-101</t>
        </is>
      </c>
      <c r="E1076" s="50" t="n">
        <v>1</v>
      </c>
      <c r="F1076" s="51" t="n">
        <v>20.92</v>
      </c>
      <c r="G1076" s="51" t="n">
        <v>0</v>
      </c>
      <c r="H1076" s="51" t="n">
        <v>4.12</v>
      </c>
      <c r="I1076" s="51" t="n">
        <v>4.54</v>
      </c>
      <c r="J1076" s="50" t="n"/>
      <c r="K1076" s="52">
        <f>IF(OR($A1076="",$E1076=""),"",IF($P1076=1,0,N($E1076)*N($F1076)-N($G1076)+N($H1076)))</f>
        <v/>
      </c>
      <c r="L1076" s="52">
        <f>IF(K1076="","",IF($P1076=1,0,N($E1076)*IFERROR(INDEX(Products!$D$8:$D$307,MATCH($D1076,Products!$A$8:$A$307,0)),0)))</f>
        <v/>
      </c>
      <c r="M1076" s="52">
        <f>IF(OR(K1076="",$O1076=0),IF(K1076="","",0),IF($P1076=1,0,K1076*(N(INDEX(Settings!$E$11:$E$18,$O1076))+N(INDEX(Settings!$G$11:$G$18,$O1076)))+N(INDEX(Settings!$F$11:$F$18,$O1076))))</f>
        <v/>
      </c>
      <c r="N1076" s="53">
        <f>IF(K1076="","",K1076-L1076-M1076-N($I1076)-$P1076*N(Settings!$D$20))</f>
        <v/>
      </c>
      <c r="O1076">
        <f>IF($C1076="",0,IFERROR(MATCH($C1076,Settings!$D$11:$D$18,0),0))</f>
        <v/>
      </c>
      <c r="P1076">
        <f>IF(LOWER(TRIM($J1076&amp;""))="x",1,0)</f>
        <v/>
      </c>
    </row>
    <row r="1077">
      <c r="A1077" s="49" t="n">
        <v>46158</v>
      </c>
      <c r="B1077" s="50" t="inlineStr">
        <is>
          <t>BL27070</t>
        </is>
      </c>
      <c r="C1077" s="50" t="inlineStr">
        <is>
          <t>eBay</t>
        </is>
      </c>
      <c r="D1077" s="50" t="inlineStr">
        <is>
          <t>BL-401</t>
        </is>
      </c>
      <c r="E1077" s="50" t="n">
        <v>1</v>
      </c>
      <c r="F1077" s="51" t="n">
        <v>23.45</v>
      </c>
      <c r="G1077" s="51" t="n">
        <v>0</v>
      </c>
      <c r="H1077" s="51" t="n">
        <v>3.28</v>
      </c>
      <c r="I1077" s="51" t="n">
        <v>5.18</v>
      </c>
      <c r="J1077" s="50" t="n"/>
      <c r="K1077" s="52">
        <f>IF(OR($A1077="",$E1077=""),"",IF($P1077=1,0,N($E1077)*N($F1077)-N($G1077)+N($H1077)))</f>
        <v/>
      </c>
      <c r="L1077" s="52">
        <f>IF(K1077="","",IF($P1077=1,0,N($E1077)*IFERROR(INDEX(Products!$D$8:$D$307,MATCH($D1077,Products!$A$8:$A$307,0)),0)))</f>
        <v/>
      </c>
      <c r="M1077" s="52">
        <f>IF(OR(K1077="",$O1077=0),IF(K1077="","",0),IF($P1077=1,0,K1077*(N(INDEX(Settings!$E$11:$E$18,$O1077))+N(INDEX(Settings!$G$11:$G$18,$O1077)))+N(INDEX(Settings!$F$11:$F$18,$O1077))))</f>
        <v/>
      </c>
      <c r="N1077" s="53">
        <f>IF(K1077="","",K1077-L1077-M1077-N($I1077)-$P1077*N(Settings!$D$20))</f>
        <v/>
      </c>
      <c r="O1077">
        <f>IF($C1077="",0,IFERROR(MATCH($C1077,Settings!$D$11:$D$18,0),0))</f>
        <v/>
      </c>
      <c r="P1077">
        <f>IF(LOWER(TRIM($J1077&amp;""))="x",1,0)</f>
        <v/>
      </c>
    </row>
    <row r="1078">
      <c r="A1078" s="49" t="n">
        <v>46158</v>
      </c>
      <c r="B1078" s="50" t="inlineStr">
        <is>
          <t>BL27071</t>
        </is>
      </c>
      <c r="C1078" s="50" t="inlineStr">
        <is>
          <t>Own shop</t>
        </is>
      </c>
      <c r="D1078" s="50" t="inlineStr">
        <is>
          <t>BL-201</t>
        </is>
      </c>
      <c r="E1078" s="50" t="n">
        <v>1</v>
      </c>
      <c r="F1078" s="51" t="n">
        <v>12.52</v>
      </c>
      <c r="G1078" s="51" t="n">
        <v>0</v>
      </c>
      <c r="H1078" s="51" t="n">
        <v>4.12</v>
      </c>
      <c r="I1078" s="51" t="n">
        <v>4.48</v>
      </c>
      <c r="J1078" s="50" t="n"/>
      <c r="K1078" s="52">
        <f>IF(OR($A1078="",$E1078=""),"",IF($P1078=1,0,N($E1078)*N($F1078)-N($G1078)+N($H1078)))</f>
        <v/>
      </c>
      <c r="L1078" s="52">
        <f>IF(K1078="","",IF($P1078=1,0,N($E1078)*IFERROR(INDEX(Products!$D$8:$D$307,MATCH($D1078,Products!$A$8:$A$307,0)),0)))</f>
        <v/>
      </c>
      <c r="M1078" s="52">
        <f>IF(OR(K1078="",$O1078=0),IF(K1078="","",0),IF($P1078=1,0,K1078*(N(INDEX(Settings!$E$11:$E$18,$O1078))+N(INDEX(Settings!$G$11:$G$18,$O1078)))+N(INDEX(Settings!$F$11:$F$18,$O1078))))</f>
        <v/>
      </c>
      <c r="N1078" s="53">
        <f>IF(K1078="","",K1078-L1078-M1078-N($I1078)-$P1078*N(Settings!$D$20))</f>
        <v/>
      </c>
      <c r="O1078">
        <f>IF($C1078="",0,IFERROR(MATCH($C1078,Settings!$D$11:$D$18,0),0))</f>
        <v/>
      </c>
      <c r="P1078">
        <f>IF(LOWER(TRIM($J1078&amp;""))="x",1,0)</f>
        <v/>
      </c>
    </row>
    <row r="1079">
      <c r="A1079" s="49" t="n">
        <v>46158</v>
      </c>
      <c r="B1079" s="50" t="inlineStr">
        <is>
          <t>BL27072</t>
        </is>
      </c>
      <c r="C1079" s="50" t="inlineStr">
        <is>
          <t>eBay</t>
        </is>
      </c>
      <c r="D1079" s="50" t="inlineStr">
        <is>
          <t>BL-101</t>
        </is>
      </c>
      <c r="E1079" s="50" t="n">
        <v>1</v>
      </c>
      <c r="F1079" s="51" t="n">
        <v>20.92</v>
      </c>
      <c r="G1079" s="51" t="n">
        <v>0</v>
      </c>
      <c r="H1079" s="51" t="n">
        <v>3.28</v>
      </c>
      <c r="I1079" s="51" t="n">
        <v>4.33</v>
      </c>
      <c r="J1079" s="50" t="n"/>
      <c r="K1079" s="52">
        <f>IF(OR($A1079="",$E1079=""),"",IF($P1079=1,0,N($E1079)*N($F1079)-N($G1079)+N($H1079)))</f>
        <v/>
      </c>
      <c r="L1079" s="52">
        <f>IF(K1079="","",IF($P1079=1,0,N($E1079)*IFERROR(INDEX(Products!$D$8:$D$307,MATCH($D1079,Products!$A$8:$A$307,0)),0)))</f>
        <v/>
      </c>
      <c r="M1079" s="52">
        <f>IF(OR(K1079="",$O1079=0),IF(K1079="","",0),IF($P1079=1,0,K1079*(N(INDEX(Settings!$E$11:$E$18,$O1079))+N(INDEX(Settings!$G$11:$G$18,$O1079)))+N(INDEX(Settings!$F$11:$F$18,$O1079))))</f>
        <v/>
      </c>
      <c r="N1079" s="53">
        <f>IF(K1079="","",K1079-L1079-M1079-N($I1079)-$P1079*N(Settings!$D$20))</f>
        <v/>
      </c>
      <c r="O1079">
        <f>IF($C1079="",0,IFERROR(MATCH($C1079,Settings!$D$11:$D$18,0),0))</f>
        <v/>
      </c>
      <c r="P1079">
        <f>IF(LOWER(TRIM($J1079&amp;""))="x",1,0)</f>
        <v/>
      </c>
    </row>
    <row r="1080">
      <c r="A1080" s="49" t="n">
        <v>46158</v>
      </c>
      <c r="B1080" s="50" t="inlineStr">
        <is>
          <t>BL27073</t>
        </is>
      </c>
      <c r="C1080" s="50" t="inlineStr">
        <is>
          <t>Amazon</t>
        </is>
      </c>
      <c r="D1080" s="50" t="inlineStr">
        <is>
          <t>BL-202</t>
        </is>
      </c>
      <c r="E1080" s="50" t="n">
        <v>1</v>
      </c>
      <c r="F1080" s="51" t="n">
        <v>60.88</v>
      </c>
      <c r="G1080" s="51" t="n">
        <v>0</v>
      </c>
      <c r="H1080" s="51" t="n">
        <v>0</v>
      </c>
      <c r="I1080" s="51" t="n">
        <v>6.9</v>
      </c>
      <c r="J1080" s="50" t="n"/>
      <c r="K1080" s="52">
        <f>IF(OR($A1080="",$E1080=""),"",IF($P1080=1,0,N($E1080)*N($F1080)-N($G1080)+N($H1080)))</f>
        <v/>
      </c>
      <c r="L1080" s="52">
        <f>IF(K1080="","",IF($P1080=1,0,N($E1080)*IFERROR(INDEX(Products!$D$8:$D$307,MATCH($D1080,Products!$A$8:$A$307,0)),0)))</f>
        <v/>
      </c>
      <c r="M1080" s="52">
        <f>IF(OR(K1080="",$O1080=0),IF(K1080="","",0),IF($P1080=1,0,K1080*(N(INDEX(Settings!$E$11:$E$18,$O1080))+N(INDEX(Settings!$G$11:$G$18,$O1080)))+N(INDEX(Settings!$F$11:$F$18,$O1080))))</f>
        <v/>
      </c>
      <c r="N1080" s="53">
        <f>IF(K1080="","",K1080-L1080-M1080-N($I1080)-$P1080*N(Settings!$D$20))</f>
        <v/>
      </c>
      <c r="O1080">
        <f>IF($C1080="",0,IFERROR(MATCH($C1080,Settings!$D$11:$D$18,0),0))</f>
        <v/>
      </c>
      <c r="P1080">
        <f>IF(LOWER(TRIM($J1080&amp;""))="x",1,0)</f>
        <v/>
      </c>
    </row>
    <row r="1081">
      <c r="A1081" s="49" t="n">
        <v>46158</v>
      </c>
      <c r="B1081" s="50" t="inlineStr">
        <is>
          <t>BL27074</t>
        </is>
      </c>
      <c r="C1081" s="50" t="inlineStr">
        <is>
          <t>Amazon</t>
        </is>
      </c>
      <c r="D1081" s="50" t="inlineStr">
        <is>
          <t>BL-104</t>
        </is>
      </c>
      <c r="E1081" s="50" t="n">
        <v>1</v>
      </c>
      <c r="F1081" s="51" t="n">
        <v>8.74</v>
      </c>
      <c r="G1081" s="51" t="n">
        <v>0</v>
      </c>
      <c r="H1081" s="51" t="n">
        <v>0</v>
      </c>
      <c r="I1081" s="51" t="n">
        <v>4.78</v>
      </c>
      <c r="J1081" s="50" t="n"/>
      <c r="K1081" s="52">
        <f>IF(OR($A1081="",$E1081=""),"",IF($P1081=1,0,N($E1081)*N($F1081)-N($G1081)+N($H1081)))</f>
        <v/>
      </c>
      <c r="L1081" s="52">
        <f>IF(K1081="","",IF($P1081=1,0,N($E1081)*IFERROR(INDEX(Products!$D$8:$D$307,MATCH($D1081,Products!$A$8:$A$307,0)),0)))</f>
        <v/>
      </c>
      <c r="M1081" s="52">
        <f>IF(OR(K1081="",$O1081=0),IF(K1081="","",0),IF($P1081=1,0,K1081*(N(INDEX(Settings!$E$11:$E$18,$O1081))+N(INDEX(Settings!$G$11:$G$18,$O1081)))+N(INDEX(Settings!$F$11:$F$18,$O1081))))</f>
        <v/>
      </c>
      <c r="N1081" s="53">
        <f>IF(K1081="","",K1081-L1081-M1081-N($I1081)-$P1081*N(Settings!$D$20))</f>
        <v/>
      </c>
      <c r="O1081">
        <f>IF($C1081="",0,IFERROR(MATCH($C1081,Settings!$D$11:$D$18,0),0))</f>
        <v/>
      </c>
      <c r="P1081">
        <f>IF(LOWER(TRIM($J1081&amp;""))="x",1,0)</f>
        <v/>
      </c>
    </row>
    <row r="1082">
      <c r="A1082" s="49" t="n">
        <v>46158</v>
      </c>
      <c r="B1082" s="50" t="inlineStr">
        <is>
          <t>BL27075</t>
        </is>
      </c>
      <c r="C1082" s="50" t="inlineStr">
        <is>
          <t>eBay</t>
        </is>
      </c>
      <c r="D1082" s="50" t="inlineStr">
        <is>
          <t>BL-202</t>
        </is>
      </c>
      <c r="E1082" s="50" t="n">
        <v>1</v>
      </c>
      <c r="F1082" s="51" t="n">
        <v>57.98</v>
      </c>
      <c r="G1082" s="51" t="n">
        <v>0</v>
      </c>
      <c r="H1082" s="51" t="n">
        <v>3.28</v>
      </c>
      <c r="I1082" s="51" t="n">
        <v>6.9</v>
      </c>
      <c r="J1082" s="50" t="n"/>
      <c r="K1082" s="52">
        <f>IF(OR($A1082="",$E1082=""),"",IF($P1082=1,0,N($E1082)*N($F1082)-N($G1082)+N($H1082)))</f>
        <v/>
      </c>
      <c r="L1082" s="52">
        <f>IF(K1082="","",IF($P1082=1,0,N($E1082)*IFERROR(INDEX(Products!$D$8:$D$307,MATCH($D1082,Products!$A$8:$A$307,0)),0)))</f>
        <v/>
      </c>
      <c r="M1082" s="52">
        <f>IF(OR(K1082="",$O1082=0),IF(K1082="","",0),IF($P1082=1,0,K1082*(N(INDEX(Settings!$E$11:$E$18,$O1082))+N(INDEX(Settings!$G$11:$G$18,$O1082)))+N(INDEX(Settings!$F$11:$F$18,$O1082))))</f>
        <v/>
      </c>
      <c r="N1082" s="53">
        <f>IF(K1082="","",K1082-L1082-M1082-N($I1082)-$P1082*N(Settings!$D$20))</f>
        <v/>
      </c>
      <c r="O1082">
        <f>IF($C1082="",0,IFERROR(MATCH($C1082,Settings!$D$11:$D$18,0),0))</f>
        <v/>
      </c>
      <c r="P1082">
        <f>IF(LOWER(TRIM($J1082&amp;""))="x",1,0)</f>
        <v/>
      </c>
    </row>
    <row r="1083">
      <c r="A1083" s="49" t="n">
        <v>46159</v>
      </c>
      <c r="B1083" s="50" t="inlineStr">
        <is>
          <t>BL27076</t>
        </is>
      </c>
      <c r="C1083" s="50" t="inlineStr">
        <is>
          <t>Own shop</t>
        </is>
      </c>
      <c r="D1083" s="50" t="inlineStr">
        <is>
          <t>BL-202</t>
        </is>
      </c>
      <c r="E1083" s="50" t="n">
        <v>1</v>
      </c>
      <c r="F1083" s="51" t="n">
        <v>57.98</v>
      </c>
      <c r="G1083" s="51" t="n">
        <v>0</v>
      </c>
      <c r="H1083" s="51" t="n">
        <v>0</v>
      </c>
      <c r="I1083" s="51" t="n">
        <v>6.9</v>
      </c>
      <c r="J1083" s="50" t="n"/>
      <c r="K1083" s="52">
        <f>IF(OR($A1083="",$E1083=""),"",IF($P1083=1,0,N($E1083)*N($F1083)-N($G1083)+N($H1083)))</f>
        <v/>
      </c>
      <c r="L1083" s="52">
        <f>IF(K1083="","",IF($P1083=1,0,N($E1083)*IFERROR(INDEX(Products!$D$8:$D$307,MATCH($D1083,Products!$A$8:$A$307,0)),0)))</f>
        <v/>
      </c>
      <c r="M1083" s="52">
        <f>IF(OR(K1083="",$O1083=0),IF(K1083="","",0),IF($P1083=1,0,K1083*(N(INDEX(Settings!$E$11:$E$18,$O1083))+N(INDEX(Settings!$G$11:$G$18,$O1083)))+N(INDEX(Settings!$F$11:$F$18,$O1083))))</f>
        <v/>
      </c>
      <c r="N1083" s="53">
        <f>IF(K1083="","",K1083-L1083-M1083-N($I1083)-$P1083*N(Settings!$D$20))</f>
        <v/>
      </c>
      <c r="O1083">
        <f>IF($C1083="",0,IFERROR(MATCH($C1083,Settings!$D$11:$D$18,0),0))</f>
        <v/>
      </c>
      <c r="P1083">
        <f>IF(LOWER(TRIM($J1083&amp;""))="x",1,0)</f>
        <v/>
      </c>
    </row>
    <row r="1084">
      <c r="A1084" s="49" t="n">
        <v>46159</v>
      </c>
      <c r="B1084" s="50" t="inlineStr">
        <is>
          <t>BL27077</t>
        </is>
      </c>
      <c r="C1084" s="50" t="inlineStr">
        <is>
          <t>Amazon</t>
        </is>
      </c>
      <c r="D1084" s="50" t="inlineStr">
        <is>
          <t>BL-302</t>
        </is>
      </c>
      <c r="E1084" s="50" t="n">
        <v>2</v>
      </c>
      <c r="F1084" s="51" t="n">
        <v>35.21</v>
      </c>
      <c r="G1084" s="51" t="n">
        <v>0</v>
      </c>
      <c r="H1084" s="51" t="n">
        <v>0</v>
      </c>
      <c r="I1084" s="51" t="n">
        <v>4.26</v>
      </c>
      <c r="J1084" s="50" t="n"/>
      <c r="K1084" s="52">
        <f>IF(OR($A1084="",$E1084=""),"",IF($P1084=1,0,N($E1084)*N($F1084)-N($G1084)+N($H1084)))</f>
        <v/>
      </c>
      <c r="L1084" s="52">
        <f>IF(K1084="","",IF($P1084=1,0,N($E1084)*IFERROR(INDEX(Products!$D$8:$D$307,MATCH($D1084,Products!$A$8:$A$307,0)),0)))</f>
        <v/>
      </c>
      <c r="M1084" s="52">
        <f>IF(OR(K1084="",$O1084=0),IF(K1084="","",0),IF($P1084=1,0,K1084*(N(INDEX(Settings!$E$11:$E$18,$O1084))+N(INDEX(Settings!$G$11:$G$18,$O1084)))+N(INDEX(Settings!$F$11:$F$18,$O1084))))</f>
        <v/>
      </c>
      <c r="N1084" s="53">
        <f>IF(K1084="","",K1084-L1084-M1084-N($I1084)-$P1084*N(Settings!$D$20))</f>
        <v/>
      </c>
      <c r="O1084">
        <f>IF($C1084="",0,IFERROR(MATCH($C1084,Settings!$D$11:$D$18,0),0))</f>
        <v/>
      </c>
      <c r="P1084">
        <f>IF(LOWER(TRIM($J1084&amp;""))="x",1,0)</f>
        <v/>
      </c>
    </row>
    <row r="1085">
      <c r="A1085" s="49" t="n">
        <v>46159</v>
      </c>
      <c r="B1085" s="50" t="inlineStr">
        <is>
          <t>BL27078</t>
        </is>
      </c>
      <c r="C1085" s="50" t="inlineStr">
        <is>
          <t>Own shop</t>
        </is>
      </c>
      <c r="D1085" s="50" t="inlineStr">
        <is>
          <t>BL-101</t>
        </is>
      </c>
      <c r="E1085" s="50" t="n">
        <v>1</v>
      </c>
      <c r="F1085" s="51" t="n">
        <v>20.92</v>
      </c>
      <c r="G1085" s="51" t="n">
        <v>0</v>
      </c>
      <c r="H1085" s="51" t="n">
        <v>4.12</v>
      </c>
      <c r="I1085" s="51" t="n">
        <v>5.16</v>
      </c>
      <c r="J1085" s="50" t="n"/>
      <c r="K1085" s="52">
        <f>IF(OR($A1085="",$E1085=""),"",IF($P1085=1,0,N($E1085)*N($F1085)-N($G1085)+N($H1085)))</f>
        <v/>
      </c>
      <c r="L1085" s="52">
        <f>IF(K1085="","",IF($P1085=1,0,N($E1085)*IFERROR(INDEX(Products!$D$8:$D$307,MATCH($D1085,Products!$A$8:$A$307,0)),0)))</f>
        <v/>
      </c>
      <c r="M1085" s="52">
        <f>IF(OR(K1085="",$O1085=0),IF(K1085="","",0),IF($P1085=1,0,K1085*(N(INDEX(Settings!$E$11:$E$18,$O1085))+N(INDEX(Settings!$G$11:$G$18,$O1085)))+N(INDEX(Settings!$F$11:$F$18,$O1085))))</f>
        <v/>
      </c>
      <c r="N1085" s="53">
        <f>IF(K1085="","",K1085-L1085-M1085-N($I1085)-$P1085*N(Settings!$D$20))</f>
        <v/>
      </c>
      <c r="O1085">
        <f>IF($C1085="",0,IFERROR(MATCH($C1085,Settings!$D$11:$D$18,0),0))</f>
        <v/>
      </c>
      <c r="P1085">
        <f>IF(LOWER(TRIM($J1085&amp;""))="x",1,0)</f>
        <v/>
      </c>
    </row>
    <row r="1086">
      <c r="A1086" s="49" t="n">
        <v>46159</v>
      </c>
      <c r="B1086" s="50" t="inlineStr">
        <is>
          <t>BL27079</t>
        </is>
      </c>
      <c r="C1086" s="50" t="inlineStr">
        <is>
          <t>Etsy</t>
        </is>
      </c>
      <c r="D1086" s="50" t="inlineStr">
        <is>
          <t>BL-101</t>
        </is>
      </c>
      <c r="E1086" s="50" t="n">
        <v>1</v>
      </c>
      <c r="F1086" s="51" t="n">
        <v>20.92</v>
      </c>
      <c r="G1086" s="51" t="n">
        <v>0</v>
      </c>
      <c r="H1086" s="51" t="n">
        <v>3.28</v>
      </c>
      <c r="I1086" s="51" t="n">
        <v>4.48</v>
      </c>
      <c r="J1086" s="50" t="n"/>
      <c r="K1086" s="52">
        <f>IF(OR($A1086="",$E1086=""),"",IF($P1086=1,0,N($E1086)*N($F1086)-N($G1086)+N($H1086)))</f>
        <v/>
      </c>
      <c r="L1086" s="52">
        <f>IF(K1086="","",IF($P1086=1,0,N($E1086)*IFERROR(INDEX(Products!$D$8:$D$307,MATCH($D1086,Products!$A$8:$A$307,0)),0)))</f>
        <v/>
      </c>
      <c r="M1086" s="52">
        <f>IF(OR(K1086="",$O1086=0),IF(K1086="","",0),IF($P1086=1,0,K1086*(N(INDEX(Settings!$E$11:$E$18,$O1086))+N(INDEX(Settings!$G$11:$G$18,$O1086)))+N(INDEX(Settings!$F$11:$F$18,$O1086))))</f>
        <v/>
      </c>
      <c r="N1086" s="53">
        <f>IF(K1086="","",K1086-L1086-M1086-N($I1086)-$P1086*N(Settings!$D$20))</f>
        <v/>
      </c>
      <c r="O1086">
        <f>IF($C1086="",0,IFERROR(MATCH($C1086,Settings!$D$11:$D$18,0),0))</f>
        <v/>
      </c>
      <c r="P1086">
        <f>IF(LOWER(TRIM($J1086&amp;""))="x",1,0)</f>
        <v/>
      </c>
    </row>
    <row r="1087">
      <c r="A1087" s="49" t="n">
        <v>46159</v>
      </c>
      <c r="B1087" s="50" t="inlineStr">
        <is>
          <t>BL27080</t>
        </is>
      </c>
      <c r="C1087" s="50" t="inlineStr">
        <is>
          <t>Etsy</t>
        </is>
      </c>
      <c r="D1087" s="50" t="inlineStr">
        <is>
          <t>BL-302</t>
        </is>
      </c>
      <c r="E1087" s="50" t="n">
        <v>1</v>
      </c>
      <c r="F1087" s="51" t="n">
        <v>33.53</v>
      </c>
      <c r="G1087" s="51" t="n">
        <v>0</v>
      </c>
      <c r="H1087" s="51" t="n">
        <v>3.28</v>
      </c>
      <c r="I1087" s="51" t="n">
        <v>4.92</v>
      </c>
      <c r="J1087" s="50" t="n"/>
      <c r="K1087" s="52">
        <f>IF(OR($A1087="",$E1087=""),"",IF($P1087=1,0,N($E1087)*N($F1087)-N($G1087)+N($H1087)))</f>
        <v/>
      </c>
      <c r="L1087" s="52">
        <f>IF(K1087="","",IF($P1087=1,0,N($E1087)*IFERROR(INDEX(Products!$D$8:$D$307,MATCH($D1087,Products!$A$8:$A$307,0)),0)))</f>
        <v/>
      </c>
      <c r="M1087" s="52">
        <f>IF(OR(K1087="",$O1087=0),IF(K1087="","",0),IF($P1087=1,0,K1087*(N(INDEX(Settings!$E$11:$E$18,$O1087))+N(INDEX(Settings!$G$11:$G$18,$O1087)))+N(INDEX(Settings!$F$11:$F$18,$O1087))))</f>
        <v/>
      </c>
      <c r="N1087" s="53">
        <f>IF(K1087="","",K1087-L1087-M1087-N($I1087)-$P1087*N(Settings!$D$20))</f>
        <v/>
      </c>
      <c r="O1087">
        <f>IF($C1087="",0,IFERROR(MATCH($C1087,Settings!$D$11:$D$18,0),0))</f>
        <v/>
      </c>
      <c r="P1087">
        <f>IF(LOWER(TRIM($J1087&amp;""))="x",1,0)</f>
        <v/>
      </c>
    </row>
    <row r="1088">
      <c r="A1088" s="49" t="n">
        <v>46159</v>
      </c>
      <c r="B1088" s="50" t="inlineStr">
        <is>
          <t>BL27081</t>
        </is>
      </c>
      <c r="C1088" s="50" t="inlineStr">
        <is>
          <t>Amazon</t>
        </is>
      </c>
      <c r="D1088" s="50" t="inlineStr">
        <is>
          <t>BL-101</t>
        </is>
      </c>
      <c r="E1088" s="50" t="n">
        <v>1</v>
      </c>
      <c r="F1088" s="51" t="n">
        <v>21.97</v>
      </c>
      <c r="G1088" s="51" t="n">
        <v>0</v>
      </c>
      <c r="H1088" s="51" t="n">
        <v>0</v>
      </c>
      <c r="I1088" s="51" t="n">
        <v>4.15</v>
      </c>
      <c r="J1088" s="50" t="inlineStr">
        <is>
          <t>x</t>
        </is>
      </c>
      <c r="K1088" s="52">
        <f>IF(OR($A1088="",$E1088=""),"",IF($P1088=1,0,N($E1088)*N($F1088)-N($G1088)+N($H1088)))</f>
        <v/>
      </c>
      <c r="L1088" s="52">
        <f>IF(K1088="","",IF($P1088=1,0,N($E1088)*IFERROR(INDEX(Products!$D$8:$D$307,MATCH($D1088,Products!$A$8:$A$307,0)),0)))</f>
        <v/>
      </c>
      <c r="M1088" s="52">
        <f>IF(OR(K1088="",$O1088=0),IF(K1088="","",0),IF($P1088=1,0,K1088*(N(INDEX(Settings!$E$11:$E$18,$O1088))+N(INDEX(Settings!$G$11:$G$18,$O1088)))+N(INDEX(Settings!$F$11:$F$18,$O1088))))</f>
        <v/>
      </c>
      <c r="N1088" s="53">
        <f>IF(K1088="","",K1088-L1088-M1088-N($I1088)-$P1088*N(Settings!$D$20))</f>
        <v/>
      </c>
      <c r="O1088">
        <f>IF($C1088="",0,IFERROR(MATCH($C1088,Settings!$D$11:$D$18,0),0))</f>
        <v/>
      </c>
      <c r="P1088">
        <f>IF(LOWER(TRIM($J1088&amp;""))="x",1,0)</f>
        <v/>
      </c>
    </row>
    <row r="1089">
      <c r="A1089" s="49" t="n">
        <v>46159</v>
      </c>
      <c r="B1089" s="50" t="inlineStr">
        <is>
          <t>BL27082</t>
        </is>
      </c>
      <c r="C1089" s="50" t="inlineStr">
        <is>
          <t>Own shop</t>
        </is>
      </c>
      <c r="D1089" s="50" t="inlineStr">
        <is>
          <t>BL-302</t>
        </is>
      </c>
      <c r="E1089" s="50" t="n">
        <v>1</v>
      </c>
      <c r="F1089" s="51" t="n">
        <v>33.53</v>
      </c>
      <c r="G1089" s="51" t="n">
        <v>3.35</v>
      </c>
      <c r="H1089" s="51" t="n">
        <v>4.12</v>
      </c>
      <c r="I1089" s="51" t="n">
        <v>4.43</v>
      </c>
      <c r="J1089" s="50" t="n"/>
      <c r="K1089" s="52">
        <f>IF(OR($A1089="",$E1089=""),"",IF($P1089=1,0,N($E1089)*N($F1089)-N($G1089)+N($H1089)))</f>
        <v/>
      </c>
      <c r="L1089" s="52">
        <f>IF(K1089="","",IF($P1089=1,0,N($E1089)*IFERROR(INDEX(Products!$D$8:$D$307,MATCH($D1089,Products!$A$8:$A$307,0)),0)))</f>
        <v/>
      </c>
      <c r="M1089" s="52">
        <f>IF(OR(K1089="",$O1089=0),IF(K1089="","",0),IF($P1089=1,0,K1089*(N(INDEX(Settings!$E$11:$E$18,$O1089))+N(INDEX(Settings!$G$11:$G$18,$O1089)))+N(INDEX(Settings!$F$11:$F$18,$O1089))))</f>
        <v/>
      </c>
      <c r="N1089" s="53">
        <f>IF(K1089="","",K1089-L1089-M1089-N($I1089)-$P1089*N(Settings!$D$20))</f>
        <v/>
      </c>
      <c r="O1089">
        <f>IF($C1089="",0,IFERROR(MATCH($C1089,Settings!$D$11:$D$18,0),0))</f>
        <v/>
      </c>
      <c r="P1089">
        <f>IF(LOWER(TRIM($J1089&amp;""))="x",1,0)</f>
        <v/>
      </c>
    </row>
    <row r="1090">
      <c r="A1090" s="49" t="n">
        <v>46159</v>
      </c>
      <c r="B1090" s="50" t="inlineStr">
        <is>
          <t>BL27083</t>
        </is>
      </c>
      <c r="C1090" s="50" t="inlineStr">
        <is>
          <t>Etsy</t>
        </is>
      </c>
      <c r="D1090" s="50" t="inlineStr">
        <is>
          <t>BL-103</t>
        </is>
      </c>
      <c r="E1090" s="50" t="n">
        <v>1</v>
      </c>
      <c r="F1090" s="51" t="n">
        <v>29.33</v>
      </c>
      <c r="G1090" s="51" t="n">
        <v>0</v>
      </c>
      <c r="H1090" s="51" t="n">
        <v>3.28</v>
      </c>
      <c r="I1090" s="51" t="n">
        <v>4.47</v>
      </c>
      <c r="J1090" s="50" t="n"/>
      <c r="K1090" s="52">
        <f>IF(OR($A1090="",$E1090=""),"",IF($P1090=1,0,N($E1090)*N($F1090)-N($G1090)+N($H1090)))</f>
        <v/>
      </c>
      <c r="L1090" s="52">
        <f>IF(K1090="","",IF($P1090=1,0,N($E1090)*IFERROR(INDEX(Products!$D$8:$D$307,MATCH($D1090,Products!$A$8:$A$307,0)),0)))</f>
        <v/>
      </c>
      <c r="M1090" s="52">
        <f>IF(OR(K1090="",$O1090=0),IF(K1090="","",0),IF($P1090=1,0,K1090*(N(INDEX(Settings!$E$11:$E$18,$O1090))+N(INDEX(Settings!$G$11:$G$18,$O1090)))+N(INDEX(Settings!$F$11:$F$18,$O1090))))</f>
        <v/>
      </c>
      <c r="N1090" s="53">
        <f>IF(K1090="","",K1090-L1090-M1090-N($I1090)-$P1090*N(Settings!$D$20))</f>
        <v/>
      </c>
      <c r="O1090">
        <f>IF($C1090="",0,IFERROR(MATCH($C1090,Settings!$D$11:$D$18,0),0))</f>
        <v/>
      </c>
      <c r="P1090">
        <f>IF(LOWER(TRIM($J1090&amp;""))="x",1,0)</f>
        <v/>
      </c>
    </row>
    <row r="1091">
      <c r="A1091" s="49" t="n">
        <v>46159</v>
      </c>
      <c r="B1091" s="50" t="inlineStr">
        <is>
          <t>BL27084</t>
        </is>
      </c>
      <c r="C1091" s="50" t="inlineStr">
        <is>
          <t>Etsy</t>
        </is>
      </c>
      <c r="D1091" s="50" t="inlineStr">
        <is>
          <t>BL-403</t>
        </is>
      </c>
      <c r="E1091" s="50" t="n">
        <v>2</v>
      </c>
      <c r="F1091" s="51" t="n">
        <v>10.84</v>
      </c>
      <c r="G1091" s="51" t="n">
        <v>0</v>
      </c>
      <c r="H1091" s="51" t="n">
        <v>3.28</v>
      </c>
      <c r="I1091" s="51" t="n">
        <v>4.83</v>
      </c>
      <c r="J1091" s="50" t="n"/>
      <c r="K1091" s="52">
        <f>IF(OR($A1091="",$E1091=""),"",IF($P1091=1,0,N($E1091)*N($F1091)-N($G1091)+N($H1091)))</f>
        <v/>
      </c>
      <c r="L1091" s="52">
        <f>IF(K1091="","",IF($P1091=1,0,N($E1091)*IFERROR(INDEX(Products!$D$8:$D$307,MATCH($D1091,Products!$A$8:$A$307,0)),0)))</f>
        <v/>
      </c>
      <c r="M1091" s="52">
        <f>IF(OR(K1091="",$O1091=0),IF(K1091="","",0),IF($P1091=1,0,K1091*(N(INDEX(Settings!$E$11:$E$18,$O1091))+N(INDEX(Settings!$G$11:$G$18,$O1091)))+N(INDEX(Settings!$F$11:$F$18,$O1091))))</f>
        <v/>
      </c>
      <c r="N1091" s="53">
        <f>IF(K1091="","",K1091-L1091-M1091-N($I1091)-$P1091*N(Settings!$D$20))</f>
        <v/>
      </c>
      <c r="O1091">
        <f>IF($C1091="",0,IFERROR(MATCH($C1091,Settings!$D$11:$D$18,0),0))</f>
        <v/>
      </c>
      <c r="P1091">
        <f>IF(LOWER(TRIM($J1091&amp;""))="x",1,0)</f>
        <v/>
      </c>
    </row>
    <row r="1092">
      <c r="A1092" s="49" t="n">
        <v>46159</v>
      </c>
      <c r="B1092" s="50" t="inlineStr">
        <is>
          <t>BL27085</t>
        </is>
      </c>
      <c r="C1092" s="50" t="inlineStr">
        <is>
          <t>Own shop</t>
        </is>
      </c>
      <c r="D1092" s="50" t="inlineStr">
        <is>
          <t>BL-401</t>
        </is>
      </c>
      <c r="E1092" s="50" t="n">
        <v>1</v>
      </c>
      <c r="F1092" s="51" t="n">
        <v>23.45</v>
      </c>
      <c r="G1092" s="51" t="n">
        <v>2.35</v>
      </c>
      <c r="H1092" s="51" t="n">
        <v>4.12</v>
      </c>
      <c r="I1092" s="51" t="n">
        <v>4.37</v>
      </c>
      <c r="J1092" s="50" t="n"/>
      <c r="K1092" s="52">
        <f>IF(OR($A1092="",$E1092=""),"",IF($P1092=1,0,N($E1092)*N($F1092)-N($G1092)+N($H1092)))</f>
        <v/>
      </c>
      <c r="L1092" s="52">
        <f>IF(K1092="","",IF($P1092=1,0,N($E1092)*IFERROR(INDEX(Products!$D$8:$D$307,MATCH($D1092,Products!$A$8:$A$307,0)),0)))</f>
        <v/>
      </c>
      <c r="M1092" s="52">
        <f>IF(OR(K1092="",$O1092=0),IF(K1092="","",0),IF($P1092=1,0,K1092*(N(INDEX(Settings!$E$11:$E$18,$O1092))+N(INDEX(Settings!$G$11:$G$18,$O1092)))+N(INDEX(Settings!$F$11:$F$18,$O1092))))</f>
        <v/>
      </c>
      <c r="N1092" s="53">
        <f>IF(K1092="","",K1092-L1092-M1092-N($I1092)-$P1092*N(Settings!$D$20))</f>
        <v/>
      </c>
      <c r="O1092">
        <f>IF($C1092="",0,IFERROR(MATCH($C1092,Settings!$D$11:$D$18,0),0))</f>
        <v/>
      </c>
      <c r="P1092">
        <f>IF(LOWER(TRIM($J1092&amp;""))="x",1,0)</f>
        <v/>
      </c>
    </row>
    <row r="1093">
      <c r="A1093" s="49" t="n">
        <v>46159</v>
      </c>
      <c r="B1093" s="50" t="inlineStr">
        <is>
          <t>BL27086</t>
        </is>
      </c>
      <c r="C1093" s="50" t="inlineStr">
        <is>
          <t>Own shop</t>
        </is>
      </c>
      <c r="D1093" s="50" t="inlineStr">
        <is>
          <t>BL-403</t>
        </is>
      </c>
      <c r="E1093" s="50" t="n">
        <v>1</v>
      </c>
      <c r="F1093" s="51" t="n">
        <v>10.84</v>
      </c>
      <c r="G1093" s="51" t="n">
        <v>0</v>
      </c>
      <c r="H1093" s="51" t="n">
        <v>4.12</v>
      </c>
      <c r="I1093" s="51" t="n">
        <v>4.99</v>
      </c>
      <c r="J1093" s="50" t="n"/>
      <c r="K1093" s="52">
        <f>IF(OR($A1093="",$E1093=""),"",IF($P1093=1,0,N($E1093)*N($F1093)-N($G1093)+N($H1093)))</f>
        <v/>
      </c>
      <c r="L1093" s="52">
        <f>IF(K1093="","",IF($P1093=1,0,N($E1093)*IFERROR(INDEX(Products!$D$8:$D$307,MATCH($D1093,Products!$A$8:$A$307,0)),0)))</f>
        <v/>
      </c>
      <c r="M1093" s="52">
        <f>IF(OR(K1093="",$O1093=0),IF(K1093="","",0),IF($P1093=1,0,K1093*(N(INDEX(Settings!$E$11:$E$18,$O1093))+N(INDEX(Settings!$G$11:$G$18,$O1093)))+N(INDEX(Settings!$F$11:$F$18,$O1093))))</f>
        <v/>
      </c>
      <c r="N1093" s="53">
        <f>IF(K1093="","",K1093-L1093-M1093-N($I1093)-$P1093*N(Settings!$D$20))</f>
        <v/>
      </c>
      <c r="O1093">
        <f>IF($C1093="",0,IFERROR(MATCH($C1093,Settings!$D$11:$D$18,0),0))</f>
        <v/>
      </c>
      <c r="P1093">
        <f>IF(LOWER(TRIM($J1093&amp;""))="x",1,0)</f>
        <v/>
      </c>
    </row>
    <row r="1094">
      <c r="A1094" s="49" t="n">
        <v>46159</v>
      </c>
      <c r="B1094" s="50" t="inlineStr">
        <is>
          <t>BL27087</t>
        </is>
      </c>
      <c r="C1094" s="50" t="inlineStr">
        <is>
          <t>Amazon</t>
        </is>
      </c>
      <c r="D1094" s="50" t="inlineStr">
        <is>
          <t>BL-102</t>
        </is>
      </c>
      <c r="E1094" s="50" t="n">
        <v>1</v>
      </c>
      <c r="F1094" s="51" t="n">
        <v>14.91</v>
      </c>
      <c r="G1094" s="51" t="n">
        <v>0</v>
      </c>
      <c r="H1094" s="51" t="n">
        <v>0</v>
      </c>
      <c r="I1094" s="51" t="n">
        <v>4.19</v>
      </c>
      <c r="J1094" s="50" t="n"/>
      <c r="K1094" s="52">
        <f>IF(OR($A1094="",$E1094=""),"",IF($P1094=1,0,N($E1094)*N($F1094)-N($G1094)+N($H1094)))</f>
        <v/>
      </c>
      <c r="L1094" s="52">
        <f>IF(K1094="","",IF($P1094=1,0,N($E1094)*IFERROR(INDEX(Products!$D$8:$D$307,MATCH($D1094,Products!$A$8:$A$307,0)),0)))</f>
        <v/>
      </c>
      <c r="M1094" s="52">
        <f>IF(OR(K1094="",$O1094=0),IF(K1094="","",0),IF($P1094=1,0,K1094*(N(INDEX(Settings!$E$11:$E$18,$O1094))+N(INDEX(Settings!$G$11:$G$18,$O1094)))+N(INDEX(Settings!$F$11:$F$18,$O1094))))</f>
        <v/>
      </c>
      <c r="N1094" s="53">
        <f>IF(K1094="","",K1094-L1094-M1094-N($I1094)-$P1094*N(Settings!$D$20))</f>
        <v/>
      </c>
      <c r="O1094">
        <f>IF($C1094="",0,IFERROR(MATCH($C1094,Settings!$D$11:$D$18,0),0))</f>
        <v/>
      </c>
      <c r="P1094">
        <f>IF(LOWER(TRIM($J1094&amp;""))="x",1,0)</f>
        <v/>
      </c>
    </row>
    <row r="1095">
      <c r="A1095" s="49" t="n">
        <v>46159</v>
      </c>
      <c r="B1095" s="50" t="inlineStr">
        <is>
          <t>BL27088</t>
        </is>
      </c>
      <c r="C1095" s="50" t="inlineStr">
        <is>
          <t>Etsy</t>
        </is>
      </c>
      <c r="D1095" s="50" t="inlineStr">
        <is>
          <t>BL-303</t>
        </is>
      </c>
      <c r="E1095" s="50" t="n">
        <v>1</v>
      </c>
      <c r="F1095" s="51" t="n">
        <v>10</v>
      </c>
      <c r="G1095" s="51" t="n">
        <v>0</v>
      </c>
      <c r="H1095" s="51" t="n">
        <v>3.28</v>
      </c>
      <c r="I1095" s="51" t="n">
        <v>5.17</v>
      </c>
      <c r="J1095" s="50" t="n"/>
      <c r="K1095" s="52">
        <f>IF(OR($A1095="",$E1095=""),"",IF($P1095=1,0,N($E1095)*N($F1095)-N($G1095)+N($H1095)))</f>
        <v/>
      </c>
      <c r="L1095" s="52">
        <f>IF(K1095="","",IF($P1095=1,0,N($E1095)*IFERROR(INDEX(Products!$D$8:$D$307,MATCH($D1095,Products!$A$8:$A$307,0)),0)))</f>
        <v/>
      </c>
      <c r="M1095" s="52">
        <f>IF(OR(K1095="",$O1095=0),IF(K1095="","",0),IF($P1095=1,0,K1095*(N(INDEX(Settings!$E$11:$E$18,$O1095))+N(INDEX(Settings!$G$11:$G$18,$O1095)))+N(INDEX(Settings!$F$11:$F$18,$O1095))))</f>
        <v/>
      </c>
      <c r="N1095" s="53">
        <f>IF(K1095="","",K1095-L1095-M1095-N($I1095)-$P1095*N(Settings!$D$20))</f>
        <v/>
      </c>
      <c r="O1095">
        <f>IF($C1095="",0,IFERROR(MATCH($C1095,Settings!$D$11:$D$18,0),0))</f>
        <v/>
      </c>
      <c r="P1095">
        <f>IF(LOWER(TRIM($J1095&amp;""))="x",1,0)</f>
        <v/>
      </c>
    </row>
    <row r="1096">
      <c r="A1096" s="49" t="n">
        <v>46159</v>
      </c>
      <c r="B1096" s="50" t="inlineStr">
        <is>
          <t>BL27089</t>
        </is>
      </c>
      <c r="C1096" s="50" t="inlineStr">
        <is>
          <t>Own shop</t>
        </is>
      </c>
      <c r="D1096" s="50" t="inlineStr">
        <is>
          <t>BL-203</t>
        </is>
      </c>
      <c r="E1096" s="50" t="n">
        <v>1</v>
      </c>
      <c r="F1096" s="51" t="n">
        <v>16.72</v>
      </c>
      <c r="G1096" s="51" t="n">
        <v>0</v>
      </c>
      <c r="H1096" s="51" t="n">
        <v>4.12</v>
      </c>
      <c r="I1096" s="51" t="n">
        <v>4.19</v>
      </c>
      <c r="J1096" s="50" t="n"/>
      <c r="K1096" s="52">
        <f>IF(OR($A1096="",$E1096=""),"",IF($P1096=1,0,N($E1096)*N($F1096)-N($G1096)+N($H1096)))</f>
        <v/>
      </c>
      <c r="L1096" s="52">
        <f>IF(K1096="","",IF($P1096=1,0,N($E1096)*IFERROR(INDEX(Products!$D$8:$D$307,MATCH($D1096,Products!$A$8:$A$307,0)),0)))</f>
        <v/>
      </c>
      <c r="M1096" s="52">
        <f>IF(OR(K1096="",$O1096=0),IF(K1096="","",0),IF($P1096=1,0,K1096*(N(INDEX(Settings!$E$11:$E$18,$O1096))+N(INDEX(Settings!$G$11:$G$18,$O1096)))+N(INDEX(Settings!$F$11:$F$18,$O1096))))</f>
        <v/>
      </c>
      <c r="N1096" s="53">
        <f>IF(K1096="","",K1096-L1096-M1096-N($I1096)-$P1096*N(Settings!$D$20))</f>
        <v/>
      </c>
      <c r="O1096">
        <f>IF($C1096="",0,IFERROR(MATCH($C1096,Settings!$D$11:$D$18,0),0))</f>
        <v/>
      </c>
      <c r="P1096">
        <f>IF(LOWER(TRIM($J1096&amp;""))="x",1,0)</f>
        <v/>
      </c>
    </row>
    <row r="1097">
      <c r="A1097" s="49" t="n">
        <v>46160</v>
      </c>
      <c r="B1097" s="50" t="inlineStr">
        <is>
          <t>BL27090</t>
        </is>
      </c>
      <c r="C1097" s="50" t="inlineStr">
        <is>
          <t>Own shop</t>
        </is>
      </c>
      <c r="D1097" s="50" t="inlineStr">
        <is>
          <t>BL-204</t>
        </is>
      </c>
      <c r="E1097" s="50" t="n">
        <v>1</v>
      </c>
      <c r="F1097" s="51" t="n">
        <v>19.24</v>
      </c>
      <c r="G1097" s="51" t="n">
        <v>1.92</v>
      </c>
      <c r="H1097" s="51" t="n">
        <v>4.12</v>
      </c>
      <c r="I1097" s="51" t="n">
        <v>5.01</v>
      </c>
      <c r="J1097" s="50" t="n"/>
      <c r="K1097" s="52">
        <f>IF(OR($A1097="",$E1097=""),"",IF($P1097=1,0,N($E1097)*N($F1097)-N($G1097)+N($H1097)))</f>
        <v/>
      </c>
      <c r="L1097" s="52">
        <f>IF(K1097="","",IF($P1097=1,0,N($E1097)*IFERROR(INDEX(Products!$D$8:$D$307,MATCH($D1097,Products!$A$8:$A$307,0)),0)))</f>
        <v/>
      </c>
      <c r="M1097" s="52">
        <f>IF(OR(K1097="",$O1097=0),IF(K1097="","",0),IF($P1097=1,0,K1097*(N(INDEX(Settings!$E$11:$E$18,$O1097))+N(INDEX(Settings!$G$11:$G$18,$O1097)))+N(INDEX(Settings!$F$11:$F$18,$O1097))))</f>
        <v/>
      </c>
      <c r="N1097" s="53">
        <f>IF(K1097="","",K1097-L1097-M1097-N($I1097)-$P1097*N(Settings!$D$20))</f>
        <v/>
      </c>
      <c r="O1097">
        <f>IF($C1097="",0,IFERROR(MATCH($C1097,Settings!$D$11:$D$18,0),0))</f>
        <v/>
      </c>
      <c r="P1097">
        <f>IF(LOWER(TRIM($J1097&amp;""))="x",1,0)</f>
        <v/>
      </c>
    </row>
    <row r="1098">
      <c r="A1098" s="49" t="n">
        <v>46160</v>
      </c>
      <c r="B1098" s="50" t="inlineStr">
        <is>
          <t>BL27091</t>
        </is>
      </c>
      <c r="C1098" s="50" t="inlineStr">
        <is>
          <t>Own shop</t>
        </is>
      </c>
      <c r="D1098" s="50" t="inlineStr">
        <is>
          <t>BL-101</t>
        </is>
      </c>
      <c r="E1098" s="50" t="n">
        <v>2</v>
      </c>
      <c r="F1098" s="51" t="n">
        <v>20.92</v>
      </c>
      <c r="G1098" s="51" t="n">
        <v>0</v>
      </c>
      <c r="H1098" s="51" t="n">
        <v>4.12</v>
      </c>
      <c r="I1098" s="51" t="n">
        <v>4.43</v>
      </c>
      <c r="J1098" s="50" t="n"/>
      <c r="K1098" s="52">
        <f>IF(OR($A1098="",$E1098=""),"",IF($P1098=1,0,N($E1098)*N($F1098)-N($G1098)+N($H1098)))</f>
        <v/>
      </c>
      <c r="L1098" s="52">
        <f>IF(K1098="","",IF($P1098=1,0,N($E1098)*IFERROR(INDEX(Products!$D$8:$D$307,MATCH($D1098,Products!$A$8:$A$307,0)),0)))</f>
        <v/>
      </c>
      <c r="M1098" s="52">
        <f>IF(OR(K1098="",$O1098=0),IF(K1098="","",0),IF($P1098=1,0,K1098*(N(INDEX(Settings!$E$11:$E$18,$O1098))+N(INDEX(Settings!$G$11:$G$18,$O1098)))+N(INDEX(Settings!$F$11:$F$18,$O1098))))</f>
        <v/>
      </c>
      <c r="N1098" s="53">
        <f>IF(K1098="","",K1098-L1098-M1098-N($I1098)-$P1098*N(Settings!$D$20))</f>
        <v/>
      </c>
      <c r="O1098">
        <f>IF($C1098="",0,IFERROR(MATCH($C1098,Settings!$D$11:$D$18,0),0))</f>
        <v/>
      </c>
      <c r="P1098">
        <f>IF(LOWER(TRIM($J1098&amp;""))="x",1,0)</f>
        <v/>
      </c>
    </row>
    <row r="1099">
      <c r="A1099" s="49" t="n">
        <v>46160</v>
      </c>
      <c r="B1099" s="50" t="inlineStr">
        <is>
          <t>BL27092</t>
        </is>
      </c>
      <c r="C1099" s="50" t="inlineStr">
        <is>
          <t>Own shop</t>
        </is>
      </c>
      <c r="D1099" s="50" t="inlineStr">
        <is>
          <t>BL-402</t>
        </is>
      </c>
      <c r="E1099" s="50" t="n">
        <v>1</v>
      </c>
      <c r="F1099" s="51" t="n">
        <v>41.93</v>
      </c>
      <c r="G1099" s="51" t="n">
        <v>4.19</v>
      </c>
      <c r="H1099" s="51" t="n">
        <v>4.12</v>
      </c>
      <c r="I1099" s="51" t="n">
        <v>6.9</v>
      </c>
      <c r="J1099" s="50" t="n"/>
      <c r="K1099" s="52">
        <f>IF(OR($A1099="",$E1099=""),"",IF($P1099=1,0,N($E1099)*N($F1099)-N($G1099)+N($H1099)))</f>
        <v/>
      </c>
      <c r="L1099" s="52">
        <f>IF(K1099="","",IF($P1099=1,0,N($E1099)*IFERROR(INDEX(Products!$D$8:$D$307,MATCH($D1099,Products!$A$8:$A$307,0)),0)))</f>
        <v/>
      </c>
      <c r="M1099" s="52">
        <f>IF(OR(K1099="",$O1099=0),IF(K1099="","",0),IF($P1099=1,0,K1099*(N(INDEX(Settings!$E$11:$E$18,$O1099))+N(INDEX(Settings!$G$11:$G$18,$O1099)))+N(INDEX(Settings!$F$11:$F$18,$O1099))))</f>
        <v/>
      </c>
      <c r="N1099" s="53">
        <f>IF(K1099="","",K1099-L1099-M1099-N($I1099)-$P1099*N(Settings!$D$20))</f>
        <v/>
      </c>
      <c r="O1099">
        <f>IF($C1099="",0,IFERROR(MATCH($C1099,Settings!$D$11:$D$18,0),0))</f>
        <v/>
      </c>
      <c r="P1099">
        <f>IF(LOWER(TRIM($J1099&amp;""))="x",1,0)</f>
        <v/>
      </c>
    </row>
    <row r="1100">
      <c r="A1100" s="49" t="n">
        <v>46160</v>
      </c>
      <c r="B1100" s="50" t="inlineStr">
        <is>
          <t>BL27093</t>
        </is>
      </c>
      <c r="C1100" s="50" t="inlineStr">
        <is>
          <t>Own shop</t>
        </is>
      </c>
      <c r="D1100" s="50" t="inlineStr">
        <is>
          <t>BL-301</t>
        </is>
      </c>
      <c r="E1100" s="50" t="n">
        <v>1</v>
      </c>
      <c r="F1100" s="51" t="n">
        <v>18.4</v>
      </c>
      <c r="G1100" s="51" t="n">
        <v>1.84</v>
      </c>
      <c r="H1100" s="51" t="n">
        <v>4.12</v>
      </c>
      <c r="I1100" s="51" t="n">
        <v>5.07</v>
      </c>
      <c r="J1100" s="50" t="n"/>
      <c r="K1100" s="52">
        <f>IF(OR($A1100="",$E1100=""),"",IF($P1100=1,0,N($E1100)*N($F1100)-N($G1100)+N($H1100)))</f>
        <v/>
      </c>
      <c r="L1100" s="52">
        <f>IF(K1100="","",IF($P1100=1,0,N($E1100)*IFERROR(INDEX(Products!$D$8:$D$307,MATCH($D1100,Products!$A$8:$A$307,0)),0)))</f>
        <v/>
      </c>
      <c r="M1100" s="52">
        <f>IF(OR(K1100="",$O1100=0),IF(K1100="","",0),IF($P1100=1,0,K1100*(N(INDEX(Settings!$E$11:$E$18,$O1100))+N(INDEX(Settings!$G$11:$G$18,$O1100)))+N(INDEX(Settings!$F$11:$F$18,$O1100))))</f>
        <v/>
      </c>
      <c r="N1100" s="53">
        <f>IF(K1100="","",K1100-L1100-M1100-N($I1100)-$P1100*N(Settings!$D$20))</f>
        <v/>
      </c>
      <c r="O1100">
        <f>IF($C1100="",0,IFERROR(MATCH($C1100,Settings!$D$11:$D$18,0),0))</f>
        <v/>
      </c>
      <c r="P1100">
        <f>IF(LOWER(TRIM($J1100&amp;""))="x",1,0)</f>
        <v/>
      </c>
    </row>
    <row r="1101">
      <c r="A1101" s="49" t="n">
        <v>46160</v>
      </c>
      <c r="B1101" s="50" t="inlineStr">
        <is>
          <t>BL27094</t>
        </is>
      </c>
      <c r="C1101" s="50" t="inlineStr">
        <is>
          <t>Own shop</t>
        </is>
      </c>
      <c r="D1101" s="50" t="inlineStr">
        <is>
          <t>BL-301</t>
        </is>
      </c>
      <c r="E1101" s="50" t="n">
        <v>1</v>
      </c>
      <c r="F1101" s="51" t="n">
        <v>18.4</v>
      </c>
      <c r="G1101" s="51" t="n">
        <v>1.84</v>
      </c>
      <c r="H1101" s="51" t="n">
        <v>4.12</v>
      </c>
      <c r="I1101" s="51" t="n">
        <v>4.13</v>
      </c>
      <c r="J1101" s="50" t="inlineStr">
        <is>
          <t>x</t>
        </is>
      </c>
      <c r="K1101" s="52">
        <f>IF(OR($A1101="",$E1101=""),"",IF($P1101=1,0,N($E1101)*N($F1101)-N($G1101)+N($H1101)))</f>
        <v/>
      </c>
      <c r="L1101" s="52">
        <f>IF(K1101="","",IF($P1101=1,0,N($E1101)*IFERROR(INDEX(Products!$D$8:$D$307,MATCH($D1101,Products!$A$8:$A$307,0)),0)))</f>
        <v/>
      </c>
      <c r="M1101" s="52">
        <f>IF(OR(K1101="",$O1101=0),IF(K1101="","",0),IF($P1101=1,0,K1101*(N(INDEX(Settings!$E$11:$E$18,$O1101))+N(INDEX(Settings!$G$11:$G$18,$O1101)))+N(INDEX(Settings!$F$11:$F$18,$O1101))))</f>
        <v/>
      </c>
      <c r="N1101" s="53">
        <f>IF(K1101="","",K1101-L1101-M1101-N($I1101)-$P1101*N(Settings!$D$20))</f>
        <v/>
      </c>
      <c r="O1101">
        <f>IF($C1101="",0,IFERROR(MATCH($C1101,Settings!$D$11:$D$18,0),0))</f>
        <v/>
      </c>
      <c r="P1101">
        <f>IF(LOWER(TRIM($J1101&amp;""))="x",1,0)</f>
        <v/>
      </c>
    </row>
    <row r="1102">
      <c r="A1102" s="49" t="n">
        <v>46160</v>
      </c>
      <c r="B1102" s="50" t="inlineStr">
        <is>
          <t>BL27095</t>
        </is>
      </c>
      <c r="C1102" s="50" t="inlineStr">
        <is>
          <t>Etsy</t>
        </is>
      </c>
      <c r="D1102" s="50" t="inlineStr">
        <is>
          <t>BL-102</t>
        </is>
      </c>
      <c r="E1102" s="50" t="n">
        <v>1</v>
      </c>
      <c r="F1102" s="51" t="n">
        <v>14.2</v>
      </c>
      <c r="G1102" s="51" t="n">
        <v>0</v>
      </c>
      <c r="H1102" s="51" t="n">
        <v>3.28</v>
      </c>
      <c r="I1102" s="51" t="n">
        <v>4.58</v>
      </c>
      <c r="J1102" s="50" t="n"/>
      <c r="K1102" s="52">
        <f>IF(OR($A1102="",$E1102=""),"",IF($P1102=1,0,N($E1102)*N($F1102)-N($G1102)+N($H1102)))</f>
        <v/>
      </c>
      <c r="L1102" s="52">
        <f>IF(K1102="","",IF($P1102=1,0,N($E1102)*IFERROR(INDEX(Products!$D$8:$D$307,MATCH($D1102,Products!$A$8:$A$307,0)),0)))</f>
        <v/>
      </c>
      <c r="M1102" s="52">
        <f>IF(OR(K1102="",$O1102=0),IF(K1102="","",0),IF($P1102=1,0,K1102*(N(INDEX(Settings!$E$11:$E$18,$O1102))+N(INDEX(Settings!$G$11:$G$18,$O1102)))+N(INDEX(Settings!$F$11:$F$18,$O1102))))</f>
        <v/>
      </c>
      <c r="N1102" s="53">
        <f>IF(K1102="","",K1102-L1102-M1102-N($I1102)-$P1102*N(Settings!$D$20))</f>
        <v/>
      </c>
      <c r="O1102">
        <f>IF($C1102="",0,IFERROR(MATCH($C1102,Settings!$D$11:$D$18,0),0))</f>
        <v/>
      </c>
      <c r="P1102">
        <f>IF(LOWER(TRIM($J1102&amp;""))="x",1,0)</f>
        <v/>
      </c>
    </row>
    <row r="1103">
      <c r="A1103" s="49" t="n">
        <v>46160</v>
      </c>
      <c r="B1103" s="50" t="inlineStr">
        <is>
          <t>BL27096</t>
        </is>
      </c>
      <c r="C1103" s="50" t="inlineStr">
        <is>
          <t>Own shop</t>
        </is>
      </c>
      <c r="D1103" s="50" t="inlineStr">
        <is>
          <t>BL-102</t>
        </is>
      </c>
      <c r="E1103" s="50" t="n">
        <v>1</v>
      </c>
      <c r="F1103" s="51" t="n">
        <v>14.2</v>
      </c>
      <c r="G1103" s="51" t="n">
        <v>0</v>
      </c>
      <c r="H1103" s="51" t="n">
        <v>4.12</v>
      </c>
      <c r="I1103" s="51" t="n">
        <v>4.13</v>
      </c>
      <c r="J1103" s="50" t="n"/>
      <c r="K1103" s="52">
        <f>IF(OR($A1103="",$E1103=""),"",IF($P1103=1,0,N($E1103)*N($F1103)-N($G1103)+N($H1103)))</f>
        <v/>
      </c>
      <c r="L1103" s="52">
        <f>IF(K1103="","",IF($P1103=1,0,N($E1103)*IFERROR(INDEX(Products!$D$8:$D$307,MATCH($D1103,Products!$A$8:$A$307,0)),0)))</f>
        <v/>
      </c>
      <c r="M1103" s="52">
        <f>IF(OR(K1103="",$O1103=0),IF(K1103="","",0),IF($P1103=1,0,K1103*(N(INDEX(Settings!$E$11:$E$18,$O1103))+N(INDEX(Settings!$G$11:$G$18,$O1103)))+N(INDEX(Settings!$F$11:$F$18,$O1103))))</f>
        <v/>
      </c>
      <c r="N1103" s="53">
        <f>IF(K1103="","",K1103-L1103-M1103-N($I1103)-$P1103*N(Settings!$D$20))</f>
        <v/>
      </c>
      <c r="O1103">
        <f>IF($C1103="",0,IFERROR(MATCH($C1103,Settings!$D$11:$D$18,0),0))</f>
        <v/>
      </c>
      <c r="P1103">
        <f>IF(LOWER(TRIM($J1103&amp;""))="x",1,0)</f>
        <v/>
      </c>
    </row>
    <row r="1104">
      <c r="A1104" s="49" t="n">
        <v>46160</v>
      </c>
      <c r="B1104" s="50" t="inlineStr">
        <is>
          <t>BL27097</t>
        </is>
      </c>
      <c r="C1104" s="50" t="inlineStr">
        <is>
          <t>Amazon</t>
        </is>
      </c>
      <c r="D1104" s="50" t="inlineStr">
        <is>
          <t>BL-301</t>
        </is>
      </c>
      <c r="E1104" s="50" t="n">
        <v>1</v>
      </c>
      <c r="F1104" s="51" t="n">
        <v>19.32</v>
      </c>
      <c r="G1104" s="51" t="n">
        <v>0</v>
      </c>
      <c r="H1104" s="51" t="n">
        <v>0</v>
      </c>
      <c r="I1104" s="51" t="n">
        <v>5.03</v>
      </c>
      <c r="J1104" s="50" t="n"/>
      <c r="K1104" s="52">
        <f>IF(OR($A1104="",$E1104=""),"",IF($P1104=1,0,N($E1104)*N($F1104)-N($G1104)+N($H1104)))</f>
        <v/>
      </c>
      <c r="L1104" s="52">
        <f>IF(K1104="","",IF($P1104=1,0,N($E1104)*IFERROR(INDEX(Products!$D$8:$D$307,MATCH($D1104,Products!$A$8:$A$307,0)),0)))</f>
        <v/>
      </c>
      <c r="M1104" s="52">
        <f>IF(OR(K1104="",$O1104=0),IF(K1104="","",0),IF($P1104=1,0,K1104*(N(INDEX(Settings!$E$11:$E$18,$O1104))+N(INDEX(Settings!$G$11:$G$18,$O1104)))+N(INDEX(Settings!$F$11:$F$18,$O1104))))</f>
        <v/>
      </c>
      <c r="N1104" s="53">
        <f>IF(K1104="","",K1104-L1104-M1104-N($I1104)-$P1104*N(Settings!$D$20))</f>
        <v/>
      </c>
      <c r="O1104">
        <f>IF($C1104="",0,IFERROR(MATCH($C1104,Settings!$D$11:$D$18,0),0))</f>
        <v/>
      </c>
      <c r="P1104">
        <f>IF(LOWER(TRIM($J1104&amp;""))="x",1,0)</f>
        <v/>
      </c>
    </row>
    <row r="1105">
      <c r="A1105" s="49" t="n">
        <v>46161</v>
      </c>
      <c r="B1105" s="50" t="inlineStr">
        <is>
          <t>BL27098</t>
        </is>
      </c>
      <c r="C1105" s="50" t="inlineStr">
        <is>
          <t>Etsy</t>
        </is>
      </c>
      <c r="D1105" s="50" t="inlineStr">
        <is>
          <t>BL-104</t>
        </is>
      </c>
      <c r="E1105" s="50" t="n">
        <v>1</v>
      </c>
      <c r="F1105" s="51" t="n">
        <v>8.32</v>
      </c>
      <c r="G1105" s="51" t="n">
        <v>0</v>
      </c>
      <c r="H1105" s="51" t="n">
        <v>3.28</v>
      </c>
      <c r="I1105" s="51" t="n">
        <v>4.32</v>
      </c>
      <c r="J1105" s="50" t="n"/>
      <c r="K1105" s="52">
        <f>IF(OR($A1105="",$E1105=""),"",IF($P1105=1,0,N($E1105)*N($F1105)-N($G1105)+N($H1105)))</f>
        <v/>
      </c>
      <c r="L1105" s="52">
        <f>IF(K1105="","",IF($P1105=1,0,N($E1105)*IFERROR(INDEX(Products!$D$8:$D$307,MATCH($D1105,Products!$A$8:$A$307,0)),0)))</f>
        <v/>
      </c>
      <c r="M1105" s="52">
        <f>IF(OR(K1105="",$O1105=0),IF(K1105="","",0),IF($P1105=1,0,K1105*(N(INDEX(Settings!$E$11:$E$18,$O1105))+N(INDEX(Settings!$G$11:$G$18,$O1105)))+N(INDEX(Settings!$F$11:$F$18,$O1105))))</f>
        <v/>
      </c>
      <c r="N1105" s="53">
        <f>IF(K1105="","",K1105-L1105-M1105-N($I1105)-$P1105*N(Settings!$D$20))</f>
        <v/>
      </c>
      <c r="O1105">
        <f>IF($C1105="",0,IFERROR(MATCH($C1105,Settings!$D$11:$D$18,0),0))</f>
        <v/>
      </c>
      <c r="P1105">
        <f>IF(LOWER(TRIM($J1105&amp;""))="x",1,0)</f>
        <v/>
      </c>
    </row>
    <row r="1106">
      <c r="A1106" s="49" t="n">
        <v>46161</v>
      </c>
      <c r="B1106" s="50" t="inlineStr">
        <is>
          <t>BL27099</t>
        </is>
      </c>
      <c r="C1106" s="50" t="inlineStr">
        <is>
          <t>Amazon</t>
        </is>
      </c>
      <c r="D1106" s="50" t="inlineStr">
        <is>
          <t>BL-104</t>
        </is>
      </c>
      <c r="E1106" s="50" t="n">
        <v>1</v>
      </c>
      <c r="F1106" s="51" t="n">
        <v>8.74</v>
      </c>
      <c r="G1106" s="51" t="n">
        <v>0</v>
      </c>
      <c r="H1106" s="51" t="n">
        <v>0</v>
      </c>
      <c r="I1106" s="51" t="n">
        <v>5.17</v>
      </c>
      <c r="J1106" s="50" t="n"/>
      <c r="K1106" s="52">
        <f>IF(OR($A1106="",$E1106=""),"",IF($P1106=1,0,N($E1106)*N($F1106)-N($G1106)+N($H1106)))</f>
        <v/>
      </c>
      <c r="L1106" s="52">
        <f>IF(K1106="","",IF($P1106=1,0,N($E1106)*IFERROR(INDEX(Products!$D$8:$D$307,MATCH($D1106,Products!$A$8:$A$307,0)),0)))</f>
        <v/>
      </c>
      <c r="M1106" s="52">
        <f>IF(OR(K1106="",$O1106=0),IF(K1106="","",0),IF($P1106=1,0,K1106*(N(INDEX(Settings!$E$11:$E$18,$O1106))+N(INDEX(Settings!$G$11:$G$18,$O1106)))+N(INDEX(Settings!$F$11:$F$18,$O1106))))</f>
        <v/>
      </c>
      <c r="N1106" s="53">
        <f>IF(K1106="","",K1106-L1106-M1106-N($I1106)-$P1106*N(Settings!$D$20))</f>
        <v/>
      </c>
      <c r="O1106">
        <f>IF($C1106="",0,IFERROR(MATCH($C1106,Settings!$D$11:$D$18,0),0))</f>
        <v/>
      </c>
      <c r="P1106">
        <f>IF(LOWER(TRIM($J1106&amp;""))="x",1,0)</f>
        <v/>
      </c>
    </row>
    <row r="1107">
      <c r="A1107" s="49" t="n">
        <v>46161</v>
      </c>
      <c r="B1107" s="50" t="inlineStr">
        <is>
          <t>BL27100</t>
        </is>
      </c>
      <c r="C1107" s="50" t="inlineStr">
        <is>
          <t>Own shop</t>
        </is>
      </c>
      <c r="D1107" s="50" t="inlineStr">
        <is>
          <t>BL-402</t>
        </is>
      </c>
      <c r="E1107" s="50" t="n">
        <v>1</v>
      </c>
      <c r="F1107" s="51" t="n">
        <v>41.93</v>
      </c>
      <c r="G1107" s="51" t="n">
        <v>4.19</v>
      </c>
      <c r="H1107" s="51" t="n">
        <v>4.12</v>
      </c>
      <c r="I1107" s="51" t="n">
        <v>6.9</v>
      </c>
      <c r="J1107" s="50" t="n"/>
      <c r="K1107" s="52">
        <f>IF(OR($A1107="",$E1107=""),"",IF($P1107=1,0,N($E1107)*N($F1107)-N($G1107)+N($H1107)))</f>
        <v/>
      </c>
      <c r="L1107" s="52">
        <f>IF(K1107="","",IF($P1107=1,0,N($E1107)*IFERROR(INDEX(Products!$D$8:$D$307,MATCH($D1107,Products!$A$8:$A$307,0)),0)))</f>
        <v/>
      </c>
      <c r="M1107" s="52">
        <f>IF(OR(K1107="",$O1107=0),IF(K1107="","",0),IF($P1107=1,0,K1107*(N(INDEX(Settings!$E$11:$E$18,$O1107))+N(INDEX(Settings!$G$11:$G$18,$O1107)))+N(INDEX(Settings!$F$11:$F$18,$O1107))))</f>
        <v/>
      </c>
      <c r="N1107" s="53">
        <f>IF(K1107="","",K1107-L1107-M1107-N($I1107)-$P1107*N(Settings!$D$20))</f>
        <v/>
      </c>
      <c r="O1107">
        <f>IF($C1107="",0,IFERROR(MATCH($C1107,Settings!$D$11:$D$18,0),0))</f>
        <v/>
      </c>
      <c r="P1107">
        <f>IF(LOWER(TRIM($J1107&amp;""))="x",1,0)</f>
        <v/>
      </c>
    </row>
    <row r="1108">
      <c r="A1108" s="49" t="n">
        <v>46161</v>
      </c>
      <c r="B1108" s="50" t="inlineStr">
        <is>
          <t>BL27101</t>
        </is>
      </c>
      <c r="C1108" s="50" t="inlineStr">
        <is>
          <t>Etsy</t>
        </is>
      </c>
      <c r="D1108" s="50" t="inlineStr">
        <is>
          <t>BL-401</t>
        </is>
      </c>
      <c r="E1108" s="50" t="n">
        <v>2</v>
      </c>
      <c r="F1108" s="51" t="n">
        <v>23.45</v>
      </c>
      <c r="G1108" s="51" t="n">
        <v>0</v>
      </c>
      <c r="H1108" s="51" t="n">
        <v>3.28</v>
      </c>
      <c r="I1108" s="51" t="n">
        <v>5.08</v>
      </c>
      <c r="J1108" s="50" t="n"/>
      <c r="K1108" s="52">
        <f>IF(OR($A1108="",$E1108=""),"",IF($P1108=1,0,N($E1108)*N($F1108)-N($G1108)+N($H1108)))</f>
        <v/>
      </c>
      <c r="L1108" s="52">
        <f>IF(K1108="","",IF($P1108=1,0,N($E1108)*IFERROR(INDEX(Products!$D$8:$D$307,MATCH($D1108,Products!$A$8:$A$307,0)),0)))</f>
        <v/>
      </c>
      <c r="M1108" s="52">
        <f>IF(OR(K1108="",$O1108=0),IF(K1108="","",0),IF($P1108=1,0,K1108*(N(INDEX(Settings!$E$11:$E$18,$O1108))+N(INDEX(Settings!$G$11:$G$18,$O1108)))+N(INDEX(Settings!$F$11:$F$18,$O1108))))</f>
        <v/>
      </c>
      <c r="N1108" s="53">
        <f>IF(K1108="","",K1108-L1108-M1108-N($I1108)-$P1108*N(Settings!$D$20))</f>
        <v/>
      </c>
      <c r="O1108">
        <f>IF($C1108="",0,IFERROR(MATCH($C1108,Settings!$D$11:$D$18,0),0))</f>
        <v/>
      </c>
      <c r="P1108">
        <f>IF(LOWER(TRIM($J1108&amp;""))="x",1,0)</f>
        <v/>
      </c>
    </row>
    <row r="1109">
      <c r="A1109" s="49" t="n">
        <v>46161</v>
      </c>
      <c r="B1109" s="50" t="inlineStr">
        <is>
          <t>BL27102</t>
        </is>
      </c>
      <c r="C1109" s="50" t="inlineStr">
        <is>
          <t>Own shop</t>
        </is>
      </c>
      <c r="D1109" s="50" t="inlineStr">
        <is>
          <t>BL-201</t>
        </is>
      </c>
      <c r="E1109" s="50" t="n">
        <v>1</v>
      </c>
      <c r="F1109" s="51" t="n">
        <v>12.52</v>
      </c>
      <c r="G1109" s="51" t="n">
        <v>0</v>
      </c>
      <c r="H1109" s="51" t="n">
        <v>4.12</v>
      </c>
      <c r="I1109" s="51" t="n">
        <v>5.06</v>
      </c>
      <c r="J1109" s="50" t="inlineStr">
        <is>
          <t>x</t>
        </is>
      </c>
      <c r="K1109" s="52">
        <f>IF(OR($A1109="",$E1109=""),"",IF($P1109=1,0,N($E1109)*N($F1109)-N($G1109)+N($H1109)))</f>
        <v/>
      </c>
      <c r="L1109" s="52">
        <f>IF(K1109="","",IF($P1109=1,0,N($E1109)*IFERROR(INDEX(Products!$D$8:$D$307,MATCH($D1109,Products!$A$8:$A$307,0)),0)))</f>
        <v/>
      </c>
      <c r="M1109" s="52">
        <f>IF(OR(K1109="",$O1109=0),IF(K1109="","",0),IF($P1109=1,0,K1109*(N(INDEX(Settings!$E$11:$E$18,$O1109))+N(INDEX(Settings!$G$11:$G$18,$O1109)))+N(INDEX(Settings!$F$11:$F$18,$O1109))))</f>
        <v/>
      </c>
      <c r="N1109" s="53">
        <f>IF(K1109="","",K1109-L1109-M1109-N($I1109)-$P1109*N(Settings!$D$20))</f>
        <v/>
      </c>
      <c r="O1109">
        <f>IF($C1109="",0,IFERROR(MATCH($C1109,Settings!$D$11:$D$18,0),0))</f>
        <v/>
      </c>
      <c r="P1109">
        <f>IF(LOWER(TRIM($J1109&amp;""))="x",1,0)</f>
        <v/>
      </c>
    </row>
    <row r="1110">
      <c r="A1110" s="49" t="n">
        <v>46161</v>
      </c>
      <c r="B1110" s="50" t="inlineStr">
        <is>
          <t>BL27103</t>
        </is>
      </c>
      <c r="C1110" s="50" t="inlineStr">
        <is>
          <t>Etsy</t>
        </is>
      </c>
      <c r="D1110" s="50" t="inlineStr">
        <is>
          <t>BL-302</t>
        </is>
      </c>
      <c r="E1110" s="50" t="n">
        <v>1</v>
      </c>
      <c r="F1110" s="51" t="n">
        <v>33.53</v>
      </c>
      <c r="G1110" s="51" t="n">
        <v>0</v>
      </c>
      <c r="H1110" s="51" t="n">
        <v>3.28</v>
      </c>
      <c r="I1110" s="51" t="n">
        <v>4.28</v>
      </c>
      <c r="J1110" s="50" t="n"/>
      <c r="K1110" s="52">
        <f>IF(OR($A1110="",$E1110=""),"",IF($P1110=1,0,N($E1110)*N($F1110)-N($G1110)+N($H1110)))</f>
        <v/>
      </c>
      <c r="L1110" s="52">
        <f>IF(K1110="","",IF($P1110=1,0,N($E1110)*IFERROR(INDEX(Products!$D$8:$D$307,MATCH($D1110,Products!$A$8:$A$307,0)),0)))</f>
        <v/>
      </c>
      <c r="M1110" s="52">
        <f>IF(OR(K1110="",$O1110=0),IF(K1110="","",0),IF($P1110=1,0,K1110*(N(INDEX(Settings!$E$11:$E$18,$O1110))+N(INDEX(Settings!$G$11:$G$18,$O1110)))+N(INDEX(Settings!$F$11:$F$18,$O1110))))</f>
        <v/>
      </c>
      <c r="N1110" s="53">
        <f>IF(K1110="","",K1110-L1110-M1110-N($I1110)-$P1110*N(Settings!$D$20))</f>
        <v/>
      </c>
      <c r="O1110">
        <f>IF($C1110="",0,IFERROR(MATCH($C1110,Settings!$D$11:$D$18,0),0))</f>
        <v/>
      </c>
      <c r="P1110">
        <f>IF(LOWER(TRIM($J1110&amp;""))="x",1,0)</f>
        <v/>
      </c>
    </row>
    <row r="1111">
      <c r="A1111" s="49" t="n">
        <v>46161</v>
      </c>
      <c r="B1111" s="50" t="inlineStr">
        <is>
          <t>BL27104</t>
        </is>
      </c>
      <c r="C1111" s="50" t="inlineStr">
        <is>
          <t>Amazon</t>
        </is>
      </c>
      <c r="D1111" s="50" t="inlineStr">
        <is>
          <t>BL-103</t>
        </is>
      </c>
      <c r="E1111" s="50" t="n">
        <v>1</v>
      </c>
      <c r="F1111" s="51" t="n">
        <v>30.79</v>
      </c>
      <c r="G1111" s="51" t="n">
        <v>0</v>
      </c>
      <c r="H1111" s="51" t="n">
        <v>0</v>
      </c>
      <c r="I1111" s="51" t="n">
        <v>4.82</v>
      </c>
      <c r="J1111" s="50" t="n"/>
      <c r="K1111" s="52">
        <f>IF(OR($A1111="",$E1111=""),"",IF($P1111=1,0,N($E1111)*N($F1111)-N($G1111)+N($H1111)))</f>
        <v/>
      </c>
      <c r="L1111" s="52">
        <f>IF(K1111="","",IF($P1111=1,0,N($E1111)*IFERROR(INDEX(Products!$D$8:$D$307,MATCH($D1111,Products!$A$8:$A$307,0)),0)))</f>
        <v/>
      </c>
      <c r="M1111" s="52">
        <f>IF(OR(K1111="",$O1111=0),IF(K1111="","",0),IF($P1111=1,0,K1111*(N(INDEX(Settings!$E$11:$E$18,$O1111))+N(INDEX(Settings!$G$11:$G$18,$O1111)))+N(INDEX(Settings!$F$11:$F$18,$O1111))))</f>
        <v/>
      </c>
      <c r="N1111" s="53">
        <f>IF(K1111="","",K1111-L1111-M1111-N($I1111)-$P1111*N(Settings!$D$20))</f>
        <v/>
      </c>
      <c r="O1111">
        <f>IF($C1111="",0,IFERROR(MATCH($C1111,Settings!$D$11:$D$18,0),0))</f>
        <v/>
      </c>
      <c r="P1111">
        <f>IF(LOWER(TRIM($J1111&amp;""))="x",1,0)</f>
        <v/>
      </c>
    </row>
    <row r="1112">
      <c r="A1112" s="49" t="n">
        <v>46161</v>
      </c>
      <c r="B1112" s="50" t="inlineStr">
        <is>
          <t>BL27105</t>
        </is>
      </c>
      <c r="C1112" s="50" t="inlineStr">
        <is>
          <t>Own shop</t>
        </is>
      </c>
      <c r="D1112" s="50" t="inlineStr">
        <is>
          <t>BL-203</t>
        </is>
      </c>
      <c r="E1112" s="50" t="n">
        <v>1</v>
      </c>
      <c r="F1112" s="51" t="n">
        <v>16.72</v>
      </c>
      <c r="G1112" s="51" t="n">
        <v>0</v>
      </c>
      <c r="H1112" s="51" t="n">
        <v>4.12</v>
      </c>
      <c r="I1112" s="51" t="n">
        <v>4.37</v>
      </c>
      <c r="J1112" s="50" t="n"/>
      <c r="K1112" s="52">
        <f>IF(OR($A1112="",$E1112=""),"",IF($P1112=1,0,N($E1112)*N($F1112)-N($G1112)+N($H1112)))</f>
        <v/>
      </c>
      <c r="L1112" s="52">
        <f>IF(K1112="","",IF($P1112=1,0,N($E1112)*IFERROR(INDEX(Products!$D$8:$D$307,MATCH($D1112,Products!$A$8:$A$307,0)),0)))</f>
        <v/>
      </c>
      <c r="M1112" s="52">
        <f>IF(OR(K1112="",$O1112=0),IF(K1112="","",0),IF($P1112=1,0,K1112*(N(INDEX(Settings!$E$11:$E$18,$O1112))+N(INDEX(Settings!$G$11:$G$18,$O1112)))+N(INDEX(Settings!$F$11:$F$18,$O1112))))</f>
        <v/>
      </c>
      <c r="N1112" s="53">
        <f>IF(K1112="","",K1112-L1112-M1112-N($I1112)-$P1112*N(Settings!$D$20))</f>
        <v/>
      </c>
      <c r="O1112">
        <f>IF($C1112="",0,IFERROR(MATCH($C1112,Settings!$D$11:$D$18,0),0))</f>
        <v/>
      </c>
      <c r="P1112">
        <f>IF(LOWER(TRIM($J1112&amp;""))="x",1,0)</f>
        <v/>
      </c>
    </row>
    <row r="1113">
      <c r="A1113" s="49" t="n">
        <v>46161</v>
      </c>
      <c r="B1113" s="50" t="inlineStr">
        <is>
          <t>BL27106</t>
        </is>
      </c>
      <c r="C1113" s="50" t="inlineStr">
        <is>
          <t>Amazon</t>
        </is>
      </c>
      <c r="D1113" s="50" t="inlineStr">
        <is>
          <t>BL-302</t>
        </is>
      </c>
      <c r="E1113" s="50" t="n">
        <v>1</v>
      </c>
      <c r="F1113" s="51" t="n">
        <v>35.21</v>
      </c>
      <c r="G1113" s="51" t="n">
        <v>0</v>
      </c>
      <c r="H1113" s="51" t="n">
        <v>0</v>
      </c>
      <c r="I1113" s="51" t="n">
        <v>4.89</v>
      </c>
      <c r="J1113" s="50" t="n"/>
      <c r="K1113" s="52">
        <f>IF(OR($A1113="",$E1113=""),"",IF($P1113=1,0,N($E1113)*N($F1113)-N($G1113)+N($H1113)))</f>
        <v/>
      </c>
      <c r="L1113" s="52">
        <f>IF(K1113="","",IF($P1113=1,0,N($E1113)*IFERROR(INDEX(Products!$D$8:$D$307,MATCH($D1113,Products!$A$8:$A$307,0)),0)))</f>
        <v/>
      </c>
      <c r="M1113" s="52">
        <f>IF(OR(K1113="",$O1113=0),IF(K1113="","",0),IF($P1113=1,0,K1113*(N(INDEX(Settings!$E$11:$E$18,$O1113))+N(INDEX(Settings!$G$11:$G$18,$O1113)))+N(INDEX(Settings!$F$11:$F$18,$O1113))))</f>
        <v/>
      </c>
      <c r="N1113" s="53">
        <f>IF(K1113="","",K1113-L1113-M1113-N($I1113)-$P1113*N(Settings!$D$20))</f>
        <v/>
      </c>
      <c r="O1113">
        <f>IF($C1113="",0,IFERROR(MATCH($C1113,Settings!$D$11:$D$18,0),0))</f>
        <v/>
      </c>
      <c r="P1113">
        <f>IF(LOWER(TRIM($J1113&amp;""))="x",1,0)</f>
        <v/>
      </c>
    </row>
    <row r="1114">
      <c r="A1114" s="49" t="n">
        <v>46161</v>
      </c>
      <c r="B1114" s="50" t="inlineStr">
        <is>
          <t>BL27107</t>
        </is>
      </c>
      <c r="C1114" s="50" t="inlineStr">
        <is>
          <t>eBay</t>
        </is>
      </c>
      <c r="D1114" s="50" t="inlineStr">
        <is>
          <t>BL-203</t>
        </is>
      </c>
      <c r="E1114" s="50" t="n">
        <v>1</v>
      </c>
      <c r="F1114" s="51" t="n">
        <v>16.72</v>
      </c>
      <c r="G1114" s="51" t="n">
        <v>0</v>
      </c>
      <c r="H1114" s="51" t="n">
        <v>3.28</v>
      </c>
      <c r="I1114" s="51" t="n">
        <v>4.28</v>
      </c>
      <c r="J1114" s="50" t="n"/>
      <c r="K1114" s="52">
        <f>IF(OR($A1114="",$E1114=""),"",IF($P1114=1,0,N($E1114)*N($F1114)-N($G1114)+N($H1114)))</f>
        <v/>
      </c>
      <c r="L1114" s="52">
        <f>IF(K1114="","",IF($P1114=1,0,N($E1114)*IFERROR(INDEX(Products!$D$8:$D$307,MATCH($D1114,Products!$A$8:$A$307,0)),0)))</f>
        <v/>
      </c>
      <c r="M1114" s="52">
        <f>IF(OR(K1114="",$O1114=0),IF(K1114="","",0),IF($P1114=1,0,K1114*(N(INDEX(Settings!$E$11:$E$18,$O1114))+N(INDEX(Settings!$G$11:$G$18,$O1114)))+N(INDEX(Settings!$F$11:$F$18,$O1114))))</f>
        <v/>
      </c>
      <c r="N1114" s="53">
        <f>IF(K1114="","",K1114-L1114-M1114-N($I1114)-$P1114*N(Settings!$D$20))</f>
        <v/>
      </c>
      <c r="O1114">
        <f>IF($C1114="",0,IFERROR(MATCH($C1114,Settings!$D$11:$D$18,0),0))</f>
        <v/>
      </c>
      <c r="P1114">
        <f>IF(LOWER(TRIM($J1114&amp;""))="x",1,0)</f>
        <v/>
      </c>
    </row>
    <row r="1115">
      <c r="A1115" s="49" t="n">
        <v>46161</v>
      </c>
      <c r="B1115" s="50" t="inlineStr">
        <is>
          <t>BL27108</t>
        </is>
      </c>
      <c r="C1115" s="50" t="inlineStr">
        <is>
          <t>Own shop</t>
        </is>
      </c>
      <c r="D1115" s="50" t="inlineStr">
        <is>
          <t>BL-402</t>
        </is>
      </c>
      <c r="E1115" s="50" t="n">
        <v>1</v>
      </c>
      <c r="F1115" s="51" t="n">
        <v>41.93</v>
      </c>
      <c r="G1115" s="51" t="n">
        <v>0</v>
      </c>
      <c r="H1115" s="51" t="n">
        <v>4.12</v>
      </c>
      <c r="I1115" s="51" t="n">
        <v>6.9</v>
      </c>
      <c r="J1115" s="50" t="n"/>
      <c r="K1115" s="52">
        <f>IF(OR($A1115="",$E1115=""),"",IF($P1115=1,0,N($E1115)*N($F1115)-N($G1115)+N($H1115)))</f>
        <v/>
      </c>
      <c r="L1115" s="52">
        <f>IF(K1115="","",IF($P1115=1,0,N($E1115)*IFERROR(INDEX(Products!$D$8:$D$307,MATCH($D1115,Products!$A$8:$A$307,0)),0)))</f>
        <v/>
      </c>
      <c r="M1115" s="52">
        <f>IF(OR(K1115="",$O1115=0),IF(K1115="","",0),IF($P1115=1,0,K1115*(N(INDEX(Settings!$E$11:$E$18,$O1115))+N(INDEX(Settings!$G$11:$G$18,$O1115)))+N(INDEX(Settings!$F$11:$F$18,$O1115))))</f>
        <v/>
      </c>
      <c r="N1115" s="53">
        <f>IF(K1115="","",K1115-L1115-M1115-N($I1115)-$P1115*N(Settings!$D$20))</f>
        <v/>
      </c>
      <c r="O1115">
        <f>IF($C1115="",0,IFERROR(MATCH($C1115,Settings!$D$11:$D$18,0),0))</f>
        <v/>
      </c>
      <c r="P1115">
        <f>IF(LOWER(TRIM($J1115&amp;""))="x",1,0)</f>
        <v/>
      </c>
    </row>
    <row r="1116">
      <c r="A1116" s="49" t="n">
        <v>46161</v>
      </c>
      <c r="B1116" s="50" t="inlineStr">
        <is>
          <t>BL27109</t>
        </is>
      </c>
      <c r="C1116" s="50" t="inlineStr">
        <is>
          <t>eBay</t>
        </is>
      </c>
      <c r="D1116" s="50" t="inlineStr">
        <is>
          <t>BL-203</t>
        </is>
      </c>
      <c r="E1116" s="50" t="n">
        <v>2</v>
      </c>
      <c r="F1116" s="51" t="n">
        <v>16.72</v>
      </c>
      <c r="G1116" s="51" t="n">
        <v>0</v>
      </c>
      <c r="H1116" s="51" t="n">
        <v>3.28</v>
      </c>
      <c r="I1116" s="51" t="n">
        <v>4.12</v>
      </c>
      <c r="J1116" s="50" t="n"/>
      <c r="K1116" s="52">
        <f>IF(OR($A1116="",$E1116=""),"",IF($P1116=1,0,N($E1116)*N($F1116)-N($G1116)+N($H1116)))</f>
        <v/>
      </c>
      <c r="L1116" s="52">
        <f>IF(K1116="","",IF($P1116=1,0,N($E1116)*IFERROR(INDEX(Products!$D$8:$D$307,MATCH($D1116,Products!$A$8:$A$307,0)),0)))</f>
        <v/>
      </c>
      <c r="M1116" s="52">
        <f>IF(OR(K1116="",$O1116=0),IF(K1116="","",0),IF($P1116=1,0,K1116*(N(INDEX(Settings!$E$11:$E$18,$O1116))+N(INDEX(Settings!$G$11:$G$18,$O1116)))+N(INDEX(Settings!$F$11:$F$18,$O1116))))</f>
        <v/>
      </c>
      <c r="N1116" s="53">
        <f>IF(K1116="","",K1116-L1116-M1116-N($I1116)-$P1116*N(Settings!$D$20))</f>
        <v/>
      </c>
      <c r="O1116">
        <f>IF($C1116="",0,IFERROR(MATCH($C1116,Settings!$D$11:$D$18,0),0))</f>
        <v/>
      </c>
      <c r="P1116">
        <f>IF(LOWER(TRIM($J1116&amp;""))="x",1,0)</f>
        <v/>
      </c>
    </row>
    <row r="1117">
      <c r="A1117" s="49" t="n">
        <v>46161</v>
      </c>
      <c r="B1117" s="50" t="inlineStr">
        <is>
          <t>BL27110</t>
        </is>
      </c>
      <c r="C1117" s="50" t="inlineStr">
        <is>
          <t>Amazon</t>
        </is>
      </c>
      <c r="D1117" s="50" t="inlineStr">
        <is>
          <t>BL-204</t>
        </is>
      </c>
      <c r="E1117" s="50" t="n">
        <v>1</v>
      </c>
      <c r="F1117" s="51" t="n">
        <v>20.21</v>
      </c>
      <c r="G1117" s="51" t="n">
        <v>0</v>
      </c>
      <c r="H1117" s="51" t="n">
        <v>0</v>
      </c>
      <c r="I1117" s="51" t="n">
        <v>4.83</v>
      </c>
      <c r="J1117" s="50" t="n"/>
      <c r="K1117" s="52">
        <f>IF(OR($A1117="",$E1117=""),"",IF($P1117=1,0,N($E1117)*N($F1117)-N($G1117)+N($H1117)))</f>
        <v/>
      </c>
      <c r="L1117" s="52">
        <f>IF(K1117="","",IF($P1117=1,0,N($E1117)*IFERROR(INDEX(Products!$D$8:$D$307,MATCH($D1117,Products!$A$8:$A$307,0)),0)))</f>
        <v/>
      </c>
      <c r="M1117" s="52">
        <f>IF(OR(K1117="",$O1117=0),IF(K1117="","",0),IF($P1117=1,0,K1117*(N(INDEX(Settings!$E$11:$E$18,$O1117))+N(INDEX(Settings!$G$11:$G$18,$O1117)))+N(INDEX(Settings!$F$11:$F$18,$O1117))))</f>
        <v/>
      </c>
      <c r="N1117" s="53">
        <f>IF(K1117="","",K1117-L1117-M1117-N($I1117)-$P1117*N(Settings!$D$20))</f>
        <v/>
      </c>
      <c r="O1117">
        <f>IF($C1117="",0,IFERROR(MATCH($C1117,Settings!$D$11:$D$18,0),0))</f>
        <v/>
      </c>
      <c r="P1117">
        <f>IF(LOWER(TRIM($J1117&amp;""))="x",1,0)</f>
        <v/>
      </c>
    </row>
    <row r="1118">
      <c r="A1118" s="49" t="n">
        <v>46162</v>
      </c>
      <c r="B1118" s="50" t="inlineStr">
        <is>
          <t>BL27111</t>
        </is>
      </c>
      <c r="C1118" s="50" t="inlineStr">
        <is>
          <t>Amazon</t>
        </is>
      </c>
      <c r="D1118" s="50" t="inlineStr">
        <is>
          <t>BL-403</t>
        </is>
      </c>
      <c r="E1118" s="50" t="n">
        <v>1</v>
      </c>
      <c r="F1118" s="51" t="n">
        <v>11.38</v>
      </c>
      <c r="G1118" s="51" t="n">
        <v>0</v>
      </c>
      <c r="H1118" s="51" t="n">
        <v>0</v>
      </c>
      <c r="I1118" s="51" t="n">
        <v>5.01</v>
      </c>
      <c r="J1118" s="50" t="n"/>
      <c r="K1118" s="52">
        <f>IF(OR($A1118="",$E1118=""),"",IF($P1118=1,0,N($E1118)*N($F1118)-N($G1118)+N($H1118)))</f>
        <v/>
      </c>
      <c r="L1118" s="52">
        <f>IF(K1118="","",IF($P1118=1,0,N($E1118)*IFERROR(INDEX(Products!$D$8:$D$307,MATCH($D1118,Products!$A$8:$A$307,0)),0)))</f>
        <v/>
      </c>
      <c r="M1118" s="52">
        <f>IF(OR(K1118="",$O1118=0),IF(K1118="","",0),IF($P1118=1,0,K1118*(N(INDEX(Settings!$E$11:$E$18,$O1118))+N(INDEX(Settings!$G$11:$G$18,$O1118)))+N(INDEX(Settings!$F$11:$F$18,$O1118))))</f>
        <v/>
      </c>
      <c r="N1118" s="53">
        <f>IF(K1118="","",K1118-L1118-M1118-N($I1118)-$P1118*N(Settings!$D$20))</f>
        <v/>
      </c>
      <c r="O1118">
        <f>IF($C1118="",0,IFERROR(MATCH($C1118,Settings!$D$11:$D$18,0),0))</f>
        <v/>
      </c>
      <c r="P1118">
        <f>IF(LOWER(TRIM($J1118&amp;""))="x",1,0)</f>
        <v/>
      </c>
    </row>
    <row r="1119">
      <c r="A1119" s="49" t="n">
        <v>46162</v>
      </c>
      <c r="B1119" s="50" t="inlineStr">
        <is>
          <t>BL27112</t>
        </is>
      </c>
      <c r="C1119" s="50" t="inlineStr">
        <is>
          <t>Etsy</t>
        </is>
      </c>
      <c r="D1119" s="50" t="inlineStr">
        <is>
          <t>BL-403</t>
        </is>
      </c>
      <c r="E1119" s="50" t="n">
        <v>2</v>
      </c>
      <c r="F1119" s="51" t="n">
        <v>10.84</v>
      </c>
      <c r="G1119" s="51" t="n">
        <v>0</v>
      </c>
      <c r="H1119" s="51" t="n">
        <v>3.28</v>
      </c>
      <c r="I1119" s="51" t="n">
        <v>4.17</v>
      </c>
      <c r="J1119" s="50" t="n"/>
      <c r="K1119" s="52">
        <f>IF(OR($A1119="",$E1119=""),"",IF($P1119=1,0,N($E1119)*N($F1119)-N($G1119)+N($H1119)))</f>
        <v/>
      </c>
      <c r="L1119" s="52">
        <f>IF(K1119="","",IF($P1119=1,0,N($E1119)*IFERROR(INDEX(Products!$D$8:$D$307,MATCH($D1119,Products!$A$8:$A$307,0)),0)))</f>
        <v/>
      </c>
      <c r="M1119" s="52">
        <f>IF(OR(K1119="",$O1119=0),IF(K1119="","",0),IF($P1119=1,0,K1119*(N(INDEX(Settings!$E$11:$E$18,$O1119))+N(INDEX(Settings!$G$11:$G$18,$O1119)))+N(INDEX(Settings!$F$11:$F$18,$O1119))))</f>
        <v/>
      </c>
      <c r="N1119" s="53">
        <f>IF(K1119="","",K1119-L1119-M1119-N($I1119)-$P1119*N(Settings!$D$20))</f>
        <v/>
      </c>
      <c r="O1119">
        <f>IF($C1119="",0,IFERROR(MATCH($C1119,Settings!$D$11:$D$18,0),0))</f>
        <v/>
      </c>
      <c r="P1119">
        <f>IF(LOWER(TRIM($J1119&amp;""))="x",1,0)</f>
        <v/>
      </c>
    </row>
    <row r="1120">
      <c r="A1120" s="49" t="n">
        <v>46162</v>
      </c>
      <c r="B1120" s="50" t="inlineStr">
        <is>
          <t>BL27113</t>
        </is>
      </c>
      <c r="C1120" s="50" t="inlineStr">
        <is>
          <t>eBay</t>
        </is>
      </c>
      <c r="D1120" s="50" t="inlineStr">
        <is>
          <t>BL-202</t>
        </is>
      </c>
      <c r="E1120" s="50" t="n">
        <v>1</v>
      </c>
      <c r="F1120" s="51" t="n">
        <v>57.98</v>
      </c>
      <c r="G1120" s="51" t="n">
        <v>0</v>
      </c>
      <c r="H1120" s="51" t="n">
        <v>3.28</v>
      </c>
      <c r="I1120" s="51" t="n">
        <v>6.9</v>
      </c>
      <c r="J1120" s="50" t="n"/>
      <c r="K1120" s="52">
        <f>IF(OR($A1120="",$E1120=""),"",IF($P1120=1,0,N($E1120)*N($F1120)-N($G1120)+N($H1120)))</f>
        <v/>
      </c>
      <c r="L1120" s="52">
        <f>IF(K1120="","",IF($P1120=1,0,N($E1120)*IFERROR(INDEX(Products!$D$8:$D$307,MATCH($D1120,Products!$A$8:$A$307,0)),0)))</f>
        <v/>
      </c>
      <c r="M1120" s="52">
        <f>IF(OR(K1120="",$O1120=0),IF(K1120="","",0),IF($P1120=1,0,K1120*(N(INDEX(Settings!$E$11:$E$18,$O1120))+N(INDEX(Settings!$G$11:$G$18,$O1120)))+N(INDEX(Settings!$F$11:$F$18,$O1120))))</f>
        <v/>
      </c>
      <c r="N1120" s="53">
        <f>IF(K1120="","",K1120-L1120-M1120-N($I1120)-$P1120*N(Settings!$D$20))</f>
        <v/>
      </c>
      <c r="O1120">
        <f>IF($C1120="",0,IFERROR(MATCH($C1120,Settings!$D$11:$D$18,0),0))</f>
        <v/>
      </c>
      <c r="P1120">
        <f>IF(LOWER(TRIM($J1120&amp;""))="x",1,0)</f>
        <v/>
      </c>
    </row>
    <row r="1121">
      <c r="A1121" s="49" t="n">
        <v>46162</v>
      </c>
      <c r="B1121" s="50" t="inlineStr">
        <is>
          <t>BL27114</t>
        </is>
      </c>
      <c r="C1121" s="50" t="inlineStr">
        <is>
          <t>Own shop</t>
        </is>
      </c>
      <c r="D1121" s="50" t="inlineStr">
        <is>
          <t>BL-204</t>
        </is>
      </c>
      <c r="E1121" s="50" t="n">
        <v>1</v>
      </c>
      <c r="F1121" s="51" t="n">
        <v>19.24</v>
      </c>
      <c r="G1121" s="51" t="n">
        <v>0</v>
      </c>
      <c r="H1121" s="51" t="n">
        <v>4.12</v>
      </c>
      <c r="I1121" s="51" t="n">
        <v>4.94</v>
      </c>
      <c r="J1121" s="50" t="inlineStr">
        <is>
          <t>x</t>
        </is>
      </c>
      <c r="K1121" s="52">
        <f>IF(OR($A1121="",$E1121=""),"",IF($P1121=1,0,N($E1121)*N($F1121)-N($G1121)+N($H1121)))</f>
        <v/>
      </c>
      <c r="L1121" s="52">
        <f>IF(K1121="","",IF($P1121=1,0,N($E1121)*IFERROR(INDEX(Products!$D$8:$D$307,MATCH($D1121,Products!$A$8:$A$307,0)),0)))</f>
        <v/>
      </c>
      <c r="M1121" s="52">
        <f>IF(OR(K1121="",$O1121=0),IF(K1121="","",0),IF($P1121=1,0,K1121*(N(INDEX(Settings!$E$11:$E$18,$O1121))+N(INDEX(Settings!$G$11:$G$18,$O1121)))+N(INDEX(Settings!$F$11:$F$18,$O1121))))</f>
        <v/>
      </c>
      <c r="N1121" s="53">
        <f>IF(K1121="","",K1121-L1121-M1121-N($I1121)-$P1121*N(Settings!$D$20))</f>
        <v/>
      </c>
      <c r="O1121">
        <f>IF($C1121="",0,IFERROR(MATCH($C1121,Settings!$D$11:$D$18,0),0))</f>
        <v/>
      </c>
      <c r="P1121">
        <f>IF(LOWER(TRIM($J1121&amp;""))="x",1,0)</f>
        <v/>
      </c>
    </row>
    <row r="1122">
      <c r="A1122" s="49" t="n">
        <v>46163</v>
      </c>
      <c r="B1122" s="50" t="inlineStr">
        <is>
          <t>BL27115</t>
        </is>
      </c>
      <c r="C1122" s="50" t="inlineStr">
        <is>
          <t>Etsy</t>
        </is>
      </c>
      <c r="D1122" s="50" t="inlineStr">
        <is>
          <t>BL-203</t>
        </is>
      </c>
      <c r="E1122" s="50" t="n">
        <v>1</v>
      </c>
      <c r="F1122" s="51" t="n">
        <v>16.72</v>
      </c>
      <c r="G1122" s="51" t="n">
        <v>0</v>
      </c>
      <c r="H1122" s="51" t="n">
        <v>3.28</v>
      </c>
      <c r="I1122" s="51" t="n">
        <v>5.02</v>
      </c>
      <c r="J1122" s="50" t="n"/>
      <c r="K1122" s="52">
        <f>IF(OR($A1122="",$E1122=""),"",IF($P1122=1,0,N($E1122)*N($F1122)-N($G1122)+N($H1122)))</f>
        <v/>
      </c>
      <c r="L1122" s="52">
        <f>IF(K1122="","",IF($P1122=1,0,N($E1122)*IFERROR(INDEX(Products!$D$8:$D$307,MATCH($D1122,Products!$A$8:$A$307,0)),0)))</f>
        <v/>
      </c>
      <c r="M1122" s="52">
        <f>IF(OR(K1122="",$O1122=0),IF(K1122="","",0),IF($P1122=1,0,K1122*(N(INDEX(Settings!$E$11:$E$18,$O1122))+N(INDEX(Settings!$G$11:$G$18,$O1122)))+N(INDEX(Settings!$F$11:$F$18,$O1122))))</f>
        <v/>
      </c>
      <c r="N1122" s="53">
        <f>IF(K1122="","",K1122-L1122-M1122-N($I1122)-$P1122*N(Settings!$D$20))</f>
        <v/>
      </c>
      <c r="O1122">
        <f>IF($C1122="",0,IFERROR(MATCH($C1122,Settings!$D$11:$D$18,0),0))</f>
        <v/>
      </c>
      <c r="P1122">
        <f>IF(LOWER(TRIM($J1122&amp;""))="x",1,0)</f>
        <v/>
      </c>
    </row>
    <row r="1123">
      <c r="A1123" s="49" t="n">
        <v>46163</v>
      </c>
      <c r="B1123" s="50" t="inlineStr">
        <is>
          <t>BL27116</t>
        </is>
      </c>
      <c r="C1123" s="50" t="inlineStr">
        <is>
          <t>Etsy</t>
        </is>
      </c>
      <c r="D1123" s="50" t="inlineStr">
        <is>
          <t>BL-303</t>
        </is>
      </c>
      <c r="E1123" s="50" t="n">
        <v>1</v>
      </c>
      <c r="F1123" s="51" t="n">
        <v>10</v>
      </c>
      <c r="G1123" s="51" t="n">
        <v>0</v>
      </c>
      <c r="H1123" s="51" t="n">
        <v>3.28</v>
      </c>
      <c r="I1123" s="51" t="n">
        <v>4.58</v>
      </c>
      <c r="J1123" s="50" t="n"/>
      <c r="K1123" s="52">
        <f>IF(OR($A1123="",$E1123=""),"",IF($P1123=1,0,N($E1123)*N($F1123)-N($G1123)+N($H1123)))</f>
        <v/>
      </c>
      <c r="L1123" s="52">
        <f>IF(K1123="","",IF($P1123=1,0,N($E1123)*IFERROR(INDEX(Products!$D$8:$D$307,MATCH($D1123,Products!$A$8:$A$307,0)),0)))</f>
        <v/>
      </c>
      <c r="M1123" s="52">
        <f>IF(OR(K1123="",$O1123=0),IF(K1123="","",0),IF($P1123=1,0,K1123*(N(INDEX(Settings!$E$11:$E$18,$O1123))+N(INDEX(Settings!$G$11:$G$18,$O1123)))+N(INDEX(Settings!$F$11:$F$18,$O1123))))</f>
        <v/>
      </c>
      <c r="N1123" s="53">
        <f>IF(K1123="","",K1123-L1123-M1123-N($I1123)-$P1123*N(Settings!$D$20))</f>
        <v/>
      </c>
      <c r="O1123">
        <f>IF($C1123="",0,IFERROR(MATCH($C1123,Settings!$D$11:$D$18,0),0))</f>
        <v/>
      </c>
      <c r="P1123">
        <f>IF(LOWER(TRIM($J1123&amp;""))="x",1,0)</f>
        <v/>
      </c>
    </row>
    <row r="1124">
      <c r="A1124" s="49" t="n">
        <v>46163</v>
      </c>
      <c r="B1124" s="50" t="inlineStr">
        <is>
          <t>BL27117</t>
        </is>
      </c>
      <c r="C1124" s="50" t="inlineStr">
        <is>
          <t>Etsy</t>
        </is>
      </c>
      <c r="D1124" s="50" t="inlineStr">
        <is>
          <t>BL-202</t>
        </is>
      </c>
      <c r="E1124" s="50" t="n">
        <v>1</v>
      </c>
      <c r="F1124" s="51" t="n">
        <v>57.98</v>
      </c>
      <c r="G1124" s="51" t="n">
        <v>0</v>
      </c>
      <c r="H1124" s="51" t="n">
        <v>3.28</v>
      </c>
      <c r="I1124" s="51" t="n">
        <v>6.9</v>
      </c>
      <c r="J1124" s="50" t="n"/>
      <c r="K1124" s="52">
        <f>IF(OR($A1124="",$E1124=""),"",IF($P1124=1,0,N($E1124)*N($F1124)-N($G1124)+N($H1124)))</f>
        <v/>
      </c>
      <c r="L1124" s="52">
        <f>IF(K1124="","",IF($P1124=1,0,N($E1124)*IFERROR(INDEX(Products!$D$8:$D$307,MATCH($D1124,Products!$A$8:$A$307,0)),0)))</f>
        <v/>
      </c>
      <c r="M1124" s="52">
        <f>IF(OR(K1124="",$O1124=0),IF(K1124="","",0),IF($P1124=1,0,K1124*(N(INDEX(Settings!$E$11:$E$18,$O1124))+N(INDEX(Settings!$G$11:$G$18,$O1124)))+N(INDEX(Settings!$F$11:$F$18,$O1124))))</f>
        <v/>
      </c>
      <c r="N1124" s="53">
        <f>IF(K1124="","",K1124-L1124-M1124-N($I1124)-$P1124*N(Settings!$D$20))</f>
        <v/>
      </c>
      <c r="O1124">
        <f>IF($C1124="",0,IFERROR(MATCH($C1124,Settings!$D$11:$D$18,0),0))</f>
        <v/>
      </c>
      <c r="P1124">
        <f>IF(LOWER(TRIM($J1124&amp;""))="x",1,0)</f>
        <v/>
      </c>
    </row>
    <row r="1125">
      <c r="A1125" s="49" t="n">
        <v>46163</v>
      </c>
      <c r="B1125" s="50" t="inlineStr">
        <is>
          <t>BL27118</t>
        </is>
      </c>
      <c r="C1125" s="50" t="inlineStr">
        <is>
          <t>eBay</t>
        </is>
      </c>
      <c r="D1125" s="50" t="inlineStr">
        <is>
          <t>BL-202</t>
        </is>
      </c>
      <c r="E1125" s="50" t="n">
        <v>1</v>
      </c>
      <c r="F1125" s="51" t="n">
        <v>57.98</v>
      </c>
      <c r="G1125" s="51" t="n">
        <v>0</v>
      </c>
      <c r="H1125" s="51" t="n">
        <v>3.28</v>
      </c>
      <c r="I1125" s="51" t="n">
        <v>6.9</v>
      </c>
      <c r="J1125" s="50" t="n"/>
      <c r="K1125" s="52">
        <f>IF(OR($A1125="",$E1125=""),"",IF($P1125=1,0,N($E1125)*N($F1125)-N($G1125)+N($H1125)))</f>
        <v/>
      </c>
      <c r="L1125" s="52">
        <f>IF(K1125="","",IF($P1125=1,0,N($E1125)*IFERROR(INDEX(Products!$D$8:$D$307,MATCH($D1125,Products!$A$8:$A$307,0)),0)))</f>
        <v/>
      </c>
      <c r="M1125" s="52">
        <f>IF(OR(K1125="",$O1125=0),IF(K1125="","",0),IF($P1125=1,0,K1125*(N(INDEX(Settings!$E$11:$E$18,$O1125))+N(INDEX(Settings!$G$11:$G$18,$O1125)))+N(INDEX(Settings!$F$11:$F$18,$O1125))))</f>
        <v/>
      </c>
      <c r="N1125" s="53">
        <f>IF(K1125="","",K1125-L1125-M1125-N($I1125)-$P1125*N(Settings!$D$20))</f>
        <v/>
      </c>
      <c r="O1125">
        <f>IF($C1125="",0,IFERROR(MATCH($C1125,Settings!$D$11:$D$18,0),0))</f>
        <v/>
      </c>
      <c r="P1125">
        <f>IF(LOWER(TRIM($J1125&amp;""))="x",1,0)</f>
        <v/>
      </c>
    </row>
    <row r="1126">
      <c r="A1126" s="49" t="n">
        <v>46163</v>
      </c>
      <c r="B1126" s="50" t="inlineStr">
        <is>
          <t>BL27119</t>
        </is>
      </c>
      <c r="C1126" s="50" t="inlineStr">
        <is>
          <t>Etsy</t>
        </is>
      </c>
      <c r="D1126" s="50" t="inlineStr">
        <is>
          <t>BL-403</t>
        </is>
      </c>
      <c r="E1126" s="50" t="n">
        <v>1</v>
      </c>
      <c r="F1126" s="51" t="n">
        <v>10.84</v>
      </c>
      <c r="G1126" s="51" t="n">
        <v>0</v>
      </c>
      <c r="H1126" s="51" t="n">
        <v>3.28</v>
      </c>
      <c r="I1126" s="51" t="n">
        <v>4.55</v>
      </c>
      <c r="J1126" s="50" t="n"/>
      <c r="K1126" s="52">
        <f>IF(OR($A1126="",$E1126=""),"",IF($P1126=1,0,N($E1126)*N($F1126)-N($G1126)+N($H1126)))</f>
        <v/>
      </c>
      <c r="L1126" s="52">
        <f>IF(K1126="","",IF($P1126=1,0,N($E1126)*IFERROR(INDEX(Products!$D$8:$D$307,MATCH($D1126,Products!$A$8:$A$307,0)),0)))</f>
        <v/>
      </c>
      <c r="M1126" s="52">
        <f>IF(OR(K1126="",$O1126=0),IF(K1126="","",0),IF($P1126=1,0,K1126*(N(INDEX(Settings!$E$11:$E$18,$O1126))+N(INDEX(Settings!$G$11:$G$18,$O1126)))+N(INDEX(Settings!$F$11:$F$18,$O1126))))</f>
        <v/>
      </c>
      <c r="N1126" s="53">
        <f>IF(K1126="","",K1126-L1126-M1126-N($I1126)-$P1126*N(Settings!$D$20))</f>
        <v/>
      </c>
      <c r="O1126">
        <f>IF($C1126="",0,IFERROR(MATCH($C1126,Settings!$D$11:$D$18,0),0))</f>
        <v/>
      </c>
      <c r="P1126">
        <f>IF(LOWER(TRIM($J1126&amp;""))="x",1,0)</f>
        <v/>
      </c>
    </row>
    <row r="1127">
      <c r="A1127" s="49" t="n">
        <v>46163</v>
      </c>
      <c r="B1127" s="50" t="inlineStr">
        <is>
          <t>BL27120</t>
        </is>
      </c>
      <c r="C1127" s="50" t="inlineStr">
        <is>
          <t>Own shop</t>
        </is>
      </c>
      <c r="D1127" s="50" t="inlineStr">
        <is>
          <t>BL-102</t>
        </is>
      </c>
      <c r="E1127" s="50" t="n">
        <v>1</v>
      </c>
      <c r="F1127" s="51" t="n">
        <v>14.2</v>
      </c>
      <c r="G1127" s="51" t="n">
        <v>0</v>
      </c>
      <c r="H1127" s="51" t="n">
        <v>4.12</v>
      </c>
      <c r="I1127" s="51" t="n">
        <v>5.1</v>
      </c>
      <c r="J1127" s="50" t="n"/>
      <c r="K1127" s="52">
        <f>IF(OR($A1127="",$E1127=""),"",IF($P1127=1,0,N($E1127)*N($F1127)-N($G1127)+N($H1127)))</f>
        <v/>
      </c>
      <c r="L1127" s="52">
        <f>IF(K1127="","",IF($P1127=1,0,N($E1127)*IFERROR(INDEX(Products!$D$8:$D$307,MATCH($D1127,Products!$A$8:$A$307,0)),0)))</f>
        <v/>
      </c>
      <c r="M1127" s="52">
        <f>IF(OR(K1127="",$O1127=0),IF(K1127="","",0),IF($P1127=1,0,K1127*(N(INDEX(Settings!$E$11:$E$18,$O1127))+N(INDEX(Settings!$G$11:$G$18,$O1127)))+N(INDEX(Settings!$F$11:$F$18,$O1127))))</f>
        <v/>
      </c>
      <c r="N1127" s="53">
        <f>IF(K1127="","",K1127-L1127-M1127-N($I1127)-$P1127*N(Settings!$D$20))</f>
        <v/>
      </c>
      <c r="O1127">
        <f>IF($C1127="",0,IFERROR(MATCH($C1127,Settings!$D$11:$D$18,0),0))</f>
        <v/>
      </c>
      <c r="P1127">
        <f>IF(LOWER(TRIM($J1127&amp;""))="x",1,0)</f>
        <v/>
      </c>
    </row>
    <row r="1128">
      <c r="A1128" s="49" t="n">
        <v>46164</v>
      </c>
      <c r="B1128" s="50" t="inlineStr">
        <is>
          <t>BL27121</t>
        </is>
      </c>
      <c r="C1128" s="50" t="inlineStr">
        <is>
          <t>Etsy</t>
        </is>
      </c>
      <c r="D1128" s="50" t="inlineStr">
        <is>
          <t>BL-403</t>
        </is>
      </c>
      <c r="E1128" s="50" t="n">
        <v>1</v>
      </c>
      <c r="F1128" s="51" t="n">
        <v>10.84</v>
      </c>
      <c r="G1128" s="51" t="n">
        <v>0</v>
      </c>
      <c r="H1128" s="51" t="n">
        <v>3.28</v>
      </c>
      <c r="I1128" s="51" t="n">
        <v>4.82</v>
      </c>
      <c r="J1128" s="50" t="n"/>
      <c r="K1128" s="52">
        <f>IF(OR($A1128="",$E1128=""),"",IF($P1128=1,0,N($E1128)*N($F1128)-N($G1128)+N($H1128)))</f>
        <v/>
      </c>
      <c r="L1128" s="52">
        <f>IF(K1128="","",IF($P1128=1,0,N($E1128)*IFERROR(INDEX(Products!$D$8:$D$307,MATCH($D1128,Products!$A$8:$A$307,0)),0)))</f>
        <v/>
      </c>
      <c r="M1128" s="52">
        <f>IF(OR(K1128="",$O1128=0),IF(K1128="","",0),IF($P1128=1,0,K1128*(N(INDEX(Settings!$E$11:$E$18,$O1128))+N(INDEX(Settings!$G$11:$G$18,$O1128)))+N(INDEX(Settings!$F$11:$F$18,$O1128))))</f>
        <v/>
      </c>
      <c r="N1128" s="53">
        <f>IF(K1128="","",K1128-L1128-M1128-N($I1128)-$P1128*N(Settings!$D$20))</f>
        <v/>
      </c>
      <c r="O1128">
        <f>IF($C1128="",0,IFERROR(MATCH($C1128,Settings!$D$11:$D$18,0),0))</f>
        <v/>
      </c>
      <c r="P1128">
        <f>IF(LOWER(TRIM($J1128&amp;""))="x",1,0)</f>
        <v/>
      </c>
    </row>
    <row r="1129">
      <c r="A1129" s="49" t="n">
        <v>46164</v>
      </c>
      <c r="B1129" s="50" t="inlineStr">
        <is>
          <t>BL27122</t>
        </is>
      </c>
      <c r="C1129" s="50" t="inlineStr">
        <is>
          <t>Amazon</t>
        </is>
      </c>
      <c r="D1129" s="50" t="inlineStr">
        <is>
          <t>BL-401</t>
        </is>
      </c>
      <c r="E1129" s="50" t="n">
        <v>1</v>
      </c>
      <c r="F1129" s="51" t="n">
        <v>24.62</v>
      </c>
      <c r="G1129" s="51" t="n">
        <v>0</v>
      </c>
      <c r="H1129" s="51" t="n">
        <v>0</v>
      </c>
      <c r="I1129" s="51" t="n">
        <v>5.01</v>
      </c>
      <c r="J1129" s="50" t="n"/>
      <c r="K1129" s="52">
        <f>IF(OR($A1129="",$E1129=""),"",IF($P1129=1,0,N($E1129)*N($F1129)-N($G1129)+N($H1129)))</f>
        <v/>
      </c>
      <c r="L1129" s="52">
        <f>IF(K1129="","",IF($P1129=1,0,N($E1129)*IFERROR(INDEX(Products!$D$8:$D$307,MATCH($D1129,Products!$A$8:$A$307,0)),0)))</f>
        <v/>
      </c>
      <c r="M1129" s="52">
        <f>IF(OR(K1129="",$O1129=0),IF(K1129="","",0),IF($P1129=1,0,K1129*(N(INDEX(Settings!$E$11:$E$18,$O1129))+N(INDEX(Settings!$G$11:$G$18,$O1129)))+N(INDEX(Settings!$F$11:$F$18,$O1129))))</f>
        <v/>
      </c>
      <c r="N1129" s="53">
        <f>IF(K1129="","",K1129-L1129-M1129-N($I1129)-$P1129*N(Settings!$D$20))</f>
        <v/>
      </c>
      <c r="O1129">
        <f>IF($C1129="",0,IFERROR(MATCH($C1129,Settings!$D$11:$D$18,0),0))</f>
        <v/>
      </c>
      <c r="P1129">
        <f>IF(LOWER(TRIM($J1129&amp;""))="x",1,0)</f>
        <v/>
      </c>
    </row>
    <row r="1130">
      <c r="A1130" s="49" t="n">
        <v>46164</v>
      </c>
      <c r="B1130" s="50" t="inlineStr">
        <is>
          <t>BL27123</t>
        </is>
      </c>
      <c r="C1130" s="50" t="inlineStr">
        <is>
          <t>Amazon</t>
        </is>
      </c>
      <c r="D1130" s="50" t="inlineStr">
        <is>
          <t>BL-103</t>
        </is>
      </c>
      <c r="E1130" s="50" t="n">
        <v>1</v>
      </c>
      <c r="F1130" s="51" t="n">
        <v>30.79</v>
      </c>
      <c r="G1130" s="51" t="n">
        <v>0</v>
      </c>
      <c r="H1130" s="51" t="n">
        <v>0</v>
      </c>
      <c r="I1130" s="51" t="n">
        <v>4.14</v>
      </c>
      <c r="J1130" s="50" t="n"/>
      <c r="K1130" s="52">
        <f>IF(OR($A1130="",$E1130=""),"",IF($P1130=1,0,N($E1130)*N($F1130)-N($G1130)+N($H1130)))</f>
        <v/>
      </c>
      <c r="L1130" s="52">
        <f>IF(K1130="","",IF($P1130=1,0,N($E1130)*IFERROR(INDEX(Products!$D$8:$D$307,MATCH($D1130,Products!$A$8:$A$307,0)),0)))</f>
        <v/>
      </c>
      <c r="M1130" s="52">
        <f>IF(OR(K1130="",$O1130=0),IF(K1130="","",0),IF($P1130=1,0,K1130*(N(INDEX(Settings!$E$11:$E$18,$O1130))+N(INDEX(Settings!$G$11:$G$18,$O1130)))+N(INDEX(Settings!$F$11:$F$18,$O1130))))</f>
        <v/>
      </c>
      <c r="N1130" s="53">
        <f>IF(K1130="","",K1130-L1130-M1130-N($I1130)-$P1130*N(Settings!$D$20))</f>
        <v/>
      </c>
      <c r="O1130">
        <f>IF($C1130="",0,IFERROR(MATCH($C1130,Settings!$D$11:$D$18,0),0))</f>
        <v/>
      </c>
      <c r="P1130">
        <f>IF(LOWER(TRIM($J1130&amp;""))="x",1,0)</f>
        <v/>
      </c>
    </row>
    <row r="1131">
      <c r="A1131" s="49" t="n">
        <v>46164</v>
      </c>
      <c r="B1131" s="50" t="inlineStr">
        <is>
          <t>BL27124</t>
        </is>
      </c>
      <c r="C1131" s="50" t="inlineStr">
        <is>
          <t>Own shop</t>
        </is>
      </c>
      <c r="D1131" s="50" t="inlineStr">
        <is>
          <t>BL-103</t>
        </is>
      </c>
      <c r="E1131" s="50" t="n">
        <v>1</v>
      </c>
      <c r="F1131" s="51" t="n">
        <v>29.33</v>
      </c>
      <c r="G1131" s="51" t="n">
        <v>0</v>
      </c>
      <c r="H1131" s="51" t="n">
        <v>4.12</v>
      </c>
      <c r="I1131" s="51" t="n">
        <v>4.5</v>
      </c>
      <c r="J1131" s="50" t="n"/>
      <c r="K1131" s="52">
        <f>IF(OR($A1131="",$E1131=""),"",IF($P1131=1,0,N($E1131)*N($F1131)-N($G1131)+N($H1131)))</f>
        <v/>
      </c>
      <c r="L1131" s="52">
        <f>IF(K1131="","",IF($P1131=1,0,N($E1131)*IFERROR(INDEX(Products!$D$8:$D$307,MATCH($D1131,Products!$A$8:$A$307,0)),0)))</f>
        <v/>
      </c>
      <c r="M1131" s="52">
        <f>IF(OR(K1131="",$O1131=0),IF(K1131="","",0),IF($P1131=1,0,K1131*(N(INDEX(Settings!$E$11:$E$18,$O1131))+N(INDEX(Settings!$G$11:$G$18,$O1131)))+N(INDEX(Settings!$F$11:$F$18,$O1131))))</f>
        <v/>
      </c>
      <c r="N1131" s="53">
        <f>IF(K1131="","",K1131-L1131-M1131-N($I1131)-$P1131*N(Settings!$D$20))</f>
        <v/>
      </c>
      <c r="O1131">
        <f>IF($C1131="",0,IFERROR(MATCH($C1131,Settings!$D$11:$D$18,0),0))</f>
        <v/>
      </c>
      <c r="P1131">
        <f>IF(LOWER(TRIM($J1131&amp;""))="x",1,0)</f>
        <v/>
      </c>
    </row>
    <row r="1132">
      <c r="A1132" s="49" t="n">
        <v>46164</v>
      </c>
      <c r="B1132" s="50" t="inlineStr">
        <is>
          <t>BL27125</t>
        </is>
      </c>
      <c r="C1132" s="50" t="inlineStr">
        <is>
          <t>Own shop</t>
        </is>
      </c>
      <c r="D1132" s="50" t="inlineStr">
        <is>
          <t>BL-103</t>
        </is>
      </c>
      <c r="E1132" s="50" t="n">
        <v>1</v>
      </c>
      <c r="F1132" s="51" t="n">
        <v>29.33</v>
      </c>
      <c r="G1132" s="51" t="n">
        <v>2.93</v>
      </c>
      <c r="H1132" s="51" t="n">
        <v>4.12</v>
      </c>
      <c r="I1132" s="51" t="n">
        <v>5.18</v>
      </c>
      <c r="J1132" s="50" t="n"/>
      <c r="K1132" s="52">
        <f>IF(OR($A1132="",$E1132=""),"",IF($P1132=1,0,N($E1132)*N($F1132)-N($G1132)+N($H1132)))</f>
        <v/>
      </c>
      <c r="L1132" s="52">
        <f>IF(K1132="","",IF($P1132=1,0,N($E1132)*IFERROR(INDEX(Products!$D$8:$D$307,MATCH($D1132,Products!$A$8:$A$307,0)),0)))</f>
        <v/>
      </c>
      <c r="M1132" s="52">
        <f>IF(OR(K1132="",$O1132=0),IF(K1132="","",0),IF($P1132=1,0,K1132*(N(INDEX(Settings!$E$11:$E$18,$O1132))+N(INDEX(Settings!$G$11:$G$18,$O1132)))+N(INDEX(Settings!$F$11:$F$18,$O1132))))</f>
        <v/>
      </c>
      <c r="N1132" s="53">
        <f>IF(K1132="","",K1132-L1132-M1132-N($I1132)-$P1132*N(Settings!$D$20))</f>
        <v/>
      </c>
      <c r="O1132">
        <f>IF($C1132="",0,IFERROR(MATCH($C1132,Settings!$D$11:$D$18,0),0))</f>
        <v/>
      </c>
      <c r="P1132">
        <f>IF(LOWER(TRIM($J1132&amp;""))="x",1,0)</f>
        <v/>
      </c>
    </row>
    <row r="1133">
      <c r="A1133" s="49" t="n">
        <v>46164</v>
      </c>
      <c r="B1133" s="50" t="inlineStr">
        <is>
          <t>BL27126</t>
        </is>
      </c>
      <c r="C1133" s="50" t="inlineStr">
        <is>
          <t>Amazon</t>
        </is>
      </c>
      <c r="D1133" s="50" t="inlineStr">
        <is>
          <t>BL-401</t>
        </is>
      </c>
      <c r="E1133" s="50" t="n">
        <v>2</v>
      </c>
      <c r="F1133" s="51" t="n">
        <v>24.62</v>
      </c>
      <c r="G1133" s="51" t="n">
        <v>0</v>
      </c>
      <c r="H1133" s="51" t="n">
        <v>0</v>
      </c>
      <c r="I1133" s="51" t="n">
        <v>5.1</v>
      </c>
      <c r="J1133" s="50" t="n"/>
      <c r="K1133" s="52">
        <f>IF(OR($A1133="",$E1133=""),"",IF($P1133=1,0,N($E1133)*N($F1133)-N($G1133)+N($H1133)))</f>
        <v/>
      </c>
      <c r="L1133" s="52">
        <f>IF(K1133="","",IF($P1133=1,0,N($E1133)*IFERROR(INDEX(Products!$D$8:$D$307,MATCH($D1133,Products!$A$8:$A$307,0)),0)))</f>
        <v/>
      </c>
      <c r="M1133" s="52">
        <f>IF(OR(K1133="",$O1133=0),IF(K1133="","",0),IF($P1133=1,0,K1133*(N(INDEX(Settings!$E$11:$E$18,$O1133))+N(INDEX(Settings!$G$11:$G$18,$O1133)))+N(INDEX(Settings!$F$11:$F$18,$O1133))))</f>
        <v/>
      </c>
      <c r="N1133" s="53">
        <f>IF(K1133="","",K1133-L1133-M1133-N($I1133)-$P1133*N(Settings!$D$20))</f>
        <v/>
      </c>
      <c r="O1133">
        <f>IF($C1133="",0,IFERROR(MATCH($C1133,Settings!$D$11:$D$18,0),0))</f>
        <v/>
      </c>
      <c r="P1133">
        <f>IF(LOWER(TRIM($J1133&amp;""))="x",1,0)</f>
        <v/>
      </c>
    </row>
    <row r="1134">
      <c r="A1134" s="49" t="n">
        <v>46164</v>
      </c>
      <c r="B1134" s="50" t="inlineStr">
        <is>
          <t>BL27127</t>
        </is>
      </c>
      <c r="C1134" s="50" t="inlineStr">
        <is>
          <t>Own shop</t>
        </is>
      </c>
      <c r="D1134" s="50" t="inlineStr">
        <is>
          <t>BL-104</t>
        </is>
      </c>
      <c r="E1134" s="50" t="n">
        <v>1</v>
      </c>
      <c r="F1134" s="51" t="n">
        <v>8.32</v>
      </c>
      <c r="G1134" s="51" t="n">
        <v>0</v>
      </c>
      <c r="H1134" s="51" t="n">
        <v>4.12</v>
      </c>
      <c r="I1134" s="51" t="n">
        <v>5.04</v>
      </c>
      <c r="J1134" s="50" t="n"/>
      <c r="K1134" s="52">
        <f>IF(OR($A1134="",$E1134=""),"",IF($P1134=1,0,N($E1134)*N($F1134)-N($G1134)+N($H1134)))</f>
        <v/>
      </c>
      <c r="L1134" s="52">
        <f>IF(K1134="","",IF($P1134=1,0,N($E1134)*IFERROR(INDEX(Products!$D$8:$D$307,MATCH($D1134,Products!$A$8:$A$307,0)),0)))</f>
        <v/>
      </c>
      <c r="M1134" s="52">
        <f>IF(OR(K1134="",$O1134=0),IF(K1134="","",0),IF($P1134=1,0,K1134*(N(INDEX(Settings!$E$11:$E$18,$O1134))+N(INDEX(Settings!$G$11:$G$18,$O1134)))+N(INDEX(Settings!$F$11:$F$18,$O1134))))</f>
        <v/>
      </c>
      <c r="N1134" s="53">
        <f>IF(K1134="","",K1134-L1134-M1134-N($I1134)-$P1134*N(Settings!$D$20))</f>
        <v/>
      </c>
      <c r="O1134">
        <f>IF($C1134="",0,IFERROR(MATCH($C1134,Settings!$D$11:$D$18,0),0))</f>
        <v/>
      </c>
      <c r="P1134">
        <f>IF(LOWER(TRIM($J1134&amp;""))="x",1,0)</f>
        <v/>
      </c>
    </row>
    <row r="1135">
      <c r="A1135" s="49" t="n">
        <v>46164</v>
      </c>
      <c r="B1135" s="50" t="inlineStr">
        <is>
          <t>BL27128</t>
        </is>
      </c>
      <c r="C1135" s="50" t="inlineStr">
        <is>
          <t>eBay</t>
        </is>
      </c>
      <c r="D1135" s="50" t="inlineStr">
        <is>
          <t>BL-204</t>
        </is>
      </c>
      <c r="E1135" s="50" t="n">
        <v>1</v>
      </c>
      <c r="F1135" s="51" t="n">
        <v>19.24</v>
      </c>
      <c r="G1135" s="51" t="n">
        <v>0</v>
      </c>
      <c r="H1135" s="51" t="n">
        <v>3.28</v>
      </c>
      <c r="I1135" s="51" t="n">
        <v>4.95</v>
      </c>
      <c r="J1135" s="50" t="n"/>
      <c r="K1135" s="52">
        <f>IF(OR($A1135="",$E1135=""),"",IF($P1135=1,0,N($E1135)*N($F1135)-N($G1135)+N($H1135)))</f>
        <v/>
      </c>
      <c r="L1135" s="52">
        <f>IF(K1135="","",IF($P1135=1,0,N($E1135)*IFERROR(INDEX(Products!$D$8:$D$307,MATCH($D1135,Products!$A$8:$A$307,0)),0)))</f>
        <v/>
      </c>
      <c r="M1135" s="52">
        <f>IF(OR(K1135="",$O1135=0),IF(K1135="","",0),IF($P1135=1,0,K1135*(N(INDEX(Settings!$E$11:$E$18,$O1135))+N(INDEX(Settings!$G$11:$G$18,$O1135)))+N(INDEX(Settings!$F$11:$F$18,$O1135))))</f>
        <v/>
      </c>
      <c r="N1135" s="53">
        <f>IF(K1135="","",K1135-L1135-M1135-N($I1135)-$P1135*N(Settings!$D$20))</f>
        <v/>
      </c>
      <c r="O1135">
        <f>IF($C1135="",0,IFERROR(MATCH($C1135,Settings!$D$11:$D$18,0),0))</f>
        <v/>
      </c>
      <c r="P1135">
        <f>IF(LOWER(TRIM($J1135&amp;""))="x",1,0)</f>
        <v/>
      </c>
    </row>
    <row r="1136">
      <c r="A1136" s="49" t="n">
        <v>46164</v>
      </c>
      <c r="B1136" s="50" t="inlineStr">
        <is>
          <t>BL27129</t>
        </is>
      </c>
      <c r="C1136" s="50" t="inlineStr">
        <is>
          <t>Etsy</t>
        </is>
      </c>
      <c r="D1136" s="50" t="inlineStr">
        <is>
          <t>BL-101</t>
        </is>
      </c>
      <c r="E1136" s="50" t="n">
        <v>1</v>
      </c>
      <c r="F1136" s="51" t="n">
        <v>20.92</v>
      </c>
      <c r="G1136" s="51" t="n">
        <v>0</v>
      </c>
      <c r="H1136" s="51" t="n">
        <v>3.28</v>
      </c>
      <c r="I1136" s="51" t="n">
        <v>5.19</v>
      </c>
      <c r="J1136" s="50" t="n"/>
      <c r="K1136" s="52">
        <f>IF(OR($A1136="",$E1136=""),"",IF($P1136=1,0,N($E1136)*N($F1136)-N($G1136)+N($H1136)))</f>
        <v/>
      </c>
      <c r="L1136" s="52">
        <f>IF(K1136="","",IF($P1136=1,0,N($E1136)*IFERROR(INDEX(Products!$D$8:$D$307,MATCH($D1136,Products!$A$8:$A$307,0)),0)))</f>
        <v/>
      </c>
      <c r="M1136" s="52">
        <f>IF(OR(K1136="",$O1136=0),IF(K1136="","",0),IF($P1136=1,0,K1136*(N(INDEX(Settings!$E$11:$E$18,$O1136))+N(INDEX(Settings!$G$11:$G$18,$O1136)))+N(INDEX(Settings!$F$11:$F$18,$O1136))))</f>
        <v/>
      </c>
      <c r="N1136" s="53">
        <f>IF(K1136="","",K1136-L1136-M1136-N($I1136)-$P1136*N(Settings!$D$20))</f>
        <v/>
      </c>
      <c r="O1136">
        <f>IF($C1136="",0,IFERROR(MATCH($C1136,Settings!$D$11:$D$18,0),0))</f>
        <v/>
      </c>
      <c r="P1136">
        <f>IF(LOWER(TRIM($J1136&amp;""))="x",1,0)</f>
        <v/>
      </c>
    </row>
    <row r="1137">
      <c r="A1137" s="49" t="n">
        <v>46164</v>
      </c>
      <c r="B1137" s="50" t="inlineStr">
        <is>
          <t>BL27130</t>
        </is>
      </c>
      <c r="C1137" s="50" t="inlineStr">
        <is>
          <t>Amazon</t>
        </is>
      </c>
      <c r="D1137" s="50" t="inlineStr">
        <is>
          <t>BL-401</t>
        </is>
      </c>
      <c r="E1137" s="50" t="n">
        <v>1</v>
      </c>
      <c r="F1137" s="51" t="n">
        <v>24.62</v>
      </c>
      <c r="G1137" s="51" t="n">
        <v>0</v>
      </c>
      <c r="H1137" s="51" t="n">
        <v>0</v>
      </c>
      <c r="I1137" s="51" t="n">
        <v>4.22</v>
      </c>
      <c r="J1137" s="50" t="n"/>
      <c r="K1137" s="52">
        <f>IF(OR($A1137="",$E1137=""),"",IF($P1137=1,0,N($E1137)*N($F1137)-N($G1137)+N($H1137)))</f>
        <v/>
      </c>
      <c r="L1137" s="52">
        <f>IF(K1137="","",IF($P1137=1,0,N($E1137)*IFERROR(INDEX(Products!$D$8:$D$307,MATCH($D1137,Products!$A$8:$A$307,0)),0)))</f>
        <v/>
      </c>
      <c r="M1137" s="52">
        <f>IF(OR(K1137="",$O1137=0),IF(K1137="","",0),IF($P1137=1,0,K1137*(N(INDEX(Settings!$E$11:$E$18,$O1137))+N(INDEX(Settings!$G$11:$G$18,$O1137)))+N(INDEX(Settings!$F$11:$F$18,$O1137))))</f>
        <v/>
      </c>
      <c r="N1137" s="53">
        <f>IF(K1137="","",K1137-L1137-M1137-N($I1137)-$P1137*N(Settings!$D$20))</f>
        <v/>
      </c>
      <c r="O1137">
        <f>IF($C1137="",0,IFERROR(MATCH($C1137,Settings!$D$11:$D$18,0),0))</f>
        <v/>
      </c>
      <c r="P1137">
        <f>IF(LOWER(TRIM($J1137&amp;""))="x",1,0)</f>
        <v/>
      </c>
    </row>
    <row r="1138">
      <c r="A1138" s="49" t="n">
        <v>46164</v>
      </c>
      <c r="B1138" s="50" t="inlineStr">
        <is>
          <t>BL27131</t>
        </is>
      </c>
      <c r="C1138" s="50" t="inlineStr">
        <is>
          <t>Own shop</t>
        </is>
      </c>
      <c r="D1138" s="50" t="inlineStr">
        <is>
          <t>BL-302</t>
        </is>
      </c>
      <c r="E1138" s="50" t="n">
        <v>1</v>
      </c>
      <c r="F1138" s="51" t="n">
        <v>33.53</v>
      </c>
      <c r="G1138" s="51" t="n">
        <v>0</v>
      </c>
      <c r="H1138" s="51" t="n">
        <v>4.12</v>
      </c>
      <c r="I1138" s="51" t="n">
        <v>4.42</v>
      </c>
      <c r="J1138" s="50" t="n"/>
      <c r="K1138" s="52">
        <f>IF(OR($A1138="",$E1138=""),"",IF($P1138=1,0,N($E1138)*N($F1138)-N($G1138)+N($H1138)))</f>
        <v/>
      </c>
      <c r="L1138" s="52">
        <f>IF(K1138="","",IF($P1138=1,0,N($E1138)*IFERROR(INDEX(Products!$D$8:$D$307,MATCH($D1138,Products!$A$8:$A$307,0)),0)))</f>
        <v/>
      </c>
      <c r="M1138" s="52">
        <f>IF(OR(K1138="",$O1138=0),IF(K1138="","",0),IF($P1138=1,0,K1138*(N(INDEX(Settings!$E$11:$E$18,$O1138))+N(INDEX(Settings!$G$11:$G$18,$O1138)))+N(INDEX(Settings!$F$11:$F$18,$O1138))))</f>
        <v/>
      </c>
      <c r="N1138" s="53">
        <f>IF(K1138="","",K1138-L1138-M1138-N($I1138)-$P1138*N(Settings!$D$20))</f>
        <v/>
      </c>
      <c r="O1138">
        <f>IF($C1138="",0,IFERROR(MATCH($C1138,Settings!$D$11:$D$18,0),0))</f>
        <v/>
      </c>
      <c r="P1138">
        <f>IF(LOWER(TRIM($J1138&amp;""))="x",1,0)</f>
        <v/>
      </c>
    </row>
    <row r="1139">
      <c r="A1139" s="49" t="n">
        <v>46164</v>
      </c>
      <c r="B1139" s="50" t="inlineStr">
        <is>
          <t>BL27132</t>
        </is>
      </c>
      <c r="C1139" s="50" t="inlineStr">
        <is>
          <t>Own shop</t>
        </is>
      </c>
      <c r="D1139" s="50" t="inlineStr">
        <is>
          <t>BL-201</t>
        </is>
      </c>
      <c r="E1139" s="50" t="n">
        <v>2</v>
      </c>
      <c r="F1139" s="51" t="n">
        <v>12.52</v>
      </c>
      <c r="G1139" s="51" t="n">
        <v>0</v>
      </c>
      <c r="H1139" s="51" t="n">
        <v>4.12</v>
      </c>
      <c r="I1139" s="51" t="n">
        <v>5.16</v>
      </c>
      <c r="J1139" s="50" t="n"/>
      <c r="K1139" s="52">
        <f>IF(OR($A1139="",$E1139=""),"",IF($P1139=1,0,N($E1139)*N($F1139)-N($G1139)+N($H1139)))</f>
        <v/>
      </c>
      <c r="L1139" s="52">
        <f>IF(K1139="","",IF($P1139=1,0,N($E1139)*IFERROR(INDEX(Products!$D$8:$D$307,MATCH($D1139,Products!$A$8:$A$307,0)),0)))</f>
        <v/>
      </c>
      <c r="M1139" s="52">
        <f>IF(OR(K1139="",$O1139=0),IF(K1139="","",0),IF($P1139=1,0,K1139*(N(INDEX(Settings!$E$11:$E$18,$O1139))+N(INDEX(Settings!$G$11:$G$18,$O1139)))+N(INDEX(Settings!$F$11:$F$18,$O1139))))</f>
        <v/>
      </c>
      <c r="N1139" s="53">
        <f>IF(K1139="","",K1139-L1139-M1139-N($I1139)-$P1139*N(Settings!$D$20))</f>
        <v/>
      </c>
      <c r="O1139">
        <f>IF($C1139="",0,IFERROR(MATCH($C1139,Settings!$D$11:$D$18,0),0))</f>
        <v/>
      </c>
      <c r="P1139">
        <f>IF(LOWER(TRIM($J1139&amp;""))="x",1,0)</f>
        <v/>
      </c>
    </row>
    <row r="1140">
      <c r="A1140" s="49" t="n">
        <v>46164</v>
      </c>
      <c r="B1140" s="50" t="inlineStr">
        <is>
          <t>BL27133</t>
        </is>
      </c>
      <c r="C1140" s="50" t="inlineStr">
        <is>
          <t>eBay</t>
        </is>
      </c>
      <c r="D1140" s="50" t="inlineStr">
        <is>
          <t>BL-204</t>
        </is>
      </c>
      <c r="E1140" s="50" t="n">
        <v>1</v>
      </c>
      <c r="F1140" s="51" t="n">
        <v>19.24</v>
      </c>
      <c r="G1140" s="51" t="n">
        <v>0</v>
      </c>
      <c r="H1140" s="51" t="n">
        <v>3.28</v>
      </c>
      <c r="I1140" s="51" t="n">
        <v>4.62</v>
      </c>
      <c r="J1140" s="50" t="n"/>
      <c r="K1140" s="52">
        <f>IF(OR($A1140="",$E1140=""),"",IF($P1140=1,0,N($E1140)*N($F1140)-N($G1140)+N($H1140)))</f>
        <v/>
      </c>
      <c r="L1140" s="52">
        <f>IF(K1140="","",IF($P1140=1,0,N($E1140)*IFERROR(INDEX(Products!$D$8:$D$307,MATCH($D1140,Products!$A$8:$A$307,0)),0)))</f>
        <v/>
      </c>
      <c r="M1140" s="52">
        <f>IF(OR(K1140="",$O1140=0),IF(K1140="","",0),IF($P1140=1,0,K1140*(N(INDEX(Settings!$E$11:$E$18,$O1140))+N(INDEX(Settings!$G$11:$G$18,$O1140)))+N(INDEX(Settings!$F$11:$F$18,$O1140))))</f>
        <v/>
      </c>
      <c r="N1140" s="53">
        <f>IF(K1140="","",K1140-L1140-M1140-N($I1140)-$P1140*N(Settings!$D$20))</f>
        <v/>
      </c>
      <c r="O1140">
        <f>IF($C1140="",0,IFERROR(MATCH($C1140,Settings!$D$11:$D$18,0),0))</f>
        <v/>
      </c>
      <c r="P1140">
        <f>IF(LOWER(TRIM($J1140&amp;""))="x",1,0)</f>
        <v/>
      </c>
    </row>
    <row r="1141">
      <c r="A1141" s="49" t="n">
        <v>46164</v>
      </c>
      <c r="B1141" s="50" t="inlineStr">
        <is>
          <t>BL27134</t>
        </is>
      </c>
      <c r="C1141" s="50" t="inlineStr">
        <is>
          <t>Own shop</t>
        </is>
      </c>
      <c r="D1141" s="50" t="inlineStr">
        <is>
          <t>BL-401</t>
        </is>
      </c>
      <c r="E1141" s="50" t="n">
        <v>1</v>
      </c>
      <c r="F1141" s="51" t="n">
        <v>23.45</v>
      </c>
      <c r="G1141" s="51" t="n">
        <v>0</v>
      </c>
      <c r="H1141" s="51" t="n">
        <v>4.12</v>
      </c>
      <c r="I1141" s="51" t="n">
        <v>4.59</v>
      </c>
      <c r="J1141" s="50" t="n"/>
      <c r="K1141" s="52">
        <f>IF(OR($A1141="",$E1141=""),"",IF($P1141=1,0,N($E1141)*N($F1141)-N($G1141)+N($H1141)))</f>
        <v/>
      </c>
      <c r="L1141" s="52">
        <f>IF(K1141="","",IF($P1141=1,0,N($E1141)*IFERROR(INDEX(Products!$D$8:$D$307,MATCH($D1141,Products!$A$8:$A$307,0)),0)))</f>
        <v/>
      </c>
      <c r="M1141" s="52">
        <f>IF(OR(K1141="",$O1141=0),IF(K1141="","",0),IF($P1141=1,0,K1141*(N(INDEX(Settings!$E$11:$E$18,$O1141))+N(INDEX(Settings!$G$11:$G$18,$O1141)))+N(INDEX(Settings!$F$11:$F$18,$O1141))))</f>
        <v/>
      </c>
      <c r="N1141" s="53">
        <f>IF(K1141="","",K1141-L1141-M1141-N($I1141)-$P1141*N(Settings!$D$20))</f>
        <v/>
      </c>
      <c r="O1141">
        <f>IF($C1141="",0,IFERROR(MATCH($C1141,Settings!$D$11:$D$18,0),0))</f>
        <v/>
      </c>
      <c r="P1141">
        <f>IF(LOWER(TRIM($J1141&amp;""))="x",1,0)</f>
        <v/>
      </c>
    </row>
    <row r="1142">
      <c r="A1142" s="49" t="n">
        <v>46164</v>
      </c>
      <c r="B1142" s="50" t="inlineStr">
        <is>
          <t>BL27135</t>
        </is>
      </c>
      <c r="C1142" s="50" t="inlineStr">
        <is>
          <t>eBay</t>
        </is>
      </c>
      <c r="D1142" s="50" t="inlineStr">
        <is>
          <t>BL-301</t>
        </is>
      </c>
      <c r="E1142" s="50" t="n">
        <v>1</v>
      </c>
      <c r="F1142" s="51" t="n">
        <v>18.4</v>
      </c>
      <c r="G1142" s="51" t="n">
        <v>0</v>
      </c>
      <c r="H1142" s="51" t="n">
        <v>3.28</v>
      </c>
      <c r="I1142" s="51" t="n">
        <v>4.97</v>
      </c>
      <c r="J1142" s="50" t="n"/>
      <c r="K1142" s="52">
        <f>IF(OR($A1142="",$E1142=""),"",IF($P1142=1,0,N($E1142)*N($F1142)-N($G1142)+N($H1142)))</f>
        <v/>
      </c>
      <c r="L1142" s="52">
        <f>IF(K1142="","",IF($P1142=1,0,N($E1142)*IFERROR(INDEX(Products!$D$8:$D$307,MATCH($D1142,Products!$A$8:$A$307,0)),0)))</f>
        <v/>
      </c>
      <c r="M1142" s="52">
        <f>IF(OR(K1142="",$O1142=0),IF(K1142="","",0),IF($P1142=1,0,K1142*(N(INDEX(Settings!$E$11:$E$18,$O1142))+N(INDEX(Settings!$G$11:$G$18,$O1142)))+N(INDEX(Settings!$F$11:$F$18,$O1142))))</f>
        <v/>
      </c>
      <c r="N1142" s="53">
        <f>IF(K1142="","",K1142-L1142-M1142-N($I1142)-$P1142*N(Settings!$D$20))</f>
        <v/>
      </c>
      <c r="O1142">
        <f>IF($C1142="",0,IFERROR(MATCH($C1142,Settings!$D$11:$D$18,0),0))</f>
        <v/>
      </c>
      <c r="P1142">
        <f>IF(LOWER(TRIM($J1142&amp;""))="x",1,0)</f>
        <v/>
      </c>
    </row>
    <row r="1143">
      <c r="A1143" s="49" t="n">
        <v>46165</v>
      </c>
      <c r="B1143" s="50" t="inlineStr">
        <is>
          <t>BL27136</t>
        </is>
      </c>
      <c r="C1143" s="50" t="inlineStr">
        <is>
          <t>Own shop</t>
        </is>
      </c>
      <c r="D1143" s="50" t="inlineStr">
        <is>
          <t>BL-303</t>
        </is>
      </c>
      <c r="E1143" s="50" t="n">
        <v>1</v>
      </c>
      <c r="F1143" s="51" t="n">
        <v>10</v>
      </c>
      <c r="G1143" s="51" t="n">
        <v>1</v>
      </c>
      <c r="H1143" s="51" t="n">
        <v>4.12</v>
      </c>
      <c r="I1143" s="51" t="n">
        <v>4.19</v>
      </c>
      <c r="J1143" s="50" t="n"/>
      <c r="K1143" s="52">
        <f>IF(OR($A1143="",$E1143=""),"",IF($P1143=1,0,N($E1143)*N($F1143)-N($G1143)+N($H1143)))</f>
        <v/>
      </c>
      <c r="L1143" s="52">
        <f>IF(K1143="","",IF($P1143=1,0,N($E1143)*IFERROR(INDEX(Products!$D$8:$D$307,MATCH($D1143,Products!$A$8:$A$307,0)),0)))</f>
        <v/>
      </c>
      <c r="M1143" s="52">
        <f>IF(OR(K1143="",$O1143=0),IF(K1143="","",0),IF($P1143=1,0,K1143*(N(INDEX(Settings!$E$11:$E$18,$O1143))+N(INDEX(Settings!$G$11:$G$18,$O1143)))+N(INDEX(Settings!$F$11:$F$18,$O1143))))</f>
        <v/>
      </c>
      <c r="N1143" s="53">
        <f>IF(K1143="","",K1143-L1143-M1143-N($I1143)-$P1143*N(Settings!$D$20))</f>
        <v/>
      </c>
      <c r="O1143">
        <f>IF($C1143="",0,IFERROR(MATCH($C1143,Settings!$D$11:$D$18,0),0))</f>
        <v/>
      </c>
      <c r="P1143">
        <f>IF(LOWER(TRIM($J1143&amp;""))="x",1,0)</f>
        <v/>
      </c>
    </row>
    <row r="1144">
      <c r="A1144" s="49" t="n">
        <v>46165</v>
      </c>
      <c r="B1144" s="50" t="inlineStr">
        <is>
          <t>BL27137</t>
        </is>
      </c>
      <c r="C1144" s="50" t="inlineStr">
        <is>
          <t>Own shop</t>
        </is>
      </c>
      <c r="D1144" s="50" t="inlineStr">
        <is>
          <t>BL-403</t>
        </is>
      </c>
      <c r="E1144" s="50" t="n">
        <v>1</v>
      </c>
      <c r="F1144" s="51" t="n">
        <v>10.84</v>
      </c>
      <c r="G1144" s="51" t="n">
        <v>0</v>
      </c>
      <c r="H1144" s="51" t="n">
        <v>4.12</v>
      </c>
      <c r="I1144" s="51" t="n">
        <v>4.51</v>
      </c>
      <c r="J1144" s="50" t="n"/>
      <c r="K1144" s="52">
        <f>IF(OR($A1144="",$E1144=""),"",IF($P1144=1,0,N($E1144)*N($F1144)-N($G1144)+N($H1144)))</f>
        <v/>
      </c>
      <c r="L1144" s="52">
        <f>IF(K1144="","",IF($P1144=1,0,N($E1144)*IFERROR(INDEX(Products!$D$8:$D$307,MATCH($D1144,Products!$A$8:$A$307,0)),0)))</f>
        <v/>
      </c>
      <c r="M1144" s="52">
        <f>IF(OR(K1144="",$O1144=0),IF(K1144="","",0),IF($P1144=1,0,K1144*(N(INDEX(Settings!$E$11:$E$18,$O1144))+N(INDEX(Settings!$G$11:$G$18,$O1144)))+N(INDEX(Settings!$F$11:$F$18,$O1144))))</f>
        <v/>
      </c>
      <c r="N1144" s="53">
        <f>IF(K1144="","",K1144-L1144-M1144-N($I1144)-$P1144*N(Settings!$D$20))</f>
        <v/>
      </c>
      <c r="O1144">
        <f>IF($C1144="",0,IFERROR(MATCH($C1144,Settings!$D$11:$D$18,0),0))</f>
        <v/>
      </c>
      <c r="P1144">
        <f>IF(LOWER(TRIM($J1144&amp;""))="x",1,0)</f>
        <v/>
      </c>
    </row>
    <row r="1145">
      <c r="A1145" s="49" t="n">
        <v>46165</v>
      </c>
      <c r="B1145" s="50" t="inlineStr">
        <is>
          <t>BL27138</t>
        </is>
      </c>
      <c r="C1145" s="50" t="inlineStr">
        <is>
          <t>Own shop</t>
        </is>
      </c>
      <c r="D1145" s="50" t="inlineStr">
        <is>
          <t>BL-104</t>
        </is>
      </c>
      <c r="E1145" s="50" t="n">
        <v>1</v>
      </c>
      <c r="F1145" s="51" t="n">
        <v>8.32</v>
      </c>
      <c r="G1145" s="51" t="n">
        <v>0</v>
      </c>
      <c r="H1145" s="51" t="n">
        <v>4.12</v>
      </c>
      <c r="I1145" s="51" t="n">
        <v>4.63</v>
      </c>
      <c r="J1145" s="50" t="n"/>
      <c r="K1145" s="52">
        <f>IF(OR($A1145="",$E1145=""),"",IF($P1145=1,0,N($E1145)*N($F1145)-N($G1145)+N($H1145)))</f>
        <v/>
      </c>
      <c r="L1145" s="52">
        <f>IF(K1145="","",IF($P1145=1,0,N($E1145)*IFERROR(INDEX(Products!$D$8:$D$307,MATCH($D1145,Products!$A$8:$A$307,0)),0)))</f>
        <v/>
      </c>
      <c r="M1145" s="52">
        <f>IF(OR(K1145="",$O1145=0),IF(K1145="","",0),IF($P1145=1,0,K1145*(N(INDEX(Settings!$E$11:$E$18,$O1145))+N(INDEX(Settings!$G$11:$G$18,$O1145)))+N(INDEX(Settings!$F$11:$F$18,$O1145))))</f>
        <v/>
      </c>
      <c r="N1145" s="53">
        <f>IF(K1145="","",K1145-L1145-M1145-N($I1145)-$P1145*N(Settings!$D$20))</f>
        <v/>
      </c>
      <c r="O1145">
        <f>IF($C1145="",0,IFERROR(MATCH($C1145,Settings!$D$11:$D$18,0),0))</f>
        <v/>
      </c>
      <c r="P1145">
        <f>IF(LOWER(TRIM($J1145&amp;""))="x",1,0)</f>
        <v/>
      </c>
    </row>
    <row r="1146">
      <c r="A1146" s="49" t="n">
        <v>46165</v>
      </c>
      <c r="B1146" s="50" t="inlineStr">
        <is>
          <t>BL27139</t>
        </is>
      </c>
      <c r="C1146" s="50" t="inlineStr">
        <is>
          <t>Amazon</t>
        </is>
      </c>
      <c r="D1146" s="50" t="inlineStr">
        <is>
          <t>BL-101</t>
        </is>
      </c>
      <c r="E1146" s="50" t="n">
        <v>1</v>
      </c>
      <c r="F1146" s="51" t="n">
        <v>21.97</v>
      </c>
      <c r="G1146" s="51" t="n">
        <v>0</v>
      </c>
      <c r="H1146" s="51" t="n">
        <v>0</v>
      </c>
      <c r="I1146" s="51" t="n">
        <v>4.37</v>
      </c>
      <c r="J1146" s="50" t="inlineStr">
        <is>
          <t>x</t>
        </is>
      </c>
      <c r="K1146" s="52">
        <f>IF(OR($A1146="",$E1146=""),"",IF($P1146=1,0,N($E1146)*N($F1146)-N($G1146)+N($H1146)))</f>
        <v/>
      </c>
      <c r="L1146" s="52">
        <f>IF(K1146="","",IF($P1146=1,0,N($E1146)*IFERROR(INDEX(Products!$D$8:$D$307,MATCH($D1146,Products!$A$8:$A$307,0)),0)))</f>
        <v/>
      </c>
      <c r="M1146" s="52">
        <f>IF(OR(K1146="",$O1146=0),IF(K1146="","",0),IF($P1146=1,0,K1146*(N(INDEX(Settings!$E$11:$E$18,$O1146))+N(INDEX(Settings!$G$11:$G$18,$O1146)))+N(INDEX(Settings!$F$11:$F$18,$O1146))))</f>
        <v/>
      </c>
      <c r="N1146" s="53">
        <f>IF(K1146="","",K1146-L1146-M1146-N($I1146)-$P1146*N(Settings!$D$20))</f>
        <v/>
      </c>
      <c r="O1146">
        <f>IF($C1146="",0,IFERROR(MATCH($C1146,Settings!$D$11:$D$18,0),0))</f>
        <v/>
      </c>
      <c r="P1146">
        <f>IF(LOWER(TRIM($J1146&amp;""))="x",1,0)</f>
        <v/>
      </c>
    </row>
    <row r="1147">
      <c r="A1147" s="49" t="n">
        <v>46165</v>
      </c>
      <c r="B1147" s="50" t="inlineStr">
        <is>
          <t>BL27140</t>
        </is>
      </c>
      <c r="C1147" s="50" t="inlineStr">
        <is>
          <t>Amazon</t>
        </is>
      </c>
      <c r="D1147" s="50" t="inlineStr">
        <is>
          <t>BL-402</t>
        </is>
      </c>
      <c r="E1147" s="50" t="n">
        <v>1</v>
      </c>
      <c r="F1147" s="51" t="n">
        <v>44.03</v>
      </c>
      <c r="G1147" s="51" t="n">
        <v>0</v>
      </c>
      <c r="H1147" s="51" t="n">
        <v>0</v>
      </c>
      <c r="I1147" s="51" t="n">
        <v>6.9</v>
      </c>
      <c r="J1147" s="50" t="inlineStr">
        <is>
          <t>x</t>
        </is>
      </c>
      <c r="K1147" s="52">
        <f>IF(OR($A1147="",$E1147=""),"",IF($P1147=1,0,N($E1147)*N($F1147)-N($G1147)+N($H1147)))</f>
        <v/>
      </c>
      <c r="L1147" s="52">
        <f>IF(K1147="","",IF($P1147=1,0,N($E1147)*IFERROR(INDEX(Products!$D$8:$D$307,MATCH($D1147,Products!$A$8:$A$307,0)),0)))</f>
        <v/>
      </c>
      <c r="M1147" s="52">
        <f>IF(OR(K1147="",$O1147=0),IF(K1147="","",0),IF($P1147=1,0,K1147*(N(INDEX(Settings!$E$11:$E$18,$O1147))+N(INDEX(Settings!$G$11:$G$18,$O1147)))+N(INDEX(Settings!$F$11:$F$18,$O1147))))</f>
        <v/>
      </c>
      <c r="N1147" s="53">
        <f>IF(K1147="","",K1147-L1147-M1147-N($I1147)-$P1147*N(Settings!$D$20))</f>
        <v/>
      </c>
      <c r="O1147">
        <f>IF($C1147="",0,IFERROR(MATCH($C1147,Settings!$D$11:$D$18,0),0))</f>
        <v/>
      </c>
      <c r="P1147">
        <f>IF(LOWER(TRIM($J1147&amp;""))="x",1,0)</f>
        <v/>
      </c>
    </row>
    <row r="1148">
      <c r="A1148" s="49" t="n">
        <v>46165</v>
      </c>
      <c r="B1148" s="50" t="inlineStr">
        <is>
          <t>BL27141</t>
        </is>
      </c>
      <c r="C1148" s="50" t="inlineStr">
        <is>
          <t>Own shop</t>
        </is>
      </c>
      <c r="D1148" s="50" t="inlineStr">
        <is>
          <t>BL-302</t>
        </is>
      </c>
      <c r="E1148" s="50" t="n">
        <v>1</v>
      </c>
      <c r="F1148" s="51" t="n">
        <v>33.53</v>
      </c>
      <c r="G1148" s="51" t="n">
        <v>3.35</v>
      </c>
      <c r="H1148" s="51" t="n">
        <v>4.12</v>
      </c>
      <c r="I1148" s="51" t="n">
        <v>4.72</v>
      </c>
      <c r="J1148" s="50" t="n"/>
      <c r="K1148" s="52">
        <f>IF(OR($A1148="",$E1148=""),"",IF($P1148=1,0,N($E1148)*N($F1148)-N($G1148)+N($H1148)))</f>
        <v/>
      </c>
      <c r="L1148" s="52">
        <f>IF(K1148="","",IF($P1148=1,0,N($E1148)*IFERROR(INDEX(Products!$D$8:$D$307,MATCH($D1148,Products!$A$8:$A$307,0)),0)))</f>
        <v/>
      </c>
      <c r="M1148" s="52">
        <f>IF(OR(K1148="",$O1148=0),IF(K1148="","",0),IF($P1148=1,0,K1148*(N(INDEX(Settings!$E$11:$E$18,$O1148))+N(INDEX(Settings!$G$11:$G$18,$O1148)))+N(INDEX(Settings!$F$11:$F$18,$O1148))))</f>
        <v/>
      </c>
      <c r="N1148" s="53">
        <f>IF(K1148="","",K1148-L1148-M1148-N($I1148)-$P1148*N(Settings!$D$20))</f>
        <v/>
      </c>
      <c r="O1148">
        <f>IF($C1148="",0,IFERROR(MATCH($C1148,Settings!$D$11:$D$18,0),0))</f>
        <v/>
      </c>
      <c r="P1148">
        <f>IF(LOWER(TRIM($J1148&amp;""))="x",1,0)</f>
        <v/>
      </c>
    </row>
    <row r="1149">
      <c r="A1149" s="49" t="n">
        <v>46165</v>
      </c>
      <c r="B1149" s="50" t="inlineStr">
        <is>
          <t>BL27142</t>
        </is>
      </c>
      <c r="C1149" s="50" t="inlineStr">
        <is>
          <t>Own shop</t>
        </is>
      </c>
      <c r="D1149" s="50" t="inlineStr">
        <is>
          <t>BL-401</t>
        </is>
      </c>
      <c r="E1149" s="50" t="n">
        <v>1</v>
      </c>
      <c r="F1149" s="51" t="n">
        <v>23.45</v>
      </c>
      <c r="G1149" s="51" t="n">
        <v>0</v>
      </c>
      <c r="H1149" s="51" t="n">
        <v>4.12</v>
      </c>
      <c r="I1149" s="51" t="n">
        <v>4.54</v>
      </c>
      <c r="J1149" s="50" t="n"/>
      <c r="K1149" s="52">
        <f>IF(OR($A1149="",$E1149=""),"",IF($P1149=1,0,N($E1149)*N($F1149)-N($G1149)+N($H1149)))</f>
        <v/>
      </c>
      <c r="L1149" s="52">
        <f>IF(K1149="","",IF($P1149=1,0,N($E1149)*IFERROR(INDEX(Products!$D$8:$D$307,MATCH($D1149,Products!$A$8:$A$307,0)),0)))</f>
        <v/>
      </c>
      <c r="M1149" s="52">
        <f>IF(OR(K1149="",$O1149=0),IF(K1149="","",0),IF($P1149=1,0,K1149*(N(INDEX(Settings!$E$11:$E$18,$O1149))+N(INDEX(Settings!$G$11:$G$18,$O1149)))+N(INDEX(Settings!$F$11:$F$18,$O1149))))</f>
        <v/>
      </c>
      <c r="N1149" s="53">
        <f>IF(K1149="","",K1149-L1149-M1149-N($I1149)-$P1149*N(Settings!$D$20))</f>
        <v/>
      </c>
      <c r="O1149">
        <f>IF($C1149="",0,IFERROR(MATCH($C1149,Settings!$D$11:$D$18,0),0))</f>
        <v/>
      </c>
      <c r="P1149">
        <f>IF(LOWER(TRIM($J1149&amp;""))="x",1,0)</f>
        <v/>
      </c>
    </row>
    <row r="1150">
      <c r="A1150" s="49" t="n">
        <v>46165</v>
      </c>
      <c r="B1150" s="50" t="inlineStr">
        <is>
          <t>BL27143</t>
        </is>
      </c>
      <c r="C1150" s="50" t="inlineStr">
        <is>
          <t>Amazon</t>
        </is>
      </c>
      <c r="D1150" s="50" t="inlineStr">
        <is>
          <t>BL-203</t>
        </is>
      </c>
      <c r="E1150" s="50" t="n">
        <v>1</v>
      </c>
      <c r="F1150" s="51" t="n">
        <v>17.56</v>
      </c>
      <c r="G1150" s="51" t="n">
        <v>0</v>
      </c>
      <c r="H1150" s="51" t="n">
        <v>0</v>
      </c>
      <c r="I1150" s="51" t="n">
        <v>4.68</v>
      </c>
      <c r="J1150" s="50" t="n"/>
      <c r="K1150" s="52">
        <f>IF(OR($A1150="",$E1150=""),"",IF($P1150=1,0,N($E1150)*N($F1150)-N($G1150)+N($H1150)))</f>
        <v/>
      </c>
      <c r="L1150" s="52">
        <f>IF(K1150="","",IF($P1150=1,0,N($E1150)*IFERROR(INDEX(Products!$D$8:$D$307,MATCH($D1150,Products!$A$8:$A$307,0)),0)))</f>
        <v/>
      </c>
      <c r="M1150" s="52">
        <f>IF(OR(K1150="",$O1150=0),IF(K1150="","",0),IF($P1150=1,0,K1150*(N(INDEX(Settings!$E$11:$E$18,$O1150))+N(INDEX(Settings!$G$11:$G$18,$O1150)))+N(INDEX(Settings!$F$11:$F$18,$O1150))))</f>
        <v/>
      </c>
      <c r="N1150" s="53">
        <f>IF(K1150="","",K1150-L1150-M1150-N($I1150)-$P1150*N(Settings!$D$20))</f>
        <v/>
      </c>
      <c r="O1150">
        <f>IF($C1150="",0,IFERROR(MATCH($C1150,Settings!$D$11:$D$18,0),0))</f>
        <v/>
      </c>
      <c r="P1150">
        <f>IF(LOWER(TRIM($J1150&amp;""))="x",1,0)</f>
        <v/>
      </c>
    </row>
    <row r="1151">
      <c r="A1151" s="49" t="n">
        <v>46165</v>
      </c>
      <c r="B1151" s="50" t="inlineStr">
        <is>
          <t>BL27144</t>
        </is>
      </c>
      <c r="C1151" s="50" t="inlineStr">
        <is>
          <t>Own shop</t>
        </is>
      </c>
      <c r="D1151" s="50" t="inlineStr">
        <is>
          <t>BL-201</t>
        </is>
      </c>
      <c r="E1151" s="50" t="n">
        <v>1</v>
      </c>
      <c r="F1151" s="51" t="n">
        <v>12.52</v>
      </c>
      <c r="G1151" s="51" t="n">
        <v>0</v>
      </c>
      <c r="H1151" s="51" t="n">
        <v>4.12</v>
      </c>
      <c r="I1151" s="51" t="n">
        <v>4.14</v>
      </c>
      <c r="J1151" s="50" t="n"/>
      <c r="K1151" s="52">
        <f>IF(OR($A1151="",$E1151=""),"",IF($P1151=1,0,N($E1151)*N($F1151)-N($G1151)+N($H1151)))</f>
        <v/>
      </c>
      <c r="L1151" s="52">
        <f>IF(K1151="","",IF($P1151=1,0,N($E1151)*IFERROR(INDEX(Products!$D$8:$D$307,MATCH($D1151,Products!$A$8:$A$307,0)),0)))</f>
        <v/>
      </c>
      <c r="M1151" s="52">
        <f>IF(OR(K1151="",$O1151=0),IF(K1151="","",0),IF($P1151=1,0,K1151*(N(INDEX(Settings!$E$11:$E$18,$O1151))+N(INDEX(Settings!$G$11:$G$18,$O1151)))+N(INDEX(Settings!$F$11:$F$18,$O1151))))</f>
        <v/>
      </c>
      <c r="N1151" s="53">
        <f>IF(K1151="","",K1151-L1151-M1151-N($I1151)-$P1151*N(Settings!$D$20))</f>
        <v/>
      </c>
      <c r="O1151">
        <f>IF($C1151="",0,IFERROR(MATCH($C1151,Settings!$D$11:$D$18,0),0))</f>
        <v/>
      </c>
      <c r="P1151">
        <f>IF(LOWER(TRIM($J1151&amp;""))="x",1,0)</f>
        <v/>
      </c>
    </row>
    <row r="1152">
      <c r="A1152" s="49" t="n">
        <v>46165</v>
      </c>
      <c r="B1152" s="50" t="inlineStr">
        <is>
          <t>BL27145</t>
        </is>
      </c>
      <c r="C1152" s="50" t="inlineStr">
        <is>
          <t>Amazon</t>
        </is>
      </c>
      <c r="D1152" s="50" t="inlineStr">
        <is>
          <t>BL-401</t>
        </is>
      </c>
      <c r="E1152" s="50" t="n">
        <v>1</v>
      </c>
      <c r="F1152" s="51" t="n">
        <v>24.62</v>
      </c>
      <c r="G1152" s="51" t="n">
        <v>0</v>
      </c>
      <c r="H1152" s="51" t="n">
        <v>0</v>
      </c>
      <c r="I1152" s="51" t="n">
        <v>5.09</v>
      </c>
      <c r="J1152" s="50" t="n"/>
      <c r="K1152" s="52">
        <f>IF(OR($A1152="",$E1152=""),"",IF($P1152=1,0,N($E1152)*N($F1152)-N($G1152)+N($H1152)))</f>
        <v/>
      </c>
      <c r="L1152" s="52">
        <f>IF(K1152="","",IF($P1152=1,0,N($E1152)*IFERROR(INDEX(Products!$D$8:$D$307,MATCH($D1152,Products!$A$8:$A$307,0)),0)))</f>
        <v/>
      </c>
      <c r="M1152" s="52">
        <f>IF(OR(K1152="",$O1152=0),IF(K1152="","",0),IF($P1152=1,0,K1152*(N(INDEX(Settings!$E$11:$E$18,$O1152))+N(INDEX(Settings!$G$11:$G$18,$O1152)))+N(INDEX(Settings!$F$11:$F$18,$O1152))))</f>
        <v/>
      </c>
      <c r="N1152" s="53">
        <f>IF(K1152="","",K1152-L1152-M1152-N($I1152)-$P1152*N(Settings!$D$20))</f>
        <v/>
      </c>
      <c r="O1152">
        <f>IF($C1152="",0,IFERROR(MATCH($C1152,Settings!$D$11:$D$18,0),0))</f>
        <v/>
      </c>
      <c r="P1152">
        <f>IF(LOWER(TRIM($J1152&amp;""))="x",1,0)</f>
        <v/>
      </c>
    </row>
    <row r="1153">
      <c r="A1153" s="49" t="n">
        <v>46165</v>
      </c>
      <c r="B1153" s="50" t="inlineStr">
        <is>
          <t>BL27146</t>
        </is>
      </c>
      <c r="C1153" s="50" t="inlineStr">
        <is>
          <t>eBay</t>
        </is>
      </c>
      <c r="D1153" s="50" t="inlineStr">
        <is>
          <t>BL-101</t>
        </is>
      </c>
      <c r="E1153" s="50" t="n">
        <v>1</v>
      </c>
      <c r="F1153" s="51" t="n">
        <v>20.92</v>
      </c>
      <c r="G1153" s="51" t="n">
        <v>0</v>
      </c>
      <c r="H1153" s="51" t="n">
        <v>3.28</v>
      </c>
      <c r="I1153" s="51" t="n">
        <v>4.35</v>
      </c>
      <c r="J1153" s="50" t="n"/>
      <c r="K1153" s="52">
        <f>IF(OR($A1153="",$E1153=""),"",IF($P1153=1,0,N($E1153)*N($F1153)-N($G1153)+N($H1153)))</f>
        <v/>
      </c>
      <c r="L1153" s="52">
        <f>IF(K1153="","",IF($P1153=1,0,N($E1153)*IFERROR(INDEX(Products!$D$8:$D$307,MATCH($D1153,Products!$A$8:$A$307,0)),0)))</f>
        <v/>
      </c>
      <c r="M1153" s="52">
        <f>IF(OR(K1153="",$O1153=0),IF(K1153="","",0),IF($P1153=1,0,K1153*(N(INDEX(Settings!$E$11:$E$18,$O1153))+N(INDEX(Settings!$G$11:$G$18,$O1153)))+N(INDEX(Settings!$F$11:$F$18,$O1153))))</f>
        <v/>
      </c>
      <c r="N1153" s="53">
        <f>IF(K1153="","",K1153-L1153-M1153-N($I1153)-$P1153*N(Settings!$D$20))</f>
        <v/>
      </c>
      <c r="O1153">
        <f>IF($C1153="",0,IFERROR(MATCH($C1153,Settings!$D$11:$D$18,0),0))</f>
        <v/>
      </c>
      <c r="P1153">
        <f>IF(LOWER(TRIM($J1153&amp;""))="x",1,0)</f>
        <v/>
      </c>
    </row>
    <row r="1154">
      <c r="A1154" s="49" t="n">
        <v>46165</v>
      </c>
      <c r="B1154" s="50" t="inlineStr">
        <is>
          <t>BL27147</t>
        </is>
      </c>
      <c r="C1154" s="50" t="inlineStr">
        <is>
          <t>Amazon</t>
        </is>
      </c>
      <c r="D1154" s="50" t="inlineStr">
        <is>
          <t>BL-301</t>
        </is>
      </c>
      <c r="E1154" s="50" t="n">
        <v>1</v>
      </c>
      <c r="F1154" s="51" t="n">
        <v>19.32</v>
      </c>
      <c r="G1154" s="51" t="n">
        <v>0</v>
      </c>
      <c r="H1154" s="51" t="n">
        <v>0</v>
      </c>
      <c r="I1154" s="51" t="n">
        <v>4.66</v>
      </c>
      <c r="J1154" s="50" t="n"/>
      <c r="K1154" s="52">
        <f>IF(OR($A1154="",$E1154=""),"",IF($P1154=1,0,N($E1154)*N($F1154)-N($G1154)+N($H1154)))</f>
        <v/>
      </c>
      <c r="L1154" s="52">
        <f>IF(K1154="","",IF($P1154=1,0,N($E1154)*IFERROR(INDEX(Products!$D$8:$D$307,MATCH($D1154,Products!$A$8:$A$307,0)),0)))</f>
        <v/>
      </c>
      <c r="M1154" s="52">
        <f>IF(OR(K1154="",$O1154=0),IF(K1154="","",0),IF($P1154=1,0,K1154*(N(INDEX(Settings!$E$11:$E$18,$O1154))+N(INDEX(Settings!$G$11:$G$18,$O1154)))+N(INDEX(Settings!$F$11:$F$18,$O1154))))</f>
        <v/>
      </c>
      <c r="N1154" s="53">
        <f>IF(K1154="","",K1154-L1154-M1154-N($I1154)-$P1154*N(Settings!$D$20))</f>
        <v/>
      </c>
      <c r="O1154">
        <f>IF($C1154="",0,IFERROR(MATCH($C1154,Settings!$D$11:$D$18,0),0))</f>
        <v/>
      </c>
      <c r="P1154">
        <f>IF(LOWER(TRIM($J1154&amp;""))="x",1,0)</f>
        <v/>
      </c>
    </row>
    <row r="1155">
      <c r="A1155" s="49" t="n">
        <v>46166</v>
      </c>
      <c r="B1155" s="50" t="inlineStr">
        <is>
          <t>BL27148</t>
        </is>
      </c>
      <c r="C1155" s="50" t="inlineStr">
        <is>
          <t>Own shop</t>
        </is>
      </c>
      <c r="D1155" s="50" t="inlineStr">
        <is>
          <t>BL-101</t>
        </is>
      </c>
      <c r="E1155" s="50" t="n">
        <v>1</v>
      </c>
      <c r="F1155" s="51" t="n">
        <v>20.92</v>
      </c>
      <c r="G1155" s="51" t="n">
        <v>0</v>
      </c>
      <c r="H1155" s="51" t="n">
        <v>4.12</v>
      </c>
      <c r="I1155" s="51" t="n">
        <v>4.72</v>
      </c>
      <c r="J1155" s="50" t="n"/>
      <c r="K1155" s="52">
        <f>IF(OR($A1155="",$E1155=""),"",IF($P1155=1,0,N($E1155)*N($F1155)-N($G1155)+N($H1155)))</f>
        <v/>
      </c>
      <c r="L1155" s="52">
        <f>IF(K1155="","",IF($P1155=1,0,N($E1155)*IFERROR(INDEX(Products!$D$8:$D$307,MATCH($D1155,Products!$A$8:$A$307,0)),0)))</f>
        <v/>
      </c>
      <c r="M1155" s="52">
        <f>IF(OR(K1155="",$O1155=0),IF(K1155="","",0),IF($P1155=1,0,K1155*(N(INDEX(Settings!$E$11:$E$18,$O1155))+N(INDEX(Settings!$G$11:$G$18,$O1155)))+N(INDEX(Settings!$F$11:$F$18,$O1155))))</f>
        <v/>
      </c>
      <c r="N1155" s="53">
        <f>IF(K1155="","",K1155-L1155-M1155-N($I1155)-$P1155*N(Settings!$D$20))</f>
        <v/>
      </c>
      <c r="O1155">
        <f>IF($C1155="",0,IFERROR(MATCH($C1155,Settings!$D$11:$D$18,0),0))</f>
        <v/>
      </c>
      <c r="P1155">
        <f>IF(LOWER(TRIM($J1155&amp;""))="x",1,0)</f>
        <v/>
      </c>
    </row>
    <row r="1156">
      <c r="A1156" s="49" t="n">
        <v>46166</v>
      </c>
      <c r="B1156" s="50" t="inlineStr">
        <is>
          <t>BL27149</t>
        </is>
      </c>
      <c r="C1156" s="50" t="inlineStr">
        <is>
          <t>eBay</t>
        </is>
      </c>
      <c r="D1156" s="50" t="inlineStr">
        <is>
          <t>BL-203</t>
        </is>
      </c>
      <c r="E1156" s="50" t="n">
        <v>2</v>
      </c>
      <c r="F1156" s="51" t="n">
        <v>16.72</v>
      </c>
      <c r="G1156" s="51" t="n">
        <v>0</v>
      </c>
      <c r="H1156" s="51" t="n">
        <v>3.28</v>
      </c>
      <c r="I1156" s="51" t="n">
        <v>4.76</v>
      </c>
      <c r="J1156" s="50" t="n"/>
      <c r="K1156" s="52">
        <f>IF(OR($A1156="",$E1156=""),"",IF($P1156=1,0,N($E1156)*N($F1156)-N($G1156)+N($H1156)))</f>
        <v/>
      </c>
      <c r="L1156" s="52">
        <f>IF(K1156="","",IF($P1156=1,0,N($E1156)*IFERROR(INDEX(Products!$D$8:$D$307,MATCH($D1156,Products!$A$8:$A$307,0)),0)))</f>
        <v/>
      </c>
      <c r="M1156" s="52">
        <f>IF(OR(K1156="",$O1156=0),IF(K1156="","",0),IF($P1156=1,0,K1156*(N(INDEX(Settings!$E$11:$E$18,$O1156))+N(INDEX(Settings!$G$11:$G$18,$O1156)))+N(INDEX(Settings!$F$11:$F$18,$O1156))))</f>
        <v/>
      </c>
      <c r="N1156" s="53">
        <f>IF(K1156="","",K1156-L1156-M1156-N($I1156)-$P1156*N(Settings!$D$20))</f>
        <v/>
      </c>
      <c r="O1156">
        <f>IF($C1156="",0,IFERROR(MATCH($C1156,Settings!$D$11:$D$18,0),0))</f>
        <v/>
      </c>
      <c r="P1156">
        <f>IF(LOWER(TRIM($J1156&amp;""))="x",1,0)</f>
        <v/>
      </c>
    </row>
    <row r="1157">
      <c r="A1157" s="49" t="n">
        <v>46166</v>
      </c>
      <c r="B1157" s="50" t="inlineStr">
        <is>
          <t>BL27150</t>
        </is>
      </c>
      <c r="C1157" s="50" t="inlineStr">
        <is>
          <t>Amazon</t>
        </is>
      </c>
      <c r="D1157" s="50" t="inlineStr">
        <is>
          <t>BL-101</t>
        </is>
      </c>
      <c r="E1157" s="50" t="n">
        <v>1</v>
      </c>
      <c r="F1157" s="51" t="n">
        <v>21.97</v>
      </c>
      <c r="G1157" s="51" t="n">
        <v>0</v>
      </c>
      <c r="H1157" s="51" t="n">
        <v>0</v>
      </c>
      <c r="I1157" s="51" t="n">
        <v>4.72</v>
      </c>
      <c r="J1157" s="50" t="n"/>
      <c r="K1157" s="52">
        <f>IF(OR($A1157="",$E1157=""),"",IF($P1157=1,0,N($E1157)*N($F1157)-N($G1157)+N($H1157)))</f>
        <v/>
      </c>
      <c r="L1157" s="52">
        <f>IF(K1157="","",IF($P1157=1,0,N($E1157)*IFERROR(INDEX(Products!$D$8:$D$307,MATCH($D1157,Products!$A$8:$A$307,0)),0)))</f>
        <v/>
      </c>
      <c r="M1157" s="52">
        <f>IF(OR(K1157="",$O1157=0),IF(K1157="","",0),IF($P1157=1,0,K1157*(N(INDEX(Settings!$E$11:$E$18,$O1157))+N(INDEX(Settings!$G$11:$G$18,$O1157)))+N(INDEX(Settings!$F$11:$F$18,$O1157))))</f>
        <v/>
      </c>
      <c r="N1157" s="53">
        <f>IF(K1157="","",K1157-L1157-M1157-N($I1157)-$P1157*N(Settings!$D$20))</f>
        <v/>
      </c>
      <c r="O1157">
        <f>IF($C1157="",0,IFERROR(MATCH($C1157,Settings!$D$11:$D$18,0),0))</f>
        <v/>
      </c>
      <c r="P1157">
        <f>IF(LOWER(TRIM($J1157&amp;""))="x",1,0)</f>
        <v/>
      </c>
    </row>
    <row r="1158">
      <c r="A1158" s="49" t="n">
        <v>46166</v>
      </c>
      <c r="B1158" s="50" t="inlineStr">
        <is>
          <t>BL27151</t>
        </is>
      </c>
      <c r="C1158" s="50" t="inlineStr">
        <is>
          <t>Etsy</t>
        </is>
      </c>
      <c r="D1158" s="50" t="inlineStr">
        <is>
          <t>BL-403</t>
        </is>
      </c>
      <c r="E1158" s="50" t="n">
        <v>1</v>
      </c>
      <c r="F1158" s="51" t="n">
        <v>10.84</v>
      </c>
      <c r="G1158" s="51" t="n">
        <v>0</v>
      </c>
      <c r="H1158" s="51" t="n">
        <v>3.28</v>
      </c>
      <c r="I1158" s="51" t="n">
        <v>4.6</v>
      </c>
      <c r="J1158" s="50" t="n"/>
      <c r="K1158" s="52">
        <f>IF(OR($A1158="",$E1158=""),"",IF($P1158=1,0,N($E1158)*N($F1158)-N($G1158)+N($H1158)))</f>
        <v/>
      </c>
      <c r="L1158" s="52">
        <f>IF(K1158="","",IF($P1158=1,0,N($E1158)*IFERROR(INDEX(Products!$D$8:$D$307,MATCH($D1158,Products!$A$8:$A$307,0)),0)))</f>
        <v/>
      </c>
      <c r="M1158" s="52">
        <f>IF(OR(K1158="",$O1158=0),IF(K1158="","",0),IF($P1158=1,0,K1158*(N(INDEX(Settings!$E$11:$E$18,$O1158))+N(INDEX(Settings!$G$11:$G$18,$O1158)))+N(INDEX(Settings!$F$11:$F$18,$O1158))))</f>
        <v/>
      </c>
      <c r="N1158" s="53">
        <f>IF(K1158="","",K1158-L1158-M1158-N($I1158)-$P1158*N(Settings!$D$20))</f>
        <v/>
      </c>
      <c r="O1158">
        <f>IF($C1158="",0,IFERROR(MATCH($C1158,Settings!$D$11:$D$18,0),0))</f>
        <v/>
      </c>
      <c r="P1158">
        <f>IF(LOWER(TRIM($J1158&amp;""))="x",1,0)</f>
        <v/>
      </c>
    </row>
    <row r="1159">
      <c r="A1159" s="49" t="n">
        <v>46166</v>
      </c>
      <c r="B1159" s="50" t="inlineStr">
        <is>
          <t>BL27152</t>
        </is>
      </c>
      <c r="C1159" s="50" t="inlineStr">
        <is>
          <t>Amazon</t>
        </is>
      </c>
      <c r="D1159" s="50" t="inlineStr">
        <is>
          <t>BL-102</t>
        </is>
      </c>
      <c r="E1159" s="50" t="n">
        <v>1</v>
      </c>
      <c r="F1159" s="51" t="n">
        <v>14.91</v>
      </c>
      <c r="G1159" s="51" t="n">
        <v>0</v>
      </c>
      <c r="H1159" s="51" t="n">
        <v>0</v>
      </c>
      <c r="I1159" s="51" t="n">
        <v>4.73</v>
      </c>
      <c r="J1159" s="50" t="n"/>
      <c r="K1159" s="52">
        <f>IF(OR($A1159="",$E1159=""),"",IF($P1159=1,0,N($E1159)*N($F1159)-N($G1159)+N($H1159)))</f>
        <v/>
      </c>
      <c r="L1159" s="52">
        <f>IF(K1159="","",IF($P1159=1,0,N($E1159)*IFERROR(INDEX(Products!$D$8:$D$307,MATCH($D1159,Products!$A$8:$A$307,0)),0)))</f>
        <v/>
      </c>
      <c r="M1159" s="52">
        <f>IF(OR(K1159="",$O1159=0),IF(K1159="","",0),IF($P1159=1,0,K1159*(N(INDEX(Settings!$E$11:$E$18,$O1159))+N(INDEX(Settings!$G$11:$G$18,$O1159)))+N(INDEX(Settings!$F$11:$F$18,$O1159))))</f>
        <v/>
      </c>
      <c r="N1159" s="53">
        <f>IF(K1159="","",K1159-L1159-M1159-N($I1159)-$P1159*N(Settings!$D$20))</f>
        <v/>
      </c>
      <c r="O1159">
        <f>IF($C1159="",0,IFERROR(MATCH($C1159,Settings!$D$11:$D$18,0),0))</f>
        <v/>
      </c>
      <c r="P1159">
        <f>IF(LOWER(TRIM($J1159&amp;""))="x",1,0)</f>
        <v/>
      </c>
    </row>
    <row r="1160">
      <c r="A1160" s="49" t="n">
        <v>46166</v>
      </c>
      <c r="B1160" s="50" t="inlineStr">
        <is>
          <t>BL27153</t>
        </is>
      </c>
      <c r="C1160" s="50" t="inlineStr">
        <is>
          <t>Own shop</t>
        </is>
      </c>
      <c r="D1160" s="50" t="inlineStr">
        <is>
          <t>BL-201</t>
        </is>
      </c>
      <c r="E1160" s="50" t="n">
        <v>1</v>
      </c>
      <c r="F1160" s="51" t="n">
        <v>12.52</v>
      </c>
      <c r="G1160" s="51" t="n">
        <v>0</v>
      </c>
      <c r="H1160" s="51" t="n">
        <v>4.12</v>
      </c>
      <c r="I1160" s="51" t="n">
        <v>4.15</v>
      </c>
      <c r="J1160" s="50" t="inlineStr">
        <is>
          <t>x</t>
        </is>
      </c>
      <c r="K1160" s="52">
        <f>IF(OR($A1160="",$E1160=""),"",IF($P1160=1,0,N($E1160)*N($F1160)-N($G1160)+N($H1160)))</f>
        <v/>
      </c>
      <c r="L1160" s="52">
        <f>IF(K1160="","",IF($P1160=1,0,N($E1160)*IFERROR(INDEX(Products!$D$8:$D$307,MATCH($D1160,Products!$A$8:$A$307,0)),0)))</f>
        <v/>
      </c>
      <c r="M1160" s="52">
        <f>IF(OR(K1160="",$O1160=0),IF(K1160="","",0),IF($P1160=1,0,K1160*(N(INDEX(Settings!$E$11:$E$18,$O1160))+N(INDEX(Settings!$G$11:$G$18,$O1160)))+N(INDEX(Settings!$F$11:$F$18,$O1160))))</f>
        <v/>
      </c>
      <c r="N1160" s="53">
        <f>IF(K1160="","",K1160-L1160-M1160-N($I1160)-$P1160*N(Settings!$D$20))</f>
        <v/>
      </c>
      <c r="O1160">
        <f>IF($C1160="",0,IFERROR(MATCH($C1160,Settings!$D$11:$D$18,0),0))</f>
        <v/>
      </c>
      <c r="P1160">
        <f>IF(LOWER(TRIM($J1160&amp;""))="x",1,0)</f>
        <v/>
      </c>
    </row>
    <row r="1161">
      <c r="A1161" s="49" t="n">
        <v>46166</v>
      </c>
      <c r="B1161" s="50" t="inlineStr">
        <is>
          <t>BL27154</t>
        </is>
      </c>
      <c r="C1161" s="50" t="inlineStr">
        <is>
          <t>Own shop</t>
        </is>
      </c>
      <c r="D1161" s="50" t="inlineStr">
        <is>
          <t>BL-104</t>
        </is>
      </c>
      <c r="E1161" s="50" t="n">
        <v>1</v>
      </c>
      <c r="F1161" s="51" t="n">
        <v>8.32</v>
      </c>
      <c r="G1161" s="51" t="n">
        <v>0</v>
      </c>
      <c r="H1161" s="51" t="n">
        <v>4.12</v>
      </c>
      <c r="I1161" s="51" t="n">
        <v>4.33</v>
      </c>
      <c r="J1161" s="50" t="n"/>
      <c r="K1161" s="52">
        <f>IF(OR($A1161="",$E1161=""),"",IF($P1161=1,0,N($E1161)*N($F1161)-N($G1161)+N($H1161)))</f>
        <v/>
      </c>
      <c r="L1161" s="52">
        <f>IF(K1161="","",IF($P1161=1,0,N($E1161)*IFERROR(INDEX(Products!$D$8:$D$307,MATCH($D1161,Products!$A$8:$A$307,0)),0)))</f>
        <v/>
      </c>
      <c r="M1161" s="52">
        <f>IF(OR(K1161="",$O1161=0),IF(K1161="","",0),IF($P1161=1,0,K1161*(N(INDEX(Settings!$E$11:$E$18,$O1161))+N(INDEX(Settings!$G$11:$G$18,$O1161)))+N(INDEX(Settings!$F$11:$F$18,$O1161))))</f>
        <v/>
      </c>
      <c r="N1161" s="53">
        <f>IF(K1161="","",K1161-L1161-M1161-N($I1161)-$P1161*N(Settings!$D$20))</f>
        <v/>
      </c>
      <c r="O1161">
        <f>IF($C1161="",0,IFERROR(MATCH($C1161,Settings!$D$11:$D$18,0),0))</f>
        <v/>
      </c>
      <c r="P1161">
        <f>IF(LOWER(TRIM($J1161&amp;""))="x",1,0)</f>
        <v/>
      </c>
    </row>
    <row r="1162">
      <c r="A1162" s="49" t="n">
        <v>46166</v>
      </c>
      <c r="B1162" s="50" t="inlineStr">
        <is>
          <t>BL27155</t>
        </is>
      </c>
      <c r="C1162" s="50" t="inlineStr">
        <is>
          <t>Amazon</t>
        </is>
      </c>
      <c r="D1162" s="50" t="inlineStr">
        <is>
          <t>BL-201</t>
        </is>
      </c>
      <c r="E1162" s="50" t="n">
        <v>1</v>
      </c>
      <c r="F1162" s="51" t="n">
        <v>13.15</v>
      </c>
      <c r="G1162" s="51" t="n">
        <v>0</v>
      </c>
      <c r="H1162" s="51" t="n">
        <v>0</v>
      </c>
      <c r="I1162" s="51" t="n">
        <v>4.67</v>
      </c>
      <c r="J1162" s="50" t="n"/>
      <c r="K1162" s="52">
        <f>IF(OR($A1162="",$E1162=""),"",IF($P1162=1,0,N($E1162)*N($F1162)-N($G1162)+N($H1162)))</f>
        <v/>
      </c>
      <c r="L1162" s="52">
        <f>IF(K1162="","",IF($P1162=1,0,N($E1162)*IFERROR(INDEX(Products!$D$8:$D$307,MATCH($D1162,Products!$A$8:$A$307,0)),0)))</f>
        <v/>
      </c>
      <c r="M1162" s="52">
        <f>IF(OR(K1162="",$O1162=0),IF(K1162="","",0),IF($P1162=1,0,K1162*(N(INDEX(Settings!$E$11:$E$18,$O1162))+N(INDEX(Settings!$G$11:$G$18,$O1162)))+N(INDEX(Settings!$F$11:$F$18,$O1162))))</f>
        <v/>
      </c>
      <c r="N1162" s="53">
        <f>IF(K1162="","",K1162-L1162-M1162-N($I1162)-$P1162*N(Settings!$D$20))</f>
        <v/>
      </c>
      <c r="O1162">
        <f>IF($C1162="",0,IFERROR(MATCH($C1162,Settings!$D$11:$D$18,0),0))</f>
        <v/>
      </c>
      <c r="P1162">
        <f>IF(LOWER(TRIM($J1162&amp;""))="x",1,0)</f>
        <v/>
      </c>
    </row>
    <row r="1163">
      <c r="A1163" s="49" t="n">
        <v>46166</v>
      </c>
      <c r="B1163" s="50" t="inlineStr">
        <is>
          <t>BL27156</t>
        </is>
      </c>
      <c r="C1163" s="50" t="inlineStr">
        <is>
          <t>Amazon</t>
        </is>
      </c>
      <c r="D1163" s="50" t="inlineStr">
        <is>
          <t>BL-201</t>
        </is>
      </c>
      <c r="E1163" s="50" t="n">
        <v>2</v>
      </c>
      <c r="F1163" s="51" t="n">
        <v>13.15</v>
      </c>
      <c r="G1163" s="51" t="n">
        <v>0</v>
      </c>
      <c r="H1163" s="51" t="n">
        <v>0</v>
      </c>
      <c r="I1163" s="51" t="n">
        <v>4.17</v>
      </c>
      <c r="J1163" s="50" t="inlineStr">
        <is>
          <t>x</t>
        </is>
      </c>
      <c r="K1163" s="52">
        <f>IF(OR($A1163="",$E1163=""),"",IF($P1163=1,0,N($E1163)*N($F1163)-N($G1163)+N($H1163)))</f>
        <v/>
      </c>
      <c r="L1163" s="52">
        <f>IF(K1163="","",IF($P1163=1,0,N($E1163)*IFERROR(INDEX(Products!$D$8:$D$307,MATCH($D1163,Products!$A$8:$A$307,0)),0)))</f>
        <v/>
      </c>
      <c r="M1163" s="52">
        <f>IF(OR(K1163="",$O1163=0),IF(K1163="","",0),IF($P1163=1,0,K1163*(N(INDEX(Settings!$E$11:$E$18,$O1163))+N(INDEX(Settings!$G$11:$G$18,$O1163)))+N(INDEX(Settings!$F$11:$F$18,$O1163))))</f>
        <v/>
      </c>
      <c r="N1163" s="53">
        <f>IF(K1163="","",K1163-L1163-M1163-N($I1163)-$P1163*N(Settings!$D$20))</f>
        <v/>
      </c>
      <c r="O1163">
        <f>IF($C1163="",0,IFERROR(MATCH($C1163,Settings!$D$11:$D$18,0),0))</f>
        <v/>
      </c>
      <c r="P1163">
        <f>IF(LOWER(TRIM($J1163&amp;""))="x",1,0)</f>
        <v/>
      </c>
    </row>
    <row r="1164">
      <c r="A1164" s="49" t="n">
        <v>46167</v>
      </c>
      <c r="B1164" s="50" t="inlineStr">
        <is>
          <t>BL27157</t>
        </is>
      </c>
      <c r="C1164" s="50" t="inlineStr">
        <is>
          <t>Amazon</t>
        </is>
      </c>
      <c r="D1164" s="50" t="inlineStr">
        <is>
          <t>BL-201</t>
        </is>
      </c>
      <c r="E1164" s="50" t="n">
        <v>1</v>
      </c>
      <c r="F1164" s="51" t="n">
        <v>13.15</v>
      </c>
      <c r="G1164" s="51" t="n">
        <v>0</v>
      </c>
      <c r="H1164" s="51" t="n">
        <v>0</v>
      </c>
      <c r="I1164" s="51" t="n">
        <v>4.74</v>
      </c>
      <c r="J1164" s="50" t="n"/>
      <c r="K1164" s="52">
        <f>IF(OR($A1164="",$E1164=""),"",IF($P1164=1,0,N($E1164)*N($F1164)-N($G1164)+N($H1164)))</f>
        <v/>
      </c>
      <c r="L1164" s="52">
        <f>IF(K1164="","",IF($P1164=1,0,N($E1164)*IFERROR(INDEX(Products!$D$8:$D$307,MATCH($D1164,Products!$A$8:$A$307,0)),0)))</f>
        <v/>
      </c>
      <c r="M1164" s="52">
        <f>IF(OR(K1164="",$O1164=0),IF(K1164="","",0),IF($P1164=1,0,K1164*(N(INDEX(Settings!$E$11:$E$18,$O1164))+N(INDEX(Settings!$G$11:$G$18,$O1164)))+N(INDEX(Settings!$F$11:$F$18,$O1164))))</f>
        <v/>
      </c>
      <c r="N1164" s="53">
        <f>IF(K1164="","",K1164-L1164-M1164-N($I1164)-$P1164*N(Settings!$D$20))</f>
        <v/>
      </c>
      <c r="O1164">
        <f>IF($C1164="",0,IFERROR(MATCH($C1164,Settings!$D$11:$D$18,0),0))</f>
        <v/>
      </c>
      <c r="P1164">
        <f>IF(LOWER(TRIM($J1164&amp;""))="x",1,0)</f>
        <v/>
      </c>
    </row>
    <row r="1165">
      <c r="A1165" s="49" t="n">
        <v>46167</v>
      </c>
      <c r="B1165" s="50" t="inlineStr">
        <is>
          <t>BL27158</t>
        </is>
      </c>
      <c r="C1165" s="50" t="inlineStr">
        <is>
          <t>Own shop</t>
        </is>
      </c>
      <c r="D1165" s="50" t="inlineStr">
        <is>
          <t>BL-101</t>
        </is>
      </c>
      <c r="E1165" s="50" t="n">
        <v>1</v>
      </c>
      <c r="F1165" s="51" t="n">
        <v>20.92</v>
      </c>
      <c r="G1165" s="51" t="n">
        <v>0</v>
      </c>
      <c r="H1165" s="51" t="n">
        <v>4.12</v>
      </c>
      <c r="I1165" s="51" t="n">
        <v>4.77</v>
      </c>
      <c r="J1165" s="50" t="n"/>
      <c r="K1165" s="52">
        <f>IF(OR($A1165="",$E1165=""),"",IF($P1165=1,0,N($E1165)*N($F1165)-N($G1165)+N($H1165)))</f>
        <v/>
      </c>
      <c r="L1165" s="52">
        <f>IF(K1165="","",IF($P1165=1,0,N($E1165)*IFERROR(INDEX(Products!$D$8:$D$307,MATCH($D1165,Products!$A$8:$A$307,0)),0)))</f>
        <v/>
      </c>
      <c r="M1165" s="52">
        <f>IF(OR(K1165="",$O1165=0),IF(K1165="","",0),IF($P1165=1,0,K1165*(N(INDEX(Settings!$E$11:$E$18,$O1165))+N(INDEX(Settings!$G$11:$G$18,$O1165)))+N(INDEX(Settings!$F$11:$F$18,$O1165))))</f>
        <v/>
      </c>
      <c r="N1165" s="53">
        <f>IF(K1165="","",K1165-L1165-M1165-N($I1165)-$P1165*N(Settings!$D$20))</f>
        <v/>
      </c>
      <c r="O1165">
        <f>IF($C1165="",0,IFERROR(MATCH($C1165,Settings!$D$11:$D$18,0),0))</f>
        <v/>
      </c>
      <c r="P1165">
        <f>IF(LOWER(TRIM($J1165&amp;""))="x",1,0)</f>
        <v/>
      </c>
    </row>
    <row r="1166">
      <c r="A1166" s="49" t="n">
        <v>46167</v>
      </c>
      <c r="B1166" s="50" t="inlineStr">
        <is>
          <t>BL27159</t>
        </is>
      </c>
      <c r="C1166" s="50" t="inlineStr">
        <is>
          <t>Own shop</t>
        </is>
      </c>
      <c r="D1166" s="50" t="inlineStr">
        <is>
          <t>BL-101</t>
        </is>
      </c>
      <c r="E1166" s="50" t="n">
        <v>1</v>
      </c>
      <c r="F1166" s="51" t="n">
        <v>20.92</v>
      </c>
      <c r="G1166" s="51" t="n">
        <v>0</v>
      </c>
      <c r="H1166" s="51" t="n">
        <v>4.12</v>
      </c>
      <c r="I1166" s="51" t="n">
        <v>4.58</v>
      </c>
      <c r="J1166" s="50" t="n"/>
      <c r="K1166" s="52">
        <f>IF(OR($A1166="",$E1166=""),"",IF($P1166=1,0,N($E1166)*N($F1166)-N($G1166)+N($H1166)))</f>
        <v/>
      </c>
      <c r="L1166" s="52">
        <f>IF(K1166="","",IF($P1166=1,0,N($E1166)*IFERROR(INDEX(Products!$D$8:$D$307,MATCH($D1166,Products!$A$8:$A$307,0)),0)))</f>
        <v/>
      </c>
      <c r="M1166" s="52">
        <f>IF(OR(K1166="",$O1166=0),IF(K1166="","",0),IF($P1166=1,0,K1166*(N(INDEX(Settings!$E$11:$E$18,$O1166))+N(INDEX(Settings!$G$11:$G$18,$O1166)))+N(INDEX(Settings!$F$11:$F$18,$O1166))))</f>
        <v/>
      </c>
      <c r="N1166" s="53">
        <f>IF(K1166="","",K1166-L1166-M1166-N($I1166)-$P1166*N(Settings!$D$20))</f>
        <v/>
      </c>
      <c r="O1166">
        <f>IF($C1166="",0,IFERROR(MATCH($C1166,Settings!$D$11:$D$18,0),0))</f>
        <v/>
      </c>
      <c r="P1166">
        <f>IF(LOWER(TRIM($J1166&amp;""))="x",1,0)</f>
        <v/>
      </c>
    </row>
    <row r="1167">
      <c r="A1167" s="49" t="n">
        <v>46167</v>
      </c>
      <c r="B1167" s="50" t="inlineStr">
        <is>
          <t>BL27160</t>
        </is>
      </c>
      <c r="C1167" s="50" t="inlineStr">
        <is>
          <t>Amazon</t>
        </is>
      </c>
      <c r="D1167" s="50" t="inlineStr">
        <is>
          <t>BL-104</t>
        </is>
      </c>
      <c r="E1167" s="50" t="n">
        <v>1</v>
      </c>
      <c r="F1167" s="51" t="n">
        <v>8.74</v>
      </c>
      <c r="G1167" s="51" t="n">
        <v>0</v>
      </c>
      <c r="H1167" s="51" t="n">
        <v>0</v>
      </c>
      <c r="I1167" s="51" t="n">
        <v>4.59</v>
      </c>
      <c r="J1167" s="50" t="n"/>
      <c r="K1167" s="52">
        <f>IF(OR($A1167="",$E1167=""),"",IF($P1167=1,0,N($E1167)*N($F1167)-N($G1167)+N($H1167)))</f>
        <v/>
      </c>
      <c r="L1167" s="52">
        <f>IF(K1167="","",IF($P1167=1,0,N($E1167)*IFERROR(INDEX(Products!$D$8:$D$307,MATCH($D1167,Products!$A$8:$A$307,0)),0)))</f>
        <v/>
      </c>
      <c r="M1167" s="52">
        <f>IF(OR(K1167="",$O1167=0),IF(K1167="","",0),IF($P1167=1,0,K1167*(N(INDEX(Settings!$E$11:$E$18,$O1167))+N(INDEX(Settings!$G$11:$G$18,$O1167)))+N(INDEX(Settings!$F$11:$F$18,$O1167))))</f>
        <v/>
      </c>
      <c r="N1167" s="53">
        <f>IF(K1167="","",K1167-L1167-M1167-N($I1167)-$P1167*N(Settings!$D$20))</f>
        <v/>
      </c>
      <c r="O1167">
        <f>IF($C1167="",0,IFERROR(MATCH($C1167,Settings!$D$11:$D$18,0),0))</f>
        <v/>
      </c>
      <c r="P1167">
        <f>IF(LOWER(TRIM($J1167&amp;""))="x",1,0)</f>
        <v/>
      </c>
    </row>
    <row r="1168">
      <c r="A1168" s="49" t="n">
        <v>46167</v>
      </c>
      <c r="B1168" s="50" t="inlineStr">
        <is>
          <t>BL27161</t>
        </is>
      </c>
      <c r="C1168" s="50" t="inlineStr">
        <is>
          <t>Own shop</t>
        </is>
      </c>
      <c r="D1168" s="50" t="inlineStr">
        <is>
          <t>BL-204</t>
        </is>
      </c>
      <c r="E1168" s="50" t="n">
        <v>1</v>
      </c>
      <c r="F1168" s="51" t="n">
        <v>19.24</v>
      </c>
      <c r="G1168" s="51" t="n">
        <v>0</v>
      </c>
      <c r="H1168" s="51" t="n">
        <v>4.12</v>
      </c>
      <c r="I1168" s="51" t="n">
        <v>5.09</v>
      </c>
      <c r="J1168" s="50" t="n"/>
      <c r="K1168" s="52">
        <f>IF(OR($A1168="",$E1168=""),"",IF($P1168=1,0,N($E1168)*N($F1168)-N($G1168)+N($H1168)))</f>
        <v/>
      </c>
      <c r="L1168" s="52">
        <f>IF(K1168="","",IF($P1168=1,0,N($E1168)*IFERROR(INDEX(Products!$D$8:$D$307,MATCH($D1168,Products!$A$8:$A$307,0)),0)))</f>
        <v/>
      </c>
      <c r="M1168" s="52">
        <f>IF(OR(K1168="",$O1168=0),IF(K1168="","",0),IF($P1168=1,0,K1168*(N(INDEX(Settings!$E$11:$E$18,$O1168))+N(INDEX(Settings!$G$11:$G$18,$O1168)))+N(INDEX(Settings!$F$11:$F$18,$O1168))))</f>
        <v/>
      </c>
      <c r="N1168" s="53">
        <f>IF(K1168="","",K1168-L1168-M1168-N($I1168)-$P1168*N(Settings!$D$20))</f>
        <v/>
      </c>
      <c r="O1168">
        <f>IF($C1168="",0,IFERROR(MATCH($C1168,Settings!$D$11:$D$18,0),0))</f>
        <v/>
      </c>
      <c r="P1168">
        <f>IF(LOWER(TRIM($J1168&amp;""))="x",1,0)</f>
        <v/>
      </c>
    </row>
    <row r="1169">
      <c r="A1169" s="49" t="n">
        <v>46167</v>
      </c>
      <c r="B1169" s="50" t="inlineStr">
        <is>
          <t>BL27162</t>
        </is>
      </c>
      <c r="C1169" s="50" t="inlineStr">
        <is>
          <t>Amazon</t>
        </is>
      </c>
      <c r="D1169" s="50" t="inlineStr">
        <is>
          <t>BL-403</t>
        </is>
      </c>
      <c r="E1169" s="50" t="n">
        <v>1</v>
      </c>
      <c r="F1169" s="51" t="n">
        <v>11.38</v>
      </c>
      <c r="G1169" s="51" t="n">
        <v>0</v>
      </c>
      <c r="H1169" s="51" t="n">
        <v>0</v>
      </c>
      <c r="I1169" s="51" t="n">
        <v>4.84</v>
      </c>
      <c r="J1169" s="50" t="n"/>
      <c r="K1169" s="52">
        <f>IF(OR($A1169="",$E1169=""),"",IF($P1169=1,0,N($E1169)*N($F1169)-N($G1169)+N($H1169)))</f>
        <v/>
      </c>
      <c r="L1169" s="52">
        <f>IF(K1169="","",IF($P1169=1,0,N($E1169)*IFERROR(INDEX(Products!$D$8:$D$307,MATCH($D1169,Products!$A$8:$A$307,0)),0)))</f>
        <v/>
      </c>
      <c r="M1169" s="52">
        <f>IF(OR(K1169="",$O1169=0),IF(K1169="","",0),IF($P1169=1,0,K1169*(N(INDEX(Settings!$E$11:$E$18,$O1169))+N(INDEX(Settings!$G$11:$G$18,$O1169)))+N(INDEX(Settings!$F$11:$F$18,$O1169))))</f>
        <v/>
      </c>
      <c r="N1169" s="53">
        <f>IF(K1169="","",K1169-L1169-M1169-N($I1169)-$P1169*N(Settings!$D$20))</f>
        <v/>
      </c>
      <c r="O1169">
        <f>IF($C1169="",0,IFERROR(MATCH($C1169,Settings!$D$11:$D$18,0),0))</f>
        <v/>
      </c>
      <c r="P1169">
        <f>IF(LOWER(TRIM($J1169&amp;""))="x",1,0)</f>
        <v/>
      </c>
    </row>
    <row r="1170">
      <c r="A1170" s="49" t="n">
        <v>46167</v>
      </c>
      <c r="B1170" s="50" t="inlineStr">
        <is>
          <t>BL27163</t>
        </is>
      </c>
      <c r="C1170" s="50" t="inlineStr">
        <is>
          <t>Own shop</t>
        </is>
      </c>
      <c r="D1170" s="50" t="inlineStr">
        <is>
          <t>BL-102</t>
        </is>
      </c>
      <c r="E1170" s="50" t="n">
        <v>2</v>
      </c>
      <c r="F1170" s="51" t="n">
        <v>14.2</v>
      </c>
      <c r="G1170" s="51" t="n">
        <v>0</v>
      </c>
      <c r="H1170" s="51" t="n">
        <v>4.12</v>
      </c>
      <c r="I1170" s="51" t="n">
        <v>4.37</v>
      </c>
      <c r="J1170" s="50" t="n"/>
      <c r="K1170" s="52">
        <f>IF(OR($A1170="",$E1170=""),"",IF($P1170=1,0,N($E1170)*N($F1170)-N($G1170)+N($H1170)))</f>
        <v/>
      </c>
      <c r="L1170" s="52">
        <f>IF(K1170="","",IF($P1170=1,0,N($E1170)*IFERROR(INDEX(Products!$D$8:$D$307,MATCH($D1170,Products!$A$8:$A$307,0)),0)))</f>
        <v/>
      </c>
      <c r="M1170" s="52">
        <f>IF(OR(K1170="",$O1170=0),IF(K1170="","",0),IF($P1170=1,0,K1170*(N(INDEX(Settings!$E$11:$E$18,$O1170))+N(INDEX(Settings!$G$11:$G$18,$O1170)))+N(INDEX(Settings!$F$11:$F$18,$O1170))))</f>
        <v/>
      </c>
      <c r="N1170" s="53">
        <f>IF(K1170="","",K1170-L1170-M1170-N($I1170)-$P1170*N(Settings!$D$20))</f>
        <v/>
      </c>
      <c r="O1170">
        <f>IF($C1170="",0,IFERROR(MATCH($C1170,Settings!$D$11:$D$18,0),0))</f>
        <v/>
      </c>
      <c r="P1170">
        <f>IF(LOWER(TRIM($J1170&amp;""))="x",1,0)</f>
        <v/>
      </c>
    </row>
    <row r="1171">
      <c r="A1171" s="49" t="n">
        <v>46167</v>
      </c>
      <c r="B1171" s="50" t="inlineStr">
        <is>
          <t>BL27164</t>
        </is>
      </c>
      <c r="C1171" s="50" t="inlineStr">
        <is>
          <t>Own shop</t>
        </is>
      </c>
      <c r="D1171" s="50" t="inlineStr">
        <is>
          <t>BL-103</t>
        </is>
      </c>
      <c r="E1171" s="50" t="n">
        <v>2</v>
      </c>
      <c r="F1171" s="51" t="n">
        <v>29.33</v>
      </c>
      <c r="G1171" s="51" t="n">
        <v>0</v>
      </c>
      <c r="H1171" s="51" t="n">
        <v>0</v>
      </c>
      <c r="I1171" s="51" t="n">
        <v>4.67</v>
      </c>
      <c r="J1171" s="50" t="n"/>
      <c r="K1171" s="52">
        <f>IF(OR($A1171="",$E1171=""),"",IF($P1171=1,0,N($E1171)*N($F1171)-N($G1171)+N($H1171)))</f>
        <v/>
      </c>
      <c r="L1171" s="52">
        <f>IF(K1171="","",IF($P1171=1,0,N($E1171)*IFERROR(INDEX(Products!$D$8:$D$307,MATCH($D1171,Products!$A$8:$A$307,0)),0)))</f>
        <v/>
      </c>
      <c r="M1171" s="52">
        <f>IF(OR(K1171="",$O1171=0),IF(K1171="","",0),IF($P1171=1,0,K1171*(N(INDEX(Settings!$E$11:$E$18,$O1171))+N(INDEX(Settings!$G$11:$G$18,$O1171)))+N(INDEX(Settings!$F$11:$F$18,$O1171))))</f>
        <v/>
      </c>
      <c r="N1171" s="53">
        <f>IF(K1171="","",K1171-L1171-M1171-N($I1171)-$P1171*N(Settings!$D$20))</f>
        <v/>
      </c>
      <c r="O1171">
        <f>IF($C1171="",0,IFERROR(MATCH($C1171,Settings!$D$11:$D$18,0),0))</f>
        <v/>
      </c>
      <c r="P1171">
        <f>IF(LOWER(TRIM($J1171&amp;""))="x",1,0)</f>
        <v/>
      </c>
    </row>
    <row r="1172">
      <c r="A1172" s="49" t="n">
        <v>46167</v>
      </c>
      <c r="B1172" s="50" t="inlineStr">
        <is>
          <t>BL27165</t>
        </is>
      </c>
      <c r="C1172" s="50" t="inlineStr">
        <is>
          <t>eBay</t>
        </is>
      </c>
      <c r="D1172" s="50" t="inlineStr">
        <is>
          <t>BL-201</t>
        </is>
      </c>
      <c r="E1172" s="50" t="n">
        <v>1</v>
      </c>
      <c r="F1172" s="51" t="n">
        <v>12.52</v>
      </c>
      <c r="G1172" s="51" t="n">
        <v>0</v>
      </c>
      <c r="H1172" s="51" t="n">
        <v>3.28</v>
      </c>
      <c r="I1172" s="51" t="n">
        <v>4.55</v>
      </c>
      <c r="J1172" s="50" t="n"/>
      <c r="K1172" s="52">
        <f>IF(OR($A1172="",$E1172=""),"",IF($P1172=1,0,N($E1172)*N($F1172)-N($G1172)+N($H1172)))</f>
        <v/>
      </c>
      <c r="L1172" s="52">
        <f>IF(K1172="","",IF($P1172=1,0,N($E1172)*IFERROR(INDEX(Products!$D$8:$D$307,MATCH($D1172,Products!$A$8:$A$307,0)),0)))</f>
        <v/>
      </c>
      <c r="M1172" s="52">
        <f>IF(OR(K1172="",$O1172=0),IF(K1172="","",0),IF($P1172=1,0,K1172*(N(INDEX(Settings!$E$11:$E$18,$O1172))+N(INDEX(Settings!$G$11:$G$18,$O1172)))+N(INDEX(Settings!$F$11:$F$18,$O1172))))</f>
        <v/>
      </c>
      <c r="N1172" s="53">
        <f>IF(K1172="","",K1172-L1172-M1172-N($I1172)-$P1172*N(Settings!$D$20))</f>
        <v/>
      </c>
      <c r="O1172">
        <f>IF($C1172="",0,IFERROR(MATCH($C1172,Settings!$D$11:$D$18,0),0))</f>
        <v/>
      </c>
      <c r="P1172">
        <f>IF(LOWER(TRIM($J1172&amp;""))="x",1,0)</f>
        <v/>
      </c>
    </row>
    <row r="1173">
      <c r="A1173" s="49" t="n">
        <v>46167</v>
      </c>
      <c r="B1173" s="50" t="inlineStr">
        <is>
          <t>BL27166</t>
        </is>
      </c>
      <c r="C1173" s="50" t="inlineStr">
        <is>
          <t>Own shop</t>
        </is>
      </c>
      <c r="D1173" s="50" t="inlineStr">
        <is>
          <t>BL-403</t>
        </is>
      </c>
      <c r="E1173" s="50" t="n">
        <v>1</v>
      </c>
      <c r="F1173" s="51" t="n">
        <v>10.84</v>
      </c>
      <c r="G1173" s="51" t="n">
        <v>0</v>
      </c>
      <c r="H1173" s="51" t="n">
        <v>4.12</v>
      </c>
      <c r="I1173" s="51" t="n">
        <v>5.07</v>
      </c>
      <c r="J1173" s="50" t="n"/>
      <c r="K1173" s="52">
        <f>IF(OR($A1173="",$E1173=""),"",IF($P1173=1,0,N($E1173)*N($F1173)-N($G1173)+N($H1173)))</f>
        <v/>
      </c>
      <c r="L1173" s="52">
        <f>IF(K1173="","",IF($P1173=1,0,N($E1173)*IFERROR(INDEX(Products!$D$8:$D$307,MATCH($D1173,Products!$A$8:$A$307,0)),0)))</f>
        <v/>
      </c>
      <c r="M1173" s="52">
        <f>IF(OR(K1173="",$O1173=0),IF(K1173="","",0),IF($P1173=1,0,K1173*(N(INDEX(Settings!$E$11:$E$18,$O1173))+N(INDEX(Settings!$G$11:$G$18,$O1173)))+N(INDEX(Settings!$F$11:$F$18,$O1173))))</f>
        <v/>
      </c>
      <c r="N1173" s="53">
        <f>IF(K1173="","",K1173-L1173-M1173-N($I1173)-$P1173*N(Settings!$D$20))</f>
        <v/>
      </c>
      <c r="O1173">
        <f>IF($C1173="",0,IFERROR(MATCH($C1173,Settings!$D$11:$D$18,0),0))</f>
        <v/>
      </c>
      <c r="P1173">
        <f>IF(LOWER(TRIM($J1173&amp;""))="x",1,0)</f>
        <v/>
      </c>
    </row>
    <row r="1174">
      <c r="A1174" s="49" t="n">
        <v>46167</v>
      </c>
      <c r="B1174" s="50" t="inlineStr">
        <is>
          <t>BL27167</t>
        </is>
      </c>
      <c r="C1174" s="50" t="inlineStr">
        <is>
          <t>Amazon</t>
        </is>
      </c>
      <c r="D1174" s="50" t="inlineStr">
        <is>
          <t>BL-103</t>
        </is>
      </c>
      <c r="E1174" s="50" t="n">
        <v>1</v>
      </c>
      <c r="F1174" s="51" t="n">
        <v>30.79</v>
      </c>
      <c r="G1174" s="51" t="n">
        <v>0</v>
      </c>
      <c r="H1174" s="51" t="n">
        <v>0</v>
      </c>
      <c r="I1174" s="51" t="n">
        <v>4.64</v>
      </c>
      <c r="J1174" s="50" t="n"/>
      <c r="K1174" s="52">
        <f>IF(OR($A1174="",$E1174=""),"",IF($P1174=1,0,N($E1174)*N($F1174)-N($G1174)+N($H1174)))</f>
        <v/>
      </c>
      <c r="L1174" s="52">
        <f>IF(K1174="","",IF($P1174=1,0,N($E1174)*IFERROR(INDEX(Products!$D$8:$D$307,MATCH($D1174,Products!$A$8:$A$307,0)),0)))</f>
        <v/>
      </c>
      <c r="M1174" s="52">
        <f>IF(OR(K1174="",$O1174=0),IF(K1174="","",0),IF($P1174=1,0,K1174*(N(INDEX(Settings!$E$11:$E$18,$O1174))+N(INDEX(Settings!$G$11:$G$18,$O1174)))+N(INDEX(Settings!$F$11:$F$18,$O1174))))</f>
        <v/>
      </c>
      <c r="N1174" s="53">
        <f>IF(K1174="","",K1174-L1174-M1174-N($I1174)-$P1174*N(Settings!$D$20))</f>
        <v/>
      </c>
      <c r="O1174">
        <f>IF($C1174="",0,IFERROR(MATCH($C1174,Settings!$D$11:$D$18,0),0))</f>
        <v/>
      </c>
      <c r="P1174">
        <f>IF(LOWER(TRIM($J1174&amp;""))="x",1,0)</f>
        <v/>
      </c>
    </row>
    <row r="1175">
      <c r="A1175" s="49" t="n">
        <v>46168</v>
      </c>
      <c r="B1175" s="50" t="inlineStr">
        <is>
          <t>BL27168</t>
        </is>
      </c>
      <c r="C1175" s="50" t="inlineStr">
        <is>
          <t>eBay</t>
        </is>
      </c>
      <c r="D1175" s="50" t="inlineStr">
        <is>
          <t>BL-101</t>
        </is>
      </c>
      <c r="E1175" s="50" t="n">
        <v>2</v>
      </c>
      <c r="F1175" s="51" t="n">
        <v>20.92</v>
      </c>
      <c r="G1175" s="51" t="n">
        <v>0</v>
      </c>
      <c r="H1175" s="51" t="n">
        <v>3.28</v>
      </c>
      <c r="I1175" s="51" t="n">
        <v>4.42</v>
      </c>
      <c r="J1175" s="50" t="n"/>
      <c r="K1175" s="52">
        <f>IF(OR($A1175="",$E1175=""),"",IF($P1175=1,0,N($E1175)*N($F1175)-N($G1175)+N($H1175)))</f>
        <v/>
      </c>
      <c r="L1175" s="52">
        <f>IF(K1175="","",IF($P1175=1,0,N($E1175)*IFERROR(INDEX(Products!$D$8:$D$307,MATCH($D1175,Products!$A$8:$A$307,0)),0)))</f>
        <v/>
      </c>
      <c r="M1175" s="52">
        <f>IF(OR(K1175="",$O1175=0),IF(K1175="","",0),IF($P1175=1,0,K1175*(N(INDEX(Settings!$E$11:$E$18,$O1175))+N(INDEX(Settings!$G$11:$G$18,$O1175)))+N(INDEX(Settings!$F$11:$F$18,$O1175))))</f>
        <v/>
      </c>
      <c r="N1175" s="53">
        <f>IF(K1175="","",K1175-L1175-M1175-N($I1175)-$P1175*N(Settings!$D$20))</f>
        <v/>
      </c>
      <c r="O1175">
        <f>IF($C1175="",0,IFERROR(MATCH($C1175,Settings!$D$11:$D$18,0),0))</f>
        <v/>
      </c>
      <c r="P1175">
        <f>IF(LOWER(TRIM($J1175&amp;""))="x",1,0)</f>
        <v/>
      </c>
    </row>
    <row r="1176">
      <c r="A1176" s="49" t="n">
        <v>46168</v>
      </c>
      <c r="B1176" s="50" t="inlineStr">
        <is>
          <t>BL27169</t>
        </is>
      </c>
      <c r="C1176" s="50" t="inlineStr">
        <is>
          <t>Own shop</t>
        </is>
      </c>
      <c r="D1176" s="50" t="inlineStr">
        <is>
          <t>BL-401</t>
        </is>
      </c>
      <c r="E1176" s="50" t="n">
        <v>1</v>
      </c>
      <c r="F1176" s="51" t="n">
        <v>23.45</v>
      </c>
      <c r="G1176" s="51" t="n">
        <v>2.35</v>
      </c>
      <c r="H1176" s="51" t="n">
        <v>4.12</v>
      </c>
      <c r="I1176" s="51" t="n">
        <v>4.28</v>
      </c>
      <c r="J1176" s="50" t="n"/>
      <c r="K1176" s="52">
        <f>IF(OR($A1176="",$E1176=""),"",IF($P1176=1,0,N($E1176)*N($F1176)-N($G1176)+N($H1176)))</f>
        <v/>
      </c>
      <c r="L1176" s="52">
        <f>IF(K1176="","",IF($P1176=1,0,N($E1176)*IFERROR(INDEX(Products!$D$8:$D$307,MATCH($D1176,Products!$A$8:$A$307,0)),0)))</f>
        <v/>
      </c>
      <c r="M1176" s="52">
        <f>IF(OR(K1176="",$O1176=0),IF(K1176="","",0),IF($P1176=1,0,K1176*(N(INDEX(Settings!$E$11:$E$18,$O1176))+N(INDEX(Settings!$G$11:$G$18,$O1176)))+N(INDEX(Settings!$F$11:$F$18,$O1176))))</f>
        <v/>
      </c>
      <c r="N1176" s="53">
        <f>IF(K1176="","",K1176-L1176-M1176-N($I1176)-$P1176*N(Settings!$D$20))</f>
        <v/>
      </c>
      <c r="O1176">
        <f>IF($C1176="",0,IFERROR(MATCH($C1176,Settings!$D$11:$D$18,0),0))</f>
        <v/>
      </c>
      <c r="P1176">
        <f>IF(LOWER(TRIM($J1176&amp;""))="x",1,0)</f>
        <v/>
      </c>
    </row>
    <row r="1177">
      <c r="A1177" s="49" t="n">
        <v>46168</v>
      </c>
      <c r="B1177" s="50" t="inlineStr">
        <is>
          <t>BL27170</t>
        </is>
      </c>
      <c r="C1177" s="50" t="inlineStr">
        <is>
          <t>Own shop</t>
        </is>
      </c>
      <c r="D1177" s="50" t="inlineStr">
        <is>
          <t>BL-102</t>
        </is>
      </c>
      <c r="E1177" s="50" t="n">
        <v>2</v>
      </c>
      <c r="F1177" s="51" t="n">
        <v>14.2</v>
      </c>
      <c r="G1177" s="51" t="n">
        <v>0</v>
      </c>
      <c r="H1177" s="51" t="n">
        <v>4.12</v>
      </c>
      <c r="I1177" s="51" t="n">
        <v>4.52</v>
      </c>
      <c r="J1177" s="50" t="n"/>
      <c r="K1177" s="52">
        <f>IF(OR($A1177="",$E1177=""),"",IF($P1177=1,0,N($E1177)*N($F1177)-N($G1177)+N($H1177)))</f>
        <v/>
      </c>
      <c r="L1177" s="52">
        <f>IF(K1177="","",IF($P1177=1,0,N($E1177)*IFERROR(INDEX(Products!$D$8:$D$307,MATCH($D1177,Products!$A$8:$A$307,0)),0)))</f>
        <v/>
      </c>
      <c r="M1177" s="52">
        <f>IF(OR(K1177="",$O1177=0),IF(K1177="","",0),IF($P1177=1,0,K1177*(N(INDEX(Settings!$E$11:$E$18,$O1177))+N(INDEX(Settings!$G$11:$G$18,$O1177)))+N(INDEX(Settings!$F$11:$F$18,$O1177))))</f>
        <v/>
      </c>
      <c r="N1177" s="53">
        <f>IF(K1177="","",K1177-L1177-M1177-N($I1177)-$P1177*N(Settings!$D$20))</f>
        <v/>
      </c>
      <c r="O1177">
        <f>IF($C1177="",0,IFERROR(MATCH($C1177,Settings!$D$11:$D$18,0),0))</f>
        <v/>
      </c>
      <c r="P1177">
        <f>IF(LOWER(TRIM($J1177&amp;""))="x",1,0)</f>
        <v/>
      </c>
    </row>
    <row r="1178">
      <c r="A1178" s="49" t="n">
        <v>46168</v>
      </c>
      <c r="B1178" s="50" t="inlineStr">
        <is>
          <t>BL27171</t>
        </is>
      </c>
      <c r="C1178" s="50" t="inlineStr">
        <is>
          <t>eBay</t>
        </is>
      </c>
      <c r="D1178" s="50" t="inlineStr">
        <is>
          <t>BL-403</t>
        </is>
      </c>
      <c r="E1178" s="50" t="n">
        <v>1</v>
      </c>
      <c r="F1178" s="51" t="n">
        <v>10.84</v>
      </c>
      <c r="G1178" s="51" t="n">
        <v>0</v>
      </c>
      <c r="H1178" s="51" t="n">
        <v>3.28</v>
      </c>
      <c r="I1178" s="51" t="n">
        <v>4.62</v>
      </c>
      <c r="J1178" s="50" t="n"/>
      <c r="K1178" s="52">
        <f>IF(OR($A1178="",$E1178=""),"",IF($P1178=1,0,N($E1178)*N($F1178)-N($G1178)+N($H1178)))</f>
        <v/>
      </c>
      <c r="L1178" s="52">
        <f>IF(K1178="","",IF($P1178=1,0,N($E1178)*IFERROR(INDEX(Products!$D$8:$D$307,MATCH($D1178,Products!$A$8:$A$307,0)),0)))</f>
        <v/>
      </c>
      <c r="M1178" s="52">
        <f>IF(OR(K1178="",$O1178=0),IF(K1178="","",0),IF($P1178=1,0,K1178*(N(INDEX(Settings!$E$11:$E$18,$O1178))+N(INDEX(Settings!$G$11:$G$18,$O1178)))+N(INDEX(Settings!$F$11:$F$18,$O1178))))</f>
        <v/>
      </c>
      <c r="N1178" s="53">
        <f>IF(K1178="","",K1178-L1178-M1178-N($I1178)-$P1178*N(Settings!$D$20))</f>
        <v/>
      </c>
      <c r="O1178">
        <f>IF($C1178="",0,IFERROR(MATCH($C1178,Settings!$D$11:$D$18,0),0))</f>
        <v/>
      </c>
      <c r="P1178">
        <f>IF(LOWER(TRIM($J1178&amp;""))="x",1,0)</f>
        <v/>
      </c>
    </row>
    <row r="1179">
      <c r="A1179" s="49" t="n">
        <v>46168</v>
      </c>
      <c r="B1179" s="50" t="inlineStr">
        <is>
          <t>BL27172</t>
        </is>
      </c>
      <c r="C1179" s="50" t="inlineStr">
        <is>
          <t>Own shop</t>
        </is>
      </c>
      <c r="D1179" s="50" t="inlineStr">
        <is>
          <t>BL-201</t>
        </is>
      </c>
      <c r="E1179" s="50" t="n">
        <v>1</v>
      </c>
      <c r="F1179" s="51" t="n">
        <v>12.52</v>
      </c>
      <c r="G1179" s="51" t="n">
        <v>1.25</v>
      </c>
      <c r="H1179" s="51" t="n">
        <v>4.12</v>
      </c>
      <c r="I1179" s="51" t="n">
        <v>5.16</v>
      </c>
      <c r="J1179" s="50" t="n"/>
      <c r="K1179" s="52">
        <f>IF(OR($A1179="",$E1179=""),"",IF($P1179=1,0,N($E1179)*N($F1179)-N($G1179)+N($H1179)))</f>
        <v/>
      </c>
      <c r="L1179" s="52">
        <f>IF(K1179="","",IF($P1179=1,0,N($E1179)*IFERROR(INDEX(Products!$D$8:$D$307,MATCH($D1179,Products!$A$8:$A$307,0)),0)))</f>
        <v/>
      </c>
      <c r="M1179" s="52">
        <f>IF(OR(K1179="",$O1179=0),IF(K1179="","",0),IF($P1179=1,0,K1179*(N(INDEX(Settings!$E$11:$E$18,$O1179))+N(INDEX(Settings!$G$11:$G$18,$O1179)))+N(INDEX(Settings!$F$11:$F$18,$O1179))))</f>
        <v/>
      </c>
      <c r="N1179" s="53">
        <f>IF(K1179="","",K1179-L1179-M1179-N($I1179)-$P1179*N(Settings!$D$20))</f>
        <v/>
      </c>
      <c r="O1179">
        <f>IF($C1179="",0,IFERROR(MATCH($C1179,Settings!$D$11:$D$18,0),0))</f>
        <v/>
      </c>
      <c r="P1179">
        <f>IF(LOWER(TRIM($J1179&amp;""))="x",1,0)</f>
        <v/>
      </c>
    </row>
    <row r="1180">
      <c r="A1180" s="49" t="n">
        <v>46168</v>
      </c>
      <c r="B1180" s="50" t="inlineStr">
        <is>
          <t>BL27173</t>
        </is>
      </c>
      <c r="C1180" s="50" t="inlineStr">
        <is>
          <t>Amazon</t>
        </is>
      </c>
      <c r="D1180" s="50" t="inlineStr">
        <is>
          <t>BL-201</t>
        </is>
      </c>
      <c r="E1180" s="50" t="n">
        <v>1</v>
      </c>
      <c r="F1180" s="51" t="n">
        <v>13.15</v>
      </c>
      <c r="G1180" s="51" t="n">
        <v>0</v>
      </c>
      <c r="H1180" s="51" t="n">
        <v>0</v>
      </c>
      <c r="I1180" s="51" t="n">
        <v>4.52</v>
      </c>
      <c r="J1180" s="50" t="n"/>
      <c r="K1180" s="52">
        <f>IF(OR($A1180="",$E1180=""),"",IF($P1180=1,0,N($E1180)*N($F1180)-N($G1180)+N($H1180)))</f>
        <v/>
      </c>
      <c r="L1180" s="52">
        <f>IF(K1180="","",IF($P1180=1,0,N($E1180)*IFERROR(INDEX(Products!$D$8:$D$307,MATCH($D1180,Products!$A$8:$A$307,0)),0)))</f>
        <v/>
      </c>
      <c r="M1180" s="52">
        <f>IF(OR(K1180="",$O1180=0),IF(K1180="","",0),IF($P1180=1,0,K1180*(N(INDEX(Settings!$E$11:$E$18,$O1180))+N(INDEX(Settings!$G$11:$G$18,$O1180)))+N(INDEX(Settings!$F$11:$F$18,$O1180))))</f>
        <v/>
      </c>
      <c r="N1180" s="53">
        <f>IF(K1180="","",K1180-L1180-M1180-N($I1180)-$P1180*N(Settings!$D$20))</f>
        <v/>
      </c>
      <c r="O1180">
        <f>IF($C1180="",0,IFERROR(MATCH($C1180,Settings!$D$11:$D$18,0),0))</f>
        <v/>
      </c>
      <c r="P1180">
        <f>IF(LOWER(TRIM($J1180&amp;""))="x",1,0)</f>
        <v/>
      </c>
    </row>
    <row r="1181">
      <c r="A1181" s="49" t="n">
        <v>46169</v>
      </c>
      <c r="B1181" s="50" t="inlineStr">
        <is>
          <t>BL27174</t>
        </is>
      </c>
      <c r="C1181" s="50" t="inlineStr">
        <is>
          <t>Own shop</t>
        </is>
      </c>
      <c r="D1181" s="50" t="inlineStr">
        <is>
          <t>BL-302</t>
        </is>
      </c>
      <c r="E1181" s="50" t="n">
        <v>1</v>
      </c>
      <c r="F1181" s="51" t="n">
        <v>33.53</v>
      </c>
      <c r="G1181" s="51" t="n">
        <v>3.35</v>
      </c>
      <c r="H1181" s="51" t="n">
        <v>4.12</v>
      </c>
      <c r="I1181" s="51" t="n">
        <v>4.21</v>
      </c>
      <c r="J1181" s="50" t="n"/>
      <c r="K1181" s="52">
        <f>IF(OR($A1181="",$E1181=""),"",IF($P1181=1,0,N($E1181)*N($F1181)-N($G1181)+N($H1181)))</f>
        <v/>
      </c>
      <c r="L1181" s="52">
        <f>IF(K1181="","",IF($P1181=1,0,N($E1181)*IFERROR(INDEX(Products!$D$8:$D$307,MATCH($D1181,Products!$A$8:$A$307,0)),0)))</f>
        <v/>
      </c>
      <c r="M1181" s="52">
        <f>IF(OR(K1181="",$O1181=0),IF(K1181="","",0),IF($P1181=1,0,K1181*(N(INDEX(Settings!$E$11:$E$18,$O1181))+N(INDEX(Settings!$G$11:$G$18,$O1181)))+N(INDEX(Settings!$F$11:$F$18,$O1181))))</f>
        <v/>
      </c>
      <c r="N1181" s="53">
        <f>IF(K1181="","",K1181-L1181-M1181-N($I1181)-$P1181*N(Settings!$D$20))</f>
        <v/>
      </c>
      <c r="O1181">
        <f>IF($C1181="",0,IFERROR(MATCH($C1181,Settings!$D$11:$D$18,0),0))</f>
        <v/>
      </c>
      <c r="P1181">
        <f>IF(LOWER(TRIM($J1181&amp;""))="x",1,0)</f>
        <v/>
      </c>
    </row>
    <row r="1182">
      <c r="A1182" s="49" t="n">
        <v>46169</v>
      </c>
      <c r="B1182" s="50" t="inlineStr">
        <is>
          <t>BL27175</t>
        </is>
      </c>
      <c r="C1182" s="50" t="inlineStr">
        <is>
          <t>Amazon</t>
        </is>
      </c>
      <c r="D1182" s="50" t="inlineStr">
        <is>
          <t>BL-102</t>
        </is>
      </c>
      <c r="E1182" s="50" t="n">
        <v>2</v>
      </c>
      <c r="F1182" s="51" t="n">
        <v>14.91</v>
      </c>
      <c r="G1182" s="51" t="n">
        <v>0</v>
      </c>
      <c r="H1182" s="51" t="n">
        <v>0</v>
      </c>
      <c r="I1182" s="51" t="n">
        <v>4.4</v>
      </c>
      <c r="J1182" s="50" t="n"/>
      <c r="K1182" s="52">
        <f>IF(OR($A1182="",$E1182=""),"",IF($P1182=1,0,N($E1182)*N($F1182)-N($G1182)+N($H1182)))</f>
        <v/>
      </c>
      <c r="L1182" s="52">
        <f>IF(K1182="","",IF($P1182=1,0,N($E1182)*IFERROR(INDEX(Products!$D$8:$D$307,MATCH($D1182,Products!$A$8:$A$307,0)),0)))</f>
        <v/>
      </c>
      <c r="M1182" s="52">
        <f>IF(OR(K1182="",$O1182=0),IF(K1182="","",0),IF($P1182=1,0,K1182*(N(INDEX(Settings!$E$11:$E$18,$O1182))+N(INDEX(Settings!$G$11:$G$18,$O1182)))+N(INDEX(Settings!$F$11:$F$18,$O1182))))</f>
        <v/>
      </c>
      <c r="N1182" s="53">
        <f>IF(K1182="","",K1182-L1182-M1182-N($I1182)-$P1182*N(Settings!$D$20))</f>
        <v/>
      </c>
      <c r="O1182">
        <f>IF($C1182="",0,IFERROR(MATCH($C1182,Settings!$D$11:$D$18,0),0))</f>
        <v/>
      </c>
      <c r="P1182">
        <f>IF(LOWER(TRIM($J1182&amp;""))="x",1,0)</f>
        <v/>
      </c>
    </row>
    <row r="1183">
      <c r="A1183" s="49" t="n">
        <v>46169</v>
      </c>
      <c r="B1183" s="50" t="inlineStr">
        <is>
          <t>BL27176</t>
        </is>
      </c>
      <c r="C1183" s="50" t="inlineStr">
        <is>
          <t>Own shop</t>
        </is>
      </c>
      <c r="D1183" s="50" t="inlineStr">
        <is>
          <t>BL-402</t>
        </is>
      </c>
      <c r="E1183" s="50" t="n">
        <v>1</v>
      </c>
      <c r="F1183" s="51" t="n">
        <v>41.93</v>
      </c>
      <c r="G1183" s="51" t="n">
        <v>4.19</v>
      </c>
      <c r="H1183" s="51" t="n">
        <v>4.12</v>
      </c>
      <c r="I1183" s="51" t="n">
        <v>6.9</v>
      </c>
      <c r="J1183" s="50" t="n"/>
      <c r="K1183" s="52">
        <f>IF(OR($A1183="",$E1183=""),"",IF($P1183=1,0,N($E1183)*N($F1183)-N($G1183)+N($H1183)))</f>
        <v/>
      </c>
      <c r="L1183" s="52">
        <f>IF(K1183="","",IF($P1183=1,0,N($E1183)*IFERROR(INDEX(Products!$D$8:$D$307,MATCH($D1183,Products!$A$8:$A$307,0)),0)))</f>
        <v/>
      </c>
      <c r="M1183" s="52">
        <f>IF(OR(K1183="",$O1183=0),IF(K1183="","",0),IF($P1183=1,0,K1183*(N(INDEX(Settings!$E$11:$E$18,$O1183))+N(INDEX(Settings!$G$11:$G$18,$O1183)))+N(INDEX(Settings!$F$11:$F$18,$O1183))))</f>
        <v/>
      </c>
      <c r="N1183" s="53">
        <f>IF(K1183="","",K1183-L1183-M1183-N($I1183)-$P1183*N(Settings!$D$20))</f>
        <v/>
      </c>
      <c r="O1183">
        <f>IF($C1183="",0,IFERROR(MATCH($C1183,Settings!$D$11:$D$18,0),0))</f>
        <v/>
      </c>
      <c r="P1183">
        <f>IF(LOWER(TRIM($J1183&amp;""))="x",1,0)</f>
        <v/>
      </c>
    </row>
    <row r="1184">
      <c r="A1184" s="49" t="n">
        <v>46169</v>
      </c>
      <c r="B1184" s="50" t="inlineStr">
        <is>
          <t>BL27177</t>
        </is>
      </c>
      <c r="C1184" s="50" t="inlineStr">
        <is>
          <t>Own shop</t>
        </is>
      </c>
      <c r="D1184" s="50" t="inlineStr">
        <is>
          <t>BL-101</t>
        </is>
      </c>
      <c r="E1184" s="50" t="n">
        <v>1</v>
      </c>
      <c r="F1184" s="51" t="n">
        <v>20.92</v>
      </c>
      <c r="G1184" s="51" t="n">
        <v>0</v>
      </c>
      <c r="H1184" s="51" t="n">
        <v>4.12</v>
      </c>
      <c r="I1184" s="51" t="n">
        <v>4.13</v>
      </c>
      <c r="J1184" s="50" t="n"/>
      <c r="K1184" s="52">
        <f>IF(OR($A1184="",$E1184=""),"",IF($P1184=1,0,N($E1184)*N($F1184)-N($G1184)+N($H1184)))</f>
        <v/>
      </c>
      <c r="L1184" s="52">
        <f>IF(K1184="","",IF($P1184=1,0,N($E1184)*IFERROR(INDEX(Products!$D$8:$D$307,MATCH($D1184,Products!$A$8:$A$307,0)),0)))</f>
        <v/>
      </c>
      <c r="M1184" s="52">
        <f>IF(OR(K1184="",$O1184=0),IF(K1184="","",0),IF($P1184=1,0,K1184*(N(INDEX(Settings!$E$11:$E$18,$O1184))+N(INDEX(Settings!$G$11:$G$18,$O1184)))+N(INDEX(Settings!$F$11:$F$18,$O1184))))</f>
        <v/>
      </c>
      <c r="N1184" s="53">
        <f>IF(K1184="","",K1184-L1184-M1184-N($I1184)-$P1184*N(Settings!$D$20))</f>
        <v/>
      </c>
      <c r="O1184">
        <f>IF($C1184="",0,IFERROR(MATCH($C1184,Settings!$D$11:$D$18,0),0))</f>
        <v/>
      </c>
      <c r="P1184">
        <f>IF(LOWER(TRIM($J1184&amp;""))="x",1,0)</f>
        <v/>
      </c>
    </row>
    <row r="1185">
      <c r="A1185" s="49" t="n">
        <v>46169</v>
      </c>
      <c r="B1185" s="50" t="inlineStr">
        <is>
          <t>BL27178</t>
        </is>
      </c>
      <c r="C1185" s="50" t="inlineStr">
        <is>
          <t>Own shop</t>
        </is>
      </c>
      <c r="D1185" s="50" t="inlineStr">
        <is>
          <t>BL-303</t>
        </is>
      </c>
      <c r="E1185" s="50" t="n">
        <v>1</v>
      </c>
      <c r="F1185" s="51" t="n">
        <v>10</v>
      </c>
      <c r="G1185" s="51" t="n">
        <v>0</v>
      </c>
      <c r="H1185" s="51" t="n">
        <v>4.12</v>
      </c>
      <c r="I1185" s="51" t="n">
        <v>4.51</v>
      </c>
      <c r="J1185" s="50" t="n"/>
      <c r="K1185" s="52">
        <f>IF(OR($A1185="",$E1185=""),"",IF($P1185=1,0,N($E1185)*N($F1185)-N($G1185)+N($H1185)))</f>
        <v/>
      </c>
      <c r="L1185" s="52">
        <f>IF(K1185="","",IF($P1185=1,0,N($E1185)*IFERROR(INDEX(Products!$D$8:$D$307,MATCH($D1185,Products!$A$8:$A$307,0)),0)))</f>
        <v/>
      </c>
      <c r="M1185" s="52">
        <f>IF(OR(K1185="",$O1185=0),IF(K1185="","",0),IF($P1185=1,0,K1185*(N(INDEX(Settings!$E$11:$E$18,$O1185))+N(INDEX(Settings!$G$11:$G$18,$O1185)))+N(INDEX(Settings!$F$11:$F$18,$O1185))))</f>
        <v/>
      </c>
      <c r="N1185" s="53">
        <f>IF(K1185="","",K1185-L1185-M1185-N($I1185)-$P1185*N(Settings!$D$20))</f>
        <v/>
      </c>
      <c r="O1185">
        <f>IF($C1185="",0,IFERROR(MATCH($C1185,Settings!$D$11:$D$18,0),0))</f>
        <v/>
      </c>
      <c r="P1185">
        <f>IF(LOWER(TRIM($J1185&amp;""))="x",1,0)</f>
        <v/>
      </c>
    </row>
    <row r="1186">
      <c r="A1186" s="49" t="n">
        <v>46169</v>
      </c>
      <c r="B1186" s="50" t="inlineStr">
        <is>
          <t>BL27179</t>
        </is>
      </c>
      <c r="C1186" s="50" t="inlineStr">
        <is>
          <t>Own shop</t>
        </is>
      </c>
      <c r="D1186" s="50" t="inlineStr">
        <is>
          <t>BL-104</t>
        </is>
      </c>
      <c r="E1186" s="50" t="n">
        <v>1</v>
      </c>
      <c r="F1186" s="51" t="n">
        <v>8.32</v>
      </c>
      <c r="G1186" s="51" t="n">
        <v>0.83</v>
      </c>
      <c r="H1186" s="51" t="n">
        <v>4.12</v>
      </c>
      <c r="I1186" s="51" t="n">
        <v>4.94</v>
      </c>
      <c r="J1186" s="50" t="n"/>
      <c r="K1186" s="52">
        <f>IF(OR($A1186="",$E1186=""),"",IF($P1186=1,0,N($E1186)*N($F1186)-N($G1186)+N($H1186)))</f>
        <v/>
      </c>
      <c r="L1186" s="52">
        <f>IF(K1186="","",IF($P1186=1,0,N($E1186)*IFERROR(INDEX(Products!$D$8:$D$307,MATCH($D1186,Products!$A$8:$A$307,0)),0)))</f>
        <v/>
      </c>
      <c r="M1186" s="52">
        <f>IF(OR(K1186="",$O1186=0),IF(K1186="","",0),IF($P1186=1,0,K1186*(N(INDEX(Settings!$E$11:$E$18,$O1186))+N(INDEX(Settings!$G$11:$G$18,$O1186)))+N(INDEX(Settings!$F$11:$F$18,$O1186))))</f>
        <v/>
      </c>
      <c r="N1186" s="53">
        <f>IF(K1186="","",K1186-L1186-M1186-N($I1186)-$P1186*N(Settings!$D$20))</f>
        <v/>
      </c>
      <c r="O1186">
        <f>IF($C1186="",0,IFERROR(MATCH($C1186,Settings!$D$11:$D$18,0),0))</f>
        <v/>
      </c>
      <c r="P1186">
        <f>IF(LOWER(TRIM($J1186&amp;""))="x",1,0)</f>
        <v/>
      </c>
    </row>
    <row r="1187">
      <c r="A1187" s="49" t="n">
        <v>46169</v>
      </c>
      <c r="B1187" s="50" t="inlineStr">
        <is>
          <t>BL27180</t>
        </is>
      </c>
      <c r="C1187" s="50" t="inlineStr">
        <is>
          <t>Etsy</t>
        </is>
      </c>
      <c r="D1187" s="50" t="inlineStr">
        <is>
          <t>BL-202</t>
        </is>
      </c>
      <c r="E1187" s="50" t="n">
        <v>1</v>
      </c>
      <c r="F1187" s="51" t="n">
        <v>57.98</v>
      </c>
      <c r="G1187" s="51" t="n">
        <v>0</v>
      </c>
      <c r="H1187" s="51" t="n">
        <v>3.28</v>
      </c>
      <c r="I1187" s="51" t="n">
        <v>6.9</v>
      </c>
      <c r="J1187" s="50" t="n"/>
      <c r="K1187" s="52">
        <f>IF(OR($A1187="",$E1187=""),"",IF($P1187=1,0,N($E1187)*N($F1187)-N($G1187)+N($H1187)))</f>
        <v/>
      </c>
      <c r="L1187" s="52">
        <f>IF(K1187="","",IF($P1187=1,0,N($E1187)*IFERROR(INDEX(Products!$D$8:$D$307,MATCH($D1187,Products!$A$8:$A$307,0)),0)))</f>
        <v/>
      </c>
      <c r="M1187" s="52">
        <f>IF(OR(K1187="",$O1187=0),IF(K1187="","",0),IF($P1187=1,0,K1187*(N(INDEX(Settings!$E$11:$E$18,$O1187))+N(INDEX(Settings!$G$11:$G$18,$O1187)))+N(INDEX(Settings!$F$11:$F$18,$O1187))))</f>
        <v/>
      </c>
      <c r="N1187" s="53">
        <f>IF(K1187="","",K1187-L1187-M1187-N($I1187)-$P1187*N(Settings!$D$20))</f>
        <v/>
      </c>
      <c r="O1187">
        <f>IF($C1187="",0,IFERROR(MATCH($C1187,Settings!$D$11:$D$18,0),0))</f>
        <v/>
      </c>
      <c r="P1187">
        <f>IF(LOWER(TRIM($J1187&amp;""))="x",1,0)</f>
        <v/>
      </c>
    </row>
    <row r="1188">
      <c r="A1188" s="49" t="n">
        <v>46169</v>
      </c>
      <c r="B1188" s="50" t="inlineStr">
        <is>
          <t>BL27181</t>
        </is>
      </c>
      <c r="C1188" s="50" t="inlineStr">
        <is>
          <t>Own shop</t>
        </is>
      </c>
      <c r="D1188" s="50" t="inlineStr">
        <is>
          <t>BL-102</t>
        </is>
      </c>
      <c r="E1188" s="50" t="n">
        <v>2</v>
      </c>
      <c r="F1188" s="51" t="n">
        <v>14.2</v>
      </c>
      <c r="G1188" s="51" t="n">
        <v>0</v>
      </c>
      <c r="H1188" s="51" t="n">
        <v>4.12</v>
      </c>
      <c r="I1188" s="51" t="n">
        <v>4.2</v>
      </c>
      <c r="J1188" s="50" t="n"/>
      <c r="K1188" s="52">
        <f>IF(OR($A1188="",$E1188=""),"",IF($P1188=1,0,N($E1188)*N($F1188)-N($G1188)+N($H1188)))</f>
        <v/>
      </c>
      <c r="L1188" s="52">
        <f>IF(K1188="","",IF($P1188=1,0,N($E1188)*IFERROR(INDEX(Products!$D$8:$D$307,MATCH($D1188,Products!$A$8:$A$307,0)),0)))</f>
        <v/>
      </c>
      <c r="M1188" s="52">
        <f>IF(OR(K1188="",$O1188=0),IF(K1188="","",0),IF($P1188=1,0,K1188*(N(INDEX(Settings!$E$11:$E$18,$O1188))+N(INDEX(Settings!$G$11:$G$18,$O1188)))+N(INDEX(Settings!$F$11:$F$18,$O1188))))</f>
        <v/>
      </c>
      <c r="N1188" s="53">
        <f>IF(K1188="","",K1188-L1188-M1188-N($I1188)-$P1188*N(Settings!$D$20))</f>
        <v/>
      </c>
      <c r="O1188">
        <f>IF($C1188="",0,IFERROR(MATCH($C1188,Settings!$D$11:$D$18,0),0))</f>
        <v/>
      </c>
      <c r="P1188">
        <f>IF(LOWER(TRIM($J1188&amp;""))="x",1,0)</f>
        <v/>
      </c>
    </row>
    <row r="1189">
      <c r="A1189" s="49" t="n">
        <v>46169</v>
      </c>
      <c r="B1189" s="50" t="inlineStr">
        <is>
          <t>BL27182</t>
        </is>
      </c>
      <c r="C1189" s="50" t="inlineStr">
        <is>
          <t>Amazon</t>
        </is>
      </c>
      <c r="D1189" s="50" t="inlineStr">
        <is>
          <t>BL-101</t>
        </is>
      </c>
      <c r="E1189" s="50" t="n">
        <v>1</v>
      </c>
      <c r="F1189" s="51" t="n">
        <v>21.97</v>
      </c>
      <c r="G1189" s="51" t="n">
        <v>0</v>
      </c>
      <c r="H1189" s="51" t="n">
        <v>0</v>
      </c>
      <c r="I1189" s="51" t="n">
        <v>4.46</v>
      </c>
      <c r="J1189" s="50" t="n"/>
      <c r="K1189" s="52">
        <f>IF(OR($A1189="",$E1189=""),"",IF($P1189=1,0,N($E1189)*N($F1189)-N($G1189)+N($H1189)))</f>
        <v/>
      </c>
      <c r="L1189" s="52">
        <f>IF(K1189="","",IF($P1189=1,0,N($E1189)*IFERROR(INDEX(Products!$D$8:$D$307,MATCH($D1189,Products!$A$8:$A$307,0)),0)))</f>
        <v/>
      </c>
      <c r="M1189" s="52">
        <f>IF(OR(K1189="",$O1189=0),IF(K1189="","",0),IF($P1189=1,0,K1189*(N(INDEX(Settings!$E$11:$E$18,$O1189))+N(INDEX(Settings!$G$11:$G$18,$O1189)))+N(INDEX(Settings!$F$11:$F$18,$O1189))))</f>
        <v/>
      </c>
      <c r="N1189" s="53">
        <f>IF(K1189="","",K1189-L1189-M1189-N($I1189)-$P1189*N(Settings!$D$20))</f>
        <v/>
      </c>
      <c r="O1189">
        <f>IF($C1189="",0,IFERROR(MATCH($C1189,Settings!$D$11:$D$18,0),0))</f>
        <v/>
      </c>
      <c r="P1189">
        <f>IF(LOWER(TRIM($J1189&amp;""))="x",1,0)</f>
        <v/>
      </c>
    </row>
    <row r="1190">
      <c r="A1190" s="49" t="n">
        <v>46169</v>
      </c>
      <c r="B1190" s="50" t="inlineStr">
        <is>
          <t>BL27183</t>
        </is>
      </c>
      <c r="C1190" s="50" t="inlineStr">
        <is>
          <t>Amazon</t>
        </is>
      </c>
      <c r="D1190" s="50" t="inlineStr">
        <is>
          <t>BL-201</t>
        </is>
      </c>
      <c r="E1190" s="50" t="n">
        <v>2</v>
      </c>
      <c r="F1190" s="51" t="n">
        <v>13.15</v>
      </c>
      <c r="G1190" s="51" t="n">
        <v>0</v>
      </c>
      <c r="H1190" s="51" t="n">
        <v>0</v>
      </c>
      <c r="I1190" s="51" t="n">
        <v>4.99</v>
      </c>
      <c r="J1190" s="50" t="n"/>
      <c r="K1190" s="52">
        <f>IF(OR($A1190="",$E1190=""),"",IF($P1190=1,0,N($E1190)*N($F1190)-N($G1190)+N($H1190)))</f>
        <v/>
      </c>
      <c r="L1190" s="52">
        <f>IF(K1190="","",IF($P1190=1,0,N($E1190)*IFERROR(INDEX(Products!$D$8:$D$307,MATCH($D1190,Products!$A$8:$A$307,0)),0)))</f>
        <v/>
      </c>
      <c r="M1190" s="52">
        <f>IF(OR(K1190="",$O1190=0),IF(K1190="","",0),IF($P1190=1,0,K1190*(N(INDEX(Settings!$E$11:$E$18,$O1190))+N(INDEX(Settings!$G$11:$G$18,$O1190)))+N(INDEX(Settings!$F$11:$F$18,$O1190))))</f>
        <v/>
      </c>
      <c r="N1190" s="53">
        <f>IF(K1190="","",K1190-L1190-M1190-N($I1190)-$P1190*N(Settings!$D$20))</f>
        <v/>
      </c>
      <c r="O1190">
        <f>IF($C1190="",0,IFERROR(MATCH($C1190,Settings!$D$11:$D$18,0),0))</f>
        <v/>
      </c>
      <c r="P1190">
        <f>IF(LOWER(TRIM($J1190&amp;""))="x",1,0)</f>
        <v/>
      </c>
    </row>
    <row r="1191">
      <c r="A1191" s="49" t="n">
        <v>46169</v>
      </c>
      <c r="B1191" s="50" t="inlineStr">
        <is>
          <t>BL27184</t>
        </is>
      </c>
      <c r="C1191" s="50" t="inlineStr">
        <is>
          <t>Amazon</t>
        </is>
      </c>
      <c r="D1191" s="50" t="inlineStr">
        <is>
          <t>BL-101</t>
        </is>
      </c>
      <c r="E1191" s="50" t="n">
        <v>1</v>
      </c>
      <c r="F1191" s="51" t="n">
        <v>21.97</v>
      </c>
      <c r="G1191" s="51" t="n">
        <v>0</v>
      </c>
      <c r="H1191" s="51" t="n">
        <v>0</v>
      </c>
      <c r="I1191" s="51" t="n">
        <v>4.23</v>
      </c>
      <c r="J1191" s="50" t="n"/>
      <c r="K1191" s="52">
        <f>IF(OR($A1191="",$E1191=""),"",IF($P1191=1,0,N($E1191)*N($F1191)-N($G1191)+N($H1191)))</f>
        <v/>
      </c>
      <c r="L1191" s="52">
        <f>IF(K1191="","",IF($P1191=1,0,N($E1191)*IFERROR(INDEX(Products!$D$8:$D$307,MATCH($D1191,Products!$A$8:$A$307,0)),0)))</f>
        <v/>
      </c>
      <c r="M1191" s="52">
        <f>IF(OR(K1191="",$O1191=0),IF(K1191="","",0),IF($P1191=1,0,K1191*(N(INDEX(Settings!$E$11:$E$18,$O1191))+N(INDEX(Settings!$G$11:$G$18,$O1191)))+N(INDEX(Settings!$F$11:$F$18,$O1191))))</f>
        <v/>
      </c>
      <c r="N1191" s="53">
        <f>IF(K1191="","",K1191-L1191-M1191-N($I1191)-$P1191*N(Settings!$D$20))</f>
        <v/>
      </c>
      <c r="O1191">
        <f>IF($C1191="",0,IFERROR(MATCH($C1191,Settings!$D$11:$D$18,0),0))</f>
        <v/>
      </c>
      <c r="P1191">
        <f>IF(LOWER(TRIM($J1191&amp;""))="x",1,0)</f>
        <v/>
      </c>
    </row>
    <row r="1192">
      <c r="A1192" s="49" t="n">
        <v>46170</v>
      </c>
      <c r="B1192" s="50" t="inlineStr">
        <is>
          <t>BL27185</t>
        </is>
      </c>
      <c r="C1192" s="50" t="inlineStr">
        <is>
          <t>Own shop</t>
        </is>
      </c>
      <c r="D1192" s="50" t="inlineStr">
        <is>
          <t>BL-104</t>
        </is>
      </c>
      <c r="E1192" s="50" t="n">
        <v>1</v>
      </c>
      <c r="F1192" s="51" t="n">
        <v>8.32</v>
      </c>
      <c r="G1192" s="51" t="n">
        <v>0</v>
      </c>
      <c r="H1192" s="51" t="n">
        <v>4.12</v>
      </c>
      <c r="I1192" s="51" t="n">
        <v>4.15</v>
      </c>
      <c r="J1192" s="50" t="n"/>
      <c r="K1192" s="52">
        <f>IF(OR($A1192="",$E1192=""),"",IF($P1192=1,0,N($E1192)*N($F1192)-N($G1192)+N($H1192)))</f>
        <v/>
      </c>
      <c r="L1192" s="52">
        <f>IF(K1192="","",IF($P1192=1,0,N($E1192)*IFERROR(INDEX(Products!$D$8:$D$307,MATCH($D1192,Products!$A$8:$A$307,0)),0)))</f>
        <v/>
      </c>
      <c r="M1192" s="52">
        <f>IF(OR(K1192="",$O1192=0),IF(K1192="","",0),IF($P1192=1,0,K1192*(N(INDEX(Settings!$E$11:$E$18,$O1192))+N(INDEX(Settings!$G$11:$G$18,$O1192)))+N(INDEX(Settings!$F$11:$F$18,$O1192))))</f>
        <v/>
      </c>
      <c r="N1192" s="53">
        <f>IF(K1192="","",K1192-L1192-M1192-N($I1192)-$P1192*N(Settings!$D$20))</f>
        <v/>
      </c>
      <c r="O1192">
        <f>IF($C1192="",0,IFERROR(MATCH($C1192,Settings!$D$11:$D$18,0),0))</f>
        <v/>
      </c>
      <c r="P1192">
        <f>IF(LOWER(TRIM($J1192&amp;""))="x",1,0)</f>
        <v/>
      </c>
    </row>
    <row r="1193">
      <c r="A1193" s="49" t="n">
        <v>46170</v>
      </c>
      <c r="B1193" s="50" t="inlineStr">
        <is>
          <t>BL27186</t>
        </is>
      </c>
      <c r="C1193" s="50" t="inlineStr">
        <is>
          <t>Amazon</t>
        </is>
      </c>
      <c r="D1193" s="50" t="inlineStr">
        <is>
          <t>BL-303</t>
        </is>
      </c>
      <c r="E1193" s="50" t="n">
        <v>1</v>
      </c>
      <c r="F1193" s="51" t="n">
        <v>10.5</v>
      </c>
      <c r="G1193" s="51" t="n">
        <v>0</v>
      </c>
      <c r="H1193" s="51" t="n">
        <v>0</v>
      </c>
      <c r="I1193" s="51" t="n">
        <v>4.3</v>
      </c>
      <c r="J1193" s="50" t="n"/>
      <c r="K1193" s="52">
        <f>IF(OR($A1193="",$E1193=""),"",IF($P1193=1,0,N($E1193)*N($F1193)-N($G1193)+N($H1193)))</f>
        <v/>
      </c>
      <c r="L1193" s="52">
        <f>IF(K1193="","",IF($P1193=1,0,N($E1193)*IFERROR(INDEX(Products!$D$8:$D$307,MATCH($D1193,Products!$A$8:$A$307,0)),0)))</f>
        <v/>
      </c>
      <c r="M1193" s="52">
        <f>IF(OR(K1193="",$O1193=0),IF(K1193="","",0),IF($P1193=1,0,K1193*(N(INDEX(Settings!$E$11:$E$18,$O1193))+N(INDEX(Settings!$G$11:$G$18,$O1193)))+N(INDEX(Settings!$F$11:$F$18,$O1193))))</f>
        <v/>
      </c>
      <c r="N1193" s="53">
        <f>IF(K1193="","",K1193-L1193-M1193-N($I1193)-$P1193*N(Settings!$D$20))</f>
        <v/>
      </c>
      <c r="O1193">
        <f>IF($C1193="",0,IFERROR(MATCH($C1193,Settings!$D$11:$D$18,0),0))</f>
        <v/>
      </c>
      <c r="P1193">
        <f>IF(LOWER(TRIM($J1193&amp;""))="x",1,0)</f>
        <v/>
      </c>
    </row>
    <row r="1194">
      <c r="A1194" s="49" t="n">
        <v>46170</v>
      </c>
      <c r="B1194" s="50" t="inlineStr">
        <is>
          <t>BL27187</t>
        </is>
      </c>
      <c r="C1194" s="50" t="inlineStr">
        <is>
          <t>eBay</t>
        </is>
      </c>
      <c r="D1194" s="50" t="inlineStr">
        <is>
          <t>BL-301</t>
        </is>
      </c>
      <c r="E1194" s="50" t="n">
        <v>1</v>
      </c>
      <c r="F1194" s="51" t="n">
        <v>18.4</v>
      </c>
      <c r="G1194" s="51" t="n">
        <v>0</v>
      </c>
      <c r="H1194" s="51" t="n">
        <v>3.28</v>
      </c>
      <c r="I1194" s="51" t="n">
        <v>4.62</v>
      </c>
      <c r="J1194" s="50" t="n"/>
      <c r="K1194" s="52">
        <f>IF(OR($A1194="",$E1194=""),"",IF($P1194=1,0,N($E1194)*N($F1194)-N($G1194)+N($H1194)))</f>
        <v/>
      </c>
      <c r="L1194" s="52">
        <f>IF(K1194="","",IF($P1194=1,0,N($E1194)*IFERROR(INDEX(Products!$D$8:$D$307,MATCH($D1194,Products!$A$8:$A$307,0)),0)))</f>
        <v/>
      </c>
      <c r="M1194" s="52">
        <f>IF(OR(K1194="",$O1194=0),IF(K1194="","",0),IF($P1194=1,0,K1194*(N(INDEX(Settings!$E$11:$E$18,$O1194))+N(INDEX(Settings!$G$11:$G$18,$O1194)))+N(INDEX(Settings!$F$11:$F$18,$O1194))))</f>
        <v/>
      </c>
      <c r="N1194" s="53">
        <f>IF(K1194="","",K1194-L1194-M1194-N($I1194)-$P1194*N(Settings!$D$20))</f>
        <v/>
      </c>
      <c r="O1194">
        <f>IF($C1194="",0,IFERROR(MATCH($C1194,Settings!$D$11:$D$18,0),0))</f>
        <v/>
      </c>
      <c r="P1194">
        <f>IF(LOWER(TRIM($J1194&amp;""))="x",1,0)</f>
        <v/>
      </c>
    </row>
    <row r="1195">
      <c r="A1195" s="49" t="n">
        <v>46170</v>
      </c>
      <c r="B1195" s="50" t="inlineStr">
        <is>
          <t>BL27188</t>
        </is>
      </c>
      <c r="C1195" s="50" t="inlineStr">
        <is>
          <t>Own shop</t>
        </is>
      </c>
      <c r="D1195" s="50" t="inlineStr">
        <is>
          <t>BL-403</t>
        </is>
      </c>
      <c r="E1195" s="50" t="n">
        <v>1</v>
      </c>
      <c r="F1195" s="51" t="n">
        <v>10.84</v>
      </c>
      <c r="G1195" s="51" t="n">
        <v>0</v>
      </c>
      <c r="H1195" s="51" t="n">
        <v>4.12</v>
      </c>
      <c r="I1195" s="51" t="n">
        <v>4.32</v>
      </c>
      <c r="J1195" s="50" t="n"/>
      <c r="K1195" s="52">
        <f>IF(OR($A1195="",$E1195=""),"",IF($P1195=1,0,N($E1195)*N($F1195)-N($G1195)+N($H1195)))</f>
        <v/>
      </c>
      <c r="L1195" s="52">
        <f>IF(K1195="","",IF($P1195=1,0,N($E1195)*IFERROR(INDEX(Products!$D$8:$D$307,MATCH($D1195,Products!$A$8:$A$307,0)),0)))</f>
        <v/>
      </c>
      <c r="M1195" s="52">
        <f>IF(OR(K1195="",$O1195=0),IF(K1195="","",0),IF($P1195=1,0,K1195*(N(INDEX(Settings!$E$11:$E$18,$O1195))+N(INDEX(Settings!$G$11:$G$18,$O1195)))+N(INDEX(Settings!$F$11:$F$18,$O1195))))</f>
        <v/>
      </c>
      <c r="N1195" s="53">
        <f>IF(K1195="","",K1195-L1195-M1195-N($I1195)-$P1195*N(Settings!$D$20))</f>
        <v/>
      </c>
      <c r="O1195">
        <f>IF($C1195="",0,IFERROR(MATCH($C1195,Settings!$D$11:$D$18,0),0))</f>
        <v/>
      </c>
      <c r="P1195">
        <f>IF(LOWER(TRIM($J1195&amp;""))="x",1,0)</f>
        <v/>
      </c>
    </row>
    <row r="1196">
      <c r="A1196" s="49" t="n">
        <v>46170</v>
      </c>
      <c r="B1196" s="50" t="inlineStr">
        <is>
          <t>BL27189</t>
        </is>
      </c>
      <c r="C1196" s="50" t="inlineStr">
        <is>
          <t>eBay</t>
        </is>
      </c>
      <c r="D1196" s="50" t="inlineStr">
        <is>
          <t>BL-203</t>
        </is>
      </c>
      <c r="E1196" s="50" t="n">
        <v>1</v>
      </c>
      <c r="F1196" s="51" t="n">
        <v>16.72</v>
      </c>
      <c r="G1196" s="51" t="n">
        <v>0</v>
      </c>
      <c r="H1196" s="51" t="n">
        <v>3.28</v>
      </c>
      <c r="I1196" s="51" t="n">
        <v>4.58</v>
      </c>
      <c r="J1196" s="50" t="n"/>
      <c r="K1196" s="52">
        <f>IF(OR($A1196="",$E1196=""),"",IF($P1196=1,0,N($E1196)*N($F1196)-N($G1196)+N($H1196)))</f>
        <v/>
      </c>
      <c r="L1196" s="52">
        <f>IF(K1196="","",IF($P1196=1,0,N($E1196)*IFERROR(INDEX(Products!$D$8:$D$307,MATCH($D1196,Products!$A$8:$A$307,0)),0)))</f>
        <v/>
      </c>
      <c r="M1196" s="52">
        <f>IF(OR(K1196="",$O1196=0),IF(K1196="","",0),IF($P1196=1,0,K1196*(N(INDEX(Settings!$E$11:$E$18,$O1196))+N(INDEX(Settings!$G$11:$G$18,$O1196)))+N(INDEX(Settings!$F$11:$F$18,$O1196))))</f>
        <v/>
      </c>
      <c r="N1196" s="53">
        <f>IF(K1196="","",K1196-L1196-M1196-N($I1196)-$P1196*N(Settings!$D$20))</f>
        <v/>
      </c>
      <c r="O1196">
        <f>IF($C1196="",0,IFERROR(MATCH($C1196,Settings!$D$11:$D$18,0),0))</f>
        <v/>
      </c>
      <c r="P1196">
        <f>IF(LOWER(TRIM($J1196&amp;""))="x",1,0)</f>
        <v/>
      </c>
    </row>
    <row r="1197">
      <c r="A1197" s="49" t="n">
        <v>46170</v>
      </c>
      <c r="B1197" s="50" t="inlineStr">
        <is>
          <t>BL27190</t>
        </is>
      </c>
      <c r="C1197" s="50" t="inlineStr">
        <is>
          <t>eBay</t>
        </is>
      </c>
      <c r="D1197" s="50" t="inlineStr">
        <is>
          <t>BL-203</t>
        </is>
      </c>
      <c r="E1197" s="50" t="n">
        <v>1</v>
      </c>
      <c r="F1197" s="51" t="n">
        <v>16.72</v>
      </c>
      <c r="G1197" s="51" t="n">
        <v>0</v>
      </c>
      <c r="H1197" s="51" t="n">
        <v>3.28</v>
      </c>
      <c r="I1197" s="51" t="n">
        <v>4.75</v>
      </c>
      <c r="J1197" s="50" t="n"/>
      <c r="K1197" s="52">
        <f>IF(OR($A1197="",$E1197=""),"",IF($P1197=1,0,N($E1197)*N($F1197)-N($G1197)+N($H1197)))</f>
        <v/>
      </c>
      <c r="L1197" s="52">
        <f>IF(K1197="","",IF($P1197=1,0,N($E1197)*IFERROR(INDEX(Products!$D$8:$D$307,MATCH($D1197,Products!$A$8:$A$307,0)),0)))</f>
        <v/>
      </c>
      <c r="M1197" s="52">
        <f>IF(OR(K1197="",$O1197=0),IF(K1197="","",0),IF($P1197=1,0,K1197*(N(INDEX(Settings!$E$11:$E$18,$O1197))+N(INDEX(Settings!$G$11:$G$18,$O1197)))+N(INDEX(Settings!$F$11:$F$18,$O1197))))</f>
        <v/>
      </c>
      <c r="N1197" s="53">
        <f>IF(K1197="","",K1197-L1197-M1197-N($I1197)-$P1197*N(Settings!$D$20))</f>
        <v/>
      </c>
      <c r="O1197">
        <f>IF($C1197="",0,IFERROR(MATCH($C1197,Settings!$D$11:$D$18,0),0))</f>
        <v/>
      </c>
      <c r="P1197">
        <f>IF(LOWER(TRIM($J1197&amp;""))="x",1,0)</f>
        <v/>
      </c>
    </row>
    <row r="1198">
      <c r="A1198" s="49" t="n">
        <v>46170</v>
      </c>
      <c r="B1198" s="50" t="inlineStr">
        <is>
          <t>BL27191</t>
        </is>
      </c>
      <c r="C1198" s="50" t="inlineStr">
        <is>
          <t>Amazon</t>
        </is>
      </c>
      <c r="D1198" s="50" t="inlineStr">
        <is>
          <t>BL-101</t>
        </is>
      </c>
      <c r="E1198" s="50" t="n">
        <v>2</v>
      </c>
      <c r="F1198" s="51" t="n">
        <v>21.97</v>
      </c>
      <c r="G1198" s="51" t="n">
        <v>0</v>
      </c>
      <c r="H1198" s="51" t="n">
        <v>0</v>
      </c>
      <c r="I1198" s="51" t="n">
        <v>4.41</v>
      </c>
      <c r="J1198" s="50" t="n"/>
      <c r="K1198" s="52">
        <f>IF(OR($A1198="",$E1198=""),"",IF($P1198=1,0,N($E1198)*N($F1198)-N($G1198)+N($H1198)))</f>
        <v/>
      </c>
      <c r="L1198" s="52">
        <f>IF(K1198="","",IF($P1198=1,0,N($E1198)*IFERROR(INDEX(Products!$D$8:$D$307,MATCH($D1198,Products!$A$8:$A$307,0)),0)))</f>
        <v/>
      </c>
      <c r="M1198" s="52">
        <f>IF(OR(K1198="",$O1198=0),IF(K1198="","",0),IF($P1198=1,0,K1198*(N(INDEX(Settings!$E$11:$E$18,$O1198))+N(INDEX(Settings!$G$11:$G$18,$O1198)))+N(INDEX(Settings!$F$11:$F$18,$O1198))))</f>
        <v/>
      </c>
      <c r="N1198" s="53">
        <f>IF(K1198="","",K1198-L1198-M1198-N($I1198)-$P1198*N(Settings!$D$20))</f>
        <v/>
      </c>
      <c r="O1198">
        <f>IF($C1198="",0,IFERROR(MATCH($C1198,Settings!$D$11:$D$18,0),0))</f>
        <v/>
      </c>
      <c r="P1198">
        <f>IF(LOWER(TRIM($J1198&amp;""))="x",1,0)</f>
        <v/>
      </c>
    </row>
    <row r="1199">
      <c r="A1199" s="49" t="n">
        <v>46170</v>
      </c>
      <c r="B1199" s="50" t="inlineStr">
        <is>
          <t>BL27192</t>
        </is>
      </c>
      <c r="C1199" s="50" t="inlineStr">
        <is>
          <t>Amazon</t>
        </is>
      </c>
      <c r="D1199" s="50" t="inlineStr">
        <is>
          <t>BL-403</t>
        </is>
      </c>
      <c r="E1199" s="50" t="n">
        <v>1</v>
      </c>
      <c r="F1199" s="51" t="n">
        <v>11.38</v>
      </c>
      <c r="G1199" s="51" t="n">
        <v>0</v>
      </c>
      <c r="H1199" s="51" t="n">
        <v>0</v>
      </c>
      <c r="I1199" s="51" t="n">
        <v>4.43</v>
      </c>
      <c r="J1199" s="50" t="n"/>
      <c r="K1199" s="52">
        <f>IF(OR($A1199="",$E1199=""),"",IF($P1199=1,0,N($E1199)*N($F1199)-N($G1199)+N($H1199)))</f>
        <v/>
      </c>
      <c r="L1199" s="52">
        <f>IF(K1199="","",IF($P1199=1,0,N($E1199)*IFERROR(INDEX(Products!$D$8:$D$307,MATCH($D1199,Products!$A$8:$A$307,0)),0)))</f>
        <v/>
      </c>
      <c r="M1199" s="52">
        <f>IF(OR(K1199="",$O1199=0),IF(K1199="","",0),IF($P1199=1,0,K1199*(N(INDEX(Settings!$E$11:$E$18,$O1199))+N(INDEX(Settings!$G$11:$G$18,$O1199)))+N(INDEX(Settings!$F$11:$F$18,$O1199))))</f>
        <v/>
      </c>
      <c r="N1199" s="53">
        <f>IF(K1199="","",K1199-L1199-M1199-N($I1199)-$P1199*N(Settings!$D$20))</f>
        <v/>
      </c>
      <c r="O1199">
        <f>IF($C1199="",0,IFERROR(MATCH($C1199,Settings!$D$11:$D$18,0),0))</f>
        <v/>
      </c>
      <c r="P1199">
        <f>IF(LOWER(TRIM($J1199&amp;""))="x",1,0)</f>
        <v/>
      </c>
    </row>
    <row r="1200">
      <c r="A1200" s="49" t="n">
        <v>46170</v>
      </c>
      <c r="B1200" s="50" t="inlineStr">
        <is>
          <t>BL27193</t>
        </is>
      </c>
      <c r="C1200" s="50" t="inlineStr">
        <is>
          <t>Amazon</t>
        </is>
      </c>
      <c r="D1200" s="50" t="inlineStr">
        <is>
          <t>BL-401</t>
        </is>
      </c>
      <c r="E1200" s="50" t="n">
        <v>1</v>
      </c>
      <c r="F1200" s="51" t="n">
        <v>24.62</v>
      </c>
      <c r="G1200" s="51" t="n">
        <v>0</v>
      </c>
      <c r="H1200" s="51" t="n">
        <v>0</v>
      </c>
      <c r="I1200" s="51" t="n">
        <v>4.68</v>
      </c>
      <c r="J1200" s="50" t="n"/>
      <c r="K1200" s="52">
        <f>IF(OR($A1200="",$E1200=""),"",IF($P1200=1,0,N($E1200)*N($F1200)-N($G1200)+N($H1200)))</f>
        <v/>
      </c>
      <c r="L1200" s="52">
        <f>IF(K1200="","",IF($P1200=1,0,N($E1200)*IFERROR(INDEX(Products!$D$8:$D$307,MATCH($D1200,Products!$A$8:$A$307,0)),0)))</f>
        <v/>
      </c>
      <c r="M1200" s="52">
        <f>IF(OR(K1200="",$O1200=0),IF(K1200="","",0),IF($P1200=1,0,K1200*(N(INDEX(Settings!$E$11:$E$18,$O1200))+N(INDEX(Settings!$G$11:$G$18,$O1200)))+N(INDEX(Settings!$F$11:$F$18,$O1200))))</f>
        <v/>
      </c>
      <c r="N1200" s="53">
        <f>IF(K1200="","",K1200-L1200-M1200-N($I1200)-$P1200*N(Settings!$D$20))</f>
        <v/>
      </c>
      <c r="O1200">
        <f>IF($C1200="",0,IFERROR(MATCH($C1200,Settings!$D$11:$D$18,0),0))</f>
        <v/>
      </c>
      <c r="P1200">
        <f>IF(LOWER(TRIM($J1200&amp;""))="x",1,0)</f>
        <v/>
      </c>
    </row>
    <row r="1201">
      <c r="A1201" s="49" t="n">
        <v>46170</v>
      </c>
      <c r="B1201" s="50" t="inlineStr">
        <is>
          <t>BL27194</t>
        </is>
      </c>
      <c r="C1201" s="50" t="inlineStr">
        <is>
          <t>eBay</t>
        </is>
      </c>
      <c r="D1201" s="50" t="inlineStr">
        <is>
          <t>BL-102</t>
        </is>
      </c>
      <c r="E1201" s="50" t="n">
        <v>1</v>
      </c>
      <c r="F1201" s="51" t="n">
        <v>14.2</v>
      </c>
      <c r="G1201" s="51" t="n">
        <v>0</v>
      </c>
      <c r="H1201" s="51" t="n">
        <v>3.28</v>
      </c>
      <c r="I1201" s="51" t="n">
        <v>4.85</v>
      </c>
      <c r="J1201" s="50" t="n"/>
      <c r="K1201" s="52">
        <f>IF(OR($A1201="",$E1201=""),"",IF($P1201=1,0,N($E1201)*N($F1201)-N($G1201)+N($H1201)))</f>
        <v/>
      </c>
      <c r="L1201" s="52">
        <f>IF(K1201="","",IF($P1201=1,0,N($E1201)*IFERROR(INDEX(Products!$D$8:$D$307,MATCH($D1201,Products!$A$8:$A$307,0)),0)))</f>
        <v/>
      </c>
      <c r="M1201" s="52">
        <f>IF(OR(K1201="",$O1201=0),IF(K1201="","",0),IF($P1201=1,0,K1201*(N(INDEX(Settings!$E$11:$E$18,$O1201))+N(INDEX(Settings!$G$11:$G$18,$O1201)))+N(INDEX(Settings!$F$11:$F$18,$O1201))))</f>
        <v/>
      </c>
      <c r="N1201" s="53">
        <f>IF(K1201="","",K1201-L1201-M1201-N($I1201)-$P1201*N(Settings!$D$20))</f>
        <v/>
      </c>
      <c r="O1201">
        <f>IF($C1201="",0,IFERROR(MATCH($C1201,Settings!$D$11:$D$18,0),0))</f>
        <v/>
      </c>
      <c r="P1201">
        <f>IF(LOWER(TRIM($J1201&amp;""))="x",1,0)</f>
        <v/>
      </c>
    </row>
    <row r="1202">
      <c r="A1202" s="49" t="n">
        <v>46170</v>
      </c>
      <c r="B1202" s="50" t="inlineStr">
        <is>
          <t>BL27195</t>
        </is>
      </c>
      <c r="C1202" s="50" t="inlineStr">
        <is>
          <t>Own shop</t>
        </is>
      </c>
      <c r="D1202" s="50" t="inlineStr">
        <is>
          <t>BL-201</t>
        </is>
      </c>
      <c r="E1202" s="50" t="n">
        <v>1</v>
      </c>
      <c r="F1202" s="51" t="n">
        <v>12.52</v>
      </c>
      <c r="G1202" s="51" t="n">
        <v>0</v>
      </c>
      <c r="H1202" s="51" t="n">
        <v>4.12</v>
      </c>
      <c r="I1202" s="51" t="n">
        <v>5.18</v>
      </c>
      <c r="J1202" s="50" t="n"/>
      <c r="K1202" s="52">
        <f>IF(OR($A1202="",$E1202=""),"",IF($P1202=1,0,N($E1202)*N($F1202)-N($G1202)+N($H1202)))</f>
        <v/>
      </c>
      <c r="L1202" s="52">
        <f>IF(K1202="","",IF($P1202=1,0,N($E1202)*IFERROR(INDEX(Products!$D$8:$D$307,MATCH($D1202,Products!$A$8:$A$307,0)),0)))</f>
        <v/>
      </c>
      <c r="M1202" s="52">
        <f>IF(OR(K1202="",$O1202=0),IF(K1202="","",0),IF($P1202=1,0,K1202*(N(INDEX(Settings!$E$11:$E$18,$O1202))+N(INDEX(Settings!$G$11:$G$18,$O1202)))+N(INDEX(Settings!$F$11:$F$18,$O1202))))</f>
        <v/>
      </c>
      <c r="N1202" s="53">
        <f>IF(K1202="","",K1202-L1202-M1202-N($I1202)-$P1202*N(Settings!$D$20))</f>
        <v/>
      </c>
      <c r="O1202">
        <f>IF($C1202="",0,IFERROR(MATCH($C1202,Settings!$D$11:$D$18,0),0))</f>
        <v/>
      </c>
      <c r="P1202">
        <f>IF(LOWER(TRIM($J1202&amp;""))="x",1,0)</f>
        <v/>
      </c>
    </row>
    <row r="1203">
      <c r="A1203" s="49" t="n">
        <v>46170</v>
      </c>
      <c r="B1203" s="50" t="inlineStr">
        <is>
          <t>BL27196</t>
        </is>
      </c>
      <c r="C1203" s="50" t="inlineStr">
        <is>
          <t>Amazon</t>
        </is>
      </c>
      <c r="D1203" s="50" t="inlineStr">
        <is>
          <t>BL-203</t>
        </is>
      </c>
      <c r="E1203" s="50" t="n">
        <v>1</v>
      </c>
      <c r="F1203" s="51" t="n">
        <v>17.56</v>
      </c>
      <c r="G1203" s="51" t="n">
        <v>0</v>
      </c>
      <c r="H1203" s="51" t="n">
        <v>0</v>
      </c>
      <c r="I1203" s="51" t="n">
        <v>4.73</v>
      </c>
      <c r="J1203" s="50" t="n"/>
      <c r="K1203" s="52">
        <f>IF(OR($A1203="",$E1203=""),"",IF($P1203=1,0,N($E1203)*N($F1203)-N($G1203)+N($H1203)))</f>
        <v/>
      </c>
      <c r="L1203" s="52">
        <f>IF(K1203="","",IF($P1203=1,0,N($E1203)*IFERROR(INDEX(Products!$D$8:$D$307,MATCH($D1203,Products!$A$8:$A$307,0)),0)))</f>
        <v/>
      </c>
      <c r="M1203" s="52">
        <f>IF(OR(K1203="",$O1203=0),IF(K1203="","",0),IF($P1203=1,0,K1203*(N(INDEX(Settings!$E$11:$E$18,$O1203))+N(INDEX(Settings!$G$11:$G$18,$O1203)))+N(INDEX(Settings!$F$11:$F$18,$O1203))))</f>
        <v/>
      </c>
      <c r="N1203" s="53">
        <f>IF(K1203="","",K1203-L1203-M1203-N($I1203)-$P1203*N(Settings!$D$20))</f>
        <v/>
      </c>
      <c r="O1203">
        <f>IF($C1203="",0,IFERROR(MATCH($C1203,Settings!$D$11:$D$18,0),0))</f>
        <v/>
      </c>
      <c r="P1203">
        <f>IF(LOWER(TRIM($J1203&amp;""))="x",1,0)</f>
        <v/>
      </c>
    </row>
    <row r="1204">
      <c r="A1204" s="49" t="n">
        <v>46171</v>
      </c>
      <c r="B1204" s="50" t="inlineStr">
        <is>
          <t>BL27197</t>
        </is>
      </c>
      <c r="C1204" s="50" t="inlineStr">
        <is>
          <t>Own shop</t>
        </is>
      </c>
      <c r="D1204" s="50" t="inlineStr">
        <is>
          <t>BL-203</t>
        </is>
      </c>
      <c r="E1204" s="50" t="n">
        <v>2</v>
      </c>
      <c r="F1204" s="51" t="n">
        <v>16.72</v>
      </c>
      <c r="G1204" s="51" t="n">
        <v>0</v>
      </c>
      <c r="H1204" s="51" t="n">
        <v>4.12</v>
      </c>
      <c r="I1204" s="51" t="n">
        <v>4.78</v>
      </c>
      <c r="J1204" s="50" t="n"/>
      <c r="K1204" s="52">
        <f>IF(OR($A1204="",$E1204=""),"",IF($P1204=1,0,N($E1204)*N($F1204)-N($G1204)+N($H1204)))</f>
        <v/>
      </c>
      <c r="L1204" s="52">
        <f>IF(K1204="","",IF($P1204=1,0,N($E1204)*IFERROR(INDEX(Products!$D$8:$D$307,MATCH($D1204,Products!$A$8:$A$307,0)),0)))</f>
        <v/>
      </c>
      <c r="M1204" s="52">
        <f>IF(OR(K1204="",$O1204=0),IF(K1204="","",0),IF($P1204=1,0,K1204*(N(INDEX(Settings!$E$11:$E$18,$O1204))+N(INDEX(Settings!$G$11:$G$18,$O1204)))+N(INDEX(Settings!$F$11:$F$18,$O1204))))</f>
        <v/>
      </c>
      <c r="N1204" s="53">
        <f>IF(K1204="","",K1204-L1204-M1204-N($I1204)-$P1204*N(Settings!$D$20))</f>
        <v/>
      </c>
      <c r="O1204">
        <f>IF($C1204="",0,IFERROR(MATCH($C1204,Settings!$D$11:$D$18,0),0))</f>
        <v/>
      </c>
      <c r="P1204">
        <f>IF(LOWER(TRIM($J1204&amp;""))="x",1,0)</f>
        <v/>
      </c>
    </row>
    <row r="1205">
      <c r="A1205" s="49" t="n">
        <v>46171</v>
      </c>
      <c r="B1205" s="50" t="inlineStr">
        <is>
          <t>BL27198</t>
        </is>
      </c>
      <c r="C1205" s="50" t="inlineStr">
        <is>
          <t>Own shop</t>
        </is>
      </c>
      <c r="D1205" s="50" t="inlineStr">
        <is>
          <t>BL-102</t>
        </is>
      </c>
      <c r="E1205" s="50" t="n">
        <v>1</v>
      </c>
      <c r="F1205" s="51" t="n">
        <v>14.2</v>
      </c>
      <c r="G1205" s="51" t="n">
        <v>0</v>
      </c>
      <c r="H1205" s="51" t="n">
        <v>4.12</v>
      </c>
      <c r="I1205" s="51" t="n">
        <v>4.56</v>
      </c>
      <c r="J1205" s="50" t="n"/>
      <c r="K1205" s="52">
        <f>IF(OR($A1205="",$E1205=""),"",IF($P1205=1,0,N($E1205)*N($F1205)-N($G1205)+N($H1205)))</f>
        <v/>
      </c>
      <c r="L1205" s="52">
        <f>IF(K1205="","",IF($P1205=1,0,N($E1205)*IFERROR(INDEX(Products!$D$8:$D$307,MATCH($D1205,Products!$A$8:$A$307,0)),0)))</f>
        <v/>
      </c>
      <c r="M1205" s="52">
        <f>IF(OR(K1205="",$O1205=0),IF(K1205="","",0),IF($P1205=1,0,K1205*(N(INDEX(Settings!$E$11:$E$18,$O1205))+N(INDEX(Settings!$G$11:$G$18,$O1205)))+N(INDEX(Settings!$F$11:$F$18,$O1205))))</f>
        <v/>
      </c>
      <c r="N1205" s="53">
        <f>IF(K1205="","",K1205-L1205-M1205-N($I1205)-$P1205*N(Settings!$D$20))</f>
        <v/>
      </c>
      <c r="O1205">
        <f>IF($C1205="",0,IFERROR(MATCH($C1205,Settings!$D$11:$D$18,0),0))</f>
        <v/>
      </c>
      <c r="P1205">
        <f>IF(LOWER(TRIM($J1205&amp;""))="x",1,0)</f>
        <v/>
      </c>
    </row>
    <row r="1206">
      <c r="A1206" s="49" t="n">
        <v>46171</v>
      </c>
      <c r="B1206" s="50" t="inlineStr">
        <is>
          <t>BL27199</t>
        </is>
      </c>
      <c r="C1206" s="50" t="inlineStr">
        <is>
          <t>Own shop</t>
        </is>
      </c>
      <c r="D1206" s="50" t="inlineStr">
        <is>
          <t>BL-401</t>
        </is>
      </c>
      <c r="E1206" s="50" t="n">
        <v>2</v>
      </c>
      <c r="F1206" s="51" t="n">
        <v>23.45</v>
      </c>
      <c r="G1206" s="51" t="n">
        <v>0</v>
      </c>
      <c r="H1206" s="51" t="n">
        <v>0</v>
      </c>
      <c r="I1206" s="51" t="n">
        <v>4.76</v>
      </c>
      <c r="J1206" s="50" t="n"/>
      <c r="K1206" s="52">
        <f>IF(OR($A1206="",$E1206=""),"",IF($P1206=1,0,N($E1206)*N($F1206)-N($G1206)+N($H1206)))</f>
        <v/>
      </c>
      <c r="L1206" s="52">
        <f>IF(K1206="","",IF($P1206=1,0,N($E1206)*IFERROR(INDEX(Products!$D$8:$D$307,MATCH($D1206,Products!$A$8:$A$307,0)),0)))</f>
        <v/>
      </c>
      <c r="M1206" s="52">
        <f>IF(OR(K1206="",$O1206=0),IF(K1206="","",0),IF($P1206=1,0,K1206*(N(INDEX(Settings!$E$11:$E$18,$O1206))+N(INDEX(Settings!$G$11:$G$18,$O1206)))+N(INDEX(Settings!$F$11:$F$18,$O1206))))</f>
        <v/>
      </c>
      <c r="N1206" s="53">
        <f>IF(K1206="","",K1206-L1206-M1206-N($I1206)-$P1206*N(Settings!$D$20))</f>
        <v/>
      </c>
      <c r="O1206">
        <f>IF($C1206="",0,IFERROR(MATCH($C1206,Settings!$D$11:$D$18,0),0))</f>
        <v/>
      </c>
      <c r="P1206">
        <f>IF(LOWER(TRIM($J1206&amp;""))="x",1,0)</f>
        <v/>
      </c>
    </row>
    <row r="1207">
      <c r="A1207" s="49" t="n">
        <v>46171</v>
      </c>
      <c r="B1207" s="50" t="inlineStr">
        <is>
          <t>BL27200</t>
        </is>
      </c>
      <c r="C1207" s="50" t="inlineStr">
        <is>
          <t>Own shop</t>
        </is>
      </c>
      <c r="D1207" s="50" t="inlineStr">
        <is>
          <t>BL-203</t>
        </is>
      </c>
      <c r="E1207" s="50" t="n">
        <v>1</v>
      </c>
      <c r="F1207" s="51" t="n">
        <v>16.72</v>
      </c>
      <c r="G1207" s="51" t="n">
        <v>0</v>
      </c>
      <c r="H1207" s="51" t="n">
        <v>4.12</v>
      </c>
      <c r="I1207" s="51" t="n">
        <v>4.94</v>
      </c>
      <c r="J1207" s="50" t="n"/>
      <c r="K1207" s="52">
        <f>IF(OR($A1207="",$E1207=""),"",IF($P1207=1,0,N($E1207)*N($F1207)-N($G1207)+N($H1207)))</f>
        <v/>
      </c>
      <c r="L1207" s="52">
        <f>IF(K1207="","",IF($P1207=1,0,N($E1207)*IFERROR(INDEX(Products!$D$8:$D$307,MATCH($D1207,Products!$A$8:$A$307,0)),0)))</f>
        <v/>
      </c>
      <c r="M1207" s="52">
        <f>IF(OR(K1207="",$O1207=0),IF(K1207="","",0),IF($P1207=1,0,K1207*(N(INDEX(Settings!$E$11:$E$18,$O1207))+N(INDEX(Settings!$G$11:$G$18,$O1207)))+N(INDEX(Settings!$F$11:$F$18,$O1207))))</f>
        <v/>
      </c>
      <c r="N1207" s="53">
        <f>IF(K1207="","",K1207-L1207-M1207-N($I1207)-$P1207*N(Settings!$D$20))</f>
        <v/>
      </c>
      <c r="O1207">
        <f>IF($C1207="",0,IFERROR(MATCH($C1207,Settings!$D$11:$D$18,0),0))</f>
        <v/>
      </c>
      <c r="P1207">
        <f>IF(LOWER(TRIM($J1207&amp;""))="x",1,0)</f>
        <v/>
      </c>
    </row>
    <row r="1208">
      <c r="A1208" s="49" t="n">
        <v>46171</v>
      </c>
      <c r="B1208" s="50" t="inlineStr">
        <is>
          <t>BL27201</t>
        </is>
      </c>
      <c r="C1208" s="50" t="inlineStr">
        <is>
          <t>Etsy</t>
        </is>
      </c>
      <c r="D1208" s="50" t="inlineStr">
        <is>
          <t>BL-301</t>
        </is>
      </c>
      <c r="E1208" s="50" t="n">
        <v>1</v>
      </c>
      <c r="F1208" s="51" t="n">
        <v>18.4</v>
      </c>
      <c r="G1208" s="51" t="n">
        <v>0</v>
      </c>
      <c r="H1208" s="51" t="n">
        <v>3.28</v>
      </c>
      <c r="I1208" s="51" t="n">
        <v>4.9</v>
      </c>
      <c r="J1208" s="50" t="n"/>
      <c r="K1208" s="52">
        <f>IF(OR($A1208="",$E1208=""),"",IF($P1208=1,0,N($E1208)*N($F1208)-N($G1208)+N($H1208)))</f>
        <v/>
      </c>
      <c r="L1208" s="52">
        <f>IF(K1208="","",IF($P1208=1,0,N($E1208)*IFERROR(INDEX(Products!$D$8:$D$307,MATCH($D1208,Products!$A$8:$A$307,0)),0)))</f>
        <v/>
      </c>
      <c r="M1208" s="52">
        <f>IF(OR(K1208="",$O1208=0),IF(K1208="","",0),IF($P1208=1,0,K1208*(N(INDEX(Settings!$E$11:$E$18,$O1208))+N(INDEX(Settings!$G$11:$G$18,$O1208)))+N(INDEX(Settings!$F$11:$F$18,$O1208))))</f>
        <v/>
      </c>
      <c r="N1208" s="53">
        <f>IF(K1208="","",K1208-L1208-M1208-N($I1208)-$P1208*N(Settings!$D$20))</f>
        <v/>
      </c>
      <c r="O1208">
        <f>IF($C1208="",0,IFERROR(MATCH($C1208,Settings!$D$11:$D$18,0),0))</f>
        <v/>
      </c>
      <c r="P1208">
        <f>IF(LOWER(TRIM($J1208&amp;""))="x",1,0)</f>
        <v/>
      </c>
    </row>
    <row r="1209">
      <c r="A1209" s="49" t="n">
        <v>46171</v>
      </c>
      <c r="B1209" s="50" t="inlineStr">
        <is>
          <t>BL27202</t>
        </is>
      </c>
      <c r="C1209" s="50" t="inlineStr">
        <is>
          <t>Own shop</t>
        </is>
      </c>
      <c r="D1209" s="50" t="inlineStr">
        <is>
          <t>BL-102</t>
        </is>
      </c>
      <c r="E1209" s="50" t="n">
        <v>2</v>
      </c>
      <c r="F1209" s="51" t="n">
        <v>14.2</v>
      </c>
      <c r="G1209" s="51" t="n">
        <v>0</v>
      </c>
      <c r="H1209" s="51" t="n">
        <v>4.12</v>
      </c>
      <c r="I1209" s="51" t="n">
        <v>5.03</v>
      </c>
      <c r="J1209" s="50" t="n"/>
      <c r="K1209" s="52">
        <f>IF(OR($A1209="",$E1209=""),"",IF($P1209=1,0,N($E1209)*N($F1209)-N($G1209)+N($H1209)))</f>
        <v/>
      </c>
      <c r="L1209" s="52">
        <f>IF(K1209="","",IF($P1209=1,0,N($E1209)*IFERROR(INDEX(Products!$D$8:$D$307,MATCH($D1209,Products!$A$8:$A$307,0)),0)))</f>
        <v/>
      </c>
      <c r="M1209" s="52">
        <f>IF(OR(K1209="",$O1209=0),IF(K1209="","",0),IF($P1209=1,0,K1209*(N(INDEX(Settings!$E$11:$E$18,$O1209))+N(INDEX(Settings!$G$11:$G$18,$O1209)))+N(INDEX(Settings!$F$11:$F$18,$O1209))))</f>
        <v/>
      </c>
      <c r="N1209" s="53">
        <f>IF(K1209="","",K1209-L1209-M1209-N($I1209)-$P1209*N(Settings!$D$20))</f>
        <v/>
      </c>
      <c r="O1209">
        <f>IF($C1209="",0,IFERROR(MATCH($C1209,Settings!$D$11:$D$18,0),0))</f>
        <v/>
      </c>
      <c r="P1209">
        <f>IF(LOWER(TRIM($J1209&amp;""))="x",1,0)</f>
        <v/>
      </c>
    </row>
    <row r="1210">
      <c r="A1210" s="49" t="n">
        <v>46171</v>
      </c>
      <c r="B1210" s="50" t="inlineStr">
        <is>
          <t>BL27203</t>
        </is>
      </c>
      <c r="C1210" s="50" t="inlineStr">
        <is>
          <t>Own shop</t>
        </is>
      </c>
      <c r="D1210" s="50" t="inlineStr">
        <is>
          <t>BL-301</t>
        </is>
      </c>
      <c r="E1210" s="50" t="n">
        <v>1</v>
      </c>
      <c r="F1210" s="51" t="n">
        <v>18.4</v>
      </c>
      <c r="G1210" s="51" t="n">
        <v>0</v>
      </c>
      <c r="H1210" s="51" t="n">
        <v>4.12</v>
      </c>
      <c r="I1210" s="51" t="n">
        <v>4.8</v>
      </c>
      <c r="J1210" s="50" t="inlineStr">
        <is>
          <t>x</t>
        </is>
      </c>
      <c r="K1210" s="52">
        <f>IF(OR($A1210="",$E1210=""),"",IF($P1210=1,0,N($E1210)*N($F1210)-N($G1210)+N($H1210)))</f>
        <v/>
      </c>
      <c r="L1210" s="52">
        <f>IF(K1210="","",IF($P1210=1,0,N($E1210)*IFERROR(INDEX(Products!$D$8:$D$307,MATCH($D1210,Products!$A$8:$A$307,0)),0)))</f>
        <v/>
      </c>
      <c r="M1210" s="52">
        <f>IF(OR(K1210="",$O1210=0),IF(K1210="","",0),IF($P1210=1,0,K1210*(N(INDEX(Settings!$E$11:$E$18,$O1210))+N(INDEX(Settings!$G$11:$G$18,$O1210)))+N(INDEX(Settings!$F$11:$F$18,$O1210))))</f>
        <v/>
      </c>
      <c r="N1210" s="53">
        <f>IF(K1210="","",K1210-L1210-M1210-N($I1210)-$P1210*N(Settings!$D$20))</f>
        <v/>
      </c>
      <c r="O1210">
        <f>IF($C1210="",0,IFERROR(MATCH($C1210,Settings!$D$11:$D$18,0),0))</f>
        <v/>
      </c>
      <c r="P1210">
        <f>IF(LOWER(TRIM($J1210&amp;""))="x",1,0)</f>
        <v/>
      </c>
    </row>
    <row r="1211">
      <c r="A1211" s="49" t="n">
        <v>46171</v>
      </c>
      <c r="B1211" s="50" t="inlineStr">
        <is>
          <t>BL27204</t>
        </is>
      </c>
      <c r="C1211" s="50" t="inlineStr">
        <is>
          <t>Own shop</t>
        </is>
      </c>
      <c r="D1211" s="50" t="inlineStr">
        <is>
          <t>BL-403</t>
        </is>
      </c>
      <c r="E1211" s="50" t="n">
        <v>1</v>
      </c>
      <c r="F1211" s="51" t="n">
        <v>10.84</v>
      </c>
      <c r="G1211" s="51" t="n">
        <v>0</v>
      </c>
      <c r="H1211" s="51" t="n">
        <v>4.12</v>
      </c>
      <c r="I1211" s="51" t="n">
        <v>4.35</v>
      </c>
      <c r="J1211" s="50" t="n"/>
      <c r="K1211" s="52">
        <f>IF(OR($A1211="",$E1211=""),"",IF($P1211=1,0,N($E1211)*N($F1211)-N($G1211)+N($H1211)))</f>
        <v/>
      </c>
      <c r="L1211" s="52">
        <f>IF(K1211="","",IF($P1211=1,0,N($E1211)*IFERROR(INDEX(Products!$D$8:$D$307,MATCH($D1211,Products!$A$8:$A$307,0)),0)))</f>
        <v/>
      </c>
      <c r="M1211" s="52">
        <f>IF(OR(K1211="",$O1211=0),IF(K1211="","",0),IF($P1211=1,0,K1211*(N(INDEX(Settings!$E$11:$E$18,$O1211))+N(INDEX(Settings!$G$11:$G$18,$O1211)))+N(INDEX(Settings!$F$11:$F$18,$O1211))))</f>
        <v/>
      </c>
      <c r="N1211" s="53">
        <f>IF(K1211="","",K1211-L1211-M1211-N($I1211)-$P1211*N(Settings!$D$20))</f>
        <v/>
      </c>
      <c r="O1211">
        <f>IF($C1211="",0,IFERROR(MATCH($C1211,Settings!$D$11:$D$18,0),0))</f>
        <v/>
      </c>
      <c r="P1211">
        <f>IF(LOWER(TRIM($J1211&amp;""))="x",1,0)</f>
        <v/>
      </c>
    </row>
    <row r="1212">
      <c r="A1212" s="49" t="n">
        <v>46171</v>
      </c>
      <c r="B1212" s="50" t="inlineStr">
        <is>
          <t>BL27205</t>
        </is>
      </c>
      <c r="C1212" s="50" t="inlineStr">
        <is>
          <t>Own shop</t>
        </is>
      </c>
      <c r="D1212" s="50" t="inlineStr">
        <is>
          <t>BL-202</t>
        </is>
      </c>
      <c r="E1212" s="50" t="n">
        <v>1</v>
      </c>
      <c r="F1212" s="51" t="n">
        <v>57.98</v>
      </c>
      <c r="G1212" s="51" t="n">
        <v>0</v>
      </c>
      <c r="H1212" s="51" t="n">
        <v>0</v>
      </c>
      <c r="I1212" s="51" t="n">
        <v>6.9</v>
      </c>
      <c r="J1212" s="50" t="n"/>
      <c r="K1212" s="52">
        <f>IF(OR($A1212="",$E1212=""),"",IF($P1212=1,0,N($E1212)*N($F1212)-N($G1212)+N($H1212)))</f>
        <v/>
      </c>
      <c r="L1212" s="52">
        <f>IF(K1212="","",IF($P1212=1,0,N($E1212)*IFERROR(INDEX(Products!$D$8:$D$307,MATCH($D1212,Products!$A$8:$A$307,0)),0)))</f>
        <v/>
      </c>
      <c r="M1212" s="52">
        <f>IF(OR(K1212="",$O1212=0),IF(K1212="","",0),IF($P1212=1,0,K1212*(N(INDEX(Settings!$E$11:$E$18,$O1212))+N(INDEX(Settings!$G$11:$G$18,$O1212)))+N(INDEX(Settings!$F$11:$F$18,$O1212))))</f>
        <v/>
      </c>
      <c r="N1212" s="53">
        <f>IF(K1212="","",K1212-L1212-M1212-N($I1212)-$P1212*N(Settings!$D$20))</f>
        <v/>
      </c>
      <c r="O1212">
        <f>IF($C1212="",0,IFERROR(MATCH($C1212,Settings!$D$11:$D$18,0),0))</f>
        <v/>
      </c>
      <c r="P1212">
        <f>IF(LOWER(TRIM($J1212&amp;""))="x",1,0)</f>
        <v/>
      </c>
    </row>
    <row r="1213">
      <c r="A1213" s="49" t="n">
        <v>46172</v>
      </c>
      <c r="B1213" s="50" t="inlineStr">
        <is>
          <t>BL27206</t>
        </is>
      </c>
      <c r="C1213" s="50" t="inlineStr">
        <is>
          <t>Amazon</t>
        </is>
      </c>
      <c r="D1213" s="50" t="inlineStr">
        <is>
          <t>BL-403</t>
        </is>
      </c>
      <c r="E1213" s="50" t="n">
        <v>1</v>
      </c>
      <c r="F1213" s="51" t="n">
        <v>11.38</v>
      </c>
      <c r="G1213" s="51" t="n">
        <v>0</v>
      </c>
      <c r="H1213" s="51" t="n">
        <v>0</v>
      </c>
      <c r="I1213" s="51" t="n">
        <v>4.4</v>
      </c>
      <c r="J1213" s="50" t="inlineStr">
        <is>
          <t>x</t>
        </is>
      </c>
      <c r="K1213" s="52">
        <f>IF(OR($A1213="",$E1213=""),"",IF($P1213=1,0,N($E1213)*N($F1213)-N($G1213)+N($H1213)))</f>
        <v/>
      </c>
      <c r="L1213" s="52">
        <f>IF(K1213="","",IF($P1213=1,0,N($E1213)*IFERROR(INDEX(Products!$D$8:$D$307,MATCH($D1213,Products!$A$8:$A$307,0)),0)))</f>
        <v/>
      </c>
      <c r="M1213" s="52">
        <f>IF(OR(K1213="",$O1213=0),IF(K1213="","",0),IF($P1213=1,0,K1213*(N(INDEX(Settings!$E$11:$E$18,$O1213))+N(INDEX(Settings!$G$11:$G$18,$O1213)))+N(INDEX(Settings!$F$11:$F$18,$O1213))))</f>
        <v/>
      </c>
      <c r="N1213" s="53">
        <f>IF(K1213="","",K1213-L1213-M1213-N($I1213)-$P1213*N(Settings!$D$20))</f>
        <v/>
      </c>
      <c r="O1213">
        <f>IF($C1213="",0,IFERROR(MATCH($C1213,Settings!$D$11:$D$18,0),0))</f>
        <v/>
      </c>
      <c r="P1213">
        <f>IF(LOWER(TRIM($J1213&amp;""))="x",1,0)</f>
        <v/>
      </c>
    </row>
    <row r="1214">
      <c r="A1214" s="49" t="n">
        <v>46172</v>
      </c>
      <c r="B1214" s="50" t="inlineStr">
        <is>
          <t>BL27207</t>
        </is>
      </c>
      <c r="C1214" s="50" t="inlineStr">
        <is>
          <t>Own shop</t>
        </is>
      </c>
      <c r="D1214" s="50" t="inlineStr">
        <is>
          <t>BL-104</t>
        </is>
      </c>
      <c r="E1214" s="50" t="n">
        <v>1</v>
      </c>
      <c r="F1214" s="51" t="n">
        <v>8.32</v>
      </c>
      <c r="G1214" s="51" t="n">
        <v>0</v>
      </c>
      <c r="H1214" s="51" t="n">
        <v>4.12</v>
      </c>
      <c r="I1214" s="51" t="n">
        <v>4.37</v>
      </c>
      <c r="J1214" s="50" t="n"/>
      <c r="K1214" s="52">
        <f>IF(OR($A1214="",$E1214=""),"",IF($P1214=1,0,N($E1214)*N($F1214)-N($G1214)+N($H1214)))</f>
        <v/>
      </c>
      <c r="L1214" s="52">
        <f>IF(K1214="","",IF($P1214=1,0,N($E1214)*IFERROR(INDEX(Products!$D$8:$D$307,MATCH($D1214,Products!$A$8:$A$307,0)),0)))</f>
        <v/>
      </c>
      <c r="M1214" s="52">
        <f>IF(OR(K1214="",$O1214=0),IF(K1214="","",0),IF($P1214=1,0,K1214*(N(INDEX(Settings!$E$11:$E$18,$O1214))+N(INDEX(Settings!$G$11:$G$18,$O1214)))+N(INDEX(Settings!$F$11:$F$18,$O1214))))</f>
        <v/>
      </c>
      <c r="N1214" s="53">
        <f>IF(K1214="","",K1214-L1214-M1214-N($I1214)-$P1214*N(Settings!$D$20))</f>
        <v/>
      </c>
      <c r="O1214">
        <f>IF($C1214="",0,IFERROR(MATCH($C1214,Settings!$D$11:$D$18,0),0))</f>
        <v/>
      </c>
      <c r="P1214">
        <f>IF(LOWER(TRIM($J1214&amp;""))="x",1,0)</f>
        <v/>
      </c>
    </row>
    <row r="1215">
      <c r="A1215" s="49" t="n">
        <v>46172</v>
      </c>
      <c r="B1215" s="50" t="inlineStr">
        <is>
          <t>BL27208</t>
        </is>
      </c>
      <c r="C1215" s="50" t="inlineStr">
        <is>
          <t>Own shop</t>
        </is>
      </c>
      <c r="D1215" s="50" t="inlineStr">
        <is>
          <t>BL-104</t>
        </is>
      </c>
      <c r="E1215" s="50" t="n">
        <v>1</v>
      </c>
      <c r="F1215" s="51" t="n">
        <v>8.32</v>
      </c>
      <c r="G1215" s="51" t="n">
        <v>0</v>
      </c>
      <c r="H1215" s="51" t="n">
        <v>4.12</v>
      </c>
      <c r="I1215" s="51" t="n">
        <v>4.78</v>
      </c>
      <c r="J1215" s="50" t="n"/>
      <c r="K1215" s="52">
        <f>IF(OR($A1215="",$E1215=""),"",IF($P1215=1,0,N($E1215)*N($F1215)-N($G1215)+N($H1215)))</f>
        <v/>
      </c>
      <c r="L1215" s="52">
        <f>IF(K1215="","",IF($P1215=1,0,N($E1215)*IFERROR(INDEX(Products!$D$8:$D$307,MATCH($D1215,Products!$A$8:$A$307,0)),0)))</f>
        <v/>
      </c>
      <c r="M1215" s="52">
        <f>IF(OR(K1215="",$O1215=0),IF(K1215="","",0),IF($P1215=1,0,K1215*(N(INDEX(Settings!$E$11:$E$18,$O1215))+N(INDEX(Settings!$G$11:$G$18,$O1215)))+N(INDEX(Settings!$F$11:$F$18,$O1215))))</f>
        <v/>
      </c>
      <c r="N1215" s="53">
        <f>IF(K1215="","",K1215-L1215-M1215-N($I1215)-$P1215*N(Settings!$D$20))</f>
        <v/>
      </c>
      <c r="O1215">
        <f>IF($C1215="",0,IFERROR(MATCH($C1215,Settings!$D$11:$D$18,0),0))</f>
        <v/>
      </c>
      <c r="P1215">
        <f>IF(LOWER(TRIM($J1215&amp;""))="x",1,0)</f>
        <v/>
      </c>
    </row>
    <row r="1216">
      <c r="A1216" s="49" t="n">
        <v>46172</v>
      </c>
      <c r="B1216" s="50" t="inlineStr">
        <is>
          <t>BL27209</t>
        </is>
      </c>
      <c r="C1216" s="50" t="inlineStr">
        <is>
          <t>Amazon</t>
        </is>
      </c>
      <c r="D1216" s="50" t="inlineStr">
        <is>
          <t>BL-403</t>
        </is>
      </c>
      <c r="E1216" s="50" t="n">
        <v>1</v>
      </c>
      <c r="F1216" s="51" t="n">
        <v>11.38</v>
      </c>
      <c r="G1216" s="51" t="n">
        <v>0</v>
      </c>
      <c r="H1216" s="51" t="n">
        <v>0</v>
      </c>
      <c r="I1216" s="51" t="n">
        <v>4.34</v>
      </c>
      <c r="J1216" s="50" t="inlineStr">
        <is>
          <t>x</t>
        </is>
      </c>
      <c r="K1216" s="52">
        <f>IF(OR($A1216="",$E1216=""),"",IF($P1216=1,0,N($E1216)*N($F1216)-N($G1216)+N($H1216)))</f>
        <v/>
      </c>
      <c r="L1216" s="52">
        <f>IF(K1216="","",IF($P1216=1,0,N($E1216)*IFERROR(INDEX(Products!$D$8:$D$307,MATCH($D1216,Products!$A$8:$A$307,0)),0)))</f>
        <v/>
      </c>
      <c r="M1216" s="52">
        <f>IF(OR(K1216="",$O1216=0),IF(K1216="","",0),IF($P1216=1,0,K1216*(N(INDEX(Settings!$E$11:$E$18,$O1216))+N(INDEX(Settings!$G$11:$G$18,$O1216)))+N(INDEX(Settings!$F$11:$F$18,$O1216))))</f>
        <v/>
      </c>
      <c r="N1216" s="53">
        <f>IF(K1216="","",K1216-L1216-M1216-N($I1216)-$P1216*N(Settings!$D$20))</f>
        <v/>
      </c>
      <c r="O1216">
        <f>IF($C1216="",0,IFERROR(MATCH($C1216,Settings!$D$11:$D$18,0),0))</f>
        <v/>
      </c>
      <c r="P1216">
        <f>IF(LOWER(TRIM($J1216&amp;""))="x",1,0)</f>
        <v/>
      </c>
    </row>
    <row r="1217">
      <c r="A1217" s="49" t="n">
        <v>46172</v>
      </c>
      <c r="B1217" s="50" t="inlineStr">
        <is>
          <t>BL27210</t>
        </is>
      </c>
      <c r="C1217" s="50" t="inlineStr">
        <is>
          <t>Etsy</t>
        </is>
      </c>
      <c r="D1217" s="50" t="inlineStr">
        <is>
          <t>BL-302</t>
        </is>
      </c>
      <c r="E1217" s="50" t="n">
        <v>1</v>
      </c>
      <c r="F1217" s="51" t="n">
        <v>33.53</v>
      </c>
      <c r="G1217" s="51" t="n">
        <v>0</v>
      </c>
      <c r="H1217" s="51" t="n">
        <v>3.28</v>
      </c>
      <c r="I1217" s="51" t="n">
        <v>4.96</v>
      </c>
      <c r="J1217" s="50" t="n"/>
      <c r="K1217" s="52">
        <f>IF(OR($A1217="",$E1217=""),"",IF($P1217=1,0,N($E1217)*N($F1217)-N($G1217)+N($H1217)))</f>
        <v/>
      </c>
      <c r="L1217" s="52">
        <f>IF(K1217="","",IF($P1217=1,0,N($E1217)*IFERROR(INDEX(Products!$D$8:$D$307,MATCH($D1217,Products!$A$8:$A$307,0)),0)))</f>
        <v/>
      </c>
      <c r="M1217" s="52">
        <f>IF(OR(K1217="",$O1217=0),IF(K1217="","",0),IF($P1217=1,0,K1217*(N(INDEX(Settings!$E$11:$E$18,$O1217))+N(INDEX(Settings!$G$11:$G$18,$O1217)))+N(INDEX(Settings!$F$11:$F$18,$O1217))))</f>
        <v/>
      </c>
      <c r="N1217" s="53">
        <f>IF(K1217="","",K1217-L1217-M1217-N($I1217)-$P1217*N(Settings!$D$20))</f>
        <v/>
      </c>
      <c r="O1217">
        <f>IF($C1217="",0,IFERROR(MATCH($C1217,Settings!$D$11:$D$18,0),0))</f>
        <v/>
      </c>
      <c r="P1217">
        <f>IF(LOWER(TRIM($J1217&amp;""))="x",1,0)</f>
        <v/>
      </c>
    </row>
    <row r="1218">
      <c r="A1218" s="49" t="n">
        <v>46172</v>
      </c>
      <c r="B1218" s="50" t="inlineStr">
        <is>
          <t>BL27211</t>
        </is>
      </c>
      <c r="C1218" s="50" t="inlineStr">
        <is>
          <t>Own shop</t>
        </is>
      </c>
      <c r="D1218" s="50" t="inlineStr">
        <is>
          <t>BL-102</t>
        </is>
      </c>
      <c r="E1218" s="50" t="n">
        <v>2</v>
      </c>
      <c r="F1218" s="51" t="n">
        <v>14.2</v>
      </c>
      <c r="G1218" s="51" t="n">
        <v>0</v>
      </c>
      <c r="H1218" s="51" t="n">
        <v>4.12</v>
      </c>
      <c r="I1218" s="51" t="n">
        <v>4.24</v>
      </c>
      <c r="J1218" s="50" t="n"/>
      <c r="K1218" s="52">
        <f>IF(OR($A1218="",$E1218=""),"",IF($P1218=1,0,N($E1218)*N($F1218)-N($G1218)+N($H1218)))</f>
        <v/>
      </c>
      <c r="L1218" s="52">
        <f>IF(K1218="","",IF($P1218=1,0,N($E1218)*IFERROR(INDEX(Products!$D$8:$D$307,MATCH($D1218,Products!$A$8:$A$307,0)),0)))</f>
        <v/>
      </c>
      <c r="M1218" s="52">
        <f>IF(OR(K1218="",$O1218=0),IF(K1218="","",0),IF($P1218=1,0,K1218*(N(INDEX(Settings!$E$11:$E$18,$O1218))+N(INDEX(Settings!$G$11:$G$18,$O1218)))+N(INDEX(Settings!$F$11:$F$18,$O1218))))</f>
        <v/>
      </c>
      <c r="N1218" s="53">
        <f>IF(K1218="","",K1218-L1218-M1218-N($I1218)-$P1218*N(Settings!$D$20))</f>
        <v/>
      </c>
      <c r="O1218">
        <f>IF($C1218="",0,IFERROR(MATCH($C1218,Settings!$D$11:$D$18,0),0))</f>
        <v/>
      </c>
      <c r="P1218">
        <f>IF(LOWER(TRIM($J1218&amp;""))="x",1,0)</f>
        <v/>
      </c>
    </row>
    <row r="1219">
      <c r="A1219" s="49" t="n">
        <v>46172</v>
      </c>
      <c r="B1219" s="50" t="inlineStr">
        <is>
          <t>BL27212</t>
        </is>
      </c>
      <c r="C1219" s="50" t="inlineStr">
        <is>
          <t>Own shop</t>
        </is>
      </c>
      <c r="D1219" s="50" t="inlineStr">
        <is>
          <t>BL-303</t>
        </is>
      </c>
      <c r="E1219" s="50" t="n">
        <v>1</v>
      </c>
      <c r="F1219" s="51" t="n">
        <v>10</v>
      </c>
      <c r="G1219" s="51" t="n">
        <v>0</v>
      </c>
      <c r="H1219" s="51" t="n">
        <v>4.12</v>
      </c>
      <c r="I1219" s="51" t="n">
        <v>5.1</v>
      </c>
      <c r="J1219" s="50" t="n"/>
      <c r="K1219" s="52">
        <f>IF(OR($A1219="",$E1219=""),"",IF($P1219=1,0,N($E1219)*N($F1219)-N($G1219)+N($H1219)))</f>
        <v/>
      </c>
      <c r="L1219" s="52">
        <f>IF(K1219="","",IF($P1219=1,0,N($E1219)*IFERROR(INDEX(Products!$D$8:$D$307,MATCH($D1219,Products!$A$8:$A$307,0)),0)))</f>
        <v/>
      </c>
      <c r="M1219" s="52">
        <f>IF(OR(K1219="",$O1219=0),IF(K1219="","",0),IF($P1219=1,0,K1219*(N(INDEX(Settings!$E$11:$E$18,$O1219))+N(INDEX(Settings!$G$11:$G$18,$O1219)))+N(INDEX(Settings!$F$11:$F$18,$O1219))))</f>
        <v/>
      </c>
      <c r="N1219" s="53">
        <f>IF(K1219="","",K1219-L1219-M1219-N($I1219)-$P1219*N(Settings!$D$20))</f>
        <v/>
      </c>
      <c r="O1219">
        <f>IF($C1219="",0,IFERROR(MATCH($C1219,Settings!$D$11:$D$18,0),0))</f>
        <v/>
      </c>
      <c r="P1219">
        <f>IF(LOWER(TRIM($J1219&amp;""))="x",1,0)</f>
        <v/>
      </c>
    </row>
    <row r="1220">
      <c r="A1220" s="49" t="n">
        <v>46172</v>
      </c>
      <c r="B1220" s="50" t="inlineStr">
        <is>
          <t>BL27213</t>
        </is>
      </c>
      <c r="C1220" s="50" t="inlineStr">
        <is>
          <t>Own shop</t>
        </is>
      </c>
      <c r="D1220" s="50" t="inlineStr">
        <is>
          <t>BL-201</t>
        </is>
      </c>
      <c r="E1220" s="50" t="n">
        <v>2</v>
      </c>
      <c r="F1220" s="51" t="n">
        <v>12.52</v>
      </c>
      <c r="G1220" s="51" t="n">
        <v>0</v>
      </c>
      <c r="H1220" s="51" t="n">
        <v>4.12</v>
      </c>
      <c r="I1220" s="51" t="n">
        <v>4.91</v>
      </c>
      <c r="J1220" s="50" t="inlineStr">
        <is>
          <t>x</t>
        </is>
      </c>
      <c r="K1220" s="52">
        <f>IF(OR($A1220="",$E1220=""),"",IF($P1220=1,0,N($E1220)*N($F1220)-N($G1220)+N($H1220)))</f>
        <v/>
      </c>
      <c r="L1220" s="52">
        <f>IF(K1220="","",IF($P1220=1,0,N($E1220)*IFERROR(INDEX(Products!$D$8:$D$307,MATCH($D1220,Products!$A$8:$A$307,0)),0)))</f>
        <v/>
      </c>
      <c r="M1220" s="52">
        <f>IF(OR(K1220="",$O1220=0),IF(K1220="","",0),IF($P1220=1,0,K1220*(N(INDEX(Settings!$E$11:$E$18,$O1220))+N(INDEX(Settings!$G$11:$G$18,$O1220)))+N(INDEX(Settings!$F$11:$F$18,$O1220))))</f>
        <v/>
      </c>
      <c r="N1220" s="53">
        <f>IF(K1220="","",K1220-L1220-M1220-N($I1220)-$P1220*N(Settings!$D$20))</f>
        <v/>
      </c>
      <c r="O1220">
        <f>IF($C1220="",0,IFERROR(MATCH($C1220,Settings!$D$11:$D$18,0),0))</f>
        <v/>
      </c>
      <c r="P1220">
        <f>IF(LOWER(TRIM($J1220&amp;""))="x",1,0)</f>
        <v/>
      </c>
    </row>
    <row r="1221">
      <c r="A1221" s="49" t="n">
        <v>46172</v>
      </c>
      <c r="B1221" s="50" t="inlineStr">
        <is>
          <t>BL27214</t>
        </is>
      </c>
      <c r="C1221" s="50" t="inlineStr">
        <is>
          <t>eBay</t>
        </is>
      </c>
      <c r="D1221" s="50" t="inlineStr">
        <is>
          <t>BL-402</t>
        </is>
      </c>
      <c r="E1221" s="50" t="n">
        <v>1</v>
      </c>
      <c r="F1221" s="51" t="n">
        <v>41.93</v>
      </c>
      <c r="G1221" s="51" t="n">
        <v>0</v>
      </c>
      <c r="H1221" s="51" t="n">
        <v>3.28</v>
      </c>
      <c r="I1221" s="51" t="n">
        <v>6.9</v>
      </c>
      <c r="J1221" s="50" t="n"/>
      <c r="K1221" s="52">
        <f>IF(OR($A1221="",$E1221=""),"",IF($P1221=1,0,N($E1221)*N($F1221)-N($G1221)+N($H1221)))</f>
        <v/>
      </c>
      <c r="L1221" s="52">
        <f>IF(K1221="","",IF($P1221=1,0,N($E1221)*IFERROR(INDEX(Products!$D$8:$D$307,MATCH($D1221,Products!$A$8:$A$307,0)),0)))</f>
        <v/>
      </c>
      <c r="M1221" s="52">
        <f>IF(OR(K1221="",$O1221=0),IF(K1221="","",0),IF($P1221=1,0,K1221*(N(INDEX(Settings!$E$11:$E$18,$O1221))+N(INDEX(Settings!$G$11:$G$18,$O1221)))+N(INDEX(Settings!$F$11:$F$18,$O1221))))</f>
        <v/>
      </c>
      <c r="N1221" s="53">
        <f>IF(K1221="","",K1221-L1221-M1221-N($I1221)-$P1221*N(Settings!$D$20))</f>
        <v/>
      </c>
      <c r="O1221">
        <f>IF($C1221="",0,IFERROR(MATCH($C1221,Settings!$D$11:$D$18,0),0))</f>
        <v/>
      </c>
      <c r="P1221">
        <f>IF(LOWER(TRIM($J1221&amp;""))="x",1,0)</f>
        <v/>
      </c>
    </row>
    <row r="1222">
      <c r="A1222" s="49" t="n">
        <v>46172</v>
      </c>
      <c r="B1222" s="50" t="inlineStr">
        <is>
          <t>BL27215</t>
        </is>
      </c>
      <c r="C1222" s="50" t="inlineStr">
        <is>
          <t>Amazon</t>
        </is>
      </c>
      <c r="D1222" s="50" t="inlineStr">
        <is>
          <t>BL-202</t>
        </is>
      </c>
      <c r="E1222" s="50" t="n">
        <v>1</v>
      </c>
      <c r="F1222" s="51" t="n">
        <v>60.88</v>
      </c>
      <c r="G1222" s="51" t="n">
        <v>0</v>
      </c>
      <c r="H1222" s="51" t="n">
        <v>0</v>
      </c>
      <c r="I1222" s="51" t="n">
        <v>6.9</v>
      </c>
      <c r="J1222" s="50" t="n"/>
      <c r="K1222" s="52">
        <f>IF(OR($A1222="",$E1222=""),"",IF($P1222=1,0,N($E1222)*N($F1222)-N($G1222)+N($H1222)))</f>
        <v/>
      </c>
      <c r="L1222" s="52">
        <f>IF(K1222="","",IF($P1222=1,0,N($E1222)*IFERROR(INDEX(Products!$D$8:$D$307,MATCH($D1222,Products!$A$8:$A$307,0)),0)))</f>
        <v/>
      </c>
      <c r="M1222" s="52">
        <f>IF(OR(K1222="",$O1222=0),IF(K1222="","",0),IF($P1222=1,0,K1222*(N(INDEX(Settings!$E$11:$E$18,$O1222))+N(INDEX(Settings!$G$11:$G$18,$O1222)))+N(INDEX(Settings!$F$11:$F$18,$O1222))))</f>
        <v/>
      </c>
      <c r="N1222" s="53">
        <f>IF(K1222="","",K1222-L1222-M1222-N($I1222)-$P1222*N(Settings!$D$20))</f>
        <v/>
      </c>
      <c r="O1222">
        <f>IF($C1222="",0,IFERROR(MATCH($C1222,Settings!$D$11:$D$18,0),0))</f>
        <v/>
      </c>
      <c r="P1222">
        <f>IF(LOWER(TRIM($J1222&amp;""))="x",1,0)</f>
        <v/>
      </c>
    </row>
    <row r="1223">
      <c r="A1223" s="49" t="n">
        <v>46172</v>
      </c>
      <c r="B1223" s="50" t="inlineStr">
        <is>
          <t>BL27216</t>
        </is>
      </c>
      <c r="C1223" s="50" t="inlineStr">
        <is>
          <t>Amazon</t>
        </is>
      </c>
      <c r="D1223" s="50" t="inlineStr">
        <is>
          <t>BL-201</t>
        </is>
      </c>
      <c r="E1223" s="50" t="n">
        <v>1</v>
      </c>
      <c r="F1223" s="51" t="n">
        <v>13.15</v>
      </c>
      <c r="G1223" s="51" t="n">
        <v>0</v>
      </c>
      <c r="H1223" s="51" t="n">
        <v>0</v>
      </c>
      <c r="I1223" s="51" t="n">
        <v>4.91</v>
      </c>
      <c r="J1223" s="50" t="n"/>
      <c r="K1223" s="52">
        <f>IF(OR($A1223="",$E1223=""),"",IF($P1223=1,0,N($E1223)*N($F1223)-N($G1223)+N($H1223)))</f>
        <v/>
      </c>
      <c r="L1223" s="52">
        <f>IF(K1223="","",IF($P1223=1,0,N($E1223)*IFERROR(INDEX(Products!$D$8:$D$307,MATCH($D1223,Products!$A$8:$A$307,0)),0)))</f>
        <v/>
      </c>
      <c r="M1223" s="52">
        <f>IF(OR(K1223="",$O1223=0),IF(K1223="","",0),IF($P1223=1,0,K1223*(N(INDEX(Settings!$E$11:$E$18,$O1223))+N(INDEX(Settings!$G$11:$G$18,$O1223)))+N(INDEX(Settings!$F$11:$F$18,$O1223))))</f>
        <v/>
      </c>
      <c r="N1223" s="53">
        <f>IF(K1223="","",K1223-L1223-M1223-N($I1223)-$P1223*N(Settings!$D$20))</f>
        <v/>
      </c>
      <c r="O1223">
        <f>IF($C1223="",0,IFERROR(MATCH($C1223,Settings!$D$11:$D$18,0),0))</f>
        <v/>
      </c>
      <c r="P1223">
        <f>IF(LOWER(TRIM($J1223&amp;""))="x",1,0)</f>
        <v/>
      </c>
    </row>
    <row r="1224">
      <c r="A1224" s="49" t="n">
        <v>46173</v>
      </c>
      <c r="B1224" s="50" t="inlineStr">
        <is>
          <t>BL27217</t>
        </is>
      </c>
      <c r="C1224" s="50" t="inlineStr">
        <is>
          <t>Amazon</t>
        </is>
      </c>
      <c r="D1224" s="50" t="inlineStr">
        <is>
          <t>BL-201</t>
        </is>
      </c>
      <c r="E1224" s="50" t="n">
        <v>1</v>
      </c>
      <c r="F1224" s="51" t="n">
        <v>13.15</v>
      </c>
      <c r="G1224" s="51" t="n">
        <v>0</v>
      </c>
      <c r="H1224" s="51" t="n">
        <v>0</v>
      </c>
      <c r="I1224" s="51" t="n">
        <v>4.57</v>
      </c>
      <c r="J1224" s="50" t="n"/>
      <c r="K1224" s="52">
        <f>IF(OR($A1224="",$E1224=""),"",IF($P1224=1,0,N($E1224)*N($F1224)-N($G1224)+N($H1224)))</f>
        <v/>
      </c>
      <c r="L1224" s="52">
        <f>IF(K1224="","",IF($P1224=1,0,N($E1224)*IFERROR(INDEX(Products!$D$8:$D$307,MATCH($D1224,Products!$A$8:$A$307,0)),0)))</f>
        <v/>
      </c>
      <c r="M1224" s="52">
        <f>IF(OR(K1224="",$O1224=0),IF(K1224="","",0),IF($P1224=1,0,K1224*(N(INDEX(Settings!$E$11:$E$18,$O1224))+N(INDEX(Settings!$G$11:$G$18,$O1224)))+N(INDEX(Settings!$F$11:$F$18,$O1224))))</f>
        <v/>
      </c>
      <c r="N1224" s="53">
        <f>IF(K1224="","",K1224-L1224-M1224-N($I1224)-$P1224*N(Settings!$D$20))</f>
        <v/>
      </c>
      <c r="O1224">
        <f>IF($C1224="",0,IFERROR(MATCH($C1224,Settings!$D$11:$D$18,0),0))</f>
        <v/>
      </c>
      <c r="P1224">
        <f>IF(LOWER(TRIM($J1224&amp;""))="x",1,0)</f>
        <v/>
      </c>
    </row>
    <row r="1225">
      <c r="A1225" s="49" t="n">
        <v>46173</v>
      </c>
      <c r="B1225" s="50" t="inlineStr">
        <is>
          <t>BL27218</t>
        </is>
      </c>
      <c r="C1225" s="50" t="inlineStr">
        <is>
          <t>Amazon</t>
        </is>
      </c>
      <c r="D1225" s="50" t="inlineStr">
        <is>
          <t>BL-103</t>
        </is>
      </c>
      <c r="E1225" s="50" t="n">
        <v>2</v>
      </c>
      <c r="F1225" s="51" t="n">
        <v>30.79</v>
      </c>
      <c r="G1225" s="51" t="n">
        <v>0</v>
      </c>
      <c r="H1225" s="51" t="n">
        <v>0</v>
      </c>
      <c r="I1225" s="51" t="n">
        <v>4.15</v>
      </c>
      <c r="J1225" s="50" t="n"/>
      <c r="K1225" s="52">
        <f>IF(OR($A1225="",$E1225=""),"",IF($P1225=1,0,N($E1225)*N($F1225)-N($G1225)+N($H1225)))</f>
        <v/>
      </c>
      <c r="L1225" s="52">
        <f>IF(K1225="","",IF($P1225=1,0,N($E1225)*IFERROR(INDEX(Products!$D$8:$D$307,MATCH($D1225,Products!$A$8:$A$307,0)),0)))</f>
        <v/>
      </c>
      <c r="M1225" s="52">
        <f>IF(OR(K1225="",$O1225=0),IF(K1225="","",0),IF($P1225=1,0,K1225*(N(INDEX(Settings!$E$11:$E$18,$O1225))+N(INDEX(Settings!$G$11:$G$18,$O1225)))+N(INDEX(Settings!$F$11:$F$18,$O1225))))</f>
        <v/>
      </c>
      <c r="N1225" s="53">
        <f>IF(K1225="","",K1225-L1225-M1225-N($I1225)-$P1225*N(Settings!$D$20))</f>
        <v/>
      </c>
      <c r="O1225">
        <f>IF($C1225="",0,IFERROR(MATCH($C1225,Settings!$D$11:$D$18,0),0))</f>
        <v/>
      </c>
      <c r="P1225">
        <f>IF(LOWER(TRIM($J1225&amp;""))="x",1,0)</f>
        <v/>
      </c>
    </row>
    <row r="1226">
      <c r="A1226" s="49" t="n">
        <v>46173</v>
      </c>
      <c r="B1226" s="50" t="inlineStr">
        <is>
          <t>BL27219</t>
        </is>
      </c>
      <c r="C1226" s="50" t="inlineStr">
        <is>
          <t>Amazon</t>
        </is>
      </c>
      <c r="D1226" s="50" t="inlineStr">
        <is>
          <t>BL-102</t>
        </is>
      </c>
      <c r="E1226" s="50" t="n">
        <v>1</v>
      </c>
      <c r="F1226" s="51" t="n">
        <v>14.91</v>
      </c>
      <c r="G1226" s="51" t="n">
        <v>0</v>
      </c>
      <c r="H1226" s="51" t="n">
        <v>0</v>
      </c>
      <c r="I1226" s="51" t="n">
        <v>4.34</v>
      </c>
      <c r="J1226" s="50" t="n"/>
      <c r="K1226" s="52">
        <f>IF(OR($A1226="",$E1226=""),"",IF($P1226=1,0,N($E1226)*N($F1226)-N($G1226)+N($H1226)))</f>
        <v/>
      </c>
      <c r="L1226" s="52">
        <f>IF(K1226="","",IF($P1226=1,0,N($E1226)*IFERROR(INDEX(Products!$D$8:$D$307,MATCH($D1226,Products!$A$8:$A$307,0)),0)))</f>
        <v/>
      </c>
      <c r="M1226" s="52">
        <f>IF(OR(K1226="",$O1226=0),IF(K1226="","",0),IF($P1226=1,0,K1226*(N(INDEX(Settings!$E$11:$E$18,$O1226))+N(INDEX(Settings!$G$11:$G$18,$O1226)))+N(INDEX(Settings!$F$11:$F$18,$O1226))))</f>
        <v/>
      </c>
      <c r="N1226" s="53">
        <f>IF(K1226="","",K1226-L1226-M1226-N($I1226)-$P1226*N(Settings!$D$20))</f>
        <v/>
      </c>
      <c r="O1226">
        <f>IF($C1226="",0,IFERROR(MATCH($C1226,Settings!$D$11:$D$18,0),0))</f>
        <v/>
      </c>
      <c r="P1226">
        <f>IF(LOWER(TRIM($J1226&amp;""))="x",1,0)</f>
        <v/>
      </c>
    </row>
    <row r="1227">
      <c r="A1227" s="49" t="n">
        <v>46173</v>
      </c>
      <c r="B1227" s="50" t="inlineStr">
        <is>
          <t>BL27220</t>
        </is>
      </c>
      <c r="C1227" s="50" t="inlineStr">
        <is>
          <t>Amazon</t>
        </is>
      </c>
      <c r="D1227" s="50" t="inlineStr">
        <is>
          <t>BL-201</t>
        </is>
      </c>
      <c r="E1227" s="50" t="n">
        <v>1</v>
      </c>
      <c r="F1227" s="51" t="n">
        <v>13.15</v>
      </c>
      <c r="G1227" s="51" t="n">
        <v>0</v>
      </c>
      <c r="H1227" s="51" t="n">
        <v>0</v>
      </c>
      <c r="I1227" s="51" t="n">
        <v>4.68</v>
      </c>
      <c r="J1227" s="50" t="n"/>
      <c r="K1227" s="52">
        <f>IF(OR($A1227="",$E1227=""),"",IF($P1227=1,0,N($E1227)*N($F1227)-N($G1227)+N($H1227)))</f>
        <v/>
      </c>
      <c r="L1227" s="52">
        <f>IF(K1227="","",IF($P1227=1,0,N($E1227)*IFERROR(INDEX(Products!$D$8:$D$307,MATCH($D1227,Products!$A$8:$A$307,0)),0)))</f>
        <v/>
      </c>
      <c r="M1227" s="52">
        <f>IF(OR(K1227="",$O1227=0),IF(K1227="","",0),IF($P1227=1,0,K1227*(N(INDEX(Settings!$E$11:$E$18,$O1227))+N(INDEX(Settings!$G$11:$G$18,$O1227)))+N(INDEX(Settings!$F$11:$F$18,$O1227))))</f>
        <v/>
      </c>
      <c r="N1227" s="53">
        <f>IF(K1227="","",K1227-L1227-M1227-N($I1227)-$P1227*N(Settings!$D$20))</f>
        <v/>
      </c>
      <c r="O1227">
        <f>IF($C1227="",0,IFERROR(MATCH($C1227,Settings!$D$11:$D$18,0),0))</f>
        <v/>
      </c>
      <c r="P1227">
        <f>IF(LOWER(TRIM($J1227&amp;""))="x",1,0)</f>
        <v/>
      </c>
    </row>
    <row r="1228">
      <c r="A1228" s="49" t="n">
        <v>46173</v>
      </c>
      <c r="B1228" s="50" t="inlineStr">
        <is>
          <t>BL27221</t>
        </is>
      </c>
      <c r="C1228" s="50" t="inlineStr">
        <is>
          <t>Etsy</t>
        </is>
      </c>
      <c r="D1228" s="50" t="inlineStr">
        <is>
          <t>BL-203</t>
        </is>
      </c>
      <c r="E1228" s="50" t="n">
        <v>1</v>
      </c>
      <c r="F1228" s="51" t="n">
        <v>16.72</v>
      </c>
      <c r="G1228" s="51" t="n">
        <v>0</v>
      </c>
      <c r="H1228" s="51" t="n">
        <v>3.28</v>
      </c>
      <c r="I1228" s="51" t="n">
        <v>4.31</v>
      </c>
      <c r="J1228" s="50" t="n"/>
      <c r="K1228" s="52">
        <f>IF(OR($A1228="",$E1228=""),"",IF($P1228=1,0,N($E1228)*N($F1228)-N($G1228)+N($H1228)))</f>
        <v/>
      </c>
      <c r="L1228" s="52">
        <f>IF(K1228="","",IF($P1228=1,0,N($E1228)*IFERROR(INDEX(Products!$D$8:$D$307,MATCH($D1228,Products!$A$8:$A$307,0)),0)))</f>
        <v/>
      </c>
      <c r="M1228" s="52">
        <f>IF(OR(K1228="",$O1228=0),IF(K1228="","",0),IF($P1228=1,0,K1228*(N(INDEX(Settings!$E$11:$E$18,$O1228))+N(INDEX(Settings!$G$11:$G$18,$O1228)))+N(INDEX(Settings!$F$11:$F$18,$O1228))))</f>
        <v/>
      </c>
      <c r="N1228" s="53">
        <f>IF(K1228="","",K1228-L1228-M1228-N($I1228)-$P1228*N(Settings!$D$20))</f>
        <v/>
      </c>
      <c r="O1228">
        <f>IF($C1228="",0,IFERROR(MATCH($C1228,Settings!$D$11:$D$18,0),0))</f>
        <v/>
      </c>
      <c r="P1228">
        <f>IF(LOWER(TRIM($J1228&amp;""))="x",1,0)</f>
        <v/>
      </c>
    </row>
    <row r="1229">
      <c r="A1229" s="49" t="n">
        <v>46173</v>
      </c>
      <c r="B1229" s="50" t="inlineStr">
        <is>
          <t>BL27222</t>
        </is>
      </c>
      <c r="C1229" s="50" t="inlineStr">
        <is>
          <t>Amazon</t>
        </is>
      </c>
      <c r="D1229" s="50" t="inlineStr">
        <is>
          <t>BL-101</t>
        </is>
      </c>
      <c r="E1229" s="50" t="n">
        <v>1</v>
      </c>
      <c r="F1229" s="51" t="n">
        <v>21.97</v>
      </c>
      <c r="G1229" s="51" t="n">
        <v>0</v>
      </c>
      <c r="H1229" s="51" t="n">
        <v>0</v>
      </c>
      <c r="I1229" s="51" t="n">
        <v>4.55</v>
      </c>
      <c r="J1229" s="50" t="n"/>
      <c r="K1229" s="52">
        <f>IF(OR($A1229="",$E1229=""),"",IF($P1229=1,0,N($E1229)*N($F1229)-N($G1229)+N($H1229)))</f>
        <v/>
      </c>
      <c r="L1229" s="52">
        <f>IF(K1229="","",IF($P1229=1,0,N($E1229)*IFERROR(INDEX(Products!$D$8:$D$307,MATCH($D1229,Products!$A$8:$A$307,0)),0)))</f>
        <v/>
      </c>
      <c r="M1229" s="52">
        <f>IF(OR(K1229="",$O1229=0),IF(K1229="","",0),IF($P1229=1,0,K1229*(N(INDEX(Settings!$E$11:$E$18,$O1229))+N(INDEX(Settings!$G$11:$G$18,$O1229)))+N(INDEX(Settings!$F$11:$F$18,$O1229))))</f>
        <v/>
      </c>
      <c r="N1229" s="53">
        <f>IF(K1229="","",K1229-L1229-M1229-N($I1229)-$P1229*N(Settings!$D$20))</f>
        <v/>
      </c>
      <c r="O1229">
        <f>IF($C1229="",0,IFERROR(MATCH($C1229,Settings!$D$11:$D$18,0),0))</f>
        <v/>
      </c>
      <c r="P1229">
        <f>IF(LOWER(TRIM($J1229&amp;""))="x",1,0)</f>
        <v/>
      </c>
    </row>
    <row r="1230">
      <c r="A1230" s="49" t="n">
        <v>46173</v>
      </c>
      <c r="B1230" s="50" t="inlineStr">
        <is>
          <t>BL27223</t>
        </is>
      </c>
      <c r="C1230" s="50" t="inlineStr">
        <is>
          <t>Amazon</t>
        </is>
      </c>
      <c r="D1230" s="50" t="inlineStr">
        <is>
          <t>BL-303</t>
        </is>
      </c>
      <c r="E1230" s="50" t="n">
        <v>2</v>
      </c>
      <c r="F1230" s="51" t="n">
        <v>10.5</v>
      </c>
      <c r="G1230" s="51" t="n">
        <v>0</v>
      </c>
      <c r="H1230" s="51" t="n">
        <v>0</v>
      </c>
      <c r="I1230" s="51" t="n">
        <v>4.61</v>
      </c>
      <c r="J1230" s="50" t="n"/>
      <c r="K1230" s="52">
        <f>IF(OR($A1230="",$E1230=""),"",IF($P1230=1,0,N($E1230)*N($F1230)-N($G1230)+N($H1230)))</f>
        <v/>
      </c>
      <c r="L1230" s="52">
        <f>IF(K1230="","",IF($P1230=1,0,N($E1230)*IFERROR(INDEX(Products!$D$8:$D$307,MATCH($D1230,Products!$A$8:$A$307,0)),0)))</f>
        <v/>
      </c>
      <c r="M1230" s="52">
        <f>IF(OR(K1230="",$O1230=0),IF(K1230="","",0),IF($P1230=1,0,K1230*(N(INDEX(Settings!$E$11:$E$18,$O1230))+N(INDEX(Settings!$G$11:$G$18,$O1230)))+N(INDEX(Settings!$F$11:$F$18,$O1230))))</f>
        <v/>
      </c>
      <c r="N1230" s="53">
        <f>IF(K1230="","",K1230-L1230-M1230-N($I1230)-$P1230*N(Settings!$D$20))</f>
        <v/>
      </c>
      <c r="O1230">
        <f>IF($C1230="",0,IFERROR(MATCH($C1230,Settings!$D$11:$D$18,0),0))</f>
        <v/>
      </c>
      <c r="P1230">
        <f>IF(LOWER(TRIM($J1230&amp;""))="x",1,0)</f>
        <v/>
      </c>
    </row>
    <row r="1231">
      <c r="A1231" s="49" t="n">
        <v>46173</v>
      </c>
      <c r="B1231" s="50" t="inlineStr">
        <is>
          <t>BL27224</t>
        </is>
      </c>
      <c r="C1231" s="50" t="inlineStr">
        <is>
          <t>Amazon</t>
        </is>
      </c>
      <c r="D1231" s="50" t="inlineStr">
        <is>
          <t>BL-202</t>
        </is>
      </c>
      <c r="E1231" s="50" t="n">
        <v>1</v>
      </c>
      <c r="F1231" s="51" t="n">
        <v>60.88</v>
      </c>
      <c r="G1231" s="51" t="n">
        <v>0</v>
      </c>
      <c r="H1231" s="51" t="n">
        <v>0</v>
      </c>
      <c r="I1231" s="51" t="n">
        <v>6.9</v>
      </c>
      <c r="J1231" s="50" t="n"/>
      <c r="K1231" s="52">
        <f>IF(OR($A1231="",$E1231=""),"",IF($P1231=1,0,N($E1231)*N($F1231)-N($G1231)+N($H1231)))</f>
        <v/>
      </c>
      <c r="L1231" s="52">
        <f>IF(K1231="","",IF($P1231=1,0,N($E1231)*IFERROR(INDEX(Products!$D$8:$D$307,MATCH($D1231,Products!$A$8:$A$307,0)),0)))</f>
        <v/>
      </c>
      <c r="M1231" s="52">
        <f>IF(OR(K1231="",$O1231=0),IF(K1231="","",0),IF($P1231=1,0,K1231*(N(INDEX(Settings!$E$11:$E$18,$O1231))+N(INDEX(Settings!$G$11:$G$18,$O1231)))+N(INDEX(Settings!$F$11:$F$18,$O1231))))</f>
        <v/>
      </c>
      <c r="N1231" s="53">
        <f>IF(K1231="","",K1231-L1231-M1231-N($I1231)-$P1231*N(Settings!$D$20))</f>
        <v/>
      </c>
      <c r="O1231">
        <f>IF($C1231="",0,IFERROR(MATCH($C1231,Settings!$D$11:$D$18,0),0))</f>
        <v/>
      </c>
      <c r="P1231">
        <f>IF(LOWER(TRIM($J1231&amp;""))="x",1,0)</f>
        <v/>
      </c>
    </row>
    <row r="1232">
      <c r="A1232" s="49" t="n">
        <v>46173</v>
      </c>
      <c r="B1232" s="50" t="inlineStr">
        <is>
          <t>BL27225</t>
        </is>
      </c>
      <c r="C1232" s="50" t="inlineStr">
        <is>
          <t>Own shop</t>
        </is>
      </c>
      <c r="D1232" s="50" t="inlineStr">
        <is>
          <t>BL-101</t>
        </is>
      </c>
      <c r="E1232" s="50" t="n">
        <v>1</v>
      </c>
      <c r="F1232" s="51" t="n">
        <v>20.92</v>
      </c>
      <c r="G1232" s="51" t="n">
        <v>2.09</v>
      </c>
      <c r="H1232" s="51" t="n">
        <v>4.12</v>
      </c>
      <c r="I1232" s="51" t="n">
        <v>4.91</v>
      </c>
      <c r="J1232" s="50" t="n"/>
      <c r="K1232" s="52">
        <f>IF(OR($A1232="",$E1232=""),"",IF($P1232=1,0,N($E1232)*N($F1232)-N($G1232)+N($H1232)))</f>
        <v/>
      </c>
      <c r="L1232" s="52">
        <f>IF(K1232="","",IF($P1232=1,0,N($E1232)*IFERROR(INDEX(Products!$D$8:$D$307,MATCH($D1232,Products!$A$8:$A$307,0)),0)))</f>
        <v/>
      </c>
      <c r="M1232" s="52">
        <f>IF(OR(K1232="",$O1232=0),IF(K1232="","",0),IF($P1232=1,0,K1232*(N(INDEX(Settings!$E$11:$E$18,$O1232))+N(INDEX(Settings!$G$11:$G$18,$O1232)))+N(INDEX(Settings!$F$11:$F$18,$O1232))))</f>
        <v/>
      </c>
      <c r="N1232" s="53">
        <f>IF(K1232="","",K1232-L1232-M1232-N($I1232)-$P1232*N(Settings!$D$20))</f>
        <v/>
      </c>
      <c r="O1232">
        <f>IF($C1232="",0,IFERROR(MATCH($C1232,Settings!$D$11:$D$18,0),0))</f>
        <v/>
      </c>
      <c r="P1232">
        <f>IF(LOWER(TRIM($J1232&amp;""))="x",1,0)</f>
        <v/>
      </c>
    </row>
    <row r="1233">
      <c r="A1233" s="49" t="n">
        <v>46173</v>
      </c>
      <c r="B1233" s="50" t="inlineStr">
        <is>
          <t>BL27226</t>
        </is>
      </c>
      <c r="C1233" s="50" t="inlineStr">
        <is>
          <t>Amazon</t>
        </is>
      </c>
      <c r="D1233" s="50" t="inlineStr">
        <is>
          <t>BL-104</t>
        </is>
      </c>
      <c r="E1233" s="50" t="n">
        <v>1</v>
      </c>
      <c r="F1233" s="51" t="n">
        <v>8.74</v>
      </c>
      <c r="G1233" s="51" t="n">
        <v>0</v>
      </c>
      <c r="H1233" s="51" t="n">
        <v>0</v>
      </c>
      <c r="I1233" s="51" t="n">
        <v>5.19</v>
      </c>
      <c r="J1233" s="50" t="n"/>
      <c r="K1233" s="52">
        <f>IF(OR($A1233="",$E1233=""),"",IF($P1233=1,0,N($E1233)*N($F1233)-N($G1233)+N($H1233)))</f>
        <v/>
      </c>
      <c r="L1233" s="52">
        <f>IF(K1233="","",IF($P1233=1,0,N($E1233)*IFERROR(INDEX(Products!$D$8:$D$307,MATCH($D1233,Products!$A$8:$A$307,0)),0)))</f>
        <v/>
      </c>
      <c r="M1233" s="52">
        <f>IF(OR(K1233="",$O1233=0),IF(K1233="","",0),IF($P1233=1,0,K1233*(N(INDEX(Settings!$E$11:$E$18,$O1233))+N(INDEX(Settings!$G$11:$G$18,$O1233)))+N(INDEX(Settings!$F$11:$F$18,$O1233))))</f>
        <v/>
      </c>
      <c r="N1233" s="53">
        <f>IF(K1233="","",K1233-L1233-M1233-N($I1233)-$P1233*N(Settings!$D$20))</f>
        <v/>
      </c>
      <c r="O1233">
        <f>IF($C1233="",0,IFERROR(MATCH($C1233,Settings!$D$11:$D$18,0),0))</f>
        <v/>
      </c>
      <c r="P1233">
        <f>IF(LOWER(TRIM($J1233&amp;""))="x",1,0)</f>
        <v/>
      </c>
    </row>
    <row r="1234">
      <c r="A1234" s="49" t="n">
        <v>46173</v>
      </c>
      <c r="B1234" s="50" t="inlineStr">
        <is>
          <t>BL27227</t>
        </is>
      </c>
      <c r="C1234" s="50" t="inlineStr">
        <is>
          <t>Amazon</t>
        </is>
      </c>
      <c r="D1234" s="50" t="inlineStr">
        <is>
          <t>BL-202</t>
        </is>
      </c>
      <c r="E1234" s="50" t="n">
        <v>1</v>
      </c>
      <c r="F1234" s="51" t="n">
        <v>60.88</v>
      </c>
      <c r="G1234" s="51" t="n">
        <v>0</v>
      </c>
      <c r="H1234" s="51" t="n">
        <v>0</v>
      </c>
      <c r="I1234" s="51" t="n">
        <v>6.9</v>
      </c>
      <c r="J1234" s="50" t="n"/>
      <c r="K1234" s="52">
        <f>IF(OR($A1234="",$E1234=""),"",IF($P1234=1,0,N($E1234)*N($F1234)-N($G1234)+N($H1234)))</f>
        <v/>
      </c>
      <c r="L1234" s="52">
        <f>IF(K1234="","",IF($P1234=1,0,N($E1234)*IFERROR(INDEX(Products!$D$8:$D$307,MATCH($D1234,Products!$A$8:$A$307,0)),0)))</f>
        <v/>
      </c>
      <c r="M1234" s="52">
        <f>IF(OR(K1234="",$O1234=0),IF(K1234="","",0),IF($P1234=1,0,K1234*(N(INDEX(Settings!$E$11:$E$18,$O1234))+N(INDEX(Settings!$G$11:$G$18,$O1234)))+N(INDEX(Settings!$F$11:$F$18,$O1234))))</f>
        <v/>
      </c>
      <c r="N1234" s="53">
        <f>IF(K1234="","",K1234-L1234-M1234-N($I1234)-$P1234*N(Settings!$D$20))</f>
        <v/>
      </c>
      <c r="O1234">
        <f>IF($C1234="",0,IFERROR(MATCH($C1234,Settings!$D$11:$D$18,0),0))</f>
        <v/>
      </c>
      <c r="P1234">
        <f>IF(LOWER(TRIM($J1234&amp;""))="x",1,0)</f>
        <v/>
      </c>
    </row>
    <row r="1235">
      <c r="A1235" s="49" t="n">
        <v>46173</v>
      </c>
      <c r="B1235" s="50" t="inlineStr">
        <is>
          <t>BL27228</t>
        </is>
      </c>
      <c r="C1235" s="50" t="inlineStr">
        <is>
          <t>Own shop</t>
        </is>
      </c>
      <c r="D1235" s="50" t="inlineStr">
        <is>
          <t>BL-401</t>
        </is>
      </c>
      <c r="E1235" s="50" t="n">
        <v>1</v>
      </c>
      <c r="F1235" s="51" t="n">
        <v>23.45</v>
      </c>
      <c r="G1235" s="51" t="n">
        <v>0</v>
      </c>
      <c r="H1235" s="51" t="n">
        <v>4.12</v>
      </c>
      <c r="I1235" s="51" t="n">
        <v>4.29</v>
      </c>
      <c r="J1235" s="50" t="n"/>
      <c r="K1235" s="52">
        <f>IF(OR($A1235="",$E1235=""),"",IF($P1235=1,0,N($E1235)*N($F1235)-N($G1235)+N($H1235)))</f>
        <v/>
      </c>
      <c r="L1235" s="52">
        <f>IF(K1235="","",IF($P1235=1,0,N($E1235)*IFERROR(INDEX(Products!$D$8:$D$307,MATCH($D1235,Products!$A$8:$A$307,0)),0)))</f>
        <v/>
      </c>
      <c r="M1235" s="52">
        <f>IF(OR(K1235="",$O1235=0),IF(K1235="","",0),IF($P1235=1,0,K1235*(N(INDEX(Settings!$E$11:$E$18,$O1235))+N(INDEX(Settings!$G$11:$G$18,$O1235)))+N(INDEX(Settings!$F$11:$F$18,$O1235))))</f>
        <v/>
      </c>
      <c r="N1235" s="53">
        <f>IF(K1235="","",K1235-L1235-M1235-N($I1235)-$P1235*N(Settings!$D$20))</f>
        <v/>
      </c>
      <c r="O1235">
        <f>IF($C1235="",0,IFERROR(MATCH($C1235,Settings!$D$11:$D$18,0),0))</f>
        <v/>
      </c>
      <c r="P1235">
        <f>IF(LOWER(TRIM($J1235&amp;""))="x",1,0)</f>
        <v/>
      </c>
    </row>
    <row r="1236">
      <c r="A1236" s="49" t="n">
        <v>46173</v>
      </c>
      <c r="B1236" s="50" t="inlineStr">
        <is>
          <t>BL27229</t>
        </is>
      </c>
      <c r="C1236" s="50" t="inlineStr">
        <is>
          <t>Own shop</t>
        </is>
      </c>
      <c r="D1236" s="50" t="inlineStr">
        <is>
          <t>BL-302</t>
        </is>
      </c>
      <c r="E1236" s="50" t="n">
        <v>1</v>
      </c>
      <c r="F1236" s="51" t="n">
        <v>33.53</v>
      </c>
      <c r="G1236" s="51" t="n">
        <v>0</v>
      </c>
      <c r="H1236" s="51" t="n">
        <v>4.12</v>
      </c>
      <c r="I1236" s="51" t="n">
        <v>4.89</v>
      </c>
      <c r="J1236" s="50" t="n"/>
      <c r="K1236" s="52">
        <f>IF(OR($A1236="",$E1236=""),"",IF($P1236=1,0,N($E1236)*N($F1236)-N($G1236)+N($H1236)))</f>
        <v/>
      </c>
      <c r="L1236" s="52">
        <f>IF(K1236="","",IF($P1236=1,0,N($E1236)*IFERROR(INDEX(Products!$D$8:$D$307,MATCH($D1236,Products!$A$8:$A$307,0)),0)))</f>
        <v/>
      </c>
      <c r="M1236" s="52">
        <f>IF(OR(K1236="",$O1236=0),IF(K1236="","",0),IF($P1236=1,0,K1236*(N(INDEX(Settings!$E$11:$E$18,$O1236))+N(INDEX(Settings!$G$11:$G$18,$O1236)))+N(INDEX(Settings!$F$11:$F$18,$O1236))))</f>
        <v/>
      </c>
      <c r="N1236" s="53">
        <f>IF(K1236="","",K1236-L1236-M1236-N($I1236)-$P1236*N(Settings!$D$20))</f>
        <v/>
      </c>
      <c r="O1236">
        <f>IF($C1236="",0,IFERROR(MATCH($C1236,Settings!$D$11:$D$18,0),0))</f>
        <v/>
      </c>
      <c r="P1236">
        <f>IF(LOWER(TRIM($J1236&amp;""))="x",1,0)</f>
        <v/>
      </c>
    </row>
    <row r="1237">
      <c r="A1237" s="49" t="n">
        <v>46173</v>
      </c>
      <c r="B1237" s="50" t="inlineStr">
        <is>
          <t>BL27230</t>
        </is>
      </c>
      <c r="C1237" s="50" t="inlineStr">
        <is>
          <t>Amazon</t>
        </is>
      </c>
      <c r="D1237" s="50" t="inlineStr">
        <is>
          <t>BL-101</t>
        </is>
      </c>
      <c r="E1237" s="50" t="n">
        <v>1</v>
      </c>
      <c r="F1237" s="51" t="n">
        <v>21.97</v>
      </c>
      <c r="G1237" s="51" t="n">
        <v>0</v>
      </c>
      <c r="H1237" s="51" t="n">
        <v>0</v>
      </c>
      <c r="I1237" s="51" t="n">
        <v>4.57</v>
      </c>
      <c r="J1237" s="50" t="n"/>
      <c r="K1237" s="52">
        <f>IF(OR($A1237="",$E1237=""),"",IF($P1237=1,0,N($E1237)*N($F1237)-N($G1237)+N($H1237)))</f>
        <v/>
      </c>
      <c r="L1237" s="52">
        <f>IF(K1237="","",IF($P1237=1,0,N($E1237)*IFERROR(INDEX(Products!$D$8:$D$307,MATCH($D1237,Products!$A$8:$A$307,0)),0)))</f>
        <v/>
      </c>
      <c r="M1237" s="52">
        <f>IF(OR(K1237="",$O1237=0),IF(K1237="","",0),IF($P1237=1,0,K1237*(N(INDEX(Settings!$E$11:$E$18,$O1237))+N(INDEX(Settings!$G$11:$G$18,$O1237)))+N(INDEX(Settings!$F$11:$F$18,$O1237))))</f>
        <v/>
      </c>
      <c r="N1237" s="53">
        <f>IF(K1237="","",K1237-L1237-M1237-N($I1237)-$P1237*N(Settings!$D$20))</f>
        <v/>
      </c>
      <c r="O1237">
        <f>IF($C1237="",0,IFERROR(MATCH($C1237,Settings!$D$11:$D$18,0),0))</f>
        <v/>
      </c>
      <c r="P1237">
        <f>IF(LOWER(TRIM($J1237&amp;""))="x",1,0)</f>
        <v/>
      </c>
    </row>
    <row r="1238">
      <c r="A1238" s="49" t="n">
        <v>46174</v>
      </c>
      <c r="B1238" s="50" t="inlineStr">
        <is>
          <t>BL27231</t>
        </is>
      </c>
      <c r="C1238" s="50" t="inlineStr">
        <is>
          <t>Own shop</t>
        </is>
      </c>
      <c r="D1238" s="50" t="inlineStr">
        <is>
          <t>BL-201</t>
        </is>
      </c>
      <c r="E1238" s="50" t="n">
        <v>1</v>
      </c>
      <c r="F1238" s="51" t="n">
        <v>12.52</v>
      </c>
      <c r="G1238" s="51" t="n">
        <v>0</v>
      </c>
      <c r="H1238" s="51" t="n">
        <v>4.12</v>
      </c>
      <c r="I1238" s="51" t="n">
        <v>4.5</v>
      </c>
      <c r="J1238" s="50" t="n"/>
      <c r="K1238" s="52">
        <f>IF(OR($A1238="",$E1238=""),"",IF($P1238=1,0,N($E1238)*N($F1238)-N($G1238)+N($H1238)))</f>
        <v/>
      </c>
      <c r="L1238" s="52">
        <f>IF(K1238="","",IF($P1238=1,0,N($E1238)*IFERROR(INDEX(Products!$D$8:$D$307,MATCH($D1238,Products!$A$8:$A$307,0)),0)))</f>
        <v/>
      </c>
      <c r="M1238" s="52">
        <f>IF(OR(K1238="",$O1238=0),IF(K1238="","",0),IF($P1238=1,0,K1238*(N(INDEX(Settings!$E$11:$E$18,$O1238))+N(INDEX(Settings!$G$11:$G$18,$O1238)))+N(INDEX(Settings!$F$11:$F$18,$O1238))))</f>
        <v/>
      </c>
      <c r="N1238" s="53">
        <f>IF(K1238="","",K1238-L1238-M1238-N($I1238)-$P1238*N(Settings!$D$20))</f>
        <v/>
      </c>
      <c r="O1238">
        <f>IF($C1238="",0,IFERROR(MATCH($C1238,Settings!$D$11:$D$18,0),0))</f>
        <v/>
      </c>
      <c r="P1238">
        <f>IF(LOWER(TRIM($J1238&amp;""))="x",1,0)</f>
        <v/>
      </c>
    </row>
    <row r="1239">
      <c r="A1239" s="49" t="n">
        <v>46174</v>
      </c>
      <c r="B1239" s="50" t="inlineStr">
        <is>
          <t>BL27232</t>
        </is>
      </c>
      <c r="C1239" s="50" t="inlineStr">
        <is>
          <t>eBay</t>
        </is>
      </c>
      <c r="D1239" s="50" t="inlineStr">
        <is>
          <t>BL-201</t>
        </is>
      </c>
      <c r="E1239" s="50" t="n">
        <v>1</v>
      </c>
      <c r="F1239" s="51" t="n">
        <v>12.52</v>
      </c>
      <c r="G1239" s="51" t="n">
        <v>0</v>
      </c>
      <c r="H1239" s="51" t="n">
        <v>3.28</v>
      </c>
      <c r="I1239" s="51" t="n">
        <v>5.11</v>
      </c>
      <c r="J1239" s="50" t="n"/>
      <c r="K1239" s="52">
        <f>IF(OR($A1239="",$E1239=""),"",IF($P1239=1,0,N($E1239)*N($F1239)-N($G1239)+N($H1239)))</f>
        <v/>
      </c>
      <c r="L1239" s="52">
        <f>IF(K1239="","",IF($P1239=1,0,N($E1239)*IFERROR(INDEX(Products!$D$8:$D$307,MATCH($D1239,Products!$A$8:$A$307,0)),0)))</f>
        <v/>
      </c>
      <c r="M1239" s="52">
        <f>IF(OR(K1239="",$O1239=0),IF(K1239="","",0),IF($P1239=1,0,K1239*(N(INDEX(Settings!$E$11:$E$18,$O1239))+N(INDEX(Settings!$G$11:$G$18,$O1239)))+N(INDEX(Settings!$F$11:$F$18,$O1239))))</f>
        <v/>
      </c>
      <c r="N1239" s="53">
        <f>IF(K1239="","",K1239-L1239-M1239-N($I1239)-$P1239*N(Settings!$D$20))</f>
        <v/>
      </c>
      <c r="O1239">
        <f>IF($C1239="",0,IFERROR(MATCH($C1239,Settings!$D$11:$D$18,0),0))</f>
        <v/>
      </c>
      <c r="P1239">
        <f>IF(LOWER(TRIM($J1239&amp;""))="x",1,0)</f>
        <v/>
      </c>
    </row>
    <row r="1240">
      <c r="A1240" s="49" t="n">
        <v>46174</v>
      </c>
      <c r="B1240" s="50" t="inlineStr">
        <is>
          <t>BL27233</t>
        </is>
      </c>
      <c r="C1240" s="50" t="inlineStr">
        <is>
          <t>Etsy</t>
        </is>
      </c>
      <c r="D1240" s="50" t="inlineStr">
        <is>
          <t>BL-101</t>
        </is>
      </c>
      <c r="E1240" s="50" t="n">
        <v>1</v>
      </c>
      <c r="F1240" s="51" t="n">
        <v>20.92</v>
      </c>
      <c r="G1240" s="51" t="n">
        <v>0</v>
      </c>
      <c r="H1240" s="51" t="n">
        <v>3.28</v>
      </c>
      <c r="I1240" s="51" t="n">
        <v>4.68</v>
      </c>
      <c r="J1240" s="50" t="n"/>
      <c r="K1240" s="52">
        <f>IF(OR($A1240="",$E1240=""),"",IF($P1240=1,0,N($E1240)*N($F1240)-N($G1240)+N($H1240)))</f>
        <v/>
      </c>
      <c r="L1240" s="52">
        <f>IF(K1240="","",IF($P1240=1,0,N($E1240)*IFERROR(INDEX(Products!$D$8:$D$307,MATCH($D1240,Products!$A$8:$A$307,0)),0)))</f>
        <v/>
      </c>
      <c r="M1240" s="52">
        <f>IF(OR(K1240="",$O1240=0),IF(K1240="","",0),IF($P1240=1,0,K1240*(N(INDEX(Settings!$E$11:$E$18,$O1240))+N(INDEX(Settings!$G$11:$G$18,$O1240)))+N(INDEX(Settings!$F$11:$F$18,$O1240))))</f>
        <v/>
      </c>
      <c r="N1240" s="53">
        <f>IF(K1240="","",K1240-L1240-M1240-N($I1240)-$P1240*N(Settings!$D$20))</f>
        <v/>
      </c>
      <c r="O1240">
        <f>IF($C1240="",0,IFERROR(MATCH($C1240,Settings!$D$11:$D$18,0),0))</f>
        <v/>
      </c>
      <c r="P1240">
        <f>IF(LOWER(TRIM($J1240&amp;""))="x",1,0)</f>
        <v/>
      </c>
    </row>
    <row r="1241">
      <c r="A1241" s="49" t="n">
        <v>46174</v>
      </c>
      <c r="B1241" s="50" t="inlineStr">
        <is>
          <t>BL27234</t>
        </is>
      </c>
      <c r="C1241" s="50" t="inlineStr">
        <is>
          <t>eBay</t>
        </is>
      </c>
      <c r="D1241" s="50" t="inlineStr">
        <is>
          <t>BL-204</t>
        </is>
      </c>
      <c r="E1241" s="50" t="n">
        <v>1</v>
      </c>
      <c r="F1241" s="51" t="n">
        <v>19.24</v>
      </c>
      <c r="G1241" s="51" t="n">
        <v>0</v>
      </c>
      <c r="H1241" s="51" t="n">
        <v>3.28</v>
      </c>
      <c r="I1241" s="51" t="n">
        <v>4.72</v>
      </c>
      <c r="J1241" s="50" t="n"/>
      <c r="K1241" s="52">
        <f>IF(OR($A1241="",$E1241=""),"",IF($P1241=1,0,N($E1241)*N($F1241)-N($G1241)+N($H1241)))</f>
        <v/>
      </c>
      <c r="L1241" s="52">
        <f>IF(K1241="","",IF($P1241=1,0,N($E1241)*IFERROR(INDEX(Products!$D$8:$D$307,MATCH($D1241,Products!$A$8:$A$307,0)),0)))</f>
        <v/>
      </c>
      <c r="M1241" s="52">
        <f>IF(OR(K1241="",$O1241=0),IF(K1241="","",0),IF($P1241=1,0,K1241*(N(INDEX(Settings!$E$11:$E$18,$O1241))+N(INDEX(Settings!$G$11:$G$18,$O1241)))+N(INDEX(Settings!$F$11:$F$18,$O1241))))</f>
        <v/>
      </c>
      <c r="N1241" s="53">
        <f>IF(K1241="","",K1241-L1241-M1241-N($I1241)-$P1241*N(Settings!$D$20))</f>
        <v/>
      </c>
      <c r="O1241">
        <f>IF($C1241="",0,IFERROR(MATCH($C1241,Settings!$D$11:$D$18,0),0))</f>
        <v/>
      </c>
      <c r="P1241">
        <f>IF(LOWER(TRIM($J1241&amp;""))="x",1,0)</f>
        <v/>
      </c>
    </row>
    <row r="1242">
      <c r="A1242" s="49" t="n">
        <v>46174</v>
      </c>
      <c r="B1242" s="50" t="inlineStr">
        <is>
          <t>BL27235</t>
        </is>
      </c>
      <c r="C1242" s="50" t="inlineStr">
        <is>
          <t>eBay</t>
        </is>
      </c>
      <c r="D1242" s="50" t="inlineStr">
        <is>
          <t>BL-201</t>
        </is>
      </c>
      <c r="E1242" s="50" t="n">
        <v>1</v>
      </c>
      <c r="F1242" s="51" t="n">
        <v>12.52</v>
      </c>
      <c r="G1242" s="51" t="n">
        <v>0</v>
      </c>
      <c r="H1242" s="51" t="n">
        <v>3.28</v>
      </c>
      <c r="I1242" s="51" t="n">
        <v>4.49</v>
      </c>
      <c r="J1242" s="50" t="n"/>
      <c r="K1242" s="52">
        <f>IF(OR($A1242="",$E1242=""),"",IF($P1242=1,0,N($E1242)*N($F1242)-N($G1242)+N($H1242)))</f>
        <v/>
      </c>
      <c r="L1242" s="52">
        <f>IF(K1242="","",IF($P1242=1,0,N($E1242)*IFERROR(INDEX(Products!$D$8:$D$307,MATCH($D1242,Products!$A$8:$A$307,0)),0)))</f>
        <v/>
      </c>
      <c r="M1242" s="52">
        <f>IF(OR(K1242="",$O1242=0),IF(K1242="","",0),IF($P1242=1,0,K1242*(N(INDEX(Settings!$E$11:$E$18,$O1242))+N(INDEX(Settings!$G$11:$G$18,$O1242)))+N(INDEX(Settings!$F$11:$F$18,$O1242))))</f>
        <v/>
      </c>
      <c r="N1242" s="53">
        <f>IF(K1242="","",K1242-L1242-M1242-N($I1242)-$P1242*N(Settings!$D$20))</f>
        <v/>
      </c>
      <c r="O1242">
        <f>IF($C1242="",0,IFERROR(MATCH($C1242,Settings!$D$11:$D$18,0),0))</f>
        <v/>
      </c>
      <c r="P1242">
        <f>IF(LOWER(TRIM($J1242&amp;""))="x",1,0)</f>
        <v/>
      </c>
    </row>
    <row r="1243">
      <c r="A1243" s="49" t="n">
        <v>46174</v>
      </c>
      <c r="B1243" s="50" t="inlineStr">
        <is>
          <t>BL27236</t>
        </is>
      </c>
      <c r="C1243" s="50" t="inlineStr">
        <is>
          <t>eBay</t>
        </is>
      </c>
      <c r="D1243" s="50" t="inlineStr">
        <is>
          <t>BL-204</t>
        </is>
      </c>
      <c r="E1243" s="50" t="n">
        <v>2</v>
      </c>
      <c r="F1243" s="51" t="n">
        <v>19.24</v>
      </c>
      <c r="G1243" s="51" t="n">
        <v>0</v>
      </c>
      <c r="H1243" s="51" t="n">
        <v>3.28</v>
      </c>
      <c r="I1243" s="51" t="n">
        <v>4.17</v>
      </c>
      <c r="J1243" s="50" t="n"/>
      <c r="K1243" s="52">
        <f>IF(OR($A1243="",$E1243=""),"",IF($P1243=1,0,N($E1243)*N($F1243)-N($G1243)+N($H1243)))</f>
        <v/>
      </c>
      <c r="L1243" s="52">
        <f>IF(K1243="","",IF($P1243=1,0,N($E1243)*IFERROR(INDEX(Products!$D$8:$D$307,MATCH($D1243,Products!$A$8:$A$307,0)),0)))</f>
        <v/>
      </c>
      <c r="M1243" s="52">
        <f>IF(OR(K1243="",$O1243=0),IF(K1243="","",0),IF($P1243=1,0,K1243*(N(INDEX(Settings!$E$11:$E$18,$O1243))+N(INDEX(Settings!$G$11:$G$18,$O1243)))+N(INDEX(Settings!$F$11:$F$18,$O1243))))</f>
        <v/>
      </c>
      <c r="N1243" s="53">
        <f>IF(K1243="","",K1243-L1243-M1243-N($I1243)-$P1243*N(Settings!$D$20))</f>
        <v/>
      </c>
      <c r="O1243">
        <f>IF($C1243="",0,IFERROR(MATCH($C1243,Settings!$D$11:$D$18,0),0))</f>
        <v/>
      </c>
      <c r="P1243">
        <f>IF(LOWER(TRIM($J1243&amp;""))="x",1,0)</f>
        <v/>
      </c>
    </row>
    <row r="1244">
      <c r="A1244" s="49" t="n">
        <v>46174</v>
      </c>
      <c r="B1244" s="50" t="inlineStr">
        <is>
          <t>BL27237</t>
        </is>
      </c>
      <c r="C1244" s="50" t="inlineStr">
        <is>
          <t>Amazon</t>
        </is>
      </c>
      <c r="D1244" s="50" t="inlineStr">
        <is>
          <t>BL-102</t>
        </is>
      </c>
      <c r="E1244" s="50" t="n">
        <v>2</v>
      </c>
      <c r="F1244" s="51" t="n">
        <v>14.91</v>
      </c>
      <c r="G1244" s="51" t="n">
        <v>0</v>
      </c>
      <c r="H1244" s="51" t="n">
        <v>0</v>
      </c>
      <c r="I1244" s="51" t="n">
        <v>4.18</v>
      </c>
      <c r="J1244" s="50" t="n"/>
      <c r="K1244" s="52">
        <f>IF(OR($A1244="",$E1244=""),"",IF($P1244=1,0,N($E1244)*N($F1244)-N($G1244)+N($H1244)))</f>
        <v/>
      </c>
      <c r="L1244" s="52">
        <f>IF(K1244="","",IF($P1244=1,0,N($E1244)*IFERROR(INDEX(Products!$D$8:$D$307,MATCH($D1244,Products!$A$8:$A$307,0)),0)))</f>
        <v/>
      </c>
      <c r="M1244" s="52">
        <f>IF(OR(K1244="",$O1244=0),IF(K1244="","",0),IF($P1244=1,0,K1244*(N(INDEX(Settings!$E$11:$E$18,$O1244))+N(INDEX(Settings!$G$11:$G$18,$O1244)))+N(INDEX(Settings!$F$11:$F$18,$O1244))))</f>
        <v/>
      </c>
      <c r="N1244" s="53">
        <f>IF(K1244="","",K1244-L1244-M1244-N($I1244)-$P1244*N(Settings!$D$20))</f>
        <v/>
      </c>
      <c r="O1244">
        <f>IF($C1244="",0,IFERROR(MATCH($C1244,Settings!$D$11:$D$18,0),0))</f>
        <v/>
      </c>
      <c r="P1244">
        <f>IF(LOWER(TRIM($J1244&amp;""))="x",1,0)</f>
        <v/>
      </c>
    </row>
    <row r="1245">
      <c r="A1245" s="49" t="n">
        <v>46174</v>
      </c>
      <c r="B1245" s="50" t="inlineStr">
        <is>
          <t>BL27238</t>
        </is>
      </c>
      <c r="C1245" s="50" t="inlineStr">
        <is>
          <t>Own shop</t>
        </is>
      </c>
      <c r="D1245" s="50" t="inlineStr">
        <is>
          <t>BL-302</t>
        </is>
      </c>
      <c r="E1245" s="50" t="n">
        <v>1</v>
      </c>
      <c r="F1245" s="51" t="n">
        <v>33.53</v>
      </c>
      <c r="G1245" s="51" t="n">
        <v>3.35</v>
      </c>
      <c r="H1245" s="51" t="n">
        <v>4.12</v>
      </c>
      <c r="I1245" s="51" t="n">
        <v>4.44</v>
      </c>
      <c r="J1245" s="50" t="n"/>
      <c r="K1245" s="52">
        <f>IF(OR($A1245="",$E1245=""),"",IF($P1245=1,0,N($E1245)*N($F1245)-N($G1245)+N($H1245)))</f>
        <v/>
      </c>
      <c r="L1245" s="52">
        <f>IF(K1245="","",IF($P1245=1,0,N($E1245)*IFERROR(INDEX(Products!$D$8:$D$307,MATCH($D1245,Products!$A$8:$A$307,0)),0)))</f>
        <v/>
      </c>
      <c r="M1245" s="52">
        <f>IF(OR(K1245="",$O1245=0),IF(K1245="","",0),IF($P1245=1,0,K1245*(N(INDEX(Settings!$E$11:$E$18,$O1245))+N(INDEX(Settings!$G$11:$G$18,$O1245)))+N(INDEX(Settings!$F$11:$F$18,$O1245))))</f>
        <v/>
      </c>
      <c r="N1245" s="53">
        <f>IF(K1245="","",K1245-L1245-M1245-N($I1245)-$P1245*N(Settings!$D$20))</f>
        <v/>
      </c>
      <c r="O1245">
        <f>IF($C1245="",0,IFERROR(MATCH($C1245,Settings!$D$11:$D$18,0),0))</f>
        <v/>
      </c>
      <c r="P1245">
        <f>IF(LOWER(TRIM($J1245&amp;""))="x",1,0)</f>
        <v/>
      </c>
    </row>
    <row r="1246">
      <c r="A1246" s="49" t="n">
        <v>46174</v>
      </c>
      <c r="B1246" s="50" t="inlineStr">
        <is>
          <t>BL27239</t>
        </is>
      </c>
      <c r="C1246" s="50" t="inlineStr">
        <is>
          <t>Amazon</t>
        </is>
      </c>
      <c r="D1246" s="50" t="inlineStr">
        <is>
          <t>BL-201</t>
        </is>
      </c>
      <c r="E1246" s="50" t="n">
        <v>1</v>
      </c>
      <c r="F1246" s="51" t="n">
        <v>13.15</v>
      </c>
      <c r="G1246" s="51" t="n">
        <v>0</v>
      </c>
      <c r="H1246" s="51" t="n">
        <v>0</v>
      </c>
      <c r="I1246" s="51" t="n">
        <v>4.13</v>
      </c>
      <c r="J1246" s="50" t="n"/>
      <c r="K1246" s="52">
        <f>IF(OR($A1246="",$E1246=""),"",IF($P1246=1,0,N($E1246)*N($F1246)-N($G1246)+N($H1246)))</f>
        <v/>
      </c>
      <c r="L1246" s="52">
        <f>IF(K1246="","",IF($P1246=1,0,N($E1246)*IFERROR(INDEX(Products!$D$8:$D$307,MATCH($D1246,Products!$A$8:$A$307,0)),0)))</f>
        <v/>
      </c>
      <c r="M1246" s="52">
        <f>IF(OR(K1246="",$O1246=0),IF(K1246="","",0),IF($P1246=1,0,K1246*(N(INDEX(Settings!$E$11:$E$18,$O1246))+N(INDEX(Settings!$G$11:$G$18,$O1246)))+N(INDEX(Settings!$F$11:$F$18,$O1246))))</f>
        <v/>
      </c>
      <c r="N1246" s="53">
        <f>IF(K1246="","",K1246-L1246-M1246-N($I1246)-$P1246*N(Settings!$D$20))</f>
        <v/>
      </c>
      <c r="O1246">
        <f>IF($C1246="",0,IFERROR(MATCH($C1246,Settings!$D$11:$D$18,0),0))</f>
        <v/>
      </c>
      <c r="P1246">
        <f>IF(LOWER(TRIM($J1246&amp;""))="x",1,0)</f>
        <v/>
      </c>
    </row>
    <row r="1247">
      <c r="A1247" s="49" t="n">
        <v>46174</v>
      </c>
      <c r="B1247" s="50" t="inlineStr">
        <is>
          <t>BL27240</t>
        </is>
      </c>
      <c r="C1247" s="50" t="inlineStr">
        <is>
          <t>Amazon</t>
        </is>
      </c>
      <c r="D1247" s="50" t="inlineStr">
        <is>
          <t>BL-401</t>
        </is>
      </c>
      <c r="E1247" s="50" t="n">
        <v>1</v>
      </c>
      <c r="F1247" s="51" t="n">
        <v>24.62</v>
      </c>
      <c r="G1247" s="51" t="n">
        <v>0</v>
      </c>
      <c r="H1247" s="51" t="n">
        <v>0</v>
      </c>
      <c r="I1247" s="51" t="n">
        <v>4.68</v>
      </c>
      <c r="J1247" s="50" t="n"/>
      <c r="K1247" s="52">
        <f>IF(OR($A1247="",$E1247=""),"",IF($P1247=1,0,N($E1247)*N($F1247)-N($G1247)+N($H1247)))</f>
        <v/>
      </c>
      <c r="L1247" s="52">
        <f>IF(K1247="","",IF($P1247=1,0,N($E1247)*IFERROR(INDEX(Products!$D$8:$D$307,MATCH($D1247,Products!$A$8:$A$307,0)),0)))</f>
        <v/>
      </c>
      <c r="M1247" s="52">
        <f>IF(OR(K1247="",$O1247=0),IF(K1247="","",0),IF($P1247=1,0,K1247*(N(INDEX(Settings!$E$11:$E$18,$O1247))+N(INDEX(Settings!$G$11:$G$18,$O1247)))+N(INDEX(Settings!$F$11:$F$18,$O1247))))</f>
        <v/>
      </c>
      <c r="N1247" s="53">
        <f>IF(K1247="","",K1247-L1247-M1247-N($I1247)-$P1247*N(Settings!$D$20))</f>
        <v/>
      </c>
      <c r="O1247">
        <f>IF($C1247="",0,IFERROR(MATCH($C1247,Settings!$D$11:$D$18,0),0))</f>
        <v/>
      </c>
      <c r="P1247">
        <f>IF(LOWER(TRIM($J1247&amp;""))="x",1,0)</f>
        <v/>
      </c>
    </row>
    <row r="1248">
      <c r="A1248" s="49" t="n">
        <v>46174</v>
      </c>
      <c r="B1248" s="50" t="inlineStr">
        <is>
          <t>BL27241</t>
        </is>
      </c>
      <c r="C1248" s="50" t="inlineStr">
        <is>
          <t>Own shop</t>
        </is>
      </c>
      <c r="D1248" s="50" t="inlineStr">
        <is>
          <t>BL-303</t>
        </is>
      </c>
      <c r="E1248" s="50" t="n">
        <v>2</v>
      </c>
      <c r="F1248" s="51" t="n">
        <v>10</v>
      </c>
      <c r="G1248" s="51" t="n">
        <v>0</v>
      </c>
      <c r="H1248" s="51" t="n">
        <v>4.12</v>
      </c>
      <c r="I1248" s="51" t="n">
        <v>4.64</v>
      </c>
      <c r="J1248" s="50" t="n"/>
      <c r="K1248" s="52">
        <f>IF(OR($A1248="",$E1248=""),"",IF($P1248=1,0,N($E1248)*N($F1248)-N($G1248)+N($H1248)))</f>
        <v/>
      </c>
      <c r="L1248" s="52">
        <f>IF(K1248="","",IF($P1248=1,0,N($E1248)*IFERROR(INDEX(Products!$D$8:$D$307,MATCH($D1248,Products!$A$8:$A$307,0)),0)))</f>
        <v/>
      </c>
      <c r="M1248" s="52">
        <f>IF(OR(K1248="",$O1248=0),IF(K1248="","",0),IF($P1248=1,0,K1248*(N(INDEX(Settings!$E$11:$E$18,$O1248))+N(INDEX(Settings!$G$11:$G$18,$O1248)))+N(INDEX(Settings!$F$11:$F$18,$O1248))))</f>
        <v/>
      </c>
      <c r="N1248" s="53">
        <f>IF(K1248="","",K1248-L1248-M1248-N($I1248)-$P1248*N(Settings!$D$20))</f>
        <v/>
      </c>
      <c r="O1248">
        <f>IF($C1248="",0,IFERROR(MATCH($C1248,Settings!$D$11:$D$18,0),0))</f>
        <v/>
      </c>
      <c r="P1248">
        <f>IF(LOWER(TRIM($J1248&amp;""))="x",1,0)</f>
        <v/>
      </c>
    </row>
    <row r="1249">
      <c r="A1249" s="49" t="n">
        <v>46174</v>
      </c>
      <c r="B1249" s="50" t="inlineStr">
        <is>
          <t>BL27242</t>
        </is>
      </c>
      <c r="C1249" s="50" t="inlineStr">
        <is>
          <t>Amazon</t>
        </is>
      </c>
      <c r="D1249" s="50" t="inlineStr">
        <is>
          <t>BL-303</t>
        </is>
      </c>
      <c r="E1249" s="50" t="n">
        <v>1</v>
      </c>
      <c r="F1249" s="51" t="n">
        <v>10.5</v>
      </c>
      <c r="G1249" s="51" t="n">
        <v>0</v>
      </c>
      <c r="H1249" s="51" t="n">
        <v>0</v>
      </c>
      <c r="I1249" s="51" t="n">
        <v>4.75</v>
      </c>
      <c r="J1249" s="50" t="n"/>
      <c r="K1249" s="52">
        <f>IF(OR($A1249="",$E1249=""),"",IF($P1249=1,0,N($E1249)*N($F1249)-N($G1249)+N($H1249)))</f>
        <v/>
      </c>
      <c r="L1249" s="52">
        <f>IF(K1249="","",IF($P1249=1,0,N($E1249)*IFERROR(INDEX(Products!$D$8:$D$307,MATCH($D1249,Products!$A$8:$A$307,0)),0)))</f>
        <v/>
      </c>
      <c r="M1249" s="52">
        <f>IF(OR(K1249="",$O1249=0),IF(K1249="","",0),IF($P1249=1,0,K1249*(N(INDEX(Settings!$E$11:$E$18,$O1249))+N(INDEX(Settings!$G$11:$G$18,$O1249)))+N(INDEX(Settings!$F$11:$F$18,$O1249))))</f>
        <v/>
      </c>
      <c r="N1249" s="53">
        <f>IF(K1249="","",K1249-L1249-M1249-N($I1249)-$P1249*N(Settings!$D$20))</f>
        <v/>
      </c>
      <c r="O1249">
        <f>IF($C1249="",0,IFERROR(MATCH($C1249,Settings!$D$11:$D$18,0),0))</f>
        <v/>
      </c>
      <c r="P1249">
        <f>IF(LOWER(TRIM($J1249&amp;""))="x",1,0)</f>
        <v/>
      </c>
    </row>
    <row r="1250">
      <c r="A1250" s="49" t="n">
        <v>46175</v>
      </c>
      <c r="B1250" s="50" t="inlineStr">
        <is>
          <t>BL27243</t>
        </is>
      </c>
      <c r="C1250" s="50" t="inlineStr">
        <is>
          <t>Own shop</t>
        </is>
      </c>
      <c r="D1250" s="50" t="inlineStr">
        <is>
          <t>BL-104</t>
        </is>
      </c>
      <c r="E1250" s="50" t="n">
        <v>1</v>
      </c>
      <c r="F1250" s="51" t="n">
        <v>8.32</v>
      </c>
      <c r="G1250" s="51" t="n">
        <v>0</v>
      </c>
      <c r="H1250" s="51" t="n">
        <v>4.12</v>
      </c>
      <c r="I1250" s="51" t="n">
        <v>4.18</v>
      </c>
      <c r="J1250" s="50" t="n"/>
      <c r="K1250" s="52">
        <f>IF(OR($A1250="",$E1250=""),"",IF($P1250=1,0,N($E1250)*N($F1250)-N($G1250)+N($H1250)))</f>
        <v/>
      </c>
      <c r="L1250" s="52">
        <f>IF(K1250="","",IF($P1250=1,0,N($E1250)*IFERROR(INDEX(Products!$D$8:$D$307,MATCH($D1250,Products!$A$8:$A$307,0)),0)))</f>
        <v/>
      </c>
      <c r="M1250" s="52">
        <f>IF(OR(K1250="",$O1250=0),IF(K1250="","",0),IF($P1250=1,0,K1250*(N(INDEX(Settings!$E$11:$E$18,$O1250))+N(INDEX(Settings!$G$11:$G$18,$O1250)))+N(INDEX(Settings!$F$11:$F$18,$O1250))))</f>
        <v/>
      </c>
      <c r="N1250" s="53">
        <f>IF(K1250="","",K1250-L1250-M1250-N($I1250)-$P1250*N(Settings!$D$20))</f>
        <v/>
      </c>
      <c r="O1250">
        <f>IF($C1250="",0,IFERROR(MATCH($C1250,Settings!$D$11:$D$18,0),0))</f>
        <v/>
      </c>
      <c r="P1250">
        <f>IF(LOWER(TRIM($J1250&amp;""))="x",1,0)</f>
        <v/>
      </c>
    </row>
    <row r="1251">
      <c r="A1251" s="49" t="n">
        <v>46175</v>
      </c>
      <c r="B1251" s="50" t="inlineStr">
        <is>
          <t>BL27244</t>
        </is>
      </c>
      <c r="C1251" s="50" t="inlineStr">
        <is>
          <t>Amazon</t>
        </is>
      </c>
      <c r="D1251" s="50" t="inlineStr">
        <is>
          <t>BL-403</t>
        </is>
      </c>
      <c r="E1251" s="50" t="n">
        <v>1</v>
      </c>
      <c r="F1251" s="51" t="n">
        <v>11.38</v>
      </c>
      <c r="G1251" s="51" t="n">
        <v>0</v>
      </c>
      <c r="H1251" s="51" t="n">
        <v>0</v>
      </c>
      <c r="I1251" s="51" t="n">
        <v>4.92</v>
      </c>
      <c r="J1251" s="50" t="inlineStr">
        <is>
          <t>x</t>
        </is>
      </c>
      <c r="K1251" s="52">
        <f>IF(OR($A1251="",$E1251=""),"",IF($P1251=1,0,N($E1251)*N($F1251)-N($G1251)+N($H1251)))</f>
        <v/>
      </c>
      <c r="L1251" s="52">
        <f>IF(K1251="","",IF($P1251=1,0,N($E1251)*IFERROR(INDEX(Products!$D$8:$D$307,MATCH($D1251,Products!$A$8:$A$307,0)),0)))</f>
        <v/>
      </c>
      <c r="M1251" s="52">
        <f>IF(OR(K1251="",$O1251=0),IF(K1251="","",0),IF($P1251=1,0,K1251*(N(INDEX(Settings!$E$11:$E$18,$O1251))+N(INDEX(Settings!$G$11:$G$18,$O1251)))+N(INDEX(Settings!$F$11:$F$18,$O1251))))</f>
        <v/>
      </c>
      <c r="N1251" s="53">
        <f>IF(K1251="","",K1251-L1251-M1251-N($I1251)-$P1251*N(Settings!$D$20))</f>
        <v/>
      </c>
      <c r="O1251">
        <f>IF($C1251="",0,IFERROR(MATCH($C1251,Settings!$D$11:$D$18,0),0))</f>
        <v/>
      </c>
      <c r="P1251">
        <f>IF(LOWER(TRIM($J1251&amp;""))="x",1,0)</f>
        <v/>
      </c>
    </row>
    <row r="1252">
      <c r="A1252" s="49" t="n">
        <v>46175</v>
      </c>
      <c r="B1252" s="50" t="inlineStr">
        <is>
          <t>BL27245</t>
        </is>
      </c>
      <c r="C1252" s="50" t="inlineStr">
        <is>
          <t>Amazon</t>
        </is>
      </c>
      <c r="D1252" s="50" t="inlineStr">
        <is>
          <t>BL-403</t>
        </is>
      </c>
      <c r="E1252" s="50" t="n">
        <v>1</v>
      </c>
      <c r="F1252" s="51" t="n">
        <v>11.38</v>
      </c>
      <c r="G1252" s="51" t="n">
        <v>0</v>
      </c>
      <c r="H1252" s="51" t="n">
        <v>0</v>
      </c>
      <c r="I1252" s="51" t="n">
        <v>4.15</v>
      </c>
      <c r="J1252" s="50" t="n"/>
      <c r="K1252" s="52">
        <f>IF(OR($A1252="",$E1252=""),"",IF($P1252=1,0,N($E1252)*N($F1252)-N($G1252)+N($H1252)))</f>
        <v/>
      </c>
      <c r="L1252" s="52">
        <f>IF(K1252="","",IF($P1252=1,0,N($E1252)*IFERROR(INDEX(Products!$D$8:$D$307,MATCH($D1252,Products!$A$8:$A$307,0)),0)))</f>
        <v/>
      </c>
      <c r="M1252" s="52">
        <f>IF(OR(K1252="",$O1252=0),IF(K1252="","",0),IF($P1252=1,0,K1252*(N(INDEX(Settings!$E$11:$E$18,$O1252))+N(INDEX(Settings!$G$11:$G$18,$O1252)))+N(INDEX(Settings!$F$11:$F$18,$O1252))))</f>
        <v/>
      </c>
      <c r="N1252" s="53">
        <f>IF(K1252="","",K1252-L1252-M1252-N($I1252)-$P1252*N(Settings!$D$20))</f>
        <v/>
      </c>
      <c r="O1252">
        <f>IF($C1252="",0,IFERROR(MATCH($C1252,Settings!$D$11:$D$18,0),0))</f>
        <v/>
      </c>
      <c r="P1252">
        <f>IF(LOWER(TRIM($J1252&amp;""))="x",1,0)</f>
        <v/>
      </c>
    </row>
    <row r="1253">
      <c r="A1253" s="49" t="n">
        <v>46175</v>
      </c>
      <c r="B1253" s="50" t="inlineStr">
        <is>
          <t>BL27246</t>
        </is>
      </c>
      <c r="C1253" s="50" t="inlineStr">
        <is>
          <t>Own shop</t>
        </is>
      </c>
      <c r="D1253" s="50" t="inlineStr">
        <is>
          <t>BL-103</t>
        </is>
      </c>
      <c r="E1253" s="50" t="n">
        <v>1</v>
      </c>
      <c r="F1253" s="51" t="n">
        <v>29.33</v>
      </c>
      <c r="G1253" s="51" t="n">
        <v>0</v>
      </c>
      <c r="H1253" s="51" t="n">
        <v>4.12</v>
      </c>
      <c r="I1253" s="51" t="n">
        <v>4.23</v>
      </c>
      <c r="J1253" s="50" t="n"/>
      <c r="K1253" s="52">
        <f>IF(OR($A1253="",$E1253=""),"",IF($P1253=1,0,N($E1253)*N($F1253)-N($G1253)+N($H1253)))</f>
        <v/>
      </c>
      <c r="L1253" s="52">
        <f>IF(K1253="","",IF($P1253=1,0,N($E1253)*IFERROR(INDEX(Products!$D$8:$D$307,MATCH($D1253,Products!$A$8:$A$307,0)),0)))</f>
        <v/>
      </c>
      <c r="M1253" s="52">
        <f>IF(OR(K1253="",$O1253=0),IF(K1253="","",0),IF($P1253=1,0,K1253*(N(INDEX(Settings!$E$11:$E$18,$O1253))+N(INDEX(Settings!$G$11:$G$18,$O1253)))+N(INDEX(Settings!$F$11:$F$18,$O1253))))</f>
        <v/>
      </c>
      <c r="N1253" s="53">
        <f>IF(K1253="","",K1253-L1253-M1253-N($I1253)-$P1253*N(Settings!$D$20))</f>
        <v/>
      </c>
      <c r="O1253">
        <f>IF($C1253="",0,IFERROR(MATCH($C1253,Settings!$D$11:$D$18,0),0))</f>
        <v/>
      </c>
      <c r="P1253">
        <f>IF(LOWER(TRIM($J1253&amp;""))="x",1,0)</f>
        <v/>
      </c>
    </row>
    <row r="1254">
      <c r="A1254" s="49" t="n">
        <v>46175</v>
      </c>
      <c r="B1254" s="50" t="inlineStr">
        <is>
          <t>BL27247</t>
        </is>
      </c>
      <c r="C1254" s="50" t="inlineStr">
        <is>
          <t>Etsy</t>
        </is>
      </c>
      <c r="D1254" s="50" t="inlineStr">
        <is>
          <t>BL-402</t>
        </is>
      </c>
      <c r="E1254" s="50" t="n">
        <v>1</v>
      </c>
      <c r="F1254" s="51" t="n">
        <v>41.93</v>
      </c>
      <c r="G1254" s="51" t="n">
        <v>0</v>
      </c>
      <c r="H1254" s="51" t="n">
        <v>3.28</v>
      </c>
      <c r="I1254" s="51" t="n">
        <v>6.9</v>
      </c>
      <c r="J1254" s="50" t="n"/>
      <c r="K1254" s="52">
        <f>IF(OR($A1254="",$E1254=""),"",IF($P1254=1,0,N($E1254)*N($F1254)-N($G1254)+N($H1254)))</f>
        <v/>
      </c>
      <c r="L1254" s="52">
        <f>IF(K1254="","",IF($P1254=1,0,N($E1254)*IFERROR(INDEX(Products!$D$8:$D$307,MATCH($D1254,Products!$A$8:$A$307,0)),0)))</f>
        <v/>
      </c>
      <c r="M1254" s="52">
        <f>IF(OR(K1254="",$O1254=0),IF(K1254="","",0),IF($P1254=1,0,K1254*(N(INDEX(Settings!$E$11:$E$18,$O1254))+N(INDEX(Settings!$G$11:$G$18,$O1254)))+N(INDEX(Settings!$F$11:$F$18,$O1254))))</f>
        <v/>
      </c>
      <c r="N1254" s="53">
        <f>IF(K1254="","",K1254-L1254-M1254-N($I1254)-$P1254*N(Settings!$D$20))</f>
        <v/>
      </c>
      <c r="O1254">
        <f>IF($C1254="",0,IFERROR(MATCH($C1254,Settings!$D$11:$D$18,0),0))</f>
        <v/>
      </c>
      <c r="P1254">
        <f>IF(LOWER(TRIM($J1254&amp;""))="x",1,0)</f>
        <v/>
      </c>
    </row>
    <row r="1255">
      <c r="A1255" s="49" t="n">
        <v>46175</v>
      </c>
      <c r="B1255" s="50" t="inlineStr">
        <is>
          <t>BL27248</t>
        </is>
      </c>
      <c r="C1255" s="50" t="inlineStr">
        <is>
          <t>Own shop</t>
        </is>
      </c>
      <c r="D1255" s="50" t="inlineStr">
        <is>
          <t>BL-203</t>
        </is>
      </c>
      <c r="E1255" s="50" t="n">
        <v>1</v>
      </c>
      <c r="F1255" s="51" t="n">
        <v>16.72</v>
      </c>
      <c r="G1255" s="51" t="n">
        <v>0</v>
      </c>
      <c r="H1255" s="51" t="n">
        <v>4.12</v>
      </c>
      <c r="I1255" s="51" t="n">
        <v>4.15</v>
      </c>
      <c r="J1255" s="50" t="n"/>
      <c r="K1255" s="52">
        <f>IF(OR($A1255="",$E1255=""),"",IF($P1255=1,0,N($E1255)*N($F1255)-N($G1255)+N($H1255)))</f>
        <v/>
      </c>
      <c r="L1255" s="52">
        <f>IF(K1255="","",IF($P1255=1,0,N($E1255)*IFERROR(INDEX(Products!$D$8:$D$307,MATCH($D1255,Products!$A$8:$A$307,0)),0)))</f>
        <v/>
      </c>
      <c r="M1255" s="52">
        <f>IF(OR(K1255="",$O1255=0),IF(K1255="","",0),IF($P1255=1,0,K1255*(N(INDEX(Settings!$E$11:$E$18,$O1255))+N(INDEX(Settings!$G$11:$G$18,$O1255)))+N(INDEX(Settings!$F$11:$F$18,$O1255))))</f>
        <v/>
      </c>
      <c r="N1255" s="53">
        <f>IF(K1255="","",K1255-L1255-M1255-N($I1255)-$P1255*N(Settings!$D$20))</f>
        <v/>
      </c>
      <c r="O1255">
        <f>IF($C1255="",0,IFERROR(MATCH($C1255,Settings!$D$11:$D$18,0),0))</f>
        <v/>
      </c>
      <c r="P1255">
        <f>IF(LOWER(TRIM($J1255&amp;""))="x",1,0)</f>
        <v/>
      </c>
    </row>
    <row r="1256">
      <c r="A1256" s="49" t="n">
        <v>46175</v>
      </c>
      <c r="B1256" s="50" t="inlineStr">
        <is>
          <t>BL27249</t>
        </is>
      </c>
      <c r="C1256" s="50" t="inlineStr">
        <is>
          <t>Own shop</t>
        </is>
      </c>
      <c r="D1256" s="50" t="inlineStr">
        <is>
          <t>BL-103</t>
        </is>
      </c>
      <c r="E1256" s="50" t="n">
        <v>1</v>
      </c>
      <c r="F1256" s="51" t="n">
        <v>29.33</v>
      </c>
      <c r="G1256" s="51" t="n">
        <v>0</v>
      </c>
      <c r="H1256" s="51" t="n">
        <v>4.12</v>
      </c>
      <c r="I1256" s="51" t="n">
        <v>4.32</v>
      </c>
      <c r="J1256" s="50" t="n"/>
      <c r="K1256" s="52">
        <f>IF(OR($A1256="",$E1256=""),"",IF($P1256=1,0,N($E1256)*N($F1256)-N($G1256)+N($H1256)))</f>
        <v/>
      </c>
      <c r="L1256" s="52">
        <f>IF(K1256="","",IF($P1256=1,0,N($E1256)*IFERROR(INDEX(Products!$D$8:$D$307,MATCH($D1256,Products!$A$8:$A$307,0)),0)))</f>
        <v/>
      </c>
      <c r="M1256" s="52">
        <f>IF(OR(K1256="",$O1256=0),IF(K1256="","",0),IF($P1256=1,0,K1256*(N(INDEX(Settings!$E$11:$E$18,$O1256))+N(INDEX(Settings!$G$11:$G$18,$O1256)))+N(INDEX(Settings!$F$11:$F$18,$O1256))))</f>
        <v/>
      </c>
      <c r="N1256" s="53">
        <f>IF(K1256="","",K1256-L1256-M1256-N($I1256)-$P1256*N(Settings!$D$20))</f>
        <v/>
      </c>
      <c r="O1256">
        <f>IF($C1256="",0,IFERROR(MATCH($C1256,Settings!$D$11:$D$18,0),0))</f>
        <v/>
      </c>
      <c r="P1256">
        <f>IF(LOWER(TRIM($J1256&amp;""))="x",1,0)</f>
        <v/>
      </c>
    </row>
    <row r="1257">
      <c r="A1257" s="49" t="n">
        <v>46175</v>
      </c>
      <c r="B1257" s="50" t="inlineStr">
        <is>
          <t>BL27250</t>
        </is>
      </c>
      <c r="C1257" s="50" t="inlineStr">
        <is>
          <t>Amazon</t>
        </is>
      </c>
      <c r="D1257" s="50" t="inlineStr">
        <is>
          <t>BL-102</t>
        </is>
      </c>
      <c r="E1257" s="50" t="n">
        <v>2</v>
      </c>
      <c r="F1257" s="51" t="n">
        <v>14.91</v>
      </c>
      <c r="G1257" s="51" t="n">
        <v>0</v>
      </c>
      <c r="H1257" s="51" t="n">
        <v>0</v>
      </c>
      <c r="I1257" s="51" t="n">
        <v>5.02</v>
      </c>
      <c r="J1257" s="50" t="n"/>
      <c r="K1257" s="52">
        <f>IF(OR($A1257="",$E1257=""),"",IF($P1257=1,0,N($E1257)*N($F1257)-N($G1257)+N($H1257)))</f>
        <v/>
      </c>
      <c r="L1257" s="52">
        <f>IF(K1257="","",IF($P1257=1,0,N($E1257)*IFERROR(INDEX(Products!$D$8:$D$307,MATCH($D1257,Products!$A$8:$A$307,0)),0)))</f>
        <v/>
      </c>
      <c r="M1257" s="52">
        <f>IF(OR(K1257="",$O1257=0),IF(K1257="","",0),IF($P1257=1,0,K1257*(N(INDEX(Settings!$E$11:$E$18,$O1257))+N(INDEX(Settings!$G$11:$G$18,$O1257)))+N(INDEX(Settings!$F$11:$F$18,$O1257))))</f>
        <v/>
      </c>
      <c r="N1257" s="53">
        <f>IF(K1257="","",K1257-L1257-M1257-N($I1257)-$P1257*N(Settings!$D$20))</f>
        <v/>
      </c>
      <c r="O1257">
        <f>IF($C1257="",0,IFERROR(MATCH($C1257,Settings!$D$11:$D$18,0),0))</f>
        <v/>
      </c>
      <c r="P1257">
        <f>IF(LOWER(TRIM($J1257&amp;""))="x",1,0)</f>
        <v/>
      </c>
    </row>
    <row r="1258">
      <c r="A1258" s="49" t="n">
        <v>46176</v>
      </c>
      <c r="B1258" s="50" t="inlineStr">
        <is>
          <t>BL27251</t>
        </is>
      </c>
      <c r="C1258" s="50" t="inlineStr">
        <is>
          <t>Own shop</t>
        </is>
      </c>
      <c r="D1258" s="50" t="inlineStr">
        <is>
          <t>BL-203</t>
        </is>
      </c>
      <c r="E1258" s="50" t="n">
        <v>1</v>
      </c>
      <c r="F1258" s="51" t="n">
        <v>16.72</v>
      </c>
      <c r="G1258" s="51" t="n">
        <v>1.67</v>
      </c>
      <c r="H1258" s="51" t="n">
        <v>4.12</v>
      </c>
      <c r="I1258" s="51" t="n">
        <v>4.81</v>
      </c>
      <c r="J1258" s="50" t="n"/>
      <c r="K1258" s="52">
        <f>IF(OR($A1258="",$E1258=""),"",IF($P1258=1,0,N($E1258)*N($F1258)-N($G1258)+N($H1258)))</f>
        <v/>
      </c>
      <c r="L1258" s="52">
        <f>IF(K1258="","",IF($P1258=1,0,N($E1258)*IFERROR(INDEX(Products!$D$8:$D$307,MATCH($D1258,Products!$A$8:$A$307,0)),0)))</f>
        <v/>
      </c>
      <c r="M1258" s="52">
        <f>IF(OR(K1258="",$O1258=0),IF(K1258="","",0),IF($P1258=1,0,K1258*(N(INDEX(Settings!$E$11:$E$18,$O1258))+N(INDEX(Settings!$G$11:$G$18,$O1258)))+N(INDEX(Settings!$F$11:$F$18,$O1258))))</f>
        <v/>
      </c>
      <c r="N1258" s="53">
        <f>IF(K1258="","",K1258-L1258-M1258-N($I1258)-$P1258*N(Settings!$D$20))</f>
        <v/>
      </c>
      <c r="O1258">
        <f>IF($C1258="",0,IFERROR(MATCH($C1258,Settings!$D$11:$D$18,0),0))</f>
        <v/>
      </c>
      <c r="P1258">
        <f>IF(LOWER(TRIM($J1258&amp;""))="x",1,0)</f>
        <v/>
      </c>
    </row>
    <row r="1259">
      <c r="A1259" s="49" t="n">
        <v>46176</v>
      </c>
      <c r="B1259" s="50" t="inlineStr">
        <is>
          <t>BL27252</t>
        </is>
      </c>
      <c r="C1259" s="50" t="inlineStr">
        <is>
          <t>Amazon</t>
        </is>
      </c>
      <c r="D1259" s="50" t="inlineStr">
        <is>
          <t>BL-204</t>
        </is>
      </c>
      <c r="E1259" s="50" t="n">
        <v>1</v>
      </c>
      <c r="F1259" s="51" t="n">
        <v>20.21</v>
      </c>
      <c r="G1259" s="51" t="n">
        <v>0</v>
      </c>
      <c r="H1259" s="51" t="n">
        <v>0</v>
      </c>
      <c r="I1259" s="51" t="n">
        <v>4.56</v>
      </c>
      <c r="J1259" s="50" t="inlineStr">
        <is>
          <t>x</t>
        </is>
      </c>
      <c r="K1259" s="52">
        <f>IF(OR($A1259="",$E1259=""),"",IF($P1259=1,0,N($E1259)*N($F1259)-N($G1259)+N($H1259)))</f>
        <v/>
      </c>
      <c r="L1259" s="52">
        <f>IF(K1259="","",IF($P1259=1,0,N($E1259)*IFERROR(INDEX(Products!$D$8:$D$307,MATCH($D1259,Products!$A$8:$A$307,0)),0)))</f>
        <v/>
      </c>
      <c r="M1259" s="52">
        <f>IF(OR(K1259="",$O1259=0),IF(K1259="","",0),IF($P1259=1,0,K1259*(N(INDEX(Settings!$E$11:$E$18,$O1259))+N(INDEX(Settings!$G$11:$G$18,$O1259)))+N(INDEX(Settings!$F$11:$F$18,$O1259))))</f>
        <v/>
      </c>
      <c r="N1259" s="53">
        <f>IF(K1259="","",K1259-L1259-M1259-N($I1259)-$P1259*N(Settings!$D$20))</f>
        <v/>
      </c>
      <c r="O1259">
        <f>IF($C1259="",0,IFERROR(MATCH($C1259,Settings!$D$11:$D$18,0),0))</f>
        <v/>
      </c>
      <c r="P1259">
        <f>IF(LOWER(TRIM($J1259&amp;""))="x",1,0)</f>
        <v/>
      </c>
    </row>
    <row r="1260">
      <c r="A1260" s="49" t="n">
        <v>46176</v>
      </c>
      <c r="B1260" s="50" t="inlineStr">
        <is>
          <t>BL27253</t>
        </is>
      </c>
      <c r="C1260" s="50" t="inlineStr">
        <is>
          <t>Etsy</t>
        </is>
      </c>
      <c r="D1260" s="50" t="inlineStr">
        <is>
          <t>BL-101</t>
        </is>
      </c>
      <c r="E1260" s="50" t="n">
        <v>2</v>
      </c>
      <c r="F1260" s="51" t="n">
        <v>20.92</v>
      </c>
      <c r="G1260" s="51" t="n">
        <v>0</v>
      </c>
      <c r="H1260" s="51" t="n">
        <v>3.28</v>
      </c>
      <c r="I1260" s="51" t="n">
        <v>4.55</v>
      </c>
      <c r="J1260" s="50" t="n"/>
      <c r="K1260" s="52">
        <f>IF(OR($A1260="",$E1260=""),"",IF($P1260=1,0,N($E1260)*N($F1260)-N($G1260)+N($H1260)))</f>
        <v/>
      </c>
      <c r="L1260" s="52">
        <f>IF(K1260="","",IF($P1260=1,0,N($E1260)*IFERROR(INDEX(Products!$D$8:$D$307,MATCH($D1260,Products!$A$8:$A$307,0)),0)))</f>
        <v/>
      </c>
      <c r="M1260" s="52">
        <f>IF(OR(K1260="",$O1260=0),IF(K1260="","",0),IF($P1260=1,0,K1260*(N(INDEX(Settings!$E$11:$E$18,$O1260))+N(INDEX(Settings!$G$11:$G$18,$O1260)))+N(INDEX(Settings!$F$11:$F$18,$O1260))))</f>
        <v/>
      </c>
      <c r="N1260" s="53">
        <f>IF(K1260="","",K1260-L1260-M1260-N($I1260)-$P1260*N(Settings!$D$20))</f>
        <v/>
      </c>
      <c r="O1260">
        <f>IF($C1260="",0,IFERROR(MATCH($C1260,Settings!$D$11:$D$18,0),0))</f>
        <v/>
      </c>
      <c r="P1260">
        <f>IF(LOWER(TRIM($J1260&amp;""))="x",1,0)</f>
        <v/>
      </c>
    </row>
    <row r="1261">
      <c r="A1261" s="49" t="n">
        <v>46176</v>
      </c>
      <c r="B1261" s="50" t="inlineStr">
        <is>
          <t>BL27254</t>
        </is>
      </c>
      <c r="C1261" s="50" t="inlineStr">
        <is>
          <t>Amazon</t>
        </is>
      </c>
      <c r="D1261" s="50" t="inlineStr">
        <is>
          <t>BL-201</t>
        </is>
      </c>
      <c r="E1261" s="50" t="n">
        <v>2</v>
      </c>
      <c r="F1261" s="51" t="n">
        <v>13.15</v>
      </c>
      <c r="G1261" s="51" t="n">
        <v>0</v>
      </c>
      <c r="H1261" s="51" t="n">
        <v>0</v>
      </c>
      <c r="I1261" s="51" t="n">
        <v>4.36</v>
      </c>
      <c r="J1261" s="50" t="n"/>
      <c r="K1261" s="52">
        <f>IF(OR($A1261="",$E1261=""),"",IF($P1261=1,0,N($E1261)*N($F1261)-N($G1261)+N($H1261)))</f>
        <v/>
      </c>
      <c r="L1261" s="52">
        <f>IF(K1261="","",IF($P1261=1,0,N($E1261)*IFERROR(INDEX(Products!$D$8:$D$307,MATCH($D1261,Products!$A$8:$A$307,0)),0)))</f>
        <v/>
      </c>
      <c r="M1261" s="52">
        <f>IF(OR(K1261="",$O1261=0),IF(K1261="","",0),IF($P1261=1,0,K1261*(N(INDEX(Settings!$E$11:$E$18,$O1261))+N(INDEX(Settings!$G$11:$G$18,$O1261)))+N(INDEX(Settings!$F$11:$F$18,$O1261))))</f>
        <v/>
      </c>
      <c r="N1261" s="53">
        <f>IF(K1261="","",K1261-L1261-M1261-N($I1261)-$P1261*N(Settings!$D$20))</f>
        <v/>
      </c>
      <c r="O1261">
        <f>IF($C1261="",0,IFERROR(MATCH($C1261,Settings!$D$11:$D$18,0),0))</f>
        <v/>
      </c>
      <c r="P1261">
        <f>IF(LOWER(TRIM($J1261&amp;""))="x",1,0)</f>
        <v/>
      </c>
    </row>
    <row r="1262">
      <c r="A1262" s="49" t="n">
        <v>46176</v>
      </c>
      <c r="B1262" s="50" t="inlineStr">
        <is>
          <t>BL27255</t>
        </is>
      </c>
      <c r="C1262" s="50" t="inlineStr">
        <is>
          <t>Etsy</t>
        </is>
      </c>
      <c r="D1262" s="50" t="inlineStr">
        <is>
          <t>BL-403</t>
        </is>
      </c>
      <c r="E1262" s="50" t="n">
        <v>1</v>
      </c>
      <c r="F1262" s="51" t="n">
        <v>10.84</v>
      </c>
      <c r="G1262" s="51" t="n">
        <v>0</v>
      </c>
      <c r="H1262" s="51" t="n">
        <v>3.28</v>
      </c>
      <c r="I1262" s="51" t="n">
        <v>5.15</v>
      </c>
      <c r="J1262" s="50" t="n"/>
      <c r="K1262" s="52">
        <f>IF(OR($A1262="",$E1262=""),"",IF($P1262=1,0,N($E1262)*N($F1262)-N($G1262)+N($H1262)))</f>
        <v/>
      </c>
      <c r="L1262" s="52">
        <f>IF(K1262="","",IF($P1262=1,0,N($E1262)*IFERROR(INDEX(Products!$D$8:$D$307,MATCH($D1262,Products!$A$8:$A$307,0)),0)))</f>
        <v/>
      </c>
      <c r="M1262" s="52">
        <f>IF(OR(K1262="",$O1262=0),IF(K1262="","",0),IF($P1262=1,0,K1262*(N(INDEX(Settings!$E$11:$E$18,$O1262))+N(INDEX(Settings!$G$11:$G$18,$O1262)))+N(INDEX(Settings!$F$11:$F$18,$O1262))))</f>
        <v/>
      </c>
      <c r="N1262" s="53">
        <f>IF(K1262="","",K1262-L1262-M1262-N($I1262)-$P1262*N(Settings!$D$20))</f>
        <v/>
      </c>
      <c r="O1262">
        <f>IF($C1262="",0,IFERROR(MATCH($C1262,Settings!$D$11:$D$18,0),0))</f>
        <v/>
      </c>
      <c r="P1262">
        <f>IF(LOWER(TRIM($J1262&amp;""))="x",1,0)</f>
        <v/>
      </c>
    </row>
    <row r="1263">
      <c r="A1263" s="49" t="n">
        <v>46176</v>
      </c>
      <c r="B1263" s="50" t="inlineStr">
        <is>
          <t>BL27256</t>
        </is>
      </c>
      <c r="C1263" s="50" t="inlineStr">
        <is>
          <t>Own shop</t>
        </is>
      </c>
      <c r="D1263" s="50" t="inlineStr">
        <is>
          <t>BL-301</t>
        </is>
      </c>
      <c r="E1263" s="50" t="n">
        <v>2</v>
      </c>
      <c r="F1263" s="51" t="n">
        <v>18.4</v>
      </c>
      <c r="G1263" s="51" t="n">
        <v>0</v>
      </c>
      <c r="H1263" s="51" t="n">
        <v>4.12</v>
      </c>
      <c r="I1263" s="51" t="n">
        <v>5</v>
      </c>
      <c r="J1263" s="50" t="n"/>
      <c r="K1263" s="52">
        <f>IF(OR($A1263="",$E1263=""),"",IF($P1263=1,0,N($E1263)*N($F1263)-N($G1263)+N($H1263)))</f>
        <v/>
      </c>
      <c r="L1263" s="52">
        <f>IF(K1263="","",IF($P1263=1,0,N($E1263)*IFERROR(INDEX(Products!$D$8:$D$307,MATCH($D1263,Products!$A$8:$A$307,0)),0)))</f>
        <v/>
      </c>
      <c r="M1263" s="52">
        <f>IF(OR(K1263="",$O1263=0),IF(K1263="","",0),IF($P1263=1,0,K1263*(N(INDEX(Settings!$E$11:$E$18,$O1263))+N(INDEX(Settings!$G$11:$G$18,$O1263)))+N(INDEX(Settings!$F$11:$F$18,$O1263))))</f>
        <v/>
      </c>
      <c r="N1263" s="53">
        <f>IF(K1263="","",K1263-L1263-M1263-N($I1263)-$P1263*N(Settings!$D$20))</f>
        <v/>
      </c>
      <c r="O1263">
        <f>IF($C1263="",0,IFERROR(MATCH($C1263,Settings!$D$11:$D$18,0),0))</f>
        <v/>
      </c>
      <c r="P1263">
        <f>IF(LOWER(TRIM($J1263&amp;""))="x",1,0)</f>
        <v/>
      </c>
    </row>
    <row r="1264">
      <c r="A1264" s="49" t="n">
        <v>46176</v>
      </c>
      <c r="B1264" s="50" t="inlineStr">
        <is>
          <t>BL27257</t>
        </is>
      </c>
      <c r="C1264" s="50" t="inlineStr">
        <is>
          <t>Own shop</t>
        </is>
      </c>
      <c r="D1264" s="50" t="inlineStr">
        <is>
          <t>BL-104</t>
        </is>
      </c>
      <c r="E1264" s="50" t="n">
        <v>1</v>
      </c>
      <c r="F1264" s="51" t="n">
        <v>8.32</v>
      </c>
      <c r="G1264" s="51" t="n">
        <v>0</v>
      </c>
      <c r="H1264" s="51" t="n">
        <v>4.12</v>
      </c>
      <c r="I1264" s="51" t="n">
        <v>4.4</v>
      </c>
      <c r="J1264" s="50" t="n"/>
      <c r="K1264" s="52">
        <f>IF(OR($A1264="",$E1264=""),"",IF($P1264=1,0,N($E1264)*N($F1264)-N($G1264)+N($H1264)))</f>
        <v/>
      </c>
      <c r="L1264" s="52">
        <f>IF(K1264="","",IF($P1264=1,0,N($E1264)*IFERROR(INDEX(Products!$D$8:$D$307,MATCH($D1264,Products!$A$8:$A$307,0)),0)))</f>
        <v/>
      </c>
      <c r="M1264" s="52">
        <f>IF(OR(K1264="",$O1264=0),IF(K1264="","",0),IF($P1264=1,0,K1264*(N(INDEX(Settings!$E$11:$E$18,$O1264))+N(INDEX(Settings!$G$11:$G$18,$O1264)))+N(INDEX(Settings!$F$11:$F$18,$O1264))))</f>
        <v/>
      </c>
      <c r="N1264" s="53">
        <f>IF(K1264="","",K1264-L1264-M1264-N($I1264)-$P1264*N(Settings!$D$20))</f>
        <v/>
      </c>
      <c r="O1264">
        <f>IF($C1264="",0,IFERROR(MATCH($C1264,Settings!$D$11:$D$18,0),0))</f>
        <v/>
      </c>
      <c r="P1264">
        <f>IF(LOWER(TRIM($J1264&amp;""))="x",1,0)</f>
        <v/>
      </c>
    </row>
    <row r="1265">
      <c r="A1265" s="49" t="n">
        <v>46176</v>
      </c>
      <c r="B1265" s="50" t="inlineStr">
        <is>
          <t>BL27258</t>
        </is>
      </c>
      <c r="C1265" s="50" t="inlineStr">
        <is>
          <t>Amazon</t>
        </is>
      </c>
      <c r="D1265" s="50" t="inlineStr">
        <is>
          <t>BL-202</t>
        </is>
      </c>
      <c r="E1265" s="50" t="n">
        <v>2</v>
      </c>
      <c r="F1265" s="51" t="n">
        <v>60.88</v>
      </c>
      <c r="G1265" s="51" t="n">
        <v>0</v>
      </c>
      <c r="H1265" s="51" t="n">
        <v>0</v>
      </c>
      <c r="I1265" s="51" t="n">
        <v>6.9</v>
      </c>
      <c r="J1265" s="50" t="n"/>
      <c r="K1265" s="52">
        <f>IF(OR($A1265="",$E1265=""),"",IF($P1265=1,0,N($E1265)*N($F1265)-N($G1265)+N($H1265)))</f>
        <v/>
      </c>
      <c r="L1265" s="52">
        <f>IF(K1265="","",IF($P1265=1,0,N($E1265)*IFERROR(INDEX(Products!$D$8:$D$307,MATCH($D1265,Products!$A$8:$A$307,0)),0)))</f>
        <v/>
      </c>
      <c r="M1265" s="52">
        <f>IF(OR(K1265="",$O1265=0),IF(K1265="","",0),IF($P1265=1,0,K1265*(N(INDEX(Settings!$E$11:$E$18,$O1265))+N(INDEX(Settings!$G$11:$G$18,$O1265)))+N(INDEX(Settings!$F$11:$F$18,$O1265))))</f>
        <v/>
      </c>
      <c r="N1265" s="53">
        <f>IF(K1265="","",K1265-L1265-M1265-N($I1265)-$P1265*N(Settings!$D$20))</f>
        <v/>
      </c>
      <c r="O1265">
        <f>IF($C1265="",0,IFERROR(MATCH($C1265,Settings!$D$11:$D$18,0),0))</f>
        <v/>
      </c>
      <c r="P1265">
        <f>IF(LOWER(TRIM($J1265&amp;""))="x",1,0)</f>
        <v/>
      </c>
    </row>
    <row r="1266">
      <c r="A1266" s="49" t="n">
        <v>46177</v>
      </c>
      <c r="B1266" s="50" t="inlineStr">
        <is>
          <t>BL27259</t>
        </is>
      </c>
      <c r="C1266" s="50" t="inlineStr">
        <is>
          <t>eBay</t>
        </is>
      </c>
      <c r="D1266" s="50" t="inlineStr">
        <is>
          <t>BL-401</t>
        </is>
      </c>
      <c r="E1266" s="50" t="n">
        <v>1</v>
      </c>
      <c r="F1266" s="51" t="n">
        <v>23.45</v>
      </c>
      <c r="G1266" s="51" t="n">
        <v>0</v>
      </c>
      <c r="H1266" s="51" t="n">
        <v>3.28</v>
      </c>
      <c r="I1266" s="51" t="n">
        <v>4.32</v>
      </c>
      <c r="J1266" s="50" t="n"/>
      <c r="K1266" s="52">
        <f>IF(OR($A1266="",$E1266=""),"",IF($P1266=1,0,N($E1266)*N($F1266)-N($G1266)+N($H1266)))</f>
        <v/>
      </c>
      <c r="L1266" s="52">
        <f>IF(K1266="","",IF($P1266=1,0,N($E1266)*IFERROR(INDEX(Products!$D$8:$D$307,MATCH($D1266,Products!$A$8:$A$307,0)),0)))</f>
        <v/>
      </c>
      <c r="M1266" s="52">
        <f>IF(OR(K1266="",$O1266=0),IF(K1266="","",0),IF($P1266=1,0,K1266*(N(INDEX(Settings!$E$11:$E$18,$O1266))+N(INDEX(Settings!$G$11:$G$18,$O1266)))+N(INDEX(Settings!$F$11:$F$18,$O1266))))</f>
        <v/>
      </c>
      <c r="N1266" s="53">
        <f>IF(K1266="","",K1266-L1266-M1266-N($I1266)-$P1266*N(Settings!$D$20))</f>
        <v/>
      </c>
      <c r="O1266">
        <f>IF($C1266="",0,IFERROR(MATCH($C1266,Settings!$D$11:$D$18,0),0))</f>
        <v/>
      </c>
      <c r="P1266">
        <f>IF(LOWER(TRIM($J1266&amp;""))="x",1,0)</f>
        <v/>
      </c>
    </row>
    <row r="1267">
      <c r="A1267" s="49" t="n">
        <v>46177</v>
      </c>
      <c r="B1267" s="50" t="inlineStr">
        <is>
          <t>BL27260</t>
        </is>
      </c>
      <c r="C1267" s="50" t="inlineStr">
        <is>
          <t>Amazon</t>
        </is>
      </c>
      <c r="D1267" s="50" t="inlineStr">
        <is>
          <t>BL-403</t>
        </is>
      </c>
      <c r="E1267" s="50" t="n">
        <v>1</v>
      </c>
      <c r="F1267" s="51" t="n">
        <v>11.38</v>
      </c>
      <c r="G1267" s="51" t="n">
        <v>0</v>
      </c>
      <c r="H1267" s="51" t="n">
        <v>0</v>
      </c>
      <c r="I1267" s="51" t="n">
        <v>4.82</v>
      </c>
      <c r="J1267" s="50" t="n"/>
      <c r="K1267" s="52">
        <f>IF(OR($A1267="",$E1267=""),"",IF($P1267=1,0,N($E1267)*N($F1267)-N($G1267)+N($H1267)))</f>
        <v/>
      </c>
      <c r="L1267" s="52">
        <f>IF(K1267="","",IF($P1267=1,0,N($E1267)*IFERROR(INDEX(Products!$D$8:$D$307,MATCH($D1267,Products!$A$8:$A$307,0)),0)))</f>
        <v/>
      </c>
      <c r="M1267" s="52">
        <f>IF(OR(K1267="",$O1267=0),IF(K1267="","",0),IF($P1267=1,0,K1267*(N(INDEX(Settings!$E$11:$E$18,$O1267))+N(INDEX(Settings!$G$11:$G$18,$O1267)))+N(INDEX(Settings!$F$11:$F$18,$O1267))))</f>
        <v/>
      </c>
      <c r="N1267" s="53">
        <f>IF(K1267="","",K1267-L1267-M1267-N($I1267)-$P1267*N(Settings!$D$20))</f>
        <v/>
      </c>
      <c r="O1267">
        <f>IF($C1267="",0,IFERROR(MATCH($C1267,Settings!$D$11:$D$18,0),0))</f>
        <v/>
      </c>
      <c r="P1267">
        <f>IF(LOWER(TRIM($J1267&amp;""))="x",1,0)</f>
        <v/>
      </c>
    </row>
    <row r="1268">
      <c r="A1268" s="49" t="n">
        <v>46177</v>
      </c>
      <c r="B1268" s="50" t="inlineStr">
        <is>
          <t>BL27261</t>
        </is>
      </c>
      <c r="C1268" s="50" t="inlineStr">
        <is>
          <t>Amazon</t>
        </is>
      </c>
      <c r="D1268" s="50" t="inlineStr">
        <is>
          <t>BL-204</t>
        </is>
      </c>
      <c r="E1268" s="50" t="n">
        <v>1</v>
      </c>
      <c r="F1268" s="51" t="n">
        <v>20.21</v>
      </c>
      <c r="G1268" s="51" t="n">
        <v>0</v>
      </c>
      <c r="H1268" s="51" t="n">
        <v>0</v>
      </c>
      <c r="I1268" s="51" t="n">
        <v>4.42</v>
      </c>
      <c r="J1268" s="50" t="n"/>
      <c r="K1268" s="52">
        <f>IF(OR($A1268="",$E1268=""),"",IF($P1268=1,0,N($E1268)*N($F1268)-N($G1268)+N($H1268)))</f>
        <v/>
      </c>
      <c r="L1268" s="52">
        <f>IF(K1268="","",IF($P1268=1,0,N($E1268)*IFERROR(INDEX(Products!$D$8:$D$307,MATCH($D1268,Products!$A$8:$A$307,0)),0)))</f>
        <v/>
      </c>
      <c r="M1268" s="52">
        <f>IF(OR(K1268="",$O1268=0),IF(K1268="","",0),IF($P1268=1,0,K1268*(N(INDEX(Settings!$E$11:$E$18,$O1268))+N(INDEX(Settings!$G$11:$G$18,$O1268)))+N(INDEX(Settings!$F$11:$F$18,$O1268))))</f>
        <v/>
      </c>
      <c r="N1268" s="53">
        <f>IF(K1268="","",K1268-L1268-M1268-N($I1268)-$P1268*N(Settings!$D$20))</f>
        <v/>
      </c>
      <c r="O1268">
        <f>IF($C1268="",0,IFERROR(MATCH($C1268,Settings!$D$11:$D$18,0),0))</f>
        <v/>
      </c>
      <c r="P1268">
        <f>IF(LOWER(TRIM($J1268&amp;""))="x",1,0)</f>
        <v/>
      </c>
    </row>
    <row r="1269">
      <c r="A1269" s="49" t="n">
        <v>46177</v>
      </c>
      <c r="B1269" s="50" t="inlineStr">
        <is>
          <t>BL27262</t>
        </is>
      </c>
      <c r="C1269" s="50" t="inlineStr">
        <is>
          <t>Own shop</t>
        </is>
      </c>
      <c r="D1269" s="50" t="inlineStr">
        <is>
          <t>BL-303</t>
        </is>
      </c>
      <c r="E1269" s="50" t="n">
        <v>1</v>
      </c>
      <c r="F1269" s="51" t="n">
        <v>10</v>
      </c>
      <c r="G1269" s="51" t="n">
        <v>0</v>
      </c>
      <c r="H1269" s="51" t="n">
        <v>4.12</v>
      </c>
      <c r="I1269" s="51" t="n">
        <v>4.13</v>
      </c>
      <c r="J1269" s="50" t="n"/>
      <c r="K1269" s="52">
        <f>IF(OR($A1269="",$E1269=""),"",IF($P1269=1,0,N($E1269)*N($F1269)-N($G1269)+N($H1269)))</f>
        <v/>
      </c>
      <c r="L1269" s="52">
        <f>IF(K1269="","",IF($P1269=1,0,N($E1269)*IFERROR(INDEX(Products!$D$8:$D$307,MATCH($D1269,Products!$A$8:$A$307,0)),0)))</f>
        <v/>
      </c>
      <c r="M1269" s="52">
        <f>IF(OR(K1269="",$O1269=0),IF(K1269="","",0),IF($P1269=1,0,K1269*(N(INDEX(Settings!$E$11:$E$18,$O1269))+N(INDEX(Settings!$G$11:$G$18,$O1269)))+N(INDEX(Settings!$F$11:$F$18,$O1269))))</f>
        <v/>
      </c>
      <c r="N1269" s="53">
        <f>IF(K1269="","",K1269-L1269-M1269-N($I1269)-$P1269*N(Settings!$D$20))</f>
        <v/>
      </c>
      <c r="O1269">
        <f>IF($C1269="",0,IFERROR(MATCH($C1269,Settings!$D$11:$D$18,0),0))</f>
        <v/>
      </c>
      <c r="P1269">
        <f>IF(LOWER(TRIM($J1269&amp;""))="x",1,0)</f>
        <v/>
      </c>
    </row>
    <row r="1270">
      <c r="A1270" s="49" t="n">
        <v>46177</v>
      </c>
      <c r="B1270" s="50" t="inlineStr">
        <is>
          <t>BL27263</t>
        </is>
      </c>
      <c r="C1270" s="50" t="inlineStr">
        <is>
          <t>Own shop</t>
        </is>
      </c>
      <c r="D1270" s="50" t="inlineStr">
        <is>
          <t>BL-403</t>
        </is>
      </c>
      <c r="E1270" s="50" t="n">
        <v>2</v>
      </c>
      <c r="F1270" s="51" t="n">
        <v>10.84</v>
      </c>
      <c r="G1270" s="51" t="n">
        <v>2.17</v>
      </c>
      <c r="H1270" s="51" t="n">
        <v>4.12</v>
      </c>
      <c r="I1270" s="51" t="n">
        <v>4.47</v>
      </c>
      <c r="J1270" s="50" t="n"/>
      <c r="K1270" s="52">
        <f>IF(OR($A1270="",$E1270=""),"",IF($P1270=1,0,N($E1270)*N($F1270)-N($G1270)+N($H1270)))</f>
        <v/>
      </c>
      <c r="L1270" s="52">
        <f>IF(K1270="","",IF($P1270=1,0,N($E1270)*IFERROR(INDEX(Products!$D$8:$D$307,MATCH($D1270,Products!$A$8:$A$307,0)),0)))</f>
        <v/>
      </c>
      <c r="M1270" s="52">
        <f>IF(OR(K1270="",$O1270=0),IF(K1270="","",0),IF($P1270=1,0,K1270*(N(INDEX(Settings!$E$11:$E$18,$O1270))+N(INDEX(Settings!$G$11:$G$18,$O1270)))+N(INDEX(Settings!$F$11:$F$18,$O1270))))</f>
        <v/>
      </c>
      <c r="N1270" s="53">
        <f>IF(K1270="","",K1270-L1270-M1270-N($I1270)-$P1270*N(Settings!$D$20))</f>
        <v/>
      </c>
      <c r="O1270">
        <f>IF($C1270="",0,IFERROR(MATCH($C1270,Settings!$D$11:$D$18,0),0))</f>
        <v/>
      </c>
      <c r="P1270">
        <f>IF(LOWER(TRIM($J1270&amp;""))="x",1,0)</f>
        <v/>
      </c>
    </row>
    <row r="1271">
      <c r="A1271" s="49" t="n">
        <v>46177</v>
      </c>
      <c r="B1271" s="50" t="inlineStr">
        <is>
          <t>BL27264</t>
        </is>
      </c>
      <c r="C1271" s="50" t="inlineStr">
        <is>
          <t>Etsy</t>
        </is>
      </c>
      <c r="D1271" s="50" t="inlineStr">
        <is>
          <t>BL-403</t>
        </is>
      </c>
      <c r="E1271" s="50" t="n">
        <v>2</v>
      </c>
      <c r="F1271" s="51" t="n">
        <v>10.84</v>
      </c>
      <c r="G1271" s="51" t="n">
        <v>0</v>
      </c>
      <c r="H1271" s="51" t="n">
        <v>3.28</v>
      </c>
      <c r="I1271" s="51" t="n">
        <v>4.57</v>
      </c>
      <c r="J1271" s="50" t="n"/>
      <c r="K1271" s="52">
        <f>IF(OR($A1271="",$E1271=""),"",IF($P1271=1,0,N($E1271)*N($F1271)-N($G1271)+N($H1271)))</f>
        <v/>
      </c>
      <c r="L1271" s="52">
        <f>IF(K1271="","",IF($P1271=1,0,N($E1271)*IFERROR(INDEX(Products!$D$8:$D$307,MATCH($D1271,Products!$A$8:$A$307,0)),0)))</f>
        <v/>
      </c>
      <c r="M1271" s="52">
        <f>IF(OR(K1271="",$O1271=0),IF(K1271="","",0),IF($P1271=1,0,K1271*(N(INDEX(Settings!$E$11:$E$18,$O1271))+N(INDEX(Settings!$G$11:$G$18,$O1271)))+N(INDEX(Settings!$F$11:$F$18,$O1271))))</f>
        <v/>
      </c>
      <c r="N1271" s="53">
        <f>IF(K1271="","",K1271-L1271-M1271-N($I1271)-$P1271*N(Settings!$D$20))</f>
        <v/>
      </c>
      <c r="O1271">
        <f>IF($C1271="",0,IFERROR(MATCH($C1271,Settings!$D$11:$D$18,0),0))</f>
        <v/>
      </c>
      <c r="P1271">
        <f>IF(LOWER(TRIM($J1271&amp;""))="x",1,0)</f>
        <v/>
      </c>
    </row>
    <row r="1272">
      <c r="A1272" s="49" t="n">
        <v>46177</v>
      </c>
      <c r="B1272" s="50" t="inlineStr">
        <is>
          <t>BL27265</t>
        </is>
      </c>
      <c r="C1272" s="50" t="inlineStr">
        <is>
          <t>Amazon</t>
        </is>
      </c>
      <c r="D1272" s="50" t="inlineStr">
        <is>
          <t>BL-103</t>
        </is>
      </c>
      <c r="E1272" s="50" t="n">
        <v>1</v>
      </c>
      <c r="F1272" s="51" t="n">
        <v>30.79</v>
      </c>
      <c r="G1272" s="51" t="n">
        <v>0</v>
      </c>
      <c r="H1272" s="51" t="n">
        <v>0</v>
      </c>
      <c r="I1272" s="51" t="n">
        <v>4.64</v>
      </c>
      <c r="J1272" s="50" t="n"/>
      <c r="K1272" s="52">
        <f>IF(OR($A1272="",$E1272=""),"",IF($P1272=1,0,N($E1272)*N($F1272)-N($G1272)+N($H1272)))</f>
        <v/>
      </c>
      <c r="L1272" s="52">
        <f>IF(K1272="","",IF($P1272=1,0,N($E1272)*IFERROR(INDEX(Products!$D$8:$D$307,MATCH($D1272,Products!$A$8:$A$307,0)),0)))</f>
        <v/>
      </c>
      <c r="M1272" s="52">
        <f>IF(OR(K1272="",$O1272=0),IF(K1272="","",0),IF($P1272=1,0,K1272*(N(INDEX(Settings!$E$11:$E$18,$O1272))+N(INDEX(Settings!$G$11:$G$18,$O1272)))+N(INDEX(Settings!$F$11:$F$18,$O1272))))</f>
        <v/>
      </c>
      <c r="N1272" s="53">
        <f>IF(K1272="","",K1272-L1272-M1272-N($I1272)-$P1272*N(Settings!$D$20))</f>
        <v/>
      </c>
      <c r="O1272">
        <f>IF($C1272="",0,IFERROR(MATCH($C1272,Settings!$D$11:$D$18,0),0))</f>
        <v/>
      </c>
      <c r="P1272">
        <f>IF(LOWER(TRIM($J1272&amp;""))="x",1,0)</f>
        <v/>
      </c>
    </row>
    <row r="1273">
      <c r="A1273" s="49" t="n">
        <v>46178</v>
      </c>
      <c r="B1273" s="50" t="inlineStr">
        <is>
          <t>BL27266</t>
        </is>
      </c>
      <c r="C1273" s="50" t="inlineStr">
        <is>
          <t>Etsy</t>
        </is>
      </c>
      <c r="D1273" s="50" t="inlineStr">
        <is>
          <t>BL-204</t>
        </is>
      </c>
      <c r="E1273" s="50" t="n">
        <v>1</v>
      </c>
      <c r="F1273" s="51" t="n">
        <v>19.24</v>
      </c>
      <c r="G1273" s="51" t="n">
        <v>0</v>
      </c>
      <c r="H1273" s="51" t="n">
        <v>3.28</v>
      </c>
      <c r="I1273" s="51" t="n">
        <v>4.34</v>
      </c>
      <c r="J1273" s="50" t="n"/>
      <c r="K1273" s="52">
        <f>IF(OR($A1273="",$E1273=""),"",IF($P1273=1,0,N($E1273)*N($F1273)-N($G1273)+N($H1273)))</f>
        <v/>
      </c>
      <c r="L1273" s="52">
        <f>IF(K1273="","",IF($P1273=1,0,N($E1273)*IFERROR(INDEX(Products!$D$8:$D$307,MATCH($D1273,Products!$A$8:$A$307,0)),0)))</f>
        <v/>
      </c>
      <c r="M1273" s="52">
        <f>IF(OR(K1273="",$O1273=0),IF(K1273="","",0),IF($P1273=1,0,K1273*(N(INDEX(Settings!$E$11:$E$18,$O1273))+N(INDEX(Settings!$G$11:$G$18,$O1273)))+N(INDEX(Settings!$F$11:$F$18,$O1273))))</f>
        <v/>
      </c>
      <c r="N1273" s="53">
        <f>IF(K1273="","",K1273-L1273-M1273-N($I1273)-$P1273*N(Settings!$D$20))</f>
        <v/>
      </c>
      <c r="O1273">
        <f>IF($C1273="",0,IFERROR(MATCH($C1273,Settings!$D$11:$D$18,0),0))</f>
        <v/>
      </c>
      <c r="P1273">
        <f>IF(LOWER(TRIM($J1273&amp;""))="x",1,0)</f>
        <v/>
      </c>
    </row>
    <row r="1274">
      <c r="A1274" s="49" t="n">
        <v>46178</v>
      </c>
      <c r="B1274" s="50" t="inlineStr">
        <is>
          <t>BL27267</t>
        </is>
      </c>
      <c r="C1274" s="50" t="inlineStr">
        <is>
          <t>Amazon</t>
        </is>
      </c>
      <c r="D1274" s="50" t="inlineStr">
        <is>
          <t>BL-104</t>
        </is>
      </c>
      <c r="E1274" s="50" t="n">
        <v>1</v>
      </c>
      <c r="F1274" s="51" t="n">
        <v>8.74</v>
      </c>
      <c r="G1274" s="51" t="n">
        <v>0</v>
      </c>
      <c r="H1274" s="51" t="n">
        <v>0</v>
      </c>
      <c r="I1274" s="51" t="n">
        <v>4.11</v>
      </c>
      <c r="J1274" s="50" t="n"/>
      <c r="K1274" s="52">
        <f>IF(OR($A1274="",$E1274=""),"",IF($P1274=1,0,N($E1274)*N($F1274)-N($G1274)+N($H1274)))</f>
        <v/>
      </c>
      <c r="L1274" s="52">
        <f>IF(K1274="","",IF($P1274=1,0,N($E1274)*IFERROR(INDEX(Products!$D$8:$D$307,MATCH($D1274,Products!$A$8:$A$307,0)),0)))</f>
        <v/>
      </c>
      <c r="M1274" s="52">
        <f>IF(OR(K1274="",$O1274=0),IF(K1274="","",0),IF($P1274=1,0,K1274*(N(INDEX(Settings!$E$11:$E$18,$O1274))+N(INDEX(Settings!$G$11:$G$18,$O1274)))+N(INDEX(Settings!$F$11:$F$18,$O1274))))</f>
        <v/>
      </c>
      <c r="N1274" s="53">
        <f>IF(K1274="","",K1274-L1274-M1274-N($I1274)-$P1274*N(Settings!$D$20))</f>
        <v/>
      </c>
      <c r="O1274">
        <f>IF($C1274="",0,IFERROR(MATCH($C1274,Settings!$D$11:$D$18,0),0))</f>
        <v/>
      </c>
      <c r="P1274">
        <f>IF(LOWER(TRIM($J1274&amp;""))="x",1,0)</f>
        <v/>
      </c>
    </row>
    <row r="1275">
      <c r="A1275" s="49" t="n">
        <v>46178</v>
      </c>
      <c r="B1275" s="50" t="inlineStr">
        <is>
          <t>BL27268</t>
        </is>
      </c>
      <c r="C1275" s="50" t="inlineStr">
        <is>
          <t>Amazon</t>
        </is>
      </c>
      <c r="D1275" s="50" t="inlineStr">
        <is>
          <t>BL-201</t>
        </is>
      </c>
      <c r="E1275" s="50" t="n">
        <v>1</v>
      </c>
      <c r="F1275" s="51" t="n">
        <v>13.15</v>
      </c>
      <c r="G1275" s="51" t="n">
        <v>0</v>
      </c>
      <c r="H1275" s="51" t="n">
        <v>0</v>
      </c>
      <c r="I1275" s="51" t="n">
        <v>4.93</v>
      </c>
      <c r="J1275" s="50" t="n"/>
      <c r="K1275" s="52">
        <f>IF(OR($A1275="",$E1275=""),"",IF($P1275=1,0,N($E1275)*N($F1275)-N($G1275)+N($H1275)))</f>
        <v/>
      </c>
      <c r="L1275" s="52">
        <f>IF(K1275="","",IF($P1275=1,0,N($E1275)*IFERROR(INDEX(Products!$D$8:$D$307,MATCH($D1275,Products!$A$8:$A$307,0)),0)))</f>
        <v/>
      </c>
      <c r="M1275" s="52">
        <f>IF(OR(K1275="",$O1275=0),IF(K1275="","",0),IF($P1275=1,0,K1275*(N(INDEX(Settings!$E$11:$E$18,$O1275))+N(INDEX(Settings!$G$11:$G$18,$O1275)))+N(INDEX(Settings!$F$11:$F$18,$O1275))))</f>
        <v/>
      </c>
      <c r="N1275" s="53">
        <f>IF(K1275="","",K1275-L1275-M1275-N($I1275)-$P1275*N(Settings!$D$20))</f>
        <v/>
      </c>
      <c r="O1275">
        <f>IF($C1275="",0,IFERROR(MATCH($C1275,Settings!$D$11:$D$18,0),0))</f>
        <v/>
      </c>
      <c r="P1275">
        <f>IF(LOWER(TRIM($J1275&amp;""))="x",1,0)</f>
        <v/>
      </c>
    </row>
    <row r="1276">
      <c r="A1276" s="49" t="n">
        <v>46178</v>
      </c>
      <c r="B1276" s="50" t="inlineStr">
        <is>
          <t>BL27269</t>
        </is>
      </c>
      <c r="C1276" s="50" t="inlineStr">
        <is>
          <t>Amazon</t>
        </is>
      </c>
      <c r="D1276" s="50" t="inlineStr">
        <is>
          <t>BL-303</t>
        </is>
      </c>
      <c r="E1276" s="50" t="n">
        <v>1</v>
      </c>
      <c r="F1276" s="51" t="n">
        <v>10.5</v>
      </c>
      <c r="G1276" s="51" t="n">
        <v>0</v>
      </c>
      <c r="H1276" s="51" t="n">
        <v>0</v>
      </c>
      <c r="I1276" s="51" t="n">
        <v>5</v>
      </c>
      <c r="J1276" s="50" t="n"/>
      <c r="K1276" s="52">
        <f>IF(OR($A1276="",$E1276=""),"",IF($P1276=1,0,N($E1276)*N($F1276)-N($G1276)+N($H1276)))</f>
        <v/>
      </c>
      <c r="L1276" s="52">
        <f>IF(K1276="","",IF($P1276=1,0,N($E1276)*IFERROR(INDEX(Products!$D$8:$D$307,MATCH($D1276,Products!$A$8:$A$307,0)),0)))</f>
        <v/>
      </c>
      <c r="M1276" s="52">
        <f>IF(OR(K1276="",$O1276=0),IF(K1276="","",0),IF($P1276=1,0,K1276*(N(INDEX(Settings!$E$11:$E$18,$O1276))+N(INDEX(Settings!$G$11:$G$18,$O1276)))+N(INDEX(Settings!$F$11:$F$18,$O1276))))</f>
        <v/>
      </c>
      <c r="N1276" s="53">
        <f>IF(K1276="","",K1276-L1276-M1276-N($I1276)-$P1276*N(Settings!$D$20))</f>
        <v/>
      </c>
      <c r="O1276">
        <f>IF($C1276="",0,IFERROR(MATCH($C1276,Settings!$D$11:$D$18,0),0))</f>
        <v/>
      </c>
      <c r="P1276">
        <f>IF(LOWER(TRIM($J1276&amp;""))="x",1,0)</f>
        <v/>
      </c>
    </row>
    <row r="1277">
      <c r="A1277" s="49" t="n">
        <v>46178</v>
      </c>
      <c r="B1277" s="50" t="inlineStr">
        <is>
          <t>BL27270</t>
        </is>
      </c>
      <c r="C1277" s="50" t="inlineStr">
        <is>
          <t>Own shop</t>
        </is>
      </c>
      <c r="D1277" s="50" t="inlineStr">
        <is>
          <t>BL-104</t>
        </is>
      </c>
      <c r="E1277" s="50" t="n">
        <v>1</v>
      </c>
      <c r="F1277" s="51" t="n">
        <v>8.32</v>
      </c>
      <c r="G1277" s="51" t="n">
        <v>0</v>
      </c>
      <c r="H1277" s="51" t="n">
        <v>4.12</v>
      </c>
      <c r="I1277" s="51" t="n">
        <v>4.62</v>
      </c>
      <c r="J1277" s="50" t="n"/>
      <c r="K1277" s="52">
        <f>IF(OR($A1277="",$E1277=""),"",IF($P1277=1,0,N($E1277)*N($F1277)-N($G1277)+N($H1277)))</f>
        <v/>
      </c>
      <c r="L1277" s="52">
        <f>IF(K1277="","",IF($P1277=1,0,N($E1277)*IFERROR(INDEX(Products!$D$8:$D$307,MATCH($D1277,Products!$A$8:$A$307,0)),0)))</f>
        <v/>
      </c>
      <c r="M1277" s="52">
        <f>IF(OR(K1277="",$O1277=0),IF(K1277="","",0),IF($P1277=1,0,K1277*(N(INDEX(Settings!$E$11:$E$18,$O1277))+N(INDEX(Settings!$G$11:$G$18,$O1277)))+N(INDEX(Settings!$F$11:$F$18,$O1277))))</f>
        <v/>
      </c>
      <c r="N1277" s="53">
        <f>IF(K1277="","",K1277-L1277-M1277-N($I1277)-$P1277*N(Settings!$D$20))</f>
        <v/>
      </c>
      <c r="O1277">
        <f>IF($C1277="",0,IFERROR(MATCH($C1277,Settings!$D$11:$D$18,0),0))</f>
        <v/>
      </c>
      <c r="P1277">
        <f>IF(LOWER(TRIM($J1277&amp;""))="x",1,0)</f>
        <v/>
      </c>
    </row>
    <row r="1278">
      <c r="A1278" s="49" t="n">
        <v>46178</v>
      </c>
      <c r="B1278" s="50" t="inlineStr">
        <is>
          <t>BL27271</t>
        </is>
      </c>
      <c r="C1278" s="50" t="inlineStr">
        <is>
          <t>Own shop</t>
        </is>
      </c>
      <c r="D1278" s="50" t="inlineStr">
        <is>
          <t>BL-301</t>
        </is>
      </c>
      <c r="E1278" s="50" t="n">
        <v>2</v>
      </c>
      <c r="F1278" s="51" t="n">
        <v>18.4</v>
      </c>
      <c r="G1278" s="51" t="n">
        <v>3.68</v>
      </c>
      <c r="H1278" s="51" t="n">
        <v>4.12</v>
      </c>
      <c r="I1278" s="51" t="n">
        <v>5.09</v>
      </c>
      <c r="J1278" s="50" t="n"/>
      <c r="K1278" s="52">
        <f>IF(OR($A1278="",$E1278=""),"",IF($P1278=1,0,N($E1278)*N($F1278)-N($G1278)+N($H1278)))</f>
        <v/>
      </c>
      <c r="L1278" s="52">
        <f>IF(K1278="","",IF($P1278=1,0,N($E1278)*IFERROR(INDEX(Products!$D$8:$D$307,MATCH($D1278,Products!$A$8:$A$307,0)),0)))</f>
        <v/>
      </c>
      <c r="M1278" s="52">
        <f>IF(OR(K1278="",$O1278=0),IF(K1278="","",0),IF($P1278=1,0,K1278*(N(INDEX(Settings!$E$11:$E$18,$O1278))+N(INDEX(Settings!$G$11:$G$18,$O1278)))+N(INDEX(Settings!$F$11:$F$18,$O1278))))</f>
        <v/>
      </c>
      <c r="N1278" s="53">
        <f>IF(K1278="","",K1278-L1278-M1278-N($I1278)-$P1278*N(Settings!$D$20))</f>
        <v/>
      </c>
      <c r="O1278">
        <f>IF($C1278="",0,IFERROR(MATCH($C1278,Settings!$D$11:$D$18,0),0))</f>
        <v/>
      </c>
      <c r="P1278">
        <f>IF(LOWER(TRIM($J1278&amp;""))="x",1,0)</f>
        <v/>
      </c>
    </row>
    <row r="1279">
      <c r="A1279" s="49" t="n">
        <v>46178</v>
      </c>
      <c r="B1279" s="50" t="inlineStr">
        <is>
          <t>BL27272</t>
        </is>
      </c>
      <c r="C1279" s="50" t="inlineStr">
        <is>
          <t>Amazon</t>
        </is>
      </c>
      <c r="D1279" s="50" t="inlineStr">
        <is>
          <t>BL-403</t>
        </is>
      </c>
      <c r="E1279" s="50" t="n">
        <v>1</v>
      </c>
      <c r="F1279" s="51" t="n">
        <v>11.38</v>
      </c>
      <c r="G1279" s="51" t="n">
        <v>0</v>
      </c>
      <c r="H1279" s="51" t="n">
        <v>0</v>
      </c>
      <c r="I1279" s="51" t="n">
        <v>5.02</v>
      </c>
      <c r="J1279" s="50" t="n"/>
      <c r="K1279" s="52">
        <f>IF(OR($A1279="",$E1279=""),"",IF($P1279=1,0,N($E1279)*N($F1279)-N($G1279)+N($H1279)))</f>
        <v/>
      </c>
      <c r="L1279" s="52">
        <f>IF(K1279="","",IF($P1279=1,0,N($E1279)*IFERROR(INDEX(Products!$D$8:$D$307,MATCH($D1279,Products!$A$8:$A$307,0)),0)))</f>
        <v/>
      </c>
      <c r="M1279" s="52">
        <f>IF(OR(K1279="",$O1279=0),IF(K1279="","",0),IF($P1279=1,0,K1279*(N(INDEX(Settings!$E$11:$E$18,$O1279))+N(INDEX(Settings!$G$11:$G$18,$O1279)))+N(INDEX(Settings!$F$11:$F$18,$O1279))))</f>
        <v/>
      </c>
      <c r="N1279" s="53">
        <f>IF(K1279="","",K1279-L1279-M1279-N($I1279)-$P1279*N(Settings!$D$20))</f>
        <v/>
      </c>
      <c r="O1279">
        <f>IF($C1279="",0,IFERROR(MATCH($C1279,Settings!$D$11:$D$18,0),0))</f>
        <v/>
      </c>
      <c r="P1279">
        <f>IF(LOWER(TRIM($J1279&amp;""))="x",1,0)</f>
        <v/>
      </c>
    </row>
    <row r="1280">
      <c r="A1280" s="49" t="n">
        <v>46178</v>
      </c>
      <c r="B1280" s="50" t="inlineStr">
        <is>
          <t>BL27273</t>
        </is>
      </c>
      <c r="C1280" s="50" t="inlineStr">
        <is>
          <t>Amazon</t>
        </is>
      </c>
      <c r="D1280" s="50" t="inlineStr">
        <is>
          <t>BL-401</t>
        </is>
      </c>
      <c r="E1280" s="50" t="n">
        <v>1</v>
      </c>
      <c r="F1280" s="51" t="n">
        <v>24.62</v>
      </c>
      <c r="G1280" s="51" t="n">
        <v>0</v>
      </c>
      <c r="H1280" s="51" t="n">
        <v>0</v>
      </c>
      <c r="I1280" s="51" t="n">
        <v>5.04</v>
      </c>
      <c r="J1280" s="50" t="n"/>
      <c r="K1280" s="52">
        <f>IF(OR($A1280="",$E1280=""),"",IF($P1280=1,0,N($E1280)*N($F1280)-N($G1280)+N($H1280)))</f>
        <v/>
      </c>
      <c r="L1280" s="52">
        <f>IF(K1280="","",IF($P1280=1,0,N($E1280)*IFERROR(INDEX(Products!$D$8:$D$307,MATCH($D1280,Products!$A$8:$A$307,0)),0)))</f>
        <v/>
      </c>
      <c r="M1280" s="52">
        <f>IF(OR(K1280="",$O1280=0),IF(K1280="","",0),IF($P1280=1,0,K1280*(N(INDEX(Settings!$E$11:$E$18,$O1280))+N(INDEX(Settings!$G$11:$G$18,$O1280)))+N(INDEX(Settings!$F$11:$F$18,$O1280))))</f>
        <v/>
      </c>
      <c r="N1280" s="53">
        <f>IF(K1280="","",K1280-L1280-M1280-N($I1280)-$P1280*N(Settings!$D$20))</f>
        <v/>
      </c>
      <c r="O1280">
        <f>IF($C1280="",0,IFERROR(MATCH($C1280,Settings!$D$11:$D$18,0),0))</f>
        <v/>
      </c>
      <c r="P1280">
        <f>IF(LOWER(TRIM($J1280&amp;""))="x",1,0)</f>
        <v/>
      </c>
    </row>
    <row r="1281">
      <c r="A1281" s="49" t="n">
        <v>46178</v>
      </c>
      <c r="B1281" s="50" t="inlineStr">
        <is>
          <t>BL27274</t>
        </is>
      </c>
      <c r="C1281" s="50" t="inlineStr">
        <is>
          <t>Amazon</t>
        </is>
      </c>
      <c r="D1281" s="50" t="inlineStr">
        <is>
          <t>BL-302</t>
        </is>
      </c>
      <c r="E1281" s="50" t="n">
        <v>1</v>
      </c>
      <c r="F1281" s="51" t="n">
        <v>35.21</v>
      </c>
      <c r="G1281" s="51" t="n">
        <v>0</v>
      </c>
      <c r="H1281" s="51" t="n">
        <v>0</v>
      </c>
      <c r="I1281" s="51" t="n">
        <v>4.2</v>
      </c>
      <c r="J1281" s="50" t="n"/>
      <c r="K1281" s="52">
        <f>IF(OR($A1281="",$E1281=""),"",IF($P1281=1,0,N($E1281)*N($F1281)-N($G1281)+N($H1281)))</f>
        <v/>
      </c>
      <c r="L1281" s="52">
        <f>IF(K1281="","",IF($P1281=1,0,N($E1281)*IFERROR(INDEX(Products!$D$8:$D$307,MATCH($D1281,Products!$A$8:$A$307,0)),0)))</f>
        <v/>
      </c>
      <c r="M1281" s="52">
        <f>IF(OR(K1281="",$O1281=0),IF(K1281="","",0),IF($P1281=1,0,K1281*(N(INDEX(Settings!$E$11:$E$18,$O1281))+N(INDEX(Settings!$G$11:$G$18,$O1281)))+N(INDEX(Settings!$F$11:$F$18,$O1281))))</f>
        <v/>
      </c>
      <c r="N1281" s="53">
        <f>IF(K1281="","",K1281-L1281-M1281-N($I1281)-$P1281*N(Settings!$D$20))</f>
        <v/>
      </c>
      <c r="O1281">
        <f>IF($C1281="",0,IFERROR(MATCH($C1281,Settings!$D$11:$D$18,0),0))</f>
        <v/>
      </c>
      <c r="P1281">
        <f>IF(LOWER(TRIM($J1281&amp;""))="x",1,0)</f>
        <v/>
      </c>
    </row>
    <row r="1282">
      <c r="A1282" s="49" t="n">
        <v>46179</v>
      </c>
      <c r="B1282" s="50" t="inlineStr">
        <is>
          <t>BL27275</t>
        </is>
      </c>
      <c r="C1282" s="50" t="inlineStr">
        <is>
          <t>Amazon</t>
        </is>
      </c>
      <c r="D1282" s="50" t="inlineStr">
        <is>
          <t>BL-202</t>
        </is>
      </c>
      <c r="E1282" s="50" t="n">
        <v>1</v>
      </c>
      <c r="F1282" s="51" t="n">
        <v>60.88</v>
      </c>
      <c r="G1282" s="51" t="n">
        <v>0</v>
      </c>
      <c r="H1282" s="51" t="n">
        <v>0</v>
      </c>
      <c r="I1282" s="51" t="n">
        <v>6.9</v>
      </c>
      <c r="J1282" s="50" t="n"/>
      <c r="K1282" s="52">
        <f>IF(OR($A1282="",$E1282=""),"",IF($P1282=1,0,N($E1282)*N($F1282)-N($G1282)+N($H1282)))</f>
        <v/>
      </c>
      <c r="L1282" s="52">
        <f>IF(K1282="","",IF($P1282=1,0,N($E1282)*IFERROR(INDEX(Products!$D$8:$D$307,MATCH($D1282,Products!$A$8:$A$307,0)),0)))</f>
        <v/>
      </c>
      <c r="M1282" s="52">
        <f>IF(OR(K1282="",$O1282=0),IF(K1282="","",0),IF($P1282=1,0,K1282*(N(INDEX(Settings!$E$11:$E$18,$O1282))+N(INDEX(Settings!$G$11:$G$18,$O1282)))+N(INDEX(Settings!$F$11:$F$18,$O1282))))</f>
        <v/>
      </c>
      <c r="N1282" s="53">
        <f>IF(K1282="","",K1282-L1282-M1282-N($I1282)-$P1282*N(Settings!$D$20))</f>
        <v/>
      </c>
      <c r="O1282">
        <f>IF($C1282="",0,IFERROR(MATCH($C1282,Settings!$D$11:$D$18,0),0))</f>
        <v/>
      </c>
      <c r="P1282">
        <f>IF(LOWER(TRIM($J1282&amp;""))="x",1,0)</f>
        <v/>
      </c>
    </row>
    <row r="1283">
      <c r="A1283" s="49" t="n">
        <v>46179</v>
      </c>
      <c r="B1283" s="50" t="inlineStr">
        <is>
          <t>BL27276</t>
        </is>
      </c>
      <c r="C1283" s="50" t="inlineStr">
        <is>
          <t>Own shop</t>
        </is>
      </c>
      <c r="D1283" s="50" t="inlineStr">
        <is>
          <t>BL-102</t>
        </is>
      </c>
      <c r="E1283" s="50" t="n">
        <v>1</v>
      </c>
      <c r="F1283" s="51" t="n">
        <v>14.2</v>
      </c>
      <c r="G1283" s="51" t="n">
        <v>1.42</v>
      </c>
      <c r="H1283" s="51" t="n">
        <v>4.12</v>
      </c>
      <c r="I1283" s="51" t="n">
        <v>5.15</v>
      </c>
      <c r="J1283" s="50" t="n"/>
      <c r="K1283" s="52">
        <f>IF(OR($A1283="",$E1283=""),"",IF($P1283=1,0,N($E1283)*N($F1283)-N($G1283)+N($H1283)))</f>
        <v/>
      </c>
      <c r="L1283" s="52">
        <f>IF(K1283="","",IF($P1283=1,0,N($E1283)*IFERROR(INDEX(Products!$D$8:$D$307,MATCH($D1283,Products!$A$8:$A$307,0)),0)))</f>
        <v/>
      </c>
      <c r="M1283" s="52">
        <f>IF(OR(K1283="",$O1283=0),IF(K1283="","",0),IF($P1283=1,0,K1283*(N(INDEX(Settings!$E$11:$E$18,$O1283))+N(INDEX(Settings!$G$11:$G$18,$O1283)))+N(INDEX(Settings!$F$11:$F$18,$O1283))))</f>
        <v/>
      </c>
      <c r="N1283" s="53">
        <f>IF(K1283="","",K1283-L1283-M1283-N($I1283)-$P1283*N(Settings!$D$20))</f>
        <v/>
      </c>
      <c r="O1283">
        <f>IF($C1283="",0,IFERROR(MATCH($C1283,Settings!$D$11:$D$18,0),0))</f>
        <v/>
      </c>
      <c r="P1283">
        <f>IF(LOWER(TRIM($J1283&amp;""))="x",1,0)</f>
        <v/>
      </c>
    </row>
    <row r="1284">
      <c r="A1284" s="49" t="n">
        <v>46179</v>
      </c>
      <c r="B1284" s="50" t="inlineStr">
        <is>
          <t>BL27277</t>
        </is>
      </c>
      <c r="C1284" s="50" t="inlineStr">
        <is>
          <t>Own shop</t>
        </is>
      </c>
      <c r="D1284" s="50" t="inlineStr">
        <is>
          <t>BL-302</t>
        </is>
      </c>
      <c r="E1284" s="50" t="n">
        <v>2</v>
      </c>
      <c r="F1284" s="51" t="n">
        <v>33.53</v>
      </c>
      <c r="G1284" s="51" t="n">
        <v>0</v>
      </c>
      <c r="H1284" s="51" t="n">
        <v>0</v>
      </c>
      <c r="I1284" s="51" t="n">
        <v>4.58</v>
      </c>
      <c r="J1284" s="50" t="n"/>
      <c r="K1284" s="52">
        <f>IF(OR($A1284="",$E1284=""),"",IF($P1284=1,0,N($E1284)*N($F1284)-N($G1284)+N($H1284)))</f>
        <v/>
      </c>
      <c r="L1284" s="52">
        <f>IF(K1284="","",IF($P1284=1,0,N($E1284)*IFERROR(INDEX(Products!$D$8:$D$307,MATCH($D1284,Products!$A$8:$A$307,0)),0)))</f>
        <v/>
      </c>
      <c r="M1284" s="52">
        <f>IF(OR(K1284="",$O1284=0),IF(K1284="","",0),IF($P1284=1,0,K1284*(N(INDEX(Settings!$E$11:$E$18,$O1284))+N(INDEX(Settings!$G$11:$G$18,$O1284)))+N(INDEX(Settings!$F$11:$F$18,$O1284))))</f>
        <v/>
      </c>
      <c r="N1284" s="53">
        <f>IF(K1284="","",K1284-L1284-M1284-N($I1284)-$P1284*N(Settings!$D$20))</f>
        <v/>
      </c>
      <c r="O1284">
        <f>IF($C1284="",0,IFERROR(MATCH($C1284,Settings!$D$11:$D$18,0),0))</f>
        <v/>
      </c>
      <c r="P1284">
        <f>IF(LOWER(TRIM($J1284&amp;""))="x",1,0)</f>
        <v/>
      </c>
    </row>
    <row r="1285">
      <c r="A1285" s="49" t="n">
        <v>46179</v>
      </c>
      <c r="B1285" s="50" t="inlineStr">
        <is>
          <t>BL27278</t>
        </is>
      </c>
      <c r="C1285" s="50" t="inlineStr">
        <is>
          <t>eBay</t>
        </is>
      </c>
      <c r="D1285" s="50" t="inlineStr">
        <is>
          <t>BL-201</t>
        </is>
      </c>
      <c r="E1285" s="50" t="n">
        <v>1</v>
      </c>
      <c r="F1285" s="51" t="n">
        <v>12.52</v>
      </c>
      <c r="G1285" s="51" t="n">
        <v>0</v>
      </c>
      <c r="H1285" s="51" t="n">
        <v>3.28</v>
      </c>
      <c r="I1285" s="51" t="n">
        <v>4.66</v>
      </c>
      <c r="J1285" s="50" t="n"/>
      <c r="K1285" s="52">
        <f>IF(OR($A1285="",$E1285=""),"",IF($P1285=1,0,N($E1285)*N($F1285)-N($G1285)+N($H1285)))</f>
        <v/>
      </c>
      <c r="L1285" s="52">
        <f>IF(K1285="","",IF($P1285=1,0,N($E1285)*IFERROR(INDEX(Products!$D$8:$D$307,MATCH($D1285,Products!$A$8:$A$307,0)),0)))</f>
        <v/>
      </c>
      <c r="M1285" s="52">
        <f>IF(OR(K1285="",$O1285=0),IF(K1285="","",0),IF($P1285=1,0,K1285*(N(INDEX(Settings!$E$11:$E$18,$O1285))+N(INDEX(Settings!$G$11:$G$18,$O1285)))+N(INDEX(Settings!$F$11:$F$18,$O1285))))</f>
        <v/>
      </c>
      <c r="N1285" s="53">
        <f>IF(K1285="","",K1285-L1285-M1285-N($I1285)-$P1285*N(Settings!$D$20))</f>
        <v/>
      </c>
      <c r="O1285">
        <f>IF($C1285="",0,IFERROR(MATCH($C1285,Settings!$D$11:$D$18,0),0))</f>
        <v/>
      </c>
      <c r="P1285">
        <f>IF(LOWER(TRIM($J1285&amp;""))="x",1,0)</f>
        <v/>
      </c>
    </row>
    <row r="1286">
      <c r="A1286" s="49" t="n">
        <v>46179</v>
      </c>
      <c r="B1286" s="50" t="inlineStr">
        <is>
          <t>BL27279</t>
        </is>
      </c>
      <c r="C1286" s="50" t="inlineStr">
        <is>
          <t>Own shop</t>
        </is>
      </c>
      <c r="D1286" s="50" t="inlineStr">
        <is>
          <t>BL-203</t>
        </is>
      </c>
      <c r="E1286" s="50" t="n">
        <v>1</v>
      </c>
      <c r="F1286" s="51" t="n">
        <v>16.72</v>
      </c>
      <c r="G1286" s="51" t="n">
        <v>0</v>
      </c>
      <c r="H1286" s="51" t="n">
        <v>4.12</v>
      </c>
      <c r="I1286" s="51" t="n">
        <v>4.66</v>
      </c>
      <c r="J1286" s="50" t="n"/>
      <c r="K1286" s="52">
        <f>IF(OR($A1286="",$E1286=""),"",IF($P1286=1,0,N($E1286)*N($F1286)-N($G1286)+N($H1286)))</f>
        <v/>
      </c>
      <c r="L1286" s="52">
        <f>IF(K1286="","",IF($P1286=1,0,N($E1286)*IFERROR(INDEX(Products!$D$8:$D$307,MATCH($D1286,Products!$A$8:$A$307,0)),0)))</f>
        <v/>
      </c>
      <c r="M1286" s="52">
        <f>IF(OR(K1286="",$O1286=0),IF(K1286="","",0),IF($P1286=1,0,K1286*(N(INDEX(Settings!$E$11:$E$18,$O1286))+N(INDEX(Settings!$G$11:$G$18,$O1286)))+N(INDEX(Settings!$F$11:$F$18,$O1286))))</f>
        <v/>
      </c>
      <c r="N1286" s="53">
        <f>IF(K1286="","",K1286-L1286-M1286-N($I1286)-$P1286*N(Settings!$D$20))</f>
        <v/>
      </c>
      <c r="O1286">
        <f>IF($C1286="",0,IFERROR(MATCH($C1286,Settings!$D$11:$D$18,0),0))</f>
        <v/>
      </c>
      <c r="P1286">
        <f>IF(LOWER(TRIM($J1286&amp;""))="x",1,0)</f>
        <v/>
      </c>
    </row>
    <row r="1287">
      <c r="A1287" s="49" t="n">
        <v>46179</v>
      </c>
      <c r="B1287" s="50" t="inlineStr">
        <is>
          <t>BL27280</t>
        </is>
      </c>
      <c r="C1287" s="50" t="inlineStr">
        <is>
          <t>Own shop</t>
        </is>
      </c>
      <c r="D1287" s="50" t="inlineStr">
        <is>
          <t>BL-102</t>
        </is>
      </c>
      <c r="E1287" s="50" t="n">
        <v>1</v>
      </c>
      <c r="F1287" s="51" t="n">
        <v>14.2</v>
      </c>
      <c r="G1287" s="51" t="n">
        <v>0</v>
      </c>
      <c r="H1287" s="51" t="n">
        <v>4.12</v>
      </c>
      <c r="I1287" s="51" t="n">
        <v>4.3</v>
      </c>
      <c r="J1287" s="50" t="inlineStr">
        <is>
          <t>x</t>
        </is>
      </c>
      <c r="K1287" s="52">
        <f>IF(OR($A1287="",$E1287=""),"",IF($P1287=1,0,N($E1287)*N($F1287)-N($G1287)+N($H1287)))</f>
        <v/>
      </c>
      <c r="L1287" s="52">
        <f>IF(K1287="","",IF($P1287=1,0,N($E1287)*IFERROR(INDEX(Products!$D$8:$D$307,MATCH($D1287,Products!$A$8:$A$307,0)),0)))</f>
        <v/>
      </c>
      <c r="M1287" s="52">
        <f>IF(OR(K1287="",$O1287=0),IF(K1287="","",0),IF($P1287=1,0,K1287*(N(INDEX(Settings!$E$11:$E$18,$O1287))+N(INDEX(Settings!$G$11:$G$18,$O1287)))+N(INDEX(Settings!$F$11:$F$18,$O1287))))</f>
        <v/>
      </c>
      <c r="N1287" s="53">
        <f>IF(K1287="","",K1287-L1287-M1287-N($I1287)-$P1287*N(Settings!$D$20))</f>
        <v/>
      </c>
      <c r="O1287">
        <f>IF($C1287="",0,IFERROR(MATCH($C1287,Settings!$D$11:$D$18,0),0))</f>
        <v/>
      </c>
      <c r="P1287">
        <f>IF(LOWER(TRIM($J1287&amp;""))="x",1,0)</f>
        <v/>
      </c>
    </row>
    <row r="1288">
      <c r="A1288" s="49" t="n">
        <v>46179</v>
      </c>
      <c r="B1288" s="50" t="inlineStr">
        <is>
          <t>BL27281</t>
        </is>
      </c>
      <c r="C1288" s="50" t="inlineStr">
        <is>
          <t>Amazon</t>
        </is>
      </c>
      <c r="D1288" s="50" t="inlineStr">
        <is>
          <t>BL-203</t>
        </is>
      </c>
      <c r="E1288" s="50" t="n">
        <v>1</v>
      </c>
      <c r="F1288" s="51" t="n">
        <v>17.56</v>
      </c>
      <c r="G1288" s="51" t="n">
        <v>0</v>
      </c>
      <c r="H1288" s="51" t="n">
        <v>0</v>
      </c>
      <c r="I1288" s="51" t="n">
        <v>4.21</v>
      </c>
      <c r="J1288" s="50" t="inlineStr">
        <is>
          <t>x</t>
        </is>
      </c>
      <c r="K1288" s="52">
        <f>IF(OR($A1288="",$E1288=""),"",IF($P1288=1,0,N($E1288)*N($F1288)-N($G1288)+N($H1288)))</f>
        <v/>
      </c>
      <c r="L1288" s="52">
        <f>IF(K1288="","",IF($P1288=1,0,N($E1288)*IFERROR(INDEX(Products!$D$8:$D$307,MATCH($D1288,Products!$A$8:$A$307,0)),0)))</f>
        <v/>
      </c>
      <c r="M1288" s="52">
        <f>IF(OR(K1288="",$O1288=0),IF(K1288="","",0),IF($P1288=1,0,K1288*(N(INDEX(Settings!$E$11:$E$18,$O1288))+N(INDEX(Settings!$G$11:$G$18,$O1288)))+N(INDEX(Settings!$F$11:$F$18,$O1288))))</f>
        <v/>
      </c>
      <c r="N1288" s="53">
        <f>IF(K1288="","",K1288-L1288-M1288-N($I1288)-$P1288*N(Settings!$D$20))</f>
        <v/>
      </c>
      <c r="O1288">
        <f>IF($C1288="",0,IFERROR(MATCH($C1288,Settings!$D$11:$D$18,0),0))</f>
        <v/>
      </c>
      <c r="P1288">
        <f>IF(LOWER(TRIM($J1288&amp;""))="x",1,0)</f>
        <v/>
      </c>
    </row>
    <row r="1289">
      <c r="A1289" s="49" t="n">
        <v>46179</v>
      </c>
      <c r="B1289" s="50" t="inlineStr">
        <is>
          <t>BL27282</t>
        </is>
      </c>
      <c r="C1289" s="50" t="inlineStr">
        <is>
          <t>Own shop</t>
        </is>
      </c>
      <c r="D1289" s="50" t="inlineStr">
        <is>
          <t>BL-402</t>
        </is>
      </c>
      <c r="E1289" s="50" t="n">
        <v>2</v>
      </c>
      <c r="F1289" s="51" t="n">
        <v>41.93</v>
      </c>
      <c r="G1289" s="51" t="n">
        <v>8.390000000000001</v>
      </c>
      <c r="H1289" s="51" t="n">
        <v>0</v>
      </c>
      <c r="I1289" s="51" t="n">
        <v>6.9</v>
      </c>
      <c r="J1289" s="50" t="inlineStr">
        <is>
          <t>x</t>
        </is>
      </c>
      <c r="K1289" s="52">
        <f>IF(OR($A1289="",$E1289=""),"",IF($P1289=1,0,N($E1289)*N($F1289)-N($G1289)+N($H1289)))</f>
        <v/>
      </c>
      <c r="L1289" s="52">
        <f>IF(K1289="","",IF($P1289=1,0,N($E1289)*IFERROR(INDEX(Products!$D$8:$D$307,MATCH($D1289,Products!$A$8:$A$307,0)),0)))</f>
        <v/>
      </c>
      <c r="M1289" s="52">
        <f>IF(OR(K1289="",$O1289=0),IF(K1289="","",0),IF($P1289=1,0,K1289*(N(INDEX(Settings!$E$11:$E$18,$O1289))+N(INDEX(Settings!$G$11:$G$18,$O1289)))+N(INDEX(Settings!$F$11:$F$18,$O1289))))</f>
        <v/>
      </c>
      <c r="N1289" s="53">
        <f>IF(K1289="","",K1289-L1289-M1289-N($I1289)-$P1289*N(Settings!$D$20))</f>
        <v/>
      </c>
      <c r="O1289">
        <f>IF($C1289="",0,IFERROR(MATCH($C1289,Settings!$D$11:$D$18,0),0))</f>
        <v/>
      </c>
      <c r="P1289">
        <f>IF(LOWER(TRIM($J1289&amp;""))="x",1,0)</f>
        <v/>
      </c>
    </row>
    <row r="1290">
      <c r="A1290" s="49" t="n">
        <v>46179</v>
      </c>
      <c r="B1290" s="50" t="inlineStr">
        <is>
          <t>BL27283</t>
        </is>
      </c>
      <c r="C1290" s="50" t="inlineStr">
        <is>
          <t>Own shop</t>
        </is>
      </c>
      <c r="D1290" s="50" t="inlineStr">
        <is>
          <t>BL-203</t>
        </is>
      </c>
      <c r="E1290" s="50" t="n">
        <v>1</v>
      </c>
      <c r="F1290" s="51" t="n">
        <v>16.72</v>
      </c>
      <c r="G1290" s="51" t="n">
        <v>0</v>
      </c>
      <c r="H1290" s="51" t="n">
        <v>4.12</v>
      </c>
      <c r="I1290" s="51" t="n">
        <v>5.02</v>
      </c>
      <c r="J1290" s="50" t="n"/>
      <c r="K1290" s="52">
        <f>IF(OR($A1290="",$E1290=""),"",IF($P1290=1,0,N($E1290)*N($F1290)-N($G1290)+N($H1290)))</f>
        <v/>
      </c>
      <c r="L1290" s="52">
        <f>IF(K1290="","",IF($P1290=1,0,N($E1290)*IFERROR(INDEX(Products!$D$8:$D$307,MATCH($D1290,Products!$A$8:$A$307,0)),0)))</f>
        <v/>
      </c>
      <c r="M1290" s="52">
        <f>IF(OR(K1290="",$O1290=0),IF(K1290="","",0),IF($P1290=1,0,K1290*(N(INDEX(Settings!$E$11:$E$18,$O1290))+N(INDEX(Settings!$G$11:$G$18,$O1290)))+N(INDEX(Settings!$F$11:$F$18,$O1290))))</f>
        <v/>
      </c>
      <c r="N1290" s="53">
        <f>IF(K1290="","",K1290-L1290-M1290-N($I1290)-$P1290*N(Settings!$D$20))</f>
        <v/>
      </c>
      <c r="O1290">
        <f>IF($C1290="",0,IFERROR(MATCH($C1290,Settings!$D$11:$D$18,0),0))</f>
        <v/>
      </c>
      <c r="P1290">
        <f>IF(LOWER(TRIM($J1290&amp;""))="x",1,0)</f>
        <v/>
      </c>
    </row>
    <row r="1291">
      <c r="A1291" s="49" t="n">
        <v>46179</v>
      </c>
      <c r="B1291" s="50" t="inlineStr">
        <is>
          <t>BL27284</t>
        </is>
      </c>
      <c r="C1291" s="50" t="inlineStr">
        <is>
          <t>Own shop</t>
        </is>
      </c>
      <c r="D1291" s="50" t="inlineStr">
        <is>
          <t>BL-303</t>
        </is>
      </c>
      <c r="E1291" s="50" t="n">
        <v>1</v>
      </c>
      <c r="F1291" s="51" t="n">
        <v>10</v>
      </c>
      <c r="G1291" s="51" t="n">
        <v>0</v>
      </c>
      <c r="H1291" s="51" t="n">
        <v>4.12</v>
      </c>
      <c r="I1291" s="51" t="n">
        <v>4.13</v>
      </c>
      <c r="J1291" s="50" t="inlineStr">
        <is>
          <t>x</t>
        </is>
      </c>
      <c r="K1291" s="52">
        <f>IF(OR($A1291="",$E1291=""),"",IF($P1291=1,0,N($E1291)*N($F1291)-N($G1291)+N($H1291)))</f>
        <v/>
      </c>
      <c r="L1291" s="52">
        <f>IF(K1291="","",IF($P1291=1,0,N($E1291)*IFERROR(INDEX(Products!$D$8:$D$307,MATCH($D1291,Products!$A$8:$A$307,0)),0)))</f>
        <v/>
      </c>
      <c r="M1291" s="52">
        <f>IF(OR(K1291="",$O1291=0),IF(K1291="","",0),IF($P1291=1,0,K1291*(N(INDEX(Settings!$E$11:$E$18,$O1291))+N(INDEX(Settings!$G$11:$G$18,$O1291)))+N(INDEX(Settings!$F$11:$F$18,$O1291))))</f>
        <v/>
      </c>
      <c r="N1291" s="53">
        <f>IF(K1291="","",K1291-L1291-M1291-N($I1291)-$P1291*N(Settings!$D$20))</f>
        <v/>
      </c>
      <c r="O1291">
        <f>IF($C1291="",0,IFERROR(MATCH($C1291,Settings!$D$11:$D$18,0),0))</f>
        <v/>
      </c>
      <c r="P1291">
        <f>IF(LOWER(TRIM($J1291&amp;""))="x",1,0)</f>
        <v/>
      </c>
    </row>
    <row r="1292">
      <c r="A1292" s="49" t="n">
        <v>46179</v>
      </c>
      <c r="B1292" s="50" t="inlineStr">
        <is>
          <t>BL27285</t>
        </is>
      </c>
      <c r="C1292" s="50" t="inlineStr">
        <is>
          <t>Own shop</t>
        </is>
      </c>
      <c r="D1292" s="50" t="inlineStr">
        <is>
          <t>BL-103</t>
        </is>
      </c>
      <c r="E1292" s="50" t="n">
        <v>1</v>
      </c>
      <c r="F1292" s="51" t="n">
        <v>29.33</v>
      </c>
      <c r="G1292" s="51" t="n">
        <v>0</v>
      </c>
      <c r="H1292" s="51" t="n">
        <v>4.12</v>
      </c>
      <c r="I1292" s="51" t="n">
        <v>4.73</v>
      </c>
      <c r="J1292" s="50" t="n"/>
      <c r="K1292" s="52">
        <f>IF(OR($A1292="",$E1292=""),"",IF($P1292=1,0,N($E1292)*N($F1292)-N($G1292)+N($H1292)))</f>
        <v/>
      </c>
      <c r="L1292" s="52">
        <f>IF(K1292="","",IF($P1292=1,0,N($E1292)*IFERROR(INDEX(Products!$D$8:$D$307,MATCH($D1292,Products!$A$8:$A$307,0)),0)))</f>
        <v/>
      </c>
      <c r="M1292" s="52">
        <f>IF(OR(K1292="",$O1292=0),IF(K1292="","",0),IF($P1292=1,0,K1292*(N(INDEX(Settings!$E$11:$E$18,$O1292))+N(INDEX(Settings!$G$11:$G$18,$O1292)))+N(INDEX(Settings!$F$11:$F$18,$O1292))))</f>
        <v/>
      </c>
      <c r="N1292" s="53">
        <f>IF(K1292="","",K1292-L1292-M1292-N($I1292)-$P1292*N(Settings!$D$20))</f>
        <v/>
      </c>
      <c r="O1292">
        <f>IF($C1292="",0,IFERROR(MATCH($C1292,Settings!$D$11:$D$18,0),0))</f>
        <v/>
      </c>
      <c r="P1292">
        <f>IF(LOWER(TRIM($J1292&amp;""))="x",1,0)</f>
        <v/>
      </c>
    </row>
    <row r="1293">
      <c r="A1293" s="49" t="n">
        <v>46180</v>
      </c>
      <c r="B1293" s="50" t="inlineStr">
        <is>
          <t>BL27286</t>
        </is>
      </c>
      <c r="C1293" s="50" t="inlineStr">
        <is>
          <t>Own shop</t>
        </is>
      </c>
      <c r="D1293" s="50" t="inlineStr">
        <is>
          <t>BL-402</t>
        </is>
      </c>
      <c r="E1293" s="50" t="n">
        <v>1</v>
      </c>
      <c r="F1293" s="51" t="n">
        <v>41.93</v>
      </c>
      <c r="G1293" s="51" t="n">
        <v>0</v>
      </c>
      <c r="H1293" s="51" t="n">
        <v>4.12</v>
      </c>
      <c r="I1293" s="51" t="n">
        <v>6.9</v>
      </c>
      <c r="J1293" s="50" t="n"/>
      <c r="K1293" s="52">
        <f>IF(OR($A1293="",$E1293=""),"",IF($P1293=1,0,N($E1293)*N($F1293)-N($G1293)+N($H1293)))</f>
        <v/>
      </c>
      <c r="L1293" s="52">
        <f>IF(K1293="","",IF($P1293=1,0,N($E1293)*IFERROR(INDEX(Products!$D$8:$D$307,MATCH($D1293,Products!$A$8:$A$307,0)),0)))</f>
        <v/>
      </c>
      <c r="M1293" s="52">
        <f>IF(OR(K1293="",$O1293=0),IF(K1293="","",0),IF($P1293=1,0,K1293*(N(INDEX(Settings!$E$11:$E$18,$O1293))+N(INDEX(Settings!$G$11:$G$18,$O1293)))+N(INDEX(Settings!$F$11:$F$18,$O1293))))</f>
        <v/>
      </c>
      <c r="N1293" s="53">
        <f>IF(K1293="","",K1293-L1293-M1293-N($I1293)-$P1293*N(Settings!$D$20))</f>
        <v/>
      </c>
      <c r="O1293">
        <f>IF($C1293="",0,IFERROR(MATCH($C1293,Settings!$D$11:$D$18,0),0))</f>
        <v/>
      </c>
      <c r="P1293">
        <f>IF(LOWER(TRIM($J1293&amp;""))="x",1,0)</f>
        <v/>
      </c>
    </row>
    <row r="1294">
      <c r="A1294" s="49" t="n">
        <v>46180</v>
      </c>
      <c r="B1294" s="50" t="inlineStr">
        <is>
          <t>BL27287</t>
        </is>
      </c>
      <c r="C1294" s="50" t="inlineStr">
        <is>
          <t>Amazon</t>
        </is>
      </c>
      <c r="D1294" s="50" t="inlineStr">
        <is>
          <t>BL-401</t>
        </is>
      </c>
      <c r="E1294" s="50" t="n">
        <v>1</v>
      </c>
      <c r="F1294" s="51" t="n">
        <v>24.62</v>
      </c>
      <c r="G1294" s="51" t="n">
        <v>0</v>
      </c>
      <c r="H1294" s="51" t="n">
        <v>0</v>
      </c>
      <c r="I1294" s="51" t="n">
        <v>4.44</v>
      </c>
      <c r="J1294" s="50" t="n"/>
      <c r="K1294" s="52">
        <f>IF(OR($A1294="",$E1294=""),"",IF($P1294=1,0,N($E1294)*N($F1294)-N($G1294)+N($H1294)))</f>
        <v/>
      </c>
      <c r="L1294" s="52">
        <f>IF(K1294="","",IF($P1294=1,0,N($E1294)*IFERROR(INDEX(Products!$D$8:$D$307,MATCH($D1294,Products!$A$8:$A$307,0)),0)))</f>
        <v/>
      </c>
      <c r="M1294" s="52">
        <f>IF(OR(K1294="",$O1294=0),IF(K1294="","",0),IF($P1294=1,0,K1294*(N(INDEX(Settings!$E$11:$E$18,$O1294))+N(INDEX(Settings!$G$11:$G$18,$O1294)))+N(INDEX(Settings!$F$11:$F$18,$O1294))))</f>
        <v/>
      </c>
      <c r="N1294" s="53">
        <f>IF(K1294="","",K1294-L1294-M1294-N($I1294)-$P1294*N(Settings!$D$20))</f>
        <v/>
      </c>
      <c r="O1294">
        <f>IF($C1294="",0,IFERROR(MATCH($C1294,Settings!$D$11:$D$18,0),0))</f>
        <v/>
      </c>
      <c r="P1294">
        <f>IF(LOWER(TRIM($J1294&amp;""))="x",1,0)</f>
        <v/>
      </c>
    </row>
    <row r="1295">
      <c r="A1295" s="49" t="n">
        <v>46180</v>
      </c>
      <c r="B1295" s="50" t="inlineStr">
        <is>
          <t>BL27288</t>
        </is>
      </c>
      <c r="C1295" s="50" t="inlineStr">
        <is>
          <t>Own shop</t>
        </is>
      </c>
      <c r="D1295" s="50" t="inlineStr">
        <is>
          <t>BL-101</t>
        </is>
      </c>
      <c r="E1295" s="50" t="n">
        <v>2</v>
      </c>
      <c r="F1295" s="51" t="n">
        <v>20.92</v>
      </c>
      <c r="G1295" s="51" t="n">
        <v>0</v>
      </c>
      <c r="H1295" s="51" t="n">
        <v>4.12</v>
      </c>
      <c r="I1295" s="51" t="n">
        <v>4.86</v>
      </c>
      <c r="J1295" s="50" t="n"/>
      <c r="K1295" s="52">
        <f>IF(OR($A1295="",$E1295=""),"",IF($P1295=1,0,N($E1295)*N($F1295)-N($G1295)+N($H1295)))</f>
        <v/>
      </c>
      <c r="L1295" s="52">
        <f>IF(K1295="","",IF($P1295=1,0,N($E1295)*IFERROR(INDEX(Products!$D$8:$D$307,MATCH($D1295,Products!$A$8:$A$307,0)),0)))</f>
        <v/>
      </c>
      <c r="M1295" s="52">
        <f>IF(OR(K1295="",$O1295=0),IF(K1295="","",0),IF($P1295=1,0,K1295*(N(INDEX(Settings!$E$11:$E$18,$O1295))+N(INDEX(Settings!$G$11:$G$18,$O1295)))+N(INDEX(Settings!$F$11:$F$18,$O1295))))</f>
        <v/>
      </c>
      <c r="N1295" s="53">
        <f>IF(K1295="","",K1295-L1295-M1295-N($I1295)-$P1295*N(Settings!$D$20))</f>
        <v/>
      </c>
      <c r="O1295">
        <f>IF($C1295="",0,IFERROR(MATCH($C1295,Settings!$D$11:$D$18,0),0))</f>
        <v/>
      </c>
      <c r="P1295">
        <f>IF(LOWER(TRIM($J1295&amp;""))="x",1,0)</f>
        <v/>
      </c>
    </row>
    <row r="1296">
      <c r="A1296" s="49" t="n">
        <v>46180</v>
      </c>
      <c r="B1296" s="50" t="inlineStr">
        <is>
          <t>BL27289</t>
        </is>
      </c>
      <c r="C1296" s="50" t="inlineStr">
        <is>
          <t>Etsy</t>
        </is>
      </c>
      <c r="D1296" s="50" t="inlineStr">
        <is>
          <t>BL-102</t>
        </is>
      </c>
      <c r="E1296" s="50" t="n">
        <v>1</v>
      </c>
      <c r="F1296" s="51" t="n">
        <v>14.2</v>
      </c>
      <c r="G1296" s="51" t="n">
        <v>0</v>
      </c>
      <c r="H1296" s="51" t="n">
        <v>3.28</v>
      </c>
      <c r="I1296" s="51" t="n">
        <v>5.18</v>
      </c>
      <c r="J1296" s="50" t="n"/>
      <c r="K1296" s="52">
        <f>IF(OR($A1296="",$E1296=""),"",IF($P1296=1,0,N($E1296)*N($F1296)-N($G1296)+N($H1296)))</f>
        <v/>
      </c>
      <c r="L1296" s="52">
        <f>IF(K1296="","",IF($P1296=1,0,N($E1296)*IFERROR(INDEX(Products!$D$8:$D$307,MATCH($D1296,Products!$A$8:$A$307,0)),0)))</f>
        <v/>
      </c>
      <c r="M1296" s="52">
        <f>IF(OR(K1296="",$O1296=0),IF(K1296="","",0),IF($P1296=1,0,K1296*(N(INDEX(Settings!$E$11:$E$18,$O1296))+N(INDEX(Settings!$G$11:$G$18,$O1296)))+N(INDEX(Settings!$F$11:$F$18,$O1296))))</f>
        <v/>
      </c>
      <c r="N1296" s="53">
        <f>IF(K1296="","",K1296-L1296-M1296-N($I1296)-$P1296*N(Settings!$D$20))</f>
        <v/>
      </c>
      <c r="O1296">
        <f>IF($C1296="",0,IFERROR(MATCH($C1296,Settings!$D$11:$D$18,0),0))</f>
        <v/>
      </c>
      <c r="P1296">
        <f>IF(LOWER(TRIM($J1296&amp;""))="x",1,0)</f>
        <v/>
      </c>
    </row>
    <row r="1297">
      <c r="A1297" s="49" t="n">
        <v>46180</v>
      </c>
      <c r="B1297" s="50" t="inlineStr">
        <is>
          <t>BL27290</t>
        </is>
      </c>
      <c r="C1297" s="50" t="inlineStr">
        <is>
          <t>Etsy</t>
        </is>
      </c>
      <c r="D1297" s="50" t="inlineStr">
        <is>
          <t>BL-102</t>
        </is>
      </c>
      <c r="E1297" s="50" t="n">
        <v>1</v>
      </c>
      <c r="F1297" s="51" t="n">
        <v>14.2</v>
      </c>
      <c r="G1297" s="51" t="n">
        <v>0</v>
      </c>
      <c r="H1297" s="51" t="n">
        <v>3.28</v>
      </c>
      <c r="I1297" s="51" t="n">
        <v>4.63</v>
      </c>
      <c r="J1297" s="50" t="n"/>
      <c r="K1297" s="52">
        <f>IF(OR($A1297="",$E1297=""),"",IF($P1297=1,0,N($E1297)*N($F1297)-N($G1297)+N($H1297)))</f>
        <v/>
      </c>
      <c r="L1297" s="52">
        <f>IF(K1297="","",IF($P1297=1,0,N($E1297)*IFERROR(INDEX(Products!$D$8:$D$307,MATCH($D1297,Products!$A$8:$A$307,0)),0)))</f>
        <v/>
      </c>
      <c r="M1297" s="52">
        <f>IF(OR(K1297="",$O1297=0),IF(K1297="","",0),IF($P1297=1,0,K1297*(N(INDEX(Settings!$E$11:$E$18,$O1297))+N(INDEX(Settings!$G$11:$G$18,$O1297)))+N(INDEX(Settings!$F$11:$F$18,$O1297))))</f>
        <v/>
      </c>
      <c r="N1297" s="53">
        <f>IF(K1297="","",K1297-L1297-M1297-N($I1297)-$P1297*N(Settings!$D$20))</f>
        <v/>
      </c>
      <c r="O1297">
        <f>IF($C1297="",0,IFERROR(MATCH($C1297,Settings!$D$11:$D$18,0),0))</f>
        <v/>
      </c>
      <c r="P1297">
        <f>IF(LOWER(TRIM($J1297&amp;""))="x",1,0)</f>
        <v/>
      </c>
    </row>
    <row r="1298">
      <c r="A1298" s="49" t="n">
        <v>46180</v>
      </c>
      <c r="B1298" s="50" t="inlineStr">
        <is>
          <t>BL27291</t>
        </is>
      </c>
      <c r="C1298" s="50" t="inlineStr">
        <is>
          <t>Amazon</t>
        </is>
      </c>
      <c r="D1298" s="50" t="inlineStr">
        <is>
          <t>BL-101</t>
        </is>
      </c>
      <c r="E1298" s="50" t="n">
        <v>1</v>
      </c>
      <c r="F1298" s="51" t="n">
        <v>21.97</v>
      </c>
      <c r="G1298" s="51" t="n">
        <v>0</v>
      </c>
      <c r="H1298" s="51" t="n">
        <v>0</v>
      </c>
      <c r="I1298" s="51" t="n">
        <v>4.48</v>
      </c>
      <c r="J1298" s="50" t="n"/>
      <c r="K1298" s="52">
        <f>IF(OR($A1298="",$E1298=""),"",IF($P1298=1,0,N($E1298)*N($F1298)-N($G1298)+N($H1298)))</f>
        <v/>
      </c>
      <c r="L1298" s="52">
        <f>IF(K1298="","",IF($P1298=1,0,N($E1298)*IFERROR(INDEX(Products!$D$8:$D$307,MATCH($D1298,Products!$A$8:$A$307,0)),0)))</f>
        <v/>
      </c>
      <c r="M1298" s="52">
        <f>IF(OR(K1298="",$O1298=0),IF(K1298="","",0),IF($P1298=1,0,K1298*(N(INDEX(Settings!$E$11:$E$18,$O1298))+N(INDEX(Settings!$G$11:$G$18,$O1298)))+N(INDEX(Settings!$F$11:$F$18,$O1298))))</f>
        <v/>
      </c>
      <c r="N1298" s="53">
        <f>IF(K1298="","",K1298-L1298-M1298-N($I1298)-$P1298*N(Settings!$D$20))</f>
        <v/>
      </c>
      <c r="O1298">
        <f>IF($C1298="",0,IFERROR(MATCH($C1298,Settings!$D$11:$D$18,0),0))</f>
        <v/>
      </c>
      <c r="P1298">
        <f>IF(LOWER(TRIM($J1298&amp;""))="x",1,0)</f>
        <v/>
      </c>
    </row>
    <row r="1299">
      <c r="A1299" s="49" t="n">
        <v>46180</v>
      </c>
      <c r="B1299" s="50" t="inlineStr">
        <is>
          <t>BL27292</t>
        </is>
      </c>
      <c r="C1299" s="50" t="inlineStr">
        <is>
          <t>Amazon</t>
        </is>
      </c>
      <c r="D1299" s="50" t="inlineStr">
        <is>
          <t>BL-403</t>
        </is>
      </c>
      <c r="E1299" s="50" t="n">
        <v>1</v>
      </c>
      <c r="F1299" s="51" t="n">
        <v>11.38</v>
      </c>
      <c r="G1299" s="51" t="n">
        <v>0</v>
      </c>
      <c r="H1299" s="51" t="n">
        <v>0</v>
      </c>
      <c r="I1299" s="51" t="n">
        <v>4.78</v>
      </c>
      <c r="J1299" s="50" t="n"/>
      <c r="K1299" s="52">
        <f>IF(OR($A1299="",$E1299=""),"",IF($P1299=1,0,N($E1299)*N($F1299)-N($G1299)+N($H1299)))</f>
        <v/>
      </c>
      <c r="L1299" s="52">
        <f>IF(K1299="","",IF($P1299=1,0,N($E1299)*IFERROR(INDEX(Products!$D$8:$D$307,MATCH($D1299,Products!$A$8:$A$307,0)),0)))</f>
        <v/>
      </c>
      <c r="M1299" s="52">
        <f>IF(OR(K1299="",$O1299=0),IF(K1299="","",0),IF($P1299=1,0,K1299*(N(INDEX(Settings!$E$11:$E$18,$O1299))+N(INDEX(Settings!$G$11:$G$18,$O1299)))+N(INDEX(Settings!$F$11:$F$18,$O1299))))</f>
        <v/>
      </c>
      <c r="N1299" s="53">
        <f>IF(K1299="","",K1299-L1299-M1299-N($I1299)-$P1299*N(Settings!$D$20))</f>
        <v/>
      </c>
      <c r="O1299">
        <f>IF($C1299="",0,IFERROR(MATCH($C1299,Settings!$D$11:$D$18,0),0))</f>
        <v/>
      </c>
      <c r="P1299">
        <f>IF(LOWER(TRIM($J1299&amp;""))="x",1,0)</f>
        <v/>
      </c>
    </row>
    <row r="1300">
      <c r="A1300" s="49" t="n">
        <v>46181</v>
      </c>
      <c r="B1300" s="50" t="inlineStr">
        <is>
          <t>BL27293</t>
        </is>
      </c>
      <c r="C1300" s="50" t="inlineStr">
        <is>
          <t>Amazon</t>
        </is>
      </c>
      <c r="D1300" s="50" t="inlineStr">
        <is>
          <t>BL-203</t>
        </is>
      </c>
      <c r="E1300" s="50" t="n">
        <v>1</v>
      </c>
      <c r="F1300" s="51" t="n">
        <v>17.56</v>
      </c>
      <c r="G1300" s="51" t="n">
        <v>0</v>
      </c>
      <c r="H1300" s="51" t="n">
        <v>0</v>
      </c>
      <c r="I1300" s="51" t="n">
        <v>4.44</v>
      </c>
      <c r="J1300" s="50" t="n"/>
      <c r="K1300" s="52">
        <f>IF(OR($A1300="",$E1300=""),"",IF($P1300=1,0,N($E1300)*N($F1300)-N($G1300)+N($H1300)))</f>
        <v/>
      </c>
      <c r="L1300" s="52">
        <f>IF(K1300="","",IF($P1300=1,0,N($E1300)*IFERROR(INDEX(Products!$D$8:$D$307,MATCH($D1300,Products!$A$8:$A$307,0)),0)))</f>
        <v/>
      </c>
      <c r="M1300" s="52">
        <f>IF(OR(K1300="",$O1300=0),IF(K1300="","",0),IF($P1300=1,0,K1300*(N(INDEX(Settings!$E$11:$E$18,$O1300))+N(INDEX(Settings!$G$11:$G$18,$O1300)))+N(INDEX(Settings!$F$11:$F$18,$O1300))))</f>
        <v/>
      </c>
      <c r="N1300" s="53">
        <f>IF(K1300="","",K1300-L1300-M1300-N($I1300)-$P1300*N(Settings!$D$20))</f>
        <v/>
      </c>
      <c r="O1300">
        <f>IF($C1300="",0,IFERROR(MATCH($C1300,Settings!$D$11:$D$18,0),0))</f>
        <v/>
      </c>
      <c r="P1300">
        <f>IF(LOWER(TRIM($J1300&amp;""))="x",1,0)</f>
        <v/>
      </c>
    </row>
    <row r="1301">
      <c r="A1301" s="49" t="n">
        <v>46181</v>
      </c>
      <c r="B1301" s="50" t="inlineStr">
        <is>
          <t>BL27294</t>
        </is>
      </c>
      <c r="C1301" s="50" t="inlineStr">
        <is>
          <t>Amazon</t>
        </is>
      </c>
      <c r="D1301" s="50" t="inlineStr">
        <is>
          <t>BL-202</t>
        </is>
      </c>
      <c r="E1301" s="50" t="n">
        <v>1</v>
      </c>
      <c r="F1301" s="51" t="n">
        <v>60.88</v>
      </c>
      <c r="G1301" s="51" t="n">
        <v>0</v>
      </c>
      <c r="H1301" s="51" t="n">
        <v>0</v>
      </c>
      <c r="I1301" s="51" t="n">
        <v>6.9</v>
      </c>
      <c r="J1301" s="50" t="n"/>
      <c r="K1301" s="52">
        <f>IF(OR($A1301="",$E1301=""),"",IF($P1301=1,0,N($E1301)*N($F1301)-N($G1301)+N($H1301)))</f>
        <v/>
      </c>
      <c r="L1301" s="52">
        <f>IF(K1301="","",IF($P1301=1,0,N($E1301)*IFERROR(INDEX(Products!$D$8:$D$307,MATCH($D1301,Products!$A$8:$A$307,0)),0)))</f>
        <v/>
      </c>
      <c r="M1301" s="52">
        <f>IF(OR(K1301="",$O1301=0),IF(K1301="","",0),IF($P1301=1,0,K1301*(N(INDEX(Settings!$E$11:$E$18,$O1301))+N(INDEX(Settings!$G$11:$G$18,$O1301)))+N(INDEX(Settings!$F$11:$F$18,$O1301))))</f>
        <v/>
      </c>
      <c r="N1301" s="53">
        <f>IF(K1301="","",K1301-L1301-M1301-N($I1301)-$P1301*N(Settings!$D$20))</f>
        <v/>
      </c>
      <c r="O1301">
        <f>IF($C1301="",0,IFERROR(MATCH($C1301,Settings!$D$11:$D$18,0),0))</f>
        <v/>
      </c>
      <c r="P1301">
        <f>IF(LOWER(TRIM($J1301&amp;""))="x",1,0)</f>
        <v/>
      </c>
    </row>
    <row r="1302">
      <c r="A1302" s="49" t="n">
        <v>46181</v>
      </c>
      <c r="B1302" s="50" t="inlineStr">
        <is>
          <t>BL27295</t>
        </is>
      </c>
      <c r="C1302" s="50" t="inlineStr">
        <is>
          <t>Amazon</t>
        </is>
      </c>
      <c r="D1302" s="50" t="inlineStr">
        <is>
          <t>BL-301</t>
        </is>
      </c>
      <c r="E1302" s="50" t="n">
        <v>1</v>
      </c>
      <c r="F1302" s="51" t="n">
        <v>19.32</v>
      </c>
      <c r="G1302" s="51" t="n">
        <v>0</v>
      </c>
      <c r="H1302" s="51" t="n">
        <v>0</v>
      </c>
      <c r="I1302" s="51" t="n">
        <v>4.26</v>
      </c>
      <c r="J1302" s="50" t="n"/>
      <c r="K1302" s="52">
        <f>IF(OR($A1302="",$E1302=""),"",IF($P1302=1,0,N($E1302)*N($F1302)-N($G1302)+N($H1302)))</f>
        <v/>
      </c>
      <c r="L1302" s="52">
        <f>IF(K1302="","",IF($P1302=1,0,N($E1302)*IFERROR(INDEX(Products!$D$8:$D$307,MATCH($D1302,Products!$A$8:$A$307,0)),0)))</f>
        <v/>
      </c>
      <c r="M1302" s="52">
        <f>IF(OR(K1302="",$O1302=0),IF(K1302="","",0),IF($P1302=1,0,K1302*(N(INDEX(Settings!$E$11:$E$18,$O1302))+N(INDEX(Settings!$G$11:$G$18,$O1302)))+N(INDEX(Settings!$F$11:$F$18,$O1302))))</f>
        <v/>
      </c>
      <c r="N1302" s="53">
        <f>IF(K1302="","",K1302-L1302-M1302-N($I1302)-$P1302*N(Settings!$D$20))</f>
        <v/>
      </c>
      <c r="O1302">
        <f>IF($C1302="",0,IFERROR(MATCH($C1302,Settings!$D$11:$D$18,0),0))</f>
        <v/>
      </c>
      <c r="P1302">
        <f>IF(LOWER(TRIM($J1302&amp;""))="x",1,0)</f>
        <v/>
      </c>
    </row>
    <row r="1303">
      <c r="A1303" s="49" t="n">
        <v>46181</v>
      </c>
      <c r="B1303" s="50" t="inlineStr">
        <is>
          <t>BL27296</t>
        </is>
      </c>
      <c r="C1303" s="50" t="inlineStr">
        <is>
          <t>eBay</t>
        </is>
      </c>
      <c r="D1303" s="50" t="inlineStr">
        <is>
          <t>BL-104</t>
        </is>
      </c>
      <c r="E1303" s="50" t="n">
        <v>1</v>
      </c>
      <c r="F1303" s="51" t="n">
        <v>8.32</v>
      </c>
      <c r="G1303" s="51" t="n">
        <v>0</v>
      </c>
      <c r="H1303" s="51" t="n">
        <v>3.28</v>
      </c>
      <c r="I1303" s="51" t="n">
        <v>4.41</v>
      </c>
      <c r="J1303" s="50" t="n"/>
      <c r="K1303" s="52">
        <f>IF(OR($A1303="",$E1303=""),"",IF($P1303=1,0,N($E1303)*N($F1303)-N($G1303)+N($H1303)))</f>
        <v/>
      </c>
      <c r="L1303" s="52">
        <f>IF(K1303="","",IF($P1303=1,0,N($E1303)*IFERROR(INDEX(Products!$D$8:$D$307,MATCH($D1303,Products!$A$8:$A$307,0)),0)))</f>
        <v/>
      </c>
      <c r="M1303" s="52">
        <f>IF(OR(K1303="",$O1303=0),IF(K1303="","",0),IF($P1303=1,0,K1303*(N(INDEX(Settings!$E$11:$E$18,$O1303))+N(INDEX(Settings!$G$11:$G$18,$O1303)))+N(INDEX(Settings!$F$11:$F$18,$O1303))))</f>
        <v/>
      </c>
      <c r="N1303" s="53">
        <f>IF(K1303="","",K1303-L1303-M1303-N($I1303)-$P1303*N(Settings!$D$20))</f>
        <v/>
      </c>
      <c r="O1303">
        <f>IF($C1303="",0,IFERROR(MATCH($C1303,Settings!$D$11:$D$18,0),0))</f>
        <v/>
      </c>
      <c r="P1303">
        <f>IF(LOWER(TRIM($J1303&amp;""))="x",1,0)</f>
        <v/>
      </c>
    </row>
    <row r="1304">
      <c r="A1304" s="49" t="n">
        <v>46181</v>
      </c>
      <c r="B1304" s="50" t="inlineStr">
        <is>
          <t>BL27297</t>
        </is>
      </c>
      <c r="C1304" s="50" t="inlineStr">
        <is>
          <t>Own shop</t>
        </is>
      </c>
      <c r="D1304" s="50" t="inlineStr">
        <is>
          <t>BL-101</t>
        </is>
      </c>
      <c r="E1304" s="50" t="n">
        <v>1</v>
      </c>
      <c r="F1304" s="51" t="n">
        <v>20.92</v>
      </c>
      <c r="G1304" s="51" t="n">
        <v>0</v>
      </c>
      <c r="H1304" s="51" t="n">
        <v>4.12</v>
      </c>
      <c r="I1304" s="51" t="n">
        <v>4.58</v>
      </c>
      <c r="J1304" s="50" t="n"/>
      <c r="K1304" s="52">
        <f>IF(OR($A1304="",$E1304=""),"",IF($P1304=1,0,N($E1304)*N($F1304)-N($G1304)+N($H1304)))</f>
        <v/>
      </c>
      <c r="L1304" s="52">
        <f>IF(K1304="","",IF($P1304=1,0,N($E1304)*IFERROR(INDEX(Products!$D$8:$D$307,MATCH($D1304,Products!$A$8:$A$307,0)),0)))</f>
        <v/>
      </c>
      <c r="M1304" s="52">
        <f>IF(OR(K1304="",$O1304=0),IF(K1304="","",0),IF($P1304=1,0,K1304*(N(INDEX(Settings!$E$11:$E$18,$O1304))+N(INDEX(Settings!$G$11:$G$18,$O1304)))+N(INDEX(Settings!$F$11:$F$18,$O1304))))</f>
        <v/>
      </c>
      <c r="N1304" s="53">
        <f>IF(K1304="","",K1304-L1304-M1304-N($I1304)-$P1304*N(Settings!$D$20))</f>
        <v/>
      </c>
      <c r="O1304">
        <f>IF($C1304="",0,IFERROR(MATCH($C1304,Settings!$D$11:$D$18,0),0))</f>
        <v/>
      </c>
      <c r="P1304">
        <f>IF(LOWER(TRIM($J1304&amp;""))="x",1,0)</f>
        <v/>
      </c>
    </row>
    <row r="1305">
      <c r="A1305" s="49" t="n">
        <v>46181</v>
      </c>
      <c r="B1305" s="50" t="inlineStr">
        <is>
          <t>BL27298</t>
        </is>
      </c>
      <c r="C1305" s="50" t="inlineStr">
        <is>
          <t>Own shop</t>
        </is>
      </c>
      <c r="D1305" s="50" t="inlineStr">
        <is>
          <t>BL-204</t>
        </is>
      </c>
      <c r="E1305" s="50" t="n">
        <v>1</v>
      </c>
      <c r="F1305" s="51" t="n">
        <v>19.24</v>
      </c>
      <c r="G1305" s="51" t="n">
        <v>1.92</v>
      </c>
      <c r="H1305" s="51" t="n">
        <v>4.12</v>
      </c>
      <c r="I1305" s="51" t="n">
        <v>4.11</v>
      </c>
      <c r="J1305" s="50" t="n"/>
      <c r="K1305" s="52">
        <f>IF(OR($A1305="",$E1305=""),"",IF($P1305=1,0,N($E1305)*N($F1305)-N($G1305)+N($H1305)))</f>
        <v/>
      </c>
      <c r="L1305" s="52">
        <f>IF(K1305="","",IF($P1305=1,0,N($E1305)*IFERROR(INDEX(Products!$D$8:$D$307,MATCH($D1305,Products!$A$8:$A$307,0)),0)))</f>
        <v/>
      </c>
      <c r="M1305" s="52">
        <f>IF(OR(K1305="",$O1305=0),IF(K1305="","",0),IF($P1305=1,0,K1305*(N(INDEX(Settings!$E$11:$E$18,$O1305))+N(INDEX(Settings!$G$11:$G$18,$O1305)))+N(INDEX(Settings!$F$11:$F$18,$O1305))))</f>
        <v/>
      </c>
      <c r="N1305" s="53">
        <f>IF(K1305="","",K1305-L1305-M1305-N($I1305)-$P1305*N(Settings!$D$20))</f>
        <v/>
      </c>
      <c r="O1305">
        <f>IF($C1305="",0,IFERROR(MATCH($C1305,Settings!$D$11:$D$18,0),0))</f>
        <v/>
      </c>
      <c r="P1305">
        <f>IF(LOWER(TRIM($J1305&amp;""))="x",1,0)</f>
        <v/>
      </c>
    </row>
    <row r="1306">
      <c r="A1306" s="49" t="n">
        <v>46181</v>
      </c>
      <c r="B1306" s="50" t="inlineStr">
        <is>
          <t>BL27299</t>
        </is>
      </c>
      <c r="C1306" s="50" t="inlineStr">
        <is>
          <t>Amazon</t>
        </is>
      </c>
      <c r="D1306" s="50" t="inlineStr">
        <is>
          <t>BL-201</t>
        </is>
      </c>
      <c r="E1306" s="50" t="n">
        <v>1</v>
      </c>
      <c r="F1306" s="51" t="n">
        <v>13.15</v>
      </c>
      <c r="G1306" s="51" t="n">
        <v>0</v>
      </c>
      <c r="H1306" s="51" t="n">
        <v>0</v>
      </c>
      <c r="I1306" s="51" t="n">
        <v>4.21</v>
      </c>
      <c r="J1306" s="50" t="n"/>
      <c r="K1306" s="52">
        <f>IF(OR($A1306="",$E1306=""),"",IF($P1306=1,0,N($E1306)*N($F1306)-N($G1306)+N($H1306)))</f>
        <v/>
      </c>
      <c r="L1306" s="52">
        <f>IF(K1306="","",IF($P1306=1,0,N($E1306)*IFERROR(INDEX(Products!$D$8:$D$307,MATCH($D1306,Products!$A$8:$A$307,0)),0)))</f>
        <v/>
      </c>
      <c r="M1306" s="52">
        <f>IF(OR(K1306="",$O1306=0),IF(K1306="","",0),IF($P1306=1,0,K1306*(N(INDEX(Settings!$E$11:$E$18,$O1306))+N(INDEX(Settings!$G$11:$G$18,$O1306)))+N(INDEX(Settings!$F$11:$F$18,$O1306))))</f>
        <v/>
      </c>
      <c r="N1306" s="53">
        <f>IF(K1306="","",K1306-L1306-M1306-N($I1306)-$P1306*N(Settings!$D$20))</f>
        <v/>
      </c>
      <c r="O1306">
        <f>IF($C1306="",0,IFERROR(MATCH($C1306,Settings!$D$11:$D$18,0),0))</f>
        <v/>
      </c>
      <c r="P1306">
        <f>IF(LOWER(TRIM($J1306&amp;""))="x",1,0)</f>
        <v/>
      </c>
    </row>
    <row r="1307">
      <c r="A1307" s="49" t="n">
        <v>46182</v>
      </c>
      <c r="B1307" s="50" t="inlineStr">
        <is>
          <t>BL27300</t>
        </is>
      </c>
      <c r="C1307" s="50" t="inlineStr">
        <is>
          <t>Amazon</t>
        </is>
      </c>
      <c r="D1307" s="50" t="inlineStr">
        <is>
          <t>BL-204</t>
        </is>
      </c>
      <c r="E1307" s="50" t="n">
        <v>1</v>
      </c>
      <c r="F1307" s="51" t="n">
        <v>20.21</v>
      </c>
      <c r="G1307" s="51" t="n">
        <v>0</v>
      </c>
      <c r="H1307" s="51" t="n">
        <v>0</v>
      </c>
      <c r="I1307" s="51" t="n">
        <v>4.92</v>
      </c>
      <c r="J1307" s="50" t="inlineStr">
        <is>
          <t>x</t>
        </is>
      </c>
      <c r="K1307" s="52">
        <f>IF(OR($A1307="",$E1307=""),"",IF($P1307=1,0,N($E1307)*N($F1307)-N($G1307)+N($H1307)))</f>
        <v/>
      </c>
      <c r="L1307" s="52">
        <f>IF(K1307="","",IF($P1307=1,0,N($E1307)*IFERROR(INDEX(Products!$D$8:$D$307,MATCH($D1307,Products!$A$8:$A$307,0)),0)))</f>
        <v/>
      </c>
      <c r="M1307" s="52">
        <f>IF(OR(K1307="",$O1307=0),IF(K1307="","",0),IF($P1307=1,0,K1307*(N(INDEX(Settings!$E$11:$E$18,$O1307))+N(INDEX(Settings!$G$11:$G$18,$O1307)))+N(INDEX(Settings!$F$11:$F$18,$O1307))))</f>
        <v/>
      </c>
      <c r="N1307" s="53">
        <f>IF(K1307="","",K1307-L1307-M1307-N($I1307)-$P1307*N(Settings!$D$20))</f>
        <v/>
      </c>
      <c r="O1307">
        <f>IF($C1307="",0,IFERROR(MATCH($C1307,Settings!$D$11:$D$18,0),0))</f>
        <v/>
      </c>
      <c r="P1307">
        <f>IF(LOWER(TRIM($J1307&amp;""))="x",1,0)</f>
        <v/>
      </c>
    </row>
    <row r="1308">
      <c r="A1308" s="49" t="n">
        <v>46182</v>
      </c>
      <c r="B1308" s="50" t="inlineStr">
        <is>
          <t>BL27301</t>
        </is>
      </c>
      <c r="C1308" s="50" t="inlineStr">
        <is>
          <t>Own shop</t>
        </is>
      </c>
      <c r="D1308" s="50" t="inlineStr">
        <is>
          <t>BL-104</t>
        </is>
      </c>
      <c r="E1308" s="50" t="n">
        <v>2</v>
      </c>
      <c r="F1308" s="51" t="n">
        <v>8.32</v>
      </c>
      <c r="G1308" s="51" t="n">
        <v>0</v>
      </c>
      <c r="H1308" s="51" t="n">
        <v>4.12</v>
      </c>
      <c r="I1308" s="51" t="n">
        <v>5.15</v>
      </c>
      <c r="J1308" s="50" t="n"/>
      <c r="K1308" s="52">
        <f>IF(OR($A1308="",$E1308=""),"",IF($P1308=1,0,N($E1308)*N($F1308)-N($G1308)+N($H1308)))</f>
        <v/>
      </c>
      <c r="L1308" s="52">
        <f>IF(K1308="","",IF($P1308=1,0,N($E1308)*IFERROR(INDEX(Products!$D$8:$D$307,MATCH($D1308,Products!$A$8:$A$307,0)),0)))</f>
        <v/>
      </c>
      <c r="M1308" s="52">
        <f>IF(OR(K1308="",$O1308=0),IF(K1308="","",0),IF($P1308=1,0,K1308*(N(INDEX(Settings!$E$11:$E$18,$O1308))+N(INDEX(Settings!$G$11:$G$18,$O1308)))+N(INDEX(Settings!$F$11:$F$18,$O1308))))</f>
        <v/>
      </c>
      <c r="N1308" s="53">
        <f>IF(K1308="","",K1308-L1308-M1308-N($I1308)-$P1308*N(Settings!$D$20))</f>
        <v/>
      </c>
      <c r="O1308">
        <f>IF($C1308="",0,IFERROR(MATCH($C1308,Settings!$D$11:$D$18,0),0))</f>
        <v/>
      </c>
      <c r="P1308">
        <f>IF(LOWER(TRIM($J1308&amp;""))="x",1,0)</f>
        <v/>
      </c>
    </row>
    <row r="1309">
      <c r="A1309" s="49" t="n">
        <v>46182</v>
      </c>
      <c r="B1309" s="50" t="inlineStr">
        <is>
          <t>BL27302</t>
        </is>
      </c>
      <c r="C1309" s="50" t="inlineStr">
        <is>
          <t>Own shop</t>
        </is>
      </c>
      <c r="D1309" s="50" t="inlineStr">
        <is>
          <t>BL-203</t>
        </is>
      </c>
      <c r="E1309" s="50" t="n">
        <v>1</v>
      </c>
      <c r="F1309" s="51" t="n">
        <v>16.72</v>
      </c>
      <c r="G1309" s="51" t="n">
        <v>0</v>
      </c>
      <c r="H1309" s="51" t="n">
        <v>4.12</v>
      </c>
      <c r="I1309" s="51" t="n">
        <v>5.02</v>
      </c>
      <c r="J1309" s="50" t="n"/>
      <c r="K1309" s="52">
        <f>IF(OR($A1309="",$E1309=""),"",IF($P1309=1,0,N($E1309)*N($F1309)-N($G1309)+N($H1309)))</f>
        <v/>
      </c>
      <c r="L1309" s="52">
        <f>IF(K1309="","",IF($P1309=1,0,N($E1309)*IFERROR(INDEX(Products!$D$8:$D$307,MATCH($D1309,Products!$A$8:$A$307,0)),0)))</f>
        <v/>
      </c>
      <c r="M1309" s="52">
        <f>IF(OR(K1309="",$O1309=0),IF(K1309="","",0),IF($P1309=1,0,K1309*(N(INDEX(Settings!$E$11:$E$18,$O1309))+N(INDEX(Settings!$G$11:$G$18,$O1309)))+N(INDEX(Settings!$F$11:$F$18,$O1309))))</f>
        <v/>
      </c>
      <c r="N1309" s="53">
        <f>IF(K1309="","",K1309-L1309-M1309-N($I1309)-$P1309*N(Settings!$D$20))</f>
        <v/>
      </c>
      <c r="O1309">
        <f>IF($C1309="",0,IFERROR(MATCH($C1309,Settings!$D$11:$D$18,0),0))</f>
        <v/>
      </c>
      <c r="P1309">
        <f>IF(LOWER(TRIM($J1309&amp;""))="x",1,0)</f>
        <v/>
      </c>
    </row>
    <row r="1310">
      <c r="A1310" s="49" t="n">
        <v>46182</v>
      </c>
      <c r="B1310" s="50" t="inlineStr">
        <is>
          <t>BL27303</t>
        </is>
      </c>
      <c r="C1310" s="50" t="inlineStr">
        <is>
          <t>Amazon</t>
        </is>
      </c>
      <c r="D1310" s="50" t="inlineStr">
        <is>
          <t>BL-203</t>
        </is>
      </c>
      <c r="E1310" s="50" t="n">
        <v>2</v>
      </c>
      <c r="F1310" s="51" t="n">
        <v>17.56</v>
      </c>
      <c r="G1310" s="51" t="n">
        <v>0</v>
      </c>
      <c r="H1310" s="51" t="n">
        <v>0</v>
      </c>
      <c r="I1310" s="51" t="n">
        <v>5</v>
      </c>
      <c r="J1310" s="50" t="n"/>
      <c r="K1310" s="52">
        <f>IF(OR($A1310="",$E1310=""),"",IF($P1310=1,0,N($E1310)*N($F1310)-N($G1310)+N($H1310)))</f>
        <v/>
      </c>
      <c r="L1310" s="52">
        <f>IF(K1310="","",IF($P1310=1,0,N($E1310)*IFERROR(INDEX(Products!$D$8:$D$307,MATCH($D1310,Products!$A$8:$A$307,0)),0)))</f>
        <v/>
      </c>
      <c r="M1310" s="52">
        <f>IF(OR(K1310="",$O1310=0),IF(K1310="","",0),IF($P1310=1,0,K1310*(N(INDEX(Settings!$E$11:$E$18,$O1310))+N(INDEX(Settings!$G$11:$G$18,$O1310)))+N(INDEX(Settings!$F$11:$F$18,$O1310))))</f>
        <v/>
      </c>
      <c r="N1310" s="53">
        <f>IF(K1310="","",K1310-L1310-M1310-N($I1310)-$P1310*N(Settings!$D$20))</f>
        <v/>
      </c>
      <c r="O1310">
        <f>IF($C1310="",0,IFERROR(MATCH($C1310,Settings!$D$11:$D$18,0),0))</f>
        <v/>
      </c>
      <c r="P1310">
        <f>IF(LOWER(TRIM($J1310&amp;""))="x",1,0)</f>
        <v/>
      </c>
    </row>
    <row r="1311">
      <c r="A1311" s="49" t="n">
        <v>46182</v>
      </c>
      <c r="B1311" s="50" t="inlineStr">
        <is>
          <t>BL27304</t>
        </is>
      </c>
      <c r="C1311" s="50" t="inlineStr">
        <is>
          <t>Amazon</t>
        </is>
      </c>
      <c r="D1311" s="50" t="inlineStr">
        <is>
          <t>BL-201</t>
        </is>
      </c>
      <c r="E1311" s="50" t="n">
        <v>1</v>
      </c>
      <c r="F1311" s="51" t="n">
        <v>13.15</v>
      </c>
      <c r="G1311" s="51" t="n">
        <v>0</v>
      </c>
      <c r="H1311" s="51" t="n">
        <v>0</v>
      </c>
      <c r="I1311" s="51" t="n">
        <v>4.21</v>
      </c>
      <c r="J1311" s="50" t="n"/>
      <c r="K1311" s="52">
        <f>IF(OR($A1311="",$E1311=""),"",IF($P1311=1,0,N($E1311)*N($F1311)-N($G1311)+N($H1311)))</f>
        <v/>
      </c>
      <c r="L1311" s="52">
        <f>IF(K1311="","",IF($P1311=1,0,N($E1311)*IFERROR(INDEX(Products!$D$8:$D$307,MATCH($D1311,Products!$A$8:$A$307,0)),0)))</f>
        <v/>
      </c>
      <c r="M1311" s="52">
        <f>IF(OR(K1311="",$O1311=0),IF(K1311="","",0),IF($P1311=1,0,K1311*(N(INDEX(Settings!$E$11:$E$18,$O1311))+N(INDEX(Settings!$G$11:$G$18,$O1311)))+N(INDEX(Settings!$F$11:$F$18,$O1311))))</f>
        <v/>
      </c>
      <c r="N1311" s="53">
        <f>IF(K1311="","",K1311-L1311-M1311-N($I1311)-$P1311*N(Settings!$D$20))</f>
        <v/>
      </c>
      <c r="O1311">
        <f>IF($C1311="",0,IFERROR(MATCH($C1311,Settings!$D$11:$D$18,0),0))</f>
        <v/>
      </c>
      <c r="P1311">
        <f>IF(LOWER(TRIM($J1311&amp;""))="x",1,0)</f>
        <v/>
      </c>
    </row>
    <row r="1312">
      <c r="A1312" s="49" t="n">
        <v>46182</v>
      </c>
      <c r="B1312" s="50" t="inlineStr">
        <is>
          <t>BL27305</t>
        </is>
      </c>
      <c r="C1312" s="50" t="inlineStr">
        <is>
          <t>Own shop</t>
        </is>
      </c>
      <c r="D1312" s="50" t="inlineStr">
        <is>
          <t>BL-403</t>
        </is>
      </c>
      <c r="E1312" s="50" t="n">
        <v>1</v>
      </c>
      <c r="F1312" s="51" t="n">
        <v>10.84</v>
      </c>
      <c r="G1312" s="51" t="n">
        <v>1.08</v>
      </c>
      <c r="H1312" s="51" t="n">
        <v>4.12</v>
      </c>
      <c r="I1312" s="51" t="n">
        <v>4.67</v>
      </c>
      <c r="J1312" s="50" t="n"/>
      <c r="K1312" s="52">
        <f>IF(OR($A1312="",$E1312=""),"",IF($P1312=1,0,N($E1312)*N($F1312)-N($G1312)+N($H1312)))</f>
        <v/>
      </c>
      <c r="L1312" s="52">
        <f>IF(K1312="","",IF($P1312=1,0,N($E1312)*IFERROR(INDEX(Products!$D$8:$D$307,MATCH($D1312,Products!$A$8:$A$307,0)),0)))</f>
        <v/>
      </c>
      <c r="M1312" s="52">
        <f>IF(OR(K1312="",$O1312=0),IF(K1312="","",0),IF($P1312=1,0,K1312*(N(INDEX(Settings!$E$11:$E$18,$O1312))+N(INDEX(Settings!$G$11:$G$18,$O1312)))+N(INDEX(Settings!$F$11:$F$18,$O1312))))</f>
        <v/>
      </c>
      <c r="N1312" s="53">
        <f>IF(K1312="","",K1312-L1312-M1312-N($I1312)-$P1312*N(Settings!$D$20))</f>
        <v/>
      </c>
      <c r="O1312">
        <f>IF($C1312="",0,IFERROR(MATCH($C1312,Settings!$D$11:$D$18,0),0))</f>
        <v/>
      </c>
      <c r="P1312">
        <f>IF(LOWER(TRIM($J1312&amp;""))="x",1,0)</f>
        <v/>
      </c>
    </row>
    <row r="1313">
      <c r="A1313" s="49" t="n">
        <v>46182</v>
      </c>
      <c r="B1313" s="50" t="inlineStr">
        <is>
          <t>BL27306</t>
        </is>
      </c>
      <c r="C1313" s="50" t="inlineStr">
        <is>
          <t>eBay</t>
        </is>
      </c>
      <c r="D1313" s="50" t="inlineStr">
        <is>
          <t>BL-104</t>
        </is>
      </c>
      <c r="E1313" s="50" t="n">
        <v>1</v>
      </c>
      <c r="F1313" s="51" t="n">
        <v>8.32</v>
      </c>
      <c r="G1313" s="51" t="n">
        <v>0</v>
      </c>
      <c r="H1313" s="51" t="n">
        <v>3.28</v>
      </c>
      <c r="I1313" s="51" t="n">
        <v>4.9</v>
      </c>
      <c r="J1313" s="50" t="n"/>
      <c r="K1313" s="52">
        <f>IF(OR($A1313="",$E1313=""),"",IF($P1313=1,0,N($E1313)*N($F1313)-N($G1313)+N($H1313)))</f>
        <v/>
      </c>
      <c r="L1313" s="52">
        <f>IF(K1313="","",IF($P1313=1,0,N($E1313)*IFERROR(INDEX(Products!$D$8:$D$307,MATCH($D1313,Products!$A$8:$A$307,0)),0)))</f>
        <v/>
      </c>
      <c r="M1313" s="52">
        <f>IF(OR(K1313="",$O1313=0),IF(K1313="","",0),IF($P1313=1,0,K1313*(N(INDEX(Settings!$E$11:$E$18,$O1313))+N(INDEX(Settings!$G$11:$G$18,$O1313)))+N(INDEX(Settings!$F$11:$F$18,$O1313))))</f>
        <v/>
      </c>
      <c r="N1313" s="53">
        <f>IF(K1313="","",K1313-L1313-M1313-N($I1313)-$P1313*N(Settings!$D$20))</f>
        <v/>
      </c>
      <c r="O1313">
        <f>IF($C1313="",0,IFERROR(MATCH($C1313,Settings!$D$11:$D$18,0),0))</f>
        <v/>
      </c>
      <c r="P1313">
        <f>IF(LOWER(TRIM($J1313&amp;""))="x",1,0)</f>
        <v/>
      </c>
    </row>
    <row r="1314">
      <c r="A1314" s="49" t="n">
        <v>46182</v>
      </c>
      <c r="B1314" s="50" t="inlineStr">
        <is>
          <t>BL27307</t>
        </is>
      </c>
      <c r="C1314" s="50" t="inlineStr">
        <is>
          <t>Amazon</t>
        </is>
      </c>
      <c r="D1314" s="50" t="inlineStr">
        <is>
          <t>BL-403</t>
        </is>
      </c>
      <c r="E1314" s="50" t="n">
        <v>1</v>
      </c>
      <c r="F1314" s="51" t="n">
        <v>11.38</v>
      </c>
      <c r="G1314" s="51" t="n">
        <v>0</v>
      </c>
      <c r="H1314" s="51" t="n">
        <v>0</v>
      </c>
      <c r="I1314" s="51" t="n">
        <v>4.97</v>
      </c>
      <c r="J1314" s="50" t="n"/>
      <c r="K1314" s="52">
        <f>IF(OR($A1314="",$E1314=""),"",IF($P1314=1,0,N($E1314)*N($F1314)-N($G1314)+N($H1314)))</f>
        <v/>
      </c>
      <c r="L1314" s="52">
        <f>IF(K1314="","",IF($P1314=1,0,N($E1314)*IFERROR(INDEX(Products!$D$8:$D$307,MATCH($D1314,Products!$A$8:$A$307,0)),0)))</f>
        <v/>
      </c>
      <c r="M1314" s="52">
        <f>IF(OR(K1314="",$O1314=0),IF(K1314="","",0),IF($P1314=1,0,K1314*(N(INDEX(Settings!$E$11:$E$18,$O1314))+N(INDEX(Settings!$G$11:$G$18,$O1314)))+N(INDEX(Settings!$F$11:$F$18,$O1314))))</f>
        <v/>
      </c>
      <c r="N1314" s="53">
        <f>IF(K1314="","",K1314-L1314-M1314-N($I1314)-$P1314*N(Settings!$D$20))</f>
        <v/>
      </c>
      <c r="O1314">
        <f>IF($C1314="",0,IFERROR(MATCH($C1314,Settings!$D$11:$D$18,0),0))</f>
        <v/>
      </c>
      <c r="P1314">
        <f>IF(LOWER(TRIM($J1314&amp;""))="x",1,0)</f>
        <v/>
      </c>
    </row>
    <row r="1315">
      <c r="A1315" s="49" t="n">
        <v>46182</v>
      </c>
      <c r="B1315" s="50" t="inlineStr">
        <is>
          <t>BL27308</t>
        </is>
      </c>
      <c r="C1315" s="50" t="inlineStr">
        <is>
          <t>Own shop</t>
        </is>
      </c>
      <c r="D1315" s="50" t="inlineStr">
        <is>
          <t>BL-104</t>
        </is>
      </c>
      <c r="E1315" s="50" t="n">
        <v>1</v>
      </c>
      <c r="F1315" s="51" t="n">
        <v>8.32</v>
      </c>
      <c r="G1315" s="51" t="n">
        <v>0</v>
      </c>
      <c r="H1315" s="51" t="n">
        <v>4.12</v>
      </c>
      <c r="I1315" s="51" t="n">
        <v>4.39</v>
      </c>
      <c r="J1315" s="50" t="n"/>
      <c r="K1315" s="52">
        <f>IF(OR($A1315="",$E1315=""),"",IF($P1315=1,0,N($E1315)*N($F1315)-N($G1315)+N($H1315)))</f>
        <v/>
      </c>
      <c r="L1315" s="52">
        <f>IF(K1315="","",IF($P1315=1,0,N($E1315)*IFERROR(INDEX(Products!$D$8:$D$307,MATCH($D1315,Products!$A$8:$A$307,0)),0)))</f>
        <v/>
      </c>
      <c r="M1315" s="52">
        <f>IF(OR(K1315="",$O1315=0),IF(K1315="","",0),IF($P1315=1,0,K1315*(N(INDEX(Settings!$E$11:$E$18,$O1315))+N(INDEX(Settings!$G$11:$G$18,$O1315)))+N(INDEX(Settings!$F$11:$F$18,$O1315))))</f>
        <v/>
      </c>
      <c r="N1315" s="53">
        <f>IF(K1315="","",K1315-L1315-M1315-N($I1315)-$P1315*N(Settings!$D$20))</f>
        <v/>
      </c>
      <c r="O1315">
        <f>IF($C1315="",0,IFERROR(MATCH($C1315,Settings!$D$11:$D$18,0),0))</f>
        <v/>
      </c>
      <c r="P1315">
        <f>IF(LOWER(TRIM($J1315&amp;""))="x",1,0)</f>
        <v/>
      </c>
    </row>
    <row r="1316">
      <c r="A1316" s="49" t="n">
        <v>46183</v>
      </c>
      <c r="B1316" s="50" t="inlineStr">
        <is>
          <t>BL27309</t>
        </is>
      </c>
      <c r="C1316" s="50" t="inlineStr">
        <is>
          <t>Amazon</t>
        </is>
      </c>
      <c r="D1316" s="50" t="inlineStr">
        <is>
          <t>BL-401</t>
        </is>
      </c>
      <c r="E1316" s="50" t="n">
        <v>1</v>
      </c>
      <c r="F1316" s="51" t="n">
        <v>24.62</v>
      </c>
      <c r="G1316" s="51" t="n">
        <v>0</v>
      </c>
      <c r="H1316" s="51" t="n">
        <v>0</v>
      </c>
      <c r="I1316" s="51" t="n">
        <v>4.67</v>
      </c>
      <c r="J1316" s="50" t="n"/>
      <c r="K1316" s="52">
        <f>IF(OR($A1316="",$E1316=""),"",IF($P1316=1,0,N($E1316)*N($F1316)-N($G1316)+N($H1316)))</f>
        <v/>
      </c>
      <c r="L1316" s="52">
        <f>IF(K1316="","",IF($P1316=1,0,N($E1316)*IFERROR(INDEX(Products!$D$8:$D$307,MATCH($D1316,Products!$A$8:$A$307,0)),0)))</f>
        <v/>
      </c>
      <c r="M1316" s="52">
        <f>IF(OR(K1316="",$O1316=0),IF(K1316="","",0),IF($P1316=1,0,K1316*(N(INDEX(Settings!$E$11:$E$18,$O1316))+N(INDEX(Settings!$G$11:$G$18,$O1316)))+N(INDEX(Settings!$F$11:$F$18,$O1316))))</f>
        <v/>
      </c>
      <c r="N1316" s="53">
        <f>IF(K1316="","",K1316-L1316-M1316-N($I1316)-$P1316*N(Settings!$D$20))</f>
        <v/>
      </c>
      <c r="O1316">
        <f>IF($C1316="",0,IFERROR(MATCH($C1316,Settings!$D$11:$D$18,0),0))</f>
        <v/>
      </c>
      <c r="P1316">
        <f>IF(LOWER(TRIM($J1316&amp;""))="x",1,0)</f>
        <v/>
      </c>
    </row>
    <row r="1317">
      <c r="A1317" s="49" t="n">
        <v>46183</v>
      </c>
      <c r="B1317" s="50" t="inlineStr">
        <is>
          <t>BL27310</t>
        </is>
      </c>
      <c r="C1317" s="50" t="inlineStr">
        <is>
          <t>Amazon</t>
        </is>
      </c>
      <c r="D1317" s="50" t="inlineStr">
        <is>
          <t>BL-203</t>
        </is>
      </c>
      <c r="E1317" s="50" t="n">
        <v>1</v>
      </c>
      <c r="F1317" s="51" t="n">
        <v>17.56</v>
      </c>
      <c r="G1317" s="51" t="n">
        <v>0</v>
      </c>
      <c r="H1317" s="51" t="n">
        <v>0</v>
      </c>
      <c r="I1317" s="51" t="n">
        <v>5.04</v>
      </c>
      <c r="J1317" s="50" t="n"/>
      <c r="K1317" s="52">
        <f>IF(OR($A1317="",$E1317=""),"",IF($P1317=1,0,N($E1317)*N($F1317)-N($G1317)+N($H1317)))</f>
        <v/>
      </c>
      <c r="L1317" s="52">
        <f>IF(K1317="","",IF($P1317=1,0,N($E1317)*IFERROR(INDEX(Products!$D$8:$D$307,MATCH($D1317,Products!$A$8:$A$307,0)),0)))</f>
        <v/>
      </c>
      <c r="M1317" s="52">
        <f>IF(OR(K1317="",$O1317=0),IF(K1317="","",0),IF($P1317=1,0,K1317*(N(INDEX(Settings!$E$11:$E$18,$O1317))+N(INDEX(Settings!$G$11:$G$18,$O1317)))+N(INDEX(Settings!$F$11:$F$18,$O1317))))</f>
        <v/>
      </c>
      <c r="N1317" s="53">
        <f>IF(K1317="","",K1317-L1317-M1317-N($I1317)-$P1317*N(Settings!$D$20))</f>
        <v/>
      </c>
      <c r="O1317">
        <f>IF($C1317="",0,IFERROR(MATCH($C1317,Settings!$D$11:$D$18,0),0))</f>
        <v/>
      </c>
      <c r="P1317">
        <f>IF(LOWER(TRIM($J1317&amp;""))="x",1,0)</f>
        <v/>
      </c>
    </row>
    <row r="1318">
      <c r="A1318" s="49" t="n">
        <v>46183</v>
      </c>
      <c r="B1318" s="50" t="inlineStr">
        <is>
          <t>BL27311</t>
        </is>
      </c>
      <c r="C1318" s="50" t="inlineStr">
        <is>
          <t>Etsy</t>
        </is>
      </c>
      <c r="D1318" s="50" t="inlineStr">
        <is>
          <t>BL-202</t>
        </is>
      </c>
      <c r="E1318" s="50" t="n">
        <v>1</v>
      </c>
      <c r="F1318" s="51" t="n">
        <v>57.98</v>
      </c>
      <c r="G1318" s="51" t="n">
        <v>0</v>
      </c>
      <c r="H1318" s="51" t="n">
        <v>3.28</v>
      </c>
      <c r="I1318" s="51" t="n">
        <v>6.9</v>
      </c>
      <c r="J1318" s="50" t="n"/>
      <c r="K1318" s="52">
        <f>IF(OR($A1318="",$E1318=""),"",IF($P1318=1,0,N($E1318)*N($F1318)-N($G1318)+N($H1318)))</f>
        <v/>
      </c>
      <c r="L1318" s="52">
        <f>IF(K1318="","",IF($P1318=1,0,N($E1318)*IFERROR(INDEX(Products!$D$8:$D$307,MATCH($D1318,Products!$A$8:$A$307,0)),0)))</f>
        <v/>
      </c>
      <c r="M1318" s="52">
        <f>IF(OR(K1318="",$O1318=0),IF(K1318="","",0),IF($P1318=1,0,K1318*(N(INDEX(Settings!$E$11:$E$18,$O1318))+N(INDEX(Settings!$G$11:$G$18,$O1318)))+N(INDEX(Settings!$F$11:$F$18,$O1318))))</f>
        <v/>
      </c>
      <c r="N1318" s="53">
        <f>IF(K1318="","",K1318-L1318-M1318-N($I1318)-$P1318*N(Settings!$D$20))</f>
        <v/>
      </c>
      <c r="O1318">
        <f>IF($C1318="",0,IFERROR(MATCH($C1318,Settings!$D$11:$D$18,0),0))</f>
        <v/>
      </c>
      <c r="P1318">
        <f>IF(LOWER(TRIM($J1318&amp;""))="x",1,0)</f>
        <v/>
      </c>
    </row>
    <row r="1319">
      <c r="A1319" s="49" t="n">
        <v>46183</v>
      </c>
      <c r="B1319" s="50" t="inlineStr">
        <is>
          <t>BL27312</t>
        </is>
      </c>
      <c r="C1319" s="50" t="inlineStr">
        <is>
          <t>Etsy</t>
        </is>
      </c>
      <c r="D1319" s="50" t="inlineStr">
        <is>
          <t>BL-101</t>
        </is>
      </c>
      <c r="E1319" s="50" t="n">
        <v>1</v>
      </c>
      <c r="F1319" s="51" t="n">
        <v>20.92</v>
      </c>
      <c r="G1319" s="51" t="n">
        <v>0</v>
      </c>
      <c r="H1319" s="51" t="n">
        <v>3.28</v>
      </c>
      <c r="I1319" s="51" t="n">
        <v>4.27</v>
      </c>
      <c r="J1319" s="50" t="n"/>
      <c r="K1319" s="52">
        <f>IF(OR($A1319="",$E1319=""),"",IF($P1319=1,0,N($E1319)*N($F1319)-N($G1319)+N($H1319)))</f>
        <v/>
      </c>
      <c r="L1319" s="52">
        <f>IF(K1319="","",IF($P1319=1,0,N($E1319)*IFERROR(INDEX(Products!$D$8:$D$307,MATCH($D1319,Products!$A$8:$A$307,0)),0)))</f>
        <v/>
      </c>
      <c r="M1319" s="52">
        <f>IF(OR(K1319="",$O1319=0),IF(K1319="","",0),IF($P1319=1,0,K1319*(N(INDEX(Settings!$E$11:$E$18,$O1319))+N(INDEX(Settings!$G$11:$G$18,$O1319)))+N(INDEX(Settings!$F$11:$F$18,$O1319))))</f>
        <v/>
      </c>
      <c r="N1319" s="53">
        <f>IF(K1319="","",K1319-L1319-M1319-N($I1319)-$P1319*N(Settings!$D$20))</f>
        <v/>
      </c>
      <c r="O1319">
        <f>IF($C1319="",0,IFERROR(MATCH($C1319,Settings!$D$11:$D$18,0),0))</f>
        <v/>
      </c>
      <c r="P1319">
        <f>IF(LOWER(TRIM($J1319&amp;""))="x",1,0)</f>
        <v/>
      </c>
    </row>
    <row r="1320">
      <c r="A1320" s="49" t="n">
        <v>46183</v>
      </c>
      <c r="B1320" s="50" t="inlineStr">
        <is>
          <t>BL27313</t>
        </is>
      </c>
      <c r="C1320" s="50" t="inlineStr">
        <is>
          <t>eBay</t>
        </is>
      </c>
      <c r="D1320" s="50" t="inlineStr">
        <is>
          <t>BL-101</t>
        </is>
      </c>
      <c r="E1320" s="50" t="n">
        <v>1</v>
      </c>
      <c r="F1320" s="51" t="n">
        <v>20.92</v>
      </c>
      <c r="G1320" s="51" t="n">
        <v>0</v>
      </c>
      <c r="H1320" s="51" t="n">
        <v>3.28</v>
      </c>
      <c r="I1320" s="51" t="n">
        <v>4.15</v>
      </c>
      <c r="J1320" s="50" t="n"/>
      <c r="K1320" s="52">
        <f>IF(OR($A1320="",$E1320=""),"",IF($P1320=1,0,N($E1320)*N($F1320)-N($G1320)+N($H1320)))</f>
        <v/>
      </c>
      <c r="L1320" s="52">
        <f>IF(K1320="","",IF($P1320=1,0,N($E1320)*IFERROR(INDEX(Products!$D$8:$D$307,MATCH($D1320,Products!$A$8:$A$307,0)),0)))</f>
        <v/>
      </c>
      <c r="M1320" s="52">
        <f>IF(OR(K1320="",$O1320=0),IF(K1320="","",0),IF($P1320=1,0,K1320*(N(INDEX(Settings!$E$11:$E$18,$O1320))+N(INDEX(Settings!$G$11:$G$18,$O1320)))+N(INDEX(Settings!$F$11:$F$18,$O1320))))</f>
        <v/>
      </c>
      <c r="N1320" s="53">
        <f>IF(K1320="","",K1320-L1320-M1320-N($I1320)-$P1320*N(Settings!$D$20))</f>
        <v/>
      </c>
      <c r="O1320">
        <f>IF($C1320="",0,IFERROR(MATCH($C1320,Settings!$D$11:$D$18,0),0))</f>
        <v/>
      </c>
      <c r="P1320">
        <f>IF(LOWER(TRIM($J1320&amp;""))="x",1,0)</f>
        <v/>
      </c>
    </row>
    <row r="1321">
      <c r="A1321" s="49" t="n">
        <v>46183</v>
      </c>
      <c r="B1321" s="50" t="inlineStr">
        <is>
          <t>BL27314</t>
        </is>
      </c>
      <c r="C1321" s="50" t="inlineStr">
        <is>
          <t>Amazon</t>
        </is>
      </c>
      <c r="D1321" s="50" t="inlineStr">
        <is>
          <t>BL-102</t>
        </is>
      </c>
      <c r="E1321" s="50" t="n">
        <v>1</v>
      </c>
      <c r="F1321" s="51" t="n">
        <v>14.91</v>
      </c>
      <c r="G1321" s="51" t="n">
        <v>0</v>
      </c>
      <c r="H1321" s="51" t="n">
        <v>0</v>
      </c>
      <c r="I1321" s="51" t="n">
        <v>4.6</v>
      </c>
      <c r="J1321" s="50" t="n"/>
      <c r="K1321" s="52">
        <f>IF(OR($A1321="",$E1321=""),"",IF($P1321=1,0,N($E1321)*N($F1321)-N($G1321)+N($H1321)))</f>
        <v/>
      </c>
      <c r="L1321" s="52">
        <f>IF(K1321="","",IF($P1321=1,0,N($E1321)*IFERROR(INDEX(Products!$D$8:$D$307,MATCH($D1321,Products!$A$8:$A$307,0)),0)))</f>
        <v/>
      </c>
      <c r="M1321" s="52">
        <f>IF(OR(K1321="",$O1321=0),IF(K1321="","",0),IF($P1321=1,0,K1321*(N(INDEX(Settings!$E$11:$E$18,$O1321))+N(INDEX(Settings!$G$11:$G$18,$O1321)))+N(INDEX(Settings!$F$11:$F$18,$O1321))))</f>
        <v/>
      </c>
      <c r="N1321" s="53">
        <f>IF(K1321="","",K1321-L1321-M1321-N($I1321)-$P1321*N(Settings!$D$20))</f>
        <v/>
      </c>
      <c r="O1321">
        <f>IF($C1321="",0,IFERROR(MATCH($C1321,Settings!$D$11:$D$18,0),0))</f>
        <v/>
      </c>
      <c r="P1321">
        <f>IF(LOWER(TRIM($J1321&amp;""))="x",1,0)</f>
        <v/>
      </c>
    </row>
    <row r="1322">
      <c r="A1322" s="49" t="n">
        <v>46183</v>
      </c>
      <c r="B1322" s="50" t="inlineStr">
        <is>
          <t>BL27315</t>
        </is>
      </c>
      <c r="C1322" s="50" t="inlineStr">
        <is>
          <t>Own shop</t>
        </is>
      </c>
      <c r="D1322" s="50" t="inlineStr">
        <is>
          <t>BL-403</t>
        </is>
      </c>
      <c r="E1322" s="50" t="n">
        <v>1</v>
      </c>
      <c r="F1322" s="51" t="n">
        <v>10.84</v>
      </c>
      <c r="G1322" s="51" t="n">
        <v>1.08</v>
      </c>
      <c r="H1322" s="51" t="n">
        <v>4.12</v>
      </c>
      <c r="I1322" s="51" t="n">
        <v>4.82</v>
      </c>
      <c r="J1322" s="50" t="n"/>
      <c r="K1322" s="52">
        <f>IF(OR($A1322="",$E1322=""),"",IF($P1322=1,0,N($E1322)*N($F1322)-N($G1322)+N($H1322)))</f>
        <v/>
      </c>
      <c r="L1322" s="52">
        <f>IF(K1322="","",IF($P1322=1,0,N($E1322)*IFERROR(INDEX(Products!$D$8:$D$307,MATCH($D1322,Products!$A$8:$A$307,0)),0)))</f>
        <v/>
      </c>
      <c r="M1322" s="52">
        <f>IF(OR(K1322="",$O1322=0),IF(K1322="","",0),IF($P1322=1,0,K1322*(N(INDEX(Settings!$E$11:$E$18,$O1322))+N(INDEX(Settings!$G$11:$G$18,$O1322)))+N(INDEX(Settings!$F$11:$F$18,$O1322))))</f>
        <v/>
      </c>
      <c r="N1322" s="53">
        <f>IF(K1322="","",K1322-L1322-M1322-N($I1322)-$P1322*N(Settings!$D$20))</f>
        <v/>
      </c>
      <c r="O1322">
        <f>IF($C1322="",0,IFERROR(MATCH($C1322,Settings!$D$11:$D$18,0),0))</f>
        <v/>
      </c>
      <c r="P1322">
        <f>IF(LOWER(TRIM($J1322&amp;""))="x",1,0)</f>
        <v/>
      </c>
    </row>
    <row r="1323">
      <c r="A1323" s="49" t="n">
        <v>46183</v>
      </c>
      <c r="B1323" s="50" t="inlineStr">
        <is>
          <t>BL27316</t>
        </is>
      </c>
      <c r="C1323" s="50" t="inlineStr">
        <is>
          <t>Amazon</t>
        </is>
      </c>
      <c r="D1323" s="50" t="inlineStr">
        <is>
          <t>BL-101</t>
        </is>
      </c>
      <c r="E1323" s="50" t="n">
        <v>1</v>
      </c>
      <c r="F1323" s="51" t="n">
        <v>21.97</v>
      </c>
      <c r="G1323" s="51" t="n">
        <v>0</v>
      </c>
      <c r="H1323" s="51" t="n">
        <v>0</v>
      </c>
      <c r="I1323" s="51" t="n">
        <v>4.86</v>
      </c>
      <c r="J1323" s="50" t="n"/>
      <c r="K1323" s="52">
        <f>IF(OR($A1323="",$E1323=""),"",IF($P1323=1,0,N($E1323)*N($F1323)-N($G1323)+N($H1323)))</f>
        <v/>
      </c>
      <c r="L1323" s="52">
        <f>IF(K1323="","",IF($P1323=1,0,N($E1323)*IFERROR(INDEX(Products!$D$8:$D$307,MATCH($D1323,Products!$A$8:$A$307,0)),0)))</f>
        <v/>
      </c>
      <c r="M1323" s="52">
        <f>IF(OR(K1323="",$O1323=0),IF(K1323="","",0),IF($P1323=1,0,K1323*(N(INDEX(Settings!$E$11:$E$18,$O1323))+N(INDEX(Settings!$G$11:$G$18,$O1323)))+N(INDEX(Settings!$F$11:$F$18,$O1323))))</f>
        <v/>
      </c>
      <c r="N1323" s="53">
        <f>IF(K1323="","",K1323-L1323-M1323-N($I1323)-$P1323*N(Settings!$D$20))</f>
        <v/>
      </c>
      <c r="O1323">
        <f>IF($C1323="",0,IFERROR(MATCH($C1323,Settings!$D$11:$D$18,0),0))</f>
        <v/>
      </c>
      <c r="P1323">
        <f>IF(LOWER(TRIM($J1323&amp;""))="x",1,0)</f>
        <v/>
      </c>
    </row>
    <row r="1324">
      <c r="A1324" s="49" t="n">
        <v>46184</v>
      </c>
      <c r="B1324" s="50" t="inlineStr">
        <is>
          <t>BL27317</t>
        </is>
      </c>
      <c r="C1324" s="50" t="inlineStr">
        <is>
          <t>Etsy</t>
        </is>
      </c>
      <c r="D1324" s="50" t="inlineStr">
        <is>
          <t>BL-403</t>
        </is>
      </c>
      <c r="E1324" s="50" t="n">
        <v>1</v>
      </c>
      <c r="F1324" s="51" t="n">
        <v>10.84</v>
      </c>
      <c r="G1324" s="51" t="n">
        <v>0</v>
      </c>
      <c r="H1324" s="51" t="n">
        <v>3.28</v>
      </c>
      <c r="I1324" s="51" t="n">
        <v>5.2</v>
      </c>
      <c r="J1324" s="50" t="n"/>
      <c r="K1324" s="52">
        <f>IF(OR($A1324="",$E1324=""),"",IF($P1324=1,0,N($E1324)*N($F1324)-N($G1324)+N($H1324)))</f>
        <v/>
      </c>
      <c r="L1324" s="52">
        <f>IF(K1324="","",IF($P1324=1,0,N($E1324)*IFERROR(INDEX(Products!$D$8:$D$307,MATCH($D1324,Products!$A$8:$A$307,0)),0)))</f>
        <v/>
      </c>
      <c r="M1324" s="52">
        <f>IF(OR(K1324="",$O1324=0),IF(K1324="","",0),IF($P1324=1,0,K1324*(N(INDEX(Settings!$E$11:$E$18,$O1324))+N(INDEX(Settings!$G$11:$G$18,$O1324)))+N(INDEX(Settings!$F$11:$F$18,$O1324))))</f>
        <v/>
      </c>
      <c r="N1324" s="53">
        <f>IF(K1324="","",K1324-L1324-M1324-N($I1324)-$P1324*N(Settings!$D$20))</f>
        <v/>
      </c>
      <c r="O1324">
        <f>IF($C1324="",0,IFERROR(MATCH($C1324,Settings!$D$11:$D$18,0),0))</f>
        <v/>
      </c>
      <c r="P1324">
        <f>IF(LOWER(TRIM($J1324&amp;""))="x",1,0)</f>
        <v/>
      </c>
    </row>
    <row r="1325">
      <c r="A1325" s="49" t="n">
        <v>46184</v>
      </c>
      <c r="B1325" s="50" t="inlineStr">
        <is>
          <t>BL27318</t>
        </is>
      </c>
      <c r="C1325" s="50" t="inlineStr">
        <is>
          <t>Own shop</t>
        </is>
      </c>
      <c r="D1325" s="50" t="inlineStr">
        <is>
          <t>BL-303</t>
        </is>
      </c>
      <c r="E1325" s="50" t="n">
        <v>1</v>
      </c>
      <c r="F1325" s="51" t="n">
        <v>10</v>
      </c>
      <c r="G1325" s="51" t="n">
        <v>0</v>
      </c>
      <c r="H1325" s="51" t="n">
        <v>4.12</v>
      </c>
      <c r="I1325" s="51" t="n">
        <v>4.39</v>
      </c>
      <c r="J1325" s="50" t="n"/>
      <c r="K1325" s="52">
        <f>IF(OR($A1325="",$E1325=""),"",IF($P1325=1,0,N($E1325)*N($F1325)-N($G1325)+N($H1325)))</f>
        <v/>
      </c>
      <c r="L1325" s="52">
        <f>IF(K1325="","",IF($P1325=1,0,N($E1325)*IFERROR(INDEX(Products!$D$8:$D$307,MATCH($D1325,Products!$A$8:$A$307,0)),0)))</f>
        <v/>
      </c>
      <c r="M1325" s="52">
        <f>IF(OR(K1325="",$O1325=0),IF(K1325="","",0),IF($P1325=1,0,K1325*(N(INDEX(Settings!$E$11:$E$18,$O1325))+N(INDEX(Settings!$G$11:$G$18,$O1325)))+N(INDEX(Settings!$F$11:$F$18,$O1325))))</f>
        <v/>
      </c>
      <c r="N1325" s="53">
        <f>IF(K1325="","",K1325-L1325-M1325-N($I1325)-$P1325*N(Settings!$D$20))</f>
        <v/>
      </c>
      <c r="O1325">
        <f>IF($C1325="",0,IFERROR(MATCH($C1325,Settings!$D$11:$D$18,0),0))</f>
        <v/>
      </c>
      <c r="P1325">
        <f>IF(LOWER(TRIM($J1325&amp;""))="x",1,0)</f>
        <v/>
      </c>
    </row>
    <row r="1326">
      <c r="A1326" s="49" t="n">
        <v>46184</v>
      </c>
      <c r="B1326" s="50" t="inlineStr">
        <is>
          <t>BL27319</t>
        </is>
      </c>
      <c r="C1326" s="50" t="inlineStr">
        <is>
          <t>Etsy</t>
        </is>
      </c>
      <c r="D1326" s="50" t="inlineStr">
        <is>
          <t>BL-204</t>
        </is>
      </c>
      <c r="E1326" s="50" t="n">
        <v>1</v>
      </c>
      <c r="F1326" s="51" t="n">
        <v>19.24</v>
      </c>
      <c r="G1326" s="51" t="n">
        <v>0</v>
      </c>
      <c r="H1326" s="51" t="n">
        <v>3.28</v>
      </c>
      <c r="I1326" s="51" t="n">
        <v>4.59</v>
      </c>
      <c r="J1326" s="50" t="n"/>
      <c r="K1326" s="52">
        <f>IF(OR($A1326="",$E1326=""),"",IF($P1326=1,0,N($E1326)*N($F1326)-N($G1326)+N($H1326)))</f>
        <v/>
      </c>
      <c r="L1326" s="52">
        <f>IF(K1326="","",IF($P1326=1,0,N($E1326)*IFERROR(INDEX(Products!$D$8:$D$307,MATCH($D1326,Products!$A$8:$A$307,0)),0)))</f>
        <v/>
      </c>
      <c r="M1326" s="52">
        <f>IF(OR(K1326="",$O1326=0),IF(K1326="","",0),IF($P1326=1,0,K1326*(N(INDEX(Settings!$E$11:$E$18,$O1326))+N(INDEX(Settings!$G$11:$G$18,$O1326)))+N(INDEX(Settings!$F$11:$F$18,$O1326))))</f>
        <v/>
      </c>
      <c r="N1326" s="53">
        <f>IF(K1326="","",K1326-L1326-M1326-N($I1326)-$P1326*N(Settings!$D$20))</f>
        <v/>
      </c>
      <c r="O1326">
        <f>IF($C1326="",0,IFERROR(MATCH($C1326,Settings!$D$11:$D$18,0),0))</f>
        <v/>
      </c>
      <c r="P1326">
        <f>IF(LOWER(TRIM($J1326&amp;""))="x",1,0)</f>
        <v/>
      </c>
    </row>
    <row r="1327">
      <c r="A1327" s="49" t="n">
        <v>46184</v>
      </c>
      <c r="B1327" s="50" t="inlineStr">
        <is>
          <t>BL27320</t>
        </is>
      </c>
      <c r="C1327" s="50" t="inlineStr">
        <is>
          <t>Own shop</t>
        </is>
      </c>
      <c r="D1327" s="50" t="inlineStr">
        <is>
          <t>BL-303</t>
        </is>
      </c>
      <c r="E1327" s="50" t="n">
        <v>1</v>
      </c>
      <c r="F1327" s="51" t="n">
        <v>10</v>
      </c>
      <c r="G1327" s="51" t="n">
        <v>0</v>
      </c>
      <c r="H1327" s="51" t="n">
        <v>4.12</v>
      </c>
      <c r="I1327" s="51" t="n">
        <v>4.84</v>
      </c>
      <c r="J1327" s="50" t="n"/>
      <c r="K1327" s="52">
        <f>IF(OR($A1327="",$E1327=""),"",IF($P1327=1,0,N($E1327)*N($F1327)-N($G1327)+N($H1327)))</f>
        <v/>
      </c>
      <c r="L1327" s="52">
        <f>IF(K1327="","",IF($P1327=1,0,N($E1327)*IFERROR(INDEX(Products!$D$8:$D$307,MATCH($D1327,Products!$A$8:$A$307,0)),0)))</f>
        <v/>
      </c>
      <c r="M1327" s="52">
        <f>IF(OR(K1327="",$O1327=0),IF(K1327="","",0),IF($P1327=1,0,K1327*(N(INDEX(Settings!$E$11:$E$18,$O1327))+N(INDEX(Settings!$G$11:$G$18,$O1327)))+N(INDEX(Settings!$F$11:$F$18,$O1327))))</f>
        <v/>
      </c>
      <c r="N1327" s="53">
        <f>IF(K1327="","",K1327-L1327-M1327-N($I1327)-$P1327*N(Settings!$D$20))</f>
        <v/>
      </c>
      <c r="O1327">
        <f>IF($C1327="",0,IFERROR(MATCH($C1327,Settings!$D$11:$D$18,0),0))</f>
        <v/>
      </c>
      <c r="P1327">
        <f>IF(LOWER(TRIM($J1327&amp;""))="x",1,0)</f>
        <v/>
      </c>
    </row>
    <row r="1328">
      <c r="A1328" s="49" t="n">
        <v>46184</v>
      </c>
      <c r="B1328" s="50" t="inlineStr">
        <is>
          <t>BL27321</t>
        </is>
      </c>
      <c r="C1328" s="50" t="inlineStr">
        <is>
          <t>Own shop</t>
        </is>
      </c>
      <c r="D1328" s="50" t="inlineStr">
        <is>
          <t>BL-102</t>
        </is>
      </c>
      <c r="E1328" s="50" t="n">
        <v>1</v>
      </c>
      <c r="F1328" s="51" t="n">
        <v>14.2</v>
      </c>
      <c r="G1328" s="51" t="n">
        <v>1.42</v>
      </c>
      <c r="H1328" s="51" t="n">
        <v>4.12</v>
      </c>
      <c r="I1328" s="51" t="n">
        <v>4.31</v>
      </c>
      <c r="J1328" s="50" t="n"/>
      <c r="K1328" s="52">
        <f>IF(OR($A1328="",$E1328=""),"",IF($P1328=1,0,N($E1328)*N($F1328)-N($G1328)+N($H1328)))</f>
        <v/>
      </c>
      <c r="L1328" s="52">
        <f>IF(K1328="","",IF($P1328=1,0,N($E1328)*IFERROR(INDEX(Products!$D$8:$D$307,MATCH($D1328,Products!$A$8:$A$307,0)),0)))</f>
        <v/>
      </c>
      <c r="M1328" s="52">
        <f>IF(OR(K1328="",$O1328=0),IF(K1328="","",0),IF($P1328=1,0,K1328*(N(INDEX(Settings!$E$11:$E$18,$O1328))+N(INDEX(Settings!$G$11:$G$18,$O1328)))+N(INDEX(Settings!$F$11:$F$18,$O1328))))</f>
        <v/>
      </c>
      <c r="N1328" s="53">
        <f>IF(K1328="","",K1328-L1328-M1328-N($I1328)-$P1328*N(Settings!$D$20))</f>
        <v/>
      </c>
      <c r="O1328">
        <f>IF($C1328="",0,IFERROR(MATCH($C1328,Settings!$D$11:$D$18,0),0))</f>
        <v/>
      </c>
      <c r="P1328">
        <f>IF(LOWER(TRIM($J1328&amp;""))="x",1,0)</f>
        <v/>
      </c>
    </row>
    <row r="1329">
      <c r="A1329" s="49" t="n">
        <v>46184</v>
      </c>
      <c r="B1329" s="50" t="inlineStr">
        <is>
          <t>BL27322</t>
        </is>
      </c>
      <c r="C1329" s="50" t="inlineStr">
        <is>
          <t>Own shop</t>
        </is>
      </c>
      <c r="D1329" s="50" t="inlineStr">
        <is>
          <t>BL-302</t>
        </is>
      </c>
      <c r="E1329" s="50" t="n">
        <v>1</v>
      </c>
      <c r="F1329" s="51" t="n">
        <v>33.53</v>
      </c>
      <c r="G1329" s="51" t="n">
        <v>0</v>
      </c>
      <c r="H1329" s="51" t="n">
        <v>4.12</v>
      </c>
      <c r="I1329" s="51" t="n">
        <v>4.63</v>
      </c>
      <c r="J1329" s="50" t="n"/>
      <c r="K1329" s="52">
        <f>IF(OR($A1329="",$E1329=""),"",IF($P1329=1,0,N($E1329)*N($F1329)-N($G1329)+N($H1329)))</f>
        <v/>
      </c>
      <c r="L1329" s="52">
        <f>IF(K1329="","",IF($P1329=1,0,N($E1329)*IFERROR(INDEX(Products!$D$8:$D$307,MATCH($D1329,Products!$A$8:$A$307,0)),0)))</f>
        <v/>
      </c>
      <c r="M1329" s="52">
        <f>IF(OR(K1329="",$O1329=0),IF(K1329="","",0),IF($P1329=1,0,K1329*(N(INDEX(Settings!$E$11:$E$18,$O1329))+N(INDEX(Settings!$G$11:$G$18,$O1329)))+N(INDEX(Settings!$F$11:$F$18,$O1329))))</f>
        <v/>
      </c>
      <c r="N1329" s="53">
        <f>IF(K1329="","",K1329-L1329-M1329-N($I1329)-$P1329*N(Settings!$D$20))</f>
        <v/>
      </c>
      <c r="O1329">
        <f>IF($C1329="",0,IFERROR(MATCH($C1329,Settings!$D$11:$D$18,0),0))</f>
        <v/>
      </c>
      <c r="P1329">
        <f>IF(LOWER(TRIM($J1329&amp;""))="x",1,0)</f>
        <v/>
      </c>
    </row>
    <row r="1330">
      <c r="A1330" s="49" t="n">
        <v>46185</v>
      </c>
      <c r="B1330" s="50" t="inlineStr">
        <is>
          <t>BL27323</t>
        </is>
      </c>
      <c r="C1330" s="50" t="inlineStr">
        <is>
          <t>Own shop</t>
        </is>
      </c>
      <c r="D1330" s="50" t="inlineStr">
        <is>
          <t>BL-203</t>
        </is>
      </c>
      <c r="E1330" s="50" t="n">
        <v>1</v>
      </c>
      <c r="F1330" s="51" t="n">
        <v>16.72</v>
      </c>
      <c r="G1330" s="51" t="n">
        <v>0</v>
      </c>
      <c r="H1330" s="51" t="n">
        <v>4.12</v>
      </c>
      <c r="I1330" s="51" t="n">
        <v>4.47</v>
      </c>
      <c r="J1330" s="50" t="n"/>
      <c r="K1330" s="52">
        <f>IF(OR($A1330="",$E1330=""),"",IF($P1330=1,0,N($E1330)*N($F1330)-N($G1330)+N($H1330)))</f>
        <v/>
      </c>
      <c r="L1330" s="52">
        <f>IF(K1330="","",IF($P1330=1,0,N($E1330)*IFERROR(INDEX(Products!$D$8:$D$307,MATCH($D1330,Products!$A$8:$A$307,0)),0)))</f>
        <v/>
      </c>
      <c r="M1330" s="52">
        <f>IF(OR(K1330="",$O1330=0),IF(K1330="","",0),IF($P1330=1,0,K1330*(N(INDEX(Settings!$E$11:$E$18,$O1330))+N(INDEX(Settings!$G$11:$G$18,$O1330)))+N(INDEX(Settings!$F$11:$F$18,$O1330))))</f>
        <v/>
      </c>
      <c r="N1330" s="53">
        <f>IF(K1330="","",K1330-L1330-M1330-N($I1330)-$P1330*N(Settings!$D$20))</f>
        <v/>
      </c>
      <c r="O1330">
        <f>IF($C1330="",0,IFERROR(MATCH($C1330,Settings!$D$11:$D$18,0),0))</f>
        <v/>
      </c>
      <c r="P1330">
        <f>IF(LOWER(TRIM($J1330&amp;""))="x",1,0)</f>
        <v/>
      </c>
    </row>
    <row r="1331">
      <c r="A1331" s="49" t="n">
        <v>46185</v>
      </c>
      <c r="B1331" s="50" t="inlineStr">
        <is>
          <t>BL27324</t>
        </is>
      </c>
      <c r="C1331" s="50" t="inlineStr">
        <is>
          <t>eBay</t>
        </is>
      </c>
      <c r="D1331" s="50" t="inlineStr">
        <is>
          <t>BL-302</t>
        </is>
      </c>
      <c r="E1331" s="50" t="n">
        <v>2</v>
      </c>
      <c r="F1331" s="51" t="n">
        <v>33.53</v>
      </c>
      <c r="G1331" s="51" t="n">
        <v>0</v>
      </c>
      <c r="H1331" s="51" t="n">
        <v>3.28</v>
      </c>
      <c r="I1331" s="51" t="n">
        <v>4.64</v>
      </c>
      <c r="J1331" s="50" t="n"/>
      <c r="K1331" s="52">
        <f>IF(OR($A1331="",$E1331=""),"",IF($P1331=1,0,N($E1331)*N($F1331)-N($G1331)+N($H1331)))</f>
        <v/>
      </c>
      <c r="L1331" s="52">
        <f>IF(K1331="","",IF($P1331=1,0,N($E1331)*IFERROR(INDEX(Products!$D$8:$D$307,MATCH($D1331,Products!$A$8:$A$307,0)),0)))</f>
        <v/>
      </c>
      <c r="M1331" s="52">
        <f>IF(OR(K1331="",$O1331=0),IF(K1331="","",0),IF($P1331=1,0,K1331*(N(INDEX(Settings!$E$11:$E$18,$O1331))+N(INDEX(Settings!$G$11:$G$18,$O1331)))+N(INDEX(Settings!$F$11:$F$18,$O1331))))</f>
        <v/>
      </c>
      <c r="N1331" s="53">
        <f>IF(K1331="","",K1331-L1331-M1331-N($I1331)-$P1331*N(Settings!$D$20))</f>
        <v/>
      </c>
      <c r="O1331">
        <f>IF($C1331="",0,IFERROR(MATCH($C1331,Settings!$D$11:$D$18,0),0))</f>
        <v/>
      </c>
      <c r="P1331">
        <f>IF(LOWER(TRIM($J1331&amp;""))="x",1,0)</f>
        <v/>
      </c>
    </row>
    <row r="1332">
      <c r="A1332" s="49" t="n">
        <v>46185</v>
      </c>
      <c r="B1332" s="50" t="inlineStr">
        <is>
          <t>BL27325</t>
        </is>
      </c>
      <c r="C1332" s="50" t="inlineStr">
        <is>
          <t>Amazon</t>
        </is>
      </c>
      <c r="D1332" s="50" t="inlineStr">
        <is>
          <t>BL-403</t>
        </is>
      </c>
      <c r="E1332" s="50" t="n">
        <v>1</v>
      </c>
      <c r="F1332" s="51" t="n">
        <v>11.38</v>
      </c>
      <c r="G1332" s="51" t="n">
        <v>0</v>
      </c>
      <c r="H1332" s="51" t="n">
        <v>0</v>
      </c>
      <c r="I1332" s="51" t="n">
        <v>4.6</v>
      </c>
      <c r="J1332" s="50" t="inlineStr">
        <is>
          <t>x</t>
        </is>
      </c>
      <c r="K1332" s="52">
        <f>IF(OR($A1332="",$E1332=""),"",IF($P1332=1,0,N($E1332)*N($F1332)-N($G1332)+N($H1332)))</f>
        <v/>
      </c>
      <c r="L1332" s="52">
        <f>IF(K1332="","",IF($P1332=1,0,N($E1332)*IFERROR(INDEX(Products!$D$8:$D$307,MATCH($D1332,Products!$A$8:$A$307,0)),0)))</f>
        <v/>
      </c>
      <c r="M1332" s="52">
        <f>IF(OR(K1332="",$O1332=0),IF(K1332="","",0),IF($P1332=1,0,K1332*(N(INDEX(Settings!$E$11:$E$18,$O1332))+N(INDEX(Settings!$G$11:$G$18,$O1332)))+N(INDEX(Settings!$F$11:$F$18,$O1332))))</f>
        <v/>
      </c>
      <c r="N1332" s="53">
        <f>IF(K1332="","",K1332-L1332-M1332-N($I1332)-$P1332*N(Settings!$D$20))</f>
        <v/>
      </c>
      <c r="O1332">
        <f>IF($C1332="",0,IFERROR(MATCH($C1332,Settings!$D$11:$D$18,0),0))</f>
        <v/>
      </c>
      <c r="P1332">
        <f>IF(LOWER(TRIM($J1332&amp;""))="x",1,0)</f>
        <v/>
      </c>
    </row>
    <row r="1333">
      <c r="A1333" s="49" t="n">
        <v>46185</v>
      </c>
      <c r="B1333" s="50" t="inlineStr">
        <is>
          <t>BL27326</t>
        </is>
      </c>
      <c r="C1333" s="50" t="inlineStr">
        <is>
          <t>Own shop</t>
        </is>
      </c>
      <c r="D1333" s="50" t="inlineStr">
        <is>
          <t>BL-302</t>
        </is>
      </c>
      <c r="E1333" s="50" t="n">
        <v>1</v>
      </c>
      <c r="F1333" s="51" t="n">
        <v>33.53</v>
      </c>
      <c r="G1333" s="51" t="n">
        <v>0</v>
      </c>
      <c r="H1333" s="51" t="n">
        <v>4.12</v>
      </c>
      <c r="I1333" s="51" t="n">
        <v>4.11</v>
      </c>
      <c r="J1333" s="50" t="n"/>
      <c r="K1333" s="52">
        <f>IF(OR($A1333="",$E1333=""),"",IF($P1333=1,0,N($E1333)*N($F1333)-N($G1333)+N($H1333)))</f>
        <v/>
      </c>
      <c r="L1333" s="52">
        <f>IF(K1333="","",IF($P1333=1,0,N($E1333)*IFERROR(INDEX(Products!$D$8:$D$307,MATCH($D1333,Products!$A$8:$A$307,0)),0)))</f>
        <v/>
      </c>
      <c r="M1333" s="52">
        <f>IF(OR(K1333="",$O1333=0),IF(K1333="","",0),IF($P1333=1,0,K1333*(N(INDEX(Settings!$E$11:$E$18,$O1333))+N(INDEX(Settings!$G$11:$G$18,$O1333)))+N(INDEX(Settings!$F$11:$F$18,$O1333))))</f>
        <v/>
      </c>
      <c r="N1333" s="53">
        <f>IF(K1333="","",K1333-L1333-M1333-N($I1333)-$P1333*N(Settings!$D$20))</f>
        <v/>
      </c>
      <c r="O1333">
        <f>IF($C1333="",0,IFERROR(MATCH($C1333,Settings!$D$11:$D$18,0),0))</f>
        <v/>
      </c>
      <c r="P1333">
        <f>IF(LOWER(TRIM($J1333&amp;""))="x",1,0)</f>
        <v/>
      </c>
    </row>
    <row r="1334">
      <c r="A1334" s="49" t="n">
        <v>46185</v>
      </c>
      <c r="B1334" s="50" t="inlineStr">
        <is>
          <t>BL27327</t>
        </is>
      </c>
      <c r="C1334" s="50" t="inlineStr">
        <is>
          <t>Own shop</t>
        </is>
      </c>
      <c r="D1334" s="50" t="inlineStr">
        <is>
          <t>BL-203</t>
        </is>
      </c>
      <c r="E1334" s="50" t="n">
        <v>1</v>
      </c>
      <c r="F1334" s="51" t="n">
        <v>16.72</v>
      </c>
      <c r="G1334" s="51" t="n">
        <v>0</v>
      </c>
      <c r="H1334" s="51" t="n">
        <v>4.12</v>
      </c>
      <c r="I1334" s="51" t="n">
        <v>4.19</v>
      </c>
      <c r="J1334" s="50" t="n"/>
      <c r="K1334" s="52">
        <f>IF(OR($A1334="",$E1334=""),"",IF($P1334=1,0,N($E1334)*N($F1334)-N($G1334)+N($H1334)))</f>
        <v/>
      </c>
      <c r="L1334" s="52">
        <f>IF(K1334="","",IF($P1334=1,0,N($E1334)*IFERROR(INDEX(Products!$D$8:$D$307,MATCH($D1334,Products!$A$8:$A$307,0)),0)))</f>
        <v/>
      </c>
      <c r="M1334" s="52">
        <f>IF(OR(K1334="",$O1334=0),IF(K1334="","",0),IF($P1334=1,0,K1334*(N(INDEX(Settings!$E$11:$E$18,$O1334))+N(INDEX(Settings!$G$11:$G$18,$O1334)))+N(INDEX(Settings!$F$11:$F$18,$O1334))))</f>
        <v/>
      </c>
      <c r="N1334" s="53">
        <f>IF(K1334="","",K1334-L1334-M1334-N($I1334)-$P1334*N(Settings!$D$20))</f>
        <v/>
      </c>
      <c r="O1334">
        <f>IF($C1334="",0,IFERROR(MATCH($C1334,Settings!$D$11:$D$18,0),0))</f>
        <v/>
      </c>
      <c r="P1334">
        <f>IF(LOWER(TRIM($J1334&amp;""))="x",1,0)</f>
        <v/>
      </c>
    </row>
    <row r="1335">
      <c r="A1335" s="49" t="n">
        <v>46185</v>
      </c>
      <c r="B1335" s="50" t="inlineStr">
        <is>
          <t>BL27328</t>
        </is>
      </c>
      <c r="C1335" s="50" t="inlineStr">
        <is>
          <t>Amazon</t>
        </is>
      </c>
      <c r="D1335" s="50" t="inlineStr">
        <is>
          <t>BL-204</t>
        </is>
      </c>
      <c r="E1335" s="50" t="n">
        <v>2</v>
      </c>
      <c r="F1335" s="51" t="n">
        <v>20.21</v>
      </c>
      <c r="G1335" s="51" t="n">
        <v>0</v>
      </c>
      <c r="H1335" s="51" t="n">
        <v>0</v>
      </c>
      <c r="I1335" s="51" t="n">
        <v>4.81</v>
      </c>
      <c r="J1335" s="50" t="n"/>
      <c r="K1335" s="52">
        <f>IF(OR($A1335="",$E1335=""),"",IF($P1335=1,0,N($E1335)*N($F1335)-N($G1335)+N($H1335)))</f>
        <v/>
      </c>
      <c r="L1335" s="52">
        <f>IF(K1335="","",IF($P1335=1,0,N($E1335)*IFERROR(INDEX(Products!$D$8:$D$307,MATCH($D1335,Products!$A$8:$A$307,0)),0)))</f>
        <v/>
      </c>
      <c r="M1335" s="52">
        <f>IF(OR(K1335="",$O1335=0),IF(K1335="","",0),IF($P1335=1,0,K1335*(N(INDEX(Settings!$E$11:$E$18,$O1335))+N(INDEX(Settings!$G$11:$G$18,$O1335)))+N(INDEX(Settings!$F$11:$F$18,$O1335))))</f>
        <v/>
      </c>
      <c r="N1335" s="53">
        <f>IF(K1335="","",K1335-L1335-M1335-N($I1335)-$P1335*N(Settings!$D$20))</f>
        <v/>
      </c>
      <c r="O1335">
        <f>IF($C1335="",0,IFERROR(MATCH($C1335,Settings!$D$11:$D$18,0),0))</f>
        <v/>
      </c>
      <c r="P1335">
        <f>IF(LOWER(TRIM($J1335&amp;""))="x",1,0)</f>
        <v/>
      </c>
    </row>
    <row r="1336">
      <c r="A1336" s="49" t="n">
        <v>46185</v>
      </c>
      <c r="B1336" s="50" t="inlineStr">
        <is>
          <t>BL27329</t>
        </is>
      </c>
      <c r="C1336" s="50" t="inlineStr">
        <is>
          <t>Amazon</t>
        </is>
      </c>
      <c r="D1336" s="50" t="inlineStr">
        <is>
          <t>BL-202</t>
        </is>
      </c>
      <c r="E1336" s="50" t="n">
        <v>2</v>
      </c>
      <c r="F1336" s="51" t="n">
        <v>60.88</v>
      </c>
      <c r="G1336" s="51" t="n">
        <v>0</v>
      </c>
      <c r="H1336" s="51" t="n">
        <v>0</v>
      </c>
      <c r="I1336" s="51" t="n">
        <v>6.9</v>
      </c>
      <c r="J1336" s="50" t="n"/>
      <c r="K1336" s="52">
        <f>IF(OR($A1336="",$E1336=""),"",IF($P1336=1,0,N($E1336)*N($F1336)-N($G1336)+N($H1336)))</f>
        <v/>
      </c>
      <c r="L1336" s="52">
        <f>IF(K1336="","",IF($P1336=1,0,N($E1336)*IFERROR(INDEX(Products!$D$8:$D$307,MATCH($D1336,Products!$A$8:$A$307,0)),0)))</f>
        <v/>
      </c>
      <c r="M1336" s="52">
        <f>IF(OR(K1336="",$O1336=0),IF(K1336="","",0),IF($P1336=1,0,K1336*(N(INDEX(Settings!$E$11:$E$18,$O1336))+N(INDEX(Settings!$G$11:$G$18,$O1336)))+N(INDEX(Settings!$F$11:$F$18,$O1336))))</f>
        <v/>
      </c>
      <c r="N1336" s="53">
        <f>IF(K1336="","",K1336-L1336-M1336-N($I1336)-$P1336*N(Settings!$D$20))</f>
        <v/>
      </c>
      <c r="O1336">
        <f>IF($C1336="",0,IFERROR(MATCH($C1336,Settings!$D$11:$D$18,0),0))</f>
        <v/>
      </c>
      <c r="P1336">
        <f>IF(LOWER(TRIM($J1336&amp;""))="x",1,0)</f>
        <v/>
      </c>
    </row>
    <row r="1337">
      <c r="A1337" s="49" t="n">
        <v>46185</v>
      </c>
      <c r="B1337" s="50" t="inlineStr">
        <is>
          <t>BL27330</t>
        </is>
      </c>
      <c r="C1337" s="50" t="inlineStr">
        <is>
          <t>Own shop</t>
        </is>
      </c>
      <c r="D1337" s="50" t="inlineStr">
        <is>
          <t>BL-201</t>
        </is>
      </c>
      <c r="E1337" s="50" t="n">
        <v>2</v>
      </c>
      <c r="F1337" s="51" t="n">
        <v>12.52</v>
      </c>
      <c r="G1337" s="51" t="n">
        <v>2.5</v>
      </c>
      <c r="H1337" s="51" t="n">
        <v>4.12</v>
      </c>
      <c r="I1337" s="51" t="n">
        <v>4.7</v>
      </c>
      <c r="J1337" s="50" t="n"/>
      <c r="K1337" s="52">
        <f>IF(OR($A1337="",$E1337=""),"",IF($P1337=1,0,N($E1337)*N($F1337)-N($G1337)+N($H1337)))</f>
        <v/>
      </c>
      <c r="L1337" s="52">
        <f>IF(K1337="","",IF($P1337=1,0,N($E1337)*IFERROR(INDEX(Products!$D$8:$D$307,MATCH($D1337,Products!$A$8:$A$307,0)),0)))</f>
        <v/>
      </c>
      <c r="M1337" s="52">
        <f>IF(OR(K1337="",$O1337=0),IF(K1337="","",0),IF($P1337=1,0,K1337*(N(INDEX(Settings!$E$11:$E$18,$O1337))+N(INDEX(Settings!$G$11:$G$18,$O1337)))+N(INDEX(Settings!$F$11:$F$18,$O1337))))</f>
        <v/>
      </c>
      <c r="N1337" s="53">
        <f>IF(K1337="","",K1337-L1337-M1337-N($I1337)-$P1337*N(Settings!$D$20))</f>
        <v/>
      </c>
      <c r="O1337">
        <f>IF($C1337="",0,IFERROR(MATCH($C1337,Settings!$D$11:$D$18,0),0))</f>
        <v/>
      </c>
      <c r="P1337">
        <f>IF(LOWER(TRIM($J1337&amp;""))="x",1,0)</f>
        <v/>
      </c>
    </row>
    <row r="1338">
      <c r="A1338" s="49" t="n">
        <v>46185</v>
      </c>
      <c r="B1338" s="50" t="inlineStr">
        <is>
          <t>BL27331</t>
        </is>
      </c>
      <c r="C1338" s="50" t="inlineStr">
        <is>
          <t>Amazon</t>
        </is>
      </c>
      <c r="D1338" s="50" t="inlineStr">
        <is>
          <t>BL-103</t>
        </is>
      </c>
      <c r="E1338" s="50" t="n">
        <v>1</v>
      </c>
      <c r="F1338" s="51" t="n">
        <v>30.79</v>
      </c>
      <c r="G1338" s="51" t="n">
        <v>0</v>
      </c>
      <c r="H1338" s="51" t="n">
        <v>0</v>
      </c>
      <c r="I1338" s="51" t="n">
        <v>4.16</v>
      </c>
      <c r="J1338" s="50" t="n"/>
      <c r="K1338" s="52">
        <f>IF(OR($A1338="",$E1338=""),"",IF($P1338=1,0,N($E1338)*N($F1338)-N($G1338)+N($H1338)))</f>
        <v/>
      </c>
      <c r="L1338" s="52">
        <f>IF(K1338="","",IF($P1338=1,0,N($E1338)*IFERROR(INDEX(Products!$D$8:$D$307,MATCH($D1338,Products!$A$8:$A$307,0)),0)))</f>
        <v/>
      </c>
      <c r="M1338" s="52">
        <f>IF(OR(K1338="",$O1338=0),IF(K1338="","",0),IF($P1338=1,0,K1338*(N(INDEX(Settings!$E$11:$E$18,$O1338))+N(INDEX(Settings!$G$11:$G$18,$O1338)))+N(INDEX(Settings!$F$11:$F$18,$O1338))))</f>
        <v/>
      </c>
      <c r="N1338" s="53">
        <f>IF(K1338="","",K1338-L1338-M1338-N($I1338)-$P1338*N(Settings!$D$20))</f>
        <v/>
      </c>
      <c r="O1338">
        <f>IF($C1338="",0,IFERROR(MATCH($C1338,Settings!$D$11:$D$18,0),0))</f>
        <v/>
      </c>
      <c r="P1338">
        <f>IF(LOWER(TRIM($J1338&amp;""))="x",1,0)</f>
        <v/>
      </c>
    </row>
    <row r="1339">
      <c r="A1339" s="49" t="n">
        <v>46185</v>
      </c>
      <c r="B1339" s="50" t="inlineStr">
        <is>
          <t>BL27332</t>
        </is>
      </c>
      <c r="C1339" s="50" t="inlineStr">
        <is>
          <t>Own shop</t>
        </is>
      </c>
      <c r="D1339" s="50" t="inlineStr">
        <is>
          <t>BL-104</t>
        </is>
      </c>
      <c r="E1339" s="50" t="n">
        <v>1</v>
      </c>
      <c r="F1339" s="51" t="n">
        <v>8.32</v>
      </c>
      <c r="G1339" s="51" t="n">
        <v>0.83</v>
      </c>
      <c r="H1339" s="51" t="n">
        <v>4.12</v>
      </c>
      <c r="I1339" s="51" t="n">
        <v>4.61</v>
      </c>
      <c r="J1339" s="50" t="n"/>
      <c r="K1339" s="52">
        <f>IF(OR($A1339="",$E1339=""),"",IF($P1339=1,0,N($E1339)*N($F1339)-N($G1339)+N($H1339)))</f>
        <v/>
      </c>
      <c r="L1339" s="52">
        <f>IF(K1339="","",IF($P1339=1,0,N($E1339)*IFERROR(INDEX(Products!$D$8:$D$307,MATCH($D1339,Products!$A$8:$A$307,0)),0)))</f>
        <v/>
      </c>
      <c r="M1339" s="52">
        <f>IF(OR(K1339="",$O1339=0),IF(K1339="","",0),IF($P1339=1,0,K1339*(N(INDEX(Settings!$E$11:$E$18,$O1339))+N(INDEX(Settings!$G$11:$G$18,$O1339)))+N(INDEX(Settings!$F$11:$F$18,$O1339))))</f>
        <v/>
      </c>
      <c r="N1339" s="53">
        <f>IF(K1339="","",K1339-L1339-M1339-N($I1339)-$P1339*N(Settings!$D$20))</f>
        <v/>
      </c>
      <c r="O1339">
        <f>IF($C1339="",0,IFERROR(MATCH($C1339,Settings!$D$11:$D$18,0),0))</f>
        <v/>
      </c>
      <c r="P1339">
        <f>IF(LOWER(TRIM($J1339&amp;""))="x",1,0)</f>
        <v/>
      </c>
    </row>
    <row r="1340">
      <c r="A1340" s="49" t="n">
        <v>46185</v>
      </c>
      <c r="B1340" s="50" t="inlineStr">
        <is>
          <t>BL27333</t>
        </is>
      </c>
      <c r="C1340" s="50" t="inlineStr">
        <is>
          <t>eBay</t>
        </is>
      </c>
      <c r="D1340" s="50" t="inlineStr">
        <is>
          <t>BL-101</t>
        </is>
      </c>
      <c r="E1340" s="50" t="n">
        <v>1</v>
      </c>
      <c r="F1340" s="51" t="n">
        <v>20.92</v>
      </c>
      <c r="G1340" s="51" t="n">
        <v>0</v>
      </c>
      <c r="H1340" s="51" t="n">
        <v>3.28</v>
      </c>
      <c r="I1340" s="51" t="n">
        <v>4.4</v>
      </c>
      <c r="J1340" s="50" t="n"/>
      <c r="K1340" s="52">
        <f>IF(OR($A1340="",$E1340=""),"",IF($P1340=1,0,N($E1340)*N($F1340)-N($G1340)+N($H1340)))</f>
        <v/>
      </c>
      <c r="L1340" s="52">
        <f>IF(K1340="","",IF($P1340=1,0,N($E1340)*IFERROR(INDEX(Products!$D$8:$D$307,MATCH($D1340,Products!$A$8:$A$307,0)),0)))</f>
        <v/>
      </c>
      <c r="M1340" s="52">
        <f>IF(OR(K1340="",$O1340=0),IF(K1340="","",0),IF($P1340=1,0,K1340*(N(INDEX(Settings!$E$11:$E$18,$O1340))+N(INDEX(Settings!$G$11:$G$18,$O1340)))+N(INDEX(Settings!$F$11:$F$18,$O1340))))</f>
        <v/>
      </c>
      <c r="N1340" s="53">
        <f>IF(K1340="","",K1340-L1340-M1340-N($I1340)-$P1340*N(Settings!$D$20))</f>
        <v/>
      </c>
      <c r="O1340">
        <f>IF($C1340="",0,IFERROR(MATCH($C1340,Settings!$D$11:$D$18,0),0))</f>
        <v/>
      </c>
      <c r="P1340">
        <f>IF(LOWER(TRIM($J1340&amp;""))="x",1,0)</f>
        <v/>
      </c>
    </row>
    <row r="1341">
      <c r="A1341" s="49" t="n">
        <v>46186</v>
      </c>
      <c r="B1341" s="50" t="inlineStr">
        <is>
          <t>BL27334</t>
        </is>
      </c>
      <c r="C1341" s="50" t="inlineStr">
        <is>
          <t>eBay</t>
        </is>
      </c>
      <c r="D1341" s="50" t="inlineStr">
        <is>
          <t>BL-203</t>
        </is>
      </c>
      <c r="E1341" s="50" t="n">
        <v>1</v>
      </c>
      <c r="F1341" s="51" t="n">
        <v>16.72</v>
      </c>
      <c r="G1341" s="51" t="n">
        <v>0</v>
      </c>
      <c r="H1341" s="51" t="n">
        <v>3.28</v>
      </c>
      <c r="I1341" s="51" t="n">
        <v>4.27</v>
      </c>
      <c r="J1341" s="50" t="n"/>
      <c r="K1341" s="52">
        <f>IF(OR($A1341="",$E1341=""),"",IF($P1341=1,0,N($E1341)*N($F1341)-N($G1341)+N($H1341)))</f>
        <v/>
      </c>
      <c r="L1341" s="52">
        <f>IF(K1341="","",IF($P1341=1,0,N($E1341)*IFERROR(INDEX(Products!$D$8:$D$307,MATCH($D1341,Products!$A$8:$A$307,0)),0)))</f>
        <v/>
      </c>
      <c r="M1341" s="52">
        <f>IF(OR(K1341="",$O1341=0),IF(K1341="","",0),IF($P1341=1,0,K1341*(N(INDEX(Settings!$E$11:$E$18,$O1341))+N(INDEX(Settings!$G$11:$G$18,$O1341)))+N(INDEX(Settings!$F$11:$F$18,$O1341))))</f>
        <v/>
      </c>
      <c r="N1341" s="53">
        <f>IF(K1341="","",K1341-L1341-M1341-N($I1341)-$P1341*N(Settings!$D$20))</f>
        <v/>
      </c>
      <c r="O1341">
        <f>IF($C1341="",0,IFERROR(MATCH($C1341,Settings!$D$11:$D$18,0),0))</f>
        <v/>
      </c>
      <c r="P1341">
        <f>IF(LOWER(TRIM($J1341&amp;""))="x",1,0)</f>
        <v/>
      </c>
    </row>
    <row r="1342">
      <c r="A1342" s="49" t="n">
        <v>46186</v>
      </c>
      <c r="B1342" s="50" t="inlineStr">
        <is>
          <t>BL27335</t>
        </is>
      </c>
      <c r="C1342" s="50" t="inlineStr">
        <is>
          <t>Amazon</t>
        </is>
      </c>
      <c r="D1342" s="50" t="inlineStr">
        <is>
          <t>BL-204</t>
        </is>
      </c>
      <c r="E1342" s="50" t="n">
        <v>1</v>
      </c>
      <c r="F1342" s="51" t="n">
        <v>20.21</v>
      </c>
      <c r="G1342" s="51" t="n">
        <v>0</v>
      </c>
      <c r="H1342" s="51" t="n">
        <v>0</v>
      </c>
      <c r="I1342" s="51" t="n">
        <v>4.34</v>
      </c>
      <c r="J1342" s="50" t="n"/>
      <c r="K1342" s="52">
        <f>IF(OR($A1342="",$E1342=""),"",IF($P1342=1,0,N($E1342)*N($F1342)-N($G1342)+N($H1342)))</f>
        <v/>
      </c>
      <c r="L1342" s="52">
        <f>IF(K1342="","",IF($P1342=1,0,N($E1342)*IFERROR(INDEX(Products!$D$8:$D$307,MATCH($D1342,Products!$A$8:$A$307,0)),0)))</f>
        <v/>
      </c>
      <c r="M1342" s="52">
        <f>IF(OR(K1342="",$O1342=0),IF(K1342="","",0),IF($P1342=1,0,K1342*(N(INDEX(Settings!$E$11:$E$18,$O1342))+N(INDEX(Settings!$G$11:$G$18,$O1342)))+N(INDEX(Settings!$F$11:$F$18,$O1342))))</f>
        <v/>
      </c>
      <c r="N1342" s="53">
        <f>IF(K1342="","",K1342-L1342-M1342-N($I1342)-$P1342*N(Settings!$D$20))</f>
        <v/>
      </c>
      <c r="O1342">
        <f>IF($C1342="",0,IFERROR(MATCH($C1342,Settings!$D$11:$D$18,0),0))</f>
        <v/>
      </c>
      <c r="P1342">
        <f>IF(LOWER(TRIM($J1342&amp;""))="x",1,0)</f>
        <v/>
      </c>
    </row>
    <row r="1343">
      <c r="A1343" s="49" t="n">
        <v>46186</v>
      </c>
      <c r="B1343" s="50" t="inlineStr">
        <is>
          <t>BL27336</t>
        </is>
      </c>
      <c r="C1343" s="50" t="inlineStr">
        <is>
          <t>eBay</t>
        </is>
      </c>
      <c r="D1343" s="50" t="inlineStr">
        <is>
          <t>BL-203</t>
        </is>
      </c>
      <c r="E1343" s="50" t="n">
        <v>1</v>
      </c>
      <c r="F1343" s="51" t="n">
        <v>16.72</v>
      </c>
      <c r="G1343" s="51" t="n">
        <v>0</v>
      </c>
      <c r="H1343" s="51" t="n">
        <v>3.28</v>
      </c>
      <c r="I1343" s="51" t="n">
        <v>4.9</v>
      </c>
      <c r="J1343" s="50" t="n"/>
      <c r="K1343" s="52">
        <f>IF(OR($A1343="",$E1343=""),"",IF($P1343=1,0,N($E1343)*N($F1343)-N($G1343)+N($H1343)))</f>
        <v/>
      </c>
      <c r="L1343" s="52">
        <f>IF(K1343="","",IF($P1343=1,0,N($E1343)*IFERROR(INDEX(Products!$D$8:$D$307,MATCH($D1343,Products!$A$8:$A$307,0)),0)))</f>
        <v/>
      </c>
      <c r="M1343" s="52">
        <f>IF(OR(K1343="",$O1343=0),IF(K1343="","",0),IF($P1343=1,0,K1343*(N(INDEX(Settings!$E$11:$E$18,$O1343))+N(INDEX(Settings!$G$11:$G$18,$O1343)))+N(INDEX(Settings!$F$11:$F$18,$O1343))))</f>
        <v/>
      </c>
      <c r="N1343" s="53">
        <f>IF(K1343="","",K1343-L1343-M1343-N($I1343)-$P1343*N(Settings!$D$20))</f>
        <v/>
      </c>
      <c r="O1343">
        <f>IF($C1343="",0,IFERROR(MATCH($C1343,Settings!$D$11:$D$18,0),0))</f>
        <v/>
      </c>
      <c r="P1343">
        <f>IF(LOWER(TRIM($J1343&amp;""))="x",1,0)</f>
        <v/>
      </c>
    </row>
    <row r="1344">
      <c r="A1344" s="49" t="n">
        <v>46186</v>
      </c>
      <c r="B1344" s="50" t="inlineStr">
        <is>
          <t>BL27337</t>
        </is>
      </c>
      <c r="C1344" s="50" t="inlineStr">
        <is>
          <t>Own shop</t>
        </is>
      </c>
      <c r="D1344" s="50" t="inlineStr">
        <is>
          <t>BL-301</t>
        </is>
      </c>
      <c r="E1344" s="50" t="n">
        <v>1</v>
      </c>
      <c r="F1344" s="51" t="n">
        <v>18.4</v>
      </c>
      <c r="G1344" s="51" t="n">
        <v>0</v>
      </c>
      <c r="H1344" s="51" t="n">
        <v>4.12</v>
      </c>
      <c r="I1344" s="51" t="n">
        <v>4.14</v>
      </c>
      <c r="J1344" s="50" t="n"/>
      <c r="K1344" s="52">
        <f>IF(OR($A1344="",$E1344=""),"",IF($P1344=1,0,N($E1344)*N($F1344)-N($G1344)+N($H1344)))</f>
        <v/>
      </c>
      <c r="L1344" s="52">
        <f>IF(K1344="","",IF($P1344=1,0,N($E1344)*IFERROR(INDEX(Products!$D$8:$D$307,MATCH($D1344,Products!$A$8:$A$307,0)),0)))</f>
        <v/>
      </c>
      <c r="M1344" s="52">
        <f>IF(OR(K1344="",$O1344=0),IF(K1344="","",0),IF($P1344=1,0,K1344*(N(INDEX(Settings!$E$11:$E$18,$O1344))+N(INDEX(Settings!$G$11:$G$18,$O1344)))+N(INDEX(Settings!$F$11:$F$18,$O1344))))</f>
        <v/>
      </c>
      <c r="N1344" s="53">
        <f>IF(K1344="","",K1344-L1344-M1344-N($I1344)-$P1344*N(Settings!$D$20))</f>
        <v/>
      </c>
      <c r="O1344">
        <f>IF($C1344="",0,IFERROR(MATCH($C1344,Settings!$D$11:$D$18,0),0))</f>
        <v/>
      </c>
      <c r="P1344">
        <f>IF(LOWER(TRIM($J1344&amp;""))="x",1,0)</f>
        <v/>
      </c>
    </row>
    <row r="1345">
      <c r="A1345" s="49" t="n">
        <v>46186</v>
      </c>
      <c r="B1345" s="50" t="inlineStr">
        <is>
          <t>BL27338</t>
        </is>
      </c>
      <c r="C1345" s="50" t="inlineStr">
        <is>
          <t>Own shop</t>
        </is>
      </c>
      <c r="D1345" s="50" t="inlineStr">
        <is>
          <t>BL-401</t>
        </is>
      </c>
      <c r="E1345" s="50" t="n">
        <v>1</v>
      </c>
      <c r="F1345" s="51" t="n">
        <v>23.45</v>
      </c>
      <c r="G1345" s="51" t="n">
        <v>2.35</v>
      </c>
      <c r="H1345" s="51" t="n">
        <v>4.12</v>
      </c>
      <c r="I1345" s="51" t="n">
        <v>5.14</v>
      </c>
      <c r="J1345" s="50" t="n"/>
      <c r="K1345" s="52">
        <f>IF(OR($A1345="",$E1345=""),"",IF($P1345=1,0,N($E1345)*N($F1345)-N($G1345)+N($H1345)))</f>
        <v/>
      </c>
      <c r="L1345" s="52">
        <f>IF(K1345="","",IF($P1345=1,0,N($E1345)*IFERROR(INDEX(Products!$D$8:$D$307,MATCH($D1345,Products!$A$8:$A$307,0)),0)))</f>
        <v/>
      </c>
      <c r="M1345" s="52">
        <f>IF(OR(K1345="",$O1345=0),IF(K1345="","",0),IF($P1345=1,0,K1345*(N(INDEX(Settings!$E$11:$E$18,$O1345))+N(INDEX(Settings!$G$11:$G$18,$O1345)))+N(INDEX(Settings!$F$11:$F$18,$O1345))))</f>
        <v/>
      </c>
      <c r="N1345" s="53">
        <f>IF(K1345="","",K1345-L1345-M1345-N($I1345)-$P1345*N(Settings!$D$20))</f>
        <v/>
      </c>
      <c r="O1345">
        <f>IF($C1345="",0,IFERROR(MATCH($C1345,Settings!$D$11:$D$18,0),0))</f>
        <v/>
      </c>
      <c r="P1345">
        <f>IF(LOWER(TRIM($J1345&amp;""))="x",1,0)</f>
        <v/>
      </c>
    </row>
    <row r="1346">
      <c r="A1346" s="49" t="n">
        <v>46186</v>
      </c>
      <c r="B1346" s="50" t="inlineStr">
        <is>
          <t>BL27339</t>
        </is>
      </c>
      <c r="C1346" s="50" t="inlineStr">
        <is>
          <t>Etsy</t>
        </is>
      </c>
      <c r="D1346" s="50" t="inlineStr">
        <is>
          <t>BL-101</t>
        </is>
      </c>
      <c r="E1346" s="50" t="n">
        <v>1</v>
      </c>
      <c r="F1346" s="51" t="n">
        <v>20.92</v>
      </c>
      <c r="G1346" s="51" t="n">
        <v>0</v>
      </c>
      <c r="H1346" s="51" t="n">
        <v>3.28</v>
      </c>
      <c r="I1346" s="51" t="n">
        <v>5.11</v>
      </c>
      <c r="J1346" s="50" t="inlineStr">
        <is>
          <t>x</t>
        </is>
      </c>
      <c r="K1346" s="52">
        <f>IF(OR($A1346="",$E1346=""),"",IF($P1346=1,0,N($E1346)*N($F1346)-N($G1346)+N($H1346)))</f>
        <v/>
      </c>
      <c r="L1346" s="52">
        <f>IF(K1346="","",IF($P1346=1,0,N($E1346)*IFERROR(INDEX(Products!$D$8:$D$307,MATCH($D1346,Products!$A$8:$A$307,0)),0)))</f>
        <v/>
      </c>
      <c r="M1346" s="52">
        <f>IF(OR(K1346="",$O1346=0),IF(K1346="","",0),IF($P1346=1,0,K1346*(N(INDEX(Settings!$E$11:$E$18,$O1346))+N(INDEX(Settings!$G$11:$G$18,$O1346)))+N(INDEX(Settings!$F$11:$F$18,$O1346))))</f>
        <v/>
      </c>
      <c r="N1346" s="53">
        <f>IF(K1346="","",K1346-L1346-M1346-N($I1346)-$P1346*N(Settings!$D$20))</f>
        <v/>
      </c>
      <c r="O1346">
        <f>IF($C1346="",0,IFERROR(MATCH($C1346,Settings!$D$11:$D$18,0),0))</f>
        <v/>
      </c>
      <c r="P1346">
        <f>IF(LOWER(TRIM($J1346&amp;""))="x",1,0)</f>
        <v/>
      </c>
    </row>
    <row r="1347">
      <c r="A1347" s="49" t="n">
        <v>46186</v>
      </c>
      <c r="B1347" s="50" t="inlineStr">
        <is>
          <t>BL27340</t>
        </is>
      </c>
      <c r="C1347" s="50" t="inlineStr">
        <is>
          <t>Own shop</t>
        </is>
      </c>
      <c r="D1347" s="50" t="inlineStr">
        <is>
          <t>BL-403</t>
        </is>
      </c>
      <c r="E1347" s="50" t="n">
        <v>1</v>
      </c>
      <c r="F1347" s="51" t="n">
        <v>10.84</v>
      </c>
      <c r="G1347" s="51" t="n">
        <v>0</v>
      </c>
      <c r="H1347" s="51" t="n">
        <v>4.12</v>
      </c>
      <c r="I1347" s="51" t="n">
        <v>4.83</v>
      </c>
      <c r="J1347" s="50" t="n"/>
      <c r="K1347" s="52">
        <f>IF(OR($A1347="",$E1347=""),"",IF($P1347=1,0,N($E1347)*N($F1347)-N($G1347)+N($H1347)))</f>
        <v/>
      </c>
      <c r="L1347" s="52">
        <f>IF(K1347="","",IF($P1347=1,0,N($E1347)*IFERROR(INDEX(Products!$D$8:$D$307,MATCH($D1347,Products!$A$8:$A$307,0)),0)))</f>
        <v/>
      </c>
      <c r="M1347" s="52">
        <f>IF(OR(K1347="",$O1347=0),IF(K1347="","",0),IF($P1347=1,0,K1347*(N(INDEX(Settings!$E$11:$E$18,$O1347))+N(INDEX(Settings!$G$11:$G$18,$O1347)))+N(INDEX(Settings!$F$11:$F$18,$O1347))))</f>
        <v/>
      </c>
      <c r="N1347" s="53">
        <f>IF(K1347="","",K1347-L1347-M1347-N($I1347)-$P1347*N(Settings!$D$20))</f>
        <v/>
      </c>
      <c r="O1347">
        <f>IF($C1347="",0,IFERROR(MATCH($C1347,Settings!$D$11:$D$18,0),0))</f>
        <v/>
      </c>
      <c r="P1347">
        <f>IF(LOWER(TRIM($J1347&amp;""))="x",1,0)</f>
        <v/>
      </c>
    </row>
    <row r="1348">
      <c r="A1348" s="49" t="n">
        <v>46187</v>
      </c>
      <c r="B1348" s="50" t="inlineStr">
        <is>
          <t>BL27341</t>
        </is>
      </c>
      <c r="C1348" s="50" t="inlineStr">
        <is>
          <t>Etsy</t>
        </is>
      </c>
      <c r="D1348" s="50" t="inlineStr">
        <is>
          <t>BL-103</t>
        </is>
      </c>
      <c r="E1348" s="50" t="n">
        <v>1</v>
      </c>
      <c r="F1348" s="51" t="n">
        <v>29.33</v>
      </c>
      <c r="G1348" s="51" t="n">
        <v>0</v>
      </c>
      <c r="H1348" s="51" t="n">
        <v>3.28</v>
      </c>
      <c r="I1348" s="51" t="n">
        <v>5.11</v>
      </c>
      <c r="J1348" s="50" t="n"/>
      <c r="K1348" s="52">
        <f>IF(OR($A1348="",$E1348=""),"",IF($P1348=1,0,N($E1348)*N($F1348)-N($G1348)+N($H1348)))</f>
        <v/>
      </c>
      <c r="L1348" s="52">
        <f>IF(K1348="","",IF($P1348=1,0,N($E1348)*IFERROR(INDEX(Products!$D$8:$D$307,MATCH($D1348,Products!$A$8:$A$307,0)),0)))</f>
        <v/>
      </c>
      <c r="M1348" s="52">
        <f>IF(OR(K1348="",$O1348=0),IF(K1348="","",0),IF($P1348=1,0,K1348*(N(INDEX(Settings!$E$11:$E$18,$O1348))+N(INDEX(Settings!$G$11:$G$18,$O1348)))+N(INDEX(Settings!$F$11:$F$18,$O1348))))</f>
        <v/>
      </c>
      <c r="N1348" s="53">
        <f>IF(K1348="","",K1348-L1348-M1348-N($I1348)-$P1348*N(Settings!$D$20))</f>
        <v/>
      </c>
      <c r="O1348">
        <f>IF($C1348="",0,IFERROR(MATCH($C1348,Settings!$D$11:$D$18,0),0))</f>
        <v/>
      </c>
      <c r="P1348">
        <f>IF(LOWER(TRIM($J1348&amp;""))="x",1,0)</f>
        <v/>
      </c>
    </row>
    <row r="1349">
      <c r="A1349" s="49" t="n">
        <v>46187</v>
      </c>
      <c r="B1349" s="50" t="inlineStr">
        <is>
          <t>BL27342</t>
        </is>
      </c>
      <c r="C1349" s="50" t="inlineStr">
        <is>
          <t>Amazon</t>
        </is>
      </c>
      <c r="D1349" s="50" t="inlineStr">
        <is>
          <t>BL-104</t>
        </is>
      </c>
      <c r="E1349" s="50" t="n">
        <v>1</v>
      </c>
      <c r="F1349" s="51" t="n">
        <v>8.74</v>
      </c>
      <c r="G1349" s="51" t="n">
        <v>0</v>
      </c>
      <c r="H1349" s="51" t="n">
        <v>0</v>
      </c>
      <c r="I1349" s="51" t="n">
        <v>4.71</v>
      </c>
      <c r="J1349" s="50" t="n"/>
      <c r="K1349" s="52">
        <f>IF(OR($A1349="",$E1349=""),"",IF($P1349=1,0,N($E1349)*N($F1349)-N($G1349)+N($H1349)))</f>
        <v/>
      </c>
      <c r="L1349" s="52">
        <f>IF(K1349="","",IF($P1349=1,0,N($E1349)*IFERROR(INDEX(Products!$D$8:$D$307,MATCH($D1349,Products!$A$8:$A$307,0)),0)))</f>
        <v/>
      </c>
      <c r="M1349" s="52">
        <f>IF(OR(K1349="",$O1349=0),IF(K1349="","",0),IF($P1349=1,0,K1349*(N(INDEX(Settings!$E$11:$E$18,$O1349))+N(INDEX(Settings!$G$11:$G$18,$O1349)))+N(INDEX(Settings!$F$11:$F$18,$O1349))))</f>
        <v/>
      </c>
      <c r="N1349" s="53">
        <f>IF(K1349="","",K1349-L1349-M1349-N($I1349)-$P1349*N(Settings!$D$20))</f>
        <v/>
      </c>
      <c r="O1349">
        <f>IF($C1349="",0,IFERROR(MATCH($C1349,Settings!$D$11:$D$18,0),0))</f>
        <v/>
      </c>
      <c r="P1349">
        <f>IF(LOWER(TRIM($J1349&amp;""))="x",1,0)</f>
        <v/>
      </c>
    </row>
    <row r="1350">
      <c r="A1350" s="49" t="n">
        <v>46187</v>
      </c>
      <c r="B1350" s="50" t="inlineStr">
        <is>
          <t>BL27343</t>
        </is>
      </c>
      <c r="C1350" s="50" t="inlineStr">
        <is>
          <t>Own shop</t>
        </is>
      </c>
      <c r="D1350" s="50" t="inlineStr">
        <is>
          <t>BL-203</t>
        </is>
      </c>
      <c r="E1350" s="50" t="n">
        <v>1</v>
      </c>
      <c r="F1350" s="51" t="n">
        <v>16.72</v>
      </c>
      <c r="G1350" s="51" t="n">
        <v>0</v>
      </c>
      <c r="H1350" s="51" t="n">
        <v>4.12</v>
      </c>
      <c r="I1350" s="51" t="n">
        <v>4.44</v>
      </c>
      <c r="J1350" s="50" t="n"/>
      <c r="K1350" s="52">
        <f>IF(OR($A1350="",$E1350=""),"",IF($P1350=1,0,N($E1350)*N($F1350)-N($G1350)+N($H1350)))</f>
        <v/>
      </c>
      <c r="L1350" s="52">
        <f>IF(K1350="","",IF($P1350=1,0,N($E1350)*IFERROR(INDEX(Products!$D$8:$D$307,MATCH($D1350,Products!$A$8:$A$307,0)),0)))</f>
        <v/>
      </c>
      <c r="M1350" s="52">
        <f>IF(OR(K1350="",$O1350=0),IF(K1350="","",0),IF($P1350=1,0,K1350*(N(INDEX(Settings!$E$11:$E$18,$O1350))+N(INDEX(Settings!$G$11:$G$18,$O1350)))+N(INDEX(Settings!$F$11:$F$18,$O1350))))</f>
        <v/>
      </c>
      <c r="N1350" s="53">
        <f>IF(K1350="","",K1350-L1350-M1350-N($I1350)-$P1350*N(Settings!$D$20))</f>
        <v/>
      </c>
      <c r="O1350">
        <f>IF($C1350="",0,IFERROR(MATCH($C1350,Settings!$D$11:$D$18,0),0))</f>
        <v/>
      </c>
      <c r="P1350">
        <f>IF(LOWER(TRIM($J1350&amp;""))="x",1,0)</f>
        <v/>
      </c>
    </row>
    <row r="1351">
      <c r="A1351" s="49" t="n">
        <v>46187</v>
      </c>
      <c r="B1351" s="50" t="inlineStr">
        <is>
          <t>BL27344</t>
        </is>
      </c>
      <c r="C1351" s="50" t="inlineStr">
        <is>
          <t>Own shop</t>
        </is>
      </c>
      <c r="D1351" s="50" t="inlineStr">
        <is>
          <t>BL-401</t>
        </is>
      </c>
      <c r="E1351" s="50" t="n">
        <v>1</v>
      </c>
      <c r="F1351" s="51" t="n">
        <v>23.45</v>
      </c>
      <c r="G1351" s="51" t="n">
        <v>0</v>
      </c>
      <c r="H1351" s="51" t="n">
        <v>4.12</v>
      </c>
      <c r="I1351" s="51" t="n">
        <v>4.38</v>
      </c>
      <c r="J1351" s="50" t="n"/>
      <c r="K1351" s="52">
        <f>IF(OR($A1351="",$E1351=""),"",IF($P1351=1,0,N($E1351)*N($F1351)-N($G1351)+N($H1351)))</f>
        <v/>
      </c>
      <c r="L1351" s="52">
        <f>IF(K1351="","",IF($P1351=1,0,N($E1351)*IFERROR(INDEX(Products!$D$8:$D$307,MATCH($D1351,Products!$A$8:$A$307,0)),0)))</f>
        <v/>
      </c>
      <c r="M1351" s="52">
        <f>IF(OR(K1351="",$O1351=0),IF(K1351="","",0),IF($P1351=1,0,K1351*(N(INDEX(Settings!$E$11:$E$18,$O1351))+N(INDEX(Settings!$G$11:$G$18,$O1351)))+N(INDEX(Settings!$F$11:$F$18,$O1351))))</f>
        <v/>
      </c>
      <c r="N1351" s="53">
        <f>IF(K1351="","",K1351-L1351-M1351-N($I1351)-$P1351*N(Settings!$D$20))</f>
        <v/>
      </c>
      <c r="O1351">
        <f>IF($C1351="",0,IFERROR(MATCH($C1351,Settings!$D$11:$D$18,0),0))</f>
        <v/>
      </c>
      <c r="P1351">
        <f>IF(LOWER(TRIM($J1351&amp;""))="x",1,0)</f>
        <v/>
      </c>
    </row>
    <row r="1352">
      <c r="A1352" s="49" t="n">
        <v>46187</v>
      </c>
      <c r="B1352" s="50" t="inlineStr">
        <is>
          <t>BL27345</t>
        </is>
      </c>
      <c r="C1352" s="50" t="inlineStr">
        <is>
          <t>Amazon</t>
        </is>
      </c>
      <c r="D1352" s="50" t="inlineStr">
        <is>
          <t>BL-301</t>
        </is>
      </c>
      <c r="E1352" s="50" t="n">
        <v>1</v>
      </c>
      <c r="F1352" s="51" t="n">
        <v>19.32</v>
      </c>
      <c r="G1352" s="51" t="n">
        <v>0</v>
      </c>
      <c r="H1352" s="51" t="n">
        <v>0</v>
      </c>
      <c r="I1352" s="51" t="n">
        <v>4.93</v>
      </c>
      <c r="J1352" s="50" t="n"/>
      <c r="K1352" s="52">
        <f>IF(OR($A1352="",$E1352=""),"",IF($P1352=1,0,N($E1352)*N($F1352)-N($G1352)+N($H1352)))</f>
        <v/>
      </c>
      <c r="L1352" s="52">
        <f>IF(K1352="","",IF($P1352=1,0,N($E1352)*IFERROR(INDEX(Products!$D$8:$D$307,MATCH($D1352,Products!$A$8:$A$307,0)),0)))</f>
        <v/>
      </c>
      <c r="M1352" s="52">
        <f>IF(OR(K1352="",$O1352=0),IF(K1352="","",0),IF($P1352=1,0,K1352*(N(INDEX(Settings!$E$11:$E$18,$O1352))+N(INDEX(Settings!$G$11:$G$18,$O1352)))+N(INDEX(Settings!$F$11:$F$18,$O1352))))</f>
        <v/>
      </c>
      <c r="N1352" s="53">
        <f>IF(K1352="","",K1352-L1352-M1352-N($I1352)-$P1352*N(Settings!$D$20))</f>
        <v/>
      </c>
      <c r="O1352">
        <f>IF($C1352="",0,IFERROR(MATCH($C1352,Settings!$D$11:$D$18,0),0))</f>
        <v/>
      </c>
      <c r="P1352">
        <f>IF(LOWER(TRIM($J1352&amp;""))="x",1,0)</f>
        <v/>
      </c>
    </row>
    <row r="1353">
      <c r="A1353" s="49" t="n">
        <v>46187</v>
      </c>
      <c r="B1353" s="50" t="inlineStr">
        <is>
          <t>BL27346</t>
        </is>
      </c>
      <c r="C1353" s="50" t="inlineStr">
        <is>
          <t>Own shop</t>
        </is>
      </c>
      <c r="D1353" s="50" t="inlineStr">
        <is>
          <t>BL-101</t>
        </is>
      </c>
      <c r="E1353" s="50" t="n">
        <v>1</v>
      </c>
      <c r="F1353" s="51" t="n">
        <v>20.92</v>
      </c>
      <c r="G1353" s="51" t="n">
        <v>0</v>
      </c>
      <c r="H1353" s="51" t="n">
        <v>4.12</v>
      </c>
      <c r="I1353" s="51" t="n">
        <v>5</v>
      </c>
      <c r="J1353" s="50" t="n"/>
      <c r="K1353" s="52">
        <f>IF(OR($A1353="",$E1353=""),"",IF($P1353=1,0,N($E1353)*N($F1353)-N($G1353)+N($H1353)))</f>
        <v/>
      </c>
      <c r="L1353" s="52">
        <f>IF(K1353="","",IF($P1353=1,0,N($E1353)*IFERROR(INDEX(Products!$D$8:$D$307,MATCH($D1353,Products!$A$8:$A$307,0)),0)))</f>
        <v/>
      </c>
      <c r="M1353" s="52">
        <f>IF(OR(K1353="",$O1353=0),IF(K1353="","",0),IF($P1353=1,0,K1353*(N(INDEX(Settings!$E$11:$E$18,$O1353))+N(INDEX(Settings!$G$11:$G$18,$O1353)))+N(INDEX(Settings!$F$11:$F$18,$O1353))))</f>
        <v/>
      </c>
      <c r="N1353" s="53">
        <f>IF(K1353="","",K1353-L1353-M1353-N($I1353)-$P1353*N(Settings!$D$20))</f>
        <v/>
      </c>
      <c r="O1353">
        <f>IF($C1353="",0,IFERROR(MATCH($C1353,Settings!$D$11:$D$18,0),0))</f>
        <v/>
      </c>
      <c r="P1353">
        <f>IF(LOWER(TRIM($J1353&amp;""))="x",1,0)</f>
        <v/>
      </c>
    </row>
    <row r="1354">
      <c r="A1354" s="49" t="n">
        <v>46187</v>
      </c>
      <c r="B1354" s="50" t="inlineStr">
        <is>
          <t>BL27347</t>
        </is>
      </c>
      <c r="C1354" s="50" t="inlineStr">
        <is>
          <t>Amazon</t>
        </is>
      </c>
      <c r="D1354" s="50" t="inlineStr">
        <is>
          <t>BL-203</t>
        </is>
      </c>
      <c r="E1354" s="50" t="n">
        <v>1</v>
      </c>
      <c r="F1354" s="51" t="n">
        <v>17.56</v>
      </c>
      <c r="G1354" s="51" t="n">
        <v>0</v>
      </c>
      <c r="H1354" s="51" t="n">
        <v>0</v>
      </c>
      <c r="I1354" s="51" t="n">
        <v>4.99</v>
      </c>
      <c r="J1354" s="50" t="n"/>
      <c r="K1354" s="52">
        <f>IF(OR($A1354="",$E1354=""),"",IF($P1354=1,0,N($E1354)*N($F1354)-N($G1354)+N($H1354)))</f>
        <v/>
      </c>
      <c r="L1354" s="52">
        <f>IF(K1354="","",IF($P1354=1,0,N($E1354)*IFERROR(INDEX(Products!$D$8:$D$307,MATCH($D1354,Products!$A$8:$A$307,0)),0)))</f>
        <v/>
      </c>
      <c r="M1354" s="52">
        <f>IF(OR(K1354="",$O1354=0),IF(K1354="","",0),IF($P1354=1,0,K1354*(N(INDEX(Settings!$E$11:$E$18,$O1354))+N(INDEX(Settings!$G$11:$G$18,$O1354)))+N(INDEX(Settings!$F$11:$F$18,$O1354))))</f>
        <v/>
      </c>
      <c r="N1354" s="53">
        <f>IF(K1354="","",K1354-L1354-M1354-N($I1354)-$P1354*N(Settings!$D$20))</f>
        <v/>
      </c>
      <c r="O1354">
        <f>IF($C1354="",0,IFERROR(MATCH($C1354,Settings!$D$11:$D$18,0),0))</f>
        <v/>
      </c>
      <c r="P1354">
        <f>IF(LOWER(TRIM($J1354&amp;""))="x",1,0)</f>
        <v/>
      </c>
    </row>
    <row r="1355">
      <c r="A1355" s="49" t="n">
        <v>46187</v>
      </c>
      <c r="B1355" s="50" t="inlineStr">
        <is>
          <t>BL27348</t>
        </is>
      </c>
      <c r="C1355" s="50" t="inlineStr">
        <is>
          <t>Amazon</t>
        </is>
      </c>
      <c r="D1355" s="50" t="inlineStr">
        <is>
          <t>BL-201</t>
        </is>
      </c>
      <c r="E1355" s="50" t="n">
        <v>2</v>
      </c>
      <c r="F1355" s="51" t="n">
        <v>13.15</v>
      </c>
      <c r="G1355" s="51" t="n">
        <v>0</v>
      </c>
      <c r="H1355" s="51" t="n">
        <v>0</v>
      </c>
      <c r="I1355" s="51" t="n">
        <v>4.67</v>
      </c>
      <c r="J1355" s="50" t="n"/>
      <c r="K1355" s="52">
        <f>IF(OR($A1355="",$E1355=""),"",IF($P1355=1,0,N($E1355)*N($F1355)-N($G1355)+N($H1355)))</f>
        <v/>
      </c>
      <c r="L1355" s="52">
        <f>IF(K1355="","",IF($P1355=1,0,N($E1355)*IFERROR(INDEX(Products!$D$8:$D$307,MATCH($D1355,Products!$A$8:$A$307,0)),0)))</f>
        <v/>
      </c>
      <c r="M1355" s="52">
        <f>IF(OR(K1355="",$O1355=0),IF(K1355="","",0),IF($P1355=1,0,K1355*(N(INDEX(Settings!$E$11:$E$18,$O1355))+N(INDEX(Settings!$G$11:$G$18,$O1355)))+N(INDEX(Settings!$F$11:$F$18,$O1355))))</f>
        <v/>
      </c>
      <c r="N1355" s="53">
        <f>IF(K1355="","",K1355-L1355-M1355-N($I1355)-$P1355*N(Settings!$D$20))</f>
        <v/>
      </c>
      <c r="O1355">
        <f>IF($C1355="",0,IFERROR(MATCH($C1355,Settings!$D$11:$D$18,0),0))</f>
        <v/>
      </c>
      <c r="P1355">
        <f>IF(LOWER(TRIM($J1355&amp;""))="x",1,0)</f>
        <v/>
      </c>
    </row>
    <row r="1356">
      <c r="A1356" s="49" t="n">
        <v>46187</v>
      </c>
      <c r="B1356" s="50" t="inlineStr">
        <is>
          <t>BL27349</t>
        </is>
      </c>
      <c r="C1356" s="50" t="inlineStr">
        <is>
          <t>Own shop</t>
        </is>
      </c>
      <c r="D1356" s="50" t="inlineStr">
        <is>
          <t>BL-204</t>
        </is>
      </c>
      <c r="E1356" s="50" t="n">
        <v>1</v>
      </c>
      <c r="F1356" s="51" t="n">
        <v>19.24</v>
      </c>
      <c r="G1356" s="51" t="n">
        <v>0</v>
      </c>
      <c r="H1356" s="51" t="n">
        <v>4.12</v>
      </c>
      <c r="I1356" s="51" t="n">
        <v>5.12</v>
      </c>
      <c r="J1356" s="50" t="n"/>
      <c r="K1356" s="52">
        <f>IF(OR($A1356="",$E1356=""),"",IF($P1356=1,0,N($E1356)*N($F1356)-N($G1356)+N($H1356)))</f>
        <v/>
      </c>
      <c r="L1356" s="52">
        <f>IF(K1356="","",IF($P1356=1,0,N($E1356)*IFERROR(INDEX(Products!$D$8:$D$307,MATCH($D1356,Products!$A$8:$A$307,0)),0)))</f>
        <v/>
      </c>
      <c r="M1356" s="52">
        <f>IF(OR(K1356="",$O1356=0),IF(K1356="","",0),IF($P1356=1,0,K1356*(N(INDEX(Settings!$E$11:$E$18,$O1356))+N(INDEX(Settings!$G$11:$G$18,$O1356)))+N(INDEX(Settings!$F$11:$F$18,$O1356))))</f>
        <v/>
      </c>
      <c r="N1356" s="53">
        <f>IF(K1356="","",K1356-L1356-M1356-N($I1356)-$P1356*N(Settings!$D$20))</f>
        <v/>
      </c>
      <c r="O1356">
        <f>IF($C1356="",0,IFERROR(MATCH($C1356,Settings!$D$11:$D$18,0),0))</f>
        <v/>
      </c>
      <c r="P1356">
        <f>IF(LOWER(TRIM($J1356&amp;""))="x",1,0)</f>
        <v/>
      </c>
    </row>
    <row r="1357">
      <c r="A1357" s="49" t="n">
        <v>46187</v>
      </c>
      <c r="B1357" s="50" t="inlineStr">
        <is>
          <t>BL27350</t>
        </is>
      </c>
      <c r="C1357" s="50" t="inlineStr">
        <is>
          <t>Etsy</t>
        </is>
      </c>
      <c r="D1357" s="50" t="inlineStr">
        <is>
          <t>BL-104</t>
        </is>
      </c>
      <c r="E1357" s="50" t="n">
        <v>1</v>
      </c>
      <c r="F1357" s="51" t="n">
        <v>8.32</v>
      </c>
      <c r="G1357" s="51" t="n">
        <v>0</v>
      </c>
      <c r="H1357" s="51" t="n">
        <v>3.28</v>
      </c>
      <c r="I1357" s="51" t="n">
        <v>4.54</v>
      </c>
      <c r="J1357" s="50" t="n"/>
      <c r="K1357" s="52">
        <f>IF(OR($A1357="",$E1357=""),"",IF($P1357=1,0,N($E1357)*N($F1357)-N($G1357)+N($H1357)))</f>
        <v/>
      </c>
      <c r="L1357" s="52">
        <f>IF(K1357="","",IF($P1357=1,0,N($E1357)*IFERROR(INDEX(Products!$D$8:$D$307,MATCH($D1357,Products!$A$8:$A$307,0)),0)))</f>
        <v/>
      </c>
      <c r="M1357" s="52">
        <f>IF(OR(K1357="",$O1357=0),IF(K1357="","",0),IF($P1357=1,0,K1357*(N(INDEX(Settings!$E$11:$E$18,$O1357))+N(INDEX(Settings!$G$11:$G$18,$O1357)))+N(INDEX(Settings!$F$11:$F$18,$O1357))))</f>
        <v/>
      </c>
      <c r="N1357" s="53">
        <f>IF(K1357="","",K1357-L1357-M1357-N($I1357)-$P1357*N(Settings!$D$20))</f>
        <v/>
      </c>
      <c r="O1357">
        <f>IF($C1357="",0,IFERROR(MATCH($C1357,Settings!$D$11:$D$18,0),0))</f>
        <v/>
      </c>
      <c r="P1357">
        <f>IF(LOWER(TRIM($J1357&amp;""))="x",1,0)</f>
        <v/>
      </c>
    </row>
    <row r="1358">
      <c r="A1358" s="49" t="n">
        <v>46187</v>
      </c>
      <c r="B1358" s="50" t="inlineStr">
        <is>
          <t>BL27351</t>
        </is>
      </c>
      <c r="C1358" s="50" t="inlineStr">
        <is>
          <t>Own shop</t>
        </is>
      </c>
      <c r="D1358" s="50" t="inlineStr">
        <is>
          <t>BL-402</t>
        </is>
      </c>
      <c r="E1358" s="50" t="n">
        <v>1</v>
      </c>
      <c r="F1358" s="51" t="n">
        <v>41.93</v>
      </c>
      <c r="G1358" s="51" t="n">
        <v>0</v>
      </c>
      <c r="H1358" s="51" t="n">
        <v>4.12</v>
      </c>
      <c r="I1358" s="51" t="n">
        <v>6.9</v>
      </c>
      <c r="J1358" s="50" t="n"/>
      <c r="K1358" s="52">
        <f>IF(OR($A1358="",$E1358=""),"",IF($P1358=1,0,N($E1358)*N($F1358)-N($G1358)+N($H1358)))</f>
        <v/>
      </c>
      <c r="L1358" s="52">
        <f>IF(K1358="","",IF($P1358=1,0,N($E1358)*IFERROR(INDEX(Products!$D$8:$D$307,MATCH($D1358,Products!$A$8:$A$307,0)),0)))</f>
        <v/>
      </c>
      <c r="M1358" s="52">
        <f>IF(OR(K1358="",$O1358=0),IF(K1358="","",0),IF($P1358=1,0,K1358*(N(INDEX(Settings!$E$11:$E$18,$O1358))+N(INDEX(Settings!$G$11:$G$18,$O1358)))+N(INDEX(Settings!$F$11:$F$18,$O1358))))</f>
        <v/>
      </c>
      <c r="N1358" s="53">
        <f>IF(K1358="","",K1358-L1358-M1358-N($I1358)-$P1358*N(Settings!$D$20))</f>
        <v/>
      </c>
      <c r="O1358">
        <f>IF($C1358="",0,IFERROR(MATCH($C1358,Settings!$D$11:$D$18,0),0))</f>
        <v/>
      </c>
      <c r="P1358">
        <f>IF(LOWER(TRIM($J1358&amp;""))="x",1,0)</f>
        <v/>
      </c>
    </row>
    <row r="1359">
      <c r="A1359" s="49" t="n">
        <v>46188</v>
      </c>
      <c r="B1359" s="50" t="inlineStr">
        <is>
          <t>BL27352</t>
        </is>
      </c>
      <c r="C1359" s="50" t="inlineStr">
        <is>
          <t>Own shop</t>
        </is>
      </c>
      <c r="D1359" s="50" t="inlineStr">
        <is>
          <t>BL-403</t>
        </is>
      </c>
      <c r="E1359" s="50" t="n">
        <v>1</v>
      </c>
      <c r="F1359" s="51" t="n">
        <v>10.84</v>
      </c>
      <c r="G1359" s="51" t="n">
        <v>0</v>
      </c>
      <c r="H1359" s="51" t="n">
        <v>4.12</v>
      </c>
      <c r="I1359" s="51" t="n">
        <v>4.56</v>
      </c>
      <c r="J1359" s="50" t="n"/>
      <c r="K1359" s="52">
        <f>IF(OR($A1359="",$E1359=""),"",IF($P1359=1,0,N($E1359)*N($F1359)-N($G1359)+N($H1359)))</f>
        <v/>
      </c>
      <c r="L1359" s="52">
        <f>IF(K1359="","",IF($P1359=1,0,N($E1359)*IFERROR(INDEX(Products!$D$8:$D$307,MATCH($D1359,Products!$A$8:$A$307,0)),0)))</f>
        <v/>
      </c>
      <c r="M1359" s="52">
        <f>IF(OR(K1359="",$O1359=0),IF(K1359="","",0),IF($P1359=1,0,K1359*(N(INDEX(Settings!$E$11:$E$18,$O1359))+N(INDEX(Settings!$G$11:$G$18,$O1359)))+N(INDEX(Settings!$F$11:$F$18,$O1359))))</f>
        <v/>
      </c>
      <c r="N1359" s="53">
        <f>IF(K1359="","",K1359-L1359-M1359-N($I1359)-$P1359*N(Settings!$D$20))</f>
        <v/>
      </c>
      <c r="O1359">
        <f>IF($C1359="",0,IFERROR(MATCH($C1359,Settings!$D$11:$D$18,0),0))</f>
        <v/>
      </c>
      <c r="P1359">
        <f>IF(LOWER(TRIM($J1359&amp;""))="x",1,0)</f>
        <v/>
      </c>
    </row>
    <row r="1360">
      <c r="A1360" s="49" t="n">
        <v>46188</v>
      </c>
      <c r="B1360" s="50" t="inlineStr">
        <is>
          <t>BL27353</t>
        </is>
      </c>
      <c r="C1360" s="50" t="inlineStr">
        <is>
          <t>Etsy</t>
        </is>
      </c>
      <c r="D1360" s="50" t="inlineStr">
        <is>
          <t>BL-104</t>
        </is>
      </c>
      <c r="E1360" s="50" t="n">
        <v>1</v>
      </c>
      <c r="F1360" s="51" t="n">
        <v>8.32</v>
      </c>
      <c r="G1360" s="51" t="n">
        <v>0</v>
      </c>
      <c r="H1360" s="51" t="n">
        <v>3.28</v>
      </c>
      <c r="I1360" s="51" t="n">
        <v>4.42</v>
      </c>
      <c r="J1360" s="50" t="n"/>
      <c r="K1360" s="52">
        <f>IF(OR($A1360="",$E1360=""),"",IF($P1360=1,0,N($E1360)*N($F1360)-N($G1360)+N($H1360)))</f>
        <v/>
      </c>
      <c r="L1360" s="52">
        <f>IF(K1360="","",IF($P1360=1,0,N($E1360)*IFERROR(INDEX(Products!$D$8:$D$307,MATCH($D1360,Products!$A$8:$A$307,0)),0)))</f>
        <v/>
      </c>
      <c r="M1360" s="52">
        <f>IF(OR(K1360="",$O1360=0),IF(K1360="","",0),IF($P1360=1,0,K1360*(N(INDEX(Settings!$E$11:$E$18,$O1360))+N(INDEX(Settings!$G$11:$G$18,$O1360)))+N(INDEX(Settings!$F$11:$F$18,$O1360))))</f>
        <v/>
      </c>
      <c r="N1360" s="53">
        <f>IF(K1360="","",K1360-L1360-M1360-N($I1360)-$P1360*N(Settings!$D$20))</f>
        <v/>
      </c>
      <c r="O1360">
        <f>IF($C1360="",0,IFERROR(MATCH($C1360,Settings!$D$11:$D$18,0),0))</f>
        <v/>
      </c>
      <c r="P1360">
        <f>IF(LOWER(TRIM($J1360&amp;""))="x",1,0)</f>
        <v/>
      </c>
    </row>
    <row r="1361">
      <c r="A1361" s="49" t="n">
        <v>46188</v>
      </c>
      <c r="B1361" s="50" t="inlineStr">
        <is>
          <t>BL27354</t>
        </is>
      </c>
      <c r="C1361" s="50" t="inlineStr">
        <is>
          <t>Amazon</t>
        </is>
      </c>
      <c r="D1361" s="50" t="inlineStr">
        <is>
          <t>BL-302</t>
        </is>
      </c>
      <c r="E1361" s="50" t="n">
        <v>2</v>
      </c>
      <c r="F1361" s="51" t="n">
        <v>35.21</v>
      </c>
      <c r="G1361" s="51" t="n">
        <v>0</v>
      </c>
      <c r="H1361" s="51" t="n">
        <v>0</v>
      </c>
      <c r="I1361" s="51" t="n">
        <v>4.25</v>
      </c>
      <c r="J1361" s="50" t="n"/>
      <c r="K1361" s="52">
        <f>IF(OR($A1361="",$E1361=""),"",IF($P1361=1,0,N($E1361)*N($F1361)-N($G1361)+N($H1361)))</f>
        <v/>
      </c>
      <c r="L1361" s="52">
        <f>IF(K1361="","",IF($P1361=1,0,N($E1361)*IFERROR(INDEX(Products!$D$8:$D$307,MATCH($D1361,Products!$A$8:$A$307,0)),0)))</f>
        <v/>
      </c>
      <c r="M1361" s="52">
        <f>IF(OR(K1361="",$O1361=0),IF(K1361="","",0),IF($P1361=1,0,K1361*(N(INDEX(Settings!$E$11:$E$18,$O1361))+N(INDEX(Settings!$G$11:$G$18,$O1361)))+N(INDEX(Settings!$F$11:$F$18,$O1361))))</f>
        <v/>
      </c>
      <c r="N1361" s="53">
        <f>IF(K1361="","",K1361-L1361-M1361-N($I1361)-$P1361*N(Settings!$D$20))</f>
        <v/>
      </c>
      <c r="O1361">
        <f>IF($C1361="",0,IFERROR(MATCH($C1361,Settings!$D$11:$D$18,0),0))</f>
        <v/>
      </c>
      <c r="P1361">
        <f>IF(LOWER(TRIM($J1361&amp;""))="x",1,0)</f>
        <v/>
      </c>
    </row>
    <row r="1362">
      <c r="A1362" s="49" t="n">
        <v>46188</v>
      </c>
      <c r="B1362" s="50" t="inlineStr">
        <is>
          <t>BL27355</t>
        </is>
      </c>
      <c r="C1362" s="50" t="inlineStr">
        <is>
          <t>Own shop</t>
        </is>
      </c>
      <c r="D1362" s="50" t="inlineStr">
        <is>
          <t>BL-204</t>
        </is>
      </c>
      <c r="E1362" s="50" t="n">
        <v>1</v>
      </c>
      <c r="F1362" s="51" t="n">
        <v>19.24</v>
      </c>
      <c r="G1362" s="51" t="n">
        <v>1.92</v>
      </c>
      <c r="H1362" s="51" t="n">
        <v>4.12</v>
      </c>
      <c r="I1362" s="51" t="n">
        <v>4.98</v>
      </c>
      <c r="J1362" s="50" t="n"/>
      <c r="K1362" s="52">
        <f>IF(OR($A1362="",$E1362=""),"",IF($P1362=1,0,N($E1362)*N($F1362)-N($G1362)+N($H1362)))</f>
        <v/>
      </c>
      <c r="L1362" s="52">
        <f>IF(K1362="","",IF($P1362=1,0,N($E1362)*IFERROR(INDEX(Products!$D$8:$D$307,MATCH($D1362,Products!$A$8:$A$307,0)),0)))</f>
        <v/>
      </c>
      <c r="M1362" s="52">
        <f>IF(OR(K1362="",$O1362=0),IF(K1362="","",0),IF($P1362=1,0,K1362*(N(INDEX(Settings!$E$11:$E$18,$O1362))+N(INDEX(Settings!$G$11:$G$18,$O1362)))+N(INDEX(Settings!$F$11:$F$18,$O1362))))</f>
        <v/>
      </c>
      <c r="N1362" s="53">
        <f>IF(K1362="","",K1362-L1362-M1362-N($I1362)-$P1362*N(Settings!$D$20))</f>
        <v/>
      </c>
      <c r="O1362">
        <f>IF($C1362="",0,IFERROR(MATCH($C1362,Settings!$D$11:$D$18,0),0))</f>
        <v/>
      </c>
      <c r="P1362">
        <f>IF(LOWER(TRIM($J1362&amp;""))="x",1,0)</f>
        <v/>
      </c>
    </row>
    <row r="1363">
      <c r="A1363" s="49" t="n">
        <v>46188</v>
      </c>
      <c r="B1363" s="50" t="inlineStr">
        <is>
          <t>BL27356</t>
        </is>
      </c>
      <c r="C1363" s="50" t="inlineStr">
        <is>
          <t>Etsy</t>
        </is>
      </c>
      <c r="D1363" s="50" t="inlineStr">
        <is>
          <t>BL-401</t>
        </is>
      </c>
      <c r="E1363" s="50" t="n">
        <v>1</v>
      </c>
      <c r="F1363" s="51" t="n">
        <v>23.45</v>
      </c>
      <c r="G1363" s="51" t="n">
        <v>0</v>
      </c>
      <c r="H1363" s="51" t="n">
        <v>3.28</v>
      </c>
      <c r="I1363" s="51" t="n">
        <v>5.13</v>
      </c>
      <c r="J1363" s="50" t="n"/>
      <c r="K1363" s="52">
        <f>IF(OR($A1363="",$E1363=""),"",IF($P1363=1,0,N($E1363)*N($F1363)-N($G1363)+N($H1363)))</f>
        <v/>
      </c>
      <c r="L1363" s="52">
        <f>IF(K1363="","",IF($P1363=1,0,N($E1363)*IFERROR(INDEX(Products!$D$8:$D$307,MATCH($D1363,Products!$A$8:$A$307,0)),0)))</f>
        <v/>
      </c>
      <c r="M1363" s="52">
        <f>IF(OR(K1363="",$O1363=0),IF(K1363="","",0),IF($P1363=1,0,K1363*(N(INDEX(Settings!$E$11:$E$18,$O1363))+N(INDEX(Settings!$G$11:$G$18,$O1363)))+N(INDEX(Settings!$F$11:$F$18,$O1363))))</f>
        <v/>
      </c>
      <c r="N1363" s="53">
        <f>IF(K1363="","",K1363-L1363-M1363-N($I1363)-$P1363*N(Settings!$D$20))</f>
        <v/>
      </c>
      <c r="O1363">
        <f>IF($C1363="",0,IFERROR(MATCH($C1363,Settings!$D$11:$D$18,0),0))</f>
        <v/>
      </c>
      <c r="P1363">
        <f>IF(LOWER(TRIM($J1363&amp;""))="x",1,0)</f>
        <v/>
      </c>
    </row>
    <row r="1364">
      <c r="A1364" s="49" t="n">
        <v>46188</v>
      </c>
      <c r="B1364" s="50" t="inlineStr">
        <is>
          <t>BL27357</t>
        </is>
      </c>
      <c r="C1364" s="50" t="inlineStr">
        <is>
          <t>Amazon</t>
        </is>
      </c>
      <c r="D1364" s="50" t="inlineStr">
        <is>
          <t>BL-201</t>
        </is>
      </c>
      <c r="E1364" s="50" t="n">
        <v>1</v>
      </c>
      <c r="F1364" s="51" t="n">
        <v>13.15</v>
      </c>
      <c r="G1364" s="51" t="n">
        <v>0</v>
      </c>
      <c r="H1364" s="51" t="n">
        <v>0</v>
      </c>
      <c r="I1364" s="51" t="n">
        <v>4.51</v>
      </c>
      <c r="J1364" s="50" t="n"/>
      <c r="K1364" s="52">
        <f>IF(OR($A1364="",$E1364=""),"",IF($P1364=1,0,N($E1364)*N($F1364)-N($G1364)+N($H1364)))</f>
        <v/>
      </c>
      <c r="L1364" s="52">
        <f>IF(K1364="","",IF($P1364=1,0,N($E1364)*IFERROR(INDEX(Products!$D$8:$D$307,MATCH($D1364,Products!$A$8:$A$307,0)),0)))</f>
        <v/>
      </c>
      <c r="M1364" s="52">
        <f>IF(OR(K1364="",$O1364=0),IF(K1364="","",0),IF($P1364=1,0,K1364*(N(INDEX(Settings!$E$11:$E$18,$O1364))+N(INDEX(Settings!$G$11:$G$18,$O1364)))+N(INDEX(Settings!$F$11:$F$18,$O1364))))</f>
        <v/>
      </c>
      <c r="N1364" s="53">
        <f>IF(K1364="","",K1364-L1364-M1364-N($I1364)-$P1364*N(Settings!$D$20))</f>
        <v/>
      </c>
      <c r="O1364">
        <f>IF($C1364="",0,IFERROR(MATCH($C1364,Settings!$D$11:$D$18,0),0))</f>
        <v/>
      </c>
      <c r="P1364">
        <f>IF(LOWER(TRIM($J1364&amp;""))="x",1,0)</f>
        <v/>
      </c>
    </row>
    <row r="1365">
      <c r="A1365" s="49" t="n">
        <v>46188</v>
      </c>
      <c r="B1365" s="50" t="inlineStr">
        <is>
          <t>BL27358</t>
        </is>
      </c>
      <c r="C1365" s="50" t="inlineStr">
        <is>
          <t>Own shop</t>
        </is>
      </c>
      <c r="D1365" s="50" t="inlineStr">
        <is>
          <t>BL-302</t>
        </is>
      </c>
      <c r="E1365" s="50" t="n">
        <v>1</v>
      </c>
      <c r="F1365" s="51" t="n">
        <v>33.53</v>
      </c>
      <c r="G1365" s="51" t="n">
        <v>0</v>
      </c>
      <c r="H1365" s="51" t="n">
        <v>4.12</v>
      </c>
      <c r="I1365" s="51" t="n">
        <v>5.06</v>
      </c>
      <c r="J1365" s="50" t="n"/>
      <c r="K1365" s="52">
        <f>IF(OR($A1365="",$E1365=""),"",IF($P1365=1,0,N($E1365)*N($F1365)-N($G1365)+N($H1365)))</f>
        <v/>
      </c>
      <c r="L1365" s="52">
        <f>IF(K1365="","",IF($P1365=1,0,N($E1365)*IFERROR(INDEX(Products!$D$8:$D$307,MATCH($D1365,Products!$A$8:$A$307,0)),0)))</f>
        <v/>
      </c>
      <c r="M1365" s="52">
        <f>IF(OR(K1365="",$O1365=0),IF(K1365="","",0),IF($P1365=1,0,K1365*(N(INDEX(Settings!$E$11:$E$18,$O1365))+N(INDEX(Settings!$G$11:$G$18,$O1365)))+N(INDEX(Settings!$F$11:$F$18,$O1365))))</f>
        <v/>
      </c>
      <c r="N1365" s="53">
        <f>IF(K1365="","",K1365-L1365-M1365-N($I1365)-$P1365*N(Settings!$D$20))</f>
        <v/>
      </c>
      <c r="O1365">
        <f>IF($C1365="",0,IFERROR(MATCH($C1365,Settings!$D$11:$D$18,0),0))</f>
        <v/>
      </c>
      <c r="P1365">
        <f>IF(LOWER(TRIM($J1365&amp;""))="x",1,0)</f>
        <v/>
      </c>
    </row>
    <row r="1366">
      <c r="A1366" s="49" t="n">
        <v>46188</v>
      </c>
      <c r="B1366" s="50" t="inlineStr">
        <is>
          <t>BL27359</t>
        </is>
      </c>
      <c r="C1366" s="50" t="inlineStr">
        <is>
          <t>Amazon</t>
        </is>
      </c>
      <c r="D1366" s="50" t="inlineStr">
        <is>
          <t>BL-104</t>
        </is>
      </c>
      <c r="E1366" s="50" t="n">
        <v>1</v>
      </c>
      <c r="F1366" s="51" t="n">
        <v>8.74</v>
      </c>
      <c r="G1366" s="51" t="n">
        <v>0</v>
      </c>
      <c r="H1366" s="51" t="n">
        <v>0</v>
      </c>
      <c r="I1366" s="51" t="n">
        <v>4.47</v>
      </c>
      <c r="J1366" s="50" t="n"/>
      <c r="K1366" s="52">
        <f>IF(OR($A1366="",$E1366=""),"",IF($P1366=1,0,N($E1366)*N($F1366)-N($G1366)+N($H1366)))</f>
        <v/>
      </c>
      <c r="L1366" s="52">
        <f>IF(K1366="","",IF($P1366=1,0,N($E1366)*IFERROR(INDEX(Products!$D$8:$D$307,MATCH($D1366,Products!$A$8:$A$307,0)),0)))</f>
        <v/>
      </c>
      <c r="M1366" s="52">
        <f>IF(OR(K1366="",$O1366=0),IF(K1366="","",0),IF($P1366=1,0,K1366*(N(INDEX(Settings!$E$11:$E$18,$O1366))+N(INDEX(Settings!$G$11:$G$18,$O1366)))+N(INDEX(Settings!$F$11:$F$18,$O1366))))</f>
        <v/>
      </c>
      <c r="N1366" s="53">
        <f>IF(K1366="","",K1366-L1366-M1366-N($I1366)-$P1366*N(Settings!$D$20))</f>
        <v/>
      </c>
      <c r="O1366">
        <f>IF($C1366="",0,IFERROR(MATCH($C1366,Settings!$D$11:$D$18,0),0))</f>
        <v/>
      </c>
      <c r="P1366">
        <f>IF(LOWER(TRIM($J1366&amp;""))="x",1,0)</f>
        <v/>
      </c>
    </row>
    <row r="1367">
      <c r="A1367" s="49" t="n">
        <v>46189</v>
      </c>
      <c r="B1367" s="50" t="inlineStr">
        <is>
          <t>BL27360</t>
        </is>
      </c>
      <c r="C1367" s="50" t="inlineStr">
        <is>
          <t>Etsy</t>
        </is>
      </c>
      <c r="D1367" s="50" t="inlineStr">
        <is>
          <t>BL-203</t>
        </is>
      </c>
      <c r="E1367" s="50" t="n">
        <v>1</v>
      </c>
      <c r="F1367" s="51" t="n">
        <v>16.72</v>
      </c>
      <c r="G1367" s="51" t="n">
        <v>0</v>
      </c>
      <c r="H1367" s="51" t="n">
        <v>3.28</v>
      </c>
      <c r="I1367" s="51" t="n">
        <v>4.34</v>
      </c>
      <c r="J1367" s="50" t="n"/>
      <c r="K1367" s="52">
        <f>IF(OR($A1367="",$E1367=""),"",IF($P1367=1,0,N($E1367)*N($F1367)-N($G1367)+N($H1367)))</f>
        <v/>
      </c>
      <c r="L1367" s="52">
        <f>IF(K1367="","",IF($P1367=1,0,N($E1367)*IFERROR(INDEX(Products!$D$8:$D$307,MATCH($D1367,Products!$A$8:$A$307,0)),0)))</f>
        <v/>
      </c>
      <c r="M1367" s="52">
        <f>IF(OR(K1367="",$O1367=0),IF(K1367="","",0),IF($P1367=1,0,K1367*(N(INDEX(Settings!$E$11:$E$18,$O1367))+N(INDEX(Settings!$G$11:$G$18,$O1367)))+N(INDEX(Settings!$F$11:$F$18,$O1367))))</f>
        <v/>
      </c>
      <c r="N1367" s="53">
        <f>IF(K1367="","",K1367-L1367-M1367-N($I1367)-$P1367*N(Settings!$D$20))</f>
        <v/>
      </c>
      <c r="O1367">
        <f>IF($C1367="",0,IFERROR(MATCH($C1367,Settings!$D$11:$D$18,0),0))</f>
        <v/>
      </c>
      <c r="P1367">
        <f>IF(LOWER(TRIM($J1367&amp;""))="x",1,0)</f>
        <v/>
      </c>
    </row>
    <row r="1368">
      <c r="A1368" s="49" t="n">
        <v>46189</v>
      </c>
      <c r="B1368" s="50" t="inlineStr">
        <is>
          <t>BL27361</t>
        </is>
      </c>
      <c r="C1368" s="50" t="inlineStr">
        <is>
          <t>eBay</t>
        </is>
      </c>
      <c r="D1368" s="50" t="inlineStr">
        <is>
          <t>BL-104</t>
        </is>
      </c>
      <c r="E1368" s="50" t="n">
        <v>1</v>
      </c>
      <c r="F1368" s="51" t="n">
        <v>8.32</v>
      </c>
      <c r="G1368" s="51" t="n">
        <v>0</v>
      </c>
      <c r="H1368" s="51" t="n">
        <v>3.28</v>
      </c>
      <c r="I1368" s="51" t="n">
        <v>4.86</v>
      </c>
      <c r="J1368" s="50" t="n"/>
      <c r="K1368" s="52">
        <f>IF(OR($A1368="",$E1368=""),"",IF($P1368=1,0,N($E1368)*N($F1368)-N($G1368)+N($H1368)))</f>
        <v/>
      </c>
      <c r="L1368" s="52">
        <f>IF(K1368="","",IF($P1368=1,0,N($E1368)*IFERROR(INDEX(Products!$D$8:$D$307,MATCH($D1368,Products!$A$8:$A$307,0)),0)))</f>
        <v/>
      </c>
      <c r="M1368" s="52">
        <f>IF(OR(K1368="",$O1368=0),IF(K1368="","",0),IF($P1368=1,0,K1368*(N(INDEX(Settings!$E$11:$E$18,$O1368))+N(INDEX(Settings!$G$11:$G$18,$O1368)))+N(INDEX(Settings!$F$11:$F$18,$O1368))))</f>
        <v/>
      </c>
      <c r="N1368" s="53">
        <f>IF(K1368="","",K1368-L1368-M1368-N($I1368)-$P1368*N(Settings!$D$20))</f>
        <v/>
      </c>
      <c r="O1368">
        <f>IF($C1368="",0,IFERROR(MATCH($C1368,Settings!$D$11:$D$18,0),0))</f>
        <v/>
      </c>
      <c r="P1368">
        <f>IF(LOWER(TRIM($J1368&amp;""))="x",1,0)</f>
        <v/>
      </c>
    </row>
    <row r="1369">
      <c r="A1369" s="49" t="n">
        <v>46189</v>
      </c>
      <c r="B1369" s="50" t="inlineStr">
        <is>
          <t>BL27362</t>
        </is>
      </c>
      <c r="C1369" s="50" t="inlineStr">
        <is>
          <t>Own shop</t>
        </is>
      </c>
      <c r="D1369" s="50" t="inlineStr">
        <is>
          <t>BL-204</t>
        </is>
      </c>
      <c r="E1369" s="50" t="n">
        <v>2</v>
      </c>
      <c r="F1369" s="51" t="n">
        <v>19.24</v>
      </c>
      <c r="G1369" s="51" t="n">
        <v>0</v>
      </c>
      <c r="H1369" s="51" t="n">
        <v>4.12</v>
      </c>
      <c r="I1369" s="51" t="n">
        <v>4.12</v>
      </c>
      <c r="J1369" s="50" t="n"/>
      <c r="K1369" s="52">
        <f>IF(OR($A1369="",$E1369=""),"",IF($P1369=1,0,N($E1369)*N($F1369)-N($G1369)+N($H1369)))</f>
        <v/>
      </c>
      <c r="L1369" s="52">
        <f>IF(K1369="","",IF($P1369=1,0,N($E1369)*IFERROR(INDEX(Products!$D$8:$D$307,MATCH($D1369,Products!$A$8:$A$307,0)),0)))</f>
        <v/>
      </c>
      <c r="M1369" s="52">
        <f>IF(OR(K1369="",$O1369=0),IF(K1369="","",0),IF($P1369=1,0,K1369*(N(INDEX(Settings!$E$11:$E$18,$O1369))+N(INDEX(Settings!$G$11:$G$18,$O1369)))+N(INDEX(Settings!$F$11:$F$18,$O1369))))</f>
        <v/>
      </c>
      <c r="N1369" s="53">
        <f>IF(K1369="","",K1369-L1369-M1369-N($I1369)-$P1369*N(Settings!$D$20))</f>
        <v/>
      </c>
      <c r="O1369">
        <f>IF($C1369="",0,IFERROR(MATCH($C1369,Settings!$D$11:$D$18,0),0))</f>
        <v/>
      </c>
      <c r="P1369">
        <f>IF(LOWER(TRIM($J1369&amp;""))="x",1,0)</f>
        <v/>
      </c>
    </row>
    <row r="1370">
      <c r="A1370" s="49" t="n">
        <v>46189</v>
      </c>
      <c r="B1370" s="50" t="inlineStr">
        <is>
          <t>BL27363</t>
        </is>
      </c>
      <c r="C1370" s="50" t="inlineStr">
        <is>
          <t>Amazon</t>
        </is>
      </c>
      <c r="D1370" s="50" t="inlineStr">
        <is>
          <t>BL-103</t>
        </is>
      </c>
      <c r="E1370" s="50" t="n">
        <v>1</v>
      </c>
      <c r="F1370" s="51" t="n">
        <v>30.79</v>
      </c>
      <c r="G1370" s="51" t="n">
        <v>0</v>
      </c>
      <c r="H1370" s="51" t="n">
        <v>0</v>
      </c>
      <c r="I1370" s="51" t="n">
        <v>4.28</v>
      </c>
      <c r="J1370" s="50" t="n"/>
      <c r="K1370" s="52">
        <f>IF(OR($A1370="",$E1370=""),"",IF($P1370=1,0,N($E1370)*N($F1370)-N($G1370)+N($H1370)))</f>
        <v/>
      </c>
      <c r="L1370" s="52">
        <f>IF(K1370="","",IF($P1370=1,0,N($E1370)*IFERROR(INDEX(Products!$D$8:$D$307,MATCH($D1370,Products!$A$8:$A$307,0)),0)))</f>
        <v/>
      </c>
      <c r="M1370" s="52">
        <f>IF(OR(K1370="",$O1370=0),IF(K1370="","",0),IF($P1370=1,0,K1370*(N(INDEX(Settings!$E$11:$E$18,$O1370))+N(INDEX(Settings!$G$11:$G$18,$O1370)))+N(INDEX(Settings!$F$11:$F$18,$O1370))))</f>
        <v/>
      </c>
      <c r="N1370" s="53">
        <f>IF(K1370="","",K1370-L1370-M1370-N($I1370)-$P1370*N(Settings!$D$20))</f>
        <v/>
      </c>
      <c r="O1370">
        <f>IF($C1370="",0,IFERROR(MATCH($C1370,Settings!$D$11:$D$18,0),0))</f>
        <v/>
      </c>
      <c r="P1370">
        <f>IF(LOWER(TRIM($J1370&amp;""))="x",1,0)</f>
        <v/>
      </c>
    </row>
    <row r="1371">
      <c r="A1371" s="49" t="n">
        <v>46189</v>
      </c>
      <c r="B1371" s="50" t="inlineStr">
        <is>
          <t>BL27364</t>
        </is>
      </c>
      <c r="C1371" s="50" t="inlineStr">
        <is>
          <t>Etsy</t>
        </is>
      </c>
      <c r="D1371" s="50" t="inlineStr">
        <is>
          <t>BL-403</t>
        </is>
      </c>
      <c r="E1371" s="50" t="n">
        <v>1</v>
      </c>
      <c r="F1371" s="51" t="n">
        <v>10.84</v>
      </c>
      <c r="G1371" s="51" t="n">
        <v>0</v>
      </c>
      <c r="H1371" s="51" t="n">
        <v>3.28</v>
      </c>
      <c r="I1371" s="51" t="n">
        <v>4.77</v>
      </c>
      <c r="J1371" s="50" t="n"/>
      <c r="K1371" s="52">
        <f>IF(OR($A1371="",$E1371=""),"",IF($P1371=1,0,N($E1371)*N($F1371)-N($G1371)+N($H1371)))</f>
        <v/>
      </c>
      <c r="L1371" s="52">
        <f>IF(K1371="","",IF($P1371=1,0,N($E1371)*IFERROR(INDEX(Products!$D$8:$D$307,MATCH($D1371,Products!$A$8:$A$307,0)),0)))</f>
        <v/>
      </c>
      <c r="M1371" s="52">
        <f>IF(OR(K1371="",$O1371=0),IF(K1371="","",0),IF($P1371=1,0,K1371*(N(INDEX(Settings!$E$11:$E$18,$O1371))+N(INDEX(Settings!$G$11:$G$18,$O1371)))+N(INDEX(Settings!$F$11:$F$18,$O1371))))</f>
        <v/>
      </c>
      <c r="N1371" s="53">
        <f>IF(K1371="","",K1371-L1371-M1371-N($I1371)-$P1371*N(Settings!$D$20))</f>
        <v/>
      </c>
      <c r="O1371">
        <f>IF($C1371="",0,IFERROR(MATCH($C1371,Settings!$D$11:$D$18,0),0))</f>
        <v/>
      </c>
      <c r="P1371">
        <f>IF(LOWER(TRIM($J1371&amp;""))="x",1,0)</f>
        <v/>
      </c>
    </row>
    <row r="1372">
      <c r="A1372" s="49" t="n">
        <v>46189</v>
      </c>
      <c r="B1372" s="50" t="inlineStr">
        <is>
          <t>BL27365</t>
        </is>
      </c>
      <c r="C1372" s="50" t="inlineStr">
        <is>
          <t>Etsy</t>
        </is>
      </c>
      <c r="D1372" s="50" t="inlineStr">
        <is>
          <t>BL-104</t>
        </is>
      </c>
      <c r="E1372" s="50" t="n">
        <v>2</v>
      </c>
      <c r="F1372" s="51" t="n">
        <v>8.32</v>
      </c>
      <c r="G1372" s="51" t="n">
        <v>0</v>
      </c>
      <c r="H1372" s="51" t="n">
        <v>3.28</v>
      </c>
      <c r="I1372" s="51" t="n">
        <v>4.83</v>
      </c>
      <c r="J1372" s="50" t="n"/>
      <c r="K1372" s="52">
        <f>IF(OR($A1372="",$E1372=""),"",IF($P1372=1,0,N($E1372)*N($F1372)-N($G1372)+N($H1372)))</f>
        <v/>
      </c>
      <c r="L1372" s="52">
        <f>IF(K1372="","",IF($P1372=1,0,N($E1372)*IFERROR(INDEX(Products!$D$8:$D$307,MATCH($D1372,Products!$A$8:$A$307,0)),0)))</f>
        <v/>
      </c>
      <c r="M1372" s="52">
        <f>IF(OR(K1372="",$O1372=0),IF(K1372="","",0),IF($P1372=1,0,K1372*(N(INDEX(Settings!$E$11:$E$18,$O1372))+N(INDEX(Settings!$G$11:$G$18,$O1372)))+N(INDEX(Settings!$F$11:$F$18,$O1372))))</f>
        <v/>
      </c>
      <c r="N1372" s="53">
        <f>IF(K1372="","",K1372-L1372-M1372-N($I1372)-$P1372*N(Settings!$D$20))</f>
        <v/>
      </c>
      <c r="O1372">
        <f>IF($C1372="",0,IFERROR(MATCH($C1372,Settings!$D$11:$D$18,0),0))</f>
        <v/>
      </c>
      <c r="P1372">
        <f>IF(LOWER(TRIM($J1372&amp;""))="x",1,0)</f>
        <v/>
      </c>
    </row>
    <row r="1373">
      <c r="A1373" s="49" t="n">
        <v>46190</v>
      </c>
      <c r="B1373" s="50" t="inlineStr">
        <is>
          <t>BL27366</t>
        </is>
      </c>
      <c r="C1373" s="50" t="inlineStr">
        <is>
          <t>Amazon</t>
        </is>
      </c>
      <c r="D1373" s="50" t="inlineStr">
        <is>
          <t>BL-201</t>
        </is>
      </c>
      <c r="E1373" s="50" t="n">
        <v>1</v>
      </c>
      <c r="F1373" s="51" t="n">
        <v>13.15</v>
      </c>
      <c r="G1373" s="51" t="n">
        <v>0</v>
      </c>
      <c r="H1373" s="51" t="n">
        <v>0</v>
      </c>
      <c r="I1373" s="51" t="n">
        <v>4.64</v>
      </c>
      <c r="J1373" s="50" t="inlineStr">
        <is>
          <t>x</t>
        </is>
      </c>
      <c r="K1373" s="52">
        <f>IF(OR($A1373="",$E1373=""),"",IF($P1373=1,0,N($E1373)*N($F1373)-N($G1373)+N($H1373)))</f>
        <v/>
      </c>
      <c r="L1373" s="52">
        <f>IF(K1373="","",IF($P1373=1,0,N($E1373)*IFERROR(INDEX(Products!$D$8:$D$307,MATCH($D1373,Products!$A$8:$A$307,0)),0)))</f>
        <v/>
      </c>
      <c r="M1373" s="52">
        <f>IF(OR(K1373="",$O1373=0),IF(K1373="","",0),IF($P1373=1,0,K1373*(N(INDEX(Settings!$E$11:$E$18,$O1373))+N(INDEX(Settings!$G$11:$G$18,$O1373)))+N(INDEX(Settings!$F$11:$F$18,$O1373))))</f>
        <v/>
      </c>
      <c r="N1373" s="53">
        <f>IF(K1373="","",K1373-L1373-M1373-N($I1373)-$P1373*N(Settings!$D$20))</f>
        <v/>
      </c>
      <c r="O1373">
        <f>IF($C1373="",0,IFERROR(MATCH($C1373,Settings!$D$11:$D$18,0),0))</f>
        <v/>
      </c>
      <c r="P1373">
        <f>IF(LOWER(TRIM($J1373&amp;""))="x",1,0)</f>
        <v/>
      </c>
    </row>
    <row r="1374">
      <c r="A1374" s="49" t="n">
        <v>46190</v>
      </c>
      <c r="B1374" s="50" t="inlineStr">
        <is>
          <t>BL27367</t>
        </is>
      </c>
      <c r="C1374" s="50" t="inlineStr">
        <is>
          <t>eBay</t>
        </is>
      </c>
      <c r="D1374" s="50" t="inlineStr">
        <is>
          <t>BL-102</t>
        </is>
      </c>
      <c r="E1374" s="50" t="n">
        <v>1</v>
      </c>
      <c r="F1374" s="51" t="n">
        <v>14.2</v>
      </c>
      <c r="G1374" s="51" t="n">
        <v>0</v>
      </c>
      <c r="H1374" s="51" t="n">
        <v>3.28</v>
      </c>
      <c r="I1374" s="51" t="n">
        <v>4.95</v>
      </c>
      <c r="J1374" s="50" t="n"/>
      <c r="K1374" s="52">
        <f>IF(OR($A1374="",$E1374=""),"",IF($P1374=1,0,N($E1374)*N($F1374)-N($G1374)+N($H1374)))</f>
        <v/>
      </c>
      <c r="L1374" s="52">
        <f>IF(K1374="","",IF($P1374=1,0,N($E1374)*IFERROR(INDEX(Products!$D$8:$D$307,MATCH($D1374,Products!$A$8:$A$307,0)),0)))</f>
        <v/>
      </c>
      <c r="M1374" s="52">
        <f>IF(OR(K1374="",$O1374=0),IF(K1374="","",0),IF($P1374=1,0,K1374*(N(INDEX(Settings!$E$11:$E$18,$O1374))+N(INDEX(Settings!$G$11:$G$18,$O1374)))+N(INDEX(Settings!$F$11:$F$18,$O1374))))</f>
        <v/>
      </c>
      <c r="N1374" s="53">
        <f>IF(K1374="","",K1374-L1374-M1374-N($I1374)-$P1374*N(Settings!$D$20))</f>
        <v/>
      </c>
      <c r="O1374">
        <f>IF($C1374="",0,IFERROR(MATCH($C1374,Settings!$D$11:$D$18,0),0))</f>
        <v/>
      </c>
      <c r="P1374">
        <f>IF(LOWER(TRIM($J1374&amp;""))="x",1,0)</f>
        <v/>
      </c>
    </row>
    <row r="1375">
      <c r="A1375" s="49" t="n">
        <v>46190</v>
      </c>
      <c r="B1375" s="50" t="inlineStr">
        <is>
          <t>BL27368</t>
        </is>
      </c>
      <c r="C1375" s="50" t="inlineStr">
        <is>
          <t>Amazon</t>
        </is>
      </c>
      <c r="D1375" s="50" t="inlineStr">
        <is>
          <t>BL-403</t>
        </is>
      </c>
      <c r="E1375" s="50" t="n">
        <v>1</v>
      </c>
      <c r="F1375" s="51" t="n">
        <v>11.38</v>
      </c>
      <c r="G1375" s="51" t="n">
        <v>0</v>
      </c>
      <c r="H1375" s="51" t="n">
        <v>0</v>
      </c>
      <c r="I1375" s="51" t="n">
        <v>4.61</v>
      </c>
      <c r="J1375" s="50" t="inlineStr">
        <is>
          <t>x</t>
        </is>
      </c>
      <c r="K1375" s="52">
        <f>IF(OR($A1375="",$E1375=""),"",IF($P1375=1,0,N($E1375)*N($F1375)-N($G1375)+N($H1375)))</f>
        <v/>
      </c>
      <c r="L1375" s="52">
        <f>IF(K1375="","",IF($P1375=1,0,N($E1375)*IFERROR(INDEX(Products!$D$8:$D$307,MATCH($D1375,Products!$A$8:$A$307,0)),0)))</f>
        <v/>
      </c>
      <c r="M1375" s="52">
        <f>IF(OR(K1375="",$O1375=0),IF(K1375="","",0),IF($P1375=1,0,K1375*(N(INDEX(Settings!$E$11:$E$18,$O1375))+N(INDEX(Settings!$G$11:$G$18,$O1375)))+N(INDEX(Settings!$F$11:$F$18,$O1375))))</f>
        <v/>
      </c>
      <c r="N1375" s="53">
        <f>IF(K1375="","",K1375-L1375-M1375-N($I1375)-$P1375*N(Settings!$D$20))</f>
        <v/>
      </c>
      <c r="O1375">
        <f>IF($C1375="",0,IFERROR(MATCH($C1375,Settings!$D$11:$D$18,0),0))</f>
        <v/>
      </c>
      <c r="P1375">
        <f>IF(LOWER(TRIM($J1375&amp;""))="x",1,0)</f>
        <v/>
      </c>
    </row>
    <row r="1376">
      <c r="A1376" s="49" t="n">
        <v>46190</v>
      </c>
      <c r="B1376" s="50" t="inlineStr">
        <is>
          <t>BL27369</t>
        </is>
      </c>
      <c r="C1376" s="50" t="inlineStr">
        <is>
          <t>Amazon</t>
        </is>
      </c>
      <c r="D1376" s="50" t="inlineStr">
        <is>
          <t>BL-402</t>
        </is>
      </c>
      <c r="E1376" s="50" t="n">
        <v>1</v>
      </c>
      <c r="F1376" s="51" t="n">
        <v>44.03</v>
      </c>
      <c r="G1376" s="51" t="n">
        <v>0</v>
      </c>
      <c r="H1376" s="51" t="n">
        <v>0</v>
      </c>
      <c r="I1376" s="51" t="n">
        <v>6.9</v>
      </c>
      <c r="J1376" s="50" t="n"/>
      <c r="K1376" s="52">
        <f>IF(OR($A1376="",$E1376=""),"",IF($P1376=1,0,N($E1376)*N($F1376)-N($G1376)+N($H1376)))</f>
        <v/>
      </c>
      <c r="L1376" s="52">
        <f>IF(K1376="","",IF($P1376=1,0,N($E1376)*IFERROR(INDEX(Products!$D$8:$D$307,MATCH($D1376,Products!$A$8:$A$307,0)),0)))</f>
        <v/>
      </c>
      <c r="M1376" s="52">
        <f>IF(OR(K1376="",$O1376=0),IF(K1376="","",0),IF($P1376=1,0,K1376*(N(INDEX(Settings!$E$11:$E$18,$O1376))+N(INDEX(Settings!$G$11:$G$18,$O1376)))+N(INDEX(Settings!$F$11:$F$18,$O1376))))</f>
        <v/>
      </c>
      <c r="N1376" s="53">
        <f>IF(K1376="","",K1376-L1376-M1376-N($I1376)-$P1376*N(Settings!$D$20))</f>
        <v/>
      </c>
      <c r="O1376">
        <f>IF($C1376="",0,IFERROR(MATCH($C1376,Settings!$D$11:$D$18,0),0))</f>
        <v/>
      </c>
      <c r="P1376">
        <f>IF(LOWER(TRIM($J1376&amp;""))="x",1,0)</f>
        <v/>
      </c>
    </row>
    <row r="1377">
      <c r="A1377" s="49" t="n">
        <v>46190</v>
      </c>
      <c r="B1377" s="50" t="inlineStr">
        <is>
          <t>BL27370</t>
        </is>
      </c>
      <c r="C1377" s="50" t="inlineStr">
        <is>
          <t>Amazon</t>
        </is>
      </c>
      <c r="D1377" s="50" t="inlineStr">
        <is>
          <t>BL-403</t>
        </is>
      </c>
      <c r="E1377" s="50" t="n">
        <v>1</v>
      </c>
      <c r="F1377" s="51" t="n">
        <v>11.38</v>
      </c>
      <c r="G1377" s="51" t="n">
        <v>0</v>
      </c>
      <c r="H1377" s="51" t="n">
        <v>0</v>
      </c>
      <c r="I1377" s="51" t="n">
        <v>5.01</v>
      </c>
      <c r="J1377" s="50" t="n"/>
      <c r="K1377" s="52">
        <f>IF(OR($A1377="",$E1377=""),"",IF($P1377=1,0,N($E1377)*N($F1377)-N($G1377)+N($H1377)))</f>
        <v/>
      </c>
      <c r="L1377" s="52">
        <f>IF(K1377="","",IF($P1377=1,0,N($E1377)*IFERROR(INDEX(Products!$D$8:$D$307,MATCH($D1377,Products!$A$8:$A$307,0)),0)))</f>
        <v/>
      </c>
      <c r="M1377" s="52">
        <f>IF(OR(K1377="",$O1377=0),IF(K1377="","",0),IF($P1377=1,0,K1377*(N(INDEX(Settings!$E$11:$E$18,$O1377))+N(INDEX(Settings!$G$11:$G$18,$O1377)))+N(INDEX(Settings!$F$11:$F$18,$O1377))))</f>
        <v/>
      </c>
      <c r="N1377" s="53">
        <f>IF(K1377="","",K1377-L1377-M1377-N($I1377)-$P1377*N(Settings!$D$20))</f>
        <v/>
      </c>
      <c r="O1377">
        <f>IF($C1377="",0,IFERROR(MATCH($C1377,Settings!$D$11:$D$18,0),0))</f>
        <v/>
      </c>
      <c r="P1377">
        <f>IF(LOWER(TRIM($J1377&amp;""))="x",1,0)</f>
        <v/>
      </c>
    </row>
    <row r="1378">
      <c r="A1378" s="49" t="n">
        <v>46191</v>
      </c>
      <c r="B1378" s="50" t="inlineStr">
        <is>
          <t>BL27371</t>
        </is>
      </c>
      <c r="C1378" s="50" t="inlineStr">
        <is>
          <t>Amazon</t>
        </is>
      </c>
      <c r="D1378" s="50" t="inlineStr">
        <is>
          <t>BL-303</t>
        </is>
      </c>
      <c r="E1378" s="50" t="n">
        <v>1</v>
      </c>
      <c r="F1378" s="51" t="n">
        <v>10.5</v>
      </c>
      <c r="G1378" s="51" t="n">
        <v>0</v>
      </c>
      <c r="H1378" s="51" t="n">
        <v>0</v>
      </c>
      <c r="I1378" s="51" t="n">
        <v>4.16</v>
      </c>
      <c r="J1378" s="50" t="n"/>
      <c r="K1378" s="52">
        <f>IF(OR($A1378="",$E1378=""),"",IF($P1378=1,0,N($E1378)*N($F1378)-N($G1378)+N($H1378)))</f>
        <v/>
      </c>
      <c r="L1378" s="52">
        <f>IF(K1378="","",IF($P1378=1,0,N($E1378)*IFERROR(INDEX(Products!$D$8:$D$307,MATCH($D1378,Products!$A$8:$A$307,0)),0)))</f>
        <v/>
      </c>
      <c r="M1378" s="52">
        <f>IF(OR(K1378="",$O1378=0),IF(K1378="","",0),IF($P1378=1,0,K1378*(N(INDEX(Settings!$E$11:$E$18,$O1378))+N(INDEX(Settings!$G$11:$G$18,$O1378)))+N(INDEX(Settings!$F$11:$F$18,$O1378))))</f>
        <v/>
      </c>
      <c r="N1378" s="53">
        <f>IF(K1378="","",K1378-L1378-M1378-N($I1378)-$P1378*N(Settings!$D$20))</f>
        <v/>
      </c>
      <c r="O1378">
        <f>IF($C1378="",0,IFERROR(MATCH($C1378,Settings!$D$11:$D$18,0),0))</f>
        <v/>
      </c>
      <c r="P1378">
        <f>IF(LOWER(TRIM($J1378&amp;""))="x",1,0)</f>
        <v/>
      </c>
    </row>
    <row r="1379">
      <c r="A1379" s="49" t="n">
        <v>46191</v>
      </c>
      <c r="B1379" s="50" t="inlineStr">
        <is>
          <t>BL27372</t>
        </is>
      </c>
      <c r="C1379" s="50" t="inlineStr">
        <is>
          <t>eBay</t>
        </is>
      </c>
      <c r="D1379" s="50" t="inlineStr">
        <is>
          <t>BL-201</t>
        </is>
      </c>
      <c r="E1379" s="50" t="n">
        <v>1</v>
      </c>
      <c r="F1379" s="51" t="n">
        <v>12.52</v>
      </c>
      <c r="G1379" s="51" t="n">
        <v>0</v>
      </c>
      <c r="H1379" s="51" t="n">
        <v>3.28</v>
      </c>
      <c r="I1379" s="51" t="n">
        <v>4.63</v>
      </c>
      <c r="J1379" s="50" t="n"/>
      <c r="K1379" s="52">
        <f>IF(OR($A1379="",$E1379=""),"",IF($P1379=1,0,N($E1379)*N($F1379)-N($G1379)+N($H1379)))</f>
        <v/>
      </c>
      <c r="L1379" s="52">
        <f>IF(K1379="","",IF($P1379=1,0,N($E1379)*IFERROR(INDEX(Products!$D$8:$D$307,MATCH($D1379,Products!$A$8:$A$307,0)),0)))</f>
        <v/>
      </c>
      <c r="M1379" s="52">
        <f>IF(OR(K1379="",$O1379=0),IF(K1379="","",0),IF($P1379=1,0,K1379*(N(INDEX(Settings!$E$11:$E$18,$O1379))+N(INDEX(Settings!$G$11:$G$18,$O1379)))+N(INDEX(Settings!$F$11:$F$18,$O1379))))</f>
        <v/>
      </c>
      <c r="N1379" s="53">
        <f>IF(K1379="","",K1379-L1379-M1379-N($I1379)-$P1379*N(Settings!$D$20))</f>
        <v/>
      </c>
      <c r="O1379">
        <f>IF($C1379="",0,IFERROR(MATCH($C1379,Settings!$D$11:$D$18,0),0))</f>
        <v/>
      </c>
      <c r="P1379">
        <f>IF(LOWER(TRIM($J1379&amp;""))="x",1,0)</f>
        <v/>
      </c>
    </row>
    <row r="1380">
      <c r="A1380" s="49" t="n">
        <v>46191</v>
      </c>
      <c r="B1380" s="50" t="inlineStr">
        <is>
          <t>BL27373</t>
        </is>
      </c>
      <c r="C1380" s="50" t="inlineStr">
        <is>
          <t>Etsy</t>
        </is>
      </c>
      <c r="D1380" s="50" t="inlineStr">
        <is>
          <t>BL-403</t>
        </is>
      </c>
      <c r="E1380" s="50" t="n">
        <v>1</v>
      </c>
      <c r="F1380" s="51" t="n">
        <v>10.84</v>
      </c>
      <c r="G1380" s="51" t="n">
        <v>0</v>
      </c>
      <c r="H1380" s="51" t="n">
        <v>3.28</v>
      </c>
      <c r="I1380" s="51" t="n">
        <v>4.72</v>
      </c>
      <c r="J1380" s="50" t="inlineStr">
        <is>
          <t>x</t>
        </is>
      </c>
      <c r="K1380" s="52">
        <f>IF(OR($A1380="",$E1380=""),"",IF($P1380=1,0,N($E1380)*N($F1380)-N($G1380)+N($H1380)))</f>
        <v/>
      </c>
      <c r="L1380" s="52">
        <f>IF(K1380="","",IF($P1380=1,0,N($E1380)*IFERROR(INDEX(Products!$D$8:$D$307,MATCH($D1380,Products!$A$8:$A$307,0)),0)))</f>
        <v/>
      </c>
      <c r="M1380" s="52">
        <f>IF(OR(K1380="",$O1380=0),IF(K1380="","",0),IF($P1380=1,0,K1380*(N(INDEX(Settings!$E$11:$E$18,$O1380))+N(INDEX(Settings!$G$11:$G$18,$O1380)))+N(INDEX(Settings!$F$11:$F$18,$O1380))))</f>
        <v/>
      </c>
      <c r="N1380" s="53">
        <f>IF(K1380="","",K1380-L1380-M1380-N($I1380)-$P1380*N(Settings!$D$20))</f>
        <v/>
      </c>
      <c r="O1380">
        <f>IF($C1380="",0,IFERROR(MATCH($C1380,Settings!$D$11:$D$18,0),0))</f>
        <v/>
      </c>
      <c r="P1380">
        <f>IF(LOWER(TRIM($J1380&amp;""))="x",1,0)</f>
        <v/>
      </c>
    </row>
    <row r="1381">
      <c r="A1381" s="49" t="n">
        <v>46191</v>
      </c>
      <c r="B1381" s="50" t="inlineStr">
        <is>
          <t>BL27374</t>
        </is>
      </c>
      <c r="C1381" s="50" t="inlineStr">
        <is>
          <t>Own shop</t>
        </is>
      </c>
      <c r="D1381" s="50" t="inlineStr">
        <is>
          <t>BL-102</t>
        </is>
      </c>
      <c r="E1381" s="50" t="n">
        <v>1</v>
      </c>
      <c r="F1381" s="51" t="n">
        <v>14.2</v>
      </c>
      <c r="G1381" s="51" t="n">
        <v>0</v>
      </c>
      <c r="H1381" s="51" t="n">
        <v>4.12</v>
      </c>
      <c r="I1381" s="51" t="n">
        <v>5.01</v>
      </c>
      <c r="J1381" s="50" t="n"/>
      <c r="K1381" s="52">
        <f>IF(OR($A1381="",$E1381=""),"",IF($P1381=1,0,N($E1381)*N($F1381)-N($G1381)+N($H1381)))</f>
        <v/>
      </c>
      <c r="L1381" s="52">
        <f>IF(K1381="","",IF($P1381=1,0,N($E1381)*IFERROR(INDEX(Products!$D$8:$D$307,MATCH($D1381,Products!$A$8:$A$307,0)),0)))</f>
        <v/>
      </c>
      <c r="M1381" s="52">
        <f>IF(OR(K1381="",$O1381=0),IF(K1381="","",0),IF($P1381=1,0,K1381*(N(INDEX(Settings!$E$11:$E$18,$O1381))+N(INDEX(Settings!$G$11:$G$18,$O1381)))+N(INDEX(Settings!$F$11:$F$18,$O1381))))</f>
        <v/>
      </c>
      <c r="N1381" s="53">
        <f>IF(K1381="","",K1381-L1381-M1381-N($I1381)-$P1381*N(Settings!$D$20))</f>
        <v/>
      </c>
      <c r="O1381">
        <f>IF($C1381="",0,IFERROR(MATCH($C1381,Settings!$D$11:$D$18,0),0))</f>
        <v/>
      </c>
      <c r="P1381">
        <f>IF(LOWER(TRIM($J1381&amp;""))="x",1,0)</f>
        <v/>
      </c>
    </row>
    <row r="1382">
      <c r="A1382" s="49" t="n">
        <v>46191</v>
      </c>
      <c r="B1382" s="50" t="inlineStr">
        <is>
          <t>BL27375</t>
        </is>
      </c>
      <c r="C1382" s="50" t="inlineStr">
        <is>
          <t>Own shop</t>
        </is>
      </c>
      <c r="D1382" s="50" t="inlineStr">
        <is>
          <t>BL-102</t>
        </is>
      </c>
      <c r="E1382" s="50" t="n">
        <v>1</v>
      </c>
      <c r="F1382" s="51" t="n">
        <v>14.2</v>
      </c>
      <c r="G1382" s="51" t="n">
        <v>0</v>
      </c>
      <c r="H1382" s="51" t="n">
        <v>4.12</v>
      </c>
      <c r="I1382" s="51" t="n">
        <v>4.19</v>
      </c>
      <c r="J1382" s="50" t="n"/>
      <c r="K1382" s="52">
        <f>IF(OR($A1382="",$E1382=""),"",IF($P1382=1,0,N($E1382)*N($F1382)-N($G1382)+N($H1382)))</f>
        <v/>
      </c>
      <c r="L1382" s="52">
        <f>IF(K1382="","",IF($P1382=1,0,N($E1382)*IFERROR(INDEX(Products!$D$8:$D$307,MATCH($D1382,Products!$A$8:$A$307,0)),0)))</f>
        <v/>
      </c>
      <c r="M1382" s="52">
        <f>IF(OR(K1382="",$O1382=0),IF(K1382="","",0),IF($P1382=1,0,K1382*(N(INDEX(Settings!$E$11:$E$18,$O1382))+N(INDEX(Settings!$G$11:$G$18,$O1382)))+N(INDEX(Settings!$F$11:$F$18,$O1382))))</f>
        <v/>
      </c>
      <c r="N1382" s="53">
        <f>IF(K1382="","",K1382-L1382-M1382-N($I1382)-$P1382*N(Settings!$D$20))</f>
        <v/>
      </c>
      <c r="O1382">
        <f>IF($C1382="",0,IFERROR(MATCH($C1382,Settings!$D$11:$D$18,0),0))</f>
        <v/>
      </c>
      <c r="P1382">
        <f>IF(LOWER(TRIM($J1382&amp;""))="x",1,0)</f>
        <v/>
      </c>
    </row>
    <row r="1383">
      <c r="A1383" s="49" t="n">
        <v>46191</v>
      </c>
      <c r="B1383" s="50" t="inlineStr">
        <is>
          <t>BL27376</t>
        </is>
      </c>
      <c r="C1383" s="50" t="inlineStr">
        <is>
          <t>Own shop</t>
        </is>
      </c>
      <c r="D1383" s="50" t="inlineStr">
        <is>
          <t>BL-201</t>
        </is>
      </c>
      <c r="E1383" s="50" t="n">
        <v>1</v>
      </c>
      <c r="F1383" s="51" t="n">
        <v>12.52</v>
      </c>
      <c r="G1383" s="51" t="n">
        <v>0</v>
      </c>
      <c r="H1383" s="51" t="n">
        <v>4.12</v>
      </c>
      <c r="I1383" s="51" t="n">
        <v>5.14</v>
      </c>
      <c r="J1383" s="50" t="n"/>
      <c r="K1383" s="52">
        <f>IF(OR($A1383="",$E1383=""),"",IF($P1383=1,0,N($E1383)*N($F1383)-N($G1383)+N($H1383)))</f>
        <v/>
      </c>
      <c r="L1383" s="52">
        <f>IF(K1383="","",IF($P1383=1,0,N($E1383)*IFERROR(INDEX(Products!$D$8:$D$307,MATCH($D1383,Products!$A$8:$A$307,0)),0)))</f>
        <v/>
      </c>
      <c r="M1383" s="52">
        <f>IF(OR(K1383="",$O1383=0),IF(K1383="","",0),IF($P1383=1,0,K1383*(N(INDEX(Settings!$E$11:$E$18,$O1383))+N(INDEX(Settings!$G$11:$G$18,$O1383)))+N(INDEX(Settings!$F$11:$F$18,$O1383))))</f>
        <v/>
      </c>
      <c r="N1383" s="53">
        <f>IF(K1383="","",K1383-L1383-M1383-N($I1383)-$P1383*N(Settings!$D$20))</f>
        <v/>
      </c>
      <c r="O1383">
        <f>IF($C1383="",0,IFERROR(MATCH($C1383,Settings!$D$11:$D$18,0),0))</f>
        <v/>
      </c>
      <c r="P1383">
        <f>IF(LOWER(TRIM($J1383&amp;""))="x",1,0)</f>
        <v/>
      </c>
    </row>
    <row r="1384">
      <c r="A1384" s="49" t="n">
        <v>46191</v>
      </c>
      <c r="B1384" s="50" t="inlineStr">
        <is>
          <t>BL27377</t>
        </is>
      </c>
      <c r="C1384" s="50" t="inlineStr">
        <is>
          <t>eBay</t>
        </is>
      </c>
      <c r="D1384" s="50" t="inlineStr">
        <is>
          <t>BL-403</t>
        </is>
      </c>
      <c r="E1384" s="50" t="n">
        <v>1</v>
      </c>
      <c r="F1384" s="51" t="n">
        <v>10.84</v>
      </c>
      <c r="G1384" s="51" t="n">
        <v>0</v>
      </c>
      <c r="H1384" s="51" t="n">
        <v>3.28</v>
      </c>
      <c r="I1384" s="51" t="n">
        <v>4.76</v>
      </c>
      <c r="J1384" s="50" t="inlineStr">
        <is>
          <t>x</t>
        </is>
      </c>
      <c r="K1384" s="52">
        <f>IF(OR($A1384="",$E1384=""),"",IF($P1384=1,0,N($E1384)*N($F1384)-N($G1384)+N($H1384)))</f>
        <v/>
      </c>
      <c r="L1384" s="52">
        <f>IF(K1384="","",IF($P1384=1,0,N($E1384)*IFERROR(INDEX(Products!$D$8:$D$307,MATCH($D1384,Products!$A$8:$A$307,0)),0)))</f>
        <v/>
      </c>
      <c r="M1384" s="52">
        <f>IF(OR(K1384="",$O1384=0),IF(K1384="","",0),IF($P1384=1,0,K1384*(N(INDEX(Settings!$E$11:$E$18,$O1384))+N(INDEX(Settings!$G$11:$G$18,$O1384)))+N(INDEX(Settings!$F$11:$F$18,$O1384))))</f>
        <v/>
      </c>
      <c r="N1384" s="53">
        <f>IF(K1384="","",K1384-L1384-M1384-N($I1384)-$P1384*N(Settings!$D$20))</f>
        <v/>
      </c>
      <c r="O1384">
        <f>IF($C1384="",0,IFERROR(MATCH($C1384,Settings!$D$11:$D$18,0),0))</f>
        <v/>
      </c>
      <c r="P1384">
        <f>IF(LOWER(TRIM($J1384&amp;""))="x",1,0)</f>
        <v/>
      </c>
    </row>
    <row r="1385">
      <c r="A1385" s="49" t="n">
        <v>46191</v>
      </c>
      <c r="B1385" s="50" t="inlineStr">
        <is>
          <t>BL27378</t>
        </is>
      </c>
      <c r="C1385" s="50" t="inlineStr">
        <is>
          <t>Amazon</t>
        </is>
      </c>
      <c r="D1385" s="50" t="inlineStr">
        <is>
          <t>BL-204</t>
        </is>
      </c>
      <c r="E1385" s="50" t="n">
        <v>1</v>
      </c>
      <c r="F1385" s="51" t="n">
        <v>20.21</v>
      </c>
      <c r="G1385" s="51" t="n">
        <v>0</v>
      </c>
      <c r="H1385" s="51" t="n">
        <v>0</v>
      </c>
      <c r="I1385" s="51" t="n">
        <v>5.03</v>
      </c>
      <c r="J1385" s="50" t="n"/>
      <c r="K1385" s="52">
        <f>IF(OR($A1385="",$E1385=""),"",IF($P1385=1,0,N($E1385)*N($F1385)-N($G1385)+N($H1385)))</f>
        <v/>
      </c>
      <c r="L1385" s="52">
        <f>IF(K1385="","",IF($P1385=1,0,N($E1385)*IFERROR(INDEX(Products!$D$8:$D$307,MATCH($D1385,Products!$A$8:$A$307,0)),0)))</f>
        <v/>
      </c>
      <c r="M1385" s="52">
        <f>IF(OR(K1385="",$O1385=0),IF(K1385="","",0),IF($P1385=1,0,K1385*(N(INDEX(Settings!$E$11:$E$18,$O1385))+N(INDEX(Settings!$G$11:$G$18,$O1385)))+N(INDEX(Settings!$F$11:$F$18,$O1385))))</f>
        <v/>
      </c>
      <c r="N1385" s="53">
        <f>IF(K1385="","",K1385-L1385-M1385-N($I1385)-$P1385*N(Settings!$D$20))</f>
        <v/>
      </c>
      <c r="O1385">
        <f>IF($C1385="",0,IFERROR(MATCH($C1385,Settings!$D$11:$D$18,0),0))</f>
        <v/>
      </c>
      <c r="P1385">
        <f>IF(LOWER(TRIM($J1385&amp;""))="x",1,0)</f>
        <v/>
      </c>
    </row>
    <row r="1386">
      <c r="A1386" s="49" t="n">
        <v>46192</v>
      </c>
      <c r="B1386" s="50" t="inlineStr">
        <is>
          <t>BL27379</t>
        </is>
      </c>
      <c r="C1386" s="50" t="inlineStr">
        <is>
          <t>Amazon</t>
        </is>
      </c>
      <c r="D1386" s="50" t="inlineStr">
        <is>
          <t>BL-204</t>
        </is>
      </c>
      <c r="E1386" s="50" t="n">
        <v>1</v>
      </c>
      <c r="F1386" s="51" t="n">
        <v>20.21</v>
      </c>
      <c r="G1386" s="51" t="n">
        <v>0</v>
      </c>
      <c r="H1386" s="51" t="n">
        <v>0</v>
      </c>
      <c r="I1386" s="51" t="n">
        <v>4.34</v>
      </c>
      <c r="J1386" s="50" t="inlineStr">
        <is>
          <t>x</t>
        </is>
      </c>
      <c r="K1386" s="52">
        <f>IF(OR($A1386="",$E1386=""),"",IF($P1386=1,0,N($E1386)*N($F1386)-N($G1386)+N($H1386)))</f>
        <v/>
      </c>
      <c r="L1386" s="52">
        <f>IF(K1386="","",IF($P1386=1,0,N($E1386)*IFERROR(INDEX(Products!$D$8:$D$307,MATCH($D1386,Products!$A$8:$A$307,0)),0)))</f>
        <v/>
      </c>
      <c r="M1386" s="52">
        <f>IF(OR(K1386="",$O1386=0),IF(K1386="","",0),IF($P1386=1,0,K1386*(N(INDEX(Settings!$E$11:$E$18,$O1386))+N(INDEX(Settings!$G$11:$G$18,$O1386)))+N(INDEX(Settings!$F$11:$F$18,$O1386))))</f>
        <v/>
      </c>
      <c r="N1386" s="53">
        <f>IF(K1386="","",K1386-L1386-M1386-N($I1386)-$P1386*N(Settings!$D$20))</f>
        <v/>
      </c>
      <c r="O1386">
        <f>IF($C1386="",0,IFERROR(MATCH($C1386,Settings!$D$11:$D$18,0),0))</f>
        <v/>
      </c>
      <c r="P1386">
        <f>IF(LOWER(TRIM($J1386&amp;""))="x",1,0)</f>
        <v/>
      </c>
    </row>
    <row r="1387">
      <c r="A1387" s="49" t="n">
        <v>46192</v>
      </c>
      <c r="B1387" s="50" t="inlineStr">
        <is>
          <t>BL27380</t>
        </is>
      </c>
      <c r="C1387" s="50" t="inlineStr">
        <is>
          <t>eBay</t>
        </is>
      </c>
      <c r="D1387" s="50" t="inlineStr">
        <is>
          <t>BL-403</t>
        </is>
      </c>
      <c r="E1387" s="50" t="n">
        <v>2</v>
      </c>
      <c r="F1387" s="51" t="n">
        <v>10.84</v>
      </c>
      <c r="G1387" s="51" t="n">
        <v>0</v>
      </c>
      <c r="H1387" s="51" t="n">
        <v>3.28</v>
      </c>
      <c r="I1387" s="51" t="n">
        <v>4.73</v>
      </c>
      <c r="J1387" s="50" t="n"/>
      <c r="K1387" s="52">
        <f>IF(OR($A1387="",$E1387=""),"",IF($P1387=1,0,N($E1387)*N($F1387)-N($G1387)+N($H1387)))</f>
        <v/>
      </c>
      <c r="L1387" s="52">
        <f>IF(K1387="","",IF($P1387=1,0,N($E1387)*IFERROR(INDEX(Products!$D$8:$D$307,MATCH($D1387,Products!$A$8:$A$307,0)),0)))</f>
        <v/>
      </c>
      <c r="M1387" s="52">
        <f>IF(OR(K1387="",$O1387=0),IF(K1387="","",0),IF($P1387=1,0,K1387*(N(INDEX(Settings!$E$11:$E$18,$O1387))+N(INDEX(Settings!$G$11:$G$18,$O1387)))+N(INDEX(Settings!$F$11:$F$18,$O1387))))</f>
        <v/>
      </c>
      <c r="N1387" s="53">
        <f>IF(K1387="","",K1387-L1387-M1387-N($I1387)-$P1387*N(Settings!$D$20))</f>
        <v/>
      </c>
      <c r="O1387">
        <f>IF($C1387="",0,IFERROR(MATCH($C1387,Settings!$D$11:$D$18,0),0))</f>
        <v/>
      </c>
      <c r="P1387">
        <f>IF(LOWER(TRIM($J1387&amp;""))="x",1,0)</f>
        <v/>
      </c>
    </row>
    <row r="1388">
      <c r="A1388" s="49" t="n">
        <v>46192</v>
      </c>
      <c r="B1388" s="50" t="inlineStr">
        <is>
          <t>BL27381</t>
        </is>
      </c>
      <c r="C1388" s="50" t="inlineStr">
        <is>
          <t>Amazon</t>
        </is>
      </c>
      <c r="D1388" s="50" t="inlineStr">
        <is>
          <t>BL-401</t>
        </is>
      </c>
      <c r="E1388" s="50" t="n">
        <v>1</v>
      </c>
      <c r="F1388" s="51" t="n">
        <v>24.62</v>
      </c>
      <c r="G1388" s="51" t="n">
        <v>0</v>
      </c>
      <c r="H1388" s="51" t="n">
        <v>0</v>
      </c>
      <c r="I1388" s="51" t="n">
        <v>4.43</v>
      </c>
      <c r="J1388" s="50" t="n"/>
      <c r="K1388" s="52">
        <f>IF(OR($A1388="",$E1388=""),"",IF($P1388=1,0,N($E1388)*N($F1388)-N($G1388)+N($H1388)))</f>
        <v/>
      </c>
      <c r="L1388" s="52">
        <f>IF(K1388="","",IF($P1388=1,0,N($E1388)*IFERROR(INDEX(Products!$D$8:$D$307,MATCH($D1388,Products!$A$8:$A$307,0)),0)))</f>
        <v/>
      </c>
      <c r="M1388" s="52">
        <f>IF(OR(K1388="",$O1388=0),IF(K1388="","",0),IF($P1388=1,0,K1388*(N(INDEX(Settings!$E$11:$E$18,$O1388))+N(INDEX(Settings!$G$11:$G$18,$O1388)))+N(INDEX(Settings!$F$11:$F$18,$O1388))))</f>
        <v/>
      </c>
      <c r="N1388" s="53">
        <f>IF(K1388="","",K1388-L1388-M1388-N($I1388)-$P1388*N(Settings!$D$20))</f>
        <v/>
      </c>
      <c r="O1388">
        <f>IF($C1388="",0,IFERROR(MATCH($C1388,Settings!$D$11:$D$18,0),0))</f>
        <v/>
      </c>
      <c r="P1388">
        <f>IF(LOWER(TRIM($J1388&amp;""))="x",1,0)</f>
        <v/>
      </c>
    </row>
    <row r="1389">
      <c r="A1389" s="49" t="n">
        <v>46192</v>
      </c>
      <c r="B1389" s="50" t="inlineStr">
        <is>
          <t>BL27382</t>
        </is>
      </c>
      <c r="C1389" s="50" t="inlineStr">
        <is>
          <t>Etsy</t>
        </is>
      </c>
      <c r="D1389" s="50" t="inlineStr">
        <is>
          <t>BL-103</t>
        </is>
      </c>
      <c r="E1389" s="50" t="n">
        <v>1</v>
      </c>
      <c r="F1389" s="51" t="n">
        <v>29.33</v>
      </c>
      <c r="G1389" s="51" t="n">
        <v>0</v>
      </c>
      <c r="H1389" s="51" t="n">
        <v>3.28</v>
      </c>
      <c r="I1389" s="51" t="n">
        <v>4.16</v>
      </c>
      <c r="J1389" s="50" t="n"/>
      <c r="K1389" s="52">
        <f>IF(OR($A1389="",$E1389=""),"",IF($P1389=1,0,N($E1389)*N($F1389)-N($G1389)+N($H1389)))</f>
        <v/>
      </c>
      <c r="L1389" s="52">
        <f>IF(K1389="","",IF($P1389=1,0,N($E1389)*IFERROR(INDEX(Products!$D$8:$D$307,MATCH($D1389,Products!$A$8:$A$307,0)),0)))</f>
        <v/>
      </c>
      <c r="M1389" s="52">
        <f>IF(OR(K1389="",$O1389=0),IF(K1389="","",0),IF($P1389=1,0,K1389*(N(INDEX(Settings!$E$11:$E$18,$O1389))+N(INDEX(Settings!$G$11:$G$18,$O1389)))+N(INDEX(Settings!$F$11:$F$18,$O1389))))</f>
        <v/>
      </c>
      <c r="N1389" s="53">
        <f>IF(K1389="","",K1389-L1389-M1389-N($I1389)-$P1389*N(Settings!$D$20))</f>
        <v/>
      </c>
      <c r="O1389">
        <f>IF($C1389="",0,IFERROR(MATCH($C1389,Settings!$D$11:$D$18,0),0))</f>
        <v/>
      </c>
      <c r="P1389">
        <f>IF(LOWER(TRIM($J1389&amp;""))="x",1,0)</f>
        <v/>
      </c>
    </row>
    <row r="1390">
      <c r="A1390" s="49" t="n">
        <v>46192</v>
      </c>
      <c r="B1390" s="50" t="inlineStr">
        <is>
          <t>BL27383</t>
        </is>
      </c>
      <c r="C1390" s="50" t="inlineStr">
        <is>
          <t>Etsy</t>
        </is>
      </c>
      <c r="D1390" s="50" t="inlineStr">
        <is>
          <t>BL-101</t>
        </is>
      </c>
      <c r="E1390" s="50" t="n">
        <v>1</v>
      </c>
      <c r="F1390" s="51" t="n">
        <v>20.92</v>
      </c>
      <c r="G1390" s="51" t="n">
        <v>0</v>
      </c>
      <c r="H1390" s="51" t="n">
        <v>3.28</v>
      </c>
      <c r="I1390" s="51" t="n">
        <v>4.45</v>
      </c>
      <c r="J1390" s="50" t="n"/>
      <c r="K1390" s="52">
        <f>IF(OR($A1390="",$E1390=""),"",IF($P1390=1,0,N($E1390)*N($F1390)-N($G1390)+N($H1390)))</f>
        <v/>
      </c>
      <c r="L1390" s="52">
        <f>IF(K1390="","",IF($P1390=1,0,N($E1390)*IFERROR(INDEX(Products!$D$8:$D$307,MATCH($D1390,Products!$A$8:$A$307,0)),0)))</f>
        <v/>
      </c>
      <c r="M1390" s="52">
        <f>IF(OR(K1390="",$O1390=0),IF(K1390="","",0),IF($P1390=1,0,K1390*(N(INDEX(Settings!$E$11:$E$18,$O1390))+N(INDEX(Settings!$G$11:$G$18,$O1390)))+N(INDEX(Settings!$F$11:$F$18,$O1390))))</f>
        <v/>
      </c>
      <c r="N1390" s="53">
        <f>IF(K1390="","",K1390-L1390-M1390-N($I1390)-$P1390*N(Settings!$D$20))</f>
        <v/>
      </c>
      <c r="O1390">
        <f>IF($C1390="",0,IFERROR(MATCH($C1390,Settings!$D$11:$D$18,0),0))</f>
        <v/>
      </c>
      <c r="P1390">
        <f>IF(LOWER(TRIM($J1390&amp;""))="x",1,0)</f>
        <v/>
      </c>
    </row>
    <row r="1391">
      <c r="A1391" s="49" t="n">
        <v>46192</v>
      </c>
      <c r="B1391" s="50" t="inlineStr">
        <is>
          <t>BL27384</t>
        </is>
      </c>
      <c r="C1391" s="50" t="inlineStr">
        <is>
          <t>Own shop</t>
        </is>
      </c>
      <c r="D1391" s="50" t="inlineStr">
        <is>
          <t>BL-301</t>
        </is>
      </c>
      <c r="E1391" s="50" t="n">
        <v>1</v>
      </c>
      <c r="F1391" s="51" t="n">
        <v>18.4</v>
      </c>
      <c r="G1391" s="51" t="n">
        <v>0</v>
      </c>
      <c r="H1391" s="51" t="n">
        <v>4.12</v>
      </c>
      <c r="I1391" s="51" t="n">
        <v>4.99</v>
      </c>
      <c r="J1391" s="50" t="n"/>
      <c r="K1391" s="52">
        <f>IF(OR($A1391="",$E1391=""),"",IF($P1391=1,0,N($E1391)*N($F1391)-N($G1391)+N($H1391)))</f>
        <v/>
      </c>
      <c r="L1391" s="52">
        <f>IF(K1391="","",IF($P1391=1,0,N($E1391)*IFERROR(INDEX(Products!$D$8:$D$307,MATCH($D1391,Products!$A$8:$A$307,0)),0)))</f>
        <v/>
      </c>
      <c r="M1391" s="52">
        <f>IF(OR(K1391="",$O1391=0),IF(K1391="","",0),IF($P1391=1,0,K1391*(N(INDEX(Settings!$E$11:$E$18,$O1391))+N(INDEX(Settings!$G$11:$G$18,$O1391)))+N(INDEX(Settings!$F$11:$F$18,$O1391))))</f>
        <v/>
      </c>
      <c r="N1391" s="53">
        <f>IF(K1391="","",K1391-L1391-M1391-N($I1391)-$P1391*N(Settings!$D$20))</f>
        <v/>
      </c>
      <c r="O1391">
        <f>IF($C1391="",0,IFERROR(MATCH($C1391,Settings!$D$11:$D$18,0),0))</f>
        <v/>
      </c>
      <c r="P1391">
        <f>IF(LOWER(TRIM($J1391&amp;""))="x",1,0)</f>
        <v/>
      </c>
    </row>
    <row r="1392">
      <c r="A1392" s="49" t="n">
        <v>46192</v>
      </c>
      <c r="B1392" s="50" t="inlineStr">
        <is>
          <t>BL27385</t>
        </is>
      </c>
      <c r="C1392" s="50" t="inlineStr">
        <is>
          <t>Etsy</t>
        </is>
      </c>
      <c r="D1392" s="50" t="inlineStr">
        <is>
          <t>BL-102</t>
        </is>
      </c>
      <c r="E1392" s="50" t="n">
        <v>1</v>
      </c>
      <c r="F1392" s="51" t="n">
        <v>14.2</v>
      </c>
      <c r="G1392" s="51" t="n">
        <v>0</v>
      </c>
      <c r="H1392" s="51" t="n">
        <v>3.28</v>
      </c>
      <c r="I1392" s="51" t="n">
        <v>4.28</v>
      </c>
      <c r="J1392" s="50" t="n"/>
      <c r="K1392" s="52">
        <f>IF(OR($A1392="",$E1392=""),"",IF($P1392=1,0,N($E1392)*N($F1392)-N($G1392)+N($H1392)))</f>
        <v/>
      </c>
      <c r="L1392" s="52">
        <f>IF(K1392="","",IF($P1392=1,0,N($E1392)*IFERROR(INDEX(Products!$D$8:$D$307,MATCH($D1392,Products!$A$8:$A$307,0)),0)))</f>
        <v/>
      </c>
      <c r="M1392" s="52">
        <f>IF(OR(K1392="",$O1392=0),IF(K1392="","",0),IF($P1392=1,0,K1392*(N(INDEX(Settings!$E$11:$E$18,$O1392))+N(INDEX(Settings!$G$11:$G$18,$O1392)))+N(INDEX(Settings!$F$11:$F$18,$O1392))))</f>
        <v/>
      </c>
      <c r="N1392" s="53">
        <f>IF(K1392="","",K1392-L1392-M1392-N($I1392)-$P1392*N(Settings!$D$20))</f>
        <v/>
      </c>
      <c r="O1392">
        <f>IF($C1392="",0,IFERROR(MATCH($C1392,Settings!$D$11:$D$18,0),0))</f>
        <v/>
      </c>
      <c r="P1392">
        <f>IF(LOWER(TRIM($J1392&amp;""))="x",1,0)</f>
        <v/>
      </c>
    </row>
    <row r="1393">
      <c r="A1393" s="49" t="n">
        <v>46193</v>
      </c>
      <c r="B1393" s="50" t="inlineStr">
        <is>
          <t>BL27386</t>
        </is>
      </c>
      <c r="C1393" s="50" t="inlineStr">
        <is>
          <t>Own shop</t>
        </is>
      </c>
      <c r="D1393" s="50" t="inlineStr">
        <is>
          <t>BL-401</t>
        </is>
      </c>
      <c r="E1393" s="50" t="n">
        <v>1</v>
      </c>
      <c r="F1393" s="51" t="n">
        <v>23.45</v>
      </c>
      <c r="G1393" s="51" t="n">
        <v>0</v>
      </c>
      <c r="H1393" s="51" t="n">
        <v>4.12</v>
      </c>
      <c r="I1393" s="51" t="n">
        <v>4.39</v>
      </c>
      <c r="J1393" s="50" t="n"/>
      <c r="K1393" s="52">
        <f>IF(OR($A1393="",$E1393=""),"",IF($P1393=1,0,N($E1393)*N($F1393)-N($G1393)+N($H1393)))</f>
        <v/>
      </c>
      <c r="L1393" s="52">
        <f>IF(K1393="","",IF($P1393=1,0,N($E1393)*IFERROR(INDEX(Products!$D$8:$D$307,MATCH($D1393,Products!$A$8:$A$307,0)),0)))</f>
        <v/>
      </c>
      <c r="M1393" s="52">
        <f>IF(OR(K1393="",$O1393=0),IF(K1393="","",0),IF($P1393=1,0,K1393*(N(INDEX(Settings!$E$11:$E$18,$O1393))+N(INDEX(Settings!$G$11:$G$18,$O1393)))+N(INDEX(Settings!$F$11:$F$18,$O1393))))</f>
        <v/>
      </c>
      <c r="N1393" s="53">
        <f>IF(K1393="","",K1393-L1393-M1393-N($I1393)-$P1393*N(Settings!$D$20))</f>
        <v/>
      </c>
      <c r="O1393">
        <f>IF($C1393="",0,IFERROR(MATCH($C1393,Settings!$D$11:$D$18,0),0))</f>
        <v/>
      </c>
      <c r="P1393">
        <f>IF(LOWER(TRIM($J1393&amp;""))="x",1,0)</f>
        <v/>
      </c>
    </row>
    <row r="1394">
      <c r="A1394" s="49" t="n">
        <v>46193</v>
      </c>
      <c r="B1394" s="50" t="inlineStr">
        <is>
          <t>BL27387</t>
        </is>
      </c>
      <c r="C1394" s="50" t="inlineStr">
        <is>
          <t>Amazon</t>
        </is>
      </c>
      <c r="D1394" s="50" t="inlineStr">
        <is>
          <t>BL-301</t>
        </is>
      </c>
      <c r="E1394" s="50" t="n">
        <v>1</v>
      </c>
      <c r="F1394" s="51" t="n">
        <v>19.32</v>
      </c>
      <c r="G1394" s="51" t="n">
        <v>0</v>
      </c>
      <c r="H1394" s="51" t="n">
        <v>0</v>
      </c>
      <c r="I1394" s="51" t="n">
        <v>4.95</v>
      </c>
      <c r="J1394" s="50" t="n"/>
      <c r="K1394" s="52">
        <f>IF(OR($A1394="",$E1394=""),"",IF($P1394=1,0,N($E1394)*N($F1394)-N($G1394)+N($H1394)))</f>
        <v/>
      </c>
      <c r="L1394" s="52">
        <f>IF(K1394="","",IF($P1394=1,0,N($E1394)*IFERROR(INDEX(Products!$D$8:$D$307,MATCH($D1394,Products!$A$8:$A$307,0)),0)))</f>
        <v/>
      </c>
      <c r="M1394" s="52">
        <f>IF(OR(K1394="",$O1394=0),IF(K1394="","",0),IF($P1394=1,0,K1394*(N(INDEX(Settings!$E$11:$E$18,$O1394))+N(INDEX(Settings!$G$11:$G$18,$O1394)))+N(INDEX(Settings!$F$11:$F$18,$O1394))))</f>
        <v/>
      </c>
      <c r="N1394" s="53">
        <f>IF(K1394="","",K1394-L1394-M1394-N($I1394)-$P1394*N(Settings!$D$20))</f>
        <v/>
      </c>
      <c r="O1394">
        <f>IF($C1394="",0,IFERROR(MATCH($C1394,Settings!$D$11:$D$18,0),0))</f>
        <v/>
      </c>
      <c r="P1394">
        <f>IF(LOWER(TRIM($J1394&amp;""))="x",1,0)</f>
        <v/>
      </c>
    </row>
    <row r="1395">
      <c r="A1395" s="49" t="n">
        <v>46193</v>
      </c>
      <c r="B1395" s="50" t="inlineStr">
        <is>
          <t>BL27388</t>
        </is>
      </c>
      <c r="C1395" s="50" t="inlineStr">
        <is>
          <t>Own shop</t>
        </is>
      </c>
      <c r="D1395" s="50" t="inlineStr">
        <is>
          <t>BL-303</t>
        </is>
      </c>
      <c r="E1395" s="50" t="n">
        <v>1</v>
      </c>
      <c r="F1395" s="51" t="n">
        <v>10</v>
      </c>
      <c r="G1395" s="51" t="n">
        <v>0</v>
      </c>
      <c r="H1395" s="51" t="n">
        <v>4.12</v>
      </c>
      <c r="I1395" s="51" t="n">
        <v>4.89</v>
      </c>
      <c r="J1395" s="50" t="n"/>
      <c r="K1395" s="52">
        <f>IF(OR($A1395="",$E1395=""),"",IF($P1395=1,0,N($E1395)*N($F1395)-N($G1395)+N($H1395)))</f>
        <v/>
      </c>
      <c r="L1395" s="52">
        <f>IF(K1395="","",IF($P1395=1,0,N($E1395)*IFERROR(INDEX(Products!$D$8:$D$307,MATCH($D1395,Products!$A$8:$A$307,0)),0)))</f>
        <v/>
      </c>
      <c r="M1395" s="52">
        <f>IF(OR(K1395="",$O1395=0),IF(K1395="","",0),IF($P1395=1,0,K1395*(N(INDEX(Settings!$E$11:$E$18,$O1395))+N(INDEX(Settings!$G$11:$G$18,$O1395)))+N(INDEX(Settings!$F$11:$F$18,$O1395))))</f>
        <v/>
      </c>
      <c r="N1395" s="53">
        <f>IF(K1395="","",K1395-L1395-M1395-N($I1395)-$P1395*N(Settings!$D$20))</f>
        <v/>
      </c>
      <c r="O1395">
        <f>IF($C1395="",0,IFERROR(MATCH($C1395,Settings!$D$11:$D$18,0),0))</f>
        <v/>
      </c>
      <c r="P1395">
        <f>IF(LOWER(TRIM($J1395&amp;""))="x",1,0)</f>
        <v/>
      </c>
    </row>
    <row r="1396">
      <c r="A1396" s="49" t="n">
        <v>46193</v>
      </c>
      <c r="B1396" s="50" t="inlineStr">
        <is>
          <t>BL27389</t>
        </is>
      </c>
      <c r="C1396" s="50" t="inlineStr">
        <is>
          <t>Etsy</t>
        </is>
      </c>
      <c r="D1396" s="50" t="inlineStr">
        <is>
          <t>BL-201</t>
        </is>
      </c>
      <c r="E1396" s="50" t="n">
        <v>1</v>
      </c>
      <c r="F1396" s="51" t="n">
        <v>12.52</v>
      </c>
      <c r="G1396" s="51" t="n">
        <v>0</v>
      </c>
      <c r="H1396" s="51" t="n">
        <v>3.28</v>
      </c>
      <c r="I1396" s="51" t="n">
        <v>4.69</v>
      </c>
      <c r="J1396" s="50" t="n"/>
      <c r="K1396" s="52">
        <f>IF(OR($A1396="",$E1396=""),"",IF($P1396=1,0,N($E1396)*N($F1396)-N($G1396)+N($H1396)))</f>
        <v/>
      </c>
      <c r="L1396" s="52">
        <f>IF(K1396="","",IF($P1396=1,0,N($E1396)*IFERROR(INDEX(Products!$D$8:$D$307,MATCH($D1396,Products!$A$8:$A$307,0)),0)))</f>
        <v/>
      </c>
      <c r="M1396" s="52">
        <f>IF(OR(K1396="",$O1396=0),IF(K1396="","",0),IF($P1396=1,0,K1396*(N(INDEX(Settings!$E$11:$E$18,$O1396))+N(INDEX(Settings!$G$11:$G$18,$O1396)))+N(INDEX(Settings!$F$11:$F$18,$O1396))))</f>
        <v/>
      </c>
      <c r="N1396" s="53">
        <f>IF(K1396="","",K1396-L1396-M1396-N($I1396)-$P1396*N(Settings!$D$20))</f>
        <v/>
      </c>
      <c r="O1396">
        <f>IF($C1396="",0,IFERROR(MATCH($C1396,Settings!$D$11:$D$18,0),0))</f>
        <v/>
      </c>
      <c r="P1396">
        <f>IF(LOWER(TRIM($J1396&amp;""))="x",1,0)</f>
        <v/>
      </c>
    </row>
    <row r="1397">
      <c r="A1397" s="49" t="n">
        <v>46193</v>
      </c>
      <c r="B1397" s="50" t="inlineStr">
        <is>
          <t>BL27390</t>
        </is>
      </c>
      <c r="C1397" s="50" t="inlineStr">
        <is>
          <t>Own shop</t>
        </is>
      </c>
      <c r="D1397" s="50" t="inlineStr">
        <is>
          <t>BL-403</t>
        </is>
      </c>
      <c r="E1397" s="50" t="n">
        <v>1</v>
      </c>
      <c r="F1397" s="51" t="n">
        <v>10.84</v>
      </c>
      <c r="G1397" s="51" t="n">
        <v>1.08</v>
      </c>
      <c r="H1397" s="51" t="n">
        <v>4.12</v>
      </c>
      <c r="I1397" s="51" t="n">
        <v>4.53</v>
      </c>
      <c r="J1397" s="50" t="n"/>
      <c r="K1397" s="52">
        <f>IF(OR($A1397="",$E1397=""),"",IF($P1397=1,0,N($E1397)*N($F1397)-N($G1397)+N($H1397)))</f>
        <v/>
      </c>
      <c r="L1397" s="52">
        <f>IF(K1397="","",IF($P1397=1,0,N($E1397)*IFERROR(INDEX(Products!$D$8:$D$307,MATCH($D1397,Products!$A$8:$A$307,0)),0)))</f>
        <v/>
      </c>
      <c r="M1397" s="52">
        <f>IF(OR(K1397="",$O1397=0),IF(K1397="","",0),IF($P1397=1,0,K1397*(N(INDEX(Settings!$E$11:$E$18,$O1397))+N(INDEX(Settings!$G$11:$G$18,$O1397)))+N(INDEX(Settings!$F$11:$F$18,$O1397))))</f>
        <v/>
      </c>
      <c r="N1397" s="53">
        <f>IF(K1397="","",K1397-L1397-M1397-N($I1397)-$P1397*N(Settings!$D$20))</f>
        <v/>
      </c>
      <c r="O1397">
        <f>IF($C1397="",0,IFERROR(MATCH($C1397,Settings!$D$11:$D$18,0),0))</f>
        <v/>
      </c>
      <c r="P1397">
        <f>IF(LOWER(TRIM($J1397&amp;""))="x",1,0)</f>
        <v/>
      </c>
    </row>
    <row r="1398">
      <c r="A1398" s="49" t="n">
        <v>46193</v>
      </c>
      <c r="B1398" s="50" t="inlineStr">
        <is>
          <t>BL27391</t>
        </is>
      </c>
      <c r="C1398" s="50" t="inlineStr">
        <is>
          <t>eBay</t>
        </is>
      </c>
      <c r="D1398" s="50" t="inlineStr">
        <is>
          <t>BL-401</t>
        </is>
      </c>
      <c r="E1398" s="50" t="n">
        <v>1</v>
      </c>
      <c r="F1398" s="51" t="n">
        <v>23.45</v>
      </c>
      <c r="G1398" s="51" t="n">
        <v>0</v>
      </c>
      <c r="H1398" s="51" t="n">
        <v>3.28</v>
      </c>
      <c r="I1398" s="51" t="n">
        <v>4.8</v>
      </c>
      <c r="J1398" s="50" t="inlineStr">
        <is>
          <t>x</t>
        </is>
      </c>
      <c r="K1398" s="52">
        <f>IF(OR($A1398="",$E1398=""),"",IF($P1398=1,0,N($E1398)*N($F1398)-N($G1398)+N($H1398)))</f>
        <v/>
      </c>
      <c r="L1398" s="52">
        <f>IF(K1398="","",IF($P1398=1,0,N($E1398)*IFERROR(INDEX(Products!$D$8:$D$307,MATCH($D1398,Products!$A$8:$A$307,0)),0)))</f>
        <v/>
      </c>
      <c r="M1398" s="52">
        <f>IF(OR(K1398="",$O1398=0),IF(K1398="","",0),IF($P1398=1,0,K1398*(N(INDEX(Settings!$E$11:$E$18,$O1398))+N(INDEX(Settings!$G$11:$G$18,$O1398)))+N(INDEX(Settings!$F$11:$F$18,$O1398))))</f>
        <v/>
      </c>
      <c r="N1398" s="53">
        <f>IF(K1398="","",K1398-L1398-M1398-N($I1398)-$P1398*N(Settings!$D$20))</f>
        <v/>
      </c>
      <c r="O1398">
        <f>IF($C1398="",0,IFERROR(MATCH($C1398,Settings!$D$11:$D$18,0),0))</f>
        <v/>
      </c>
      <c r="P1398">
        <f>IF(LOWER(TRIM($J1398&amp;""))="x",1,0)</f>
        <v/>
      </c>
    </row>
    <row r="1399">
      <c r="A1399" s="49" t="n">
        <v>46193</v>
      </c>
      <c r="B1399" s="50" t="inlineStr">
        <is>
          <t>BL27392</t>
        </is>
      </c>
      <c r="C1399" s="50" t="inlineStr">
        <is>
          <t>Own shop</t>
        </is>
      </c>
      <c r="D1399" s="50" t="inlineStr">
        <is>
          <t>BL-302</t>
        </is>
      </c>
      <c r="E1399" s="50" t="n">
        <v>1</v>
      </c>
      <c r="F1399" s="51" t="n">
        <v>33.53</v>
      </c>
      <c r="G1399" s="51" t="n">
        <v>0</v>
      </c>
      <c r="H1399" s="51" t="n">
        <v>4.12</v>
      </c>
      <c r="I1399" s="51" t="n">
        <v>4.11</v>
      </c>
      <c r="J1399" s="50" t="n"/>
      <c r="K1399" s="52">
        <f>IF(OR($A1399="",$E1399=""),"",IF($P1399=1,0,N($E1399)*N($F1399)-N($G1399)+N($H1399)))</f>
        <v/>
      </c>
      <c r="L1399" s="52">
        <f>IF(K1399="","",IF($P1399=1,0,N($E1399)*IFERROR(INDEX(Products!$D$8:$D$307,MATCH($D1399,Products!$A$8:$A$307,0)),0)))</f>
        <v/>
      </c>
      <c r="M1399" s="52">
        <f>IF(OR(K1399="",$O1399=0),IF(K1399="","",0),IF($P1399=1,0,K1399*(N(INDEX(Settings!$E$11:$E$18,$O1399))+N(INDEX(Settings!$G$11:$G$18,$O1399)))+N(INDEX(Settings!$F$11:$F$18,$O1399))))</f>
        <v/>
      </c>
      <c r="N1399" s="53">
        <f>IF(K1399="","",K1399-L1399-M1399-N($I1399)-$P1399*N(Settings!$D$20))</f>
        <v/>
      </c>
      <c r="O1399">
        <f>IF($C1399="",0,IFERROR(MATCH($C1399,Settings!$D$11:$D$18,0),0))</f>
        <v/>
      </c>
      <c r="P1399">
        <f>IF(LOWER(TRIM($J1399&amp;""))="x",1,0)</f>
        <v/>
      </c>
    </row>
    <row r="1400">
      <c r="A1400" s="49" t="n">
        <v>46193</v>
      </c>
      <c r="B1400" s="50" t="inlineStr">
        <is>
          <t>BL27393</t>
        </is>
      </c>
      <c r="C1400" s="50" t="inlineStr">
        <is>
          <t>eBay</t>
        </is>
      </c>
      <c r="D1400" s="50" t="inlineStr">
        <is>
          <t>BL-204</t>
        </is>
      </c>
      <c r="E1400" s="50" t="n">
        <v>1</v>
      </c>
      <c r="F1400" s="51" t="n">
        <v>19.24</v>
      </c>
      <c r="G1400" s="51" t="n">
        <v>0</v>
      </c>
      <c r="H1400" s="51" t="n">
        <v>3.28</v>
      </c>
      <c r="I1400" s="51" t="n">
        <v>4.62</v>
      </c>
      <c r="J1400" s="50" t="n"/>
      <c r="K1400" s="52">
        <f>IF(OR($A1400="",$E1400=""),"",IF($P1400=1,0,N($E1400)*N($F1400)-N($G1400)+N($H1400)))</f>
        <v/>
      </c>
      <c r="L1400" s="52">
        <f>IF(K1400="","",IF($P1400=1,0,N($E1400)*IFERROR(INDEX(Products!$D$8:$D$307,MATCH($D1400,Products!$A$8:$A$307,0)),0)))</f>
        <v/>
      </c>
      <c r="M1400" s="52">
        <f>IF(OR(K1400="",$O1400=0),IF(K1400="","",0),IF($P1400=1,0,K1400*(N(INDEX(Settings!$E$11:$E$18,$O1400))+N(INDEX(Settings!$G$11:$G$18,$O1400)))+N(INDEX(Settings!$F$11:$F$18,$O1400))))</f>
        <v/>
      </c>
      <c r="N1400" s="53">
        <f>IF(K1400="","",K1400-L1400-M1400-N($I1400)-$P1400*N(Settings!$D$20))</f>
        <v/>
      </c>
      <c r="O1400">
        <f>IF($C1400="",0,IFERROR(MATCH($C1400,Settings!$D$11:$D$18,0),0))</f>
        <v/>
      </c>
      <c r="P1400">
        <f>IF(LOWER(TRIM($J1400&amp;""))="x",1,0)</f>
        <v/>
      </c>
    </row>
    <row r="1401">
      <c r="A1401" s="49" t="n">
        <v>46193</v>
      </c>
      <c r="B1401" s="50" t="inlineStr">
        <is>
          <t>BL27394</t>
        </is>
      </c>
      <c r="C1401" s="50" t="inlineStr">
        <is>
          <t>Etsy</t>
        </is>
      </c>
      <c r="D1401" s="50" t="inlineStr">
        <is>
          <t>BL-101</t>
        </is>
      </c>
      <c r="E1401" s="50" t="n">
        <v>1</v>
      </c>
      <c r="F1401" s="51" t="n">
        <v>20.92</v>
      </c>
      <c r="G1401" s="51" t="n">
        <v>0</v>
      </c>
      <c r="H1401" s="51" t="n">
        <v>3.28</v>
      </c>
      <c r="I1401" s="51" t="n">
        <v>4.38</v>
      </c>
      <c r="J1401" s="50" t="n"/>
      <c r="K1401" s="52">
        <f>IF(OR($A1401="",$E1401=""),"",IF($P1401=1,0,N($E1401)*N($F1401)-N($G1401)+N($H1401)))</f>
        <v/>
      </c>
      <c r="L1401" s="52">
        <f>IF(K1401="","",IF($P1401=1,0,N($E1401)*IFERROR(INDEX(Products!$D$8:$D$307,MATCH($D1401,Products!$A$8:$A$307,0)),0)))</f>
        <v/>
      </c>
      <c r="M1401" s="52">
        <f>IF(OR(K1401="",$O1401=0),IF(K1401="","",0),IF($P1401=1,0,K1401*(N(INDEX(Settings!$E$11:$E$18,$O1401))+N(INDEX(Settings!$G$11:$G$18,$O1401)))+N(INDEX(Settings!$F$11:$F$18,$O1401))))</f>
        <v/>
      </c>
      <c r="N1401" s="53">
        <f>IF(K1401="","",K1401-L1401-M1401-N($I1401)-$P1401*N(Settings!$D$20))</f>
        <v/>
      </c>
      <c r="O1401">
        <f>IF($C1401="",0,IFERROR(MATCH($C1401,Settings!$D$11:$D$18,0),0))</f>
        <v/>
      </c>
      <c r="P1401">
        <f>IF(LOWER(TRIM($J1401&amp;""))="x",1,0)</f>
        <v/>
      </c>
    </row>
    <row r="1402">
      <c r="A1402" s="49" t="n">
        <v>46194</v>
      </c>
      <c r="B1402" s="50" t="inlineStr">
        <is>
          <t>BL27395</t>
        </is>
      </c>
      <c r="C1402" s="50" t="inlineStr">
        <is>
          <t>Amazon</t>
        </is>
      </c>
      <c r="D1402" s="50" t="inlineStr">
        <is>
          <t>BL-401</t>
        </is>
      </c>
      <c r="E1402" s="50" t="n">
        <v>1</v>
      </c>
      <c r="F1402" s="51" t="n">
        <v>24.62</v>
      </c>
      <c r="G1402" s="51" t="n">
        <v>0</v>
      </c>
      <c r="H1402" s="51" t="n">
        <v>0</v>
      </c>
      <c r="I1402" s="51" t="n">
        <v>4.23</v>
      </c>
      <c r="J1402" s="50" t="n"/>
      <c r="K1402" s="52">
        <f>IF(OR($A1402="",$E1402=""),"",IF($P1402=1,0,N($E1402)*N($F1402)-N($G1402)+N($H1402)))</f>
        <v/>
      </c>
      <c r="L1402" s="52">
        <f>IF(K1402="","",IF($P1402=1,0,N($E1402)*IFERROR(INDEX(Products!$D$8:$D$307,MATCH($D1402,Products!$A$8:$A$307,0)),0)))</f>
        <v/>
      </c>
      <c r="M1402" s="52">
        <f>IF(OR(K1402="",$O1402=0),IF(K1402="","",0),IF($P1402=1,0,K1402*(N(INDEX(Settings!$E$11:$E$18,$O1402))+N(INDEX(Settings!$G$11:$G$18,$O1402)))+N(INDEX(Settings!$F$11:$F$18,$O1402))))</f>
        <v/>
      </c>
      <c r="N1402" s="53">
        <f>IF(K1402="","",K1402-L1402-M1402-N($I1402)-$P1402*N(Settings!$D$20))</f>
        <v/>
      </c>
      <c r="O1402">
        <f>IF($C1402="",0,IFERROR(MATCH($C1402,Settings!$D$11:$D$18,0),0))</f>
        <v/>
      </c>
      <c r="P1402">
        <f>IF(LOWER(TRIM($J1402&amp;""))="x",1,0)</f>
        <v/>
      </c>
    </row>
    <row r="1403">
      <c r="A1403" s="49" t="n">
        <v>46194</v>
      </c>
      <c r="B1403" s="50" t="inlineStr">
        <is>
          <t>BL27396</t>
        </is>
      </c>
      <c r="C1403" s="50" t="inlineStr">
        <is>
          <t>Own shop</t>
        </is>
      </c>
      <c r="D1403" s="50" t="inlineStr">
        <is>
          <t>BL-302</t>
        </is>
      </c>
      <c r="E1403" s="50" t="n">
        <v>1</v>
      </c>
      <c r="F1403" s="51" t="n">
        <v>33.53</v>
      </c>
      <c r="G1403" s="51" t="n">
        <v>0</v>
      </c>
      <c r="H1403" s="51" t="n">
        <v>4.12</v>
      </c>
      <c r="I1403" s="51" t="n">
        <v>4.82</v>
      </c>
      <c r="J1403" s="50" t="n"/>
      <c r="K1403" s="52">
        <f>IF(OR($A1403="",$E1403=""),"",IF($P1403=1,0,N($E1403)*N($F1403)-N($G1403)+N($H1403)))</f>
        <v/>
      </c>
      <c r="L1403" s="52">
        <f>IF(K1403="","",IF($P1403=1,0,N($E1403)*IFERROR(INDEX(Products!$D$8:$D$307,MATCH($D1403,Products!$A$8:$A$307,0)),0)))</f>
        <v/>
      </c>
      <c r="M1403" s="52">
        <f>IF(OR(K1403="",$O1403=0),IF(K1403="","",0),IF($P1403=1,0,K1403*(N(INDEX(Settings!$E$11:$E$18,$O1403))+N(INDEX(Settings!$G$11:$G$18,$O1403)))+N(INDEX(Settings!$F$11:$F$18,$O1403))))</f>
        <v/>
      </c>
      <c r="N1403" s="53">
        <f>IF(K1403="","",K1403-L1403-M1403-N($I1403)-$P1403*N(Settings!$D$20))</f>
        <v/>
      </c>
      <c r="O1403">
        <f>IF($C1403="",0,IFERROR(MATCH($C1403,Settings!$D$11:$D$18,0),0))</f>
        <v/>
      </c>
      <c r="P1403">
        <f>IF(LOWER(TRIM($J1403&amp;""))="x",1,0)</f>
        <v/>
      </c>
    </row>
    <row r="1404">
      <c r="A1404" s="49" t="n">
        <v>46194</v>
      </c>
      <c r="B1404" s="50" t="inlineStr">
        <is>
          <t>BL27397</t>
        </is>
      </c>
      <c r="C1404" s="50" t="inlineStr">
        <is>
          <t>Amazon</t>
        </is>
      </c>
      <c r="D1404" s="50" t="inlineStr">
        <is>
          <t>BL-102</t>
        </is>
      </c>
      <c r="E1404" s="50" t="n">
        <v>1</v>
      </c>
      <c r="F1404" s="51" t="n">
        <v>14.91</v>
      </c>
      <c r="G1404" s="51" t="n">
        <v>0</v>
      </c>
      <c r="H1404" s="51" t="n">
        <v>0</v>
      </c>
      <c r="I1404" s="51" t="n">
        <v>4.34</v>
      </c>
      <c r="J1404" s="50" t="n"/>
      <c r="K1404" s="52">
        <f>IF(OR($A1404="",$E1404=""),"",IF($P1404=1,0,N($E1404)*N($F1404)-N($G1404)+N($H1404)))</f>
        <v/>
      </c>
      <c r="L1404" s="52">
        <f>IF(K1404="","",IF($P1404=1,0,N($E1404)*IFERROR(INDEX(Products!$D$8:$D$307,MATCH($D1404,Products!$A$8:$A$307,0)),0)))</f>
        <v/>
      </c>
      <c r="M1404" s="52">
        <f>IF(OR(K1404="",$O1404=0),IF(K1404="","",0),IF($P1404=1,0,K1404*(N(INDEX(Settings!$E$11:$E$18,$O1404))+N(INDEX(Settings!$G$11:$G$18,$O1404)))+N(INDEX(Settings!$F$11:$F$18,$O1404))))</f>
        <v/>
      </c>
      <c r="N1404" s="53">
        <f>IF(K1404="","",K1404-L1404-M1404-N($I1404)-$P1404*N(Settings!$D$20))</f>
        <v/>
      </c>
      <c r="O1404">
        <f>IF($C1404="",0,IFERROR(MATCH($C1404,Settings!$D$11:$D$18,0),0))</f>
        <v/>
      </c>
      <c r="P1404">
        <f>IF(LOWER(TRIM($J1404&amp;""))="x",1,0)</f>
        <v/>
      </c>
    </row>
    <row r="1405">
      <c r="A1405" s="49" t="n">
        <v>46194</v>
      </c>
      <c r="B1405" s="50" t="inlineStr">
        <is>
          <t>BL27398</t>
        </is>
      </c>
      <c r="C1405" s="50" t="inlineStr">
        <is>
          <t>Amazon</t>
        </is>
      </c>
      <c r="D1405" s="50" t="inlineStr">
        <is>
          <t>BL-204</t>
        </is>
      </c>
      <c r="E1405" s="50" t="n">
        <v>1</v>
      </c>
      <c r="F1405" s="51" t="n">
        <v>20.21</v>
      </c>
      <c r="G1405" s="51" t="n">
        <v>0</v>
      </c>
      <c r="H1405" s="51" t="n">
        <v>0</v>
      </c>
      <c r="I1405" s="51" t="n">
        <v>4.38</v>
      </c>
      <c r="J1405" s="50" t="n"/>
      <c r="K1405" s="52">
        <f>IF(OR($A1405="",$E1405=""),"",IF($P1405=1,0,N($E1405)*N($F1405)-N($G1405)+N($H1405)))</f>
        <v/>
      </c>
      <c r="L1405" s="52">
        <f>IF(K1405="","",IF($P1405=1,0,N($E1405)*IFERROR(INDEX(Products!$D$8:$D$307,MATCH($D1405,Products!$A$8:$A$307,0)),0)))</f>
        <v/>
      </c>
      <c r="M1405" s="52">
        <f>IF(OR(K1405="",$O1405=0),IF(K1405="","",0),IF($P1405=1,0,K1405*(N(INDEX(Settings!$E$11:$E$18,$O1405))+N(INDEX(Settings!$G$11:$G$18,$O1405)))+N(INDEX(Settings!$F$11:$F$18,$O1405))))</f>
        <v/>
      </c>
      <c r="N1405" s="53">
        <f>IF(K1405="","",K1405-L1405-M1405-N($I1405)-$P1405*N(Settings!$D$20))</f>
        <v/>
      </c>
      <c r="O1405">
        <f>IF($C1405="",0,IFERROR(MATCH($C1405,Settings!$D$11:$D$18,0),0))</f>
        <v/>
      </c>
      <c r="P1405">
        <f>IF(LOWER(TRIM($J1405&amp;""))="x",1,0)</f>
        <v/>
      </c>
    </row>
    <row r="1406">
      <c r="A1406" s="49" t="n">
        <v>46194</v>
      </c>
      <c r="B1406" s="50" t="inlineStr">
        <is>
          <t>BL27399</t>
        </is>
      </c>
      <c r="C1406" s="50" t="inlineStr">
        <is>
          <t>eBay</t>
        </is>
      </c>
      <c r="D1406" s="50" t="inlineStr">
        <is>
          <t>BL-302</t>
        </is>
      </c>
      <c r="E1406" s="50" t="n">
        <v>1</v>
      </c>
      <c r="F1406" s="51" t="n">
        <v>33.53</v>
      </c>
      <c r="G1406" s="51" t="n">
        <v>0</v>
      </c>
      <c r="H1406" s="51" t="n">
        <v>3.28</v>
      </c>
      <c r="I1406" s="51" t="n">
        <v>4.64</v>
      </c>
      <c r="J1406" s="50" t="n"/>
      <c r="K1406" s="52">
        <f>IF(OR($A1406="",$E1406=""),"",IF($P1406=1,0,N($E1406)*N($F1406)-N($G1406)+N($H1406)))</f>
        <v/>
      </c>
      <c r="L1406" s="52">
        <f>IF(K1406="","",IF($P1406=1,0,N($E1406)*IFERROR(INDEX(Products!$D$8:$D$307,MATCH($D1406,Products!$A$8:$A$307,0)),0)))</f>
        <v/>
      </c>
      <c r="M1406" s="52">
        <f>IF(OR(K1406="",$O1406=0),IF(K1406="","",0),IF($P1406=1,0,K1406*(N(INDEX(Settings!$E$11:$E$18,$O1406))+N(INDEX(Settings!$G$11:$G$18,$O1406)))+N(INDEX(Settings!$F$11:$F$18,$O1406))))</f>
        <v/>
      </c>
      <c r="N1406" s="53">
        <f>IF(K1406="","",K1406-L1406-M1406-N($I1406)-$P1406*N(Settings!$D$20))</f>
        <v/>
      </c>
      <c r="O1406">
        <f>IF($C1406="",0,IFERROR(MATCH($C1406,Settings!$D$11:$D$18,0),0))</f>
        <v/>
      </c>
      <c r="P1406">
        <f>IF(LOWER(TRIM($J1406&amp;""))="x",1,0)</f>
        <v/>
      </c>
    </row>
    <row r="1407">
      <c r="A1407" s="49" t="n">
        <v>46194</v>
      </c>
      <c r="B1407" s="50" t="inlineStr">
        <is>
          <t>BL27400</t>
        </is>
      </c>
      <c r="C1407" s="50" t="inlineStr">
        <is>
          <t>eBay</t>
        </is>
      </c>
      <c r="D1407" s="50" t="inlineStr">
        <is>
          <t>BL-101</t>
        </is>
      </c>
      <c r="E1407" s="50" t="n">
        <v>1</v>
      </c>
      <c r="F1407" s="51" t="n">
        <v>20.92</v>
      </c>
      <c r="G1407" s="51" t="n">
        <v>0</v>
      </c>
      <c r="H1407" s="51" t="n">
        <v>3.28</v>
      </c>
      <c r="I1407" s="51" t="n">
        <v>4.85</v>
      </c>
      <c r="J1407" s="50" t="n"/>
      <c r="K1407" s="52">
        <f>IF(OR($A1407="",$E1407=""),"",IF($P1407=1,0,N($E1407)*N($F1407)-N($G1407)+N($H1407)))</f>
        <v/>
      </c>
      <c r="L1407" s="52">
        <f>IF(K1407="","",IF($P1407=1,0,N($E1407)*IFERROR(INDEX(Products!$D$8:$D$307,MATCH($D1407,Products!$A$8:$A$307,0)),0)))</f>
        <v/>
      </c>
      <c r="M1407" s="52">
        <f>IF(OR(K1407="",$O1407=0),IF(K1407="","",0),IF($P1407=1,0,K1407*(N(INDEX(Settings!$E$11:$E$18,$O1407))+N(INDEX(Settings!$G$11:$G$18,$O1407)))+N(INDEX(Settings!$F$11:$F$18,$O1407))))</f>
        <v/>
      </c>
      <c r="N1407" s="53">
        <f>IF(K1407="","",K1407-L1407-M1407-N($I1407)-$P1407*N(Settings!$D$20))</f>
        <v/>
      </c>
      <c r="O1407">
        <f>IF($C1407="",0,IFERROR(MATCH($C1407,Settings!$D$11:$D$18,0),0))</f>
        <v/>
      </c>
      <c r="P1407">
        <f>IF(LOWER(TRIM($J1407&amp;""))="x",1,0)</f>
        <v/>
      </c>
    </row>
    <row r="1408">
      <c r="A1408" s="49" t="n">
        <v>46194</v>
      </c>
      <c r="B1408" s="50" t="inlineStr">
        <is>
          <t>BL27401</t>
        </is>
      </c>
      <c r="C1408" s="50" t="inlineStr">
        <is>
          <t>Amazon</t>
        </is>
      </c>
      <c r="D1408" s="50" t="inlineStr">
        <is>
          <t>BL-201</t>
        </is>
      </c>
      <c r="E1408" s="50" t="n">
        <v>1</v>
      </c>
      <c r="F1408" s="51" t="n">
        <v>13.15</v>
      </c>
      <c r="G1408" s="51" t="n">
        <v>0</v>
      </c>
      <c r="H1408" s="51" t="n">
        <v>0</v>
      </c>
      <c r="I1408" s="51" t="n">
        <v>4.72</v>
      </c>
      <c r="J1408" s="50" t="n"/>
      <c r="K1408" s="52">
        <f>IF(OR($A1408="",$E1408=""),"",IF($P1408=1,0,N($E1408)*N($F1408)-N($G1408)+N($H1408)))</f>
        <v/>
      </c>
      <c r="L1408" s="52">
        <f>IF(K1408="","",IF($P1408=1,0,N($E1408)*IFERROR(INDEX(Products!$D$8:$D$307,MATCH($D1408,Products!$A$8:$A$307,0)),0)))</f>
        <v/>
      </c>
      <c r="M1408" s="52">
        <f>IF(OR(K1408="",$O1408=0),IF(K1408="","",0),IF($P1408=1,0,K1408*(N(INDEX(Settings!$E$11:$E$18,$O1408))+N(INDEX(Settings!$G$11:$G$18,$O1408)))+N(INDEX(Settings!$F$11:$F$18,$O1408))))</f>
        <v/>
      </c>
      <c r="N1408" s="53">
        <f>IF(K1408="","",K1408-L1408-M1408-N($I1408)-$P1408*N(Settings!$D$20))</f>
        <v/>
      </c>
      <c r="O1408">
        <f>IF($C1408="",0,IFERROR(MATCH($C1408,Settings!$D$11:$D$18,0),0))</f>
        <v/>
      </c>
      <c r="P1408">
        <f>IF(LOWER(TRIM($J1408&amp;""))="x",1,0)</f>
        <v/>
      </c>
    </row>
    <row r="1409">
      <c r="A1409" s="49" t="n">
        <v>46195</v>
      </c>
      <c r="B1409" s="50" t="inlineStr">
        <is>
          <t>BL27402</t>
        </is>
      </c>
      <c r="C1409" s="50" t="inlineStr">
        <is>
          <t>Own shop</t>
        </is>
      </c>
      <c r="D1409" s="50" t="inlineStr">
        <is>
          <t>BL-302</t>
        </is>
      </c>
      <c r="E1409" s="50" t="n">
        <v>1</v>
      </c>
      <c r="F1409" s="51" t="n">
        <v>33.53</v>
      </c>
      <c r="G1409" s="51" t="n">
        <v>0</v>
      </c>
      <c r="H1409" s="51" t="n">
        <v>4.12</v>
      </c>
      <c r="I1409" s="51" t="n">
        <v>4.58</v>
      </c>
      <c r="J1409" s="50" t="n"/>
      <c r="K1409" s="52">
        <f>IF(OR($A1409="",$E1409=""),"",IF($P1409=1,0,N($E1409)*N($F1409)-N($G1409)+N($H1409)))</f>
        <v/>
      </c>
      <c r="L1409" s="52">
        <f>IF(K1409="","",IF($P1409=1,0,N($E1409)*IFERROR(INDEX(Products!$D$8:$D$307,MATCH($D1409,Products!$A$8:$A$307,0)),0)))</f>
        <v/>
      </c>
      <c r="M1409" s="52">
        <f>IF(OR(K1409="",$O1409=0),IF(K1409="","",0),IF($P1409=1,0,K1409*(N(INDEX(Settings!$E$11:$E$18,$O1409))+N(INDEX(Settings!$G$11:$G$18,$O1409)))+N(INDEX(Settings!$F$11:$F$18,$O1409))))</f>
        <v/>
      </c>
      <c r="N1409" s="53">
        <f>IF(K1409="","",K1409-L1409-M1409-N($I1409)-$P1409*N(Settings!$D$20))</f>
        <v/>
      </c>
      <c r="O1409">
        <f>IF($C1409="",0,IFERROR(MATCH($C1409,Settings!$D$11:$D$18,0),0))</f>
        <v/>
      </c>
      <c r="P1409">
        <f>IF(LOWER(TRIM($J1409&amp;""))="x",1,0)</f>
        <v/>
      </c>
    </row>
    <row r="1410">
      <c r="A1410" s="49" t="n">
        <v>46195</v>
      </c>
      <c r="B1410" s="50" t="inlineStr">
        <is>
          <t>BL27403</t>
        </is>
      </c>
      <c r="C1410" s="50" t="inlineStr">
        <is>
          <t>Own shop</t>
        </is>
      </c>
      <c r="D1410" s="50" t="inlineStr">
        <is>
          <t>BL-201</t>
        </is>
      </c>
      <c r="E1410" s="50" t="n">
        <v>1</v>
      </c>
      <c r="F1410" s="51" t="n">
        <v>12.52</v>
      </c>
      <c r="G1410" s="51" t="n">
        <v>0</v>
      </c>
      <c r="H1410" s="51" t="n">
        <v>4.12</v>
      </c>
      <c r="I1410" s="51" t="n">
        <v>5.13</v>
      </c>
      <c r="J1410" s="50" t="n"/>
      <c r="K1410" s="52">
        <f>IF(OR($A1410="",$E1410=""),"",IF($P1410=1,0,N($E1410)*N($F1410)-N($G1410)+N($H1410)))</f>
        <v/>
      </c>
      <c r="L1410" s="52">
        <f>IF(K1410="","",IF($P1410=1,0,N($E1410)*IFERROR(INDEX(Products!$D$8:$D$307,MATCH($D1410,Products!$A$8:$A$307,0)),0)))</f>
        <v/>
      </c>
      <c r="M1410" s="52">
        <f>IF(OR(K1410="",$O1410=0),IF(K1410="","",0),IF($P1410=1,0,K1410*(N(INDEX(Settings!$E$11:$E$18,$O1410))+N(INDEX(Settings!$G$11:$G$18,$O1410)))+N(INDEX(Settings!$F$11:$F$18,$O1410))))</f>
        <v/>
      </c>
      <c r="N1410" s="53">
        <f>IF(K1410="","",K1410-L1410-M1410-N($I1410)-$P1410*N(Settings!$D$20))</f>
        <v/>
      </c>
      <c r="O1410">
        <f>IF($C1410="",0,IFERROR(MATCH($C1410,Settings!$D$11:$D$18,0),0))</f>
        <v/>
      </c>
      <c r="P1410">
        <f>IF(LOWER(TRIM($J1410&amp;""))="x",1,0)</f>
        <v/>
      </c>
    </row>
    <row r="1411">
      <c r="A1411" s="49" t="n">
        <v>46195</v>
      </c>
      <c r="B1411" s="50" t="inlineStr">
        <is>
          <t>BL27404</t>
        </is>
      </c>
      <c r="C1411" s="50" t="inlineStr">
        <is>
          <t>Own shop</t>
        </is>
      </c>
      <c r="D1411" s="50" t="inlineStr">
        <is>
          <t>BL-203</t>
        </is>
      </c>
      <c r="E1411" s="50" t="n">
        <v>1</v>
      </c>
      <c r="F1411" s="51" t="n">
        <v>16.72</v>
      </c>
      <c r="G1411" s="51" t="n">
        <v>1.67</v>
      </c>
      <c r="H1411" s="51" t="n">
        <v>4.12</v>
      </c>
      <c r="I1411" s="51" t="n">
        <v>4.71</v>
      </c>
      <c r="J1411" s="50" t="n"/>
      <c r="K1411" s="52">
        <f>IF(OR($A1411="",$E1411=""),"",IF($P1411=1,0,N($E1411)*N($F1411)-N($G1411)+N($H1411)))</f>
        <v/>
      </c>
      <c r="L1411" s="52">
        <f>IF(K1411="","",IF($P1411=1,0,N($E1411)*IFERROR(INDEX(Products!$D$8:$D$307,MATCH($D1411,Products!$A$8:$A$307,0)),0)))</f>
        <v/>
      </c>
      <c r="M1411" s="52">
        <f>IF(OR(K1411="",$O1411=0),IF(K1411="","",0),IF($P1411=1,0,K1411*(N(INDEX(Settings!$E$11:$E$18,$O1411))+N(INDEX(Settings!$G$11:$G$18,$O1411)))+N(INDEX(Settings!$F$11:$F$18,$O1411))))</f>
        <v/>
      </c>
      <c r="N1411" s="53">
        <f>IF(K1411="","",K1411-L1411-M1411-N($I1411)-$P1411*N(Settings!$D$20))</f>
        <v/>
      </c>
      <c r="O1411">
        <f>IF($C1411="",0,IFERROR(MATCH($C1411,Settings!$D$11:$D$18,0),0))</f>
        <v/>
      </c>
      <c r="P1411">
        <f>IF(LOWER(TRIM($J1411&amp;""))="x",1,0)</f>
        <v/>
      </c>
    </row>
    <row r="1412">
      <c r="A1412" s="49" t="n">
        <v>46195</v>
      </c>
      <c r="B1412" s="50" t="inlineStr">
        <is>
          <t>BL27405</t>
        </is>
      </c>
      <c r="C1412" s="50" t="inlineStr">
        <is>
          <t>Own shop</t>
        </is>
      </c>
      <c r="D1412" s="50" t="inlineStr">
        <is>
          <t>BL-202</t>
        </is>
      </c>
      <c r="E1412" s="50" t="n">
        <v>1</v>
      </c>
      <c r="F1412" s="51" t="n">
        <v>57.98</v>
      </c>
      <c r="G1412" s="51" t="n">
        <v>0</v>
      </c>
      <c r="H1412" s="51" t="n">
        <v>0</v>
      </c>
      <c r="I1412" s="51" t="n">
        <v>6.9</v>
      </c>
      <c r="J1412" s="50" t="n"/>
      <c r="K1412" s="52">
        <f>IF(OR($A1412="",$E1412=""),"",IF($P1412=1,0,N($E1412)*N($F1412)-N($G1412)+N($H1412)))</f>
        <v/>
      </c>
      <c r="L1412" s="52">
        <f>IF(K1412="","",IF($P1412=1,0,N($E1412)*IFERROR(INDEX(Products!$D$8:$D$307,MATCH($D1412,Products!$A$8:$A$307,0)),0)))</f>
        <v/>
      </c>
      <c r="M1412" s="52">
        <f>IF(OR(K1412="",$O1412=0),IF(K1412="","",0),IF($P1412=1,0,K1412*(N(INDEX(Settings!$E$11:$E$18,$O1412))+N(INDEX(Settings!$G$11:$G$18,$O1412)))+N(INDEX(Settings!$F$11:$F$18,$O1412))))</f>
        <v/>
      </c>
      <c r="N1412" s="53">
        <f>IF(K1412="","",K1412-L1412-M1412-N($I1412)-$P1412*N(Settings!$D$20))</f>
        <v/>
      </c>
      <c r="O1412">
        <f>IF($C1412="",0,IFERROR(MATCH($C1412,Settings!$D$11:$D$18,0),0))</f>
        <v/>
      </c>
      <c r="P1412">
        <f>IF(LOWER(TRIM($J1412&amp;""))="x",1,0)</f>
        <v/>
      </c>
    </row>
    <row r="1413">
      <c r="A1413" s="49" t="n">
        <v>46195</v>
      </c>
      <c r="B1413" s="50" t="inlineStr">
        <is>
          <t>BL27406</t>
        </is>
      </c>
      <c r="C1413" s="50" t="inlineStr">
        <is>
          <t>Amazon</t>
        </is>
      </c>
      <c r="D1413" s="50" t="inlineStr">
        <is>
          <t>BL-103</t>
        </is>
      </c>
      <c r="E1413" s="50" t="n">
        <v>1</v>
      </c>
      <c r="F1413" s="51" t="n">
        <v>30.79</v>
      </c>
      <c r="G1413" s="51" t="n">
        <v>0</v>
      </c>
      <c r="H1413" s="51" t="n">
        <v>0</v>
      </c>
      <c r="I1413" s="51" t="n">
        <v>4.99</v>
      </c>
      <c r="J1413" s="50" t="n"/>
      <c r="K1413" s="52">
        <f>IF(OR($A1413="",$E1413=""),"",IF($P1413=1,0,N($E1413)*N($F1413)-N($G1413)+N($H1413)))</f>
        <v/>
      </c>
      <c r="L1413" s="52">
        <f>IF(K1413="","",IF($P1413=1,0,N($E1413)*IFERROR(INDEX(Products!$D$8:$D$307,MATCH($D1413,Products!$A$8:$A$307,0)),0)))</f>
        <v/>
      </c>
      <c r="M1413" s="52">
        <f>IF(OR(K1413="",$O1413=0),IF(K1413="","",0),IF($P1413=1,0,K1413*(N(INDEX(Settings!$E$11:$E$18,$O1413))+N(INDEX(Settings!$G$11:$G$18,$O1413)))+N(INDEX(Settings!$F$11:$F$18,$O1413))))</f>
        <v/>
      </c>
      <c r="N1413" s="53">
        <f>IF(K1413="","",K1413-L1413-M1413-N($I1413)-$P1413*N(Settings!$D$20))</f>
        <v/>
      </c>
      <c r="O1413">
        <f>IF($C1413="",0,IFERROR(MATCH($C1413,Settings!$D$11:$D$18,0),0))</f>
        <v/>
      </c>
      <c r="P1413">
        <f>IF(LOWER(TRIM($J1413&amp;""))="x",1,0)</f>
        <v/>
      </c>
    </row>
    <row r="1414">
      <c r="A1414" s="49" t="n">
        <v>46195</v>
      </c>
      <c r="B1414" s="50" t="inlineStr">
        <is>
          <t>BL27407</t>
        </is>
      </c>
      <c r="C1414" s="50" t="inlineStr">
        <is>
          <t>Etsy</t>
        </is>
      </c>
      <c r="D1414" s="50" t="inlineStr">
        <is>
          <t>BL-204</t>
        </is>
      </c>
      <c r="E1414" s="50" t="n">
        <v>1</v>
      </c>
      <c r="F1414" s="51" t="n">
        <v>19.24</v>
      </c>
      <c r="G1414" s="51" t="n">
        <v>0</v>
      </c>
      <c r="H1414" s="51" t="n">
        <v>3.28</v>
      </c>
      <c r="I1414" s="51" t="n">
        <v>5.18</v>
      </c>
      <c r="J1414" s="50" t="n"/>
      <c r="K1414" s="52">
        <f>IF(OR($A1414="",$E1414=""),"",IF($P1414=1,0,N($E1414)*N($F1414)-N($G1414)+N($H1414)))</f>
        <v/>
      </c>
      <c r="L1414" s="52">
        <f>IF(K1414="","",IF($P1414=1,0,N($E1414)*IFERROR(INDEX(Products!$D$8:$D$307,MATCH($D1414,Products!$A$8:$A$307,0)),0)))</f>
        <v/>
      </c>
      <c r="M1414" s="52">
        <f>IF(OR(K1414="",$O1414=0),IF(K1414="","",0),IF($P1414=1,0,K1414*(N(INDEX(Settings!$E$11:$E$18,$O1414))+N(INDEX(Settings!$G$11:$G$18,$O1414)))+N(INDEX(Settings!$F$11:$F$18,$O1414))))</f>
        <v/>
      </c>
      <c r="N1414" s="53">
        <f>IF(K1414="","",K1414-L1414-M1414-N($I1414)-$P1414*N(Settings!$D$20))</f>
        <v/>
      </c>
      <c r="O1414">
        <f>IF($C1414="",0,IFERROR(MATCH($C1414,Settings!$D$11:$D$18,0),0))</f>
        <v/>
      </c>
      <c r="P1414">
        <f>IF(LOWER(TRIM($J1414&amp;""))="x",1,0)</f>
        <v/>
      </c>
    </row>
    <row r="1415">
      <c r="A1415" s="49" t="n">
        <v>46195</v>
      </c>
      <c r="B1415" s="50" t="inlineStr">
        <is>
          <t>BL27408</t>
        </is>
      </c>
      <c r="C1415" s="50" t="inlineStr">
        <is>
          <t>Amazon</t>
        </is>
      </c>
      <c r="D1415" s="50" t="inlineStr">
        <is>
          <t>BL-403</t>
        </is>
      </c>
      <c r="E1415" s="50" t="n">
        <v>1</v>
      </c>
      <c r="F1415" s="51" t="n">
        <v>11.38</v>
      </c>
      <c r="G1415" s="51" t="n">
        <v>0</v>
      </c>
      <c r="H1415" s="51" t="n">
        <v>0</v>
      </c>
      <c r="I1415" s="51" t="n">
        <v>4.36</v>
      </c>
      <c r="J1415" s="50" t="n"/>
      <c r="K1415" s="52">
        <f>IF(OR($A1415="",$E1415=""),"",IF($P1415=1,0,N($E1415)*N($F1415)-N($G1415)+N($H1415)))</f>
        <v/>
      </c>
      <c r="L1415" s="52">
        <f>IF(K1415="","",IF($P1415=1,0,N($E1415)*IFERROR(INDEX(Products!$D$8:$D$307,MATCH($D1415,Products!$A$8:$A$307,0)),0)))</f>
        <v/>
      </c>
      <c r="M1415" s="52">
        <f>IF(OR(K1415="",$O1415=0),IF(K1415="","",0),IF($P1415=1,0,K1415*(N(INDEX(Settings!$E$11:$E$18,$O1415))+N(INDEX(Settings!$G$11:$G$18,$O1415)))+N(INDEX(Settings!$F$11:$F$18,$O1415))))</f>
        <v/>
      </c>
      <c r="N1415" s="53">
        <f>IF(K1415="","",K1415-L1415-M1415-N($I1415)-$P1415*N(Settings!$D$20))</f>
        <v/>
      </c>
      <c r="O1415">
        <f>IF($C1415="",0,IFERROR(MATCH($C1415,Settings!$D$11:$D$18,0),0))</f>
        <v/>
      </c>
      <c r="P1415">
        <f>IF(LOWER(TRIM($J1415&amp;""))="x",1,0)</f>
        <v/>
      </c>
    </row>
    <row r="1416">
      <c r="A1416" s="49" t="n">
        <v>46195</v>
      </c>
      <c r="B1416" s="50" t="inlineStr">
        <is>
          <t>BL27409</t>
        </is>
      </c>
      <c r="C1416" s="50" t="inlineStr">
        <is>
          <t>Own shop</t>
        </is>
      </c>
      <c r="D1416" s="50" t="inlineStr">
        <is>
          <t>BL-104</t>
        </is>
      </c>
      <c r="E1416" s="50" t="n">
        <v>1</v>
      </c>
      <c r="F1416" s="51" t="n">
        <v>8.32</v>
      </c>
      <c r="G1416" s="51" t="n">
        <v>0</v>
      </c>
      <c r="H1416" s="51" t="n">
        <v>4.12</v>
      </c>
      <c r="I1416" s="51" t="n">
        <v>4.95</v>
      </c>
      <c r="J1416" s="50" t="n"/>
      <c r="K1416" s="52">
        <f>IF(OR($A1416="",$E1416=""),"",IF($P1416=1,0,N($E1416)*N($F1416)-N($G1416)+N($H1416)))</f>
        <v/>
      </c>
      <c r="L1416" s="52">
        <f>IF(K1416="","",IF($P1416=1,0,N($E1416)*IFERROR(INDEX(Products!$D$8:$D$307,MATCH($D1416,Products!$A$8:$A$307,0)),0)))</f>
        <v/>
      </c>
      <c r="M1416" s="52">
        <f>IF(OR(K1416="",$O1416=0),IF(K1416="","",0),IF($P1416=1,0,K1416*(N(INDEX(Settings!$E$11:$E$18,$O1416))+N(INDEX(Settings!$G$11:$G$18,$O1416)))+N(INDEX(Settings!$F$11:$F$18,$O1416))))</f>
        <v/>
      </c>
      <c r="N1416" s="53">
        <f>IF(K1416="","",K1416-L1416-M1416-N($I1416)-$P1416*N(Settings!$D$20))</f>
        <v/>
      </c>
      <c r="O1416">
        <f>IF($C1416="",0,IFERROR(MATCH($C1416,Settings!$D$11:$D$18,0),0))</f>
        <v/>
      </c>
      <c r="P1416">
        <f>IF(LOWER(TRIM($J1416&amp;""))="x",1,0)</f>
        <v/>
      </c>
    </row>
    <row r="1417">
      <c r="A1417" s="49" t="n">
        <v>46196</v>
      </c>
      <c r="B1417" s="50" t="inlineStr">
        <is>
          <t>BL27410</t>
        </is>
      </c>
      <c r="C1417" s="50" t="inlineStr">
        <is>
          <t>eBay</t>
        </is>
      </c>
      <c r="D1417" s="50" t="inlineStr">
        <is>
          <t>BL-203</t>
        </is>
      </c>
      <c r="E1417" s="50" t="n">
        <v>1</v>
      </c>
      <c r="F1417" s="51" t="n">
        <v>16.72</v>
      </c>
      <c r="G1417" s="51" t="n">
        <v>0</v>
      </c>
      <c r="H1417" s="51" t="n">
        <v>3.28</v>
      </c>
      <c r="I1417" s="51" t="n">
        <v>4.33</v>
      </c>
      <c r="J1417" s="50" t="inlineStr">
        <is>
          <t>x</t>
        </is>
      </c>
      <c r="K1417" s="52">
        <f>IF(OR($A1417="",$E1417=""),"",IF($P1417=1,0,N($E1417)*N($F1417)-N($G1417)+N($H1417)))</f>
        <v/>
      </c>
      <c r="L1417" s="52">
        <f>IF(K1417="","",IF($P1417=1,0,N($E1417)*IFERROR(INDEX(Products!$D$8:$D$307,MATCH($D1417,Products!$A$8:$A$307,0)),0)))</f>
        <v/>
      </c>
      <c r="M1417" s="52">
        <f>IF(OR(K1417="",$O1417=0),IF(K1417="","",0),IF($P1417=1,0,K1417*(N(INDEX(Settings!$E$11:$E$18,$O1417))+N(INDEX(Settings!$G$11:$G$18,$O1417)))+N(INDEX(Settings!$F$11:$F$18,$O1417))))</f>
        <v/>
      </c>
      <c r="N1417" s="53">
        <f>IF(K1417="","",K1417-L1417-M1417-N($I1417)-$P1417*N(Settings!$D$20))</f>
        <v/>
      </c>
      <c r="O1417">
        <f>IF($C1417="",0,IFERROR(MATCH($C1417,Settings!$D$11:$D$18,0),0))</f>
        <v/>
      </c>
      <c r="P1417">
        <f>IF(LOWER(TRIM($J1417&amp;""))="x",1,0)</f>
        <v/>
      </c>
    </row>
    <row r="1418">
      <c r="A1418" s="49" t="n">
        <v>46196</v>
      </c>
      <c r="B1418" s="50" t="inlineStr">
        <is>
          <t>BL27411</t>
        </is>
      </c>
      <c r="C1418" s="50" t="inlineStr">
        <is>
          <t>Own shop</t>
        </is>
      </c>
      <c r="D1418" s="50" t="inlineStr">
        <is>
          <t>BL-201</t>
        </is>
      </c>
      <c r="E1418" s="50" t="n">
        <v>2</v>
      </c>
      <c r="F1418" s="51" t="n">
        <v>12.52</v>
      </c>
      <c r="G1418" s="51" t="n">
        <v>0</v>
      </c>
      <c r="H1418" s="51" t="n">
        <v>4.12</v>
      </c>
      <c r="I1418" s="51" t="n">
        <v>5.02</v>
      </c>
      <c r="J1418" s="50" t="n"/>
      <c r="K1418" s="52">
        <f>IF(OR($A1418="",$E1418=""),"",IF($P1418=1,0,N($E1418)*N($F1418)-N($G1418)+N($H1418)))</f>
        <v/>
      </c>
      <c r="L1418" s="52">
        <f>IF(K1418="","",IF($P1418=1,0,N($E1418)*IFERROR(INDEX(Products!$D$8:$D$307,MATCH($D1418,Products!$A$8:$A$307,0)),0)))</f>
        <v/>
      </c>
      <c r="M1418" s="52">
        <f>IF(OR(K1418="",$O1418=0),IF(K1418="","",0),IF($P1418=1,0,K1418*(N(INDEX(Settings!$E$11:$E$18,$O1418))+N(INDEX(Settings!$G$11:$G$18,$O1418)))+N(INDEX(Settings!$F$11:$F$18,$O1418))))</f>
        <v/>
      </c>
      <c r="N1418" s="53">
        <f>IF(K1418="","",K1418-L1418-M1418-N($I1418)-$P1418*N(Settings!$D$20))</f>
        <v/>
      </c>
      <c r="O1418">
        <f>IF($C1418="",0,IFERROR(MATCH($C1418,Settings!$D$11:$D$18,0),0))</f>
        <v/>
      </c>
      <c r="P1418">
        <f>IF(LOWER(TRIM($J1418&amp;""))="x",1,0)</f>
        <v/>
      </c>
    </row>
    <row r="1419">
      <c r="A1419" s="49" t="n">
        <v>46196</v>
      </c>
      <c r="B1419" s="50" t="inlineStr">
        <is>
          <t>BL27412</t>
        </is>
      </c>
      <c r="C1419" s="50" t="inlineStr">
        <is>
          <t>Amazon</t>
        </is>
      </c>
      <c r="D1419" s="50" t="inlineStr">
        <is>
          <t>BL-403</t>
        </is>
      </c>
      <c r="E1419" s="50" t="n">
        <v>1</v>
      </c>
      <c r="F1419" s="51" t="n">
        <v>11.38</v>
      </c>
      <c r="G1419" s="51" t="n">
        <v>0</v>
      </c>
      <c r="H1419" s="51" t="n">
        <v>0</v>
      </c>
      <c r="I1419" s="51" t="n">
        <v>4.85</v>
      </c>
      <c r="J1419" s="50" t="n"/>
      <c r="K1419" s="52">
        <f>IF(OR($A1419="",$E1419=""),"",IF($P1419=1,0,N($E1419)*N($F1419)-N($G1419)+N($H1419)))</f>
        <v/>
      </c>
      <c r="L1419" s="52">
        <f>IF(K1419="","",IF($P1419=1,0,N($E1419)*IFERROR(INDEX(Products!$D$8:$D$307,MATCH($D1419,Products!$A$8:$A$307,0)),0)))</f>
        <v/>
      </c>
      <c r="M1419" s="52">
        <f>IF(OR(K1419="",$O1419=0),IF(K1419="","",0),IF($P1419=1,0,K1419*(N(INDEX(Settings!$E$11:$E$18,$O1419))+N(INDEX(Settings!$G$11:$G$18,$O1419)))+N(INDEX(Settings!$F$11:$F$18,$O1419))))</f>
        <v/>
      </c>
      <c r="N1419" s="53">
        <f>IF(K1419="","",K1419-L1419-M1419-N($I1419)-$P1419*N(Settings!$D$20))</f>
        <v/>
      </c>
      <c r="O1419">
        <f>IF($C1419="",0,IFERROR(MATCH($C1419,Settings!$D$11:$D$18,0),0))</f>
        <v/>
      </c>
      <c r="P1419">
        <f>IF(LOWER(TRIM($J1419&amp;""))="x",1,0)</f>
        <v/>
      </c>
    </row>
    <row r="1420">
      <c r="A1420" s="49" t="n">
        <v>46196</v>
      </c>
      <c r="B1420" s="50" t="inlineStr">
        <is>
          <t>BL27413</t>
        </is>
      </c>
      <c r="C1420" s="50" t="inlineStr">
        <is>
          <t>eBay</t>
        </is>
      </c>
      <c r="D1420" s="50" t="inlineStr">
        <is>
          <t>BL-302</t>
        </is>
      </c>
      <c r="E1420" s="50" t="n">
        <v>1</v>
      </c>
      <c r="F1420" s="51" t="n">
        <v>33.53</v>
      </c>
      <c r="G1420" s="51" t="n">
        <v>0</v>
      </c>
      <c r="H1420" s="51" t="n">
        <v>3.28</v>
      </c>
      <c r="I1420" s="51" t="n">
        <v>4.4</v>
      </c>
      <c r="J1420" s="50" t="n"/>
      <c r="K1420" s="52">
        <f>IF(OR($A1420="",$E1420=""),"",IF($P1420=1,0,N($E1420)*N($F1420)-N($G1420)+N($H1420)))</f>
        <v/>
      </c>
      <c r="L1420" s="52">
        <f>IF(K1420="","",IF($P1420=1,0,N($E1420)*IFERROR(INDEX(Products!$D$8:$D$307,MATCH($D1420,Products!$A$8:$A$307,0)),0)))</f>
        <v/>
      </c>
      <c r="M1420" s="52">
        <f>IF(OR(K1420="",$O1420=0),IF(K1420="","",0),IF($P1420=1,0,K1420*(N(INDEX(Settings!$E$11:$E$18,$O1420))+N(INDEX(Settings!$G$11:$G$18,$O1420)))+N(INDEX(Settings!$F$11:$F$18,$O1420))))</f>
        <v/>
      </c>
      <c r="N1420" s="53">
        <f>IF(K1420="","",K1420-L1420-M1420-N($I1420)-$P1420*N(Settings!$D$20))</f>
        <v/>
      </c>
      <c r="O1420">
        <f>IF($C1420="",0,IFERROR(MATCH($C1420,Settings!$D$11:$D$18,0),0))</f>
        <v/>
      </c>
      <c r="P1420">
        <f>IF(LOWER(TRIM($J1420&amp;""))="x",1,0)</f>
        <v/>
      </c>
    </row>
    <row r="1421">
      <c r="A1421" s="49" t="n">
        <v>46196</v>
      </c>
      <c r="B1421" s="50" t="inlineStr">
        <is>
          <t>BL27414</t>
        </is>
      </c>
      <c r="C1421" s="50" t="inlineStr">
        <is>
          <t>Own shop</t>
        </is>
      </c>
      <c r="D1421" s="50" t="inlineStr">
        <is>
          <t>BL-102</t>
        </is>
      </c>
      <c r="E1421" s="50" t="n">
        <v>1</v>
      </c>
      <c r="F1421" s="51" t="n">
        <v>14.2</v>
      </c>
      <c r="G1421" s="51" t="n">
        <v>0</v>
      </c>
      <c r="H1421" s="51" t="n">
        <v>4.12</v>
      </c>
      <c r="I1421" s="51" t="n">
        <v>4.66</v>
      </c>
      <c r="J1421" s="50" t="n"/>
      <c r="K1421" s="52">
        <f>IF(OR($A1421="",$E1421=""),"",IF($P1421=1,0,N($E1421)*N($F1421)-N($G1421)+N($H1421)))</f>
        <v/>
      </c>
      <c r="L1421" s="52">
        <f>IF(K1421="","",IF($P1421=1,0,N($E1421)*IFERROR(INDEX(Products!$D$8:$D$307,MATCH($D1421,Products!$A$8:$A$307,0)),0)))</f>
        <v/>
      </c>
      <c r="M1421" s="52">
        <f>IF(OR(K1421="",$O1421=0),IF(K1421="","",0),IF($P1421=1,0,K1421*(N(INDEX(Settings!$E$11:$E$18,$O1421))+N(INDEX(Settings!$G$11:$G$18,$O1421)))+N(INDEX(Settings!$F$11:$F$18,$O1421))))</f>
        <v/>
      </c>
      <c r="N1421" s="53">
        <f>IF(K1421="","",K1421-L1421-M1421-N($I1421)-$P1421*N(Settings!$D$20))</f>
        <v/>
      </c>
      <c r="O1421">
        <f>IF($C1421="",0,IFERROR(MATCH($C1421,Settings!$D$11:$D$18,0),0))</f>
        <v/>
      </c>
      <c r="P1421">
        <f>IF(LOWER(TRIM($J1421&amp;""))="x",1,0)</f>
        <v/>
      </c>
    </row>
    <row r="1422">
      <c r="A1422" s="49" t="n">
        <v>46196</v>
      </c>
      <c r="B1422" s="50" t="inlineStr">
        <is>
          <t>BL27415</t>
        </is>
      </c>
      <c r="C1422" s="50" t="inlineStr">
        <is>
          <t>Amazon</t>
        </is>
      </c>
      <c r="D1422" s="50" t="inlineStr">
        <is>
          <t>BL-101</t>
        </is>
      </c>
      <c r="E1422" s="50" t="n">
        <v>1</v>
      </c>
      <c r="F1422" s="51" t="n">
        <v>21.97</v>
      </c>
      <c r="G1422" s="51" t="n">
        <v>0</v>
      </c>
      <c r="H1422" s="51" t="n">
        <v>0</v>
      </c>
      <c r="I1422" s="51" t="n">
        <v>4.13</v>
      </c>
      <c r="J1422" s="50" t="n"/>
      <c r="K1422" s="52">
        <f>IF(OR($A1422="",$E1422=""),"",IF($P1422=1,0,N($E1422)*N($F1422)-N($G1422)+N($H1422)))</f>
        <v/>
      </c>
      <c r="L1422" s="52">
        <f>IF(K1422="","",IF($P1422=1,0,N($E1422)*IFERROR(INDEX(Products!$D$8:$D$307,MATCH($D1422,Products!$A$8:$A$307,0)),0)))</f>
        <v/>
      </c>
      <c r="M1422" s="52">
        <f>IF(OR(K1422="",$O1422=0),IF(K1422="","",0),IF($P1422=1,0,K1422*(N(INDEX(Settings!$E$11:$E$18,$O1422))+N(INDEX(Settings!$G$11:$G$18,$O1422)))+N(INDEX(Settings!$F$11:$F$18,$O1422))))</f>
        <v/>
      </c>
      <c r="N1422" s="53">
        <f>IF(K1422="","",K1422-L1422-M1422-N($I1422)-$P1422*N(Settings!$D$20))</f>
        <v/>
      </c>
      <c r="O1422">
        <f>IF($C1422="",0,IFERROR(MATCH($C1422,Settings!$D$11:$D$18,0),0))</f>
        <v/>
      </c>
      <c r="P1422">
        <f>IF(LOWER(TRIM($J1422&amp;""))="x",1,0)</f>
        <v/>
      </c>
    </row>
    <row r="1423">
      <c r="A1423" s="49" t="n">
        <v>46196</v>
      </c>
      <c r="B1423" s="50" t="inlineStr">
        <is>
          <t>BL27416</t>
        </is>
      </c>
      <c r="C1423" s="50" t="inlineStr">
        <is>
          <t>Amazon</t>
        </is>
      </c>
      <c r="D1423" s="50" t="inlineStr">
        <is>
          <t>BL-302</t>
        </is>
      </c>
      <c r="E1423" s="50" t="n">
        <v>1</v>
      </c>
      <c r="F1423" s="51" t="n">
        <v>35.21</v>
      </c>
      <c r="G1423" s="51" t="n">
        <v>0</v>
      </c>
      <c r="H1423" s="51" t="n">
        <v>0</v>
      </c>
      <c r="I1423" s="51" t="n">
        <v>4.64</v>
      </c>
      <c r="J1423" s="50" t="n"/>
      <c r="K1423" s="52">
        <f>IF(OR($A1423="",$E1423=""),"",IF($P1423=1,0,N($E1423)*N($F1423)-N($G1423)+N($H1423)))</f>
        <v/>
      </c>
      <c r="L1423" s="52">
        <f>IF(K1423="","",IF($P1423=1,0,N($E1423)*IFERROR(INDEX(Products!$D$8:$D$307,MATCH($D1423,Products!$A$8:$A$307,0)),0)))</f>
        <v/>
      </c>
      <c r="M1423" s="52">
        <f>IF(OR(K1423="",$O1423=0),IF(K1423="","",0),IF($P1423=1,0,K1423*(N(INDEX(Settings!$E$11:$E$18,$O1423))+N(INDEX(Settings!$G$11:$G$18,$O1423)))+N(INDEX(Settings!$F$11:$F$18,$O1423))))</f>
        <v/>
      </c>
      <c r="N1423" s="53">
        <f>IF(K1423="","",K1423-L1423-M1423-N($I1423)-$P1423*N(Settings!$D$20))</f>
        <v/>
      </c>
      <c r="O1423">
        <f>IF($C1423="",0,IFERROR(MATCH($C1423,Settings!$D$11:$D$18,0),0))</f>
        <v/>
      </c>
      <c r="P1423">
        <f>IF(LOWER(TRIM($J1423&amp;""))="x",1,0)</f>
        <v/>
      </c>
    </row>
    <row r="1424">
      <c r="A1424" s="49" t="n">
        <v>46197</v>
      </c>
      <c r="B1424" s="50" t="inlineStr">
        <is>
          <t>BL27417</t>
        </is>
      </c>
      <c r="C1424" s="50" t="inlineStr">
        <is>
          <t>eBay</t>
        </is>
      </c>
      <c r="D1424" s="50" t="inlineStr">
        <is>
          <t>BL-402</t>
        </is>
      </c>
      <c r="E1424" s="50" t="n">
        <v>1</v>
      </c>
      <c r="F1424" s="51" t="n">
        <v>41.93</v>
      </c>
      <c r="G1424" s="51" t="n">
        <v>0</v>
      </c>
      <c r="H1424" s="51" t="n">
        <v>3.28</v>
      </c>
      <c r="I1424" s="51" t="n">
        <v>6.9</v>
      </c>
      <c r="J1424" s="50" t="n"/>
      <c r="K1424" s="52">
        <f>IF(OR($A1424="",$E1424=""),"",IF($P1424=1,0,N($E1424)*N($F1424)-N($G1424)+N($H1424)))</f>
        <v/>
      </c>
      <c r="L1424" s="52">
        <f>IF(K1424="","",IF($P1424=1,0,N($E1424)*IFERROR(INDEX(Products!$D$8:$D$307,MATCH($D1424,Products!$A$8:$A$307,0)),0)))</f>
        <v/>
      </c>
      <c r="M1424" s="52">
        <f>IF(OR(K1424="",$O1424=0),IF(K1424="","",0),IF($P1424=1,0,K1424*(N(INDEX(Settings!$E$11:$E$18,$O1424))+N(INDEX(Settings!$G$11:$G$18,$O1424)))+N(INDEX(Settings!$F$11:$F$18,$O1424))))</f>
        <v/>
      </c>
      <c r="N1424" s="53">
        <f>IF(K1424="","",K1424-L1424-M1424-N($I1424)-$P1424*N(Settings!$D$20))</f>
        <v/>
      </c>
      <c r="O1424">
        <f>IF($C1424="",0,IFERROR(MATCH($C1424,Settings!$D$11:$D$18,0),0))</f>
        <v/>
      </c>
      <c r="P1424">
        <f>IF(LOWER(TRIM($J1424&amp;""))="x",1,0)</f>
        <v/>
      </c>
    </row>
    <row r="1425">
      <c r="A1425" s="49" t="n">
        <v>46197</v>
      </c>
      <c r="B1425" s="50" t="inlineStr">
        <is>
          <t>BL27418</t>
        </is>
      </c>
      <c r="C1425" s="50" t="inlineStr">
        <is>
          <t>Own shop</t>
        </is>
      </c>
      <c r="D1425" s="50" t="inlineStr">
        <is>
          <t>BL-202</t>
        </is>
      </c>
      <c r="E1425" s="50" t="n">
        <v>1</v>
      </c>
      <c r="F1425" s="51" t="n">
        <v>57.98</v>
      </c>
      <c r="G1425" s="51" t="n">
        <v>0</v>
      </c>
      <c r="H1425" s="51" t="n">
        <v>0</v>
      </c>
      <c r="I1425" s="51" t="n">
        <v>6.9</v>
      </c>
      <c r="J1425" s="50" t="n"/>
      <c r="K1425" s="52">
        <f>IF(OR($A1425="",$E1425=""),"",IF($P1425=1,0,N($E1425)*N($F1425)-N($G1425)+N($H1425)))</f>
        <v/>
      </c>
      <c r="L1425" s="52">
        <f>IF(K1425="","",IF($P1425=1,0,N($E1425)*IFERROR(INDEX(Products!$D$8:$D$307,MATCH($D1425,Products!$A$8:$A$307,0)),0)))</f>
        <v/>
      </c>
      <c r="M1425" s="52">
        <f>IF(OR(K1425="",$O1425=0),IF(K1425="","",0),IF($P1425=1,0,K1425*(N(INDEX(Settings!$E$11:$E$18,$O1425))+N(INDEX(Settings!$G$11:$G$18,$O1425)))+N(INDEX(Settings!$F$11:$F$18,$O1425))))</f>
        <v/>
      </c>
      <c r="N1425" s="53">
        <f>IF(K1425="","",K1425-L1425-M1425-N($I1425)-$P1425*N(Settings!$D$20))</f>
        <v/>
      </c>
      <c r="O1425">
        <f>IF($C1425="",0,IFERROR(MATCH($C1425,Settings!$D$11:$D$18,0),0))</f>
        <v/>
      </c>
      <c r="P1425">
        <f>IF(LOWER(TRIM($J1425&amp;""))="x",1,0)</f>
        <v/>
      </c>
    </row>
    <row r="1426">
      <c r="A1426" s="49" t="n">
        <v>46197</v>
      </c>
      <c r="B1426" s="50" t="inlineStr">
        <is>
          <t>BL27419</t>
        </is>
      </c>
      <c r="C1426" s="50" t="inlineStr">
        <is>
          <t>Own shop</t>
        </is>
      </c>
      <c r="D1426" s="50" t="inlineStr">
        <is>
          <t>BL-202</t>
        </is>
      </c>
      <c r="E1426" s="50" t="n">
        <v>1</v>
      </c>
      <c r="F1426" s="51" t="n">
        <v>57.98</v>
      </c>
      <c r="G1426" s="51" t="n">
        <v>0</v>
      </c>
      <c r="H1426" s="51" t="n">
        <v>0</v>
      </c>
      <c r="I1426" s="51" t="n">
        <v>6.9</v>
      </c>
      <c r="J1426" s="50" t="n"/>
      <c r="K1426" s="52">
        <f>IF(OR($A1426="",$E1426=""),"",IF($P1426=1,0,N($E1426)*N($F1426)-N($G1426)+N($H1426)))</f>
        <v/>
      </c>
      <c r="L1426" s="52">
        <f>IF(K1426="","",IF($P1426=1,0,N($E1426)*IFERROR(INDEX(Products!$D$8:$D$307,MATCH($D1426,Products!$A$8:$A$307,0)),0)))</f>
        <v/>
      </c>
      <c r="M1426" s="52">
        <f>IF(OR(K1426="",$O1426=0),IF(K1426="","",0),IF($P1426=1,0,K1426*(N(INDEX(Settings!$E$11:$E$18,$O1426))+N(INDEX(Settings!$G$11:$G$18,$O1426)))+N(INDEX(Settings!$F$11:$F$18,$O1426))))</f>
        <v/>
      </c>
      <c r="N1426" s="53">
        <f>IF(K1426="","",K1426-L1426-M1426-N($I1426)-$P1426*N(Settings!$D$20))</f>
        <v/>
      </c>
      <c r="O1426">
        <f>IF($C1426="",0,IFERROR(MATCH($C1426,Settings!$D$11:$D$18,0),0))</f>
        <v/>
      </c>
      <c r="P1426">
        <f>IF(LOWER(TRIM($J1426&amp;""))="x",1,0)</f>
        <v/>
      </c>
    </row>
    <row r="1427">
      <c r="A1427" s="49" t="n">
        <v>46197</v>
      </c>
      <c r="B1427" s="50" t="inlineStr">
        <is>
          <t>BL27420</t>
        </is>
      </c>
      <c r="C1427" s="50" t="inlineStr">
        <is>
          <t>eBay</t>
        </is>
      </c>
      <c r="D1427" s="50" t="inlineStr">
        <is>
          <t>BL-102</t>
        </is>
      </c>
      <c r="E1427" s="50" t="n">
        <v>1</v>
      </c>
      <c r="F1427" s="51" t="n">
        <v>14.2</v>
      </c>
      <c r="G1427" s="51" t="n">
        <v>0</v>
      </c>
      <c r="H1427" s="51" t="n">
        <v>3.28</v>
      </c>
      <c r="I1427" s="51" t="n">
        <v>5.18</v>
      </c>
      <c r="J1427" s="50" t="n"/>
      <c r="K1427" s="52">
        <f>IF(OR($A1427="",$E1427=""),"",IF($P1427=1,0,N($E1427)*N($F1427)-N($G1427)+N($H1427)))</f>
        <v/>
      </c>
      <c r="L1427" s="52">
        <f>IF(K1427="","",IF($P1427=1,0,N($E1427)*IFERROR(INDEX(Products!$D$8:$D$307,MATCH($D1427,Products!$A$8:$A$307,0)),0)))</f>
        <v/>
      </c>
      <c r="M1427" s="52">
        <f>IF(OR(K1427="",$O1427=0),IF(K1427="","",0),IF($P1427=1,0,K1427*(N(INDEX(Settings!$E$11:$E$18,$O1427))+N(INDEX(Settings!$G$11:$G$18,$O1427)))+N(INDEX(Settings!$F$11:$F$18,$O1427))))</f>
        <v/>
      </c>
      <c r="N1427" s="53">
        <f>IF(K1427="","",K1427-L1427-M1427-N($I1427)-$P1427*N(Settings!$D$20))</f>
        <v/>
      </c>
      <c r="O1427">
        <f>IF($C1427="",0,IFERROR(MATCH($C1427,Settings!$D$11:$D$18,0),0))</f>
        <v/>
      </c>
      <c r="P1427">
        <f>IF(LOWER(TRIM($J1427&amp;""))="x",1,0)</f>
        <v/>
      </c>
    </row>
    <row r="1428">
      <c r="A1428" s="49" t="n">
        <v>46197</v>
      </c>
      <c r="B1428" s="50" t="inlineStr">
        <is>
          <t>BL27421</t>
        </is>
      </c>
      <c r="C1428" s="50" t="inlineStr">
        <is>
          <t>Own shop</t>
        </is>
      </c>
      <c r="D1428" s="50" t="inlineStr">
        <is>
          <t>BL-201</t>
        </is>
      </c>
      <c r="E1428" s="50" t="n">
        <v>1</v>
      </c>
      <c r="F1428" s="51" t="n">
        <v>12.52</v>
      </c>
      <c r="G1428" s="51" t="n">
        <v>0</v>
      </c>
      <c r="H1428" s="51" t="n">
        <v>4.12</v>
      </c>
      <c r="I1428" s="51" t="n">
        <v>4.8</v>
      </c>
      <c r="J1428" s="50" t="n"/>
      <c r="K1428" s="52">
        <f>IF(OR($A1428="",$E1428=""),"",IF($P1428=1,0,N($E1428)*N($F1428)-N($G1428)+N($H1428)))</f>
        <v/>
      </c>
      <c r="L1428" s="52">
        <f>IF(K1428="","",IF($P1428=1,0,N($E1428)*IFERROR(INDEX(Products!$D$8:$D$307,MATCH($D1428,Products!$A$8:$A$307,0)),0)))</f>
        <v/>
      </c>
      <c r="M1428" s="52">
        <f>IF(OR(K1428="",$O1428=0),IF(K1428="","",0),IF($P1428=1,0,K1428*(N(INDEX(Settings!$E$11:$E$18,$O1428))+N(INDEX(Settings!$G$11:$G$18,$O1428)))+N(INDEX(Settings!$F$11:$F$18,$O1428))))</f>
        <v/>
      </c>
      <c r="N1428" s="53">
        <f>IF(K1428="","",K1428-L1428-M1428-N($I1428)-$P1428*N(Settings!$D$20))</f>
        <v/>
      </c>
      <c r="O1428">
        <f>IF($C1428="",0,IFERROR(MATCH($C1428,Settings!$D$11:$D$18,0),0))</f>
        <v/>
      </c>
      <c r="P1428">
        <f>IF(LOWER(TRIM($J1428&amp;""))="x",1,0)</f>
        <v/>
      </c>
    </row>
    <row r="1429">
      <c r="A1429" s="49" t="n">
        <v>46197</v>
      </c>
      <c r="B1429" s="50" t="inlineStr">
        <is>
          <t>BL27422</t>
        </is>
      </c>
      <c r="C1429" s="50" t="inlineStr">
        <is>
          <t>Own shop</t>
        </is>
      </c>
      <c r="D1429" s="50" t="inlineStr">
        <is>
          <t>BL-102</t>
        </is>
      </c>
      <c r="E1429" s="50" t="n">
        <v>1</v>
      </c>
      <c r="F1429" s="51" t="n">
        <v>14.2</v>
      </c>
      <c r="G1429" s="51" t="n">
        <v>0</v>
      </c>
      <c r="H1429" s="51" t="n">
        <v>4.12</v>
      </c>
      <c r="I1429" s="51" t="n">
        <v>4.67</v>
      </c>
      <c r="J1429" s="50" t="n"/>
      <c r="K1429" s="52">
        <f>IF(OR($A1429="",$E1429=""),"",IF($P1429=1,0,N($E1429)*N($F1429)-N($G1429)+N($H1429)))</f>
        <v/>
      </c>
      <c r="L1429" s="52">
        <f>IF(K1429="","",IF($P1429=1,0,N($E1429)*IFERROR(INDEX(Products!$D$8:$D$307,MATCH($D1429,Products!$A$8:$A$307,0)),0)))</f>
        <v/>
      </c>
      <c r="M1429" s="52">
        <f>IF(OR(K1429="",$O1429=0),IF(K1429="","",0),IF($P1429=1,0,K1429*(N(INDEX(Settings!$E$11:$E$18,$O1429))+N(INDEX(Settings!$G$11:$G$18,$O1429)))+N(INDEX(Settings!$F$11:$F$18,$O1429))))</f>
        <v/>
      </c>
      <c r="N1429" s="53">
        <f>IF(K1429="","",K1429-L1429-M1429-N($I1429)-$P1429*N(Settings!$D$20))</f>
        <v/>
      </c>
      <c r="O1429">
        <f>IF($C1429="",0,IFERROR(MATCH($C1429,Settings!$D$11:$D$18,0),0))</f>
        <v/>
      </c>
      <c r="P1429">
        <f>IF(LOWER(TRIM($J1429&amp;""))="x",1,0)</f>
        <v/>
      </c>
    </row>
    <row r="1430">
      <c r="A1430" s="49" t="n">
        <v>46197</v>
      </c>
      <c r="B1430" s="50" t="inlineStr">
        <is>
          <t>BL27423</t>
        </is>
      </c>
      <c r="C1430" s="50" t="inlineStr">
        <is>
          <t>Own shop</t>
        </is>
      </c>
      <c r="D1430" s="50" t="inlineStr">
        <is>
          <t>BL-401</t>
        </is>
      </c>
      <c r="E1430" s="50" t="n">
        <v>1</v>
      </c>
      <c r="F1430" s="51" t="n">
        <v>23.45</v>
      </c>
      <c r="G1430" s="51" t="n">
        <v>0</v>
      </c>
      <c r="H1430" s="51" t="n">
        <v>4.12</v>
      </c>
      <c r="I1430" s="51" t="n">
        <v>4.12</v>
      </c>
      <c r="J1430" s="50" t="n"/>
      <c r="K1430" s="52">
        <f>IF(OR($A1430="",$E1430=""),"",IF($P1430=1,0,N($E1430)*N($F1430)-N($G1430)+N($H1430)))</f>
        <v/>
      </c>
      <c r="L1430" s="52">
        <f>IF(K1430="","",IF($P1430=1,0,N($E1430)*IFERROR(INDEX(Products!$D$8:$D$307,MATCH($D1430,Products!$A$8:$A$307,0)),0)))</f>
        <v/>
      </c>
      <c r="M1430" s="52">
        <f>IF(OR(K1430="",$O1430=0),IF(K1430="","",0),IF($P1430=1,0,K1430*(N(INDEX(Settings!$E$11:$E$18,$O1430))+N(INDEX(Settings!$G$11:$G$18,$O1430)))+N(INDEX(Settings!$F$11:$F$18,$O1430))))</f>
        <v/>
      </c>
      <c r="N1430" s="53">
        <f>IF(K1430="","",K1430-L1430-M1430-N($I1430)-$P1430*N(Settings!$D$20))</f>
        <v/>
      </c>
      <c r="O1430">
        <f>IF($C1430="",0,IFERROR(MATCH($C1430,Settings!$D$11:$D$18,0),0))</f>
        <v/>
      </c>
      <c r="P1430">
        <f>IF(LOWER(TRIM($J1430&amp;""))="x",1,0)</f>
        <v/>
      </c>
    </row>
    <row r="1431">
      <c r="A1431" s="49" t="n">
        <v>46197</v>
      </c>
      <c r="B1431" s="50" t="inlineStr">
        <is>
          <t>BL27424</t>
        </is>
      </c>
      <c r="C1431" s="50" t="inlineStr">
        <is>
          <t>Own shop</t>
        </is>
      </c>
      <c r="D1431" s="50" t="inlineStr">
        <is>
          <t>BL-102</t>
        </is>
      </c>
      <c r="E1431" s="50" t="n">
        <v>1</v>
      </c>
      <c r="F1431" s="51" t="n">
        <v>14.2</v>
      </c>
      <c r="G1431" s="51" t="n">
        <v>0</v>
      </c>
      <c r="H1431" s="51" t="n">
        <v>4.12</v>
      </c>
      <c r="I1431" s="51" t="n">
        <v>4.53</v>
      </c>
      <c r="J1431" s="50" t="n"/>
      <c r="K1431" s="52">
        <f>IF(OR($A1431="",$E1431=""),"",IF($P1431=1,0,N($E1431)*N($F1431)-N($G1431)+N($H1431)))</f>
        <v/>
      </c>
      <c r="L1431" s="52">
        <f>IF(K1431="","",IF($P1431=1,0,N($E1431)*IFERROR(INDEX(Products!$D$8:$D$307,MATCH($D1431,Products!$A$8:$A$307,0)),0)))</f>
        <v/>
      </c>
      <c r="M1431" s="52">
        <f>IF(OR(K1431="",$O1431=0),IF(K1431="","",0),IF($P1431=1,0,K1431*(N(INDEX(Settings!$E$11:$E$18,$O1431))+N(INDEX(Settings!$G$11:$G$18,$O1431)))+N(INDEX(Settings!$F$11:$F$18,$O1431))))</f>
        <v/>
      </c>
      <c r="N1431" s="53">
        <f>IF(K1431="","",K1431-L1431-M1431-N($I1431)-$P1431*N(Settings!$D$20))</f>
        <v/>
      </c>
      <c r="O1431">
        <f>IF($C1431="",0,IFERROR(MATCH($C1431,Settings!$D$11:$D$18,0),0))</f>
        <v/>
      </c>
      <c r="P1431">
        <f>IF(LOWER(TRIM($J1431&amp;""))="x",1,0)</f>
        <v/>
      </c>
    </row>
    <row r="1432">
      <c r="A1432" s="49" t="n">
        <v>46197</v>
      </c>
      <c r="B1432" s="50" t="inlineStr">
        <is>
          <t>BL27425</t>
        </is>
      </c>
      <c r="C1432" s="50" t="inlineStr">
        <is>
          <t>Amazon</t>
        </is>
      </c>
      <c r="D1432" s="50" t="inlineStr">
        <is>
          <t>BL-104</t>
        </is>
      </c>
      <c r="E1432" s="50" t="n">
        <v>1</v>
      </c>
      <c r="F1432" s="51" t="n">
        <v>8.74</v>
      </c>
      <c r="G1432" s="51" t="n">
        <v>0</v>
      </c>
      <c r="H1432" s="51" t="n">
        <v>0</v>
      </c>
      <c r="I1432" s="51" t="n">
        <v>4.17</v>
      </c>
      <c r="J1432" s="50" t="n"/>
      <c r="K1432" s="52">
        <f>IF(OR($A1432="",$E1432=""),"",IF($P1432=1,0,N($E1432)*N($F1432)-N($G1432)+N($H1432)))</f>
        <v/>
      </c>
      <c r="L1432" s="52">
        <f>IF(K1432="","",IF($P1432=1,0,N($E1432)*IFERROR(INDEX(Products!$D$8:$D$307,MATCH($D1432,Products!$A$8:$A$307,0)),0)))</f>
        <v/>
      </c>
      <c r="M1432" s="52">
        <f>IF(OR(K1432="",$O1432=0),IF(K1432="","",0),IF($P1432=1,0,K1432*(N(INDEX(Settings!$E$11:$E$18,$O1432))+N(INDEX(Settings!$G$11:$G$18,$O1432)))+N(INDEX(Settings!$F$11:$F$18,$O1432))))</f>
        <v/>
      </c>
      <c r="N1432" s="53">
        <f>IF(K1432="","",K1432-L1432-M1432-N($I1432)-$P1432*N(Settings!$D$20))</f>
        <v/>
      </c>
      <c r="O1432">
        <f>IF($C1432="",0,IFERROR(MATCH($C1432,Settings!$D$11:$D$18,0),0))</f>
        <v/>
      </c>
      <c r="P1432">
        <f>IF(LOWER(TRIM($J1432&amp;""))="x",1,0)</f>
        <v/>
      </c>
    </row>
    <row r="1433">
      <c r="A1433" s="49" t="n">
        <v>46198</v>
      </c>
      <c r="B1433" s="50" t="inlineStr">
        <is>
          <t>BL27426</t>
        </is>
      </c>
      <c r="C1433" s="50" t="inlineStr">
        <is>
          <t>Own shop</t>
        </is>
      </c>
      <c r="D1433" s="50" t="inlineStr">
        <is>
          <t>BL-202</t>
        </is>
      </c>
      <c r="E1433" s="50" t="n">
        <v>2</v>
      </c>
      <c r="F1433" s="51" t="n">
        <v>57.98</v>
      </c>
      <c r="G1433" s="51" t="n">
        <v>0</v>
      </c>
      <c r="H1433" s="51" t="n">
        <v>0</v>
      </c>
      <c r="I1433" s="51" t="n">
        <v>6.9</v>
      </c>
      <c r="J1433" s="50" t="n"/>
      <c r="K1433" s="52">
        <f>IF(OR($A1433="",$E1433=""),"",IF($P1433=1,0,N($E1433)*N($F1433)-N($G1433)+N($H1433)))</f>
        <v/>
      </c>
      <c r="L1433" s="52">
        <f>IF(K1433="","",IF($P1433=1,0,N($E1433)*IFERROR(INDEX(Products!$D$8:$D$307,MATCH($D1433,Products!$A$8:$A$307,0)),0)))</f>
        <v/>
      </c>
      <c r="M1433" s="52">
        <f>IF(OR(K1433="",$O1433=0),IF(K1433="","",0),IF($P1433=1,0,K1433*(N(INDEX(Settings!$E$11:$E$18,$O1433))+N(INDEX(Settings!$G$11:$G$18,$O1433)))+N(INDEX(Settings!$F$11:$F$18,$O1433))))</f>
        <v/>
      </c>
      <c r="N1433" s="53">
        <f>IF(K1433="","",K1433-L1433-M1433-N($I1433)-$P1433*N(Settings!$D$20))</f>
        <v/>
      </c>
      <c r="O1433">
        <f>IF($C1433="",0,IFERROR(MATCH($C1433,Settings!$D$11:$D$18,0),0))</f>
        <v/>
      </c>
      <c r="P1433">
        <f>IF(LOWER(TRIM($J1433&amp;""))="x",1,0)</f>
        <v/>
      </c>
    </row>
    <row r="1434">
      <c r="A1434" s="49" t="n">
        <v>46198</v>
      </c>
      <c r="B1434" s="50" t="inlineStr">
        <is>
          <t>BL27427</t>
        </is>
      </c>
      <c r="C1434" s="50" t="inlineStr">
        <is>
          <t>Amazon</t>
        </is>
      </c>
      <c r="D1434" s="50" t="inlineStr">
        <is>
          <t>BL-102</t>
        </is>
      </c>
      <c r="E1434" s="50" t="n">
        <v>1</v>
      </c>
      <c r="F1434" s="51" t="n">
        <v>14.91</v>
      </c>
      <c r="G1434" s="51" t="n">
        <v>0</v>
      </c>
      <c r="H1434" s="51" t="n">
        <v>0</v>
      </c>
      <c r="I1434" s="51" t="n">
        <v>4.26</v>
      </c>
      <c r="J1434" s="50" t="n"/>
      <c r="K1434" s="52">
        <f>IF(OR($A1434="",$E1434=""),"",IF($P1434=1,0,N($E1434)*N($F1434)-N($G1434)+N($H1434)))</f>
        <v/>
      </c>
      <c r="L1434" s="52">
        <f>IF(K1434="","",IF($P1434=1,0,N($E1434)*IFERROR(INDEX(Products!$D$8:$D$307,MATCH($D1434,Products!$A$8:$A$307,0)),0)))</f>
        <v/>
      </c>
      <c r="M1434" s="52">
        <f>IF(OR(K1434="",$O1434=0),IF(K1434="","",0),IF($P1434=1,0,K1434*(N(INDEX(Settings!$E$11:$E$18,$O1434))+N(INDEX(Settings!$G$11:$G$18,$O1434)))+N(INDEX(Settings!$F$11:$F$18,$O1434))))</f>
        <v/>
      </c>
      <c r="N1434" s="53">
        <f>IF(K1434="","",K1434-L1434-M1434-N($I1434)-$P1434*N(Settings!$D$20))</f>
        <v/>
      </c>
      <c r="O1434">
        <f>IF($C1434="",0,IFERROR(MATCH($C1434,Settings!$D$11:$D$18,0),0))</f>
        <v/>
      </c>
      <c r="P1434">
        <f>IF(LOWER(TRIM($J1434&amp;""))="x",1,0)</f>
        <v/>
      </c>
    </row>
    <row r="1435">
      <c r="A1435" s="49" t="n">
        <v>46198</v>
      </c>
      <c r="B1435" s="50" t="inlineStr">
        <is>
          <t>BL27428</t>
        </is>
      </c>
      <c r="C1435" s="50" t="inlineStr">
        <is>
          <t>Own shop</t>
        </is>
      </c>
      <c r="D1435" s="50" t="inlineStr">
        <is>
          <t>BL-403</t>
        </is>
      </c>
      <c r="E1435" s="50" t="n">
        <v>1</v>
      </c>
      <c r="F1435" s="51" t="n">
        <v>10.84</v>
      </c>
      <c r="G1435" s="51" t="n">
        <v>0</v>
      </c>
      <c r="H1435" s="51" t="n">
        <v>4.12</v>
      </c>
      <c r="I1435" s="51" t="n">
        <v>4.44</v>
      </c>
      <c r="J1435" s="50" t="n"/>
      <c r="K1435" s="52">
        <f>IF(OR($A1435="",$E1435=""),"",IF($P1435=1,0,N($E1435)*N($F1435)-N($G1435)+N($H1435)))</f>
        <v/>
      </c>
      <c r="L1435" s="52">
        <f>IF(K1435="","",IF($P1435=1,0,N($E1435)*IFERROR(INDEX(Products!$D$8:$D$307,MATCH($D1435,Products!$A$8:$A$307,0)),0)))</f>
        <v/>
      </c>
      <c r="M1435" s="52">
        <f>IF(OR(K1435="",$O1435=0),IF(K1435="","",0),IF($P1435=1,0,K1435*(N(INDEX(Settings!$E$11:$E$18,$O1435))+N(INDEX(Settings!$G$11:$G$18,$O1435)))+N(INDEX(Settings!$F$11:$F$18,$O1435))))</f>
        <v/>
      </c>
      <c r="N1435" s="53">
        <f>IF(K1435="","",K1435-L1435-M1435-N($I1435)-$P1435*N(Settings!$D$20))</f>
        <v/>
      </c>
      <c r="O1435">
        <f>IF($C1435="",0,IFERROR(MATCH($C1435,Settings!$D$11:$D$18,0),0))</f>
        <v/>
      </c>
      <c r="P1435">
        <f>IF(LOWER(TRIM($J1435&amp;""))="x",1,0)</f>
        <v/>
      </c>
    </row>
    <row r="1436">
      <c r="A1436" s="49" t="n">
        <v>46198</v>
      </c>
      <c r="B1436" s="50" t="inlineStr">
        <is>
          <t>BL27429</t>
        </is>
      </c>
      <c r="C1436" s="50" t="inlineStr">
        <is>
          <t>Own shop</t>
        </is>
      </c>
      <c r="D1436" s="50" t="inlineStr">
        <is>
          <t>BL-402</t>
        </is>
      </c>
      <c r="E1436" s="50" t="n">
        <v>1</v>
      </c>
      <c r="F1436" s="51" t="n">
        <v>41.93</v>
      </c>
      <c r="G1436" s="51" t="n">
        <v>0</v>
      </c>
      <c r="H1436" s="51" t="n">
        <v>4.12</v>
      </c>
      <c r="I1436" s="51" t="n">
        <v>6.9</v>
      </c>
      <c r="J1436" s="50" t="n"/>
      <c r="K1436" s="52">
        <f>IF(OR($A1436="",$E1436=""),"",IF($P1436=1,0,N($E1436)*N($F1436)-N($G1436)+N($H1436)))</f>
        <v/>
      </c>
      <c r="L1436" s="52">
        <f>IF(K1436="","",IF($P1436=1,0,N($E1436)*IFERROR(INDEX(Products!$D$8:$D$307,MATCH($D1436,Products!$A$8:$A$307,0)),0)))</f>
        <v/>
      </c>
      <c r="M1436" s="52">
        <f>IF(OR(K1436="",$O1436=0),IF(K1436="","",0),IF($P1436=1,0,K1436*(N(INDEX(Settings!$E$11:$E$18,$O1436))+N(INDEX(Settings!$G$11:$G$18,$O1436)))+N(INDEX(Settings!$F$11:$F$18,$O1436))))</f>
        <v/>
      </c>
      <c r="N1436" s="53">
        <f>IF(K1436="","",K1436-L1436-M1436-N($I1436)-$P1436*N(Settings!$D$20))</f>
        <v/>
      </c>
      <c r="O1436">
        <f>IF($C1436="",0,IFERROR(MATCH($C1436,Settings!$D$11:$D$18,0),0))</f>
        <v/>
      </c>
      <c r="P1436">
        <f>IF(LOWER(TRIM($J1436&amp;""))="x",1,0)</f>
        <v/>
      </c>
    </row>
    <row r="1437">
      <c r="A1437" s="49" t="n">
        <v>46198</v>
      </c>
      <c r="B1437" s="50" t="inlineStr">
        <is>
          <t>BL27430</t>
        </is>
      </c>
      <c r="C1437" s="50" t="inlineStr">
        <is>
          <t>Own shop</t>
        </is>
      </c>
      <c r="D1437" s="50" t="inlineStr">
        <is>
          <t>BL-204</t>
        </is>
      </c>
      <c r="E1437" s="50" t="n">
        <v>1</v>
      </c>
      <c r="F1437" s="51" t="n">
        <v>19.24</v>
      </c>
      <c r="G1437" s="51" t="n">
        <v>0</v>
      </c>
      <c r="H1437" s="51" t="n">
        <v>4.12</v>
      </c>
      <c r="I1437" s="51" t="n">
        <v>4.22</v>
      </c>
      <c r="J1437" s="50" t="n"/>
      <c r="K1437" s="52">
        <f>IF(OR($A1437="",$E1437=""),"",IF($P1437=1,0,N($E1437)*N($F1437)-N($G1437)+N($H1437)))</f>
        <v/>
      </c>
      <c r="L1437" s="52">
        <f>IF(K1437="","",IF($P1437=1,0,N($E1437)*IFERROR(INDEX(Products!$D$8:$D$307,MATCH($D1437,Products!$A$8:$A$307,0)),0)))</f>
        <v/>
      </c>
      <c r="M1437" s="52">
        <f>IF(OR(K1437="",$O1437=0),IF(K1437="","",0),IF($P1437=1,0,K1437*(N(INDEX(Settings!$E$11:$E$18,$O1437))+N(INDEX(Settings!$G$11:$G$18,$O1437)))+N(INDEX(Settings!$F$11:$F$18,$O1437))))</f>
        <v/>
      </c>
      <c r="N1437" s="53">
        <f>IF(K1437="","",K1437-L1437-M1437-N($I1437)-$P1437*N(Settings!$D$20))</f>
        <v/>
      </c>
      <c r="O1437">
        <f>IF($C1437="",0,IFERROR(MATCH($C1437,Settings!$D$11:$D$18,0),0))</f>
        <v/>
      </c>
      <c r="P1437">
        <f>IF(LOWER(TRIM($J1437&amp;""))="x",1,0)</f>
        <v/>
      </c>
    </row>
    <row r="1438">
      <c r="A1438" s="49" t="n">
        <v>46198</v>
      </c>
      <c r="B1438" s="50" t="inlineStr">
        <is>
          <t>BL27431</t>
        </is>
      </c>
      <c r="C1438" s="50" t="inlineStr">
        <is>
          <t>Own shop</t>
        </is>
      </c>
      <c r="D1438" s="50" t="inlineStr">
        <is>
          <t>BL-101</t>
        </is>
      </c>
      <c r="E1438" s="50" t="n">
        <v>2</v>
      </c>
      <c r="F1438" s="51" t="n">
        <v>20.92</v>
      </c>
      <c r="G1438" s="51" t="n">
        <v>0</v>
      </c>
      <c r="H1438" s="51" t="n">
        <v>4.12</v>
      </c>
      <c r="I1438" s="51" t="n">
        <v>4.98</v>
      </c>
      <c r="J1438" s="50" t="n"/>
      <c r="K1438" s="52">
        <f>IF(OR($A1438="",$E1438=""),"",IF($P1438=1,0,N($E1438)*N($F1438)-N($G1438)+N($H1438)))</f>
        <v/>
      </c>
      <c r="L1438" s="52">
        <f>IF(K1438="","",IF($P1438=1,0,N($E1438)*IFERROR(INDEX(Products!$D$8:$D$307,MATCH($D1438,Products!$A$8:$A$307,0)),0)))</f>
        <v/>
      </c>
      <c r="M1438" s="52">
        <f>IF(OR(K1438="",$O1438=0),IF(K1438="","",0),IF($P1438=1,0,K1438*(N(INDEX(Settings!$E$11:$E$18,$O1438))+N(INDEX(Settings!$G$11:$G$18,$O1438)))+N(INDEX(Settings!$F$11:$F$18,$O1438))))</f>
        <v/>
      </c>
      <c r="N1438" s="53">
        <f>IF(K1438="","",K1438-L1438-M1438-N($I1438)-$P1438*N(Settings!$D$20))</f>
        <v/>
      </c>
      <c r="O1438">
        <f>IF($C1438="",0,IFERROR(MATCH($C1438,Settings!$D$11:$D$18,0),0))</f>
        <v/>
      </c>
      <c r="P1438">
        <f>IF(LOWER(TRIM($J1438&amp;""))="x",1,0)</f>
        <v/>
      </c>
    </row>
    <row r="1439">
      <c r="A1439" s="49" t="n">
        <v>46198</v>
      </c>
      <c r="B1439" s="50" t="inlineStr">
        <is>
          <t>BL27432</t>
        </is>
      </c>
      <c r="C1439" s="50" t="inlineStr">
        <is>
          <t>Amazon</t>
        </is>
      </c>
      <c r="D1439" s="50" t="inlineStr">
        <is>
          <t>BL-101</t>
        </is>
      </c>
      <c r="E1439" s="50" t="n">
        <v>2</v>
      </c>
      <c r="F1439" s="51" t="n">
        <v>21.97</v>
      </c>
      <c r="G1439" s="51" t="n">
        <v>0</v>
      </c>
      <c r="H1439" s="51" t="n">
        <v>0</v>
      </c>
      <c r="I1439" s="51" t="n">
        <v>5.17</v>
      </c>
      <c r="J1439" s="50" t="n"/>
      <c r="K1439" s="52">
        <f>IF(OR($A1439="",$E1439=""),"",IF($P1439=1,0,N($E1439)*N($F1439)-N($G1439)+N($H1439)))</f>
        <v/>
      </c>
      <c r="L1439" s="52">
        <f>IF(K1439="","",IF($P1439=1,0,N($E1439)*IFERROR(INDEX(Products!$D$8:$D$307,MATCH($D1439,Products!$A$8:$A$307,0)),0)))</f>
        <v/>
      </c>
      <c r="M1439" s="52">
        <f>IF(OR(K1439="",$O1439=0),IF(K1439="","",0),IF($P1439=1,0,K1439*(N(INDEX(Settings!$E$11:$E$18,$O1439))+N(INDEX(Settings!$G$11:$G$18,$O1439)))+N(INDEX(Settings!$F$11:$F$18,$O1439))))</f>
        <v/>
      </c>
      <c r="N1439" s="53">
        <f>IF(K1439="","",K1439-L1439-M1439-N($I1439)-$P1439*N(Settings!$D$20))</f>
        <v/>
      </c>
      <c r="O1439">
        <f>IF($C1439="",0,IFERROR(MATCH($C1439,Settings!$D$11:$D$18,0),0))</f>
        <v/>
      </c>
      <c r="P1439">
        <f>IF(LOWER(TRIM($J1439&amp;""))="x",1,0)</f>
        <v/>
      </c>
    </row>
    <row r="1440">
      <c r="A1440" s="49" t="n">
        <v>46198</v>
      </c>
      <c r="B1440" s="50" t="inlineStr">
        <is>
          <t>BL27433</t>
        </is>
      </c>
      <c r="C1440" s="50" t="inlineStr">
        <is>
          <t>Amazon</t>
        </is>
      </c>
      <c r="D1440" s="50" t="inlineStr">
        <is>
          <t>BL-104</t>
        </is>
      </c>
      <c r="E1440" s="50" t="n">
        <v>1</v>
      </c>
      <c r="F1440" s="51" t="n">
        <v>8.74</v>
      </c>
      <c r="G1440" s="51" t="n">
        <v>0</v>
      </c>
      <c r="H1440" s="51" t="n">
        <v>0</v>
      </c>
      <c r="I1440" s="51" t="n">
        <v>4.95</v>
      </c>
      <c r="J1440" s="50" t="n"/>
      <c r="K1440" s="52">
        <f>IF(OR($A1440="",$E1440=""),"",IF($P1440=1,0,N($E1440)*N($F1440)-N($G1440)+N($H1440)))</f>
        <v/>
      </c>
      <c r="L1440" s="52">
        <f>IF(K1440="","",IF($P1440=1,0,N($E1440)*IFERROR(INDEX(Products!$D$8:$D$307,MATCH($D1440,Products!$A$8:$A$307,0)),0)))</f>
        <v/>
      </c>
      <c r="M1440" s="52">
        <f>IF(OR(K1440="",$O1440=0),IF(K1440="","",0),IF($P1440=1,0,K1440*(N(INDEX(Settings!$E$11:$E$18,$O1440))+N(INDEX(Settings!$G$11:$G$18,$O1440)))+N(INDEX(Settings!$F$11:$F$18,$O1440))))</f>
        <v/>
      </c>
      <c r="N1440" s="53">
        <f>IF(K1440="","",K1440-L1440-M1440-N($I1440)-$P1440*N(Settings!$D$20))</f>
        <v/>
      </c>
      <c r="O1440">
        <f>IF($C1440="",0,IFERROR(MATCH($C1440,Settings!$D$11:$D$18,0),0))</f>
        <v/>
      </c>
      <c r="P1440">
        <f>IF(LOWER(TRIM($J1440&amp;""))="x",1,0)</f>
        <v/>
      </c>
    </row>
    <row r="1441">
      <c r="A1441" s="49" t="n">
        <v>46198</v>
      </c>
      <c r="B1441" s="50" t="inlineStr">
        <is>
          <t>BL27434</t>
        </is>
      </c>
      <c r="C1441" s="50" t="inlineStr">
        <is>
          <t>Own shop</t>
        </is>
      </c>
      <c r="D1441" s="50" t="inlineStr">
        <is>
          <t>BL-203</t>
        </is>
      </c>
      <c r="E1441" s="50" t="n">
        <v>1</v>
      </c>
      <c r="F1441" s="51" t="n">
        <v>16.72</v>
      </c>
      <c r="G1441" s="51" t="n">
        <v>0</v>
      </c>
      <c r="H1441" s="51" t="n">
        <v>4.12</v>
      </c>
      <c r="I1441" s="51" t="n">
        <v>4.95</v>
      </c>
      <c r="J1441" s="50" t="n"/>
      <c r="K1441" s="52">
        <f>IF(OR($A1441="",$E1441=""),"",IF($P1441=1,0,N($E1441)*N($F1441)-N($G1441)+N($H1441)))</f>
        <v/>
      </c>
      <c r="L1441" s="52">
        <f>IF(K1441="","",IF($P1441=1,0,N($E1441)*IFERROR(INDEX(Products!$D$8:$D$307,MATCH($D1441,Products!$A$8:$A$307,0)),0)))</f>
        <v/>
      </c>
      <c r="M1441" s="52">
        <f>IF(OR(K1441="",$O1441=0),IF(K1441="","",0),IF($P1441=1,0,K1441*(N(INDEX(Settings!$E$11:$E$18,$O1441))+N(INDEX(Settings!$G$11:$G$18,$O1441)))+N(INDEX(Settings!$F$11:$F$18,$O1441))))</f>
        <v/>
      </c>
      <c r="N1441" s="53">
        <f>IF(K1441="","",K1441-L1441-M1441-N($I1441)-$P1441*N(Settings!$D$20))</f>
        <v/>
      </c>
      <c r="O1441">
        <f>IF($C1441="",0,IFERROR(MATCH($C1441,Settings!$D$11:$D$18,0),0))</f>
        <v/>
      </c>
      <c r="P1441">
        <f>IF(LOWER(TRIM($J1441&amp;""))="x",1,0)</f>
        <v/>
      </c>
    </row>
    <row r="1442">
      <c r="A1442" s="49" t="n">
        <v>46198</v>
      </c>
      <c r="B1442" s="50" t="inlineStr">
        <is>
          <t>BL27435</t>
        </is>
      </c>
      <c r="C1442" s="50" t="inlineStr">
        <is>
          <t>Amazon</t>
        </is>
      </c>
      <c r="D1442" s="50" t="inlineStr">
        <is>
          <t>BL-403</t>
        </is>
      </c>
      <c r="E1442" s="50" t="n">
        <v>1</v>
      </c>
      <c r="F1442" s="51" t="n">
        <v>11.38</v>
      </c>
      <c r="G1442" s="51" t="n">
        <v>0</v>
      </c>
      <c r="H1442" s="51" t="n">
        <v>0</v>
      </c>
      <c r="I1442" s="51" t="n">
        <v>4.29</v>
      </c>
      <c r="J1442" s="50" t="n"/>
      <c r="K1442" s="52">
        <f>IF(OR($A1442="",$E1442=""),"",IF($P1442=1,0,N($E1442)*N($F1442)-N($G1442)+N($H1442)))</f>
        <v/>
      </c>
      <c r="L1442" s="52">
        <f>IF(K1442="","",IF($P1442=1,0,N($E1442)*IFERROR(INDEX(Products!$D$8:$D$307,MATCH($D1442,Products!$A$8:$A$307,0)),0)))</f>
        <v/>
      </c>
      <c r="M1442" s="52">
        <f>IF(OR(K1442="",$O1442=0),IF(K1442="","",0),IF($P1442=1,0,K1442*(N(INDEX(Settings!$E$11:$E$18,$O1442))+N(INDEX(Settings!$G$11:$G$18,$O1442)))+N(INDEX(Settings!$F$11:$F$18,$O1442))))</f>
        <v/>
      </c>
      <c r="N1442" s="53">
        <f>IF(K1442="","",K1442-L1442-M1442-N($I1442)-$P1442*N(Settings!$D$20))</f>
        <v/>
      </c>
      <c r="O1442">
        <f>IF($C1442="",0,IFERROR(MATCH($C1442,Settings!$D$11:$D$18,0),0))</f>
        <v/>
      </c>
      <c r="P1442">
        <f>IF(LOWER(TRIM($J1442&amp;""))="x",1,0)</f>
        <v/>
      </c>
    </row>
    <row r="1443">
      <c r="A1443" s="49" t="n">
        <v>46198</v>
      </c>
      <c r="B1443" s="50" t="inlineStr">
        <is>
          <t>BL27436</t>
        </is>
      </c>
      <c r="C1443" s="50" t="inlineStr">
        <is>
          <t>Amazon</t>
        </is>
      </c>
      <c r="D1443" s="50" t="inlineStr">
        <is>
          <t>BL-204</t>
        </is>
      </c>
      <c r="E1443" s="50" t="n">
        <v>1</v>
      </c>
      <c r="F1443" s="51" t="n">
        <v>20.21</v>
      </c>
      <c r="G1443" s="51" t="n">
        <v>0</v>
      </c>
      <c r="H1443" s="51" t="n">
        <v>0</v>
      </c>
      <c r="I1443" s="51" t="n">
        <v>4.52</v>
      </c>
      <c r="J1443" s="50" t="n"/>
      <c r="K1443" s="52">
        <f>IF(OR($A1443="",$E1443=""),"",IF($P1443=1,0,N($E1443)*N($F1443)-N($G1443)+N($H1443)))</f>
        <v/>
      </c>
      <c r="L1443" s="52">
        <f>IF(K1443="","",IF($P1443=1,0,N($E1443)*IFERROR(INDEX(Products!$D$8:$D$307,MATCH($D1443,Products!$A$8:$A$307,0)),0)))</f>
        <v/>
      </c>
      <c r="M1443" s="52">
        <f>IF(OR(K1443="",$O1443=0),IF(K1443="","",0),IF($P1443=1,0,K1443*(N(INDEX(Settings!$E$11:$E$18,$O1443))+N(INDEX(Settings!$G$11:$G$18,$O1443)))+N(INDEX(Settings!$F$11:$F$18,$O1443))))</f>
        <v/>
      </c>
      <c r="N1443" s="53">
        <f>IF(K1443="","",K1443-L1443-M1443-N($I1443)-$P1443*N(Settings!$D$20))</f>
        <v/>
      </c>
      <c r="O1443">
        <f>IF($C1443="",0,IFERROR(MATCH($C1443,Settings!$D$11:$D$18,0),0))</f>
        <v/>
      </c>
      <c r="P1443">
        <f>IF(LOWER(TRIM($J1443&amp;""))="x",1,0)</f>
        <v/>
      </c>
    </row>
    <row r="1444">
      <c r="A1444" s="49" t="n">
        <v>46198</v>
      </c>
      <c r="B1444" s="50" t="inlineStr">
        <is>
          <t>BL27437</t>
        </is>
      </c>
      <c r="C1444" s="50" t="inlineStr">
        <is>
          <t>Amazon</t>
        </is>
      </c>
      <c r="D1444" s="50" t="inlineStr">
        <is>
          <t>BL-201</t>
        </is>
      </c>
      <c r="E1444" s="50" t="n">
        <v>2</v>
      </c>
      <c r="F1444" s="51" t="n">
        <v>13.15</v>
      </c>
      <c r="G1444" s="51" t="n">
        <v>0</v>
      </c>
      <c r="H1444" s="51" t="n">
        <v>0</v>
      </c>
      <c r="I1444" s="51" t="n">
        <v>4.29</v>
      </c>
      <c r="J1444" s="50" t="n"/>
      <c r="K1444" s="52">
        <f>IF(OR($A1444="",$E1444=""),"",IF($P1444=1,0,N($E1444)*N($F1444)-N($G1444)+N($H1444)))</f>
        <v/>
      </c>
      <c r="L1444" s="52">
        <f>IF(K1444="","",IF($P1444=1,0,N($E1444)*IFERROR(INDEX(Products!$D$8:$D$307,MATCH($D1444,Products!$A$8:$A$307,0)),0)))</f>
        <v/>
      </c>
      <c r="M1444" s="52">
        <f>IF(OR(K1444="",$O1444=0),IF(K1444="","",0),IF($P1444=1,0,K1444*(N(INDEX(Settings!$E$11:$E$18,$O1444))+N(INDEX(Settings!$G$11:$G$18,$O1444)))+N(INDEX(Settings!$F$11:$F$18,$O1444))))</f>
        <v/>
      </c>
      <c r="N1444" s="53">
        <f>IF(K1444="","",K1444-L1444-M1444-N($I1444)-$P1444*N(Settings!$D$20))</f>
        <v/>
      </c>
      <c r="O1444">
        <f>IF($C1444="",0,IFERROR(MATCH($C1444,Settings!$D$11:$D$18,0),0))</f>
        <v/>
      </c>
      <c r="P1444">
        <f>IF(LOWER(TRIM($J1444&amp;""))="x",1,0)</f>
        <v/>
      </c>
    </row>
    <row r="1445">
      <c r="A1445" s="49" t="n">
        <v>46199</v>
      </c>
      <c r="B1445" s="50" t="inlineStr">
        <is>
          <t>BL27438</t>
        </is>
      </c>
      <c r="C1445" s="50" t="inlineStr">
        <is>
          <t>Own shop</t>
        </is>
      </c>
      <c r="D1445" s="50" t="inlineStr">
        <is>
          <t>BL-301</t>
        </is>
      </c>
      <c r="E1445" s="50" t="n">
        <v>1</v>
      </c>
      <c r="F1445" s="51" t="n">
        <v>18.4</v>
      </c>
      <c r="G1445" s="51" t="n">
        <v>0</v>
      </c>
      <c r="H1445" s="51" t="n">
        <v>4.12</v>
      </c>
      <c r="I1445" s="51" t="n">
        <v>4.94</v>
      </c>
      <c r="J1445" s="50" t="n"/>
      <c r="K1445" s="52">
        <f>IF(OR($A1445="",$E1445=""),"",IF($P1445=1,0,N($E1445)*N($F1445)-N($G1445)+N($H1445)))</f>
        <v/>
      </c>
      <c r="L1445" s="52">
        <f>IF(K1445="","",IF($P1445=1,0,N($E1445)*IFERROR(INDEX(Products!$D$8:$D$307,MATCH($D1445,Products!$A$8:$A$307,0)),0)))</f>
        <v/>
      </c>
      <c r="M1445" s="52">
        <f>IF(OR(K1445="",$O1445=0),IF(K1445="","",0),IF($P1445=1,0,K1445*(N(INDEX(Settings!$E$11:$E$18,$O1445))+N(INDEX(Settings!$G$11:$G$18,$O1445)))+N(INDEX(Settings!$F$11:$F$18,$O1445))))</f>
        <v/>
      </c>
      <c r="N1445" s="53">
        <f>IF(K1445="","",K1445-L1445-M1445-N($I1445)-$P1445*N(Settings!$D$20))</f>
        <v/>
      </c>
      <c r="O1445">
        <f>IF($C1445="",0,IFERROR(MATCH($C1445,Settings!$D$11:$D$18,0),0))</f>
        <v/>
      </c>
      <c r="P1445">
        <f>IF(LOWER(TRIM($J1445&amp;""))="x",1,0)</f>
        <v/>
      </c>
    </row>
    <row r="1446">
      <c r="A1446" s="49" t="n">
        <v>46199</v>
      </c>
      <c r="B1446" s="50" t="inlineStr">
        <is>
          <t>BL27439</t>
        </is>
      </c>
      <c r="C1446" s="50" t="inlineStr">
        <is>
          <t>Own shop</t>
        </is>
      </c>
      <c r="D1446" s="50" t="inlineStr">
        <is>
          <t>BL-101</t>
        </is>
      </c>
      <c r="E1446" s="50" t="n">
        <v>1</v>
      </c>
      <c r="F1446" s="51" t="n">
        <v>20.92</v>
      </c>
      <c r="G1446" s="51" t="n">
        <v>0</v>
      </c>
      <c r="H1446" s="51" t="n">
        <v>4.12</v>
      </c>
      <c r="I1446" s="51" t="n">
        <v>4.46</v>
      </c>
      <c r="J1446" s="50" t="n"/>
      <c r="K1446" s="52">
        <f>IF(OR($A1446="",$E1446=""),"",IF($P1446=1,0,N($E1446)*N($F1446)-N($G1446)+N($H1446)))</f>
        <v/>
      </c>
      <c r="L1446" s="52">
        <f>IF(K1446="","",IF($P1446=1,0,N($E1446)*IFERROR(INDEX(Products!$D$8:$D$307,MATCH($D1446,Products!$A$8:$A$307,0)),0)))</f>
        <v/>
      </c>
      <c r="M1446" s="52">
        <f>IF(OR(K1446="",$O1446=0),IF(K1446="","",0),IF($P1446=1,0,K1446*(N(INDEX(Settings!$E$11:$E$18,$O1446))+N(INDEX(Settings!$G$11:$G$18,$O1446)))+N(INDEX(Settings!$F$11:$F$18,$O1446))))</f>
        <v/>
      </c>
      <c r="N1446" s="53">
        <f>IF(K1446="","",K1446-L1446-M1446-N($I1446)-$P1446*N(Settings!$D$20))</f>
        <v/>
      </c>
      <c r="O1446">
        <f>IF($C1446="",0,IFERROR(MATCH($C1446,Settings!$D$11:$D$18,0),0))</f>
        <v/>
      </c>
      <c r="P1446">
        <f>IF(LOWER(TRIM($J1446&amp;""))="x",1,0)</f>
        <v/>
      </c>
    </row>
    <row r="1447">
      <c r="A1447" s="49" t="n">
        <v>46199</v>
      </c>
      <c r="B1447" s="50" t="inlineStr">
        <is>
          <t>BL27440</t>
        </is>
      </c>
      <c r="C1447" s="50" t="inlineStr">
        <is>
          <t>Amazon</t>
        </is>
      </c>
      <c r="D1447" s="50" t="inlineStr">
        <is>
          <t>BL-104</t>
        </is>
      </c>
      <c r="E1447" s="50" t="n">
        <v>2</v>
      </c>
      <c r="F1447" s="51" t="n">
        <v>8.74</v>
      </c>
      <c r="G1447" s="51" t="n">
        <v>0</v>
      </c>
      <c r="H1447" s="51" t="n">
        <v>0</v>
      </c>
      <c r="I1447" s="51" t="n">
        <v>4.94</v>
      </c>
      <c r="J1447" s="50" t="inlineStr">
        <is>
          <t>x</t>
        </is>
      </c>
      <c r="K1447" s="52">
        <f>IF(OR($A1447="",$E1447=""),"",IF($P1447=1,0,N($E1447)*N($F1447)-N($G1447)+N($H1447)))</f>
        <v/>
      </c>
      <c r="L1447" s="52">
        <f>IF(K1447="","",IF($P1447=1,0,N($E1447)*IFERROR(INDEX(Products!$D$8:$D$307,MATCH($D1447,Products!$A$8:$A$307,0)),0)))</f>
        <v/>
      </c>
      <c r="M1447" s="52">
        <f>IF(OR(K1447="",$O1447=0),IF(K1447="","",0),IF($P1447=1,0,K1447*(N(INDEX(Settings!$E$11:$E$18,$O1447))+N(INDEX(Settings!$G$11:$G$18,$O1447)))+N(INDEX(Settings!$F$11:$F$18,$O1447))))</f>
        <v/>
      </c>
      <c r="N1447" s="53">
        <f>IF(K1447="","",K1447-L1447-M1447-N($I1447)-$P1447*N(Settings!$D$20))</f>
        <v/>
      </c>
      <c r="O1447">
        <f>IF($C1447="",0,IFERROR(MATCH($C1447,Settings!$D$11:$D$18,0),0))</f>
        <v/>
      </c>
      <c r="P1447">
        <f>IF(LOWER(TRIM($J1447&amp;""))="x",1,0)</f>
        <v/>
      </c>
    </row>
    <row r="1448">
      <c r="A1448" s="49" t="n">
        <v>46199</v>
      </c>
      <c r="B1448" s="50" t="inlineStr">
        <is>
          <t>BL27441</t>
        </is>
      </c>
      <c r="C1448" s="50" t="inlineStr">
        <is>
          <t>Own shop</t>
        </is>
      </c>
      <c r="D1448" s="50" t="inlineStr">
        <is>
          <t>BL-201</t>
        </is>
      </c>
      <c r="E1448" s="50" t="n">
        <v>1</v>
      </c>
      <c r="F1448" s="51" t="n">
        <v>12.52</v>
      </c>
      <c r="G1448" s="51" t="n">
        <v>1.25</v>
      </c>
      <c r="H1448" s="51" t="n">
        <v>4.12</v>
      </c>
      <c r="I1448" s="51" t="n">
        <v>4.16</v>
      </c>
      <c r="J1448" s="50" t="n"/>
      <c r="K1448" s="52">
        <f>IF(OR($A1448="",$E1448=""),"",IF($P1448=1,0,N($E1448)*N($F1448)-N($G1448)+N($H1448)))</f>
        <v/>
      </c>
      <c r="L1448" s="52">
        <f>IF(K1448="","",IF($P1448=1,0,N($E1448)*IFERROR(INDEX(Products!$D$8:$D$307,MATCH($D1448,Products!$A$8:$A$307,0)),0)))</f>
        <v/>
      </c>
      <c r="M1448" s="52">
        <f>IF(OR(K1448="",$O1448=0),IF(K1448="","",0),IF($P1448=1,0,K1448*(N(INDEX(Settings!$E$11:$E$18,$O1448))+N(INDEX(Settings!$G$11:$G$18,$O1448)))+N(INDEX(Settings!$F$11:$F$18,$O1448))))</f>
        <v/>
      </c>
      <c r="N1448" s="53">
        <f>IF(K1448="","",K1448-L1448-M1448-N($I1448)-$P1448*N(Settings!$D$20))</f>
        <v/>
      </c>
      <c r="O1448">
        <f>IF($C1448="",0,IFERROR(MATCH($C1448,Settings!$D$11:$D$18,0),0))</f>
        <v/>
      </c>
      <c r="P1448">
        <f>IF(LOWER(TRIM($J1448&amp;""))="x",1,0)</f>
        <v/>
      </c>
    </row>
    <row r="1449">
      <c r="A1449" s="49" t="n">
        <v>46199</v>
      </c>
      <c r="B1449" s="50" t="inlineStr">
        <is>
          <t>BL27442</t>
        </is>
      </c>
      <c r="C1449" s="50" t="inlineStr">
        <is>
          <t>Own shop</t>
        </is>
      </c>
      <c r="D1449" s="50" t="inlineStr">
        <is>
          <t>BL-402</t>
        </is>
      </c>
      <c r="E1449" s="50" t="n">
        <v>1</v>
      </c>
      <c r="F1449" s="51" t="n">
        <v>41.93</v>
      </c>
      <c r="G1449" s="51" t="n">
        <v>0</v>
      </c>
      <c r="H1449" s="51" t="n">
        <v>4.12</v>
      </c>
      <c r="I1449" s="51" t="n">
        <v>6.9</v>
      </c>
      <c r="J1449" s="50" t="n"/>
      <c r="K1449" s="52">
        <f>IF(OR($A1449="",$E1449=""),"",IF($P1449=1,0,N($E1449)*N($F1449)-N($G1449)+N($H1449)))</f>
        <v/>
      </c>
      <c r="L1449" s="52">
        <f>IF(K1449="","",IF($P1449=1,0,N($E1449)*IFERROR(INDEX(Products!$D$8:$D$307,MATCH($D1449,Products!$A$8:$A$307,0)),0)))</f>
        <v/>
      </c>
      <c r="M1449" s="52">
        <f>IF(OR(K1449="",$O1449=0),IF(K1449="","",0),IF($P1449=1,0,K1449*(N(INDEX(Settings!$E$11:$E$18,$O1449))+N(INDEX(Settings!$G$11:$G$18,$O1449)))+N(INDEX(Settings!$F$11:$F$18,$O1449))))</f>
        <v/>
      </c>
      <c r="N1449" s="53">
        <f>IF(K1449="","",K1449-L1449-M1449-N($I1449)-$P1449*N(Settings!$D$20))</f>
        <v/>
      </c>
      <c r="O1449">
        <f>IF($C1449="",0,IFERROR(MATCH($C1449,Settings!$D$11:$D$18,0),0))</f>
        <v/>
      </c>
      <c r="P1449">
        <f>IF(LOWER(TRIM($J1449&amp;""))="x",1,0)</f>
        <v/>
      </c>
    </row>
    <row r="1450">
      <c r="A1450" s="49" t="n">
        <v>46199</v>
      </c>
      <c r="B1450" s="50" t="inlineStr">
        <is>
          <t>BL27443</t>
        </is>
      </c>
      <c r="C1450" s="50" t="inlineStr">
        <is>
          <t>Own shop</t>
        </is>
      </c>
      <c r="D1450" s="50" t="inlineStr">
        <is>
          <t>BL-202</t>
        </is>
      </c>
      <c r="E1450" s="50" t="n">
        <v>1</v>
      </c>
      <c r="F1450" s="51" t="n">
        <v>57.98</v>
      </c>
      <c r="G1450" s="51" t="n">
        <v>0</v>
      </c>
      <c r="H1450" s="51" t="n">
        <v>0</v>
      </c>
      <c r="I1450" s="51" t="n">
        <v>6.9</v>
      </c>
      <c r="J1450" s="50" t="inlineStr">
        <is>
          <t>x</t>
        </is>
      </c>
      <c r="K1450" s="52">
        <f>IF(OR($A1450="",$E1450=""),"",IF($P1450=1,0,N($E1450)*N($F1450)-N($G1450)+N($H1450)))</f>
        <v/>
      </c>
      <c r="L1450" s="52">
        <f>IF(K1450="","",IF($P1450=1,0,N($E1450)*IFERROR(INDEX(Products!$D$8:$D$307,MATCH($D1450,Products!$A$8:$A$307,0)),0)))</f>
        <v/>
      </c>
      <c r="M1450" s="52">
        <f>IF(OR(K1450="",$O1450=0),IF(K1450="","",0),IF($P1450=1,0,K1450*(N(INDEX(Settings!$E$11:$E$18,$O1450))+N(INDEX(Settings!$G$11:$G$18,$O1450)))+N(INDEX(Settings!$F$11:$F$18,$O1450))))</f>
        <v/>
      </c>
      <c r="N1450" s="53">
        <f>IF(K1450="","",K1450-L1450-M1450-N($I1450)-$P1450*N(Settings!$D$20))</f>
        <v/>
      </c>
      <c r="O1450">
        <f>IF($C1450="",0,IFERROR(MATCH($C1450,Settings!$D$11:$D$18,0),0))</f>
        <v/>
      </c>
      <c r="P1450">
        <f>IF(LOWER(TRIM($J1450&amp;""))="x",1,0)</f>
        <v/>
      </c>
    </row>
    <row r="1451">
      <c r="A1451" s="49" t="n">
        <v>46199</v>
      </c>
      <c r="B1451" s="50" t="inlineStr">
        <is>
          <t>BL27444</t>
        </is>
      </c>
      <c r="C1451" s="50" t="inlineStr">
        <is>
          <t>Etsy</t>
        </is>
      </c>
      <c r="D1451" s="50" t="inlineStr">
        <is>
          <t>BL-103</t>
        </is>
      </c>
      <c r="E1451" s="50" t="n">
        <v>1</v>
      </c>
      <c r="F1451" s="51" t="n">
        <v>29.33</v>
      </c>
      <c r="G1451" s="51" t="n">
        <v>0</v>
      </c>
      <c r="H1451" s="51" t="n">
        <v>3.28</v>
      </c>
      <c r="I1451" s="51" t="n">
        <v>4.44</v>
      </c>
      <c r="J1451" s="50" t="n"/>
      <c r="K1451" s="52">
        <f>IF(OR($A1451="",$E1451=""),"",IF($P1451=1,0,N($E1451)*N($F1451)-N($G1451)+N($H1451)))</f>
        <v/>
      </c>
      <c r="L1451" s="52">
        <f>IF(K1451="","",IF($P1451=1,0,N($E1451)*IFERROR(INDEX(Products!$D$8:$D$307,MATCH($D1451,Products!$A$8:$A$307,0)),0)))</f>
        <v/>
      </c>
      <c r="M1451" s="52">
        <f>IF(OR(K1451="",$O1451=0),IF(K1451="","",0),IF($P1451=1,0,K1451*(N(INDEX(Settings!$E$11:$E$18,$O1451))+N(INDEX(Settings!$G$11:$G$18,$O1451)))+N(INDEX(Settings!$F$11:$F$18,$O1451))))</f>
        <v/>
      </c>
      <c r="N1451" s="53">
        <f>IF(K1451="","",K1451-L1451-M1451-N($I1451)-$P1451*N(Settings!$D$20))</f>
        <v/>
      </c>
      <c r="O1451">
        <f>IF($C1451="",0,IFERROR(MATCH($C1451,Settings!$D$11:$D$18,0),0))</f>
        <v/>
      </c>
      <c r="P1451">
        <f>IF(LOWER(TRIM($J1451&amp;""))="x",1,0)</f>
        <v/>
      </c>
    </row>
    <row r="1452">
      <c r="A1452" s="49" t="n">
        <v>46199</v>
      </c>
      <c r="B1452" s="50" t="inlineStr">
        <is>
          <t>BL27445</t>
        </is>
      </c>
      <c r="C1452" s="50" t="inlineStr">
        <is>
          <t>Own shop</t>
        </is>
      </c>
      <c r="D1452" s="50" t="inlineStr">
        <is>
          <t>BL-104</t>
        </is>
      </c>
      <c r="E1452" s="50" t="n">
        <v>1</v>
      </c>
      <c r="F1452" s="51" t="n">
        <v>8.32</v>
      </c>
      <c r="G1452" s="51" t="n">
        <v>0</v>
      </c>
      <c r="H1452" s="51" t="n">
        <v>4.12</v>
      </c>
      <c r="I1452" s="51" t="n">
        <v>4.55</v>
      </c>
      <c r="J1452" s="50" t="n"/>
      <c r="K1452" s="52">
        <f>IF(OR($A1452="",$E1452=""),"",IF($P1452=1,0,N($E1452)*N($F1452)-N($G1452)+N($H1452)))</f>
        <v/>
      </c>
      <c r="L1452" s="52">
        <f>IF(K1452="","",IF($P1452=1,0,N($E1452)*IFERROR(INDEX(Products!$D$8:$D$307,MATCH($D1452,Products!$A$8:$A$307,0)),0)))</f>
        <v/>
      </c>
      <c r="M1452" s="52">
        <f>IF(OR(K1452="",$O1452=0),IF(K1452="","",0),IF($P1452=1,0,K1452*(N(INDEX(Settings!$E$11:$E$18,$O1452))+N(INDEX(Settings!$G$11:$G$18,$O1452)))+N(INDEX(Settings!$F$11:$F$18,$O1452))))</f>
        <v/>
      </c>
      <c r="N1452" s="53">
        <f>IF(K1452="","",K1452-L1452-M1452-N($I1452)-$P1452*N(Settings!$D$20))</f>
        <v/>
      </c>
      <c r="O1452">
        <f>IF($C1452="",0,IFERROR(MATCH($C1452,Settings!$D$11:$D$18,0),0))</f>
        <v/>
      </c>
      <c r="P1452">
        <f>IF(LOWER(TRIM($J1452&amp;""))="x",1,0)</f>
        <v/>
      </c>
    </row>
    <row r="1453">
      <c r="A1453" s="49" t="n">
        <v>46199</v>
      </c>
      <c r="B1453" s="50" t="inlineStr">
        <is>
          <t>BL27446</t>
        </is>
      </c>
      <c r="C1453" s="50" t="inlineStr">
        <is>
          <t>eBay</t>
        </is>
      </c>
      <c r="D1453" s="50" t="inlineStr">
        <is>
          <t>BL-201</t>
        </is>
      </c>
      <c r="E1453" s="50" t="n">
        <v>1</v>
      </c>
      <c r="F1453" s="51" t="n">
        <v>12.52</v>
      </c>
      <c r="G1453" s="51" t="n">
        <v>0</v>
      </c>
      <c r="H1453" s="51" t="n">
        <v>3.28</v>
      </c>
      <c r="I1453" s="51" t="n">
        <v>4.95</v>
      </c>
      <c r="J1453" s="50" t="n"/>
      <c r="K1453" s="52">
        <f>IF(OR($A1453="",$E1453=""),"",IF($P1453=1,0,N($E1453)*N($F1453)-N($G1453)+N($H1453)))</f>
        <v/>
      </c>
      <c r="L1453" s="52">
        <f>IF(K1453="","",IF($P1453=1,0,N($E1453)*IFERROR(INDEX(Products!$D$8:$D$307,MATCH($D1453,Products!$A$8:$A$307,0)),0)))</f>
        <v/>
      </c>
      <c r="M1453" s="52">
        <f>IF(OR(K1453="",$O1453=0),IF(K1453="","",0),IF($P1453=1,0,K1453*(N(INDEX(Settings!$E$11:$E$18,$O1453))+N(INDEX(Settings!$G$11:$G$18,$O1453)))+N(INDEX(Settings!$F$11:$F$18,$O1453))))</f>
        <v/>
      </c>
      <c r="N1453" s="53">
        <f>IF(K1453="","",K1453-L1453-M1453-N($I1453)-$P1453*N(Settings!$D$20))</f>
        <v/>
      </c>
      <c r="O1453">
        <f>IF($C1453="",0,IFERROR(MATCH($C1453,Settings!$D$11:$D$18,0),0))</f>
        <v/>
      </c>
      <c r="P1453">
        <f>IF(LOWER(TRIM($J1453&amp;""))="x",1,0)</f>
        <v/>
      </c>
    </row>
    <row r="1454">
      <c r="A1454" s="49" t="n">
        <v>46200</v>
      </c>
      <c r="B1454" s="50" t="inlineStr">
        <is>
          <t>BL27447</t>
        </is>
      </c>
      <c r="C1454" s="50" t="inlineStr">
        <is>
          <t>Own shop</t>
        </is>
      </c>
      <c r="D1454" s="50" t="inlineStr">
        <is>
          <t>BL-104</t>
        </is>
      </c>
      <c r="E1454" s="50" t="n">
        <v>2</v>
      </c>
      <c r="F1454" s="51" t="n">
        <v>8.32</v>
      </c>
      <c r="G1454" s="51" t="n">
        <v>0</v>
      </c>
      <c r="H1454" s="51" t="n">
        <v>4.12</v>
      </c>
      <c r="I1454" s="51" t="n">
        <v>4.34</v>
      </c>
      <c r="J1454" s="50" t="n"/>
      <c r="K1454" s="52">
        <f>IF(OR($A1454="",$E1454=""),"",IF($P1454=1,0,N($E1454)*N($F1454)-N($G1454)+N($H1454)))</f>
        <v/>
      </c>
      <c r="L1454" s="52">
        <f>IF(K1454="","",IF($P1454=1,0,N($E1454)*IFERROR(INDEX(Products!$D$8:$D$307,MATCH($D1454,Products!$A$8:$A$307,0)),0)))</f>
        <v/>
      </c>
      <c r="M1454" s="52">
        <f>IF(OR(K1454="",$O1454=0),IF(K1454="","",0),IF($P1454=1,0,K1454*(N(INDEX(Settings!$E$11:$E$18,$O1454))+N(INDEX(Settings!$G$11:$G$18,$O1454)))+N(INDEX(Settings!$F$11:$F$18,$O1454))))</f>
        <v/>
      </c>
      <c r="N1454" s="53">
        <f>IF(K1454="","",K1454-L1454-M1454-N($I1454)-$P1454*N(Settings!$D$20))</f>
        <v/>
      </c>
      <c r="O1454">
        <f>IF($C1454="",0,IFERROR(MATCH($C1454,Settings!$D$11:$D$18,0),0))</f>
        <v/>
      </c>
      <c r="P1454">
        <f>IF(LOWER(TRIM($J1454&amp;""))="x",1,0)</f>
        <v/>
      </c>
    </row>
    <row r="1455">
      <c r="A1455" s="49" t="n">
        <v>46200</v>
      </c>
      <c r="B1455" s="50" t="inlineStr">
        <is>
          <t>BL27448</t>
        </is>
      </c>
      <c r="C1455" s="50" t="inlineStr">
        <is>
          <t>Etsy</t>
        </is>
      </c>
      <c r="D1455" s="50" t="inlineStr">
        <is>
          <t>BL-202</t>
        </is>
      </c>
      <c r="E1455" s="50" t="n">
        <v>1</v>
      </c>
      <c r="F1455" s="51" t="n">
        <v>57.98</v>
      </c>
      <c r="G1455" s="51" t="n">
        <v>0</v>
      </c>
      <c r="H1455" s="51" t="n">
        <v>3.28</v>
      </c>
      <c r="I1455" s="51" t="n">
        <v>6.9</v>
      </c>
      <c r="J1455" s="50" t="n"/>
      <c r="K1455" s="52">
        <f>IF(OR($A1455="",$E1455=""),"",IF($P1455=1,0,N($E1455)*N($F1455)-N($G1455)+N($H1455)))</f>
        <v/>
      </c>
      <c r="L1455" s="52">
        <f>IF(K1455="","",IF($P1455=1,0,N($E1455)*IFERROR(INDEX(Products!$D$8:$D$307,MATCH($D1455,Products!$A$8:$A$307,0)),0)))</f>
        <v/>
      </c>
      <c r="M1455" s="52">
        <f>IF(OR(K1455="",$O1455=0),IF(K1455="","",0),IF($P1455=1,0,K1455*(N(INDEX(Settings!$E$11:$E$18,$O1455))+N(INDEX(Settings!$G$11:$G$18,$O1455)))+N(INDEX(Settings!$F$11:$F$18,$O1455))))</f>
        <v/>
      </c>
      <c r="N1455" s="53">
        <f>IF(K1455="","",K1455-L1455-M1455-N($I1455)-$P1455*N(Settings!$D$20))</f>
        <v/>
      </c>
      <c r="O1455">
        <f>IF($C1455="",0,IFERROR(MATCH($C1455,Settings!$D$11:$D$18,0),0))</f>
        <v/>
      </c>
      <c r="P1455">
        <f>IF(LOWER(TRIM($J1455&amp;""))="x",1,0)</f>
        <v/>
      </c>
    </row>
    <row r="1456">
      <c r="A1456" s="49" t="n">
        <v>46200</v>
      </c>
      <c r="B1456" s="50" t="inlineStr">
        <is>
          <t>BL27449</t>
        </is>
      </c>
      <c r="C1456" s="50" t="inlineStr">
        <is>
          <t>Etsy</t>
        </is>
      </c>
      <c r="D1456" s="50" t="inlineStr">
        <is>
          <t>BL-201</t>
        </is>
      </c>
      <c r="E1456" s="50" t="n">
        <v>1</v>
      </c>
      <c r="F1456" s="51" t="n">
        <v>12.52</v>
      </c>
      <c r="G1456" s="51" t="n">
        <v>0</v>
      </c>
      <c r="H1456" s="51" t="n">
        <v>3.28</v>
      </c>
      <c r="I1456" s="51" t="n">
        <v>4.86</v>
      </c>
      <c r="J1456" s="50" t="n"/>
      <c r="K1456" s="52">
        <f>IF(OR($A1456="",$E1456=""),"",IF($P1456=1,0,N($E1456)*N($F1456)-N($G1456)+N($H1456)))</f>
        <v/>
      </c>
      <c r="L1456" s="52">
        <f>IF(K1456="","",IF($P1456=1,0,N($E1456)*IFERROR(INDEX(Products!$D$8:$D$307,MATCH($D1456,Products!$A$8:$A$307,0)),0)))</f>
        <v/>
      </c>
      <c r="M1456" s="52">
        <f>IF(OR(K1456="",$O1456=0),IF(K1456="","",0),IF($P1456=1,0,K1456*(N(INDEX(Settings!$E$11:$E$18,$O1456))+N(INDEX(Settings!$G$11:$G$18,$O1456)))+N(INDEX(Settings!$F$11:$F$18,$O1456))))</f>
        <v/>
      </c>
      <c r="N1456" s="53">
        <f>IF(K1456="","",K1456-L1456-M1456-N($I1456)-$P1456*N(Settings!$D$20))</f>
        <v/>
      </c>
      <c r="O1456">
        <f>IF($C1456="",0,IFERROR(MATCH($C1456,Settings!$D$11:$D$18,0),0))</f>
        <v/>
      </c>
      <c r="P1456">
        <f>IF(LOWER(TRIM($J1456&amp;""))="x",1,0)</f>
        <v/>
      </c>
    </row>
    <row r="1457">
      <c r="A1457" s="49" t="n">
        <v>46200</v>
      </c>
      <c r="B1457" s="50" t="inlineStr">
        <is>
          <t>BL27450</t>
        </is>
      </c>
      <c r="C1457" s="50" t="inlineStr">
        <is>
          <t>Amazon</t>
        </is>
      </c>
      <c r="D1457" s="50" t="inlineStr">
        <is>
          <t>BL-103</t>
        </is>
      </c>
      <c r="E1457" s="50" t="n">
        <v>2</v>
      </c>
      <c r="F1457" s="51" t="n">
        <v>30.79</v>
      </c>
      <c r="G1457" s="51" t="n">
        <v>0</v>
      </c>
      <c r="H1457" s="51" t="n">
        <v>0</v>
      </c>
      <c r="I1457" s="51" t="n">
        <v>5.07</v>
      </c>
      <c r="J1457" s="50" t="n"/>
      <c r="K1457" s="52">
        <f>IF(OR($A1457="",$E1457=""),"",IF($P1457=1,0,N($E1457)*N($F1457)-N($G1457)+N($H1457)))</f>
        <v/>
      </c>
      <c r="L1457" s="52">
        <f>IF(K1457="","",IF($P1457=1,0,N($E1457)*IFERROR(INDEX(Products!$D$8:$D$307,MATCH($D1457,Products!$A$8:$A$307,0)),0)))</f>
        <v/>
      </c>
      <c r="M1457" s="52">
        <f>IF(OR(K1457="",$O1457=0),IF(K1457="","",0),IF($P1457=1,0,K1457*(N(INDEX(Settings!$E$11:$E$18,$O1457))+N(INDEX(Settings!$G$11:$G$18,$O1457)))+N(INDEX(Settings!$F$11:$F$18,$O1457))))</f>
        <v/>
      </c>
      <c r="N1457" s="53">
        <f>IF(K1457="","",K1457-L1457-M1457-N($I1457)-$P1457*N(Settings!$D$20))</f>
        <v/>
      </c>
      <c r="O1457">
        <f>IF($C1457="",0,IFERROR(MATCH($C1457,Settings!$D$11:$D$18,0),0))</f>
        <v/>
      </c>
      <c r="P1457">
        <f>IF(LOWER(TRIM($J1457&amp;""))="x",1,0)</f>
        <v/>
      </c>
    </row>
    <row r="1458">
      <c r="A1458" s="49" t="n">
        <v>46200</v>
      </c>
      <c r="B1458" s="50" t="inlineStr">
        <is>
          <t>BL27451</t>
        </is>
      </c>
      <c r="C1458" s="50" t="inlineStr">
        <is>
          <t>Amazon</t>
        </is>
      </c>
      <c r="D1458" s="50" t="inlineStr">
        <is>
          <t>BL-103</t>
        </is>
      </c>
      <c r="E1458" s="50" t="n">
        <v>1</v>
      </c>
      <c r="F1458" s="51" t="n">
        <v>30.79</v>
      </c>
      <c r="G1458" s="51" t="n">
        <v>0</v>
      </c>
      <c r="H1458" s="51" t="n">
        <v>0</v>
      </c>
      <c r="I1458" s="51" t="n">
        <v>4.28</v>
      </c>
      <c r="J1458" s="50" t="n"/>
      <c r="K1458" s="52">
        <f>IF(OR($A1458="",$E1458=""),"",IF($P1458=1,0,N($E1458)*N($F1458)-N($G1458)+N($H1458)))</f>
        <v/>
      </c>
      <c r="L1458" s="52">
        <f>IF(K1458="","",IF($P1458=1,0,N($E1458)*IFERROR(INDEX(Products!$D$8:$D$307,MATCH($D1458,Products!$A$8:$A$307,0)),0)))</f>
        <v/>
      </c>
      <c r="M1458" s="52">
        <f>IF(OR(K1458="",$O1458=0),IF(K1458="","",0),IF($P1458=1,0,K1458*(N(INDEX(Settings!$E$11:$E$18,$O1458))+N(INDEX(Settings!$G$11:$G$18,$O1458)))+N(INDEX(Settings!$F$11:$F$18,$O1458))))</f>
        <v/>
      </c>
      <c r="N1458" s="53">
        <f>IF(K1458="","",K1458-L1458-M1458-N($I1458)-$P1458*N(Settings!$D$20))</f>
        <v/>
      </c>
      <c r="O1458">
        <f>IF($C1458="",0,IFERROR(MATCH($C1458,Settings!$D$11:$D$18,0),0))</f>
        <v/>
      </c>
      <c r="P1458">
        <f>IF(LOWER(TRIM($J1458&amp;""))="x",1,0)</f>
        <v/>
      </c>
    </row>
    <row r="1459">
      <c r="A1459" s="49" t="n">
        <v>46200</v>
      </c>
      <c r="B1459" s="50" t="inlineStr">
        <is>
          <t>BL27452</t>
        </is>
      </c>
      <c r="C1459" s="50" t="inlineStr">
        <is>
          <t>Amazon</t>
        </is>
      </c>
      <c r="D1459" s="50" t="inlineStr">
        <is>
          <t>BL-104</t>
        </is>
      </c>
      <c r="E1459" s="50" t="n">
        <v>2</v>
      </c>
      <c r="F1459" s="51" t="n">
        <v>8.74</v>
      </c>
      <c r="G1459" s="51" t="n">
        <v>0</v>
      </c>
      <c r="H1459" s="51" t="n">
        <v>0</v>
      </c>
      <c r="I1459" s="51" t="n">
        <v>4.48</v>
      </c>
      <c r="J1459" s="50" t="n"/>
      <c r="K1459" s="52">
        <f>IF(OR($A1459="",$E1459=""),"",IF($P1459=1,0,N($E1459)*N($F1459)-N($G1459)+N($H1459)))</f>
        <v/>
      </c>
      <c r="L1459" s="52">
        <f>IF(K1459="","",IF($P1459=1,0,N($E1459)*IFERROR(INDEX(Products!$D$8:$D$307,MATCH($D1459,Products!$A$8:$A$307,0)),0)))</f>
        <v/>
      </c>
      <c r="M1459" s="52">
        <f>IF(OR(K1459="",$O1459=0),IF(K1459="","",0),IF($P1459=1,0,K1459*(N(INDEX(Settings!$E$11:$E$18,$O1459))+N(INDEX(Settings!$G$11:$G$18,$O1459)))+N(INDEX(Settings!$F$11:$F$18,$O1459))))</f>
        <v/>
      </c>
      <c r="N1459" s="53">
        <f>IF(K1459="","",K1459-L1459-M1459-N($I1459)-$P1459*N(Settings!$D$20))</f>
        <v/>
      </c>
      <c r="O1459">
        <f>IF($C1459="",0,IFERROR(MATCH($C1459,Settings!$D$11:$D$18,0),0))</f>
        <v/>
      </c>
      <c r="P1459">
        <f>IF(LOWER(TRIM($J1459&amp;""))="x",1,0)</f>
        <v/>
      </c>
    </row>
    <row r="1460">
      <c r="A1460" s="49" t="n">
        <v>46200</v>
      </c>
      <c r="B1460" s="50" t="inlineStr">
        <is>
          <t>BL27453</t>
        </is>
      </c>
      <c r="C1460" s="50" t="inlineStr">
        <is>
          <t>Own shop</t>
        </is>
      </c>
      <c r="D1460" s="50" t="inlineStr">
        <is>
          <t>BL-102</t>
        </is>
      </c>
      <c r="E1460" s="50" t="n">
        <v>1</v>
      </c>
      <c r="F1460" s="51" t="n">
        <v>14.2</v>
      </c>
      <c r="G1460" s="51" t="n">
        <v>0</v>
      </c>
      <c r="H1460" s="51" t="n">
        <v>4.12</v>
      </c>
      <c r="I1460" s="51" t="n">
        <v>4.75</v>
      </c>
      <c r="J1460" s="50" t="n"/>
      <c r="K1460" s="52">
        <f>IF(OR($A1460="",$E1460=""),"",IF($P1460=1,0,N($E1460)*N($F1460)-N($G1460)+N($H1460)))</f>
        <v/>
      </c>
      <c r="L1460" s="52">
        <f>IF(K1460="","",IF($P1460=1,0,N($E1460)*IFERROR(INDEX(Products!$D$8:$D$307,MATCH($D1460,Products!$A$8:$A$307,0)),0)))</f>
        <v/>
      </c>
      <c r="M1460" s="52">
        <f>IF(OR(K1460="",$O1460=0),IF(K1460="","",0),IF($P1460=1,0,K1460*(N(INDEX(Settings!$E$11:$E$18,$O1460))+N(INDEX(Settings!$G$11:$G$18,$O1460)))+N(INDEX(Settings!$F$11:$F$18,$O1460))))</f>
        <v/>
      </c>
      <c r="N1460" s="53">
        <f>IF(K1460="","",K1460-L1460-M1460-N($I1460)-$P1460*N(Settings!$D$20))</f>
        <v/>
      </c>
      <c r="O1460">
        <f>IF($C1460="",0,IFERROR(MATCH($C1460,Settings!$D$11:$D$18,0),0))</f>
        <v/>
      </c>
      <c r="P1460">
        <f>IF(LOWER(TRIM($J1460&amp;""))="x",1,0)</f>
        <v/>
      </c>
    </row>
    <row r="1461">
      <c r="A1461" s="49" t="n">
        <v>46200</v>
      </c>
      <c r="B1461" s="50" t="inlineStr">
        <is>
          <t>BL27454</t>
        </is>
      </c>
      <c r="C1461" s="50" t="inlineStr">
        <is>
          <t>Own shop</t>
        </is>
      </c>
      <c r="D1461" s="50" t="inlineStr">
        <is>
          <t>BL-104</t>
        </is>
      </c>
      <c r="E1461" s="50" t="n">
        <v>1</v>
      </c>
      <c r="F1461" s="51" t="n">
        <v>8.32</v>
      </c>
      <c r="G1461" s="51" t="n">
        <v>0.83</v>
      </c>
      <c r="H1461" s="51" t="n">
        <v>4.12</v>
      </c>
      <c r="I1461" s="51" t="n">
        <v>4.42</v>
      </c>
      <c r="J1461" s="50" t="n"/>
      <c r="K1461" s="52">
        <f>IF(OR($A1461="",$E1461=""),"",IF($P1461=1,0,N($E1461)*N($F1461)-N($G1461)+N($H1461)))</f>
        <v/>
      </c>
      <c r="L1461" s="52">
        <f>IF(K1461="","",IF($P1461=1,0,N($E1461)*IFERROR(INDEX(Products!$D$8:$D$307,MATCH($D1461,Products!$A$8:$A$307,0)),0)))</f>
        <v/>
      </c>
      <c r="M1461" s="52">
        <f>IF(OR(K1461="",$O1461=0),IF(K1461="","",0),IF($P1461=1,0,K1461*(N(INDEX(Settings!$E$11:$E$18,$O1461))+N(INDEX(Settings!$G$11:$G$18,$O1461)))+N(INDEX(Settings!$F$11:$F$18,$O1461))))</f>
        <v/>
      </c>
      <c r="N1461" s="53">
        <f>IF(K1461="","",K1461-L1461-M1461-N($I1461)-$P1461*N(Settings!$D$20))</f>
        <v/>
      </c>
      <c r="O1461">
        <f>IF($C1461="",0,IFERROR(MATCH($C1461,Settings!$D$11:$D$18,0),0))</f>
        <v/>
      </c>
      <c r="P1461">
        <f>IF(LOWER(TRIM($J1461&amp;""))="x",1,0)</f>
        <v/>
      </c>
    </row>
    <row r="1462">
      <c r="A1462" s="49" t="n">
        <v>46201</v>
      </c>
      <c r="B1462" s="50" t="inlineStr">
        <is>
          <t>BL27455</t>
        </is>
      </c>
      <c r="C1462" s="50" t="inlineStr">
        <is>
          <t>Own shop</t>
        </is>
      </c>
      <c r="D1462" s="50" t="inlineStr">
        <is>
          <t>BL-203</t>
        </is>
      </c>
      <c r="E1462" s="50" t="n">
        <v>2</v>
      </c>
      <c r="F1462" s="51" t="n">
        <v>16.72</v>
      </c>
      <c r="G1462" s="51" t="n">
        <v>0</v>
      </c>
      <c r="H1462" s="51" t="n">
        <v>4.12</v>
      </c>
      <c r="I1462" s="51" t="n">
        <v>4.11</v>
      </c>
      <c r="J1462" s="50" t="n"/>
      <c r="K1462" s="52">
        <f>IF(OR($A1462="",$E1462=""),"",IF($P1462=1,0,N($E1462)*N($F1462)-N($G1462)+N($H1462)))</f>
        <v/>
      </c>
      <c r="L1462" s="52">
        <f>IF(K1462="","",IF($P1462=1,0,N($E1462)*IFERROR(INDEX(Products!$D$8:$D$307,MATCH($D1462,Products!$A$8:$A$307,0)),0)))</f>
        <v/>
      </c>
      <c r="M1462" s="52">
        <f>IF(OR(K1462="",$O1462=0),IF(K1462="","",0),IF($P1462=1,0,K1462*(N(INDEX(Settings!$E$11:$E$18,$O1462))+N(INDEX(Settings!$G$11:$G$18,$O1462)))+N(INDEX(Settings!$F$11:$F$18,$O1462))))</f>
        <v/>
      </c>
      <c r="N1462" s="53">
        <f>IF(K1462="","",K1462-L1462-M1462-N($I1462)-$P1462*N(Settings!$D$20))</f>
        <v/>
      </c>
      <c r="O1462">
        <f>IF($C1462="",0,IFERROR(MATCH($C1462,Settings!$D$11:$D$18,0),0))</f>
        <v/>
      </c>
      <c r="P1462">
        <f>IF(LOWER(TRIM($J1462&amp;""))="x",1,0)</f>
        <v/>
      </c>
    </row>
    <row r="1463">
      <c r="A1463" s="49" t="n">
        <v>46201</v>
      </c>
      <c r="B1463" s="50" t="inlineStr">
        <is>
          <t>BL27456</t>
        </is>
      </c>
      <c r="C1463" s="50" t="inlineStr">
        <is>
          <t>Amazon</t>
        </is>
      </c>
      <c r="D1463" s="50" t="inlineStr">
        <is>
          <t>BL-101</t>
        </is>
      </c>
      <c r="E1463" s="50" t="n">
        <v>1</v>
      </c>
      <c r="F1463" s="51" t="n">
        <v>21.97</v>
      </c>
      <c r="G1463" s="51" t="n">
        <v>0</v>
      </c>
      <c r="H1463" s="51" t="n">
        <v>0</v>
      </c>
      <c r="I1463" s="51" t="n">
        <v>4.91</v>
      </c>
      <c r="J1463" s="50" t="n"/>
      <c r="K1463" s="52">
        <f>IF(OR($A1463="",$E1463=""),"",IF($P1463=1,0,N($E1463)*N($F1463)-N($G1463)+N($H1463)))</f>
        <v/>
      </c>
      <c r="L1463" s="52">
        <f>IF(K1463="","",IF($P1463=1,0,N($E1463)*IFERROR(INDEX(Products!$D$8:$D$307,MATCH($D1463,Products!$A$8:$A$307,0)),0)))</f>
        <v/>
      </c>
      <c r="M1463" s="52">
        <f>IF(OR(K1463="",$O1463=0),IF(K1463="","",0),IF($P1463=1,0,K1463*(N(INDEX(Settings!$E$11:$E$18,$O1463))+N(INDEX(Settings!$G$11:$G$18,$O1463)))+N(INDEX(Settings!$F$11:$F$18,$O1463))))</f>
        <v/>
      </c>
      <c r="N1463" s="53">
        <f>IF(K1463="","",K1463-L1463-M1463-N($I1463)-$P1463*N(Settings!$D$20))</f>
        <v/>
      </c>
      <c r="O1463">
        <f>IF($C1463="",0,IFERROR(MATCH($C1463,Settings!$D$11:$D$18,0),0))</f>
        <v/>
      </c>
      <c r="P1463">
        <f>IF(LOWER(TRIM($J1463&amp;""))="x",1,0)</f>
        <v/>
      </c>
    </row>
    <row r="1464">
      <c r="A1464" s="49" t="n">
        <v>46201</v>
      </c>
      <c r="B1464" s="50" t="inlineStr">
        <is>
          <t>BL27457</t>
        </is>
      </c>
      <c r="C1464" s="50" t="inlineStr">
        <is>
          <t>Own shop</t>
        </is>
      </c>
      <c r="D1464" s="50" t="inlineStr">
        <is>
          <t>BL-303</t>
        </is>
      </c>
      <c r="E1464" s="50" t="n">
        <v>1</v>
      </c>
      <c r="F1464" s="51" t="n">
        <v>10</v>
      </c>
      <c r="G1464" s="51" t="n">
        <v>0</v>
      </c>
      <c r="H1464" s="51" t="n">
        <v>4.12</v>
      </c>
      <c r="I1464" s="51" t="n">
        <v>4.14</v>
      </c>
      <c r="J1464" s="50" t="n"/>
      <c r="K1464" s="52">
        <f>IF(OR($A1464="",$E1464=""),"",IF($P1464=1,0,N($E1464)*N($F1464)-N($G1464)+N($H1464)))</f>
        <v/>
      </c>
      <c r="L1464" s="52">
        <f>IF(K1464="","",IF($P1464=1,0,N($E1464)*IFERROR(INDEX(Products!$D$8:$D$307,MATCH($D1464,Products!$A$8:$A$307,0)),0)))</f>
        <v/>
      </c>
      <c r="M1464" s="52">
        <f>IF(OR(K1464="",$O1464=0),IF(K1464="","",0),IF($P1464=1,0,K1464*(N(INDEX(Settings!$E$11:$E$18,$O1464))+N(INDEX(Settings!$G$11:$G$18,$O1464)))+N(INDEX(Settings!$F$11:$F$18,$O1464))))</f>
        <v/>
      </c>
      <c r="N1464" s="53">
        <f>IF(K1464="","",K1464-L1464-M1464-N($I1464)-$P1464*N(Settings!$D$20))</f>
        <v/>
      </c>
      <c r="O1464">
        <f>IF($C1464="",0,IFERROR(MATCH($C1464,Settings!$D$11:$D$18,0),0))</f>
        <v/>
      </c>
      <c r="P1464">
        <f>IF(LOWER(TRIM($J1464&amp;""))="x",1,0)</f>
        <v/>
      </c>
    </row>
    <row r="1465">
      <c r="A1465" s="49" t="n">
        <v>46201</v>
      </c>
      <c r="B1465" s="50" t="inlineStr">
        <is>
          <t>BL27458</t>
        </is>
      </c>
      <c r="C1465" s="50" t="inlineStr">
        <is>
          <t>Own shop</t>
        </is>
      </c>
      <c r="D1465" s="50" t="inlineStr">
        <is>
          <t>BL-403</t>
        </is>
      </c>
      <c r="E1465" s="50" t="n">
        <v>1</v>
      </c>
      <c r="F1465" s="51" t="n">
        <v>10.84</v>
      </c>
      <c r="G1465" s="51" t="n">
        <v>0</v>
      </c>
      <c r="H1465" s="51" t="n">
        <v>4.12</v>
      </c>
      <c r="I1465" s="51" t="n">
        <v>5.14</v>
      </c>
      <c r="J1465" s="50" t="n"/>
      <c r="K1465" s="52">
        <f>IF(OR($A1465="",$E1465=""),"",IF($P1465=1,0,N($E1465)*N($F1465)-N($G1465)+N($H1465)))</f>
        <v/>
      </c>
      <c r="L1465" s="52">
        <f>IF(K1465="","",IF($P1465=1,0,N($E1465)*IFERROR(INDEX(Products!$D$8:$D$307,MATCH($D1465,Products!$A$8:$A$307,0)),0)))</f>
        <v/>
      </c>
      <c r="M1465" s="52">
        <f>IF(OR(K1465="",$O1465=0),IF(K1465="","",0),IF($P1465=1,0,K1465*(N(INDEX(Settings!$E$11:$E$18,$O1465))+N(INDEX(Settings!$G$11:$G$18,$O1465)))+N(INDEX(Settings!$F$11:$F$18,$O1465))))</f>
        <v/>
      </c>
      <c r="N1465" s="53">
        <f>IF(K1465="","",K1465-L1465-M1465-N($I1465)-$P1465*N(Settings!$D$20))</f>
        <v/>
      </c>
      <c r="O1465">
        <f>IF($C1465="",0,IFERROR(MATCH($C1465,Settings!$D$11:$D$18,0),0))</f>
        <v/>
      </c>
      <c r="P1465">
        <f>IF(LOWER(TRIM($J1465&amp;""))="x",1,0)</f>
        <v/>
      </c>
    </row>
    <row r="1466">
      <c r="A1466" s="49" t="n">
        <v>46201</v>
      </c>
      <c r="B1466" s="50" t="inlineStr">
        <is>
          <t>BL27459</t>
        </is>
      </c>
      <c r="C1466" s="50" t="inlineStr">
        <is>
          <t>Own shop</t>
        </is>
      </c>
      <c r="D1466" s="50" t="inlineStr">
        <is>
          <t>BL-102</t>
        </is>
      </c>
      <c r="E1466" s="50" t="n">
        <v>1</v>
      </c>
      <c r="F1466" s="51" t="n">
        <v>14.2</v>
      </c>
      <c r="G1466" s="51" t="n">
        <v>0</v>
      </c>
      <c r="H1466" s="51" t="n">
        <v>4.12</v>
      </c>
      <c r="I1466" s="51" t="n">
        <v>4.5</v>
      </c>
      <c r="J1466" s="50" t="n"/>
      <c r="K1466" s="52">
        <f>IF(OR($A1466="",$E1466=""),"",IF($P1466=1,0,N($E1466)*N($F1466)-N($G1466)+N($H1466)))</f>
        <v/>
      </c>
      <c r="L1466" s="52">
        <f>IF(K1466="","",IF($P1466=1,0,N($E1466)*IFERROR(INDEX(Products!$D$8:$D$307,MATCH($D1466,Products!$A$8:$A$307,0)),0)))</f>
        <v/>
      </c>
      <c r="M1466" s="52">
        <f>IF(OR(K1466="",$O1466=0),IF(K1466="","",0),IF($P1466=1,0,K1466*(N(INDEX(Settings!$E$11:$E$18,$O1466))+N(INDEX(Settings!$G$11:$G$18,$O1466)))+N(INDEX(Settings!$F$11:$F$18,$O1466))))</f>
        <v/>
      </c>
      <c r="N1466" s="53">
        <f>IF(K1466="","",K1466-L1466-M1466-N($I1466)-$P1466*N(Settings!$D$20))</f>
        <v/>
      </c>
      <c r="O1466">
        <f>IF($C1466="",0,IFERROR(MATCH($C1466,Settings!$D$11:$D$18,0),0))</f>
        <v/>
      </c>
      <c r="P1466">
        <f>IF(LOWER(TRIM($J1466&amp;""))="x",1,0)</f>
        <v/>
      </c>
    </row>
    <row r="1467">
      <c r="A1467" s="49" t="n">
        <v>46201</v>
      </c>
      <c r="B1467" s="50" t="inlineStr">
        <is>
          <t>BL27460</t>
        </is>
      </c>
      <c r="C1467" s="50" t="inlineStr">
        <is>
          <t>Amazon</t>
        </is>
      </c>
      <c r="D1467" s="50" t="inlineStr">
        <is>
          <t>BL-401</t>
        </is>
      </c>
      <c r="E1467" s="50" t="n">
        <v>1</v>
      </c>
      <c r="F1467" s="51" t="n">
        <v>24.62</v>
      </c>
      <c r="G1467" s="51" t="n">
        <v>0</v>
      </c>
      <c r="H1467" s="51" t="n">
        <v>0</v>
      </c>
      <c r="I1467" s="51" t="n">
        <v>4.8</v>
      </c>
      <c r="J1467" s="50" t="inlineStr">
        <is>
          <t>x</t>
        </is>
      </c>
      <c r="K1467" s="52">
        <f>IF(OR($A1467="",$E1467=""),"",IF($P1467=1,0,N($E1467)*N($F1467)-N($G1467)+N($H1467)))</f>
        <v/>
      </c>
      <c r="L1467" s="52">
        <f>IF(K1467="","",IF($P1467=1,0,N($E1467)*IFERROR(INDEX(Products!$D$8:$D$307,MATCH($D1467,Products!$A$8:$A$307,0)),0)))</f>
        <v/>
      </c>
      <c r="M1467" s="52">
        <f>IF(OR(K1467="",$O1467=0),IF(K1467="","",0),IF($P1467=1,0,K1467*(N(INDEX(Settings!$E$11:$E$18,$O1467))+N(INDEX(Settings!$G$11:$G$18,$O1467)))+N(INDEX(Settings!$F$11:$F$18,$O1467))))</f>
        <v/>
      </c>
      <c r="N1467" s="53">
        <f>IF(K1467="","",K1467-L1467-M1467-N($I1467)-$P1467*N(Settings!$D$20))</f>
        <v/>
      </c>
      <c r="O1467">
        <f>IF($C1467="",0,IFERROR(MATCH($C1467,Settings!$D$11:$D$18,0),0))</f>
        <v/>
      </c>
      <c r="P1467">
        <f>IF(LOWER(TRIM($J1467&amp;""))="x",1,0)</f>
        <v/>
      </c>
    </row>
    <row r="1468">
      <c r="A1468" s="49" t="n">
        <v>46201</v>
      </c>
      <c r="B1468" s="50" t="inlineStr">
        <is>
          <t>BL27461</t>
        </is>
      </c>
      <c r="C1468" s="50" t="inlineStr">
        <is>
          <t>Amazon</t>
        </is>
      </c>
      <c r="D1468" s="50" t="inlineStr">
        <is>
          <t>BL-303</t>
        </is>
      </c>
      <c r="E1468" s="50" t="n">
        <v>1</v>
      </c>
      <c r="F1468" s="51" t="n">
        <v>10.5</v>
      </c>
      <c r="G1468" s="51" t="n">
        <v>0</v>
      </c>
      <c r="H1468" s="51" t="n">
        <v>0</v>
      </c>
      <c r="I1468" s="51" t="n">
        <v>4.41</v>
      </c>
      <c r="J1468" s="50" t="n"/>
      <c r="K1468" s="52">
        <f>IF(OR($A1468="",$E1468=""),"",IF($P1468=1,0,N($E1468)*N($F1468)-N($G1468)+N($H1468)))</f>
        <v/>
      </c>
      <c r="L1468" s="52">
        <f>IF(K1468="","",IF($P1468=1,0,N($E1468)*IFERROR(INDEX(Products!$D$8:$D$307,MATCH($D1468,Products!$A$8:$A$307,0)),0)))</f>
        <v/>
      </c>
      <c r="M1468" s="52">
        <f>IF(OR(K1468="",$O1468=0),IF(K1468="","",0),IF($P1468=1,0,K1468*(N(INDEX(Settings!$E$11:$E$18,$O1468))+N(INDEX(Settings!$G$11:$G$18,$O1468)))+N(INDEX(Settings!$F$11:$F$18,$O1468))))</f>
        <v/>
      </c>
      <c r="N1468" s="53">
        <f>IF(K1468="","",K1468-L1468-M1468-N($I1468)-$P1468*N(Settings!$D$20))</f>
        <v/>
      </c>
      <c r="O1468">
        <f>IF($C1468="",0,IFERROR(MATCH($C1468,Settings!$D$11:$D$18,0),0))</f>
        <v/>
      </c>
      <c r="P1468">
        <f>IF(LOWER(TRIM($J1468&amp;""))="x",1,0)</f>
        <v/>
      </c>
    </row>
    <row r="1469">
      <c r="A1469" s="49" t="n">
        <v>46202</v>
      </c>
      <c r="B1469" s="50" t="inlineStr">
        <is>
          <t>BL27462</t>
        </is>
      </c>
      <c r="C1469" s="50" t="inlineStr">
        <is>
          <t>eBay</t>
        </is>
      </c>
      <c r="D1469" s="50" t="inlineStr">
        <is>
          <t>BL-201</t>
        </is>
      </c>
      <c r="E1469" s="50" t="n">
        <v>1</v>
      </c>
      <c r="F1469" s="51" t="n">
        <v>12.52</v>
      </c>
      <c r="G1469" s="51" t="n">
        <v>0</v>
      </c>
      <c r="H1469" s="51" t="n">
        <v>3.28</v>
      </c>
      <c r="I1469" s="51" t="n">
        <v>4.24</v>
      </c>
      <c r="J1469" s="50" t="n"/>
      <c r="K1469" s="52">
        <f>IF(OR($A1469="",$E1469=""),"",IF($P1469=1,0,N($E1469)*N($F1469)-N($G1469)+N($H1469)))</f>
        <v/>
      </c>
      <c r="L1469" s="52">
        <f>IF(K1469="","",IF($P1469=1,0,N($E1469)*IFERROR(INDEX(Products!$D$8:$D$307,MATCH($D1469,Products!$A$8:$A$307,0)),0)))</f>
        <v/>
      </c>
      <c r="M1469" s="52">
        <f>IF(OR(K1469="",$O1469=0),IF(K1469="","",0),IF($P1469=1,0,K1469*(N(INDEX(Settings!$E$11:$E$18,$O1469))+N(INDEX(Settings!$G$11:$G$18,$O1469)))+N(INDEX(Settings!$F$11:$F$18,$O1469))))</f>
        <v/>
      </c>
      <c r="N1469" s="53">
        <f>IF(K1469="","",K1469-L1469-M1469-N($I1469)-$P1469*N(Settings!$D$20))</f>
        <v/>
      </c>
      <c r="O1469">
        <f>IF($C1469="",0,IFERROR(MATCH($C1469,Settings!$D$11:$D$18,0),0))</f>
        <v/>
      </c>
      <c r="P1469">
        <f>IF(LOWER(TRIM($J1469&amp;""))="x",1,0)</f>
        <v/>
      </c>
    </row>
    <row r="1470">
      <c r="A1470" s="49" t="n">
        <v>46202</v>
      </c>
      <c r="B1470" s="50" t="inlineStr">
        <is>
          <t>BL27463</t>
        </is>
      </c>
      <c r="C1470" s="50" t="inlineStr">
        <is>
          <t>Own shop</t>
        </is>
      </c>
      <c r="D1470" s="50" t="inlineStr">
        <is>
          <t>BL-103</t>
        </is>
      </c>
      <c r="E1470" s="50" t="n">
        <v>1</v>
      </c>
      <c r="F1470" s="51" t="n">
        <v>29.33</v>
      </c>
      <c r="G1470" s="51" t="n">
        <v>0</v>
      </c>
      <c r="H1470" s="51" t="n">
        <v>4.12</v>
      </c>
      <c r="I1470" s="51" t="n">
        <v>5</v>
      </c>
      <c r="J1470" s="50" t="n"/>
      <c r="K1470" s="52">
        <f>IF(OR($A1470="",$E1470=""),"",IF($P1470=1,0,N($E1470)*N($F1470)-N($G1470)+N($H1470)))</f>
        <v/>
      </c>
      <c r="L1470" s="52">
        <f>IF(K1470="","",IF($P1470=1,0,N($E1470)*IFERROR(INDEX(Products!$D$8:$D$307,MATCH($D1470,Products!$A$8:$A$307,0)),0)))</f>
        <v/>
      </c>
      <c r="M1470" s="52">
        <f>IF(OR(K1470="",$O1470=0),IF(K1470="","",0),IF($P1470=1,0,K1470*(N(INDEX(Settings!$E$11:$E$18,$O1470))+N(INDEX(Settings!$G$11:$G$18,$O1470)))+N(INDEX(Settings!$F$11:$F$18,$O1470))))</f>
        <v/>
      </c>
      <c r="N1470" s="53">
        <f>IF(K1470="","",K1470-L1470-M1470-N($I1470)-$P1470*N(Settings!$D$20))</f>
        <v/>
      </c>
      <c r="O1470">
        <f>IF($C1470="",0,IFERROR(MATCH($C1470,Settings!$D$11:$D$18,0),0))</f>
        <v/>
      </c>
      <c r="P1470">
        <f>IF(LOWER(TRIM($J1470&amp;""))="x",1,0)</f>
        <v/>
      </c>
    </row>
    <row r="1471">
      <c r="A1471" s="49" t="n">
        <v>46202</v>
      </c>
      <c r="B1471" s="50" t="inlineStr">
        <is>
          <t>BL27464</t>
        </is>
      </c>
      <c r="C1471" s="50" t="inlineStr">
        <is>
          <t>Own shop</t>
        </is>
      </c>
      <c r="D1471" s="50" t="inlineStr">
        <is>
          <t>BL-202</t>
        </is>
      </c>
      <c r="E1471" s="50" t="n">
        <v>1</v>
      </c>
      <c r="F1471" s="51" t="n">
        <v>57.98</v>
      </c>
      <c r="G1471" s="51" t="n">
        <v>0</v>
      </c>
      <c r="H1471" s="51" t="n">
        <v>0</v>
      </c>
      <c r="I1471" s="51" t="n">
        <v>6.9</v>
      </c>
      <c r="J1471" s="50" t="n"/>
      <c r="K1471" s="52">
        <f>IF(OR($A1471="",$E1471=""),"",IF($P1471=1,0,N($E1471)*N($F1471)-N($G1471)+N($H1471)))</f>
        <v/>
      </c>
      <c r="L1471" s="52">
        <f>IF(K1471="","",IF($P1471=1,0,N($E1471)*IFERROR(INDEX(Products!$D$8:$D$307,MATCH($D1471,Products!$A$8:$A$307,0)),0)))</f>
        <v/>
      </c>
      <c r="M1471" s="52">
        <f>IF(OR(K1471="",$O1471=0),IF(K1471="","",0),IF($P1471=1,0,K1471*(N(INDEX(Settings!$E$11:$E$18,$O1471))+N(INDEX(Settings!$G$11:$G$18,$O1471)))+N(INDEX(Settings!$F$11:$F$18,$O1471))))</f>
        <v/>
      </c>
      <c r="N1471" s="53">
        <f>IF(K1471="","",K1471-L1471-M1471-N($I1471)-$P1471*N(Settings!$D$20))</f>
        <v/>
      </c>
      <c r="O1471">
        <f>IF($C1471="",0,IFERROR(MATCH($C1471,Settings!$D$11:$D$18,0),0))</f>
        <v/>
      </c>
      <c r="P1471">
        <f>IF(LOWER(TRIM($J1471&amp;""))="x",1,0)</f>
        <v/>
      </c>
    </row>
    <row r="1472">
      <c r="A1472" s="49" t="n">
        <v>46202</v>
      </c>
      <c r="B1472" s="50" t="inlineStr">
        <is>
          <t>BL27465</t>
        </is>
      </c>
      <c r="C1472" s="50" t="inlineStr">
        <is>
          <t>Own shop</t>
        </is>
      </c>
      <c r="D1472" s="50" t="inlineStr">
        <is>
          <t>BL-403</t>
        </is>
      </c>
      <c r="E1472" s="50" t="n">
        <v>1</v>
      </c>
      <c r="F1472" s="51" t="n">
        <v>10.84</v>
      </c>
      <c r="G1472" s="51" t="n">
        <v>1.08</v>
      </c>
      <c r="H1472" s="51" t="n">
        <v>4.12</v>
      </c>
      <c r="I1472" s="51" t="n">
        <v>4.21</v>
      </c>
      <c r="J1472" s="50" t="n"/>
      <c r="K1472" s="52">
        <f>IF(OR($A1472="",$E1472=""),"",IF($P1472=1,0,N($E1472)*N($F1472)-N($G1472)+N($H1472)))</f>
        <v/>
      </c>
      <c r="L1472" s="52">
        <f>IF(K1472="","",IF($P1472=1,0,N($E1472)*IFERROR(INDEX(Products!$D$8:$D$307,MATCH($D1472,Products!$A$8:$A$307,0)),0)))</f>
        <v/>
      </c>
      <c r="M1472" s="52">
        <f>IF(OR(K1472="",$O1472=0),IF(K1472="","",0),IF($P1472=1,0,K1472*(N(INDEX(Settings!$E$11:$E$18,$O1472))+N(INDEX(Settings!$G$11:$G$18,$O1472)))+N(INDEX(Settings!$F$11:$F$18,$O1472))))</f>
        <v/>
      </c>
      <c r="N1472" s="53">
        <f>IF(K1472="","",K1472-L1472-M1472-N($I1472)-$P1472*N(Settings!$D$20))</f>
        <v/>
      </c>
      <c r="O1472">
        <f>IF($C1472="",0,IFERROR(MATCH($C1472,Settings!$D$11:$D$18,0),0))</f>
        <v/>
      </c>
      <c r="P1472">
        <f>IF(LOWER(TRIM($J1472&amp;""))="x",1,0)</f>
        <v/>
      </c>
    </row>
    <row r="1473">
      <c r="A1473" s="49" t="n">
        <v>46202</v>
      </c>
      <c r="B1473" s="50" t="inlineStr">
        <is>
          <t>BL27466</t>
        </is>
      </c>
      <c r="C1473" s="50" t="inlineStr">
        <is>
          <t>Amazon</t>
        </is>
      </c>
      <c r="D1473" s="50" t="inlineStr">
        <is>
          <t>BL-104</t>
        </is>
      </c>
      <c r="E1473" s="50" t="n">
        <v>2</v>
      </c>
      <c r="F1473" s="51" t="n">
        <v>8.74</v>
      </c>
      <c r="G1473" s="51" t="n">
        <v>0</v>
      </c>
      <c r="H1473" s="51" t="n">
        <v>0</v>
      </c>
      <c r="I1473" s="51" t="n">
        <v>4.73</v>
      </c>
      <c r="J1473" s="50" t="n"/>
      <c r="K1473" s="52">
        <f>IF(OR($A1473="",$E1473=""),"",IF($P1473=1,0,N($E1473)*N($F1473)-N($G1473)+N($H1473)))</f>
        <v/>
      </c>
      <c r="L1473" s="52">
        <f>IF(K1473="","",IF($P1473=1,0,N($E1473)*IFERROR(INDEX(Products!$D$8:$D$307,MATCH($D1473,Products!$A$8:$A$307,0)),0)))</f>
        <v/>
      </c>
      <c r="M1473" s="52">
        <f>IF(OR(K1473="",$O1473=0),IF(K1473="","",0),IF($P1473=1,0,K1473*(N(INDEX(Settings!$E$11:$E$18,$O1473))+N(INDEX(Settings!$G$11:$G$18,$O1473)))+N(INDEX(Settings!$F$11:$F$18,$O1473))))</f>
        <v/>
      </c>
      <c r="N1473" s="53">
        <f>IF(K1473="","",K1473-L1473-M1473-N($I1473)-$P1473*N(Settings!$D$20))</f>
        <v/>
      </c>
      <c r="O1473">
        <f>IF($C1473="",0,IFERROR(MATCH($C1473,Settings!$D$11:$D$18,0),0))</f>
        <v/>
      </c>
      <c r="P1473">
        <f>IF(LOWER(TRIM($J1473&amp;""))="x",1,0)</f>
        <v/>
      </c>
    </row>
    <row r="1474">
      <c r="A1474" s="49" t="n">
        <v>46202</v>
      </c>
      <c r="B1474" s="50" t="inlineStr">
        <is>
          <t>BL27467</t>
        </is>
      </c>
      <c r="C1474" s="50" t="inlineStr">
        <is>
          <t>Amazon</t>
        </is>
      </c>
      <c r="D1474" s="50" t="inlineStr">
        <is>
          <t>BL-201</t>
        </is>
      </c>
      <c r="E1474" s="50" t="n">
        <v>1</v>
      </c>
      <c r="F1474" s="51" t="n">
        <v>13.15</v>
      </c>
      <c r="G1474" s="51" t="n">
        <v>0</v>
      </c>
      <c r="H1474" s="51" t="n">
        <v>0</v>
      </c>
      <c r="I1474" s="51" t="n">
        <v>4.26</v>
      </c>
      <c r="J1474" s="50" t="n"/>
      <c r="K1474" s="52">
        <f>IF(OR($A1474="",$E1474=""),"",IF($P1474=1,0,N($E1474)*N($F1474)-N($G1474)+N($H1474)))</f>
        <v/>
      </c>
      <c r="L1474" s="52">
        <f>IF(K1474="","",IF($P1474=1,0,N($E1474)*IFERROR(INDEX(Products!$D$8:$D$307,MATCH($D1474,Products!$A$8:$A$307,0)),0)))</f>
        <v/>
      </c>
      <c r="M1474" s="52">
        <f>IF(OR(K1474="",$O1474=0),IF(K1474="","",0),IF($P1474=1,0,K1474*(N(INDEX(Settings!$E$11:$E$18,$O1474))+N(INDEX(Settings!$G$11:$G$18,$O1474)))+N(INDEX(Settings!$F$11:$F$18,$O1474))))</f>
        <v/>
      </c>
      <c r="N1474" s="53">
        <f>IF(K1474="","",K1474-L1474-M1474-N($I1474)-$P1474*N(Settings!$D$20))</f>
        <v/>
      </c>
      <c r="O1474">
        <f>IF($C1474="",0,IFERROR(MATCH($C1474,Settings!$D$11:$D$18,0),0))</f>
        <v/>
      </c>
      <c r="P1474">
        <f>IF(LOWER(TRIM($J1474&amp;""))="x",1,0)</f>
        <v/>
      </c>
    </row>
    <row r="1475">
      <c r="A1475" s="49" t="n">
        <v>46202</v>
      </c>
      <c r="B1475" s="50" t="inlineStr">
        <is>
          <t>BL27468</t>
        </is>
      </c>
      <c r="C1475" s="50" t="inlineStr">
        <is>
          <t>Amazon</t>
        </is>
      </c>
      <c r="D1475" s="50" t="inlineStr">
        <is>
          <t>BL-302</t>
        </is>
      </c>
      <c r="E1475" s="50" t="n">
        <v>2</v>
      </c>
      <c r="F1475" s="51" t="n">
        <v>35.21</v>
      </c>
      <c r="G1475" s="51" t="n">
        <v>0</v>
      </c>
      <c r="H1475" s="51" t="n">
        <v>0</v>
      </c>
      <c r="I1475" s="51" t="n">
        <v>5.07</v>
      </c>
      <c r="J1475" s="50" t="n"/>
      <c r="K1475" s="52">
        <f>IF(OR($A1475="",$E1475=""),"",IF($P1475=1,0,N($E1475)*N($F1475)-N($G1475)+N($H1475)))</f>
        <v/>
      </c>
      <c r="L1475" s="52">
        <f>IF(K1475="","",IF($P1475=1,0,N($E1475)*IFERROR(INDEX(Products!$D$8:$D$307,MATCH($D1475,Products!$A$8:$A$307,0)),0)))</f>
        <v/>
      </c>
      <c r="M1475" s="52">
        <f>IF(OR(K1475="",$O1475=0),IF(K1475="","",0),IF($P1475=1,0,K1475*(N(INDEX(Settings!$E$11:$E$18,$O1475))+N(INDEX(Settings!$G$11:$G$18,$O1475)))+N(INDEX(Settings!$F$11:$F$18,$O1475))))</f>
        <v/>
      </c>
      <c r="N1475" s="53">
        <f>IF(K1475="","",K1475-L1475-M1475-N($I1475)-$P1475*N(Settings!$D$20))</f>
        <v/>
      </c>
      <c r="O1475">
        <f>IF($C1475="",0,IFERROR(MATCH($C1475,Settings!$D$11:$D$18,0),0))</f>
        <v/>
      </c>
      <c r="P1475">
        <f>IF(LOWER(TRIM($J1475&amp;""))="x",1,0)</f>
        <v/>
      </c>
    </row>
    <row r="1476">
      <c r="A1476" s="49" t="n">
        <v>46202</v>
      </c>
      <c r="B1476" s="50" t="inlineStr">
        <is>
          <t>BL27469</t>
        </is>
      </c>
      <c r="C1476" s="50" t="inlineStr">
        <is>
          <t>Own shop</t>
        </is>
      </c>
      <c r="D1476" s="50" t="inlineStr">
        <is>
          <t>BL-402</t>
        </is>
      </c>
      <c r="E1476" s="50" t="n">
        <v>1</v>
      </c>
      <c r="F1476" s="51" t="n">
        <v>41.93</v>
      </c>
      <c r="G1476" s="51" t="n">
        <v>0</v>
      </c>
      <c r="H1476" s="51" t="n">
        <v>4.12</v>
      </c>
      <c r="I1476" s="51" t="n">
        <v>6.9</v>
      </c>
      <c r="J1476" s="50" t="inlineStr">
        <is>
          <t>x</t>
        </is>
      </c>
      <c r="K1476" s="52">
        <f>IF(OR($A1476="",$E1476=""),"",IF($P1476=1,0,N($E1476)*N($F1476)-N($G1476)+N($H1476)))</f>
        <v/>
      </c>
      <c r="L1476" s="52">
        <f>IF(K1476="","",IF($P1476=1,0,N($E1476)*IFERROR(INDEX(Products!$D$8:$D$307,MATCH($D1476,Products!$A$8:$A$307,0)),0)))</f>
        <v/>
      </c>
      <c r="M1476" s="52">
        <f>IF(OR(K1476="",$O1476=0),IF(K1476="","",0),IF($P1476=1,0,K1476*(N(INDEX(Settings!$E$11:$E$18,$O1476))+N(INDEX(Settings!$G$11:$G$18,$O1476)))+N(INDEX(Settings!$F$11:$F$18,$O1476))))</f>
        <v/>
      </c>
      <c r="N1476" s="53">
        <f>IF(K1476="","",K1476-L1476-M1476-N($I1476)-$P1476*N(Settings!$D$20))</f>
        <v/>
      </c>
      <c r="O1476">
        <f>IF($C1476="",0,IFERROR(MATCH($C1476,Settings!$D$11:$D$18,0),0))</f>
        <v/>
      </c>
      <c r="P1476">
        <f>IF(LOWER(TRIM($J1476&amp;""))="x",1,0)</f>
        <v/>
      </c>
    </row>
    <row r="1477">
      <c r="A1477" s="49" t="n">
        <v>46203</v>
      </c>
      <c r="B1477" s="50" t="inlineStr">
        <is>
          <t>BL27470</t>
        </is>
      </c>
      <c r="C1477" s="50" t="inlineStr">
        <is>
          <t>Own shop</t>
        </is>
      </c>
      <c r="D1477" s="50" t="inlineStr">
        <is>
          <t>BL-403</t>
        </is>
      </c>
      <c r="E1477" s="50" t="n">
        <v>1</v>
      </c>
      <c r="F1477" s="51" t="n">
        <v>10.84</v>
      </c>
      <c r="G1477" s="51" t="n">
        <v>0</v>
      </c>
      <c r="H1477" s="51" t="n">
        <v>4.12</v>
      </c>
      <c r="I1477" s="51" t="n">
        <v>4.14</v>
      </c>
      <c r="J1477" s="50" t="inlineStr">
        <is>
          <t>x</t>
        </is>
      </c>
      <c r="K1477" s="52">
        <f>IF(OR($A1477="",$E1477=""),"",IF($P1477=1,0,N($E1477)*N($F1477)-N($G1477)+N($H1477)))</f>
        <v/>
      </c>
      <c r="L1477" s="52">
        <f>IF(K1477="","",IF($P1477=1,0,N($E1477)*IFERROR(INDEX(Products!$D$8:$D$307,MATCH($D1477,Products!$A$8:$A$307,0)),0)))</f>
        <v/>
      </c>
      <c r="M1477" s="52">
        <f>IF(OR(K1477="",$O1477=0),IF(K1477="","",0),IF($P1477=1,0,K1477*(N(INDEX(Settings!$E$11:$E$18,$O1477))+N(INDEX(Settings!$G$11:$G$18,$O1477)))+N(INDEX(Settings!$F$11:$F$18,$O1477))))</f>
        <v/>
      </c>
      <c r="N1477" s="53">
        <f>IF(K1477="","",K1477-L1477-M1477-N($I1477)-$P1477*N(Settings!$D$20))</f>
        <v/>
      </c>
      <c r="O1477">
        <f>IF($C1477="",0,IFERROR(MATCH($C1477,Settings!$D$11:$D$18,0),0))</f>
        <v/>
      </c>
      <c r="P1477">
        <f>IF(LOWER(TRIM($J1477&amp;""))="x",1,0)</f>
        <v/>
      </c>
    </row>
    <row r="1478">
      <c r="A1478" s="49" t="n">
        <v>46203</v>
      </c>
      <c r="B1478" s="50" t="inlineStr">
        <is>
          <t>BL27471</t>
        </is>
      </c>
      <c r="C1478" s="50" t="inlineStr">
        <is>
          <t>Etsy</t>
        </is>
      </c>
      <c r="D1478" s="50" t="inlineStr">
        <is>
          <t>BL-104</t>
        </is>
      </c>
      <c r="E1478" s="50" t="n">
        <v>2</v>
      </c>
      <c r="F1478" s="51" t="n">
        <v>8.32</v>
      </c>
      <c r="G1478" s="51" t="n">
        <v>0</v>
      </c>
      <c r="H1478" s="51" t="n">
        <v>3.28</v>
      </c>
      <c r="I1478" s="51" t="n">
        <v>4.63</v>
      </c>
      <c r="J1478" s="50" t="n"/>
      <c r="K1478" s="52">
        <f>IF(OR($A1478="",$E1478=""),"",IF($P1478=1,0,N($E1478)*N($F1478)-N($G1478)+N($H1478)))</f>
        <v/>
      </c>
      <c r="L1478" s="52">
        <f>IF(K1478="","",IF($P1478=1,0,N($E1478)*IFERROR(INDEX(Products!$D$8:$D$307,MATCH($D1478,Products!$A$8:$A$307,0)),0)))</f>
        <v/>
      </c>
      <c r="M1478" s="52">
        <f>IF(OR(K1478="",$O1478=0),IF(K1478="","",0),IF($P1478=1,0,K1478*(N(INDEX(Settings!$E$11:$E$18,$O1478))+N(INDEX(Settings!$G$11:$G$18,$O1478)))+N(INDEX(Settings!$F$11:$F$18,$O1478))))</f>
        <v/>
      </c>
      <c r="N1478" s="53">
        <f>IF(K1478="","",K1478-L1478-M1478-N($I1478)-$P1478*N(Settings!$D$20))</f>
        <v/>
      </c>
      <c r="O1478">
        <f>IF($C1478="",0,IFERROR(MATCH($C1478,Settings!$D$11:$D$18,0),0))</f>
        <v/>
      </c>
      <c r="P1478">
        <f>IF(LOWER(TRIM($J1478&amp;""))="x",1,0)</f>
        <v/>
      </c>
    </row>
    <row r="1479">
      <c r="A1479" s="49" t="n">
        <v>46203</v>
      </c>
      <c r="B1479" s="50" t="inlineStr">
        <is>
          <t>BL27472</t>
        </is>
      </c>
      <c r="C1479" s="50" t="inlineStr">
        <is>
          <t>Own shop</t>
        </is>
      </c>
      <c r="D1479" s="50" t="inlineStr">
        <is>
          <t>BL-301</t>
        </is>
      </c>
      <c r="E1479" s="50" t="n">
        <v>1</v>
      </c>
      <c r="F1479" s="51" t="n">
        <v>18.4</v>
      </c>
      <c r="G1479" s="51" t="n">
        <v>0</v>
      </c>
      <c r="H1479" s="51" t="n">
        <v>4.12</v>
      </c>
      <c r="I1479" s="51" t="n">
        <v>4.99</v>
      </c>
      <c r="J1479" s="50" t="n"/>
      <c r="K1479" s="52">
        <f>IF(OR($A1479="",$E1479=""),"",IF($P1479=1,0,N($E1479)*N($F1479)-N($G1479)+N($H1479)))</f>
        <v/>
      </c>
      <c r="L1479" s="52">
        <f>IF(K1479="","",IF($P1479=1,0,N($E1479)*IFERROR(INDEX(Products!$D$8:$D$307,MATCH($D1479,Products!$A$8:$A$307,0)),0)))</f>
        <v/>
      </c>
      <c r="M1479" s="52">
        <f>IF(OR(K1479="",$O1479=0),IF(K1479="","",0),IF($P1479=1,0,K1479*(N(INDEX(Settings!$E$11:$E$18,$O1479))+N(INDEX(Settings!$G$11:$G$18,$O1479)))+N(INDEX(Settings!$F$11:$F$18,$O1479))))</f>
        <v/>
      </c>
      <c r="N1479" s="53">
        <f>IF(K1479="","",K1479-L1479-M1479-N($I1479)-$P1479*N(Settings!$D$20))</f>
        <v/>
      </c>
      <c r="O1479">
        <f>IF($C1479="",0,IFERROR(MATCH($C1479,Settings!$D$11:$D$18,0),0))</f>
        <v/>
      </c>
      <c r="P1479">
        <f>IF(LOWER(TRIM($J1479&amp;""))="x",1,0)</f>
        <v/>
      </c>
    </row>
    <row r="1480">
      <c r="A1480" s="49" t="n">
        <v>46203</v>
      </c>
      <c r="B1480" s="50" t="inlineStr">
        <is>
          <t>BL27473</t>
        </is>
      </c>
      <c r="C1480" s="50" t="inlineStr">
        <is>
          <t>Own shop</t>
        </is>
      </c>
      <c r="D1480" s="50" t="inlineStr">
        <is>
          <t>BL-403</t>
        </is>
      </c>
      <c r="E1480" s="50" t="n">
        <v>1</v>
      </c>
      <c r="F1480" s="51" t="n">
        <v>10.84</v>
      </c>
      <c r="G1480" s="51" t="n">
        <v>0</v>
      </c>
      <c r="H1480" s="51" t="n">
        <v>4.12</v>
      </c>
      <c r="I1480" s="51" t="n">
        <v>4.96</v>
      </c>
      <c r="J1480" s="50" t="inlineStr">
        <is>
          <t>x</t>
        </is>
      </c>
      <c r="K1480" s="52">
        <f>IF(OR($A1480="",$E1480=""),"",IF($P1480=1,0,N($E1480)*N($F1480)-N($G1480)+N($H1480)))</f>
        <v/>
      </c>
      <c r="L1480" s="52">
        <f>IF(K1480="","",IF($P1480=1,0,N($E1480)*IFERROR(INDEX(Products!$D$8:$D$307,MATCH($D1480,Products!$A$8:$A$307,0)),0)))</f>
        <v/>
      </c>
      <c r="M1480" s="52">
        <f>IF(OR(K1480="",$O1480=0),IF(K1480="","",0),IF($P1480=1,0,K1480*(N(INDEX(Settings!$E$11:$E$18,$O1480))+N(INDEX(Settings!$G$11:$G$18,$O1480)))+N(INDEX(Settings!$F$11:$F$18,$O1480))))</f>
        <v/>
      </c>
      <c r="N1480" s="53">
        <f>IF(K1480="","",K1480-L1480-M1480-N($I1480)-$P1480*N(Settings!$D$20))</f>
        <v/>
      </c>
      <c r="O1480">
        <f>IF($C1480="",0,IFERROR(MATCH($C1480,Settings!$D$11:$D$18,0),0))</f>
        <v/>
      </c>
      <c r="P1480">
        <f>IF(LOWER(TRIM($J1480&amp;""))="x",1,0)</f>
        <v/>
      </c>
    </row>
    <row r="1481">
      <c r="A1481" s="49" t="n">
        <v>46203</v>
      </c>
      <c r="B1481" s="50" t="inlineStr">
        <is>
          <t>BL27474</t>
        </is>
      </c>
      <c r="C1481" s="50" t="inlineStr">
        <is>
          <t>Own shop</t>
        </is>
      </c>
      <c r="D1481" s="50" t="inlineStr">
        <is>
          <t>BL-203</t>
        </is>
      </c>
      <c r="E1481" s="50" t="n">
        <v>1</v>
      </c>
      <c r="F1481" s="51" t="n">
        <v>16.72</v>
      </c>
      <c r="G1481" s="51" t="n">
        <v>0</v>
      </c>
      <c r="H1481" s="51" t="n">
        <v>4.12</v>
      </c>
      <c r="I1481" s="51" t="n">
        <v>4.64</v>
      </c>
      <c r="J1481" s="50" t="n"/>
      <c r="K1481" s="52">
        <f>IF(OR($A1481="",$E1481=""),"",IF($P1481=1,0,N($E1481)*N($F1481)-N($G1481)+N($H1481)))</f>
        <v/>
      </c>
      <c r="L1481" s="52">
        <f>IF(K1481="","",IF($P1481=1,0,N($E1481)*IFERROR(INDEX(Products!$D$8:$D$307,MATCH($D1481,Products!$A$8:$A$307,0)),0)))</f>
        <v/>
      </c>
      <c r="M1481" s="52">
        <f>IF(OR(K1481="",$O1481=0),IF(K1481="","",0),IF($P1481=1,0,K1481*(N(INDEX(Settings!$E$11:$E$18,$O1481))+N(INDEX(Settings!$G$11:$G$18,$O1481)))+N(INDEX(Settings!$F$11:$F$18,$O1481))))</f>
        <v/>
      </c>
      <c r="N1481" s="53">
        <f>IF(K1481="","",K1481-L1481-M1481-N($I1481)-$P1481*N(Settings!$D$20))</f>
        <v/>
      </c>
      <c r="O1481">
        <f>IF($C1481="",0,IFERROR(MATCH($C1481,Settings!$D$11:$D$18,0),0))</f>
        <v/>
      </c>
      <c r="P1481">
        <f>IF(LOWER(TRIM($J1481&amp;""))="x",1,0)</f>
        <v/>
      </c>
    </row>
    <row r="1482">
      <c r="A1482" s="49" t="n">
        <v>46203</v>
      </c>
      <c r="B1482" s="50" t="inlineStr">
        <is>
          <t>BL27475</t>
        </is>
      </c>
      <c r="C1482" s="50" t="inlineStr">
        <is>
          <t>Own shop</t>
        </is>
      </c>
      <c r="D1482" s="50" t="inlineStr">
        <is>
          <t>BL-403</t>
        </is>
      </c>
      <c r="E1482" s="50" t="n">
        <v>1</v>
      </c>
      <c r="F1482" s="51" t="n">
        <v>10.84</v>
      </c>
      <c r="G1482" s="51" t="n">
        <v>0</v>
      </c>
      <c r="H1482" s="51" t="n">
        <v>4.12</v>
      </c>
      <c r="I1482" s="51" t="n">
        <v>4.43</v>
      </c>
      <c r="J1482" s="50" t="inlineStr">
        <is>
          <t>x</t>
        </is>
      </c>
      <c r="K1482" s="52">
        <f>IF(OR($A1482="",$E1482=""),"",IF($P1482=1,0,N($E1482)*N($F1482)-N($G1482)+N($H1482)))</f>
        <v/>
      </c>
      <c r="L1482" s="52">
        <f>IF(K1482="","",IF($P1482=1,0,N($E1482)*IFERROR(INDEX(Products!$D$8:$D$307,MATCH($D1482,Products!$A$8:$A$307,0)),0)))</f>
        <v/>
      </c>
      <c r="M1482" s="52">
        <f>IF(OR(K1482="",$O1482=0),IF(K1482="","",0),IF($P1482=1,0,K1482*(N(INDEX(Settings!$E$11:$E$18,$O1482))+N(INDEX(Settings!$G$11:$G$18,$O1482)))+N(INDEX(Settings!$F$11:$F$18,$O1482))))</f>
        <v/>
      </c>
      <c r="N1482" s="53">
        <f>IF(K1482="","",K1482-L1482-M1482-N($I1482)-$P1482*N(Settings!$D$20))</f>
        <v/>
      </c>
      <c r="O1482">
        <f>IF($C1482="",0,IFERROR(MATCH($C1482,Settings!$D$11:$D$18,0),0))</f>
        <v/>
      </c>
      <c r="P1482">
        <f>IF(LOWER(TRIM($J1482&amp;""))="x",1,0)</f>
        <v/>
      </c>
    </row>
    <row r="1483">
      <c r="A1483" s="49" t="n">
        <v>46203</v>
      </c>
      <c r="B1483" s="50" t="inlineStr">
        <is>
          <t>BL27476</t>
        </is>
      </c>
      <c r="C1483" s="50" t="inlineStr">
        <is>
          <t>Amazon</t>
        </is>
      </c>
      <c r="D1483" s="50" t="inlineStr">
        <is>
          <t>BL-101</t>
        </is>
      </c>
      <c r="E1483" s="50" t="n">
        <v>1</v>
      </c>
      <c r="F1483" s="51" t="n">
        <v>21.97</v>
      </c>
      <c r="G1483" s="51" t="n">
        <v>0</v>
      </c>
      <c r="H1483" s="51" t="n">
        <v>0</v>
      </c>
      <c r="I1483" s="51" t="n">
        <v>4.2</v>
      </c>
      <c r="J1483" s="50" t="n"/>
      <c r="K1483" s="52">
        <f>IF(OR($A1483="",$E1483=""),"",IF($P1483=1,0,N($E1483)*N($F1483)-N($G1483)+N($H1483)))</f>
        <v/>
      </c>
      <c r="L1483" s="52">
        <f>IF(K1483="","",IF($P1483=1,0,N($E1483)*IFERROR(INDEX(Products!$D$8:$D$307,MATCH($D1483,Products!$A$8:$A$307,0)),0)))</f>
        <v/>
      </c>
      <c r="M1483" s="52">
        <f>IF(OR(K1483="",$O1483=0),IF(K1483="","",0),IF($P1483=1,0,K1483*(N(INDEX(Settings!$E$11:$E$18,$O1483))+N(INDEX(Settings!$G$11:$G$18,$O1483)))+N(INDEX(Settings!$F$11:$F$18,$O1483))))</f>
        <v/>
      </c>
      <c r="N1483" s="53">
        <f>IF(K1483="","",K1483-L1483-M1483-N($I1483)-$P1483*N(Settings!$D$20))</f>
        <v/>
      </c>
      <c r="O1483">
        <f>IF($C1483="",0,IFERROR(MATCH($C1483,Settings!$D$11:$D$18,0),0))</f>
        <v/>
      </c>
      <c r="P1483">
        <f>IF(LOWER(TRIM($J1483&amp;""))="x",1,0)</f>
        <v/>
      </c>
    </row>
    <row r="1484">
      <c r="A1484" s="49" t="n">
        <v>46204</v>
      </c>
      <c r="B1484" s="50" t="inlineStr">
        <is>
          <t>BL27477</t>
        </is>
      </c>
      <c r="C1484" s="50" t="inlineStr">
        <is>
          <t>Amazon</t>
        </is>
      </c>
      <c r="D1484" s="50" t="inlineStr">
        <is>
          <t>BL-402</t>
        </is>
      </c>
      <c r="E1484" s="50" t="n">
        <v>1</v>
      </c>
      <c r="F1484" s="51" t="n">
        <v>44.03</v>
      </c>
      <c r="G1484" s="51" t="n">
        <v>0</v>
      </c>
      <c r="H1484" s="51" t="n">
        <v>0</v>
      </c>
      <c r="I1484" s="51" t="n">
        <v>6.9</v>
      </c>
      <c r="J1484" s="50" t="n"/>
      <c r="K1484" s="52">
        <f>IF(OR($A1484="",$E1484=""),"",IF($P1484=1,0,N($E1484)*N($F1484)-N($G1484)+N($H1484)))</f>
        <v/>
      </c>
      <c r="L1484" s="52">
        <f>IF(K1484="","",IF($P1484=1,0,N($E1484)*IFERROR(INDEX(Products!$D$8:$D$307,MATCH($D1484,Products!$A$8:$A$307,0)),0)))</f>
        <v/>
      </c>
      <c r="M1484" s="52">
        <f>IF(OR(K1484="",$O1484=0),IF(K1484="","",0),IF($P1484=1,0,K1484*(N(INDEX(Settings!$E$11:$E$18,$O1484))+N(INDEX(Settings!$G$11:$G$18,$O1484)))+N(INDEX(Settings!$F$11:$F$18,$O1484))))</f>
        <v/>
      </c>
      <c r="N1484" s="53">
        <f>IF(K1484="","",K1484-L1484-M1484-N($I1484)-$P1484*N(Settings!$D$20))</f>
        <v/>
      </c>
      <c r="O1484">
        <f>IF($C1484="",0,IFERROR(MATCH($C1484,Settings!$D$11:$D$18,0),0))</f>
        <v/>
      </c>
      <c r="P1484">
        <f>IF(LOWER(TRIM($J1484&amp;""))="x",1,0)</f>
        <v/>
      </c>
    </row>
    <row r="1485">
      <c r="A1485" s="49" t="n">
        <v>46204</v>
      </c>
      <c r="B1485" s="50" t="inlineStr">
        <is>
          <t>BL27478</t>
        </is>
      </c>
      <c r="C1485" s="50" t="inlineStr">
        <is>
          <t>Own shop</t>
        </is>
      </c>
      <c r="D1485" s="50" t="inlineStr">
        <is>
          <t>BL-303</t>
        </is>
      </c>
      <c r="E1485" s="50" t="n">
        <v>1</v>
      </c>
      <c r="F1485" s="51" t="n">
        <v>10</v>
      </c>
      <c r="G1485" s="51" t="n">
        <v>0</v>
      </c>
      <c r="H1485" s="51" t="n">
        <v>4.12</v>
      </c>
      <c r="I1485" s="51" t="n">
        <v>4.73</v>
      </c>
      <c r="J1485" s="50" t="n"/>
      <c r="K1485" s="52">
        <f>IF(OR($A1485="",$E1485=""),"",IF($P1485=1,0,N($E1485)*N($F1485)-N($G1485)+N($H1485)))</f>
        <v/>
      </c>
      <c r="L1485" s="52">
        <f>IF(K1485="","",IF($P1485=1,0,N($E1485)*IFERROR(INDEX(Products!$D$8:$D$307,MATCH($D1485,Products!$A$8:$A$307,0)),0)))</f>
        <v/>
      </c>
      <c r="M1485" s="52">
        <f>IF(OR(K1485="",$O1485=0),IF(K1485="","",0),IF($P1485=1,0,K1485*(N(INDEX(Settings!$E$11:$E$18,$O1485))+N(INDEX(Settings!$G$11:$G$18,$O1485)))+N(INDEX(Settings!$F$11:$F$18,$O1485))))</f>
        <v/>
      </c>
      <c r="N1485" s="53">
        <f>IF(K1485="","",K1485-L1485-M1485-N($I1485)-$P1485*N(Settings!$D$20))</f>
        <v/>
      </c>
      <c r="O1485">
        <f>IF($C1485="",0,IFERROR(MATCH($C1485,Settings!$D$11:$D$18,0),0))</f>
        <v/>
      </c>
      <c r="P1485">
        <f>IF(LOWER(TRIM($J1485&amp;""))="x",1,0)</f>
        <v/>
      </c>
    </row>
    <row r="1486">
      <c r="A1486" s="49" t="n">
        <v>46204</v>
      </c>
      <c r="B1486" s="50" t="inlineStr">
        <is>
          <t>BL27479</t>
        </is>
      </c>
      <c r="C1486" s="50" t="inlineStr">
        <is>
          <t>Etsy</t>
        </is>
      </c>
      <c r="D1486" s="50" t="inlineStr">
        <is>
          <t>BL-103</t>
        </is>
      </c>
      <c r="E1486" s="50" t="n">
        <v>1</v>
      </c>
      <c r="F1486" s="51" t="n">
        <v>29.33</v>
      </c>
      <c r="G1486" s="51" t="n">
        <v>0</v>
      </c>
      <c r="H1486" s="51" t="n">
        <v>3.28</v>
      </c>
      <c r="I1486" s="51" t="n">
        <v>4.21</v>
      </c>
      <c r="J1486" s="50" t="n"/>
      <c r="K1486" s="52">
        <f>IF(OR($A1486="",$E1486=""),"",IF($P1486=1,0,N($E1486)*N($F1486)-N($G1486)+N($H1486)))</f>
        <v/>
      </c>
      <c r="L1486" s="52">
        <f>IF(K1486="","",IF($P1486=1,0,N($E1486)*IFERROR(INDEX(Products!$D$8:$D$307,MATCH($D1486,Products!$A$8:$A$307,0)),0)))</f>
        <v/>
      </c>
      <c r="M1486" s="52">
        <f>IF(OR(K1486="",$O1486=0),IF(K1486="","",0),IF($P1486=1,0,K1486*(N(INDEX(Settings!$E$11:$E$18,$O1486))+N(INDEX(Settings!$G$11:$G$18,$O1486)))+N(INDEX(Settings!$F$11:$F$18,$O1486))))</f>
        <v/>
      </c>
      <c r="N1486" s="53">
        <f>IF(K1486="","",K1486-L1486-M1486-N($I1486)-$P1486*N(Settings!$D$20))</f>
        <v/>
      </c>
      <c r="O1486">
        <f>IF($C1486="",0,IFERROR(MATCH($C1486,Settings!$D$11:$D$18,0),0))</f>
        <v/>
      </c>
      <c r="P1486">
        <f>IF(LOWER(TRIM($J1486&amp;""))="x",1,0)</f>
        <v/>
      </c>
    </row>
    <row r="1487">
      <c r="A1487" s="49" t="n">
        <v>46204</v>
      </c>
      <c r="B1487" s="50" t="inlineStr">
        <is>
          <t>BL27480</t>
        </is>
      </c>
      <c r="C1487" s="50" t="inlineStr">
        <is>
          <t>Own shop</t>
        </is>
      </c>
      <c r="D1487" s="50" t="inlineStr">
        <is>
          <t>BL-402</t>
        </is>
      </c>
      <c r="E1487" s="50" t="n">
        <v>1</v>
      </c>
      <c r="F1487" s="51" t="n">
        <v>41.93</v>
      </c>
      <c r="G1487" s="51" t="n">
        <v>4.19</v>
      </c>
      <c r="H1487" s="51" t="n">
        <v>4.12</v>
      </c>
      <c r="I1487" s="51" t="n">
        <v>6.9</v>
      </c>
      <c r="J1487" s="50" t="n"/>
      <c r="K1487" s="52">
        <f>IF(OR($A1487="",$E1487=""),"",IF($P1487=1,0,N($E1487)*N($F1487)-N($G1487)+N($H1487)))</f>
        <v/>
      </c>
      <c r="L1487" s="52">
        <f>IF(K1487="","",IF($P1487=1,0,N($E1487)*IFERROR(INDEX(Products!$D$8:$D$307,MATCH($D1487,Products!$A$8:$A$307,0)),0)))</f>
        <v/>
      </c>
      <c r="M1487" s="52">
        <f>IF(OR(K1487="",$O1487=0),IF(K1487="","",0),IF($P1487=1,0,K1487*(N(INDEX(Settings!$E$11:$E$18,$O1487))+N(INDEX(Settings!$G$11:$G$18,$O1487)))+N(INDEX(Settings!$F$11:$F$18,$O1487))))</f>
        <v/>
      </c>
      <c r="N1487" s="53">
        <f>IF(K1487="","",K1487-L1487-M1487-N($I1487)-$P1487*N(Settings!$D$20))</f>
        <v/>
      </c>
      <c r="O1487">
        <f>IF($C1487="",0,IFERROR(MATCH($C1487,Settings!$D$11:$D$18,0),0))</f>
        <v/>
      </c>
      <c r="P1487">
        <f>IF(LOWER(TRIM($J1487&amp;""))="x",1,0)</f>
        <v/>
      </c>
    </row>
    <row r="1488">
      <c r="A1488" s="49" t="n">
        <v>46204</v>
      </c>
      <c r="B1488" s="50" t="inlineStr">
        <is>
          <t>BL27481</t>
        </is>
      </c>
      <c r="C1488" s="50" t="inlineStr">
        <is>
          <t>Own shop</t>
        </is>
      </c>
      <c r="D1488" s="50" t="inlineStr">
        <is>
          <t>BL-302</t>
        </is>
      </c>
      <c r="E1488" s="50" t="n">
        <v>1</v>
      </c>
      <c r="F1488" s="51" t="n">
        <v>33.53</v>
      </c>
      <c r="G1488" s="51" t="n">
        <v>0</v>
      </c>
      <c r="H1488" s="51" t="n">
        <v>4.12</v>
      </c>
      <c r="I1488" s="51" t="n">
        <v>4.23</v>
      </c>
      <c r="J1488" s="50" t="n"/>
      <c r="K1488" s="52">
        <f>IF(OR($A1488="",$E1488=""),"",IF($P1488=1,0,N($E1488)*N($F1488)-N($G1488)+N($H1488)))</f>
        <v/>
      </c>
      <c r="L1488" s="52">
        <f>IF(K1488="","",IF($P1488=1,0,N($E1488)*IFERROR(INDEX(Products!$D$8:$D$307,MATCH($D1488,Products!$A$8:$A$307,0)),0)))</f>
        <v/>
      </c>
      <c r="M1488" s="52">
        <f>IF(OR(K1488="",$O1488=0),IF(K1488="","",0),IF($P1488=1,0,K1488*(N(INDEX(Settings!$E$11:$E$18,$O1488))+N(INDEX(Settings!$G$11:$G$18,$O1488)))+N(INDEX(Settings!$F$11:$F$18,$O1488))))</f>
        <v/>
      </c>
      <c r="N1488" s="53">
        <f>IF(K1488="","",K1488-L1488-M1488-N($I1488)-$P1488*N(Settings!$D$20))</f>
        <v/>
      </c>
      <c r="O1488">
        <f>IF($C1488="",0,IFERROR(MATCH($C1488,Settings!$D$11:$D$18,0),0))</f>
        <v/>
      </c>
      <c r="P1488">
        <f>IF(LOWER(TRIM($J1488&amp;""))="x",1,0)</f>
        <v/>
      </c>
    </row>
    <row r="1489">
      <c r="A1489" s="49" t="n">
        <v>46204</v>
      </c>
      <c r="B1489" s="50" t="inlineStr">
        <is>
          <t>BL27482</t>
        </is>
      </c>
      <c r="C1489" s="50" t="inlineStr">
        <is>
          <t>Own shop</t>
        </is>
      </c>
      <c r="D1489" s="50" t="inlineStr">
        <is>
          <t>BL-101</t>
        </is>
      </c>
      <c r="E1489" s="50" t="n">
        <v>1</v>
      </c>
      <c r="F1489" s="51" t="n">
        <v>20.92</v>
      </c>
      <c r="G1489" s="51" t="n">
        <v>0</v>
      </c>
      <c r="H1489" s="51" t="n">
        <v>4.12</v>
      </c>
      <c r="I1489" s="51" t="n">
        <v>4.17</v>
      </c>
      <c r="J1489" s="50" t="n"/>
      <c r="K1489" s="52">
        <f>IF(OR($A1489="",$E1489=""),"",IF($P1489=1,0,N($E1489)*N($F1489)-N($G1489)+N($H1489)))</f>
        <v/>
      </c>
      <c r="L1489" s="52">
        <f>IF(K1489="","",IF($P1489=1,0,N($E1489)*IFERROR(INDEX(Products!$D$8:$D$307,MATCH($D1489,Products!$A$8:$A$307,0)),0)))</f>
        <v/>
      </c>
      <c r="M1489" s="52">
        <f>IF(OR(K1489="",$O1489=0),IF(K1489="","",0),IF($P1489=1,0,K1489*(N(INDEX(Settings!$E$11:$E$18,$O1489))+N(INDEX(Settings!$G$11:$G$18,$O1489)))+N(INDEX(Settings!$F$11:$F$18,$O1489))))</f>
        <v/>
      </c>
      <c r="N1489" s="53">
        <f>IF(K1489="","",K1489-L1489-M1489-N($I1489)-$P1489*N(Settings!$D$20))</f>
        <v/>
      </c>
      <c r="O1489">
        <f>IF($C1489="",0,IFERROR(MATCH($C1489,Settings!$D$11:$D$18,0),0))</f>
        <v/>
      </c>
      <c r="P1489">
        <f>IF(LOWER(TRIM($J1489&amp;""))="x",1,0)</f>
        <v/>
      </c>
    </row>
    <row r="1490">
      <c r="A1490" s="49" t="n">
        <v>46204</v>
      </c>
      <c r="B1490" s="50" t="inlineStr">
        <is>
          <t>BL27483</t>
        </is>
      </c>
      <c r="C1490" s="50" t="inlineStr">
        <is>
          <t>eBay</t>
        </is>
      </c>
      <c r="D1490" s="50" t="inlineStr">
        <is>
          <t>BL-203</t>
        </is>
      </c>
      <c r="E1490" s="50" t="n">
        <v>1</v>
      </c>
      <c r="F1490" s="51" t="n">
        <v>16.72</v>
      </c>
      <c r="G1490" s="51" t="n">
        <v>0</v>
      </c>
      <c r="H1490" s="51" t="n">
        <v>3.28</v>
      </c>
      <c r="I1490" s="51" t="n">
        <v>4.46</v>
      </c>
      <c r="J1490" s="50" t="n"/>
      <c r="K1490" s="52">
        <f>IF(OR($A1490="",$E1490=""),"",IF($P1490=1,0,N($E1490)*N($F1490)-N($G1490)+N($H1490)))</f>
        <v/>
      </c>
      <c r="L1490" s="52">
        <f>IF(K1490="","",IF($P1490=1,0,N($E1490)*IFERROR(INDEX(Products!$D$8:$D$307,MATCH($D1490,Products!$A$8:$A$307,0)),0)))</f>
        <v/>
      </c>
      <c r="M1490" s="52">
        <f>IF(OR(K1490="",$O1490=0),IF(K1490="","",0),IF($P1490=1,0,K1490*(N(INDEX(Settings!$E$11:$E$18,$O1490))+N(INDEX(Settings!$G$11:$G$18,$O1490)))+N(INDEX(Settings!$F$11:$F$18,$O1490))))</f>
        <v/>
      </c>
      <c r="N1490" s="53">
        <f>IF(K1490="","",K1490-L1490-M1490-N($I1490)-$P1490*N(Settings!$D$20))</f>
        <v/>
      </c>
      <c r="O1490">
        <f>IF($C1490="",0,IFERROR(MATCH($C1490,Settings!$D$11:$D$18,0),0))</f>
        <v/>
      </c>
      <c r="P1490">
        <f>IF(LOWER(TRIM($J1490&amp;""))="x",1,0)</f>
        <v/>
      </c>
    </row>
    <row r="1491">
      <c r="A1491" s="49" t="n">
        <v>46204</v>
      </c>
      <c r="B1491" s="50" t="inlineStr">
        <is>
          <t>BL27484</t>
        </is>
      </c>
      <c r="C1491" s="50" t="inlineStr">
        <is>
          <t>Own shop</t>
        </is>
      </c>
      <c r="D1491" s="50" t="inlineStr">
        <is>
          <t>BL-303</t>
        </is>
      </c>
      <c r="E1491" s="50" t="n">
        <v>1</v>
      </c>
      <c r="F1491" s="51" t="n">
        <v>10</v>
      </c>
      <c r="G1491" s="51" t="n">
        <v>0</v>
      </c>
      <c r="H1491" s="51" t="n">
        <v>4.12</v>
      </c>
      <c r="I1491" s="51" t="n">
        <v>4.34</v>
      </c>
      <c r="J1491" s="50" t="n"/>
      <c r="K1491" s="52">
        <f>IF(OR($A1491="",$E1491=""),"",IF($P1491=1,0,N($E1491)*N($F1491)-N($G1491)+N($H1491)))</f>
        <v/>
      </c>
      <c r="L1491" s="52">
        <f>IF(K1491="","",IF($P1491=1,0,N($E1491)*IFERROR(INDEX(Products!$D$8:$D$307,MATCH($D1491,Products!$A$8:$A$307,0)),0)))</f>
        <v/>
      </c>
      <c r="M1491" s="52">
        <f>IF(OR(K1491="",$O1491=0),IF(K1491="","",0),IF($P1491=1,0,K1491*(N(INDEX(Settings!$E$11:$E$18,$O1491))+N(INDEX(Settings!$G$11:$G$18,$O1491)))+N(INDEX(Settings!$F$11:$F$18,$O1491))))</f>
        <v/>
      </c>
      <c r="N1491" s="53">
        <f>IF(K1491="","",K1491-L1491-M1491-N($I1491)-$P1491*N(Settings!$D$20))</f>
        <v/>
      </c>
      <c r="O1491">
        <f>IF($C1491="",0,IFERROR(MATCH($C1491,Settings!$D$11:$D$18,0),0))</f>
        <v/>
      </c>
      <c r="P1491">
        <f>IF(LOWER(TRIM($J1491&amp;""))="x",1,0)</f>
        <v/>
      </c>
    </row>
    <row r="1492">
      <c r="A1492" s="49" t="n">
        <v>46204</v>
      </c>
      <c r="B1492" s="50" t="inlineStr">
        <is>
          <t>BL27485</t>
        </is>
      </c>
      <c r="C1492" s="50" t="inlineStr">
        <is>
          <t>Amazon</t>
        </is>
      </c>
      <c r="D1492" s="50" t="inlineStr">
        <is>
          <t>BL-302</t>
        </is>
      </c>
      <c r="E1492" s="50" t="n">
        <v>1</v>
      </c>
      <c r="F1492" s="51" t="n">
        <v>35.21</v>
      </c>
      <c r="G1492" s="51" t="n">
        <v>0</v>
      </c>
      <c r="H1492" s="51" t="n">
        <v>0</v>
      </c>
      <c r="I1492" s="51" t="n">
        <v>4.59</v>
      </c>
      <c r="J1492" s="50" t="n"/>
      <c r="K1492" s="52">
        <f>IF(OR($A1492="",$E1492=""),"",IF($P1492=1,0,N($E1492)*N($F1492)-N($G1492)+N($H1492)))</f>
        <v/>
      </c>
      <c r="L1492" s="52">
        <f>IF(K1492="","",IF($P1492=1,0,N($E1492)*IFERROR(INDEX(Products!$D$8:$D$307,MATCH($D1492,Products!$A$8:$A$307,0)),0)))</f>
        <v/>
      </c>
      <c r="M1492" s="52">
        <f>IF(OR(K1492="",$O1492=0),IF(K1492="","",0),IF($P1492=1,0,K1492*(N(INDEX(Settings!$E$11:$E$18,$O1492))+N(INDEX(Settings!$G$11:$G$18,$O1492)))+N(INDEX(Settings!$F$11:$F$18,$O1492))))</f>
        <v/>
      </c>
      <c r="N1492" s="53">
        <f>IF(K1492="","",K1492-L1492-M1492-N($I1492)-$P1492*N(Settings!$D$20))</f>
        <v/>
      </c>
      <c r="O1492">
        <f>IF($C1492="",0,IFERROR(MATCH($C1492,Settings!$D$11:$D$18,0),0))</f>
        <v/>
      </c>
      <c r="P1492">
        <f>IF(LOWER(TRIM($J1492&amp;""))="x",1,0)</f>
        <v/>
      </c>
    </row>
    <row r="1493">
      <c r="A1493" s="49" t="n">
        <v>46205</v>
      </c>
      <c r="B1493" s="50" t="inlineStr">
        <is>
          <t>BL27486</t>
        </is>
      </c>
      <c r="C1493" s="50" t="inlineStr">
        <is>
          <t>Own shop</t>
        </is>
      </c>
      <c r="D1493" s="50" t="inlineStr">
        <is>
          <t>BL-104</t>
        </is>
      </c>
      <c r="E1493" s="50" t="n">
        <v>1</v>
      </c>
      <c r="F1493" s="51" t="n">
        <v>8.32</v>
      </c>
      <c r="G1493" s="51" t="n">
        <v>0</v>
      </c>
      <c r="H1493" s="51" t="n">
        <v>4.12</v>
      </c>
      <c r="I1493" s="51" t="n">
        <v>4.38</v>
      </c>
      <c r="J1493" s="50" t="n"/>
      <c r="K1493" s="52">
        <f>IF(OR($A1493="",$E1493=""),"",IF($P1493=1,0,N($E1493)*N($F1493)-N($G1493)+N($H1493)))</f>
        <v/>
      </c>
      <c r="L1493" s="52">
        <f>IF(K1493="","",IF($P1493=1,0,N($E1493)*IFERROR(INDEX(Products!$D$8:$D$307,MATCH($D1493,Products!$A$8:$A$307,0)),0)))</f>
        <v/>
      </c>
      <c r="M1493" s="52">
        <f>IF(OR(K1493="",$O1493=0),IF(K1493="","",0),IF($P1493=1,0,K1493*(N(INDEX(Settings!$E$11:$E$18,$O1493))+N(INDEX(Settings!$G$11:$G$18,$O1493)))+N(INDEX(Settings!$F$11:$F$18,$O1493))))</f>
        <v/>
      </c>
      <c r="N1493" s="53">
        <f>IF(K1493="","",K1493-L1493-M1493-N($I1493)-$P1493*N(Settings!$D$20))</f>
        <v/>
      </c>
      <c r="O1493">
        <f>IF($C1493="",0,IFERROR(MATCH($C1493,Settings!$D$11:$D$18,0),0))</f>
        <v/>
      </c>
      <c r="P1493">
        <f>IF(LOWER(TRIM($J1493&amp;""))="x",1,0)</f>
        <v/>
      </c>
    </row>
    <row r="1494">
      <c r="A1494" s="49" t="n">
        <v>46205</v>
      </c>
      <c r="B1494" s="50" t="inlineStr">
        <is>
          <t>BL27487</t>
        </is>
      </c>
      <c r="C1494" s="50" t="inlineStr">
        <is>
          <t>eBay</t>
        </is>
      </c>
      <c r="D1494" s="50" t="inlineStr">
        <is>
          <t>BL-403</t>
        </is>
      </c>
      <c r="E1494" s="50" t="n">
        <v>1</v>
      </c>
      <c r="F1494" s="51" t="n">
        <v>10.84</v>
      </c>
      <c r="G1494" s="51" t="n">
        <v>0</v>
      </c>
      <c r="H1494" s="51" t="n">
        <v>3.28</v>
      </c>
      <c r="I1494" s="51" t="n">
        <v>4.1</v>
      </c>
      <c r="J1494" s="50" t="n"/>
      <c r="K1494" s="52">
        <f>IF(OR($A1494="",$E1494=""),"",IF($P1494=1,0,N($E1494)*N($F1494)-N($G1494)+N($H1494)))</f>
        <v/>
      </c>
      <c r="L1494" s="52">
        <f>IF(K1494="","",IF($P1494=1,0,N($E1494)*IFERROR(INDEX(Products!$D$8:$D$307,MATCH($D1494,Products!$A$8:$A$307,0)),0)))</f>
        <v/>
      </c>
      <c r="M1494" s="52">
        <f>IF(OR(K1494="",$O1494=0),IF(K1494="","",0),IF($P1494=1,0,K1494*(N(INDEX(Settings!$E$11:$E$18,$O1494))+N(INDEX(Settings!$G$11:$G$18,$O1494)))+N(INDEX(Settings!$F$11:$F$18,$O1494))))</f>
        <v/>
      </c>
      <c r="N1494" s="53">
        <f>IF(K1494="","",K1494-L1494-M1494-N($I1494)-$P1494*N(Settings!$D$20))</f>
        <v/>
      </c>
      <c r="O1494">
        <f>IF($C1494="",0,IFERROR(MATCH($C1494,Settings!$D$11:$D$18,0),0))</f>
        <v/>
      </c>
      <c r="P1494">
        <f>IF(LOWER(TRIM($J1494&amp;""))="x",1,0)</f>
        <v/>
      </c>
    </row>
    <row r="1495">
      <c r="A1495" s="49" t="n">
        <v>46205</v>
      </c>
      <c r="B1495" s="50" t="inlineStr">
        <is>
          <t>BL27488</t>
        </is>
      </c>
      <c r="C1495" s="50" t="inlineStr">
        <is>
          <t>eBay</t>
        </is>
      </c>
      <c r="D1495" s="50" t="inlineStr">
        <is>
          <t>BL-101</t>
        </is>
      </c>
      <c r="E1495" s="50" t="n">
        <v>1</v>
      </c>
      <c r="F1495" s="51" t="n">
        <v>20.92</v>
      </c>
      <c r="G1495" s="51" t="n">
        <v>0</v>
      </c>
      <c r="H1495" s="51" t="n">
        <v>3.28</v>
      </c>
      <c r="I1495" s="51" t="n">
        <v>4.7</v>
      </c>
      <c r="J1495" s="50" t="n"/>
      <c r="K1495" s="52">
        <f>IF(OR($A1495="",$E1495=""),"",IF($P1495=1,0,N($E1495)*N($F1495)-N($G1495)+N($H1495)))</f>
        <v/>
      </c>
      <c r="L1495" s="52">
        <f>IF(K1495="","",IF($P1495=1,0,N($E1495)*IFERROR(INDEX(Products!$D$8:$D$307,MATCH($D1495,Products!$A$8:$A$307,0)),0)))</f>
        <v/>
      </c>
      <c r="M1495" s="52">
        <f>IF(OR(K1495="",$O1495=0),IF(K1495="","",0),IF($P1495=1,0,K1495*(N(INDEX(Settings!$E$11:$E$18,$O1495))+N(INDEX(Settings!$G$11:$G$18,$O1495)))+N(INDEX(Settings!$F$11:$F$18,$O1495))))</f>
        <v/>
      </c>
      <c r="N1495" s="53">
        <f>IF(K1495="","",K1495-L1495-M1495-N($I1495)-$P1495*N(Settings!$D$20))</f>
        <v/>
      </c>
      <c r="O1495">
        <f>IF($C1495="",0,IFERROR(MATCH($C1495,Settings!$D$11:$D$18,0),0))</f>
        <v/>
      </c>
      <c r="P1495">
        <f>IF(LOWER(TRIM($J1495&amp;""))="x",1,0)</f>
        <v/>
      </c>
    </row>
    <row r="1496">
      <c r="A1496" s="49" t="n">
        <v>46205</v>
      </c>
      <c r="B1496" s="50" t="inlineStr">
        <is>
          <t>BL27489</t>
        </is>
      </c>
      <c r="C1496" s="50" t="inlineStr">
        <is>
          <t>eBay</t>
        </is>
      </c>
      <c r="D1496" s="50" t="inlineStr">
        <is>
          <t>BL-401</t>
        </is>
      </c>
      <c r="E1496" s="50" t="n">
        <v>1</v>
      </c>
      <c r="F1496" s="51" t="n">
        <v>23.45</v>
      </c>
      <c r="G1496" s="51" t="n">
        <v>0</v>
      </c>
      <c r="H1496" s="51" t="n">
        <v>3.28</v>
      </c>
      <c r="I1496" s="51" t="n">
        <v>4.96</v>
      </c>
      <c r="J1496" s="50" t="n"/>
      <c r="K1496" s="52">
        <f>IF(OR($A1496="",$E1496=""),"",IF($P1496=1,0,N($E1496)*N($F1496)-N($G1496)+N($H1496)))</f>
        <v/>
      </c>
      <c r="L1496" s="52">
        <f>IF(K1496="","",IF($P1496=1,0,N($E1496)*IFERROR(INDEX(Products!$D$8:$D$307,MATCH($D1496,Products!$A$8:$A$307,0)),0)))</f>
        <v/>
      </c>
      <c r="M1496" s="52">
        <f>IF(OR(K1496="",$O1496=0),IF(K1496="","",0),IF($P1496=1,0,K1496*(N(INDEX(Settings!$E$11:$E$18,$O1496))+N(INDEX(Settings!$G$11:$G$18,$O1496)))+N(INDEX(Settings!$F$11:$F$18,$O1496))))</f>
        <v/>
      </c>
      <c r="N1496" s="53">
        <f>IF(K1496="","",K1496-L1496-M1496-N($I1496)-$P1496*N(Settings!$D$20))</f>
        <v/>
      </c>
      <c r="O1496">
        <f>IF($C1496="",0,IFERROR(MATCH($C1496,Settings!$D$11:$D$18,0),0))</f>
        <v/>
      </c>
      <c r="P1496">
        <f>IF(LOWER(TRIM($J1496&amp;""))="x",1,0)</f>
        <v/>
      </c>
    </row>
    <row r="1497">
      <c r="A1497" s="49" t="n">
        <v>46205</v>
      </c>
      <c r="B1497" s="50" t="inlineStr">
        <is>
          <t>BL27490</t>
        </is>
      </c>
      <c r="C1497" s="50" t="inlineStr">
        <is>
          <t>eBay</t>
        </is>
      </c>
      <c r="D1497" s="50" t="inlineStr">
        <is>
          <t>BL-403</t>
        </is>
      </c>
      <c r="E1497" s="50" t="n">
        <v>1</v>
      </c>
      <c r="F1497" s="51" t="n">
        <v>10.84</v>
      </c>
      <c r="G1497" s="51" t="n">
        <v>0</v>
      </c>
      <c r="H1497" s="51" t="n">
        <v>3.28</v>
      </c>
      <c r="I1497" s="51" t="n">
        <v>4.27</v>
      </c>
      <c r="J1497" s="50" t="n"/>
      <c r="K1497" s="52">
        <f>IF(OR($A1497="",$E1497=""),"",IF($P1497=1,0,N($E1497)*N($F1497)-N($G1497)+N($H1497)))</f>
        <v/>
      </c>
      <c r="L1497" s="52">
        <f>IF(K1497="","",IF($P1497=1,0,N($E1497)*IFERROR(INDEX(Products!$D$8:$D$307,MATCH($D1497,Products!$A$8:$A$307,0)),0)))</f>
        <v/>
      </c>
      <c r="M1497" s="52">
        <f>IF(OR(K1497="",$O1497=0),IF(K1497="","",0),IF($P1497=1,0,K1497*(N(INDEX(Settings!$E$11:$E$18,$O1497))+N(INDEX(Settings!$G$11:$G$18,$O1497)))+N(INDEX(Settings!$F$11:$F$18,$O1497))))</f>
        <v/>
      </c>
      <c r="N1497" s="53">
        <f>IF(K1497="","",K1497-L1497-M1497-N($I1497)-$P1497*N(Settings!$D$20))</f>
        <v/>
      </c>
      <c r="O1497">
        <f>IF($C1497="",0,IFERROR(MATCH($C1497,Settings!$D$11:$D$18,0),0))</f>
        <v/>
      </c>
      <c r="P1497">
        <f>IF(LOWER(TRIM($J1497&amp;""))="x",1,0)</f>
        <v/>
      </c>
    </row>
    <row r="1498">
      <c r="A1498" s="49" t="n">
        <v>46205</v>
      </c>
      <c r="B1498" s="50" t="inlineStr">
        <is>
          <t>BL27491</t>
        </is>
      </c>
      <c r="C1498" s="50" t="inlineStr">
        <is>
          <t>Amazon</t>
        </is>
      </c>
      <c r="D1498" s="50" t="inlineStr">
        <is>
          <t>BL-201</t>
        </is>
      </c>
      <c r="E1498" s="50" t="n">
        <v>1</v>
      </c>
      <c r="F1498" s="51" t="n">
        <v>13.15</v>
      </c>
      <c r="G1498" s="51" t="n">
        <v>0</v>
      </c>
      <c r="H1498" s="51" t="n">
        <v>0</v>
      </c>
      <c r="I1498" s="51" t="n">
        <v>4.13</v>
      </c>
      <c r="J1498" s="50" t="n"/>
      <c r="K1498" s="52">
        <f>IF(OR($A1498="",$E1498=""),"",IF($P1498=1,0,N($E1498)*N($F1498)-N($G1498)+N($H1498)))</f>
        <v/>
      </c>
      <c r="L1498" s="52">
        <f>IF(K1498="","",IF($P1498=1,0,N($E1498)*IFERROR(INDEX(Products!$D$8:$D$307,MATCH($D1498,Products!$A$8:$A$307,0)),0)))</f>
        <v/>
      </c>
      <c r="M1498" s="52">
        <f>IF(OR(K1498="",$O1498=0),IF(K1498="","",0),IF($P1498=1,0,K1498*(N(INDEX(Settings!$E$11:$E$18,$O1498))+N(INDEX(Settings!$G$11:$G$18,$O1498)))+N(INDEX(Settings!$F$11:$F$18,$O1498))))</f>
        <v/>
      </c>
      <c r="N1498" s="53">
        <f>IF(K1498="","",K1498-L1498-M1498-N($I1498)-$P1498*N(Settings!$D$20))</f>
        <v/>
      </c>
      <c r="O1498">
        <f>IF($C1498="",0,IFERROR(MATCH($C1498,Settings!$D$11:$D$18,0),0))</f>
        <v/>
      </c>
      <c r="P1498">
        <f>IF(LOWER(TRIM($J1498&amp;""))="x",1,0)</f>
        <v/>
      </c>
    </row>
    <row r="1499">
      <c r="A1499" s="49" t="n">
        <v>46206</v>
      </c>
      <c r="B1499" s="50" t="inlineStr">
        <is>
          <t>BL27492</t>
        </is>
      </c>
      <c r="C1499" s="50" t="inlineStr">
        <is>
          <t>Amazon</t>
        </is>
      </c>
      <c r="D1499" s="50" t="inlineStr">
        <is>
          <t>BL-101</t>
        </is>
      </c>
      <c r="E1499" s="50" t="n">
        <v>1</v>
      </c>
      <c r="F1499" s="51" t="n">
        <v>21.97</v>
      </c>
      <c r="G1499" s="51" t="n">
        <v>0</v>
      </c>
      <c r="H1499" s="51" t="n">
        <v>0</v>
      </c>
      <c r="I1499" s="51" t="n">
        <v>5.13</v>
      </c>
      <c r="J1499" s="50" t="n"/>
      <c r="K1499" s="52">
        <f>IF(OR($A1499="",$E1499=""),"",IF($P1499=1,0,N($E1499)*N($F1499)-N($G1499)+N($H1499)))</f>
        <v/>
      </c>
      <c r="L1499" s="52">
        <f>IF(K1499="","",IF($P1499=1,0,N($E1499)*IFERROR(INDEX(Products!$D$8:$D$307,MATCH($D1499,Products!$A$8:$A$307,0)),0)))</f>
        <v/>
      </c>
      <c r="M1499" s="52">
        <f>IF(OR(K1499="",$O1499=0),IF(K1499="","",0),IF($P1499=1,0,K1499*(N(INDEX(Settings!$E$11:$E$18,$O1499))+N(INDEX(Settings!$G$11:$G$18,$O1499)))+N(INDEX(Settings!$F$11:$F$18,$O1499))))</f>
        <v/>
      </c>
      <c r="N1499" s="53">
        <f>IF(K1499="","",K1499-L1499-M1499-N($I1499)-$P1499*N(Settings!$D$20))</f>
        <v/>
      </c>
      <c r="O1499">
        <f>IF($C1499="",0,IFERROR(MATCH($C1499,Settings!$D$11:$D$18,0),0))</f>
        <v/>
      </c>
      <c r="P1499">
        <f>IF(LOWER(TRIM($J1499&amp;""))="x",1,0)</f>
        <v/>
      </c>
    </row>
    <row r="1500">
      <c r="A1500" s="49" t="n">
        <v>46206</v>
      </c>
      <c r="B1500" s="50" t="inlineStr">
        <is>
          <t>BL27493</t>
        </is>
      </c>
      <c r="C1500" s="50" t="inlineStr">
        <is>
          <t>Etsy</t>
        </is>
      </c>
      <c r="D1500" s="50" t="inlineStr">
        <is>
          <t>BL-201</t>
        </is>
      </c>
      <c r="E1500" s="50" t="n">
        <v>1</v>
      </c>
      <c r="F1500" s="51" t="n">
        <v>12.52</v>
      </c>
      <c r="G1500" s="51" t="n">
        <v>0</v>
      </c>
      <c r="H1500" s="51" t="n">
        <v>3.28</v>
      </c>
      <c r="I1500" s="51" t="n">
        <v>4.4</v>
      </c>
      <c r="J1500" s="50" t="n"/>
      <c r="K1500" s="52">
        <f>IF(OR($A1500="",$E1500=""),"",IF($P1500=1,0,N($E1500)*N($F1500)-N($G1500)+N($H1500)))</f>
        <v/>
      </c>
      <c r="L1500" s="52">
        <f>IF(K1500="","",IF($P1500=1,0,N($E1500)*IFERROR(INDEX(Products!$D$8:$D$307,MATCH($D1500,Products!$A$8:$A$307,0)),0)))</f>
        <v/>
      </c>
      <c r="M1500" s="52">
        <f>IF(OR(K1500="",$O1500=0),IF(K1500="","",0),IF($P1500=1,0,K1500*(N(INDEX(Settings!$E$11:$E$18,$O1500))+N(INDEX(Settings!$G$11:$G$18,$O1500)))+N(INDEX(Settings!$F$11:$F$18,$O1500))))</f>
        <v/>
      </c>
      <c r="N1500" s="53">
        <f>IF(K1500="","",K1500-L1500-M1500-N($I1500)-$P1500*N(Settings!$D$20))</f>
        <v/>
      </c>
      <c r="O1500">
        <f>IF($C1500="",0,IFERROR(MATCH($C1500,Settings!$D$11:$D$18,0),0))</f>
        <v/>
      </c>
      <c r="P1500">
        <f>IF(LOWER(TRIM($J1500&amp;""))="x",1,0)</f>
        <v/>
      </c>
    </row>
    <row r="1501">
      <c r="A1501" s="49" t="n">
        <v>46206</v>
      </c>
      <c r="B1501" s="50" t="inlineStr">
        <is>
          <t>BL27494</t>
        </is>
      </c>
      <c r="C1501" s="50" t="inlineStr">
        <is>
          <t>eBay</t>
        </is>
      </c>
      <c r="D1501" s="50" t="inlineStr">
        <is>
          <t>BL-102</t>
        </is>
      </c>
      <c r="E1501" s="50" t="n">
        <v>1</v>
      </c>
      <c r="F1501" s="51" t="n">
        <v>14.2</v>
      </c>
      <c r="G1501" s="51" t="n">
        <v>0</v>
      </c>
      <c r="H1501" s="51" t="n">
        <v>3.28</v>
      </c>
      <c r="I1501" s="51" t="n">
        <v>4.52</v>
      </c>
      <c r="J1501" s="50" t="n"/>
      <c r="K1501" s="52">
        <f>IF(OR($A1501="",$E1501=""),"",IF($P1501=1,0,N($E1501)*N($F1501)-N($G1501)+N($H1501)))</f>
        <v/>
      </c>
      <c r="L1501" s="52">
        <f>IF(K1501="","",IF($P1501=1,0,N($E1501)*IFERROR(INDEX(Products!$D$8:$D$307,MATCH($D1501,Products!$A$8:$A$307,0)),0)))</f>
        <v/>
      </c>
      <c r="M1501" s="52">
        <f>IF(OR(K1501="",$O1501=0),IF(K1501="","",0),IF($P1501=1,0,K1501*(N(INDEX(Settings!$E$11:$E$18,$O1501))+N(INDEX(Settings!$G$11:$G$18,$O1501)))+N(INDEX(Settings!$F$11:$F$18,$O1501))))</f>
        <v/>
      </c>
      <c r="N1501" s="53">
        <f>IF(K1501="","",K1501-L1501-M1501-N($I1501)-$P1501*N(Settings!$D$20))</f>
        <v/>
      </c>
      <c r="O1501">
        <f>IF($C1501="",0,IFERROR(MATCH($C1501,Settings!$D$11:$D$18,0),0))</f>
        <v/>
      </c>
      <c r="P1501">
        <f>IF(LOWER(TRIM($J1501&amp;""))="x",1,0)</f>
        <v/>
      </c>
    </row>
    <row r="1502">
      <c r="A1502" s="49" t="n">
        <v>46206</v>
      </c>
      <c r="B1502" s="50" t="inlineStr">
        <is>
          <t>BL27495</t>
        </is>
      </c>
      <c r="C1502" s="50" t="inlineStr">
        <is>
          <t>eBay</t>
        </is>
      </c>
      <c r="D1502" s="50" t="inlineStr">
        <is>
          <t>BL-203</t>
        </is>
      </c>
      <c r="E1502" s="50" t="n">
        <v>1</v>
      </c>
      <c r="F1502" s="51" t="n">
        <v>16.72</v>
      </c>
      <c r="G1502" s="51" t="n">
        <v>0</v>
      </c>
      <c r="H1502" s="51" t="n">
        <v>3.28</v>
      </c>
      <c r="I1502" s="51" t="n">
        <v>5.08</v>
      </c>
      <c r="J1502" s="50" t="n"/>
      <c r="K1502" s="52">
        <f>IF(OR($A1502="",$E1502=""),"",IF($P1502=1,0,N($E1502)*N($F1502)-N($G1502)+N($H1502)))</f>
        <v/>
      </c>
      <c r="L1502" s="52">
        <f>IF(K1502="","",IF($P1502=1,0,N($E1502)*IFERROR(INDEX(Products!$D$8:$D$307,MATCH($D1502,Products!$A$8:$A$307,0)),0)))</f>
        <v/>
      </c>
      <c r="M1502" s="52">
        <f>IF(OR(K1502="",$O1502=0),IF(K1502="","",0),IF($P1502=1,0,K1502*(N(INDEX(Settings!$E$11:$E$18,$O1502))+N(INDEX(Settings!$G$11:$G$18,$O1502)))+N(INDEX(Settings!$F$11:$F$18,$O1502))))</f>
        <v/>
      </c>
      <c r="N1502" s="53">
        <f>IF(K1502="","",K1502-L1502-M1502-N($I1502)-$P1502*N(Settings!$D$20))</f>
        <v/>
      </c>
      <c r="O1502">
        <f>IF($C1502="",0,IFERROR(MATCH($C1502,Settings!$D$11:$D$18,0),0))</f>
        <v/>
      </c>
      <c r="P1502">
        <f>IF(LOWER(TRIM($J1502&amp;""))="x",1,0)</f>
        <v/>
      </c>
    </row>
    <row r="1503">
      <c r="A1503" s="49" t="n">
        <v>46206</v>
      </c>
      <c r="B1503" s="50" t="inlineStr">
        <is>
          <t>BL27496</t>
        </is>
      </c>
      <c r="C1503" s="50" t="inlineStr">
        <is>
          <t>Etsy</t>
        </is>
      </c>
      <c r="D1503" s="50" t="inlineStr">
        <is>
          <t>BL-104</t>
        </is>
      </c>
      <c r="E1503" s="50" t="n">
        <v>1</v>
      </c>
      <c r="F1503" s="51" t="n">
        <v>8.32</v>
      </c>
      <c r="G1503" s="51" t="n">
        <v>0</v>
      </c>
      <c r="H1503" s="51" t="n">
        <v>3.28</v>
      </c>
      <c r="I1503" s="51" t="n">
        <v>4.52</v>
      </c>
      <c r="J1503" s="50" t="n"/>
      <c r="K1503" s="52">
        <f>IF(OR($A1503="",$E1503=""),"",IF($P1503=1,0,N($E1503)*N($F1503)-N($G1503)+N($H1503)))</f>
        <v/>
      </c>
      <c r="L1503" s="52">
        <f>IF(K1503="","",IF($P1503=1,0,N($E1503)*IFERROR(INDEX(Products!$D$8:$D$307,MATCH($D1503,Products!$A$8:$A$307,0)),0)))</f>
        <v/>
      </c>
      <c r="M1503" s="52">
        <f>IF(OR(K1503="",$O1503=0),IF(K1503="","",0),IF($P1503=1,0,K1503*(N(INDEX(Settings!$E$11:$E$18,$O1503))+N(INDEX(Settings!$G$11:$G$18,$O1503)))+N(INDEX(Settings!$F$11:$F$18,$O1503))))</f>
        <v/>
      </c>
      <c r="N1503" s="53">
        <f>IF(K1503="","",K1503-L1503-M1503-N($I1503)-$P1503*N(Settings!$D$20))</f>
        <v/>
      </c>
      <c r="O1503">
        <f>IF($C1503="",0,IFERROR(MATCH($C1503,Settings!$D$11:$D$18,0),0))</f>
        <v/>
      </c>
      <c r="P1503">
        <f>IF(LOWER(TRIM($J1503&amp;""))="x",1,0)</f>
        <v/>
      </c>
    </row>
    <row r="1504">
      <c r="A1504" s="49" t="n">
        <v>46206</v>
      </c>
      <c r="B1504" s="50" t="inlineStr">
        <is>
          <t>BL27497</t>
        </is>
      </c>
      <c r="C1504" s="50" t="inlineStr">
        <is>
          <t>Own shop</t>
        </is>
      </c>
      <c r="D1504" s="50" t="inlineStr">
        <is>
          <t>BL-104</t>
        </is>
      </c>
      <c r="E1504" s="50" t="n">
        <v>1</v>
      </c>
      <c r="F1504" s="51" t="n">
        <v>8.32</v>
      </c>
      <c r="G1504" s="51" t="n">
        <v>0</v>
      </c>
      <c r="H1504" s="51" t="n">
        <v>4.12</v>
      </c>
      <c r="I1504" s="51" t="n">
        <v>4.81</v>
      </c>
      <c r="J1504" s="50" t="n"/>
      <c r="K1504" s="52">
        <f>IF(OR($A1504="",$E1504=""),"",IF($P1504=1,0,N($E1504)*N($F1504)-N($G1504)+N($H1504)))</f>
        <v/>
      </c>
      <c r="L1504" s="52">
        <f>IF(K1504="","",IF($P1504=1,0,N($E1504)*IFERROR(INDEX(Products!$D$8:$D$307,MATCH($D1504,Products!$A$8:$A$307,0)),0)))</f>
        <v/>
      </c>
      <c r="M1504" s="52">
        <f>IF(OR(K1504="",$O1504=0),IF(K1504="","",0),IF($P1504=1,0,K1504*(N(INDEX(Settings!$E$11:$E$18,$O1504))+N(INDEX(Settings!$G$11:$G$18,$O1504)))+N(INDEX(Settings!$F$11:$F$18,$O1504))))</f>
        <v/>
      </c>
      <c r="N1504" s="53">
        <f>IF(K1504="","",K1504-L1504-M1504-N($I1504)-$P1504*N(Settings!$D$20))</f>
        <v/>
      </c>
      <c r="O1504">
        <f>IF($C1504="",0,IFERROR(MATCH($C1504,Settings!$D$11:$D$18,0),0))</f>
        <v/>
      </c>
      <c r="P1504">
        <f>IF(LOWER(TRIM($J1504&amp;""))="x",1,0)</f>
        <v/>
      </c>
    </row>
    <row r="1505">
      <c r="A1505" s="49" t="n">
        <v>46206</v>
      </c>
      <c r="B1505" s="50" t="inlineStr">
        <is>
          <t>BL27498</t>
        </is>
      </c>
      <c r="C1505" s="50" t="inlineStr">
        <is>
          <t>eBay</t>
        </is>
      </c>
      <c r="D1505" s="50" t="inlineStr">
        <is>
          <t>BL-103</t>
        </is>
      </c>
      <c r="E1505" s="50" t="n">
        <v>1</v>
      </c>
      <c r="F1505" s="51" t="n">
        <v>29.33</v>
      </c>
      <c r="G1505" s="51" t="n">
        <v>0</v>
      </c>
      <c r="H1505" s="51" t="n">
        <v>3.28</v>
      </c>
      <c r="I1505" s="51" t="n">
        <v>5.03</v>
      </c>
      <c r="J1505" s="50" t="n"/>
      <c r="K1505" s="52">
        <f>IF(OR($A1505="",$E1505=""),"",IF($P1505=1,0,N($E1505)*N($F1505)-N($G1505)+N($H1505)))</f>
        <v/>
      </c>
      <c r="L1505" s="52">
        <f>IF(K1505="","",IF($P1505=1,0,N($E1505)*IFERROR(INDEX(Products!$D$8:$D$307,MATCH($D1505,Products!$A$8:$A$307,0)),0)))</f>
        <v/>
      </c>
      <c r="M1505" s="52">
        <f>IF(OR(K1505="",$O1505=0),IF(K1505="","",0),IF($P1505=1,0,K1505*(N(INDEX(Settings!$E$11:$E$18,$O1505))+N(INDEX(Settings!$G$11:$G$18,$O1505)))+N(INDEX(Settings!$F$11:$F$18,$O1505))))</f>
        <v/>
      </c>
      <c r="N1505" s="53">
        <f>IF(K1505="","",K1505-L1505-M1505-N($I1505)-$P1505*N(Settings!$D$20))</f>
        <v/>
      </c>
      <c r="O1505">
        <f>IF($C1505="",0,IFERROR(MATCH($C1505,Settings!$D$11:$D$18,0),0))</f>
        <v/>
      </c>
      <c r="P1505">
        <f>IF(LOWER(TRIM($J1505&amp;""))="x",1,0)</f>
        <v/>
      </c>
    </row>
    <row r="1506">
      <c r="A1506" s="49" t="n">
        <v>46207</v>
      </c>
      <c r="B1506" s="50" t="inlineStr">
        <is>
          <t>BL27499</t>
        </is>
      </c>
      <c r="C1506" s="50" t="inlineStr">
        <is>
          <t>Amazon</t>
        </is>
      </c>
      <c r="D1506" s="50" t="inlineStr">
        <is>
          <t>BL-103</t>
        </is>
      </c>
      <c r="E1506" s="50" t="n">
        <v>2</v>
      </c>
      <c r="F1506" s="51" t="n">
        <v>30.79</v>
      </c>
      <c r="G1506" s="51" t="n">
        <v>0</v>
      </c>
      <c r="H1506" s="51" t="n">
        <v>0</v>
      </c>
      <c r="I1506" s="51" t="n">
        <v>5.16</v>
      </c>
      <c r="J1506" s="50" t="n"/>
      <c r="K1506" s="52">
        <f>IF(OR($A1506="",$E1506=""),"",IF($P1506=1,0,N($E1506)*N($F1506)-N($G1506)+N($H1506)))</f>
        <v/>
      </c>
      <c r="L1506" s="52">
        <f>IF(K1506="","",IF($P1506=1,0,N($E1506)*IFERROR(INDEX(Products!$D$8:$D$307,MATCH($D1506,Products!$A$8:$A$307,0)),0)))</f>
        <v/>
      </c>
      <c r="M1506" s="52">
        <f>IF(OR(K1506="",$O1506=0),IF(K1506="","",0),IF($P1506=1,0,K1506*(N(INDEX(Settings!$E$11:$E$18,$O1506))+N(INDEX(Settings!$G$11:$G$18,$O1506)))+N(INDEX(Settings!$F$11:$F$18,$O1506))))</f>
        <v/>
      </c>
      <c r="N1506" s="53">
        <f>IF(K1506="","",K1506-L1506-M1506-N($I1506)-$P1506*N(Settings!$D$20))</f>
        <v/>
      </c>
      <c r="O1506">
        <f>IF($C1506="",0,IFERROR(MATCH($C1506,Settings!$D$11:$D$18,0),0))</f>
        <v/>
      </c>
      <c r="P1506">
        <f>IF(LOWER(TRIM($J1506&amp;""))="x",1,0)</f>
        <v/>
      </c>
    </row>
    <row r="1507">
      <c r="A1507" s="49" t="n">
        <v>46207</v>
      </c>
      <c r="B1507" s="50" t="inlineStr">
        <is>
          <t>BL27500</t>
        </is>
      </c>
      <c r="C1507" s="50" t="inlineStr">
        <is>
          <t>eBay</t>
        </is>
      </c>
      <c r="D1507" s="50" t="inlineStr">
        <is>
          <t>BL-201</t>
        </is>
      </c>
      <c r="E1507" s="50" t="n">
        <v>1</v>
      </c>
      <c r="F1507" s="51" t="n">
        <v>12.52</v>
      </c>
      <c r="G1507" s="51" t="n">
        <v>0</v>
      </c>
      <c r="H1507" s="51" t="n">
        <v>3.28</v>
      </c>
      <c r="I1507" s="51" t="n">
        <v>4.14</v>
      </c>
      <c r="J1507" s="50" t="n"/>
      <c r="K1507" s="52">
        <f>IF(OR($A1507="",$E1507=""),"",IF($P1507=1,0,N($E1507)*N($F1507)-N($G1507)+N($H1507)))</f>
        <v/>
      </c>
      <c r="L1507" s="52">
        <f>IF(K1507="","",IF($P1507=1,0,N($E1507)*IFERROR(INDEX(Products!$D$8:$D$307,MATCH($D1507,Products!$A$8:$A$307,0)),0)))</f>
        <v/>
      </c>
      <c r="M1507" s="52">
        <f>IF(OR(K1507="",$O1507=0),IF(K1507="","",0),IF($P1507=1,0,K1507*(N(INDEX(Settings!$E$11:$E$18,$O1507))+N(INDEX(Settings!$G$11:$G$18,$O1507)))+N(INDEX(Settings!$F$11:$F$18,$O1507))))</f>
        <v/>
      </c>
      <c r="N1507" s="53">
        <f>IF(K1507="","",K1507-L1507-M1507-N($I1507)-$P1507*N(Settings!$D$20))</f>
        <v/>
      </c>
      <c r="O1507">
        <f>IF($C1507="",0,IFERROR(MATCH($C1507,Settings!$D$11:$D$18,0),0))</f>
        <v/>
      </c>
      <c r="P1507">
        <f>IF(LOWER(TRIM($J1507&amp;""))="x",1,0)</f>
        <v/>
      </c>
    </row>
    <row r="1508">
      <c r="A1508" s="49" t="n">
        <v>46207</v>
      </c>
      <c r="B1508" s="50" t="inlineStr">
        <is>
          <t>BL27501</t>
        </is>
      </c>
      <c r="C1508" s="50" t="inlineStr">
        <is>
          <t>eBay</t>
        </is>
      </c>
      <c r="D1508" s="50" t="inlineStr">
        <is>
          <t>BL-403</t>
        </is>
      </c>
      <c r="E1508" s="50" t="n">
        <v>1</v>
      </c>
      <c r="F1508" s="51" t="n">
        <v>10.84</v>
      </c>
      <c r="G1508" s="51" t="n">
        <v>0</v>
      </c>
      <c r="H1508" s="51" t="n">
        <v>3.28</v>
      </c>
      <c r="I1508" s="51" t="n">
        <v>4.67</v>
      </c>
      <c r="J1508" s="50" t="n"/>
      <c r="K1508" s="52">
        <f>IF(OR($A1508="",$E1508=""),"",IF($P1508=1,0,N($E1508)*N($F1508)-N($G1508)+N($H1508)))</f>
        <v/>
      </c>
      <c r="L1508" s="52">
        <f>IF(K1508="","",IF($P1508=1,0,N($E1508)*IFERROR(INDEX(Products!$D$8:$D$307,MATCH($D1508,Products!$A$8:$A$307,0)),0)))</f>
        <v/>
      </c>
      <c r="M1508" s="52">
        <f>IF(OR(K1508="",$O1508=0),IF(K1508="","",0),IF($P1508=1,0,K1508*(N(INDEX(Settings!$E$11:$E$18,$O1508))+N(INDEX(Settings!$G$11:$G$18,$O1508)))+N(INDEX(Settings!$F$11:$F$18,$O1508))))</f>
        <v/>
      </c>
      <c r="N1508" s="53">
        <f>IF(K1508="","",K1508-L1508-M1508-N($I1508)-$P1508*N(Settings!$D$20))</f>
        <v/>
      </c>
      <c r="O1508">
        <f>IF($C1508="",0,IFERROR(MATCH($C1508,Settings!$D$11:$D$18,0),0))</f>
        <v/>
      </c>
      <c r="P1508">
        <f>IF(LOWER(TRIM($J1508&amp;""))="x",1,0)</f>
        <v/>
      </c>
    </row>
    <row r="1509">
      <c r="A1509" s="49" t="n">
        <v>46207</v>
      </c>
      <c r="B1509" s="50" t="inlineStr">
        <is>
          <t>BL27502</t>
        </is>
      </c>
      <c r="C1509" s="50" t="inlineStr">
        <is>
          <t>Own shop</t>
        </is>
      </c>
      <c r="D1509" s="50" t="inlineStr">
        <is>
          <t>BL-203</t>
        </is>
      </c>
      <c r="E1509" s="50" t="n">
        <v>1</v>
      </c>
      <c r="F1509" s="51" t="n">
        <v>16.72</v>
      </c>
      <c r="G1509" s="51" t="n">
        <v>0</v>
      </c>
      <c r="H1509" s="51" t="n">
        <v>4.12</v>
      </c>
      <c r="I1509" s="51" t="n">
        <v>4.76</v>
      </c>
      <c r="J1509" s="50" t="n"/>
      <c r="K1509" s="52">
        <f>IF(OR($A1509="",$E1509=""),"",IF($P1509=1,0,N($E1509)*N($F1509)-N($G1509)+N($H1509)))</f>
        <v/>
      </c>
      <c r="L1509" s="52">
        <f>IF(K1509="","",IF($P1509=1,0,N($E1509)*IFERROR(INDEX(Products!$D$8:$D$307,MATCH($D1509,Products!$A$8:$A$307,0)),0)))</f>
        <v/>
      </c>
      <c r="M1509" s="52">
        <f>IF(OR(K1509="",$O1509=0),IF(K1509="","",0),IF($P1509=1,0,K1509*(N(INDEX(Settings!$E$11:$E$18,$O1509))+N(INDEX(Settings!$G$11:$G$18,$O1509)))+N(INDEX(Settings!$F$11:$F$18,$O1509))))</f>
        <v/>
      </c>
      <c r="N1509" s="53">
        <f>IF(K1509="","",K1509-L1509-M1509-N($I1509)-$P1509*N(Settings!$D$20))</f>
        <v/>
      </c>
      <c r="O1509">
        <f>IF($C1509="",0,IFERROR(MATCH($C1509,Settings!$D$11:$D$18,0),0))</f>
        <v/>
      </c>
      <c r="P1509">
        <f>IF(LOWER(TRIM($J1509&amp;""))="x",1,0)</f>
        <v/>
      </c>
    </row>
    <row r="1510">
      <c r="A1510" s="49" t="n">
        <v>46207</v>
      </c>
      <c r="B1510" s="50" t="inlineStr">
        <is>
          <t>BL27503</t>
        </is>
      </c>
      <c r="C1510" s="50" t="inlineStr">
        <is>
          <t>Amazon</t>
        </is>
      </c>
      <c r="D1510" s="50" t="inlineStr">
        <is>
          <t>BL-101</t>
        </is>
      </c>
      <c r="E1510" s="50" t="n">
        <v>2</v>
      </c>
      <c r="F1510" s="51" t="n">
        <v>21.97</v>
      </c>
      <c r="G1510" s="51" t="n">
        <v>0</v>
      </c>
      <c r="H1510" s="51" t="n">
        <v>0</v>
      </c>
      <c r="I1510" s="51" t="n">
        <v>4.2</v>
      </c>
      <c r="J1510" s="50" t="n"/>
      <c r="K1510" s="52">
        <f>IF(OR($A1510="",$E1510=""),"",IF($P1510=1,0,N($E1510)*N($F1510)-N($G1510)+N($H1510)))</f>
        <v/>
      </c>
      <c r="L1510" s="52">
        <f>IF(K1510="","",IF($P1510=1,0,N($E1510)*IFERROR(INDEX(Products!$D$8:$D$307,MATCH($D1510,Products!$A$8:$A$307,0)),0)))</f>
        <v/>
      </c>
      <c r="M1510" s="52">
        <f>IF(OR(K1510="",$O1510=0),IF(K1510="","",0),IF($P1510=1,0,K1510*(N(INDEX(Settings!$E$11:$E$18,$O1510))+N(INDEX(Settings!$G$11:$G$18,$O1510)))+N(INDEX(Settings!$F$11:$F$18,$O1510))))</f>
        <v/>
      </c>
      <c r="N1510" s="53">
        <f>IF(K1510="","",K1510-L1510-M1510-N($I1510)-$P1510*N(Settings!$D$20))</f>
        <v/>
      </c>
      <c r="O1510">
        <f>IF($C1510="",0,IFERROR(MATCH($C1510,Settings!$D$11:$D$18,0),0))</f>
        <v/>
      </c>
      <c r="P1510">
        <f>IF(LOWER(TRIM($J1510&amp;""))="x",1,0)</f>
        <v/>
      </c>
    </row>
    <row r="1511">
      <c r="A1511" s="49" t="n">
        <v>46208</v>
      </c>
      <c r="B1511" s="50" t="inlineStr">
        <is>
          <t>BL27504</t>
        </is>
      </c>
      <c r="C1511" s="50" t="inlineStr">
        <is>
          <t>Amazon</t>
        </is>
      </c>
      <c r="D1511" s="50" t="inlineStr">
        <is>
          <t>BL-101</t>
        </is>
      </c>
      <c r="E1511" s="50" t="n">
        <v>1</v>
      </c>
      <c r="F1511" s="51" t="n">
        <v>21.97</v>
      </c>
      <c r="G1511" s="51" t="n">
        <v>0</v>
      </c>
      <c r="H1511" s="51" t="n">
        <v>0</v>
      </c>
      <c r="I1511" s="51" t="n">
        <v>4.67</v>
      </c>
      <c r="J1511" s="50" t="n"/>
      <c r="K1511" s="52">
        <f>IF(OR($A1511="",$E1511=""),"",IF($P1511=1,0,N($E1511)*N($F1511)-N($G1511)+N($H1511)))</f>
        <v/>
      </c>
      <c r="L1511" s="52">
        <f>IF(K1511="","",IF($P1511=1,0,N($E1511)*IFERROR(INDEX(Products!$D$8:$D$307,MATCH($D1511,Products!$A$8:$A$307,0)),0)))</f>
        <v/>
      </c>
      <c r="M1511" s="52">
        <f>IF(OR(K1511="",$O1511=0),IF(K1511="","",0),IF($P1511=1,0,K1511*(N(INDEX(Settings!$E$11:$E$18,$O1511))+N(INDEX(Settings!$G$11:$G$18,$O1511)))+N(INDEX(Settings!$F$11:$F$18,$O1511))))</f>
        <v/>
      </c>
      <c r="N1511" s="53">
        <f>IF(K1511="","",K1511-L1511-M1511-N($I1511)-$P1511*N(Settings!$D$20))</f>
        <v/>
      </c>
      <c r="O1511">
        <f>IF($C1511="",0,IFERROR(MATCH($C1511,Settings!$D$11:$D$18,0),0))</f>
        <v/>
      </c>
      <c r="P1511">
        <f>IF(LOWER(TRIM($J1511&amp;""))="x",1,0)</f>
        <v/>
      </c>
    </row>
    <row r="1512">
      <c r="A1512" s="49" t="n">
        <v>46208</v>
      </c>
      <c r="B1512" s="50" t="inlineStr">
        <is>
          <t>BL27505</t>
        </is>
      </c>
      <c r="C1512" s="50" t="inlineStr">
        <is>
          <t>Own shop</t>
        </is>
      </c>
      <c r="D1512" s="50" t="inlineStr">
        <is>
          <t>BL-401</t>
        </is>
      </c>
      <c r="E1512" s="50" t="n">
        <v>1</v>
      </c>
      <c r="F1512" s="51" t="n">
        <v>23.45</v>
      </c>
      <c r="G1512" s="51" t="n">
        <v>2.35</v>
      </c>
      <c r="H1512" s="51" t="n">
        <v>4.12</v>
      </c>
      <c r="I1512" s="51" t="n">
        <v>4.43</v>
      </c>
      <c r="J1512" s="50" t="n"/>
      <c r="K1512" s="52">
        <f>IF(OR($A1512="",$E1512=""),"",IF($P1512=1,0,N($E1512)*N($F1512)-N($G1512)+N($H1512)))</f>
        <v/>
      </c>
      <c r="L1512" s="52">
        <f>IF(K1512="","",IF($P1512=1,0,N($E1512)*IFERROR(INDEX(Products!$D$8:$D$307,MATCH($D1512,Products!$A$8:$A$307,0)),0)))</f>
        <v/>
      </c>
      <c r="M1512" s="52">
        <f>IF(OR(K1512="",$O1512=0),IF(K1512="","",0),IF($P1512=1,0,K1512*(N(INDEX(Settings!$E$11:$E$18,$O1512))+N(INDEX(Settings!$G$11:$G$18,$O1512)))+N(INDEX(Settings!$F$11:$F$18,$O1512))))</f>
        <v/>
      </c>
      <c r="N1512" s="53">
        <f>IF(K1512="","",K1512-L1512-M1512-N($I1512)-$P1512*N(Settings!$D$20))</f>
        <v/>
      </c>
      <c r="O1512">
        <f>IF($C1512="",0,IFERROR(MATCH($C1512,Settings!$D$11:$D$18,0),0))</f>
        <v/>
      </c>
      <c r="P1512">
        <f>IF(LOWER(TRIM($J1512&amp;""))="x",1,0)</f>
        <v/>
      </c>
    </row>
    <row r="1513">
      <c r="A1513" s="49" t="n">
        <v>46208</v>
      </c>
      <c r="B1513" s="50" t="inlineStr">
        <is>
          <t>BL27506</t>
        </is>
      </c>
      <c r="C1513" s="50" t="inlineStr">
        <is>
          <t>Amazon</t>
        </is>
      </c>
      <c r="D1513" s="50" t="inlineStr">
        <is>
          <t>BL-104</t>
        </is>
      </c>
      <c r="E1513" s="50" t="n">
        <v>1</v>
      </c>
      <c r="F1513" s="51" t="n">
        <v>8.74</v>
      </c>
      <c r="G1513" s="51" t="n">
        <v>0</v>
      </c>
      <c r="H1513" s="51" t="n">
        <v>0</v>
      </c>
      <c r="I1513" s="51" t="n">
        <v>4.69</v>
      </c>
      <c r="J1513" s="50" t="n"/>
      <c r="K1513" s="52">
        <f>IF(OR($A1513="",$E1513=""),"",IF($P1513=1,0,N($E1513)*N($F1513)-N($G1513)+N($H1513)))</f>
        <v/>
      </c>
      <c r="L1513" s="52">
        <f>IF(K1513="","",IF($P1513=1,0,N($E1513)*IFERROR(INDEX(Products!$D$8:$D$307,MATCH($D1513,Products!$A$8:$A$307,0)),0)))</f>
        <v/>
      </c>
      <c r="M1513" s="52">
        <f>IF(OR(K1513="",$O1513=0),IF(K1513="","",0),IF($P1513=1,0,K1513*(N(INDEX(Settings!$E$11:$E$18,$O1513))+N(INDEX(Settings!$G$11:$G$18,$O1513)))+N(INDEX(Settings!$F$11:$F$18,$O1513))))</f>
        <v/>
      </c>
      <c r="N1513" s="53">
        <f>IF(K1513="","",K1513-L1513-M1513-N($I1513)-$P1513*N(Settings!$D$20))</f>
        <v/>
      </c>
      <c r="O1513">
        <f>IF($C1513="",0,IFERROR(MATCH($C1513,Settings!$D$11:$D$18,0),0))</f>
        <v/>
      </c>
      <c r="P1513">
        <f>IF(LOWER(TRIM($J1513&amp;""))="x",1,0)</f>
        <v/>
      </c>
    </row>
    <row r="1514">
      <c r="A1514" s="49" t="n">
        <v>46208</v>
      </c>
      <c r="B1514" s="50" t="inlineStr">
        <is>
          <t>BL27507</t>
        </is>
      </c>
      <c r="C1514" s="50" t="inlineStr">
        <is>
          <t>Amazon</t>
        </is>
      </c>
      <c r="D1514" s="50" t="inlineStr">
        <is>
          <t>BL-104</t>
        </is>
      </c>
      <c r="E1514" s="50" t="n">
        <v>1</v>
      </c>
      <c r="F1514" s="51" t="n">
        <v>8.74</v>
      </c>
      <c r="G1514" s="51" t="n">
        <v>0</v>
      </c>
      <c r="H1514" s="51" t="n">
        <v>0</v>
      </c>
      <c r="I1514" s="51" t="n">
        <v>5.06</v>
      </c>
      <c r="J1514" s="50" t="n"/>
      <c r="K1514" s="52">
        <f>IF(OR($A1514="",$E1514=""),"",IF($P1514=1,0,N($E1514)*N($F1514)-N($G1514)+N($H1514)))</f>
        <v/>
      </c>
      <c r="L1514" s="52">
        <f>IF(K1514="","",IF($P1514=1,0,N($E1514)*IFERROR(INDEX(Products!$D$8:$D$307,MATCH($D1514,Products!$A$8:$A$307,0)),0)))</f>
        <v/>
      </c>
      <c r="M1514" s="52">
        <f>IF(OR(K1514="",$O1514=0),IF(K1514="","",0),IF($P1514=1,0,K1514*(N(INDEX(Settings!$E$11:$E$18,$O1514))+N(INDEX(Settings!$G$11:$G$18,$O1514)))+N(INDEX(Settings!$F$11:$F$18,$O1514))))</f>
        <v/>
      </c>
      <c r="N1514" s="53">
        <f>IF(K1514="","",K1514-L1514-M1514-N($I1514)-$P1514*N(Settings!$D$20))</f>
        <v/>
      </c>
      <c r="O1514">
        <f>IF($C1514="",0,IFERROR(MATCH($C1514,Settings!$D$11:$D$18,0),0))</f>
        <v/>
      </c>
      <c r="P1514">
        <f>IF(LOWER(TRIM($J1514&amp;""))="x",1,0)</f>
        <v/>
      </c>
    </row>
    <row r="1515">
      <c r="A1515" s="49" t="n">
        <v>46208</v>
      </c>
      <c r="B1515" s="50" t="inlineStr">
        <is>
          <t>BL27508</t>
        </is>
      </c>
      <c r="C1515" s="50" t="inlineStr">
        <is>
          <t>Amazon</t>
        </is>
      </c>
      <c r="D1515" s="50" t="inlineStr">
        <is>
          <t>BL-303</t>
        </is>
      </c>
      <c r="E1515" s="50" t="n">
        <v>1</v>
      </c>
      <c r="F1515" s="51" t="n">
        <v>10.5</v>
      </c>
      <c r="G1515" s="51" t="n">
        <v>0</v>
      </c>
      <c r="H1515" s="51" t="n">
        <v>0</v>
      </c>
      <c r="I1515" s="51" t="n">
        <v>4.74</v>
      </c>
      <c r="J1515" s="50" t="n"/>
      <c r="K1515" s="52">
        <f>IF(OR($A1515="",$E1515=""),"",IF($P1515=1,0,N($E1515)*N($F1515)-N($G1515)+N($H1515)))</f>
        <v/>
      </c>
      <c r="L1515" s="52">
        <f>IF(K1515="","",IF($P1515=1,0,N($E1515)*IFERROR(INDEX(Products!$D$8:$D$307,MATCH($D1515,Products!$A$8:$A$307,0)),0)))</f>
        <v/>
      </c>
      <c r="M1515" s="52">
        <f>IF(OR(K1515="",$O1515=0),IF(K1515="","",0),IF($P1515=1,0,K1515*(N(INDEX(Settings!$E$11:$E$18,$O1515))+N(INDEX(Settings!$G$11:$G$18,$O1515)))+N(INDEX(Settings!$F$11:$F$18,$O1515))))</f>
        <v/>
      </c>
      <c r="N1515" s="53">
        <f>IF(K1515="","",K1515-L1515-M1515-N($I1515)-$P1515*N(Settings!$D$20))</f>
        <v/>
      </c>
      <c r="O1515">
        <f>IF($C1515="",0,IFERROR(MATCH($C1515,Settings!$D$11:$D$18,0),0))</f>
        <v/>
      </c>
      <c r="P1515">
        <f>IF(LOWER(TRIM($J1515&amp;""))="x",1,0)</f>
        <v/>
      </c>
    </row>
    <row r="1516">
      <c r="A1516" s="49" t="n">
        <v>46208</v>
      </c>
      <c r="B1516" s="50" t="inlineStr">
        <is>
          <t>BL27509</t>
        </is>
      </c>
      <c r="C1516" s="50" t="inlineStr">
        <is>
          <t>eBay</t>
        </is>
      </c>
      <c r="D1516" s="50" t="inlineStr">
        <is>
          <t>BL-201</t>
        </is>
      </c>
      <c r="E1516" s="50" t="n">
        <v>1</v>
      </c>
      <c r="F1516" s="51" t="n">
        <v>12.52</v>
      </c>
      <c r="G1516" s="51" t="n">
        <v>0</v>
      </c>
      <c r="H1516" s="51" t="n">
        <v>3.28</v>
      </c>
      <c r="I1516" s="51" t="n">
        <v>4.42</v>
      </c>
      <c r="J1516" s="50" t="n"/>
      <c r="K1516" s="52">
        <f>IF(OR($A1516="",$E1516=""),"",IF($P1516=1,0,N($E1516)*N($F1516)-N($G1516)+N($H1516)))</f>
        <v/>
      </c>
      <c r="L1516" s="52">
        <f>IF(K1516="","",IF($P1516=1,0,N($E1516)*IFERROR(INDEX(Products!$D$8:$D$307,MATCH($D1516,Products!$A$8:$A$307,0)),0)))</f>
        <v/>
      </c>
      <c r="M1516" s="52">
        <f>IF(OR(K1516="",$O1516=0),IF(K1516="","",0),IF($P1516=1,0,K1516*(N(INDEX(Settings!$E$11:$E$18,$O1516))+N(INDEX(Settings!$G$11:$G$18,$O1516)))+N(INDEX(Settings!$F$11:$F$18,$O1516))))</f>
        <v/>
      </c>
      <c r="N1516" s="53">
        <f>IF(K1516="","",K1516-L1516-M1516-N($I1516)-$P1516*N(Settings!$D$20))</f>
        <v/>
      </c>
      <c r="O1516">
        <f>IF($C1516="",0,IFERROR(MATCH($C1516,Settings!$D$11:$D$18,0),0))</f>
        <v/>
      </c>
      <c r="P1516">
        <f>IF(LOWER(TRIM($J1516&amp;""))="x",1,0)</f>
        <v/>
      </c>
    </row>
    <row r="1517">
      <c r="A1517" s="49" t="n">
        <v>46208</v>
      </c>
      <c r="B1517" s="50" t="inlineStr">
        <is>
          <t>BL27510</t>
        </is>
      </c>
      <c r="C1517" s="50" t="inlineStr">
        <is>
          <t>Own shop</t>
        </is>
      </c>
      <c r="D1517" s="50" t="inlineStr">
        <is>
          <t>BL-201</t>
        </is>
      </c>
      <c r="E1517" s="50" t="n">
        <v>1</v>
      </c>
      <c r="F1517" s="51" t="n">
        <v>12.52</v>
      </c>
      <c r="G1517" s="51" t="n">
        <v>0</v>
      </c>
      <c r="H1517" s="51" t="n">
        <v>4.12</v>
      </c>
      <c r="I1517" s="51" t="n">
        <v>4.96</v>
      </c>
      <c r="J1517" s="50" t="n"/>
      <c r="K1517" s="52">
        <f>IF(OR($A1517="",$E1517=""),"",IF($P1517=1,0,N($E1517)*N($F1517)-N($G1517)+N($H1517)))</f>
        <v/>
      </c>
      <c r="L1517" s="52">
        <f>IF(K1517="","",IF($P1517=1,0,N($E1517)*IFERROR(INDEX(Products!$D$8:$D$307,MATCH($D1517,Products!$A$8:$A$307,0)),0)))</f>
        <v/>
      </c>
      <c r="M1517" s="52">
        <f>IF(OR(K1517="",$O1517=0),IF(K1517="","",0),IF($P1517=1,0,K1517*(N(INDEX(Settings!$E$11:$E$18,$O1517))+N(INDEX(Settings!$G$11:$G$18,$O1517)))+N(INDEX(Settings!$F$11:$F$18,$O1517))))</f>
        <v/>
      </c>
      <c r="N1517" s="53">
        <f>IF(K1517="","",K1517-L1517-M1517-N($I1517)-$P1517*N(Settings!$D$20))</f>
        <v/>
      </c>
      <c r="O1517">
        <f>IF($C1517="",0,IFERROR(MATCH($C1517,Settings!$D$11:$D$18,0),0))</f>
        <v/>
      </c>
      <c r="P1517">
        <f>IF(LOWER(TRIM($J1517&amp;""))="x",1,0)</f>
        <v/>
      </c>
    </row>
    <row r="1518">
      <c r="A1518" s="49" t="n">
        <v>46208</v>
      </c>
      <c r="B1518" s="50" t="inlineStr">
        <is>
          <t>BL27511</t>
        </is>
      </c>
      <c r="C1518" s="50" t="inlineStr">
        <is>
          <t>eBay</t>
        </is>
      </c>
      <c r="D1518" s="50" t="inlineStr">
        <is>
          <t>BL-104</t>
        </is>
      </c>
      <c r="E1518" s="50" t="n">
        <v>1</v>
      </c>
      <c r="F1518" s="51" t="n">
        <v>8.32</v>
      </c>
      <c r="G1518" s="51" t="n">
        <v>0</v>
      </c>
      <c r="H1518" s="51" t="n">
        <v>3.28</v>
      </c>
      <c r="I1518" s="51" t="n">
        <v>5.17</v>
      </c>
      <c r="J1518" s="50" t="n"/>
      <c r="K1518" s="52">
        <f>IF(OR($A1518="",$E1518=""),"",IF($P1518=1,0,N($E1518)*N($F1518)-N($G1518)+N($H1518)))</f>
        <v/>
      </c>
      <c r="L1518" s="52">
        <f>IF(K1518="","",IF($P1518=1,0,N($E1518)*IFERROR(INDEX(Products!$D$8:$D$307,MATCH($D1518,Products!$A$8:$A$307,0)),0)))</f>
        <v/>
      </c>
      <c r="M1518" s="52">
        <f>IF(OR(K1518="",$O1518=0),IF(K1518="","",0),IF($P1518=1,0,K1518*(N(INDEX(Settings!$E$11:$E$18,$O1518))+N(INDEX(Settings!$G$11:$G$18,$O1518)))+N(INDEX(Settings!$F$11:$F$18,$O1518))))</f>
        <v/>
      </c>
      <c r="N1518" s="53">
        <f>IF(K1518="","",K1518-L1518-M1518-N($I1518)-$P1518*N(Settings!$D$20))</f>
        <v/>
      </c>
      <c r="O1518">
        <f>IF($C1518="",0,IFERROR(MATCH($C1518,Settings!$D$11:$D$18,0),0))</f>
        <v/>
      </c>
      <c r="P1518">
        <f>IF(LOWER(TRIM($J1518&amp;""))="x",1,0)</f>
        <v/>
      </c>
    </row>
    <row r="1519">
      <c r="A1519" s="49" t="n">
        <v>46208</v>
      </c>
      <c r="B1519" s="50" t="inlineStr">
        <is>
          <t>BL27512</t>
        </is>
      </c>
      <c r="C1519" s="50" t="inlineStr">
        <is>
          <t>eBay</t>
        </is>
      </c>
      <c r="D1519" s="50" t="inlineStr">
        <is>
          <t>BL-104</t>
        </is>
      </c>
      <c r="E1519" s="50" t="n">
        <v>2</v>
      </c>
      <c r="F1519" s="51" t="n">
        <v>8.32</v>
      </c>
      <c r="G1519" s="51" t="n">
        <v>0</v>
      </c>
      <c r="H1519" s="51" t="n">
        <v>3.28</v>
      </c>
      <c r="I1519" s="51" t="n">
        <v>4.87</v>
      </c>
      <c r="J1519" s="50" t="n"/>
      <c r="K1519" s="52">
        <f>IF(OR($A1519="",$E1519=""),"",IF($P1519=1,0,N($E1519)*N($F1519)-N($G1519)+N($H1519)))</f>
        <v/>
      </c>
      <c r="L1519" s="52">
        <f>IF(K1519="","",IF($P1519=1,0,N($E1519)*IFERROR(INDEX(Products!$D$8:$D$307,MATCH($D1519,Products!$A$8:$A$307,0)),0)))</f>
        <v/>
      </c>
      <c r="M1519" s="52">
        <f>IF(OR(K1519="",$O1519=0),IF(K1519="","",0),IF($P1519=1,0,K1519*(N(INDEX(Settings!$E$11:$E$18,$O1519))+N(INDEX(Settings!$G$11:$G$18,$O1519)))+N(INDEX(Settings!$F$11:$F$18,$O1519))))</f>
        <v/>
      </c>
      <c r="N1519" s="53">
        <f>IF(K1519="","",K1519-L1519-M1519-N($I1519)-$P1519*N(Settings!$D$20))</f>
        <v/>
      </c>
      <c r="O1519">
        <f>IF($C1519="",0,IFERROR(MATCH($C1519,Settings!$D$11:$D$18,0),0))</f>
        <v/>
      </c>
      <c r="P1519">
        <f>IF(LOWER(TRIM($J1519&amp;""))="x",1,0)</f>
        <v/>
      </c>
    </row>
    <row r="1520">
      <c r="A1520" s="49" t="n">
        <v>46208</v>
      </c>
      <c r="B1520" s="50" t="inlineStr">
        <is>
          <t>BL27513</t>
        </is>
      </c>
      <c r="C1520" s="50" t="inlineStr">
        <is>
          <t>Own shop</t>
        </is>
      </c>
      <c r="D1520" s="50" t="inlineStr">
        <is>
          <t>BL-303</t>
        </is>
      </c>
      <c r="E1520" s="50" t="n">
        <v>1</v>
      </c>
      <c r="F1520" s="51" t="n">
        <v>10</v>
      </c>
      <c r="G1520" s="51" t="n">
        <v>0</v>
      </c>
      <c r="H1520" s="51" t="n">
        <v>4.12</v>
      </c>
      <c r="I1520" s="51" t="n">
        <v>4.13</v>
      </c>
      <c r="J1520" s="50" t="n"/>
      <c r="K1520" s="52">
        <f>IF(OR($A1520="",$E1520=""),"",IF($P1520=1,0,N($E1520)*N($F1520)-N($G1520)+N($H1520)))</f>
        <v/>
      </c>
      <c r="L1520" s="52">
        <f>IF(K1520="","",IF($P1520=1,0,N($E1520)*IFERROR(INDEX(Products!$D$8:$D$307,MATCH($D1520,Products!$A$8:$A$307,0)),0)))</f>
        <v/>
      </c>
      <c r="M1520" s="52">
        <f>IF(OR(K1520="",$O1520=0),IF(K1520="","",0),IF($P1520=1,0,K1520*(N(INDEX(Settings!$E$11:$E$18,$O1520))+N(INDEX(Settings!$G$11:$G$18,$O1520)))+N(INDEX(Settings!$F$11:$F$18,$O1520))))</f>
        <v/>
      </c>
      <c r="N1520" s="53">
        <f>IF(K1520="","",K1520-L1520-M1520-N($I1520)-$P1520*N(Settings!$D$20))</f>
        <v/>
      </c>
      <c r="O1520">
        <f>IF($C1520="",0,IFERROR(MATCH($C1520,Settings!$D$11:$D$18,0),0))</f>
        <v/>
      </c>
      <c r="P1520">
        <f>IF(LOWER(TRIM($J1520&amp;""))="x",1,0)</f>
        <v/>
      </c>
    </row>
    <row r="1521">
      <c r="A1521" s="49" t="n">
        <v>46209</v>
      </c>
      <c r="B1521" s="50" t="inlineStr">
        <is>
          <t>BL27514</t>
        </is>
      </c>
      <c r="C1521" s="50" t="inlineStr">
        <is>
          <t>Own shop</t>
        </is>
      </c>
      <c r="D1521" s="50" t="inlineStr">
        <is>
          <t>BL-201</t>
        </is>
      </c>
      <c r="E1521" s="50" t="n">
        <v>1</v>
      </c>
      <c r="F1521" s="51" t="n">
        <v>12.52</v>
      </c>
      <c r="G1521" s="51" t="n">
        <v>0</v>
      </c>
      <c r="H1521" s="51" t="n">
        <v>4.12</v>
      </c>
      <c r="I1521" s="51" t="n">
        <v>4.31</v>
      </c>
      <c r="J1521" s="50" t="n"/>
      <c r="K1521" s="52">
        <f>IF(OR($A1521="",$E1521=""),"",IF($P1521=1,0,N($E1521)*N($F1521)-N($G1521)+N($H1521)))</f>
        <v/>
      </c>
      <c r="L1521" s="52">
        <f>IF(K1521="","",IF($P1521=1,0,N($E1521)*IFERROR(INDEX(Products!$D$8:$D$307,MATCH($D1521,Products!$A$8:$A$307,0)),0)))</f>
        <v/>
      </c>
      <c r="M1521" s="52">
        <f>IF(OR(K1521="",$O1521=0),IF(K1521="","",0),IF($P1521=1,0,K1521*(N(INDEX(Settings!$E$11:$E$18,$O1521))+N(INDEX(Settings!$G$11:$G$18,$O1521)))+N(INDEX(Settings!$F$11:$F$18,$O1521))))</f>
        <v/>
      </c>
      <c r="N1521" s="53">
        <f>IF(K1521="","",K1521-L1521-M1521-N($I1521)-$P1521*N(Settings!$D$20))</f>
        <v/>
      </c>
      <c r="O1521">
        <f>IF($C1521="",0,IFERROR(MATCH($C1521,Settings!$D$11:$D$18,0),0))</f>
        <v/>
      </c>
      <c r="P1521">
        <f>IF(LOWER(TRIM($J1521&amp;""))="x",1,0)</f>
        <v/>
      </c>
    </row>
    <row r="1522">
      <c r="A1522" s="49" t="n">
        <v>46209</v>
      </c>
      <c r="B1522" s="50" t="inlineStr">
        <is>
          <t>BL27515</t>
        </is>
      </c>
      <c r="C1522" s="50" t="inlineStr">
        <is>
          <t>Own shop</t>
        </is>
      </c>
      <c r="D1522" s="50" t="inlineStr">
        <is>
          <t>BL-204</t>
        </is>
      </c>
      <c r="E1522" s="50" t="n">
        <v>1</v>
      </c>
      <c r="F1522" s="51" t="n">
        <v>19.24</v>
      </c>
      <c r="G1522" s="51" t="n">
        <v>0</v>
      </c>
      <c r="H1522" s="51" t="n">
        <v>4.12</v>
      </c>
      <c r="I1522" s="51" t="n">
        <v>4.51</v>
      </c>
      <c r="J1522" s="50" t="n"/>
      <c r="K1522" s="52">
        <f>IF(OR($A1522="",$E1522=""),"",IF($P1522=1,0,N($E1522)*N($F1522)-N($G1522)+N($H1522)))</f>
        <v/>
      </c>
      <c r="L1522" s="52">
        <f>IF(K1522="","",IF($P1522=1,0,N($E1522)*IFERROR(INDEX(Products!$D$8:$D$307,MATCH($D1522,Products!$A$8:$A$307,0)),0)))</f>
        <v/>
      </c>
      <c r="M1522" s="52">
        <f>IF(OR(K1522="",$O1522=0),IF(K1522="","",0),IF($P1522=1,0,K1522*(N(INDEX(Settings!$E$11:$E$18,$O1522))+N(INDEX(Settings!$G$11:$G$18,$O1522)))+N(INDEX(Settings!$F$11:$F$18,$O1522))))</f>
        <v/>
      </c>
      <c r="N1522" s="53">
        <f>IF(K1522="","",K1522-L1522-M1522-N($I1522)-$P1522*N(Settings!$D$20))</f>
        <v/>
      </c>
      <c r="O1522">
        <f>IF($C1522="",0,IFERROR(MATCH($C1522,Settings!$D$11:$D$18,0),0))</f>
        <v/>
      </c>
      <c r="P1522">
        <f>IF(LOWER(TRIM($J1522&amp;""))="x",1,0)</f>
        <v/>
      </c>
    </row>
    <row r="1523">
      <c r="A1523" s="49" t="n">
        <v>46209</v>
      </c>
      <c r="B1523" s="50" t="inlineStr">
        <is>
          <t>BL27516</t>
        </is>
      </c>
      <c r="C1523" s="50" t="inlineStr">
        <is>
          <t>Own shop</t>
        </is>
      </c>
      <c r="D1523" s="50" t="inlineStr">
        <is>
          <t>BL-302</t>
        </is>
      </c>
      <c r="E1523" s="50" t="n">
        <v>2</v>
      </c>
      <c r="F1523" s="51" t="n">
        <v>33.53</v>
      </c>
      <c r="G1523" s="51" t="n">
        <v>0</v>
      </c>
      <c r="H1523" s="51" t="n">
        <v>0</v>
      </c>
      <c r="I1523" s="51" t="n">
        <v>4.26</v>
      </c>
      <c r="J1523" s="50" t="inlineStr">
        <is>
          <t>x</t>
        </is>
      </c>
      <c r="K1523" s="52">
        <f>IF(OR($A1523="",$E1523=""),"",IF($P1523=1,0,N($E1523)*N($F1523)-N($G1523)+N($H1523)))</f>
        <v/>
      </c>
      <c r="L1523" s="52">
        <f>IF(K1523="","",IF($P1523=1,0,N($E1523)*IFERROR(INDEX(Products!$D$8:$D$307,MATCH($D1523,Products!$A$8:$A$307,0)),0)))</f>
        <v/>
      </c>
      <c r="M1523" s="52">
        <f>IF(OR(K1523="",$O1523=0),IF(K1523="","",0),IF($P1523=1,0,K1523*(N(INDEX(Settings!$E$11:$E$18,$O1523))+N(INDEX(Settings!$G$11:$G$18,$O1523)))+N(INDEX(Settings!$F$11:$F$18,$O1523))))</f>
        <v/>
      </c>
      <c r="N1523" s="53">
        <f>IF(K1523="","",K1523-L1523-M1523-N($I1523)-$P1523*N(Settings!$D$20))</f>
        <v/>
      </c>
      <c r="O1523">
        <f>IF($C1523="",0,IFERROR(MATCH($C1523,Settings!$D$11:$D$18,0),0))</f>
        <v/>
      </c>
      <c r="P1523">
        <f>IF(LOWER(TRIM($J1523&amp;""))="x",1,0)</f>
        <v/>
      </c>
    </row>
    <row r="1524">
      <c r="A1524" s="49" t="n">
        <v>46209</v>
      </c>
      <c r="B1524" s="50" t="inlineStr">
        <is>
          <t>BL27517</t>
        </is>
      </c>
      <c r="C1524" s="50" t="inlineStr">
        <is>
          <t>Amazon</t>
        </is>
      </c>
      <c r="D1524" s="50" t="inlineStr">
        <is>
          <t>BL-301</t>
        </is>
      </c>
      <c r="E1524" s="50" t="n">
        <v>1</v>
      </c>
      <c r="F1524" s="51" t="n">
        <v>19.32</v>
      </c>
      <c r="G1524" s="51" t="n">
        <v>0</v>
      </c>
      <c r="H1524" s="51" t="n">
        <v>0</v>
      </c>
      <c r="I1524" s="51" t="n">
        <v>4.33</v>
      </c>
      <c r="J1524" s="50" t="inlineStr">
        <is>
          <t>x</t>
        </is>
      </c>
      <c r="K1524" s="52">
        <f>IF(OR($A1524="",$E1524=""),"",IF($P1524=1,0,N($E1524)*N($F1524)-N($G1524)+N($H1524)))</f>
        <v/>
      </c>
      <c r="L1524" s="52">
        <f>IF(K1524="","",IF($P1524=1,0,N($E1524)*IFERROR(INDEX(Products!$D$8:$D$307,MATCH($D1524,Products!$A$8:$A$307,0)),0)))</f>
        <v/>
      </c>
      <c r="M1524" s="52">
        <f>IF(OR(K1524="",$O1524=0),IF(K1524="","",0),IF($P1524=1,0,K1524*(N(INDEX(Settings!$E$11:$E$18,$O1524))+N(INDEX(Settings!$G$11:$G$18,$O1524)))+N(INDEX(Settings!$F$11:$F$18,$O1524))))</f>
        <v/>
      </c>
      <c r="N1524" s="53">
        <f>IF(K1524="","",K1524-L1524-M1524-N($I1524)-$P1524*N(Settings!$D$20))</f>
        <v/>
      </c>
      <c r="O1524">
        <f>IF($C1524="",0,IFERROR(MATCH($C1524,Settings!$D$11:$D$18,0),0))</f>
        <v/>
      </c>
      <c r="P1524">
        <f>IF(LOWER(TRIM($J1524&amp;""))="x",1,0)</f>
        <v/>
      </c>
    </row>
    <row r="1525">
      <c r="A1525" s="49" t="n">
        <v>46209</v>
      </c>
      <c r="B1525" s="50" t="inlineStr">
        <is>
          <t>BL27518</t>
        </is>
      </c>
      <c r="C1525" s="50" t="inlineStr">
        <is>
          <t>eBay</t>
        </is>
      </c>
      <c r="D1525" s="50" t="inlineStr">
        <is>
          <t>BL-102</t>
        </is>
      </c>
      <c r="E1525" s="50" t="n">
        <v>2</v>
      </c>
      <c r="F1525" s="51" t="n">
        <v>14.2</v>
      </c>
      <c r="G1525" s="51" t="n">
        <v>0</v>
      </c>
      <c r="H1525" s="51" t="n">
        <v>3.28</v>
      </c>
      <c r="I1525" s="51" t="n">
        <v>4.51</v>
      </c>
      <c r="J1525" s="50" t="n"/>
      <c r="K1525" s="52">
        <f>IF(OR($A1525="",$E1525=""),"",IF($P1525=1,0,N($E1525)*N($F1525)-N($G1525)+N($H1525)))</f>
        <v/>
      </c>
      <c r="L1525" s="52">
        <f>IF(K1525="","",IF($P1525=1,0,N($E1525)*IFERROR(INDEX(Products!$D$8:$D$307,MATCH($D1525,Products!$A$8:$A$307,0)),0)))</f>
        <v/>
      </c>
      <c r="M1525" s="52">
        <f>IF(OR(K1525="",$O1525=0),IF(K1525="","",0),IF($P1525=1,0,K1525*(N(INDEX(Settings!$E$11:$E$18,$O1525))+N(INDEX(Settings!$G$11:$G$18,$O1525)))+N(INDEX(Settings!$F$11:$F$18,$O1525))))</f>
        <v/>
      </c>
      <c r="N1525" s="53">
        <f>IF(K1525="","",K1525-L1525-M1525-N($I1525)-$P1525*N(Settings!$D$20))</f>
        <v/>
      </c>
      <c r="O1525">
        <f>IF($C1525="",0,IFERROR(MATCH($C1525,Settings!$D$11:$D$18,0),0))</f>
        <v/>
      </c>
      <c r="P1525">
        <f>IF(LOWER(TRIM($J1525&amp;""))="x",1,0)</f>
        <v/>
      </c>
    </row>
    <row r="1526">
      <c r="A1526" s="49" t="n">
        <v>46209</v>
      </c>
      <c r="B1526" s="50" t="inlineStr">
        <is>
          <t>BL27519</t>
        </is>
      </c>
      <c r="C1526" s="50" t="inlineStr">
        <is>
          <t>Own shop</t>
        </is>
      </c>
      <c r="D1526" s="50" t="inlineStr">
        <is>
          <t>BL-303</t>
        </is>
      </c>
      <c r="E1526" s="50" t="n">
        <v>1</v>
      </c>
      <c r="F1526" s="51" t="n">
        <v>10</v>
      </c>
      <c r="G1526" s="51" t="n">
        <v>1</v>
      </c>
      <c r="H1526" s="51" t="n">
        <v>4.12</v>
      </c>
      <c r="I1526" s="51" t="n">
        <v>4.68</v>
      </c>
      <c r="J1526" s="50" t="n"/>
      <c r="K1526" s="52">
        <f>IF(OR($A1526="",$E1526=""),"",IF($P1526=1,0,N($E1526)*N($F1526)-N($G1526)+N($H1526)))</f>
        <v/>
      </c>
      <c r="L1526" s="52">
        <f>IF(K1526="","",IF($P1526=1,0,N($E1526)*IFERROR(INDEX(Products!$D$8:$D$307,MATCH($D1526,Products!$A$8:$A$307,0)),0)))</f>
        <v/>
      </c>
      <c r="M1526" s="52">
        <f>IF(OR(K1526="",$O1526=0),IF(K1526="","",0),IF($P1526=1,0,K1526*(N(INDEX(Settings!$E$11:$E$18,$O1526))+N(INDEX(Settings!$G$11:$G$18,$O1526)))+N(INDEX(Settings!$F$11:$F$18,$O1526))))</f>
        <v/>
      </c>
      <c r="N1526" s="53">
        <f>IF(K1526="","",K1526-L1526-M1526-N($I1526)-$P1526*N(Settings!$D$20))</f>
        <v/>
      </c>
      <c r="O1526">
        <f>IF($C1526="",0,IFERROR(MATCH($C1526,Settings!$D$11:$D$18,0),0))</f>
        <v/>
      </c>
      <c r="P1526">
        <f>IF(LOWER(TRIM($J1526&amp;""))="x",1,0)</f>
        <v/>
      </c>
    </row>
    <row r="1527">
      <c r="A1527" s="49" t="n">
        <v>46209</v>
      </c>
      <c r="B1527" s="50" t="inlineStr">
        <is>
          <t>BL27520</t>
        </is>
      </c>
      <c r="C1527" s="50" t="inlineStr">
        <is>
          <t>Own shop</t>
        </is>
      </c>
      <c r="D1527" s="50" t="inlineStr">
        <is>
          <t>BL-301</t>
        </is>
      </c>
      <c r="E1527" s="50" t="n">
        <v>1</v>
      </c>
      <c r="F1527" s="51" t="n">
        <v>18.4</v>
      </c>
      <c r="G1527" s="51" t="n">
        <v>0</v>
      </c>
      <c r="H1527" s="51" t="n">
        <v>4.12</v>
      </c>
      <c r="I1527" s="51" t="n">
        <v>4.66</v>
      </c>
      <c r="J1527" s="50" t="n"/>
      <c r="K1527" s="52">
        <f>IF(OR($A1527="",$E1527=""),"",IF($P1527=1,0,N($E1527)*N($F1527)-N($G1527)+N($H1527)))</f>
        <v/>
      </c>
      <c r="L1527" s="52">
        <f>IF(K1527="","",IF($P1527=1,0,N($E1527)*IFERROR(INDEX(Products!$D$8:$D$307,MATCH($D1527,Products!$A$8:$A$307,0)),0)))</f>
        <v/>
      </c>
      <c r="M1527" s="52">
        <f>IF(OR(K1527="",$O1527=0),IF(K1527="","",0),IF($P1527=1,0,K1527*(N(INDEX(Settings!$E$11:$E$18,$O1527))+N(INDEX(Settings!$G$11:$G$18,$O1527)))+N(INDEX(Settings!$F$11:$F$18,$O1527))))</f>
        <v/>
      </c>
      <c r="N1527" s="53">
        <f>IF(K1527="","",K1527-L1527-M1527-N($I1527)-$P1527*N(Settings!$D$20))</f>
        <v/>
      </c>
      <c r="O1527">
        <f>IF($C1527="",0,IFERROR(MATCH($C1527,Settings!$D$11:$D$18,0),0))</f>
        <v/>
      </c>
      <c r="P1527">
        <f>IF(LOWER(TRIM($J1527&amp;""))="x",1,0)</f>
        <v/>
      </c>
    </row>
    <row r="1528">
      <c r="A1528" s="49" t="n">
        <v>46209</v>
      </c>
      <c r="B1528" s="50" t="inlineStr">
        <is>
          <t>BL27521</t>
        </is>
      </c>
      <c r="C1528" s="50" t="inlineStr">
        <is>
          <t>Own shop</t>
        </is>
      </c>
      <c r="D1528" s="50" t="inlineStr">
        <is>
          <t>BL-301</t>
        </is>
      </c>
      <c r="E1528" s="50" t="n">
        <v>1</v>
      </c>
      <c r="F1528" s="51" t="n">
        <v>18.4</v>
      </c>
      <c r="G1528" s="51" t="n">
        <v>0</v>
      </c>
      <c r="H1528" s="51" t="n">
        <v>4.12</v>
      </c>
      <c r="I1528" s="51" t="n">
        <v>4.91</v>
      </c>
      <c r="J1528" s="50" t="n"/>
      <c r="K1528" s="52">
        <f>IF(OR($A1528="",$E1528=""),"",IF($P1528=1,0,N($E1528)*N($F1528)-N($G1528)+N($H1528)))</f>
        <v/>
      </c>
      <c r="L1528" s="52">
        <f>IF(K1528="","",IF($P1528=1,0,N($E1528)*IFERROR(INDEX(Products!$D$8:$D$307,MATCH($D1528,Products!$A$8:$A$307,0)),0)))</f>
        <v/>
      </c>
      <c r="M1528" s="52">
        <f>IF(OR(K1528="",$O1528=0),IF(K1528="","",0),IF($P1528=1,0,K1528*(N(INDEX(Settings!$E$11:$E$18,$O1528))+N(INDEX(Settings!$G$11:$G$18,$O1528)))+N(INDEX(Settings!$F$11:$F$18,$O1528))))</f>
        <v/>
      </c>
      <c r="N1528" s="53">
        <f>IF(K1528="","",K1528-L1528-M1528-N($I1528)-$P1528*N(Settings!$D$20))</f>
        <v/>
      </c>
      <c r="O1528">
        <f>IF($C1528="",0,IFERROR(MATCH($C1528,Settings!$D$11:$D$18,0),0))</f>
        <v/>
      </c>
      <c r="P1528">
        <f>IF(LOWER(TRIM($J1528&amp;""))="x",1,0)</f>
        <v/>
      </c>
    </row>
    <row r="1529">
      <c r="A1529" s="49" t="n">
        <v>46209</v>
      </c>
      <c r="B1529" s="50" t="inlineStr">
        <is>
          <t>BL27522</t>
        </is>
      </c>
      <c r="C1529" s="50" t="inlineStr">
        <is>
          <t>Amazon</t>
        </is>
      </c>
      <c r="D1529" s="50" t="inlineStr">
        <is>
          <t>BL-102</t>
        </is>
      </c>
      <c r="E1529" s="50" t="n">
        <v>1</v>
      </c>
      <c r="F1529" s="51" t="n">
        <v>14.91</v>
      </c>
      <c r="G1529" s="51" t="n">
        <v>0</v>
      </c>
      <c r="H1529" s="51" t="n">
        <v>0</v>
      </c>
      <c r="I1529" s="51" t="n">
        <v>4.34</v>
      </c>
      <c r="J1529" s="50" t="n"/>
      <c r="K1529" s="52">
        <f>IF(OR($A1529="",$E1529=""),"",IF($P1529=1,0,N($E1529)*N($F1529)-N($G1529)+N($H1529)))</f>
        <v/>
      </c>
      <c r="L1529" s="52">
        <f>IF(K1529="","",IF($P1529=1,0,N($E1529)*IFERROR(INDEX(Products!$D$8:$D$307,MATCH($D1529,Products!$A$8:$A$307,0)),0)))</f>
        <v/>
      </c>
      <c r="M1529" s="52">
        <f>IF(OR(K1529="",$O1529=0),IF(K1529="","",0),IF($P1529=1,0,K1529*(N(INDEX(Settings!$E$11:$E$18,$O1529))+N(INDEX(Settings!$G$11:$G$18,$O1529)))+N(INDEX(Settings!$F$11:$F$18,$O1529))))</f>
        <v/>
      </c>
      <c r="N1529" s="53">
        <f>IF(K1529="","",K1529-L1529-M1529-N($I1529)-$P1529*N(Settings!$D$20))</f>
        <v/>
      </c>
      <c r="O1529">
        <f>IF($C1529="",0,IFERROR(MATCH($C1529,Settings!$D$11:$D$18,0),0))</f>
        <v/>
      </c>
      <c r="P1529">
        <f>IF(LOWER(TRIM($J1529&amp;""))="x",1,0)</f>
        <v/>
      </c>
    </row>
    <row r="1530">
      <c r="A1530" s="49" t="n">
        <v>46209</v>
      </c>
      <c r="B1530" s="50" t="inlineStr">
        <is>
          <t>BL27523</t>
        </is>
      </c>
      <c r="C1530" s="50" t="inlineStr">
        <is>
          <t>eBay</t>
        </is>
      </c>
      <c r="D1530" s="50" t="inlineStr">
        <is>
          <t>BL-402</t>
        </is>
      </c>
      <c r="E1530" s="50" t="n">
        <v>1</v>
      </c>
      <c r="F1530" s="51" t="n">
        <v>41.93</v>
      </c>
      <c r="G1530" s="51" t="n">
        <v>0</v>
      </c>
      <c r="H1530" s="51" t="n">
        <v>3.28</v>
      </c>
      <c r="I1530" s="51" t="n">
        <v>6.9</v>
      </c>
      <c r="J1530" s="50" t="n"/>
      <c r="K1530" s="52">
        <f>IF(OR($A1530="",$E1530=""),"",IF($P1530=1,0,N($E1530)*N($F1530)-N($G1530)+N($H1530)))</f>
        <v/>
      </c>
      <c r="L1530" s="52">
        <f>IF(K1530="","",IF($P1530=1,0,N($E1530)*IFERROR(INDEX(Products!$D$8:$D$307,MATCH($D1530,Products!$A$8:$A$307,0)),0)))</f>
        <v/>
      </c>
      <c r="M1530" s="52">
        <f>IF(OR(K1530="",$O1530=0),IF(K1530="","",0),IF($P1530=1,0,K1530*(N(INDEX(Settings!$E$11:$E$18,$O1530))+N(INDEX(Settings!$G$11:$G$18,$O1530)))+N(INDEX(Settings!$F$11:$F$18,$O1530))))</f>
        <v/>
      </c>
      <c r="N1530" s="53">
        <f>IF(K1530="","",K1530-L1530-M1530-N($I1530)-$P1530*N(Settings!$D$20))</f>
        <v/>
      </c>
      <c r="O1530">
        <f>IF($C1530="",0,IFERROR(MATCH($C1530,Settings!$D$11:$D$18,0),0))</f>
        <v/>
      </c>
      <c r="P1530">
        <f>IF(LOWER(TRIM($J1530&amp;""))="x",1,0)</f>
        <v/>
      </c>
    </row>
    <row r="1531">
      <c r="A1531" s="49" t="n">
        <v>46210</v>
      </c>
      <c r="B1531" s="50" t="inlineStr">
        <is>
          <t>BL27524</t>
        </is>
      </c>
      <c r="C1531" s="50" t="inlineStr">
        <is>
          <t>eBay</t>
        </is>
      </c>
      <c r="D1531" s="50" t="inlineStr">
        <is>
          <t>BL-203</t>
        </is>
      </c>
      <c r="E1531" s="50" t="n">
        <v>1</v>
      </c>
      <c r="F1531" s="51" t="n">
        <v>16.72</v>
      </c>
      <c r="G1531" s="51" t="n">
        <v>0</v>
      </c>
      <c r="H1531" s="51" t="n">
        <v>3.28</v>
      </c>
      <c r="I1531" s="51" t="n">
        <v>4.52</v>
      </c>
      <c r="J1531" s="50" t="n"/>
      <c r="K1531" s="52">
        <f>IF(OR($A1531="",$E1531=""),"",IF($P1531=1,0,N($E1531)*N($F1531)-N($G1531)+N($H1531)))</f>
        <v/>
      </c>
      <c r="L1531" s="52">
        <f>IF(K1531="","",IF($P1531=1,0,N($E1531)*IFERROR(INDEX(Products!$D$8:$D$307,MATCH($D1531,Products!$A$8:$A$307,0)),0)))</f>
        <v/>
      </c>
      <c r="M1531" s="52">
        <f>IF(OR(K1531="",$O1531=0),IF(K1531="","",0),IF($P1531=1,0,K1531*(N(INDEX(Settings!$E$11:$E$18,$O1531))+N(INDEX(Settings!$G$11:$G$18,$O1531)))+N(INDEX(Settings!$F$11:$F$18,$O1531))))</f>
        <v/>
      </c>
      <c r="N1531" s="53">
        <f>IF(K1531="","",K1531-L1531-M1531-N($I1531)-$P1531*N(Settings!$D$20))</f>
        <v/>
      </c>
      <c r="O1531">
        <f>IF($C1531="",0,IFERROR(MATCH($C1531,Settings!$D$11:$D$18,0),0))</f>
        <v/>
      </c>
      <c r="P1531">
        <f>IF(LOWER(TRIM($J1531&amp;""))="x",1,0)</f>
        <v/>
      </c>
    </row>
    <row r="1532">
      <c r="A1532" s="49" t="n">
        <v>46210</v>
      </c>
      <c r="B1532" s="50" t="inlineStr">
        <is>
          <t>BL27525</t>
        </is>
      </c>
      <c r="C1532" s="50" t="inlineStr">
        <is>
          <t>Own shop</t>
        </is>
      </c>
      <c r="D1532" s="50" t="inlineStr">
        <is>
          <t>BL-303</t>
        </is>
      </c>
      <c r="E1532" s="50" t="n">
        <v>2</v>
      </c>
      <c r="F1532" s="51" t="n">
        <v>10</v>
      </c>
      <c r="G1532" s="51" t="n">
        <v>0</v>
      </c>
      <c r="H1532" s="51" t="n">
        <v>4.12</v>
      </c>
      <c r="I1532" s="51" t="n">
        <v>4.33</v>
      </c>
      <c r="J1532" s="50" t="n"/>
      <c r="K1532" s="52">
        <f>IF(OR($A1532="",$E1532=""),"",IF($P1532=1,0,N($E1532)*N($F1532)-N($G1532)+N($H1532)))</f>
        <v/>
      </c>
      <c r="L1532" s="52">
        <f>IF(K1532="","",IF($P1532=1,0,N($E1532)*IFERROR(INDEX(Products!$D$8:$D$307,MATCH($D1532,Products!$A$8:$A$307,0)),0)))</f>
        <v/>
      </c>
      <c r="M1532" s="52">
        <f>IF(OR(K1532="",$O1532=0),IF(K1532="","",0),IF($P1532=1,0,K1532*(N(INDEX(Settings!$E$11:$E$18,$O1532))+N(INDEX(Settings!$G$11:$G$18,$O1532)))+N(INDEX(Settings!$F$11:$F$18,$O1532))))</f>
        <v/>
      </c>
      <c r="N1532" s="53">
        <f>IF(K1532="","",K1532-L1532-M1532-N($I1532)-$P1532*N(Settings!$D$20))</f>
        <v/>
      </c>
      <c r="O1532">
        <f>IF($C1532="",0,IFERROR(MATCH($C1532,Settings!$D$11:$D$18,0),0))</f>
        <v/>
      </c>
      <c r="P1532">
        <f>IF(LOWER(TRIM($J1532&amp;""))="x",1,0)</f>
        <v/>
      </c>
    </row>
    <row r="1533">
      <c r="A1533" s="49" t="n">
        <v>46210</v>
      </c>
      <c r="B1533" s="50" t="inlineStr">
        <is>
          <t>BL27526</t>
        </is>
      </c>
      <c r="C1533" s="50" t="inlineStr">
        <is>
          <t>Amazon</t>
        </is>
      </c>
      <c r="D1533" s="50" t="inlineStr">
        <is>
          <t>BL-403</t>
        </is>
      </c>
      <c r="E1533" s="50" t="n">
        <v>1</v>
      </c>
      <c r="F1533" s="51" t="n">
        <v>11.38</v>
      </c>
      <c r="G1533" s="51" t="n">
        <v>0</v>
      </c>
      <c r="H1533" s="51" t="n">
        <v>0</v>
      </c>
      <c r="I1533" s="51" t="n">
        <v>4.88</v>
      </c>
      <c r="J1533" s="50" t="n"/>
      <c r="K1533" s="52">
        <f>IF(OR($A1533="",$E1533=""),"",IF($P1533=1,0,N($E1533)*N($F1533)-N($G1533)+N($H1533)))</f>
        <v/>
      </c>
      <c r="L1533" s="52">
        <f>IF(K1533="","",IF($P1533=1,0,N($E1533)*IFERROR(INDEX(Products!$D$8:$D$307,MATCH($D1533,Products!$A$8:$A$307,0)),0)))</f>
        <v/>
      </c>
      <c r="M1533" s="52">
        <f>IF(OR(K1533="",$O1533=0),IF(K1533="","",0),IF($P1533=1,0,K1533*(N(INDEX(Settings!$E$11:$E$18,$O1533))+N(INDEX(Settings!$G$11:$G$18,$O1533)))+N(INDEX(Settings!$F$11:$F$18,$O1533))))</f>
        <v/>
      </c>
      <c r="N1533" s="53">
        <f>IF(K1533="","",K1533-L1533-M1533-N($I1533)-$P1533*N(Settings!$D$20))</f>
        <v/>
      </c>
      <c r="O1533">
        <f>IF($C1533="",0,IFERROR(MATCH($C1533,Settings!$D$11:$D$18,0),0))</f>
        <v/>
      </c>
      <c r="P1533">
        <f>IF(LOWER(TRIM($J1533&amp;""))="x",1,0)</f>
        <v/>
      </c>
    </row>
    <row r="1534">
      <c r="A1534" s="49" t="n">
        <v>46210</v>
      </c>
      <c r="B1534" s="50" t="inlineStr">
        <is>
          <t>BL27527</t>
        </is>
      </c>
      <c r="C1534" s="50" t="inlineStr">
        <is>
          <t>eBay</t>
        </is>
      </c>
      <c r="D1534" s="50" t="inlineStr">
        <is>
          <t>BL-103</t>
        </is>
      </c>
      <c r="E1534" s="50" t="n">
        <v>1</v>
      </c>
      <c r="F1534" s="51" t="n">
        <v>29.33</v>
      </c>
      <c r="G1534" s="51" t="n">
        <v>0</v>
      </c>
      <c r="H1534" s="51" t="n">
        <v>3.28</v>
      </c>
      <c r="I1534" s="51" t="n">
        <v>4.63</v>
      </c>
      <c r="J1534" s="50" t="n"/>
      <c r="K1534" s="52">
        <f>IF(OR($A1534="",$E1534=""),"",IF($P1534=1,0,N($E1534)*N($F1534)-N($G1534)+N($H1534)))</f>
        <v/>
      </c>
      <c r="L1534" s="52">
        <f>IF(K1534="","",IF($P1534=1,0,N($E1534)*IFERROR(INDEX(Products!$D$8:$D$307,MATCH($D1534,Products!$A$8:$A$307,0)),0)))</f>
        <v/>
      </c>
      <c r="M1534" s="52">
        <f>IF(OR(K1534="",$O1534=0),IF(K1534="","",0),IF($P1534=1,0,K1534*(N(INDEX(Settings!$E$11:$E$18,$O1534))+N(INDEX(Settings!$G$11:$G$18,$O1534)))+N(INDEX(Settings!$F$11:$F$18,$O1534))))</f>
        <v/>
      </c>
      <c r="N1534" s="53">
        <f>IF(K1534="","",K1534-L1534-M1534-N($I1534)-$P1534*N(Settings!$D$20))</f>
        <v/>
      </c>
      <c r="O1534">
        <f>IF($C1534="",0,IFERROR(MATCH($C1534,Settings!$D$11:$D$18,0),0))</f>
        <v/>
      </c>
      <c r="P1534">
        <f>IF(LOWER(TRIM($J1534&amp;""))="x",1,0)</f>
        <v/>
      </c>
    </row>
    <row r="1535">
      <c r="A1535" s="49" t="n">
        <v>46210</v>
      </c>
      <c r="B1535" s="50" t="inlineStr">
        <is>
          <t>BL27528</t>
        </is>
      </c>
      <c r="C1535" s="50" t="inlineStr">
        <is>
          <t>eBay</t>
        </is>
      </c>
      <c r="D1535" s="50" t="inlineStr">
        <is>
          <t>BL-403</t>
        </is>
      </c>
      <c r="E1535" s="50" t="n">
        <v>1</v>
      </c>
      <c r="F1535" s="51" t="n">
        <v>10.84</v>
      </c>
      <c r="G1535" s="51" t="n">
        <v>0</v>
      </c>
      <c r="H1535" s="51" t="n">
        <v>3.28</v>
      </c>
      <c r="I1535" s="51" t="n">
        <v>5.2</v>
      </c>
      <c r="J1535" s="50" t="n"/>
      <c r="K1535" s="52">
        <f>IF(OR($A1535="",$E1535=""),"",IF($P1535=1,0,N($E1535)*N($F1535)-N($G1535)+N($H1535)))</f>
        <v/>
      </c>
      <c r="L1535" s="52">
        <f>IF(K1535="","",IF($P1535=1,0,N($E1535)*IFERROR(INDEX(Products!$D$8:$D$307,MATCH($D1535,Products!$A$8:$A$307,0)),0)))</f>
        <v/>
      </c>
      <c r="M1535" s="52">
        <f>IF(OR(K1535="",$O1535=0),IF(K1535="","",0),IF($P1535=1,0,K1535*(N(INDEX(Settings!$E$11:$E$18,$O1535))+N(INDEX(Settings!$G$11:$G$18,$O1535)))+N(INDEX(Settings!$F$11:$F$18,$O1535))))</f>
        <v/>
      </c>
      <c r="N1535" s="53">
        <f>IF(K1535="","",K1535-L1535-M1535-N($I1535)-$P1535*N(Settings!$D$20))</f>
        <v/>
      </c>
      <c r="O1535">
        <f>IF($C1535="",0,IFERROR(MATCH($C1535,Settings!$D$11:$D$18,0),0))</f>
        <v/>
      </c>
      <c r="P1535">
        <f>IF(LOWER(TRIM($J1535&amp;""))="x",1,0)</f>
        <v/>
      </c>
    </row>
    <row r="1536">
      <c r="A1536" s="49" t="n">
        <v>46210</v>
      </c>
      <c r="B1536" s="50" t="inlineStr">
        <is>
          <t>BL27529</t>
        </is>
      </c>
      <c r="C1536" s="50" t="inlineStr">
        <is>
          <t>Own shop</t>
        </is>
      </c>
      <c r="D1536" s="50" t="inlineStr">
        <is>
          <t>BL-201</t>
        </is>
      </c>
      <c r="E1536" s="50" t="n">
        <v>1</v>
      </c>
      <c r="F1536" s="51" t="n">
        <v>12.52</v>
      </c>
      <c r="G1536" s="51" t="n">
        <v>0</v>
      </c>
      <c r="H1536" s="51" t="n">
        <v>4.12</v>
      </c>
      <c r="I1536" s="51" t="n">
        <v>4.6</v>
      </c>
      <c r="J1536" s="50" t="n"/>
      <c r="K1536" s="52">
        <f>IF(OR($A1536="",$E1536=""),"",IF($P1536=1,0,N($E1536)*N($F1536)-N($G1536)+N($H1536)))</f>
        <v/>
      </c>
      <c r="L1536" s="52">
        <f>IF(K1536="","",IF($P1536=1,0,N($E1536)*IFERROR(INDEX(Products!$D$8:$D$307,MATCH($D1536,Products!$A$8:$A$307,0)),0)))</f>
        <v/>
      </c>
      <c r="M1536" s="52">
        <f>IF(OR(K1536="",$O1536=0),IF(K1536="","",0),IF($P1536=1,0,K1536*(N(INDEX(Settings!$E$11:$E$18,$O1536))+N(INDEX(Settings!$G$11:$G$18,$O1536)))+N(INDEX(Settings!$F$11:$F$18,$O1536))))</f>
        <v/>
      </c>
      <c r="N1536" s="53">
        <f>IF(K1536="","",K1536-L1536-M1536-N($I1536)-$P1536*N(Settings!$D$20))</f>
        <v/>
      </c>
      <c r="O1536">
        <f>IF($C1536="",0,IFERROR(MATCH($C1536,Settings!$D$11:$D$18,0),0))</f>
        <v/>
      </c>
      <c r="P1536">
        <f>IF(LOWER(TRIM($J1536&amp;""))="x",1,0)</f>
        <v/>
      </c>
    </row>
    <row r="1537">
      <c r="A1537" s="49" t="n">
        <v>46210</v>
      </c>
      <c r="B1537" s="50" t="inlineStr">
        <is>
          <t>BL27530</t>
        </is>
      </c>
      <c r="C1537" s="50" t="inlineStr">
        <is>
          <t>Own shop</t>
        </is>
      </c>
      <c r="D1537" s="50" t="inlineStr">
        <is>
          <t>BL-303</t>
        </is>
      </c>
      <c r="E1537" s="50" t="n">
        <v>1</v>
      </c>
      <c r="F1537" s="51" t="n">
        <v>10</v>
      </c>
      <c r="G1537" s="51" t="n">
        <v>1</v>
      </c>
      <c r="H1537" s="51" t="n">
        <v>4.12</v>
      </c>
      <c r="I1537" s="51" t="n">
        <v>4.22</v>
      </c>
      <c r="J1537" s="50" t="n"/>
      <c r="K1537" s="52">
        <f>IF(OR($A1537="",$E1537=""),"",IF($P1537=1,0,N($E1537)*N($F1537)-N($G1537)+N($H1537)))</f>
        <v/>
      </c>
      <c r="L1537" s="52">
        <f>IF(K1537="","",IF($P1537=1,0,N($E1537)*IFERROR(INDEX(Products!$D$8:$D$307,MATCH($D1537,Products!$A$8:$A$307,0)),0)))</f>
        <v/>
      </c>
      <c r="M1537" s="52">
        <f>IF(OR(K1537="",$O1537=0),IF(K1537="","",0),IF($P1537=1,0,K1537*(N(INDEX(Settings!$E$11:$E$18,$O1537))+N(INDEX(Settings!$G$11:$G$18,$O1537)))+N(INDEX(Settings!$F$11:$F$18,$O1537))))</f>
        <v/>
      </c>
      <c r="N1537" s="53">
        <f>IF(K1537="","",K1537-L1537-M1537-N($I1537)-$P1537*N(Settings!$D$20))</f>
        <v/>
      </c>
      <c r="O1537">
        <f>IF($C1537="",0,IFERROR(MATCH($C1537,Settings!$D$11:$D$18,0),0))</f>
        <v/>
      </c>
      <c r="P1537">
        <f>IF(LOWER(TRIM($J1537&amp;""))="x",1,0)</f>
        <v/>
      </c>
    </row>
    <row r="1538">
      <c r="A1538" s="49" t="n">
        <v>46210</v>
      </c>
      <c r="B1538" s="50" t="inlineStr">
        <is>
          <t>BL27531</t>
        </is>
      </c>
      <c r="C1538" s="50" t="inlineStr">
        <is>
          <t>Own shop</t>
        </is>
      </c>
      <c r="D1538" s="50" t="inlineStr">
        <is>
          <t>BL-102</t>
        </is>
      </c>
      <c r="E1538" s="50" t="n">
        <v>2</v>
      </c>
      <c r="F1538" s="51" t="n">
        <v>14.2</v>
      </c>
      <c r="G1538" s="51" t="n">
        <v>0</v>
      </c>
      <c r="H1538" s="51" t="n">
        <v>4.12</v>
      </c>
      <c r="I1538" s="51" t="n">
        <v>4.77</v>
      </c>
      <c r="J1538" s="50" t="n"/>
      <c r="K1538" s="52">
        <f>IF(OR($A1538="",$E1538=""),"",IF($P1538=1,0,N($E1538)*N($F1538)-N($G1538)+N($H1538)))</f>
        <v/>
      </c>
      <c r="L1538" s="52">
        <f>IF(K1538="","",IF($P1538=1,0,N($E1538)*IFERROR(INDEX(Products!$D$8:$D$307,MATCH($D1538,Products!$A$8:$A$307,0)),0)))</f>
        <v/>
      </c>
      <c r="M1538" s="52">
        <f>IF(OR(K1538="",$O1538=0),IF(K1538="","",0),IF($P1538=1,0,K1538*(N(INDEX(Settings!$E$11:$E$18,$O1538))+N(INDEX(Settings!$G$11:$G$18,$O1538)))+N(INDEX(Settings!$F$11:$F$18,$O1538))))</f>
        <v/>
      </c>
      <c r="N1538" s="53">
        <f>IF(K1538="","",K1538-L1538-M1538-N($I1538)-$P1538*N(Settings!$D$20))</f>
        <v/>
      </c>
      <c r="O1538">
        <f>IF($C1538="",0,IFERROR(MATCH($C1538,Settings!$D$11:$D$18,0),0))</f>
        <v/>
      </c>
      <c r="P1538">
        <f>IF(LOWER(TRIM($J1538&amp;""))="x",1,0)</f>
        <v/>
      </c>
    </row>
    <row r="1539">
      <c r="A1539" s="49" t="n">
        <v>46211</v>
      </c>
      <c r="B1539" s="50" t="inlineStr">
        <is>
          <t>BL27532</t>
        </is>
      </c>
      <c r="C1539" s="50" t="inlineStr">
        <is>
          <t>Own shop</t>
        </is>
      </c>
      <c r="D1539" s="50" t="inlineStr">
        <is>
          <t>BL-101</t>
        </is>
      </c>
      <c r="E1539" s="50" t="n">
        <v>1</v>
      </c>
      <c r="F1539" s="51" t="n">
        <v>20.92</v>
      </c>
      <c r="G1539" s="51" t="n">
        <v>2.09</v>
      </c>
      <c r="H1539" s="51" t="n">
        <v>4.12</v>
      </c>
      <c r="I1539" s="51" t="n">
        <v>4.46</v>
      </c>
      <c r="J1539" s="50" t="n"/>
      <c r="K1539" s="52">
        <f>IF(OR($A1539="",$E1539=""),"",IF($P1539=1,0,N($E1539)*N($F1539)-N($G1539)+N($H1539)))</f>
        <v/>
      </c>
      <c r="L1539" s="52">
        <f>IF(K1539="","",IF($P1539=1,0,N($E1539)*IFERROR(INDEX(Products!$D$8:$D$307,MATCH($D1539,Products!$A$8:$A$307,0)),0)))</f>
        <v/>
      </c>
      <c r="M1539" s="52">
        <f>IF(OR(K1539="",$O1539=0),IF(K1539="","",0),IF($P1539=1,0,K1539*(N(INDEX(Settings!$E$11:$E$18,$O1539))+N(INDEX(Settings!$G$11:$G$18,$O1539)))+N(INDEX(Settings!$F$11:$F$18,$O1539))))</f>
        <v/>
      </c>
      <c r="N1539" s="53">
        <f>IF(K1539="","",K1539-L1539-M1539-N($I1539)-$P1539*N(Settings!$D$20))</f>
        <v/>
      </c>
      <c r="O1539">
        <f>IF($C1539="",0,IFERROR(MATCH($C1539,Settings!$D$11:$D$18,0),0))</f>
        <v/>
      </c>
      <c r="P1539">
        <f>IF(LOWER(TRIM($J1539&amp;""))="x",1,0)</f>
        <v/>
      </c>
    </row>
    <row r="1540">
      <c r="A1540" s="49" t="n">
        <v>46211</v>
      </c>
      <c r="B1540" s="50" t="inlineStr">
        <is>
          <t>BL27533</t>
        </is>
      </c>
      <c r="C1540" s="50" t="inlineStr">
        <is>
          <t>Own shop</t>
        </is>
      </c>
      <c r="D1540" s="50" t="inlineStr">
        <is>
          <t>BL-301</t>
        </is>
      </c>
      <c r="E1540" s="50" t="n">
        <v>1</v>
      </c>
      <c r="F1540" s="51" t="n">
        <v>18.4</v>
      </c>
      <c r="G1540" s="51" t="n">
        <v>0</v>
      </c>
      <c r="H1540" s="51" t="n">
        <v>4.12</v>
      </c>
      <c r="I1540" s="51" t="n">
        <v>4.39</v>
      </c>
      <c r="J1540" s="50" t="n"/>
      <c r="K1540" s="52">
        <f>IF(OR($A1540="",$E1540=""),"",IF($P1540=1,0,N($E1540)*N($F1540)-N($G1540)+N($H1540)))</f>
        <v/>
      </c>
      <c r="L1540" s="52">
        <f>IF(K1540="","",IF($P1540=1,0,N($E1540)*IFERROR(INDEX(Products!$D$8:$D$307,MATCH($D1540,Products!$A$8:$A$307,0)),0)))</f>
        <v/>
      </c>
      <c r="M1540" s="52">
        <f>IF(OR(K1540="",$O1540=0),IF(K1540="","",0),IF($P1540=1,0,K1540*(N(INDEX(Settings!$E$11:$E$18,$O1540))+N(INDEX(Settings!$G$11:$G$18,$O1540)))+N(INDEX(Settings!$F$11:$F$18,$O1540))))</f>
        <v/>
      </c>
      <c r="N1540" s="53">
        <f>IF(K1540="","",K1540-L1540-M1540-N($I1540)-$P1540*N(Settings!$D$20))</f>
        <v/>
      </c>
      <c r="O1540">
        <f>IF($C1540="",0,IFERROR(MATCH($C1540,Settings!$D$11:$D$18,0),0))</f>
        <v/>
      </c>
      <c r="P1540">
        <f>IF(LOWER(TRIM($J1540&amp;""))="x",1,0)</f>
        <v/>
      </c>
    </row>
    <row r="1541">
      <c r="A1541" s="49" t="n">
        <v>46211</v>
      </c>
      <c r="B1541" s="50" t="inlineStr">
        <is>
          <t>BL27534</t>
        </is>
      </c>
      <c r="C1541" s="50" t="inlineStr">
        <is>
          <t>Own shop</t>
        </is>
      </c>
      <c r="D1541" s="50" t="inlineStr">
        <is>
          <t>BL-203</t>
        </is>
      </c>
      <c r="E1541" s="50" t="n">
        <v>1</v>
      </c>
      <c r="F1541" s="51" t="n">
        <v>16.72</v>
      </c>
      <c r="G1541" s="51" t="n">
        <v>0</v>
      </c>
      <c r="H1541" s="51" t="n">
        <v>4.12</v>
      </c>
      <c r="I1541" s="51" t="n">
        <v>4.81</v>
      </c>
      <c r="J1541" s="50" t="n"/>
      <c r="K1541" s="52">
        <f>IF(OR($A1541="",$E1541=""),"",IF($P1541=1,0,N($E1541)*N($F1541)-N($G1541)+N($H1541)))</f>
        <v/>
      </c>
      <c r="L1541" s="52">
        <f>IF(K1541="","",IF($P1541=1,0,N($E1541)*IFERROR(INDEX(Products!$D$8:$D$307,MATCH($D1541,Products!$A$8:$A$307,0)),0)))</f>
        <v/>
      </c>
      <c r="M1541" s="52">
        <f>IF(OR(K1541="",$O1541=0),IF(K1541="","",0),IF($P1541=1,0,K1541*(N(INDEX(Settings!$E$11:$E$18,$O1541))+N(INDEX(Settings!$G$11:$G$18,$O1541)))+N(INDEX(Settings!$F$11:$F$18,$O1541))))</f>
        <v/>
      </c>
      <c r="N1541" s="53">
        <f>IF(K1541="","",K1541-L1541-M1541-N($I1541)-$P1541*N(Settings!$D$20))</f>
        <v/>
      </c>
      <c r="O1541">
        <f>IF($C1541="",0,IFERROR(MATCH($C1541,Settings!$D$11:$D$18,0),0))</f>
        <v/>
      </c>
      <c r="P1541">
        <f>IF(LOWER(TRIM($J1541&amp;""))="x",1,0)</f>
        <v/>
      </c>
    </row>
    <row r="1542">
      <c r="A1542" s="49" t="n">
        <v>46211</v>
      </c>
      <c r="B1542" s="50" t="inlineStr">
        <is>
          <t>BL27535</t>
        </is>
      </c>
      <c r="C1542" s="50" t="inlineStr">
        <is>
          <t>Amazon</t>
        </is>
      </c>
      <c r="D1542" s="50" t="inlineStr">
        <is>
          <t>BL-403</t>
        </is>
      </c>
      <c r="E1542" s="50" t="n">
        <v>1</v>
      </c>
      <c r="F1542" s="51" t="n">
        <v>11.38</v>
      </c>
      <c r="G1542" s="51" t="n">
        <v>0</v>
      </c>
      <c r="H1542" s="51" t="n">
        <v>0</v>
      </c>
      <c r="I1542" s="51" t="n">
        <v>4.73</v>
      </c>
      <c r="J1542" s="50" t="n"/>
      <c r="K1542" s="52">
        <f>IF(OR($A1542="",$E1542=""),"",IF($P1542=1,0,N($E1542)*N($F1542)-N($G1542)+N($H1542)))</f>
        <v/>
      </c>
      <c r="L1542" s="52">
        <f>IF(K1542="","",IF($P1542=1,0,N($E1542)*IFERROR(INDEX(Products!$D$8:$D$307,MATCH($D1542,Products!$A$8:$A$307,0)),0)))</f>
        <v/>
      </c>
      <c r="M1542" s="52">
        <f>IF(OR(K1542="",$O1542=0),IF(K1542="","",0),IF($P1542=1,0,K1542*(N(INDEX(Settings!$E$11:$E$18,$O1542))+N(INDEX(Settings!$G$11:$G$18,$O1542)))+N(INDEX(Settings!$F$11:$F$18,$O1542))))</f>
        <v/>
      </c>
      <c r="N1542" s="53">
        <f>IF(K1542="","",K1542-L1542-M1542-N($I1542)-$P1542*N(Settings!$D$20))</f>
        <v/>
      </c>
      <c r="O1542">
        <f>IF($C1542="",0,IFERROR(MATCH($C1542,Settings!$D$11:$D$18,0),0))</f>
        <v/>
      </c>
      <c r="P1542">
        <f>IF(LOWER(TRIM($J1542&amp;""))="x",1,0)</f>
        <v/>
      </c>
    </row>
    <row r="1543">
      <c r="A1543" s="49" t="n">
        <v>46211</v>
      </c>
      <c r="B1543" s="50" t="inlineStr">
        <is>
          <t>BL27536</t>
        </is>
      </c>
      <c r="C1543" s="50" t="inlineStr">
        <is>
          <t>eBay</t>
        </is>
      </c>
      <c r="D1543" s="50" t="inlineStr">
        <is>
          <t>BL-202</t>
        </is>
      </c>
      <c r="E1543" s="50" t="n">
        <v>1</v>
      </c>
      <c r="F1543" s="51" t="n">
        <v>57.98</v>
      </c>
      <c r="G1543" s="51" t="n">
        <v>0</v>
      </c>
      <c r="H1543" s="51" t="n">
        <v>3.28</v>
      </c>
      <c r="I1543" s="51" t="n">
        <v>6.9</v>
      </c>
      <c r="J1543" s="50" t="n"/>
      <c r="K1543" s="52">
        <f>IF(OR($A1543="",$E1543=""),"",IF($P1543=1,0,N($E1543)*N($F1543)-N($G1543)+N($H1543)))</f>
        <v/>
      </c>
      <c r="L1543" s="52">
        <f>IF(K1543="","",IF($P1543=1,0,N($E1543)*IFERROR(INDEX(Products!$D$8:$D$307,MATCH($D1543,Products!$A$8:$A$307,0)),0)))</f>
        <v/>
      </c>
      <c r="M1543" s="52">
        <f>IF(OR(K1543="",$O1543=0),IF(K1543="","",0),IF($P1543=1,0,K1543*(N(INDEX(Settings!$E$11:$E$18,$O1543))+N(INDEX(Settings!$G$11:$G$18,$O1543)))+N(INDEX(Settings!$F$11:$F$18,$O1543))))</f>
        <v/>
      </c>
      <c r="N1543" s="53">
        <f>IF(K1543="","",K1543-L1543-M1543-N($I1543)-$P1543*N(Settings!$D$20))</f>
        <v/>
      </c>
      <c r="O1543">
        <f>IF($C1543="",0,IFERROR(MATCH($C1543,Settings!$D$11:$D$18,0),0))</f>
        <v/>
      </c>
      <c r="P1543">
        <f>IF(LOWER(TRIM($J1543&amp;""))="x",1,0)</f>
        <v/>
      </c>
    </row>
    <row r="1544">
      <c r="A1544" s="49" t="n">
        <v>46212</v>
      </c>
      <c r="B1544" s="50" t="inlineStr">
        <is>
          <t>BL27537</t>
        </is>
      </c>
      <c r="C1544" s="50" t="inlineStr">
        <is>
          <t>Amazon</t>
        </is>
      </c>
      <c r="D1544" s="50" t="inlineStr">
        <is>
          <t>BL-403</t>
        </is>
      </c>
      <c r="E1544" s="50" t="n">
        <v>1</v>
      </c>
      <c r="F1544" s="51" t="n">
        <v>11.38</v>
      </c>
      <c r="G1544" s="51" t="n">
        <v>0</v>
      </c>
      <c r="H1544" s="51" t="n">
        <v>0</v>
      </c>
      <c r="I1544" s="51" t="n">
        <v>5.2</v>
      </c>
      <c r="J1544" s="50" t="n"/>
      <c r="K1544" s="52">
        <f>IF(OR($A1544="",$E1544=""),"",IF($P1544=1,0,N($E1544)*N($F1544)-N($G1544)+N($H1544)))</f>
        <v/>
      </c>
      <c r="L1544" s="52">
        <f>IF(K1544="","",IF($P1544=1,0,N($E1544)*IFERROR(INDEX(Products!$D$8:$D$307,MATCH($D1544,Products!$A$8:$A$307,0)),0)))</f>
        <v/>
      </c>
      <c r="M1544" s="52">
        <f>IF(OR(K1544="",$O1544=0),IF(K1544="","",0),IF($P1544=1,0,K1544*(N(INDEX(Settings!$E$11:$E$18,$O1544))+N(INDEX(Settings!$G$11:$G$18,$O1544)))+N(INDEX(Settings!$F$11:$F$18,$O1544))))</f>
        <v/>
      </c>
      <c r="N1544" s="53">
        <f>IF(K1544="","",K1544-L1544-M1544-N($I1544)-$P1544*N(Settings!$D$20))</f>
        <v/>
      </c>
      <c r="O1544">
        <f>IF($C1544="",0,IFERROR(MATCH($C1544,Settings!$D$11:$D$18,0),0))</f>
        <v/>
      </c>
      <c r="P1544">
        <f>IF(LOWER(TRIM($J1544&amp;""))="x",1,0)</f>
        <v/>
      </c>
    </row>
    <row r="1545">
      <c r="A1545" s="49" t="n">
        <v>46212</v>
      </c>
      <c r="B1545" s="50" t="inlineStr">
        <is>
          <t>BL27538</t>
        </is>
      </c>
      <c r="C1545" s="50" t="inlineStr">
        <is>
          <t>Amazon</t>
        </is>
      </c>
      <c r="D1545" s="50" t="inlineStr">
        <is>
          <t>BL-104</t>
        </is>
      </c>
      <c r="E1545" s="50" t="n">
        <v>1</v>
      </c>
      <c r="F1545" s="51" t="n">
        <v>8.74</v>
      </c>
      <c r="G1545" s="51" t="n">
        <v>0</v>
      </c>
      <c r="H1545" s="51" t="n">
        <v>0</v>
      </c>
      <c r="I1545" s="51" t="n">
        <v>5.12</v>
      </c>
      <c r="J1545" s="50" t="n"/>
      <c r="K1545" s="52">
        <f>IF(OR($A1545="",$E1545=""),"",IF($P1545=1,0,N($E1545)*N($F1545)-N($G1545)+N($H1545)))</f>
        <v/>
      </c>
      <c r="L1545" s="52">
        <f>IF(K1545="","",IF($P1545=1,0,N($E1545)*IFERROR(INDEX(Products!$D$8:$D$307,MATCH($D1545,Products!$A$8:$A$307,0)),0)))</f>
        <v/>
      </c>
      <c r="M1545" s="52">
        <f>IF(OR(K1545="",$O1545=0),IF(K1545="","",0),IF($P1545=1,0,K1545*(N(INDEX(Settings!$E$11:$E$18,$O1545))+N(INDEX(Settings!$G$11:$G$18,$O1545)))+N(INDEX(Settings!$F$11:$F$18,$O1545))))</f>
        <v/>
      </c>
      <c r="N1545" s="53">
        <f>IF(K1545="","",K1545-L1545-M1545-N($I1545)-$P1545*N(Settings!$D$20))</f>
        <v/>
      </c>
      <c r="O1545">
        <f>IF($C1545="",0,IFERROR(MATCH($C1545,Settings!$D$11:$D$18,0),0))</f>
        <v/>
      </c>
      <c r="P1545">
        <f>IF(LOWER(TRIM($J1545&amp;""))="x",1,0)</f>
        <v/>
      </c>
    </row>
    <row r="1546">
      <c r="A1546" s="49" t="n">
        <v>46212</v>
      </c>
      <c r="B1546" s="50" t="inlineStr">
        <is>
          <t>BL27539</t>
        </is>
      </c>
      <c r="C1546" s="50" t="inlineStr">
        <is>
          <t>Own shop</t>
        </is>
      </c>
      <c r="D1546" s="50" t="inlineStr">
        <is>
          <t>BL-103</t>
        </is>
      </c>
      <c r="E1546" s="50" t="n">
        <v>1</v>
      </c>
      <c r="F1546" s="51" t="n">
        <v>29.33</v>
      </c>
      <c r="G1546" s="51" t="n">
        <v>0</v>
      </c>
      <c r="H1546" s="51" t="n">
        <v>4.12</v>
      </c>
      <c r="I1546" s="51" t="n">
        <v>4.75</v>
      </c>
      <c r="J1546" s="50" t="n"/>
      <c r="K1546" s="52">
        <f>IF(OR($A1546="",$E1546=""),"",IF($P1546=1,0,N($E1546)*N($F1546)-N($G1546)+N($H1546)))</f>
        <v/>
      </c>
      <c r="L1546" s="52">
        <f>IF(K1546="","",IF($P1546=1,0,N($E1546)*IFERROR(INDEX(Products!$D$8:$D$307,MATCH($D1546,Products!$A$8:$A$307,0)),0)))</f>
        <v/>
      </c>
      <c r="M1546" s="52">
        <f>IF(OR(K1546="",$O1546=0),IF(K1546="","",0),IF($P1546=1,0,K1546*(N(INDEX(Settings!$E$11:$E$18,$O1546))+N(INDEX(Settings!$G$11:$G$18,$O1546)))+N(INDEX(Settings!$F$11:$F$18,$O1546))))</f>
        <v/>
      </c>
      <c r="N1546" s="53">
        <f>IF(K1546="","",K1546-L1546-M1546-N($I1546)-$P1546*N(Settings!$D$20))</f>
        <v/>
      </c>
      <c r="O1546">
        <f>IF($C1546="",0,IFERROR(MATCH($C1546,Settings!$D$11:$D$18,0),0))</f>
        <v/>
      </c>
      <c r="P1546">
        <f>IF(LOWER(TRIM($J1546&amp;""))="x",1,0)</f>
        <v/>
      </c>
    </row>
    <row r="1547">
      <c r="A1547" s="49" t="n">
        <v>46212</v>
      </c>
      <c r="B1547" s="50" t="inlineStr">
        <is>
          <t>BL27540</t>
        </is>
      </c>
      <c r="C1547" s="50" t="inlineStr">
        <is>
          <t>eBay</t>
        </is>
      </c>
      <c r="D1547" s="50" t="inlineStr">
        <is>
          <t>BL-401</t>
        </is>
      </c>
      <c r="E1547" s="50" t="n">
        <v>1</v>
      </c>
      <c r="F1547" s="51" t="n">
        <v>23.45</v>
      </c>
      <c r="G1547" s="51" t="n">
        <v>0</v>
      </c>
      <c r="H1547" s="51" t="n">
        <v>3.28</v>
      </c>
      <c r="I1547" s="51" t="n">
        <v>4.9</v>
      </c>
      <c r="J1547" s="50" t="n"/>
      <c r="K1547" s="52">
        <f>IF(OR($A1547="",$E1547=""),"",IF($P1547=1,0,N($E1547)*N($F1547)-N($G1547)+N($H1547)))</f>
        <v/>
      </c>
      <c r="L1547" s="52">
        <f>IF(K1547="","",IF($P1547=1,0,N($E1547)*IFERROR(INDEX(Products!$D$8:$D$307,MATCH($D1547,Products!$A$8:$A$307,0)),0)))</f>
        <v/>
      </c>
      <c r="M1547" s="52">
        <f>IF(OR(K1547="",$O1547=0),IF(K1547="","",0),IF($P1547=1,0,K1547*(N(INDEX(Settings!$E$11:$E$18,$O1547))+N(INDEX(Settings!$G$11:$G$18,$O1547)))+N(INDEX(Settings!$F$11:$F$18,$O1547))))</f>
        <v/>
      </c>
      <c r="N1547" s="53">
        <f>IF(K1547="","",K1547-L1547-M1547-N($I1547)-$P1547*N(Settings!$D$20))</f>
        <v/>
      </c>
      <c r="O1547">
        <f>IF($C1547="",0,IFERROR(MATCH($C1547,Settings!$D$11:$D$18,0),0))</f>
        <v/>
      </c>
      <c r="P1547">
        <f>IF(LOWER(TRIM($J1547&amp;""))="x",1,0)</f>
        <v/>
      </c>
    </row>
    <row r="1548">
      <c r="A1548" s="49" t="n">
        <v>46212</v>
      </c>
      <c r="B1548" s="50" t="inlineStr">
        <is>
          <t>BL27541</t>
        </is>
      </c>
      <c r="C1548" s="50" t="inlineStr">
        <is>
          <t>Own shop</t>
        </is>
      </c>
      <c r="D1548" s="50" t="inlineStr">
        <is>
          <t>BL-104</t>
        </is>
      </c>
      <c r="E1548" s="50" t="n">
        <v>1</v>
      </c>
      <c r="F1548" s="51" t="n">
        <v>8.32</v>
      </c>
      <c r="G1548" s="51" t="n">
        <v>0</v>
      </c>
      <c r="H1548" s="51" t="n">
        <v>4.12</v>
      </c>
      <c r="I1548" s="51" t="n">
        <v>4.7</v>
      </c>
      <c r="J1548" s="50" t="n"/>
      <c r="K1548" s="52">
        <f>IF(OR($A1548="",$E1548=""),"",IF($P1548=1,0,N($E1548)*N($F1548)-N($G1548)+N($H1548)))</f>
        <v/>
      </c>
      <c r="L1548" s="52">
        <f>IF(K1548="","",IF($P1548=1,0,N($E1548)*IFERROR(INDEX(Products!$D$8:$D$307,MATCH($D1548,Products!$A$8:$A$307,0)),0)))</f>
        <v/>
      </c>
      <c r="M1548" s="52">
        <f>IF(OR(K1548="",$O1548=0),IF(K1548="","",0),IF($P1548=1,0,K1548*(N(INDEX(Settings!$E$11:$E$18,$O1548))+N(INDEX(Settings!$G$11:$G$18,$O1548)))+N(INDEX(Settings!$F$11:$F$18,$O1548))))</f>
        <v/>
      </c>
      <c r="N1548" s="53">
        <f>IF(K1548="","",K1548-L1548-M1548-N($I1548)-$P1548*N(Settings!$D$20))</f>
        <v/>
      </c>
      <c r="O1548">
        <f>IF($C1548="",0,IFERROR(MATCH($C1548,Settings!$D$11:$D$18,0),0))</f>
        <v/>
      </c>
      <c r="P1548">
        <f>IF(LOWER(TRIM($J1548&amp;""))="x",1,0)</f>
        <v/>
      </c>
    </row>
    <row r="1549">
      <c r="A1549" s="49" t="n">
        <v>46212</v>
      </c>
      <c r="B1549" s="50" t="inlineStr">
        <is>
          <t>BL27542</t>
        </is>
      </c>
      <c r="C1549" s="50" t="inlineStr">
        <is>
          <t>Own shop</t>
        </is>
      </c>
      <c r="D1549" s="50" t="inlineStr">
        <is>
          <t>BL-104</t>
        </is>
      </c>
      <c r="E1549" s="50" t="n">
        <v>1</v>
      </c>
      <c r="F1549" s="51" t="n">
        <v>8.32</v>
      </c>
      <c r="G1549" s="51" t="n">
        <v>0</v>
      </c>
      <c r="H1549" s="51" t="n">
        <v>4.12</v>
      </c>
      <c r="I1549" s="51" t="n">
        <v>4.13</v>
      </c>
      <c r="J1549" s="50" t="n"/>
      <c r="K1549" s="52">
        <f>IF(OR($A1549="",$E1549=""),"",IF($P1549=1,0,N($E1549)*N($F1549)-N($G1549)+N($H1549)))</f>
        <v/>
      </c>
      <c r="L1549" s="52">
        <f>IF(K1549="","",IF($P1549=1,0,N($E1549)*IFERROR(INDEX(Products!$D$8:$D$307,MATCH($D1549,Products!$A$8:$A$307,0)),0)))</f>
        <v/>
      </c>
      <c r="M1549" s="52">
        <f>IF(OR(K1549="",$O1549=0),IF(K1549="","",0),IF($P1549=1,0,K1549*(N(INDEX(Settings!$E$11:$E$18,$O1549))+N(INDEX(Settings!$G$11:$G$18,$O1549)))+N(INDEX(Settings!$F$11:$F$18,$O1549))))</f>
        <v/>
      </c>
      <c r="N1549" s="53">
        <f>IF(K1549="","",K1549-L1549-M1549-N($I1549)-$P1549*N(Settings!$D$20))</f>
        <v/>
      </c>
      <c r="O1549">
        <f>IF($C1549="",0,IFERROR(MATCH($C1549,Settings!$D$11:$D$18,0),0))</f>
        <v/>
      </c>
      <c r="P1549">
        <f>IF(LOWER(TRIM($J1549&amp;""))="x",1,0)</f>
        <v/>
      </c>
    </row>
    <row r="1550">
      <c r="A1550" s="49" t="n">
        <v>46212</v>
      </c>
      <c r="B1550" s="50" t="inlineStr">
        <is>
          <t>BL27543</t>
        </is>
      </c>
      <c r="C1550" s="50" t="inlineStr">
        <is>
          <t>Etsy</t>
        </is>
      </c>
      <c r="D1550" s="50" t="inlineStr">
        <is>
          <t>BL-403</t>
        </is>
      </c>
      <c r="E1550" s="50" t="n">
        <v>1</v>
      </c>
      <c r="F1550" s="51" t="n">
        <v>10.84</v>
      </c>
      <c r="G1550" s="51" t="n">
        <v>0</v>
      </c>
      <c r="H1550" s="51" t="n">
        <v>3.28</v>
      </c>
      <c r="I1550" s="51" t="n">
        <v>4.53</v>
      </c>
      <c r="J1550" s="50" t="n"/>
      <c r="K1550" s="52">
        <f>IF(OR($A1550="",$E1550=""),"",IF($P1550=1,0,N($E1550)*N($F1550)-N($G1550)+N($H1550)))</f>
        <v/>
      </c>
      <c r="L1550" s="52">
        <f>IF(K1550="","",IF($P1550=1,0,N($E1550)*IFERROR(INDEX(Products!$D$8:$D$307,MATCH($D1550,Products!$A$8:$A$307,0)),0)))</f>
        <v/>
      </c>
      <c r="M1550" s="52">
        <f>IF(OR(K1550="",$O1550=0),IF(K1550="","",0),IF($P1550=1,0,K1550*(N(INDEX(Settings!$E$11:$E$18,$O1550))+N(INDEX(Settings!$G$11:$G$18,$O1550)))+N(INDEX(Settings!$F$11:$F$18,$O1550))))</f>
        <v/>
      </c>
      <c r="N1550" s="53">
        <f>IF(K1550="","",K1550-L1550-M1550-N($I1550)-$P1550*N(Settings!$D$20))</f>
        <v/>
      </c>
      <c r="O1550">
        <f>IF($C1550="",0,IFERROR(MATCH($C1550,Settings!$D$11:$D$18,0),0))</f>
        <v/>
      </c>
      <c r="P1550">
        <f>IF(LOWER(TRIM($J1550&amp;""))="x",1,0)</f>
        <v/>
      </c>
    </row>
    <row r="1551">
      <c r="A1551" s="49" t="n">
        <v>46212</v>
      </c>
      <c r="B1551" s="50" t="inlineStr">
        <is>
          <t>BL27544</t>
        </is>
      </c>
      <c r="C1551" s="50" t="inlineStr">
        <is>
          <t>Amazon</t>
        </is>
      </c>
      <c r="D1551" s="50" t="inlineStr">
        <is>
          <t>BL-301</t>
        </is>
      </c>
      <c r="E1551" s="50" t="n">
        <v>1</v>
      </c>
      <c r="F1551" s="51" t="n">
        <v>19.32</v>
      </c>
      <c r="G1551" s="51" t="n">
        <v>0</v>
      </c>
      <c r="H1551" s="51" t="n">
        <v>0</v>
      </c>
      <c r="I1551" s="51" t="n">
        <v>4.21</v>
      </c>
      <c r="J1551" s="50" t="n"/>
      <c r="K1551" s="52">
        <f>IF(OR($A1551="",$E1551=""),"",IF($P1551=1,0,N($E1551)*N($F1551)-N($G1551)+N($H1551)))</f>
        <v/>
      </c>
      <c r="L1551" s="52">
        <f>IF(K1551="","",IF($P1551=1,0,N($E1551)*IFERROR(INDEX(Products!$D$8:$D$307,MATCH($D1551,Products!$A$8:$A$307,0)),0)))</f>
        <v/>
      </c>
      <c r="M1551" s="52">
        <f>IF(OR(K1551="",$O1551=0),IF(K1551="","",0),IF($P1551=1,0,K1551*(N(INDEX(Settings!$E$11:$E$18,$O1551))+N(INDEX(Settings!$G$11:$G$18,$O1551)))+N(INDEX(Settings!$F$11:$F$18,$O1551))))</f>
        <v/>
      </c>
      <c r="N1551" s="53">
        <f>IF(K1551="","",K1551-L1551-M1551-N($I1551)-$P1551*N(Settings!$D$20))</f>
        <v/>
      </c>
      <c r="O1551">
        <f>IF($C1551="",0,IFERROR(MATCH($C1551,Settings!$D$11:$D$18,0),0))</f>
        <v/>
      </c>
      <c r="P1551">
        <f>IF(LOWER(TRIM($J1551&amp;""))="x",1,0)</f>
        <v/>
      </c>
    </row>
    <row r="1552">
      <c r="A1552" s="49" t="n">
        <v>46212</v>
      </c>
      <c r="B1552" s="50" t="inlineStr">
        <is>
          <t>BL27545</t>
        </is>
      </c>
      <c r="C1552" s="50" t="inlineStr">
        <is>
          <t>Own shop</t>
        </is>
      </c>
      <c r="D1552" s="50" t="inlineStr">
        <is>
          <t>BL-301</t>
        </is>
      </c>
      <c r="E1552" s="50" t="n">
        <v>1</v>
      </c>
      <c r="F1552" s="51" t="n">
        <v>18.4</v>
      </c>
      <c r="G1552" s="51" t="n">
        <v>1.84</v>
      </c>
      <c r="H1552" s="51" t="n">
        <v>4.12</v>
      </c>
      <c r="I1552" s="51" t="n">
        <v>4.19</v>
      </c>
      <c r="J1552" s="50" t="n"/>
      <c r="K1552" s="52">
        <f>IF(OR($A1552="",$E1552=""),"",IF($P1552=1,0,N($E1552)*N($F1552)-N($G1552)+N($H1552)))</f>
        <v/>
      </c>
      <c r="L1552" s="52">
        <f>IF(K1552="","",IF($P1552=1,0,N($E1552)*IFERROR(INDEX(Products!$D$8:$D$307,MATCH($D1552,Products!$A$8:$A$307,0)),0)))</f>
        <v/>
      </c>
      <c r="M1552" s="52">
        <f>IF(OR(K1552="",$O1552=0),IF(K1552="","",0),IF($P1552=1,0,K1552*(N(INDEX(Settings!$E$11:$E$18,$O1552))+N(INDEX(Settings!$G$11:$G$18,$O1552)))+N(INDEX(Settings!$F$11:$F$18,$O1552))))</f>
        <v/>
      </c>
      <c r="N1552" s="53">
        <f>IF(K1552="","",K1552-L1552-M1552-N($I1552)-$P1552*N(Settings!$D$20))</f>
        <v/>
      </c>
      <c r="O1552">
        <f>IF($C1552="",0,IFERROR(MATCH($C1552,Settings!$D$11:$D$18,0),0))</f>
        <v/>
      </c>
      <c r="P1552">
        <f>IF(LOWER(TRIM($J1552&amp;""))="x",1,0)</f>
        <v/>
      </c>
    </row>
    <row r="1553">
      <c r="A1553" s="49" t="n">
        <v>46213</v>
      </c>
      <c r="B1553" s="50" t="inlineStr">
        <is>
          <t>BL27546</t>
        </is>
      </c>
      <c r="C1553" s="50" t="inlineStr">
        <is>
          <t>Own shop</t>
        </is>
      </c>
      <c r="D1553" s="50" t="inlineStr">
        <is>
          <t>BL-203</t>
        </is>
      </c>
      <c r="E1553" s="50" t="n">
        <v>1</v>
      </c>
      <c r="F1553" s="51" t="n">
        <v>16.72</v>
      </c>
      <c r="G1553" s="51" t="n">
        <v>1.67</v>
      </c>
      <c r="H1553" s="51" t="n">
        <v>4.12</v>
      </c>
      <c r="I1553" s="51" t="n">
        <v>4.88</v>
      </c>
      <c r="J1553" s="50" t="n"/>
      <c r="K1553" s="52">
        <f>IF(OR($A1553="",$E1553=""),"",IF($P1553=1,0,N($E1553)*N($F1553)-N($G1553)+N($H1553)))</f>
        <v/>
      </c>
      <c r="L1553" s="52">
        <f>IF(K1553="","",IF($P1553=1,0,N($E1553)*IFERROR(INDEX(Products!$D$8:$D$307,MATCH($D1553,Products!$A$8:$A$307,0)),0)))</f>
        <v/>
      </c>
      <c r="M1553" s="52">
        <f>IF(OR(K1553="",$O1553=0),IF(K1553="","",0),IF($P1553=1,0,K1553*(N(INDEX(Settings!$E$11:$E$18,$O1553))+N(INDEX(Settings!$G$11:$G$18,$O1553)))+N(INDEX(Settings!$F$11:$F$18,$O1553))))</f>
        <v/>
      </c>
      <c r="N1553" s="53">
        <f>IF(K1553="","",K1553-L1553-M1553-N($I1553)-$P1553*N(Settings!$D$20))</f>
        <v/>
      </c>
      <c r="O1553">
        <f>IF($C1553="",0,IFERROR(MATCH($C1553,Settings!$D$11:$D$18,0),0))</f>
        <v/>
      </c>
      <c r="P1553">
        <f>IF(LOWER(TRIM($J1553&amp;""))="x",1,0)</f>
        <v/>
      </c>
    </row>
    <row r="1554">
      <c r="A1554" s="49" t="n">
        <v>46213</v>
      </c>
      <c r="B1554" s="50" t="inlineStr">
        <is>
          <t>BL27547</t>
        </is>
      </c>
      <c r="C1554" s="50" t="inlineStr">
        <is>
          <t>Amazon</t>
        </is>
      </c>
      <c r="D1554" s="50" t="inlineStr">
        <is>
          <t>BL-201</t>
        </is>
      </c>
      <c r="E1554" s="50" t="n">
        <v>1</v>
      </c>
      <c r="F1554" s="51" t="n">
        <v>13.15</v>
      </c>
      <c r="G1554" s="51" t="n">
        <v>0</v>
      </c>
      <c r="H1554" s="51" t="n">
        <v>0</v>
      </c>
      <c r="I1554" s="51" t="n">
        <v>4.28</v>
      </c>
      <c r="J1554" s="50" t="n"/>
      <c r="K1554" s="52">
        <f>IF(OR($A1554="",$E1554=""),"",IF($P1554=1,0,N($E1554)*N($F1554)-N($G1554)+N($H1554)))</f>
        <v/>
      </c>
      <c r="L1554" s="52">
        <f>IF(K1554="","",IF($P1554=1,0,N($E1554)*IFERROR(INDEX(Products!$D$8:$D$307,MATCH($D1554,Products!$A$8:$A$307,0)),0)))</f>
        <v/>
      </c>
      <c r="M1554" s="52">
        <f>IF(OR(K1554="",$O1554=0),IF(K1554="","",0),IF($P1554=1,0,K1554*(N(INDEX(Settings!$E$11:$E$18,$O1554))+N(INDEX(Settings!$G$11:$G$18,$O1554)))+N(INDEX(Settings!$F$11:$F$18,$O1554))))</f>
        <v/>
      </c>
      <c r="N1554" s="53">
        <f>IF(K1554="","",K1554-L1554-M1554-N($I1554)-$P1554*N(Settings!$D$20))</f>
        <v/>
      </c>
      <c r="O1554">
        <f>IF($C1554="",0,IFERROR(MATCH($C1554,Settings!$D$11:$D$18,0),0))</f>
        <v/>
      </c>
      <c r="P1554">
        <f>IF(LOWER(TRIM($J1554&amp;""))="x",1,0)</f>
        <v/>
      </c>
    </row>
    <row r="1555">
      <c r="A1555" s="49" t="n">
        <v>46213</v>
      </c>
      <c r="B1555" s="50" t="inlineStr">
        <is>
          <t>BL27548</t>
        </is>
      </c>
      <c r="C1555" s="50" t="inlineStr">
        <is>
          <t>Own shop</t>
        </is>
      </c>
      <c r="D1555" s="50" t="inlineStr">
        <is>
          <t>BL-104</t>
        </is>
      </c>
      <c r="E1555" s="50" t="n">
        <v>1</v>
      </c>
      <c r="F1555" s="51" t="n">
        <v>8.32</v>
      </c>
      <c r="G1555" s="51" t="n">
        <v>0</v>
      </c>
      <c r="H1555" s="51" t="n">
        <v>4.12</v>
      </c>
      <c r="I1555" s="51" t="n">
        <v>4.34</v>
      </c>
      <c r="J1555" s="50" t="n"/>
      <c r="K1555" s="52">
        <f>IF(OR($A1555="",$E1555=""),"",IF($P1555=1,0,N($E1555)*N($F1555)-N($G1555)+N($H1555)))</f>
        <v/>
      </c>
      <c r="L1555" s="52">
        <f>IF(K1555="","",IF($P1555=1,0,N($E1555)*IFERROR(INDEX(Products!$D$8:$D$307,MATCH($D1555,Products!$A$8:$A$307,0)),0)))</f>
        <v/>
      </c>
      <c r="M1555" s="52">
        <f>IF(OR(K1555="",$O1555=0),IF(K1555="","",0),IF($P1555=1,0,K1555*(N(INDEX(Settings!$E$11:$E$18,$O1555))+N(INDEX(Settings!$G$11:$G$18,$O1555)))+N(INDEX(Settings!$F$11:$F$18,$O1555))))</f>
        <v/>
      </c>
      <c r="N1555" s="53">
        <f>IF(K1555="","",K1555-L1555-M1555-N($I1555)-$P1555*N(Settings!$D$20))</f>
        <v/>
      </c>
      <c r="O1555">
        <f>IF($C1555="",0,IFERROR(MATCH($C1555,Settings!$D$11:$D$18,0),0))</f>
        <v/>
      </c>
      <c r="P1555">
        <f>IF(LOWER(TRIM($J1555&amp;""))="x",1,0)</f>
        <v/>
      </c>
    </row>
    <row r="1556">
      <c r="A1556" s="49" t="n">
        <v>46213</v>
      </c>
      <c r="B1556" s="50" t="inlineStr">
        <is>
          <t>BL27549</t>
        </is>
      </c>
      <c r="C1556" s="50" t="inlineStr">
        <is>
          <t>Own shop</t>
        </is>
      </c>
      <c r="D1556" s="50" t="inlineStr">
        <is>
          <t>BL-203</t>
        </is>
      </c>
      <c r="E1556" s="50" t="n">
        <v>1</v>
      </c>
      <c r="F1556" s="51" t="n">
        <v>16.72</v>
      </c>
      <c r="G1556" s="51" t="n">
        <v>0</v>
      </c>
      <c r="H1556" s="51" t="n">
        <v>4.12</v>
      </c>
      <c r="I1556" s="51" t="n">
        <v>5.11</v>
      </c>
      <c r="J1556" s="50" t="n"/>
      <c r="K1556" s="52">
        <f>IF(OR($A1556="",$E1556=""),"",IF($P1556=1,0,N($E1556)*N($F1556)-N($G1556)+N($H1556)))</f>
        <v/>
      </c>
      <c r="L1556" s="52">
        <f>IF(K1556="","",IF($P1556=1,0,N($E1556)*IFERROR(INDEX(Products!$D$8:$D$307,MATCH($D1556,Products!$A$8:$A$307,0)),0)))</f>
        <v/>
      </c>
      <c r="M1556" s="52">
        <f>IF(OR(K1556="",$O1556=0),IF(K1556="","",0),IF($P1556=1,0,K1556*(N(INDEX(Settings!$E$11:$E$18,$O1556))+N(INDEX(Settings!$G$11:$G$18,$O1556)))+N(INDEX(Settings!$F$11:$F$18,$O1556))))</f>
        <v/>
      </c>
      <c r="N1556" s="53">
        <f>IF(K1556="","",K1556-L1556-M1556-N($I1556)-$P1556*N(Settings!$D$20))</f>
        <v/>
      </c>
      <c r="O1556">
        <f>IF($C1556="",0,IFERROR(MATCH($C1556,Settings!$D$11:$D$18,0),0))</f>
        <v/>
      </c>
      <c r="P1556">
        <f>IF(LOWER(TRIM($J1556&amp;""))="x",1,0)</f>
        <v/>
      </c>
    </row>
    <row r="1557">
      <c r="A1557" s="49" t="n">
        <v>46213</v>
      </c>
      <c r="B1557" s="50" t="inlineStr">
        <is>
          <t>BL27550</t>
        </is>
      </c>
      <c r="C1557" s="50" t="inlineStr">
        <is>
          <t>eBay</t>
        </is>
      </c>
      <c r="D1557" s="50" t="inlineStr">
        <is>
          <t>BL-301</t>
        </is>
      </c>
      <c r="E1557" s="50" t="n">
        <v>1</v>
      </c>
      <c r="F1557" s="51" t="n">
        <v>18.4</v>
      </c>
      <c r="G1557" s="51" t="n">
        <v>0</v>
      </c>
      <c r="H1557" s="51" t="n">
        <v>3.28</v>
      </c>
      <c r="I1557" s="51" t="n">
        <v>4.1</v>
      </c>
      <c r="J1557" s="50" t="n"/>
      <c r="K1557" s="52">
        <f>IF(OR($A1557="",$E1557=""),"",IF($P1557=1,0,N($E1557)*N($F1557)-N($G1557)+N($H1557)))</f>
        <v/>
      </c>
      <c r="L1557" s="52">
        <f>IF(K1557="","",IF($P1557=1,0,N($E1557)*IFERROR(INDEX(Products!$D$8:$D$307,MATCH($D1557,Products!$A$8:$A$307,0)),0)))</f>
        <v/>
      </c>
      <c r="M1557" s="52">
        <f>IF(OR(K1557="",$O1557=0),IF(K1557="","",0),IF($P1557=1,0,K1557*(N(INDEX(Settings!$E$11:$E$18,$O1557))+N(INDEX(Settings!$G$11:$G$18,$O1557)))+N(INDEX(Settings!$F$11:$F$18,$O1557))))</f>
        <v/>
      </c>
      <c r="N1557" s="53">
        <f>IF(K1557="","",K1557-L1557-M1557-N($I1557)-$P1557*N(Settings!$D$20))</f>
        <v/>
      </c>
      <c r="O1557">
        <f>IF($C1557="",0,IFERROR(MATCH($C1557,Settings!$D$11:$D$18,0),0))</f>
        <v/>
      </c>
      <c r="P1557">
        <f>IF(LOWER(TRIM($J1557&amp;""))="x",1,0)</f>
        <v/>
      </c>
    </row>
    <row r="1558">
      <c r="A1558" s="49" t="n">
        <v>46213</v>
      </c>
      <c r="B1558" s="50" t="inlineStr">
        <is>
          <t>BL27551</t>
        </is>
      </c>
      <c r="C1558" s="50" t="inlineStr">
        <is>
          <t>Own shop</t>
        </is>
      </c>
      <c r="D1558" s="50" t="inlineStr">
        <is>
          <t>BL-301</t>
        </is>
      </c>
      <c r="E1558" s="50" t="n">
        <v>2</v>
      </c>
      <c r="F1558" s="51" t="n">
        <v>18.4</v>
      </c>
      <c r="G1558" s="51" t="n">
        <v>3.68</v>
      </c>
      <c r="H1558" s="51" t="n">
        <v>4.12</v>
      </c>
      <c r="I1558" s="51" t="n">
        <v>4.25</v>
      </c>
      <c r="J1558" s="50" t="n"/>
      <c r="K1558" s="52">
        <f>IF(OR($A1558="",$E1558=""),"",IF($P1558=1,0,N($E1558)*N($F1558)-N($G1558)+N($H1558)))</f>
        <v/>
      </c>
      <c r="L1558" s="52">
        <f>IF(K1558="","",IF($P1558=1,0,N($E1558)*IFERROR(INDEX(Products!$D$8:$D$307,MATCH($D1558,Products!$A$8:$A$307,0)),0)))</f>
        <v/>
      </c>
      <c r="M1558" s="52">
        <f>IF(OR(K1558="",$O1558=0),IF(K1558="","",0),IF($P1558=1,0,K1558*(N(INDEX(Settings!$E$11:$E$18,$O1558))+N(INDEX(Settings!$G$11:$G$18,$O1558)))+N(INDEX(Settings!$F$11:$F$18,$O1558))))</f>
        <v/>
      </c>
      <c r="N1558" s="53">
        <f>IF(K1558="","",K1558-L1558-M1558-N($I1558)-$P1558*N(Settings!$D$20))</f>
        <v/>
      </c>
      <c r="O1558">
        <f>IF($C1558="",0,IFERROR(MATCH($C1558,Settings!$D$11:$D$18,0),0))</f>
        <v/>
      </c>
      <c r="P1558">
        <f>IF(LOWER(TRIM($J1558&amp;""))="x",1,0)</f>
        <v/>
      </c>
    </row>
    <row r="1559">
      <c r="A1559" s="49" t="n">
        <v>46213</v>
      </c>
      <c r="B1559" s="50" t="inlineStr">
        <is>
          <t>BL27552</t>
        </is>
      </c>
      <c r="C1559" s="50" t="inlineStr">
        <is>
          <t>Own shop</t>
        </is>
      </c>
      <c r="D1559" s="50" t="inlineStr">
        <is>
          <t>BL-202</t>
        </is>
      </c>
      <c r="E1559" s="50" t="n">
        <v>1</v>
      </c>
      <c r="F1559" s="51" t="n">
        <v>57.98</v>
      </c>
      <c r="G1559" s="51" t="n">
        <v>0</v>
      </c>
      <c r="H1559" s="51" t="n">
        <v>0</v>
      </c>
      <c r="I1559" s="51" t="n">
        <v>6.9</v>
      </c>
      <c r="J1559" s="50" t="n"/>
      <c r="K1559" s="52">
        <f>IF(OR($A1559="",$E1559=""),"",IF($P1559=1,0,N($E1559)*N($F1559)-N($G1559)+N($H1559)))</f>
        <v/>
      </c>
      <c r="L1559" s="52">
        <f>IF(K1559="","",IF($P1559=1,0,N($E1559)*IFERROR(INDEX(Products!$D$8:$D$307,MATCH($D1559,Products!$A$8:$A$307,0)),0)))</f>
        <v/>
      </c>
      <c r="M1559" s="52">
        <f>IF(OR(K1559="",$O1559=0),IF(K1559="","",0),IF($P1559=1,0,K1559*(N(INDEX(Settings!$E$11:$E$18,$O1559))+N(INDEX(Settings!$G$11:$G$18,$O1559)))+N(INDEX(Settings!$F$11:$F$18,$O1559))))</f>
        <v/>
      </c>
      <c r="N1559" s="53">
        <f>IF(K1559="","",K1559-L1559-M1559-N($I1559)-$P1559*N(Settings!$D$20))</f>
        <v/>
      </c>
      <c r="O1559">
        <f>IF($C1559="",0,IFERROR(MATCH($C1559,Settings!$D$11:$D$18,0),0))</f>
        <v/>
      </c>
      <c r="P1559">
        <f>IF(LOWER(TRIM($J1559&amp;""))="x",1,0)</f>
        <v/>
      </c>
    </row>
    <row r="1560">
      <c r="A1560" s="49" t="n">
        <v>46214</v>
      </c>
      <c r="B1560" s="50" t="inlineStr">
        <is>
          <t>BL27553</t>
        </is>
      </c>
      <c r="C1560" s="50" t="inlineStr">
        <is>
          <t>eBay</t>
        </is>
      </c>
      <c r="D1560" s="50" t="inlineStr">
        <is>
          <t>BL-302</t>
        </is>
      </c>
      <c r="E1560" s="50" t="n">
        <v>1</v>
      </c>
      <c r="F1560" s="51" t="n">
        <v>33.53</v>
      </c>
      <c r="G1560" s="51" t="n">
        <v>0</v>
      </c>
      <c r="H1560" s="51" t="n">
        <v>3.28</v>
      </c>
      <c r="I1560" s="51" t="n">
        <v>4.59</v>
      </c>
      <c r="J1560" s="50" t="n"/>
      <c r="K1560" s="52">
        <f>IF(OR($A1560="",$E1560=""),"",IF($P1560=1,0,N($E1560)*N($F1560)-N($G1560)+N($H1560)))</f>
        <v/>
      </c>
      <c r="L1560" s="52">
        <f>IF(K1560="","",IF($P1560=1,0,N($E1560)*IFERROR(INDEX(Products!$D$8:$D$307,MATCH($D1560,Products!$A$8:$A$307,0)),0)))</f>
        <v/>
      </c>
      <c r="M1560" s="52">
        <f>IF(OR(K1560="",$O1560=0),IF(K1560="","",0),IF($P1560=1,0,K1560*(N(INDEX(Settings!$E$11:$E$18,$O1560))+N(INDEX(Settings!$G$11:$G$18,$O1560)))+N(INDEX(Settings!$F$11:$F$18,$O1560))))</f>
        <v/>
      </c>
      <c r="N1560" s="53">
        <f>IF(K1560="","",K1560-L1560-M1560-N($I1560)-$P1560*N(Settings!$D$20))</f>
        <v/>
      </c>
      <c r="O1560">
        <f>IF($C1560="",0,IFERROR(MATCH($C1560,Settings!$D$11:$D$18,0),0))</f>
        <v/>
      </c>
      <c r="P1560">
        <f>IF(LOWER(TRIM($J1560&amp;""))="x",1,0)</f>
        <v/>
      </c>
    </row>
    <row r="1561">
      <c r="A1561" s="49" t="n">
        <v>46214</v>
      </c>
      <c r="B1561" s="50" t="inlineStr">
        <is>
          <t>BL27554</t>
        </is>
      </c>
      <c r="C1561" s="50" t="inlineStr">
        <is>
          <t>Own shop</t>
        </is>
      </c>
      <c r="D1561" s="50" t="inlineStr">
        <is>
          <t>BL-204</t>
        </is>
      </c>
      <c r="E1561" s="50" t="n">
        <v>1</v>
      </c>
      <c r="F1561" s="51" t="n">
        <v>19.24</v>
      </c>
      <c r="G1561" s="51" t="n">
        <v>0</v>
      </c>
      <c r="H1561" s="51" t="n">
        <v>4.12</v>
      </c>
      <c r="I1561" s="51" t="n">
        <v>5.05</v>
      </c>
      <c r="J1561" s="50" t="n"/>
      <c r="K1561" s="52">
        <f>IF(OR($A1561="",$E1561=""),"",IF($P1561=1,0,N($E1561)*N($F1561)-N($G1561)+N($H1561)))</f>
        <v/>
      </c>
      <c r="L1561" s="52">
        <f>IF(K1561="","",IF($P1561=1,0,N($E1561)*IFERROR(INDEX(Products!$D$8:$D$307,MATCH($D1561,Products!$A$8:$A$307,0)),0)))</f>
        <v/>
      </c>
      <c r="M1561" s="52">
        <f>IF(OR(K1561="",$O1561=0),IF(K1561="","",0),IF($P1561=1,0,K1561*(N(INDEX(Settings!$E$11:$E$18,$O1561))+N(INDEX(Settings!$G$11:$G$18,$O1561)))+N(INDEX(Settings!$F$11:$F$18,$O1561))))</f>
        <v/>
      </c>
      <c r="N1561" s="53">
        <f>IF(K1561="","",K1561-L1561-M1561-N($I1561)-$P1561*N(Settings!$D$20))</f>
        <v/>
      </c>
      <c r="O1561">
        <f>IF($C1561="",0,IFERROR(MATCH($C1561,Settings!$D$11:$D$18,0),0))</f>
        <v/>
      </c>
      <c r="P1561">
        <f>IF(LOWER(TRIM($J1561&amp;""))="x",1,0)</f>
        <v/>
      </c>
    </row>
    <row r="1562">
      <c r="A1562" s="49" t="n">
        <v>46214</v>
      </c>
      <c r="B1562" s="50" t="inlineStr">
        <is>
          <t>BL27555</t>
        </is>
      </c>
      <c r="C1562" s="50" t="inlineStr">
        <is>
          <t>Amazon</t>
        </is>
      </c>
      <c r="D1562" s="50" t="inlineStr">
        <is>
          <t>BL-201</t>
        </is>
      </c>
      <c r="E1562" s="50" t="n">
        <v>2</v>
      </c>
      <c r="F1562" s="51" t="n">
        <v>13.15</v>
      </c>
      <c r="G1562" s="51" t="n">
        <v>0</v>
      </c>
      <c r="H1562" s="51" t="n">
        <v>0</v>
      </c>
      <c r="I1562" s="51" t="n">
        <v>4.73</v>
      </c>
      <c r="J1562" s="50" t="n"/>
      <c r="K1562" s="52">
        <f>IF(OR($A1562="",$E1562=""),"",IF($P1562=1,0,N($E1562)*N($F1562)-N($G1562)+N($H1562)))</f>
        <v/>
      </c>
      <c r="L1562" s="52">
        <f>IF(K1562="","",IF($P1562=1,0,N($E1562)*IFERROR(INDEX(Products!$D$8:$D$307,MATCH($D1562,Products!$A$8:$A$307,0)),0)))</f>
        <v/>
      </c>
      <c r="M1562" s="52">
        <f>IF(OR(K1562="",$O1562=0),IF(K1562="","",0),IF($P1562=1,0,K1562*(N(INDEX(Settings!$E$11:$E$18,$O1562))+N(INDEX(Settings!$G$11:$G$18,$O1562)))+N(INDEX(Settings!$F$11:$F$18,$O1562))))</f>
        <v/>
      </c>
      <c r="N1562" s="53">
        <f>IF(K1562="","",K1562-L1562-M1562-N($I1562)-$P1562*N(Settings!$D$20))</f>
        <v/>
      </c>
      <c r="O1562">
        <f>IF($C1562="",0,IFERROR(MATCH($C1562,Settings!$D$11:$D$18,0),0))</f>
        <v/>
      </c>
      <c r="P1562">
        <f>IF(LOWER(TRIM($J1562&amp;""))="x",1,0)</f>
        <v/>
      </c>
    </row>
    <row r="1563">
      <c r="A1563" s="49" t="n">
        <v>46214</v>
      </c>
      <c r="B1563" s="50" t="inlineStr">
        <is>
          <t>BL27556</t>
        </is>
      </c>
      <c r="C1563" s="50" t="inlineStr">
        <is>
          <t>Own shop</t>
        </is>
      </c>
      <c r="D1563" s="50" t="inlineStr">
        <is>
          <t>BL-403</t>
        </is>
      </c>
      <c r="E1563" s="50" t="n">
        <v>1</v>
      </c>
      <c r="F1563" s="51" t="n">
        <v>10.84</v>
      </c>
      <c r="G1563" s="51" t="n">
        <v>0</v>
      </c>
      <c r="H1563" s="51" t="n">
        <v>4.12</v>
      </c>
      <c r="I1563" s="51" t="n">
        <v>4.5</v>
      </c>
      <c r="J1563" s="50" t="n"/>
      <c r="K1563" s="52">
        <f>IF(OR($A1563="",$E1563=""),"",IF($P1563=1,0,N($E1563)*N($F1563)-N($G1563)+N($H1563)))</f>
        <v/>
      </c>
      <c r="L1563" s="52">
        <f>IF(K1563="","",IF($P1563=1,0,N($E1563)*IFERROR(INDEX(Products!$D$8:$D$307,MATCH($D1563,Products!$A$8:$A$307,0)),0)))</f>
        <v/>
      </c>
      <c r="M1563" s="52">
        <f>IF(OR(K1563="",$O1563=0),IF(K1563="","",0),IF($P1563=1,0,K1563*(N(INDEX(Settings!$E$11:$E$18,$O1563))+N(INDEX(Settings!$G$11:$G$18,$O1563)))+N(INDEX(Settings!$F$11:$F$18,$O1563))))</f>
        <v/>
      </c>
      <c r="N1563" s="53">
        <f>IF(K1563="","",K1563-L1563-M1563-N($I1563)-$P1563*N(Settings!$D$20))</f>
        <v/>
      </c>
      <c r="O1563">
        <f>IF($C1563="",0,IFERROR(MATCH($C1563,Settings!$D$11:$D$18,0),0))</f>
        <v/>
      </c>
      <c r="P1563">
        <f>IF(LOWER(TRIM($J1563&amp;""))="x",1,0)</f>
        <v/>
      </c>
    </row>
    <row r="1564">
      <c r="A1564" s="49" t="n">
        <v>46214</v>
      </c>
      <c r="B1564" s="50" t="inlineStr">
        <is>
          <t>BL27557</t>
        </is>
      </c>
      <c r="C1564" s="50" t="inlineStr">
        <is>
          <t>Etsy</t>
        </is>
      </c>
      <c r="D1564" s="50" t="inlineStr">
        <is>
          <t>BL-102</t>
        </is>
      </c>
      <c r="E1564" s="50" t="n">
        <v>2</v>
      </c>
      <c r="F1564" s="51" t="n">
        <v>14.2</v>
      </c>
      <c r="G1564" s="51" t="n">
        <v>0</v>
      </c>
      <c r="H1564" s="51" t="n">
        <v>3.28</v>
      </c>
      <c r="I1564" s="51" t="n">
        <v>4.37</v>
      </c>
      <c r="J1564" s="50" t="n"/>
      <c r="K1564" s="52">
        <f>IF(OR($A1564="",$E1564=""),"",IF($P1564=1,0,N($E1564)*N($F1564)-N($G1564)+N($H1564)))</f>
        <v/>
      </c>
      <c r="L1564" s="52">
        <f>IF(K1564="","",IF($P1564=1,0,N($E1564)*IFERROR(INDEX(Products!$D$8:$D$307,MATCH($D1564,Products!$A$8:$A$307,0)),0)))</f>
        <v/>
      </c>
      <c r="M1564" s="52">
        <f>IF(OR(K1564="",$O1564=0),IF(K1564="","",0),IF($P1564=1,0,K1564*(N(INDEX(Settings!$E$11:$E$18,$O1564))+N(INDEX(Settings!$G$11:$G$18,$O1564)))+N(INDEX(Settings!$F$11:$F$18,$O1564))))</f>
        <v/>
      </c>
      <c r="N1564" s="53">
        <f>IF(K1564="","",K1564-L1564-M1564-N($I1564)-$P1564*N(Settings!$D$20))</f>
        <v/>
      </c>
      <c r="O1564">
        <f>IF($C1564="",0,IFERROR(MATCH($C1564,Settings!$D$11:$D$18,0),0))</f>
        <v/>
      </c>
      <c r="P1564">
        <f>IF(LOWER(TRIM($J1564&amp;""))="x",1,0)</f>
        <v/>
      </c>
    </row>
    <row r="1565">
      <c r="A1565" s="49" t="n">
        <v>46214</v>
      </c>
      <c r="B1565" s="50" t="inlineStr">
        <is>
          <t>BL27558</t>
        </is>
      </c>
      <c r="C1565" s="50" t="inlineStr">
        <is>
          <t>Own shop</t>
        </is>
      </c>
      <c r="D1565" s="50" t="inlineStr">
        <is>
          <t>BL-302</t>
        </is>
      </c>
      <c r="E1565" s="50" t="n">
        <v>1</v>
      </c>
      <c r="F1565" s="51" t="n">
        <v>33.53</v>
      </c>
      <c r="G1565" s="51" t="n">
        <v>3.35</v>
      </c>
      <c r="H1565" s="51" t="n">
        <v>4.12</v>
      </c>
      <c r="I1565" s="51" t="n">
        <v>4.9</v>
      </c>
      <c r="J1565" s="50" t="n"/>
      <c r="K1565" s="52">
        <f>IF(OR($A1565="",$E1565=""),"",IF($P1565=1,0,N($E1565)*N($F1565)-N($G1565)+N($H1565)))</f>
        <v/>
      </c>
      <c r="L1565" s="52">
        <f>IF(K1565="","",IF($P1565=1,0,N($E1565)*IFERROR(INDEX(Products!$D$8:$D$307,MATCH($D1565,Products!$A$8:$A$307,0)),0)))</f>
        <v/>
      </c>
      <c r="M1565" s="52">
        <f>IF(OR(K1565="",$O1565=0),IF(K1565="","",0),IF($P1565=1,0,K1565*(N(INDEX(Settings!$E$11:$E$18,$O1565))+N(INDEX(Settings!$G$11:$G$18,$O1565)))+N(INDEX(Settings!$F$11:$F$18,$O1565))))</f>
        <v/>
      </c>
      <c r="N1565" s="53">
        <f>IF(K1565="","",K1565-L1565-M1565-N($I1565)-$P1565*N(Settings!$D$20))</f>
        <v/>
      </c>
      <c r="O1565">
        <f>IF($C1565="",0,IFERROR(MATCH($C1565,Settings!$D$11:$D$18,0),0))</f>
        <v/>
      </c>
      <c r="P1565">
        <f>IF(LOWER(TRIM($J1565&amp;""))="x",1,0)</f>
        <v/>
      </c>
    </row>
    <row r="1566">
      <c r="A1566" s="49" t="n">
        <v>46214</v>
      </c>
      <c r="B1566" s="50" t="inlineStr">
        <is>
          <t>BL27559</t>
        </is>
      </c>
      <c r="C1566" s="50" t="inlineStr">
        <is>
          <t>Own shop</t>
        </is>
      </c>
      <c r="D1566" s="50" t="inlineStr">
        <is>
          <t>BL-302</t>
        </is>
      </c>
      <c r="E1566" s="50" t="n">
        <v>2</v>
      </c>
      <c r="F1566" s="51" t="n">
        <v>33.53</v>
      </c>
      <c r="G1566" s="51" t="n">
        <v>0</v>
      </c>
      <c r="H1566" s="51" t="n">
        <v>0</v>
      </c>
      <c r="I1566" s="51" t="n">
        <v>4.74</v>
      </c>
      <c r="J1566" s="50" t="n"/>
      <c r="K1566" s="52">
        <f>IF(OR($A1566="",$E1566=""),"",IF($P1566=1,0,N($E1566)*N($F1566)-N($G1566)+N($H1566)))</f>
        <v/>
      </c>
      <c r="L1566" s="52">
        <f>IF(K1566="","",IF($P1566=1,0,N($E1566)*IFERROR(INDEX(Products!$D$8:$D$307,MATCH($D1566,Products!$A$8:$A$307,0)),0)))</f>
        <v/>
      </c>
      <c r="M1566" s="52">
        <f>IF(OR(K1566="",$O1566=0),IF(K1566="","",0),IF($P1566=1,0,K1566*(N(INDEX(Settings!$E$11:$E$18,$O1566))+N(INDEX(Settings!$G$11:$G$18,$O1566)))+N(INDEX(Settings!$F$11:$F$18,$O1566))))</f>
        <v/>
      </c>
      <c r="N1566" s="53">
        <f>IF(K1566="","",K1566-L1566-M1566-N($I1566)-$P1566*N(Settings!$D$20))</f>
        <v/>
      </c>
      <c r="O1566">
        <f>IF($C1566="",0,IFERROR(MATCH($C1566,Settings!$D$11:$D$18,0),0))</f>
        <v/>
      </c>
      <c r="P1566">
        <f>IF(LOWER(TRIM($J1566&amp;""))="x",1,0)</f>
        <v/>
      </c>
    </row>
    <row r="1567">
      <c r="A1567" s="49" t="n">
        <v>46214</v>
      </c>
      <c r="B1567" s="50" t="inlineStr">
        <is>
          <t>BL27560</t>
        </is>
      </c>
      <c r="C1567" s="50" t="inlineStr">
        <is>
          <t>Amazon</t>
        </is>
      </c>
      <c r="D1567" s="50" t="inlineStr">
        <is>
          <t>BL-201</t>
        </is>
      </c>
      <c r="E1567" s="50" t="n">
        <v>1</v>
      </c>
      <c r="F1567" s="51" t="n">
        <v>13.15</v>
      </c>
      <c r="G1567" s="51" t="n">
        <v>0</v>
      </c>
      <c r="H1567" s="51" t="n">
        <v>0</v>
      </c>
      <c r="I1567" s="51" t="n">
        <v>4.24</v>
      </c>
      <c r="J1567" s="50" t="n"/>
      <c r="K1567" s="52">
        <f>IF(OR($A1567="",$E1567=""),"",IF($P1567=1,0,N($E1567)*N($F1567)-N($G1567)+N($H1567)))</f>
        <v/>
      </c>
      <c r="L1567" s="52">
        <f>IF(K1567="","",IF($P1567=1,0,N($E1567)*IFERROR(INDEX(Products!$D$8:$D$307,MATCH($D1567,Products!$A$8:$A$307,0)),0)))</f>
        <v/>
      </c>
      <c r="M1567" s="52">
        <f>IF(OR(K1567="",$O1567=0),IF(K1567="","",0),IF($P1567=1,0,K1567*(N(INDEX(Settings!$E$11:$E$18,$O1567))+N(INDEX(Settings!$G$11:$G$18,$O1567)))+N(INDEX(Settings!$F$11:$F$18,$O1567))))</f>
        <v/>
      </c>
      <c r="N1567" s="53">
        <f>IF(K1567="","",K1567-L1567-M1567-N($I1567)-$P1567*N(Settings!$D$20))</f>
        <v/>
      </c>
      <c r="O1567">
        <f>IF($C1567="",0,IFERROR(MATCH($C1567,Settings!$D$11:$D$18,0),0))</f>
        <v/>
      </c>
      <c r="P1567">
        <f>IF(LOWER(TRIM($J1567&amp;""))="x",1,0)</f>
        <v/>
      </c>
    </row>
    <row r="1568">
      <c r="A1568" s="49" t="n">
        <v>46214</v>
      </c>
      <c r="B1568" s="50" t="inlineStr">
        <is>
          <t>BL27561</t>
        </is>
      </c>
      <c r="C1568" s="50" t="inlineStr">
        <is>
          <t>Own shop</t>
        </is>
      </c>
      <c r="D1568" s="50" t="inlineStr">
        <is>
          <t>BL-201</t>
        </is>
      </c>
      <c r="E1568" s="50" t="n">
        <v>1</v>
      </c>
      <c r="F1568" s="51" t="n">
        <v>12.52</v>
      </c>
      <c r="G1568" s="51" t="n">
        <v>0</v>
      </c>
      <c r="H1568" s="51" t="n">
        <v>4.12</v>
      </c>
      <c r="I1568" s="51" t="n">
        <v>4.96</v>
      </c>
      <c r="J1568" s="50" t="n"/>
      <c r="K1568" s="52">
        <f>IF(OR($A1568="",$E1568=""),"",IF($P1568=1,0,N($E1568)*N($F1568)-N($G1568)+N($H1568)))</f>
        <v/>
      </c>
      <c r="L1568" s="52">
        <f>IF(K1568="","",IF($P1568=1,0,N($E1568)*IFERROR(INDEX(Products!$D$8:$D$307,MATCH($D1568,Products!$A$8:$A$307,0)),0)))</f>
        <v/>
      </c>
      <c r="M1568" s="52">
        <f>IF(OR(K1568="",$O1568=0),IF(K1568="","",0),IF($P1568=1,0,K1568*(N(INDEX(Settings!$E$11:$E$18,$O1568))+N(INDEX(Settings!$G$11:$G$18,$O1568)))+N(INDEX(Settings!$F$11:$F$18,$O1568))))</f>
        <v/>
      </c>
      <c r="N1568" s="53">
        <f>IF(K1568="","",K1568-L1568-M1568-N($I1568)-$P1568*N(Settings!$D$20))</f>
        <v/>
      </c>
      <c r="O1568">
        <f>IF($C1568="",0,IFERROR(MATCH($C1568,Settings!$D$11:$D$18,0),0))</f>
        <v/>
      </c>
      <c r="P1568">
        <f>IF(LOWER(TRIM($J1568&amp;""))="x",1,0)</f>
        <v/>
      </c>
    </row>
    <row r="1569">
      <c r="A1569" s="49" t="n">
        <v>46215</v>
      </c>
      <c r="B1569" s="50" t="inlineStr">
        <is>
          <t>BL27562</t>
        </is>
      </c>
      <c r="C1569" s="50" t="inlineStr">
        <is>
          <t>Own shop</t>
        </is>
      </c>
      <c r="D1569" s="50" t="inlineStr">
        <is>
          <t>BL-104</t>
        </is>
      </c>
      <c r="E1569" s="50" t="n">
        <v>1</v>
      </c>
      <c r="F1569" s="51" t="n">
        <v>8.32</v>
      </c>
      <c r="G1569" s="51" t="n">
        <v>0</v>
      </c>
      <c r="H1569" s="51" t="n">
        <v>4.12</v>
      </c>
      <c r="I1569" s="51" t="n">
        <v>4.11</v>
      </c>
      <c r="J1569" s="50" t="n"/>
      <c r="K1569" s="52">
        <f>IF(OR($A1569="",$E1569=""),"",IF($P1569=1,0,N($E1569)*N($F1569)-N($G1569)+N($H1569)))</f>
        <v/>
      </c>
      <c r="L1569" s="52">
        <f>IF(K1569="","",IF($P1569=1,0,N($E1569)*IFERROR(INDEX(Products!$D$8:$D$307,MATCH($D1569,Products!$A$8:$A$307,0)),0)))</f>
        <v/>
      </c>
      <c r="M1569" s="52">
        <f>IF(OR(K1569="",$O1569=0),IF(K1569="","",0),IF($P1569=1,0,K1569*(N(INDEX(Settings!$E$11:$E$18,$O1569))+N(INDEX(Settings!$G$11:$G$18,$O1569)))+N(INDEX(Settings!$F$11:$F$18,$O1569))))</f>
        <v/>
      </c>
      <c r="N1569" s="53">
        <f>IF(K1569="","",K1569-L1569-M1569-N($I1569)-$P1569*N(Settings!$D$20))</f>
        <v/>
      </c>
      <c r="O1569">
        <f>IF($C1569="",0,IFERROR(MATCH($C1569,Settings!$D$11:$D$18,0),0))</f>
        <v/>
      </c>
      <c r="P1569">
        <f>IF(LOWER(TRIM($J1569&amp;""))="x",1,0)</f>
        <v/>
      </c>
    </row>
    <row r="1570">
      <c r="A1570" s="49" t="n">
        <v>46215</v>
      </c>
      <c r="B1570" s="50" t="inlineStr">
        <is>
          <t>BL27563</t>
        </is>
      </c>
      <c r="C1570" s="50" t="inlineStr">
        <is>
          <t>Own shop</t>
        </is>
      </c>
      <c r="D1570" s="50" t="inlineStr">
        <is>
          <t>BL-104</t>
        </is>
      </c>
      <c r="E1570" s="50" t="n">
        <v>1</v>
      </c>
      <c r="F1570" s="51" t="n">
        <v>8.32</v>
      </c>
      <c r="G1570" s="51" t="n">
        <v>0</v>
      </c>
      <c r="H1570" s="51" t="n">
        <v>4.12</v>
      </c>
      <c r="I1570" s="51" t="n">
        <v>4.53</v>
      </c>
      <c r="J1570" s="50" t="n"/>
      <c r="K1570" s="52">
        <f>IF(OR($A1570="",$E1570=""),"",IF($P1570=1,0,N($E1570)*N($F1570)-N($G1570)+N($H1570)))</f>
        <v/>
      </c>
      <c r="L1570" s="52">
        <f>IF(K1570="","",IF($P1570=1,0,N($E1570)*IFERROR(INDEX(Products!$D$8:$D$307,MATCH($D1570,Products!$A$8:$A$307,0)),0)))</f>
        <v/>
      </c>
      <c r="M1570" s="52">
        <f>IF(OR(K1570="",$O1570=0),IF(K1570="","",0),IF($P1570=1,0,K1570*(N(INDEX(Settings!$E$11:$E$18,$O1570))+N(INDEX(Settings!$G$11:$G$18,$O1570)))+N(INDEX(Settings!$F$11:$F$18,$O1570))))</f>
        <v/>
      </c>
      <c r="N1570" s="53">
        <f>IF(K1570="","",K1570-L1570-M1570-N($I1570)-$P1570*N(Settings!$D$20))</f>
        <v/>
      </c>
      <c r="O1570">
        <f>IF($C1570="",0,IFERROR(MATCH($C1570,Settings!$D$11:$D$18,0),0))</f>
        <v/>
      </c>
      <c r="P1570">
        <f>IF(LOWER(TRIM($J1570&amp;""))="x",1,0)</f>
        <v/>
      </c>
    </row>
    <row r="1571">
      <c r="A1571" s="49" t="n">
        <v>46215</v>
      </c>
      <c r="B1571" s="50" t="inlineStr">
        <is>
          <t>BL27564</t>
        </is>
      </c>
      <c r="C1571" s="50" t="inlineStr">
        <is>
          <t>Amazon</t>
        </is>
      </c>
      <c r="D1571" s="50" t="inlineStr">
        <is>
          <t>BL-401</t>
        </is>
      </c>
      <c r="E1571" s="50" t="n">
        <v>1</v>
      </c>
      <c r="F1571" s="51" t="n">
        <v>24.62</v>
      </c>
      <c r="G1571" s="51" t="n">
        <v>0</v>
      </c>
      <c r="H1571" s="51" t="n">
        <v>0</v>
      </c>
      <c r="I1571" s="51" t="n">
        <v>4.31</v>
      </c>
      <c r="J1571" s="50" t="n"/>
      <c r="K1571" s="52">
        <f>IF(OR($A1571="",$E1571=""),"",IF($P1571=1,0,N($E1571)*N($F1571)-N($G1571)+N($H1571)))</f>
        <v/>
      </c>
      <c r="L1571" s="52">
        <f>IF(K1571="","",IF($P1571=1,0,N($E1571)*IFERROR(INDEX(Products!$D$8:$D$307,MATCH($D1571,Products!$A$8:$A$307,0)),0)))</f>
        <v/>
      </c>
      <c r="M1571" s="52">
        <f>IF(OR(K1571="",$O1571=0),IF(K1571="","",0),IF($P1571=1,0,K1571*(N(INDEX(Settings!$E$11:$E$18,$O1571))+N(INDEX(Settings!$G$11:$G$18,$O1571)))+N(INDEX(Settings!$F$11:$F$18,$O1571))))</f>
        <v/>
      </c>
      <c r="N1571" s="53">
        <f>IF(K1571="","",K1571-L1571-M1571-N($I1571)-$P1571*N(Settings!$D$20))</f>
        <v/>
      </c>
      <c r="O1571">
        <f>IF($C1571="",0,IFERROR(MATCH($C1571,Settings!$D$11:$D$18,0),0))</f>
        <v/>
      </c>
      <c r="P1571">
        <f>IF(LOWER(TRIM($J1571&amp;""))="x",1,0)</f>
        <v/>
      </c>
    </row>
    <row r="1572">
      <c r="A1572" s="49" t="n">
        <v>46215</v>
      </c>
      <c r="B1572" s="50" t="inlineStr">
        <is>
          <t>BL27565</t>
        </is>
      </c>
      <c r="C1572" s="50" t="inlineStr">
        <is>
          <t>Amazon</t>
        </is>
      </c>
      <c r="D1572" s="50" t="inlineStr">
        <is>
          <t>BL-302</t>
        </is>
      </c>
      <c r="E1572" s="50" t="n">
        <v>1</v>
      </c>
      <c r="F1572" s="51" t="n">
        <v>35.21</v>
      </c>
      <c r="G1572" s="51" t="n">
        <v>0</v>
      </c>
      <c r="H1572" s="51" t="n">
        <v>0</v>
      </c>
      <c r="I1572" s="51" t="n">
        <v>4.29</v>
      </c>
      <c r="J1572" s="50" t="n"/>
      <c r="K1572" s="52">
        <f>IF(OR($A1572="",$E1572=""),"",IF($P1572=1,0,N($E1572)*N($F1572)-N($G1572)+N($H1572)))</f>
        <v/>
      </c>
      <c r="L1572" s="52">
        <f>IF(K1572="","",IF($P1572=1,0,N($E1572)*IFERROR(INDEX(Products!$D$8:$D$307,MATCH($D1572,Products!$A$8:$A$307,0)),0)))</f>
        <v/>
      </c>
      <c r="M1572" s="52">
        <f>IF(OR(K1572="",$O1572=0),IF(K1572="","",0),IF($P1572=1,0,K1572*(N(INDEX(Settings!$E$11:$E$18,$O1572))+N(INDEX(Settings!$G$11:$G$18,$O1572)))+N(INDEX(Settings!$F$11:$F$18,$O1572))))</f>
        <v/>
      </c>
      <c r="N1572" s="53">
        <f>IF(K1572="","",K1572-L1572-M1572-N($I1572)-$P1572*N(Settings!$D$20))</f>
        <v/>
      </c>
      <c r="O1572">
        <f>IF($C1572="",0,IFERROR(MATCH($C1572,Settings!$D$11:$D$18,0),0))</f>
        <v/>
      </c>
      <c r="P1572">
        <f>IF(LOWER(TRIM($J1572&amp;""))="x",1,0)</f>
        <v/>
      </c>
    </row>
    <row r="1573">
      <c r="A1573" s="49" t="n">
        <v>46215</v>
      </c>
      <c r="B1573" s="50" t="inlineStr">
        <is>
          <t>BL27566</t>
        </is>
      </c>
      <c r="C1573" s="50" t="inlineStr">
        <is>
          <t>eBay</t>
        </is>
      </c>
      <c r="D1573" s="50" t="inlineStr">
        <is>
          <t>BL-303</t>
        </is>
      </c>
      <c r="E1573" s="50" t="n">
        <v>2</v>
      </c>
      <c r="F1573" s="51" t="n">
        <v>10</v>
      </c>
      <c r="G1573" s="51" t="n">
        <v>0</v>
      </c>
      <c r="H1573" s="51" t="n">
        <v>3.28</v>
      </c>
      <c r="I1573" s="51" t="n">
        <v>5.06</v>
      </c>
      <c r="J1573" s="50" t="n"/>
      <c r="K1573" s="52">
        <f>IF(OR($A1573="",$E1573=""),"",IF($P1573=1,0,N($E1573)*N($F1573)-N($G1573)+N($H1573)))</f>
        <v/>
      </c>
      <c r="L1573" s="52">
        <f>IF(K1573="","",IF($P1573=1,0,N($E1573)*IFERROR(INDEX(Products!$D$8:$D$307,MATCH($D1573,Products!$A$8:$A$307,0)),0)))</f>
        <v/>
      </c>
      <c r="M1573" s="52">
        <f>IF(OR(K1573="",$O1573=0),IF(K1573="","",0),IF($P1573=1,0,K1573*(N(INDEX(Settings!$E$11:$E$18,$O1573))+N(INDEX(Settings!$G$11:$G$18,$O1573)))+N(INDEX(Settings!$F$11:$F$18,$O1573))))</f>
        <v/>
      </c>
      <c r="N1573" s="53">
        <f>IF(K1573="","",K1573-L1573-M1573-N($I1573)-$P1573*N(Settings!$D$20))</f>
        <v/>
      </c>
      <c r="O1573">
        <f>IF($C1573="",0,IFERROR(MATCH($C1573,Settings!$D$11:$D$18,0),0))</f>
        <v/>
      </c>
      <c r="P1573">
        <f>IF(LOWER(TRIM($J1573&amp;""))="x",1,0)</f>
        <v/>
      </c>
    </row>
    <row r="1574">
      <c r="A1574" s="49" t="n">
        <v>46215</v>
      </c>
      <c r="B1574" s="50" t="inlineStr">
        <is>
          <t>BL27567</t>
        </is>
      </c>
      <c r="C1574" s="50" t="inlineStr">
        <is>
          <t>Amazon</t>
        </is>
      </c>
      <c r="D1574" s="50" t="inlineStr">
        <is>
          <t>BL-301</t>
        </is>
      </c>
      <c r="E1574" s="50" t="n">
        <v>1</v>
      </c>
      <c r="F1574" s="51" t="n">
        <v>19.32</v>
      </c>
      <c r="G1574" s="51" t="n">
        <v>0</v>
      </c>
      <c r="H1574" s="51" t="n">
        <v>0</v>
      </c>
      <c r="I1574" s="51" t="n">
        <v>4.66</v>
      </c>
      <c r="J1574" s="50" t="n"/>
      <c r="K1574" s="52">
        <f>IF(OR($A1574="",$E1574=""),"",IF($P1574=1,0,N($E1574)*N($F1574)-N($G1574)+N($H1574)))</f>
        <v/>
      </c>
      <c r="L1574" s="52">
        <f>IF(K1574="","",IF($P1574=1,0,N($E1574)*IFERROR(INDEX(Products!$D$8:$D$307,MATCH($D1574,Products!$A$8:$A$307,0)),0)))</f>
        <v/>
      </c>
      <c r="M1574" s="52">
        <f>IF(OR(K1574="",$O1574=0),IF(K1574="","",0),IF($P1574=1,0,K1574*(N(INDEX(Settings!$E$11:$E$18,$O1574))+N(INDEX(Settings!$G$11:$G$18,$O1574)))+N(INDEX(Settings!$F$11:$F$18,$O1574))))</f>
        <v/>
      </c>
      <c r="N1574" s="53">
        <f>IF(K1574="","",K1574-L1574-M1574-N($I1574)-$P1574*N(Settings!$D$20))</f>
        <v/>
      </c>
      <c r="O1574">
        <f>IF($C1574="",0,IFERROR(MATCH($C1574,Settings!$D$11:$D$18,0),0))</f>
        <v/>
      </c>
      <c r="P1574">
        <f>IF(LOWER(TRIM($J1574&amp;""))="x",1,0)</f>
        <v/>
      </c>
    </row>
    <row r="1575">
      <c r="A1575" s="49" t="n">
        <v>46215</v>
      </c>
      <c r="B1575" s="50" t="inlineStr">
        <is>
          <t>BL27568</t>
        </is>
      </c>
      <c r="C1575" s="50" t="inlineStr">
        <is>
          <t>Amazon</t>
        </is>
      </c>
      <c r="D1575" s="50" t="inlineStr">
        <is>
          <t>BL-101</t>
        </is>
      </c>
      <c r="E1575" s="50" t="n">
        <v>1</v>
      </c>
      <c r="F1575" s="51" t="n">
        <v>21.97</v>
      </c>
      <c r="G1575" s="51" t="n">
        <v>0</v>
      </c>
      <c r="H1575" s="51" t="n">
        <v>0</v>
      </c>
      <c r="I1575" s="51" t="n">
        <v>4.43</v>
      </c>
      <c r="J1575" s="50" t="n"/>
      <c r="K1575" s="52">
        <f>IF(OR($A1575="",$E1575=""),"",IF($P1575=1,0,N($E1575)*N($F1575)-N($G1575)+N($H1575)))</f>
        <v/>
      </c>
      <c r="L1575" s="52">
        <f>IF(K1575="","",IF($P1575=1,0,N($E1575)*IFERROR(INDEX(Products!$D$8:$D$307,MATCH($D1575,Products!$A$8:$A$307,0)),0)))</f>
        <v/>
      </c>
      <c r="M1575" s="52">
        <f>IF(OR(K1575="",$O1575=0),IF(K1575="","",0),IF($P1575=1,0,K1575*(N(INDEX(Settings!$E$11:$E$18,$O1575))+N(INDEX(Settings!$G$11:$G$18,$O1575)))+N(INDEX(Settings!$F$11:$F$18,$O1575))))</f>
        <v/>
      </c>
      <c r="N1575" s="53">
        <f>IF(K1575="","",K1575-L1575-M1575-N($I1575)-$P1575*N(Settings!$D$20))</f>
        <v/>
      </c>
      <c r="O1575">
        <f>IF($C1575="",0,IFERROR(MATCH($C1575,Settings!$D$11:$D$18,0),0))</f>
        <v/>
      </c>
      <c r="P1575">
        <f>IF(LOWER(TRIM($J1575&amp;""))="x",1,0)</f>
        <v/>
      </c>
    </row>
    <row r="1576">
      <c r="A1576" s="49" t="n">
        <v>46216</v>
      </c>
      <c r="B1576" s="50" t="inlineStr">
        <is>
          <t>BL27569</t>
        </is>
      </c>
      <c r="C1576" s="50" t="inlineStr">
        <is>
          <t>Own shop</t>
        </is>
      </c>
      <c r="D1576" s="50" t="inlineStr">
        <is>
          <t>BL-303</t>
        </is>
      </c>
      <c r="E1576" s="50" t="n">
        <v>1</v>
      </c>
      <c r="F1576" s="51" t="n">
        <v>10</v>
      </c>
      <c r="G1576" s="51" t="n">
        <v>0</v>
      </c>
      <c r="H1576" s="51" t="n">
        <v>4.12</v>
      </c>
      <c r="I1576" s="51" t="n">
        <v>5.12</v>
      </c>
      <c r="J1576" s="50" t="n"/>
      <c r="K1576" s="52">
        <f>IF(OR($A1576="",$E1576=""),"",IF($P1576=1,0,N($E1576)*N($F1576)-N($G1576)+N($H1576)))</f>
        <v/>
      </c>
      <c r="L1576" s="52">
        <f>IF(K1576="","",IF($P1576=1,0,N($E1576)*IFERROR(INDEX(Products!$D$8:$D$307,MATCH($D1576,Products!$A$8:$A$307,0)),0)))</f>
        <v/>
      </c>
      <c r="M1576" s="52">
        <f>IF(OR(K1576="",$O1576=0),IF(K1576="","",0),IF($P1576=1,0,K1576*(N(INDEX(Settings!$E$11:$E$18,$O1576))+N(INDEX(Settings!$G$11:$G$18,$O1576)))+N(INDEX(Settings!$F$11:$F$18,$O1576))))</f>
        <v/>
      </c>
      <c r="N1576" s="53">
        <f>IF(K1576="","",K1576-L1576-M1576-N($I1576)-$P1576*N(Settings!$D$20))</f>
        <v/>
      </c>
      <c r="O1576">
        <f>IF($C1576="",0,IFERROR(MATCH($C1576,Settings!$D$11:$D$18,0),0))</f>
        <v/>
      </c>
      <c r="P1576">
        <f>IF(LOWER(TRIM($J1576&amp;""))="x",1,0)</f>
        <v/>
      </c>
    </row>
    <row r="1577">
      <c r="A1577" s="49" t="n">
        <v>46216</v>
      </c>
      <c r="B1577" s="50" t="inlineStr">
        <is>
          <t>BL27570</t>
        </is>
      </c>
      <c r="C1577" s="50" t="inlineStr">
        <is>
          <t>Own shop</t>
        </is>
      </c>
      <c r="D1577" s="50" t="inlineStr">
        <is>
          <t>BL-403</t>
        </is>
      </c>
      <c r="E1577" s="50" t="n">
        <v>2</v>
      </c>
      <c r="F1577" s="51" t="n">
        <v>10.84</v>
      </c>
      <c r="G1577" s="51" t="n">
        <v>0</v>
      </c>
      <c r="H1577" s="51" t="n">
        <v>4.12</v>
      </c>
      <c r="I1577" s="51" t="n">
        <v>5.08</v>
      </c>
      <c r="J1577" s="50" t="n"/>
      <c r="K1577" s="52">
        <f>IF(OR($A1577="",$E1577=""),"",IF($P1577=1,0,N($E1577)*N($F1577)-N($G1577)+N($H1577)))</f>
        <v/>
      </c>
      <c r="L1577" s="52">
        <f>IF(K1577="","",IF($P1577=1,0,N($E1577)*IFERROR(INDEX(Products!$D$8:$D$307,MATCH($D1577,Products!$A$8:$A$307,0)),0)))</f>
        <v/>
      </c>
      <c r="M1577" s="52">
        <f>IF(OR(K1577="",$O1577=0),IF(K1577="","",0),IF($P1577=1,0,K1577*(N(INDEX(Settings!$E$11:$E$18,$O1577))+N(INDEX(Settings!$G$11:$G$18,$O1577)))+N(INDEX(Settings!$F$11:$F$18,$O1577))))</f>
        <v/>
      </c>
      <c r="N1577" s="53">
        <f>IF(K1577="","",K1577-L1577-M1577-N($I1577)-$P1577*N(Settings!$D$20))</f>
        <v/>
      </c>
      <c r="O1577">
        <f>IF($C1577="",0,IFERROR(MATCH($C1577,Settings!$D$11:$D$18,0),0))</f>
        <v/>
      </c>
      <c r="P1577">
        <f>IF(LOWER(TRIM($J1577&amp;""))="x",1,0)</f>
        <v/>
      </c>
    </row>
    <row r="1578">
      <c r="A1578" s="49" t="n">
        <v>46216</v>
      </c>
      <c r="B1578" s="50" t="inlineStr">
        <is>
          <t>BL27571</t>
        </is>
      </c>
      <c r="C1578" s="50" t="inlineStr">
        <is>
          <t>eBay</t>
        </is>
      </c>
      <c r="D1578" s="50" t="inlineStr">
        <is>
          <t>BL-403</t>
        </is>
      </c>
      <c r="E1578" s="50" t="n">
        <v>1</v>
      </c>
      <c r="F1578" s="51" t="n">
        <v>10.84</v>
      </c>
      <c r="G1578" s="51" t="n">
        <v>0</v>
      </c>
      <c r="H1578" s="51" t="n">
        <v>3.28</v>
      </c>
      <c r="I1578" s="51" t="n">
        <v>4.99</v>
      </c>
      <c r="J1578" s="50" t="n"/>
      <c r="K1578" s="52">
        <f>IF(OR($A1578="",$E1578=""),"",IF($P1578=1,0,N($E1578)*N($F1578)-N($G1578)+N($H1578)))</f>
        <v/>
      </c>
      <c r="L1578" s="52">
        <f>IF(K1578="","",IF($P1578=1,0,N($E1578)*IFERROR(INDEX(Products!$D$8:$D$307,MATCH($D1578,Products!$A$8:$A$307,0)),0)))</f>
        <v/>
      </c>
      <c r="M1578" s="52">
        <f>IF(OR(K1578="",$O1578=0),IF(K1578="","",0),IF($P1578=1,0,K1578*(N(INDEX(Settings!$E$11:$E$18,$O1578))+N(INDEX(Settings!$G$11:$G$18,$O1578)))+N(INDEX(Settings!$F$11:$F$18,$O1578))))</f>
        <v/>
      </c>
      <c r="N1578" s="53">
        <f>IF(K1578="","",K1578-L1578-M1578-N($I1578)-$P1578*N(Settings!$D$20))</f>
        <v/>
      </c>
      <c r="O1578">
        <f>IF($C1578="",0,IFERROR(MATCH($C1578,Settings!$D$11:$D$18,0),0))</f>
        <v/>
      </c>
      <c r="P1578">
        <f>IF(LOWER(TRIM($J1578&amp;""))="x",1,0)</f>
        <v/>
      </c>
    </row>
    <row r="1579">
      <c r="A1579" s="49" t="n">
        <v>46216</v>
      </c>
      <c r="B1579" s="50" t="inlineStr">
        <is>
          <t>BL27572</t>
        </is>
      </c>
      <c r="C1579" s="50" t="inlineStr">
        <is>
          <t>eBay</t>
        </is>
      </c>
      <c r="D1579" s="50" t="inlineStr">
        <is>
          <t>BL-301</t>
        </is>
      </c>
      <c r="E1579" s="50" t="n">
        <v>1</v>
      </c>
      <c r="F1579" s="51" t="n">
        <v>18.4</v>
      </c>
      <c r="G1579" s="51" t="n">
        <v>0</v>
      </c>
      <c r="H1579" s="51" t="n">
        <v>3.28</v>
      </c>
      <c r="I1579" s="51" t="n">
        <v>5.1</v>
      </c>
      <c r="J1579" s="50" t="n"/>
      <c r="K1579" s="52">
        <f>IF(OR($A1579="",$E1579=""),"",IF($P1579=1,0,N($E1579)*N($F1579)-N($G1579)+N($H1579)))</f>
        <v/>
      </c>
      <c r="L1579" s="52">
        <f>IF(K1579="","",IF($P1579=1,0,N($E1579)*IFERROR(INDEX(Products!$D$8:$D$307,MATCH($D1579,Products!$A$8:$A$307,0)),0)))</f>
        <v/>
      </c>
      <c r="M1579" s="52">
        <f>IF(OR(K1579="",$O1579=0),IF(K1579="","",0),IF($P1579=1,0,K1579*(N(INDEX(Settings!$E$11:$E$18,$O1579))+N(INDEX(Settings!$G$11:$G$18,$O1579)))+N(INDEX(Settings!$F$11:$F$18,$O1579))))</f>
        <v/>
      </c>
      <c r="N1579" s="53">
        <f>IF(K1579="","",K1579-L1579-M1579-N($I1579)-$P1579*N(Settings!$D$20))</f>
        <v/>
      </c>
      <c r="O1579">
        <f>IF($C1579="",0,IFERROR(MATCH($C1579,Settings!$D$11:$D$18,0),0))</f>
        <v/>
      </c>
      <c r="P1579">
        <f>IF(LOWER(TRIM($J1579&amp;""))="x",1,0)</f>
        <v/>
      </c>
    </row>
    <row r="1580">
      <c r="A1580" s="49" t="n">
        <v>46216</v>
      </c>
      <c r="B1580" s="50" t="inlineStr">
        <is>
          <t>BL27573</t>
        </is>
      </c>
      <c r="C1580" s="50" t="inlineStr">
        <is>
          <t>Etsy</t>
        </is>
      </c>
      <c r="D1580" s="50" t="inlineStr">
        <is>
          <t>BL-402</t>
        </is>
      </c>
      <c r="E1580" s="50" t="n">
        <v>1</v>
      </c>
      <c r="F1580" s="51" t="n">
        <v>41.93</v>
      </c>
      <c r="G1580" s="51" t="n">
        <v>0</v>
      </c>
      <c r="H1580" s="51" t="n">
        <v>3.28</v>
      </c>
      <c r="I1580" s="51" t="n">
        <v>6.9</v>
      </c>
      <c r="J1580" s="50" t="n"/>
      <c r="K1580" s="52">
        <f>IF(OR($A1580="",$E1580=""),"",IF($P1580=1,0,N($E1580)*N($F1580)-N($G1580)+N($H1580)))</f>
        <v/>
      </c>
      <c r="L1580" s="52">
        <f>IF(K1580="","",IF($P1580=1,0,N($E1580)*IFERROR(INDEX(Products!$D$8:$D$307,MATCH($D1580,Products!$A$8:$A$307,0)),0)))</f>
        <v/>
      </c>
      <c r="M1580" s="52">
        <f>IF(OR(K1580="",$O1580=0),IF(K1580="","",0),IF($P1580=1,0,K1580*(N(INDEX(Settings!$E$11:$E$18,$O1580))+N(INDEX(Settings!$G$11:$G$18,$O1580)))+N(INDEX(Settings!$F$11:$F$18,$O1580))))</f>
        <v/>
      </c>
      <c r="N1580" s="53">
        <f>IF(K1580="","",K1580-L1580-M1580-N($I1580)-$P1580*N(Settings!$D$20))</f>
        <v/>
      </c>
      <c r="O1580">
        <f>IF($C1580="",0,IFERROR(MATCH($C1580,Settings!$D$11:$D$18,0),0))</f>
        <v/>
      </c>
      <c r="P1580">
        <f>IF(LOWER(TRIM($J1580&amp;""))="x",1,0)</f>
        <v/>
      </c>
    </row>
    <row r="1581">
      <c r="A1581" s="49" t="n">
        <v>46216</v>
      </c>
      <c r="B1581" s="50" t="inlineStr">
        <is>
          <t>BL27574</t>
        </is>
      </c>
      <c r="C1581" s="50" t="inlineStr">
        <is>
          <t>Own shop</t>
        </is>
      </c>
      <c r="D1581" s="50" t="inlineStr">
        <is>
          <t>BL-103</t>
        </is>
      </c>
      <c r="E1581" s="50" t="n">
        <v>1</v>
      </c>
      <c r="F1581" s="51" t="n">
        <v>29.33</v>
      </c>
      <c r="G1581" s="51" t="n">
        <v>0</v>
      </c>
      <c r="H1581" s="51" t="n">
        <v>4.12</v>
      </c>
      <c r="I1581" s="51" t="n">
        <v>4.75</v>
      </c>
      <c r="J1581" s="50" t="n"/>
      <c r="K1581" s="52">
        <f>IF(OR($A1581="",$E1581=""),"",IF($P1581=1,0,N($E1581)*N($F1581)-N($G1581)+N($H1581)))</f>
        <v/>
      </c>
      <c r="L1581" s="52">
        <f>IF(K1581="","",IF($P1581=1,0,N($E1581)*IFERROR(INDEX(Products!$D$8:$D$307,MATCH($D1581,Products!$A$8:$A$307,0)),0)))</f>
        <v/>
      </c>
      <c r="M1581" s="52">
        <f>IF(OR(K1581="",$O1581=0),IF(K1581="","",0),IF($P1581=1,0,K1581*(N(INDEX(Settings!$E$11:$E$18,$O1581))+N(INDEX(Settings!$G$11:$G$18,$O1581)))+N(INDEX(Settings!$F$11:$F$18,$O1581))))</f>
        <v/>
      </c>
      <c r="N1581" s="53">
        <f>IF(K1581="","",K1581-L1581-M1581-N($I1581)-$P1581*N(Settings!$D$20))</f>
        <v/>
      </c>
      <c r="O1581">
        <f>IF($C1581="",0,IFERROR(MATCH($C1581,Settings!$D$11:$D$18,0),0))</f>
        <v/>
      </c>
      <c r="P1581">
        <f>IF(LOWER(TRIM($J1581&amp;""))="x",1,0)</f>
        <v/>
      </c>
    </row>
    <row r="1582">
      <c r="A1582" s="49" t="n">
        <v>46216</v>
      </c>
      <c r="B1582" s="50" t="inlineStr">
        <is>
          <t>BL27575</t>
        </is>
      </c>
      <c r="C1582" s="50" t="inlineStr">
        <is>
          <t>Amazon</t>
        </is>
      </c>
      <c r="D1582" s="50" t="inlineStr">
        <is>
          <t>BL-203</t>
        </is>
      </c>
      <c r="E1582" s="50" t="n">
        <v>1</v>
      </c>
      <c r="F1582" s="51" t="n">
        <v>17.56</v>
      </c>
      <c r="G1582" s="51" t="n">
        <v>0</v>
      </c>
      <c r="H1582" s="51" t="n">
        <v>0</v>
      </c>
      <c r="I1582" s="51" t="n">
        <v>4.56</v>
      </c>
      <c r="J1582" s="50" t="n"/>
      <c r="K1582" s="52">
        <f>IF(OR($A1582="",$E1582=""),"",IF($P1582=1,0,N($E1582)*N($F1582)-N($G1582)+N($H1582)))</f>
        <v/>
      </c>
      <c r="L1582" s="52">
        <f>IF(K1582="","",IF($P1582=1,0,N($E1582)*IFERROR(INDEX(Products!$D$8:$D$307,MATCH($D1582,Products!$A$8:$A$307,0)),0)))</f>
        <v/>
      </c>
      <c r="M1582" s="52">
        <f>IF(OR(K1582="",$O1582=0),IF(K1582="","",0),IF($P1582=1,0,K1582*(N(INDEX(Settings!$E$11:$E$18,$O1582))+N(INDEX(Settings!$G$11:$G$18,$O1582)))+N(INDEX(Settings!$F$11:$F$18,$O1582))))</f>
        <v/>
      </c>
      <c r="N1582" s="53">
        <f>IF(K1582="","",K1582-L1582-M1582-N($I1582)-$P1582*N(Settings!$D$20))</f>
        <v/>
      </c>
      <c r="O1582">
        <f>IF($C1582="",0,IFERROR(MATCH($C1582,Settings!$D$11:$D$18,0),0))</f>
        <v/>
      </c>
      <c r="P1582">
        <f>IF(LOWER(TRIM($J1582&amp;""))="x",1,0)</f>
        <v/>
      </c>
    </row>
    <row r="1583">
      <c r="A1583" s="49" t="n">
        <v>46216</v>
      </c>
      <c r="B1583" s="50" t="inlineStr">
        <is>
          <t>BL27576</t>
        </is>
      </c>
      <c r="C1583" s="50" t="inlineStr">
        <is>
          <t>Etsy</t>
        </is>
      </c>
      <c r="D1583" s="50" t="inlineStr">
        <is>
          <t>BL-301</t>
        </is>
      </c>
      <c r="E1583" s="50" t="n">
        <v>1</v>
      </c>
      <c r="F1583" s="51" t="n">
        <v>18.4</v>
      </c>
      <c r="G1583" s="51" t="n">
        <v>0</v>
      </c>
      <c r="H1583" s="51" t="n">
        <v>3.28</v>
      </c>
      <c r="I1583" s="51" t="n">
        <v>4.58</v>
      </c>
      <c r="J1583" s="50" t="n"/>
      <c r="K1583" s="52">
        <f>IF(OR($A1583="",$E1583=""),"",IF($P1583=1,0,N($E1583)*N($F1583)-N($G1583)+N($H1583)))</f>
        <v/>
      </c>
      <c r="L1583" s="52">
        <f>IF(K1583="","",IF($P1583=1,0,N($E1583)*IFERROR(INDEX(Products!$D$8:$D$307,MATCH($D1583,Products!$A$8:$A$307,0)),0)))</f>
        <v/>
      </c>
      <c r="M1583" s="52">
        <f>IF(OR(K1583="",$O1583=0),IF(K1583="","",0),IF($P1583=1,0,K1583*(N(INDEX(Settings!$E$11:$E$18,$O1583))+N(INDEX(Settings!$G$11:$G$18,$O1583)))+N(INDEX(Settings!$F$11:$F$18,$O1583))))</f>
        <v/>
      </c>
      <c r="N1583" s="53">
        <f>IF(K1583="","",K1583-L1583-M1583-N($I1583)-$P1583*N(Settings!$D$20))</f>
        <v/>
      </c>
      <c r="O1583">
        <f>IF($C1583="",0,IFERROR(MATCH($C1583,Settings!$D$11:$D$18,0),0))</f>
        <v/>
      </c>
      <c r="P1583">
        <f>IF(LOWER(TRIM($J1583&amp;""))="x",1,0)</f>
        <v/>
      </c>
    </row>
    <row r="1584">
      <c r="A1584" s="49" t="n">
        <v>46216</v>
      </c>
      <c r="B1584" s="50" t="inlineStr">
        <is>
          <t>BL27577</t>
        </is>
      </c>
      <c r="C1584" s="50" t="inlineStr">
        <is>
          <t>Etsy</t>
        </is>
      </c>
      <c r="D1584" s="50" t="inlineStr">
        <is>
          <t>BL-201</t>
        </is>
      </c>
      <c r="E1584" s="50" t="n">
        <v>1</v>
      </c>
      <c r="F1584" s="51" t="n">
        <v>12.52</v>
      </c>
      <c r="G1584" s="51" t="n">
        <v>0</v>
      </c>
      <c r="H1584" s="51" t="n">
        <v>3.28</v>
      </c>
      <c r="I1584" s="51" t="n">
        <v>4.32</v>
      </c>
      <c r="J1584" s="50" t="n"/>
      <c r="K1584" s="52">
        <f>IF(OR($A1584="",$E1584=""),"",IF($P1584=1,0,N($E1584)*N($F1584)-N($G1584)+N($H1584)))</f>
        <v/>
      </c>
      <c r="L1584" s="52">
        <f>IF(K1584="","",IF($P1584=1,0,N($E1584)*IFERROR(INDEX(Products!$D$8:$D$307,MATCH($D1584,Products!$A$8:$A$307,0)),0)))</f>
        <v/>
      </c>
      <c r="M1584" s="52">
        <f>IF(OR(K1584="",$O1584=0),IF(K1584="","",0),IF($P1584=1,0,K1584*(N(INDEX(Settings!$E$11:$E$18,$O1584))+N(INDEX(Settings!$G$11:$G$18,$O1584)))+N(INDEX(Settings!$F$11:$F$18,$O1584))))</f>
        <v/>
      </c>
      <c r="N1584" s="53">
        <f>IF(K1584="","",K1584-L1584-M1584-N($I1584)-$P1584*N(Settings!$D$20))</f>
        <v/>
      </c>
      <c r="O1584">
        <f>IF($C1584="",0,IFERROR(MATCH($C1584,Settings!$D$11:$D$18,0),0))</f>
        <v/>
      </c>
      <c r="P1584">
        <f>IF(LOWER(TRIM($J1584&amp;""))="x",1,0)</f>
        <v/>
      </c>
    </row>
    <row r="1585">
      <c r="A1585" s="49" t="n">
        <v>46216</v>
      </c>
      <c r="B1585" s="50" t="inlineStr">
        <is>
          <t>BL27578</t>
        </is>
      </c>
      <c r="C1585" s="50" t="inlineStr">
        <is>
          <t>eBay</t>
        </is>
      </c>
      <c r="D1585" s="50" t="inlineStr">
        <is>
          <t>BL-301</t>
        </is>
      </c>
      <c r="E1585" s="50" t="n">
        <v>1</v>
      </c>
      <c r="F1585" s="51" t="n">
        <v>18.4</v>
      </c>
      <c r="G1585" s="51" t="n">
        <v>0</v>
      </c>
      <c r="H1585" s="51" t="n">
        <v>3.28</v>
      </c>
      <c r="I1585" s="51" t="n">
        <v>4.9</v>
      </c>
      <c r="J1585" s="50" t="n"/>
      <c r="K1585" s="52">
        <f>IF(OR($A1585="",$E1585=""),"",IF($P1585=1,0,N($E1585)*N($F1585)-N($G1585)+N($H1585)))</f>
        <v/>
      </c>
      <c r="L1585" s="52">
        <f>IF(K1585="","",IF($P1585=1,0,N($E1585)*IFERROR(INDEX(Products!$D$8:$D$307,MATCH($D1585,Products!$A$8:$A$307,0)),0)))</f>
        <v/>
      </c>
      <c r="M1585" s="52">
        <f>IF(OR(K1585="",$O1585=0),IF(K1585="","",0),IF($P1585=1,0,K1585*(N(INDEX(Settings!$E$11:$E$18,$O1585))+N(INDEX(Settings!$G$11:$G$18,$O1585)))+N(INDEX(Settings!$F$11:$F$18,$O1585))))</f>
        <v/>
      </c>
      <c r="N1585" s="53">
        <f>IF(K1585="","",K1585-L1585-M1585-N($I1585)-$P1585*N(Settings!$D$20))</f>
        <v/>
      </c>
      <c r="O1585">
        <f>IF($C1585="",0,IFERROR(MATCH($C1585,Settings!$D$11:$D$18,0),0))</f>
        <v/>
      </c>
      <c r="P1585">
        <f>IF(LOWER(TRIM($J1585&amp;""))="x",1,0)</f>
        <v/>
      </c>
    </row>
    <row r="1586">
      <c r="A1586" s="49" t="n">
        <v>46217</v>
      </c>
      <c r="B1586" s="50" t="inlineStr">
        <is>
          <t>BL27579</t>
        </is>
      </c>
      <c r="C1586" s="50" t="inlineStr">
        <is>
          <t>Own shop</t>
        </is>
      </c>
      <c r="D1586" s="50" t="inlineStr">
        <is>
          <t>BL-103</t>
        </is>
      </c>
      <c r="E1586" s="50" t="n">
        <v>1</v>
      </c>
      <c r="F1586" s="51" t="n">
        <v>29.33</v>
      </c>
      <c r="G1586" s="51" t="n">
        <v>0</v>
      </c>
      <c r="H1586" s="51" t="n">
        <v>4.12</v>
      </c>
      <c r="I1586" s="51" t="n">
        <v>4.78</v>
      </c>
      <c r="J1586" s="50" t="n"/>
      <c r="K1586" s="52">
        <f>IF(OR($A1586="",$E1586=""),"",IF($P1586=1,0,N($E1586)*N($F1586)-N($G1586)+N($H1586)))</f>
        <v/>
      </c>
      <c r="L1586" s="52">
        <f>IF(K1586="","",IF($P1586=1,0,N($E1586)*IFERROR(INDEX(Products!$D$8:$D$307,MATCH($D1586,Products!$A$8:$A$307,0)),0)))</f>
        <v/>
      </c>
      <c r="M1586" s="52">
        <f>IF(OR(K1586="",$O1586=0),IF(K1586="","",0),IF($P1586=1,0,K1586*(N(INDEX(Settings!$E$11:$E$18,$O1586))+N(INDEX(Settings!$G$11:$G$18,$O1586)))+N(INDEX(Settings!$F$11:$F$18,$O1586))))</f>
        <v/>
      </c>
      <c r="N1586" s="53">
        <f>IF(K1586="","",K1586-L1586-M1586-N($I1586)-$P1586*N(Settings!$D$20))</f>
        <v/>
      </c>
      <c r="O1586">
        <f>IF($C1586="",0,IFERROR(MATCH($C1586,Settings!$D$11:$D$18,0),0))</f>
        <v/>
      </c>
      <c r="P1586">
        <f>IF(LOWER(TRIM($J1586&amp;""))="x",1,0)</f>
        <v/>
      </c>
    </row>
    <row r="1587">
      <c r="A1587" s="49" t="n">
        <v>46217</v>
      </c>
      <c r="B1587" s="50" t="inlineStr">
        <is>
          <t>BL27580</t>
        </is>
      </c>
      <c r="C1587" s="50" t="inlineStr">
        <is>
          <t>Own shop</t>
        </is>
      </c>
      <c r="D1587" s="50" t="inlineStr">
        <is>
          <t>BL-201</t>
        </is>
      </c>
      <c r="E1587" s="50" t="n">
        <v>1</v>
      </c>
      <c r="F1587" s="51" t="n">
        <v>12.52</v>
      </c>
      <c r="G1587" s="51" t="n">
        <v>0</v>
      </c>
      <c r="H1587" s="51" t="n">
        <v>4.12</v>
      </c>
      <c r="I1587" s="51" t="n">
        <v>5.15</v>
      </c>
      <c r="J1587" s="50" t="n"/>
      <c r="K1587" s="52">
        <f>IF(OR($A1587="",$E1587=""),"",IF($P1587=1,0,N($E1587)*N($F1587)-N($G1587)+N($H1587)))</f>
        <v/>
      </c>
      <c r="L1587" s="52">
        <f>IF(K1587="","",IF($P1587=1,0,N($E1587)*IFERROR(INDEX(Products!$D$8:$D$307,MATCH($D1587,Products!$A$8:$A$307,0)),0)))</f>
        <v/>
      </c>
      <c r="M1587" s="52">
        <f>IF(OR(K1587="",$O1587=0),IF(K1587="","",0),IF($P1587=1,0,K1587*(N(INDEX(Settings!$E$11:$E$18,$O1587))+N(INDEX(Settings!$G$11:$G$18,$O1587)))+N(INDEX(Settings!$F$11:$F$18,$O1587))))</f>
        <v/>
      </c>
      <c r="N1587" s="53">
        <f>IF(K1587="","",K1587-L1587-M1587-N($I1587)-$P1587*N(Settings!$D$20))</f>
        <v/>
      </c>
      <c r="O1587">
        <f>IF($C1587="",0,IFERROR(MATCH($C1587,Settings!$D$11:$D$18,0),0))</f>
        <v/>
      </c>
      <c r="P1587">
        <f>IF(LOWER(TRIM($J1587&amp;""))="x",1,0)</f>
        <v/>
      </c>
    </row>
    <row r="1588">
      <c r="A1588" s="49" t="n">
        <v>46217</v>
      </c>
      <c r="B1588" s="50" t="inlineStr">
        <is>
          <t>BL27581</t>
        </is>
      </c>
      <c r="C1588" s="50" t="inlineStr">
        <is>
          <t>Amazon</t>
        </is>
      </c>
      <c r="D1588" s="50" t="inlineStr">
        <is>
          <t>BL-204</t>
        </is>
      </c>
      <c r="E1588" s="50" t="n">
        <v>1</v>
      </c>
      <c r="F1588" s="51" t="n">
        <v>20.21</v>
      </c>
      <c r="G1588" s="51" t="n">
        <v>0</v>
      </c>
      <c r="H1588" s="51" t="n">
        <v>0</v>
      </c>
      <c r="I1588" s="51" t="n">
        <v>4.81</v>
      </c>
      <c r="J1588" s="50" t="n"/>
      <c r="K1588" s="52">
        <f>IF(OR($A1588="",$E1588=""),"",IF($P1588=1,0,N($E1588)*N($F1588)-N($G1588)+N($H1588)))</f>
        <v/>
      </c>
      <c r="L1588" s="52">
        <f>IF(K1588="","",IF($P1588=1,0,N($E1588)*IFERROR(INDEX(Products!$D$8:$D$307,MATCH($D1588,Products!$A$8:$A$307,0)),0)))</f>
        <v/>
      </c>
      <c r="M1588" s="52">
        <f>IF(OR(K1588="",$O1588=0),IF(K1588="","",0),IF($P1588=1,0,K1588*(N(INDEX(Settings!$E$11:$E$18,$O1588))+N(INDEX(Settings!$G$11:$G$18,$O1588)))+N(INDEX(Settings!$F$11:$F$18,$O1588))))</f>
        <v/>
      </c>
      <c r="N1588" s="53">
        <f>IF(K1588="","",K1588-L1588-M1588-N($I1588)-$P1588*N(Settings!$D$20))</f>
        <v/>
      </c>
      <c r="O1588">
        <f>IF($C1588="",0,IFERROR(MATCH($C1588,Settings!$D$11:$D$18,0),0))</f>
        <v/>
      </c>
      <c r="P1588">
        <f>IF(LOWER(TRIM($J1588&amp;""))="x",1,0)</f>
        <v/>
      </c>
    </row>
    <row r="1589">
      <c r="A1589" s="49" t="n">
        <v>46217</v>
      </c>
      <c r="B1589" s="50" t="inlineStr">
        <is>
          <t>BL27582</t>
        </is>
      </c>
      <c r="C1589" s="50" t="inlineStr">
        <is>
          <t>Own shop</t>
        </is>
      </c>
      <c r="D1589" s="50" t="inlineStr">
        <is>
          <t>BL-204</t>
        </is>
      </c>
      <c r="E1589" s="50" t="n">
        <v>1</v>
      </c>
      <c r="F1589" s="51" t="n">
        <v>19.24</v>
      </c>
      <c r="G1589" s="51" t="n">
        <v>0</v>
      </c>
      <c r="H1589" s="51" t="n">
        <v>4.12</v>
      </c>
      <c r="I1589" s="51" t="n">
        <v>4.49</v>
      </c>
      <c r="J1589" s="50" t="n"/>
      <c r="K1589" s="52">
        <f>IF(OR($A1589="",$E1589=""),"",IF($P1589=1,0,N($E1589)*N($F1589)-N($G1589)+N($H1589)))</f>
        <v/>
      </c>
      <c r="L1589" s="52">
        <f>IF(K1589="","",IF($P1589=1,0,N($E1589)*IFERROR(INDEX(Products!$D$8:$D$307,MATCH($D1589,Products!$A$8:$A$307,0)),0)))</f>
        <v/>
      </c>
      <c r="M1589" s="52">
        <f>IF(OR(K1589="",$O1589=0),IF(K1589="","",0),IF($P1589=1,0,K1589*(N(INDEX(Settings!$E$11:$E$18,$O1589))+N(INDEX(Settings!$G$11:$G$18,$O1589)))+N(INDEX(Settings!$F$11:$F$18,$O1589))))</f>
        <v/>
      </c>
      <c r="N1589" s="53">
        <f>IF(K1589="","",K1589-L1589-M1589-N($I1589)-$P1589*N(Settings!$D$20))</f>
        <v/>
      </c>
      <c r="O1589">
        <f>IF($C1589="",0,IFERROR(MATCH($C1589,Settings!$D$11:$D$18,0),0))</f>
        <v/>
      </c>
      <c r="P1589">
        <f>IF(LOWER(TRIM($J1589&amp;""))="x",1,0)</f>
        <v/>
      </c>
    </row>
    <row r="1590">
      <c r="A1590" s="49" t="n">
        <v>46217</v>
      </c>
      <c r="B1590" s="50" t="inlineStr">
        <is>
          <t>BL27583</t>
        </is>
      </c>
      <c r="C1590" s="50" t="inlineStr">
        <is>
          <t>Etsy</t>
        </is>
      </c>
      <c r="D1590" s="50" t="inlineStr">
        <is>
          <t>BL-401</t>
        </is>
      </c>
      <c r="E1590" s="50" t="n">
        <v>1</v>
      </c>
      <c r="F1590" s="51" t="n">
        <v>23.45</v>
      </c>
      <c r="G1590" s="51" t="n">
        <v>0</v>
      </c>
      <c r="H1590" s="51" t="n">
        <v>3.28</v>
      </c>
      <c r="I1590" s="51" t="n">
        <v>4.33</v>
      </c>
      <c r="J1590" s="50" t="n"/>
      <c r="K1590" s="52">
        <f>IF(OR($A1590="",$E1590=""),"",IF($P1590=1,0,N($E1590)*N($F1590)-N($G1590)+N($H1590)))</f>
        <v/>
      </c>
      <c r="L1590" s="52">
        <f>IF(K1590="","",IF($P1590=1,0,N($E1590)*IFERROR(INDEX(Products!$D$8:$D$307,MATCH($D1590,Products!$A$8:$A$307,0)),0)))</f>
        <v/>
      </c>
      <c r="M1590" s="52">
        <f>IF(OR(K1590="",$O1590=0),IF(K1590="","",0),IF($P1590=1,0,K1590*(N(INDEX(Settings!$E$11:$E$18,$O1590))+N(INDEX(Settings!$G$11:$G$18,$O1590)))+N(INDEX(Settings!$F$11:$F$18,$O1590))))</f>
        <v/>
      </c>
      <c r="N1590" s="53">
        <f>IF(K1590="","",K1590-L1590-M1590-N($I1590)-$P1590*N(Settings!$D$20))</f>
        <v/>
      </c>
      <c r="O1590">
        <f>IF($C1590="",0,IFERROR(MATCH($C1590,Settings!$D$11:$D$18,0),0))</f>
        <v/>
      </c>
      <c r="P1590">
        <f>IF(LOWER(TRIM($J1590&amp;""))="x",1,0)</f>
        <v/>
      </c>
    </row>
    <row r="1591">
      <c r="A1591" s="49" t="n">
        <v>46217</v>
      </c>
      <c r="B1591" s="50" t="inlineStr">
        <is>
          <t>BL27584</t>
        </is>
      </c>
      <c r="C1591" s="50" t="inlineStr">
        <is>
          <t>Own shop</t>
        </is>
      </c>
      <c r="D1591" s="50" t="inlineStr">
        <is>
          <t>BL-403</t>
        </is>
      </c>
      <c r="E1591" s="50" t="n">
        <v>2</v>
      </c>
      <c r="F1591" s="51" t="n">
        <v>10.84</v>
      </c>
      <c r="G1591" s="51" t="n">
        <v>0</v>
      </c>
      <c r="H1591" s="51" t="n">
        <v>4.12</v>
      </c>
      <c r="I1591" s="51" t="n">
        <v>4.3</v>
      </c>
      <c r="J1591" s="50" t="n"/>
      <c r="K1591" s="52">
        <f>IF(OR($A1591="",$E1591=""),"",IF($P1591=1,0,N($E1591)*N($F1591)-N($G1591)+N($H1591)))</f>
        <v/>
      </c>
      <c r="L1591" s="52">
        <f>IF(K1591="","",IF($P1591=1,0,N($E1591)*IFERROR(INDEX(Products!$D$8:$D$307,MATCH($D1591,Products!$A$8:$A$307,0)),0)))</f>
        <v/>
      </c>
      <c r="M1591" s="52">
        <f>IF(OR(K1591="",$O1591=0),IF(K1591="","",0),IF($P1591=1,0,K1591*(N(INDEX(Settings!$E$11:$E$18,$O1591))+N(INDEX(Settings!$G$11:$G$18,$O1591)))+N(INDEX(Settings!$F$11:$F$18,$O1591))))</f>
        <v/>
      </c>
      <c r="N1591" s="53">
        <f>IF(K1591="","",K1591-L1591-M1591-N($I1591)-$P1591*N(Settings!$D$20))</f>
        <v/>
      </c>
      <c r="O1591">
        <f>IF($C1591="",0,IFERROR(MATCH($C1591,Settings!$D$11:$D$18,0),0))</f>
        <v/>
      </c>
      <c r="P1591">
        <f>IF(LOWER(TRIM($J1591&amp;""))="x",1,0)</f>
        <v/>
      </c>
    </row>
    <row r="1592">
      <c r="A1592" s="49" t="n">
        <v>46217</v>
      </c>
      <c r="B1592" s="50" t="inlineStr">
        <is>
          <t>BL27585</t>
        </is>
      </c>
      <c r="C1592" s="50" t="inlineStr">
        <is>
          <t>Amazon</t>
        </is>
      </c>
      <c r="D1592" s="50" t="inlineStr">
        <is>
          <t>BL-104</t>
        </is>
      </c>
      <c r="E1592" s="50" t="n">
        <v>1</v>
      </c>
      <c r="F1592" s="51" t="n">
        <v>8.74</v>
      </c>
      <c r="G1592" s="51" t="n">
        <v>0</v>
      </c>
      <c r="H1592" s="51" t="n">
        <v>0</v>
      </c>
      <c r="I1592" s="51" t="n">
        <v>5.19</v>
      </c>
      <c r="J1592" s="50" t="n"/>
      <c r="K1592" s="52">
        <f>IF(OR($A1592="",$E1592=""),"",IF($P1592=1,0,N($E1592)*N($F1592)-N($G1592)+N($H1592)))</f>
        <v/>
      </c>
      <c r="L1592" s="52">
        <f>IF(K1592="","",IF($P1592=1,0,N($E1592)*IFERROR(INDEX(Products!$D$8:$D$307,MATCH($D1592,Products!$A$8:$A$307,0)),0)))</f>
        <v/>
      </c>
      <c r="M1592" s="52">
        <f>IF(OR(K1592="",$O1592=0),IF(K1592="","",0),IF($P1592=1,0,K1592*(N(INDEX(Settings!$E$11:$E$18,$O1592))+N(INDEX(Settings!$G$11:$G$18,$O1592)))+N(INDEX(Settings!$F$11:$F$18,$O1592))))</f>
        <v/>
      </c>
      <c r="N1592" s="53">
        <f>IF(K1592="","",K1592-L1592-M1592-N($I1592)-$P1592*N(Settings!$D$20))</f>
        <v/>
      </c>
      <c r="O1592">
        <f>IF($C1592="",0,IFERROR(MATCH($C1592,Settings!$D$11:$D$18,0),0))</f>
        <v/>
      </c>
      <c r="P1592">
        <f>IF(LOWER(TRIM($J1592&amp;""))="x",1,0)</f>
        <v/>
      </c>
    </row>
    <row r="1593">
      <c r="A1593" s="49" t="n">
        <v>46217</v>
      </c>
      <c r="B1593" s="50" t="inlineStr">
        <is>
          <t>BL27586</t>
        </is>
      </c>
      <c r="C1593" s="50" t="inlineStr">
        <is>
          <t>Amazon</t>
        </is>
      </c>
      <c r="D1593" s="50" t="inlineStr">
        <is>
          <t>BL-201</t>
        </is>
      </c>
      <c r="E1593" s="50" t="n">
        <v>1</v>
      </c>
      <c r="F1593" s="51" t="n">
        <v>13.15</v>
      </c>
      <c r="G1593" s="51" t="n">
        <v>0</v>
      </c>
      <c r="H1593" s="51" t="n">
        <v>0</v>
      </c>
      <c r="I1593" s="51" t="n">
        <v>4.16</v>
      </c>
      <c r="J1593" s="50" t="n"/>
      <c r="K1593" s="52">
        <f>IF(OR($A1593="",$E1593=""),"",IF($P1593=1,0,N($E1593)*N($F1593)-N($G1593)+N($H1593)))</f>
        <v/>
      </c>
      <c r="L1593" s="52">
        <f>IF(K1593="","",IF($P1593=1,0,N($E1593)*IFERROR(INDEX(Products!$D$8:$D$307,MATCH($D1593,Products!$A$8:$A$307,0)),0)))</f>
        <v/>
      </c>
      <c r="M1593" s="52">
        <f>IF(OR(K1593="",$O1593=0),IF(K1593="","",0),IF($P1593=1,0,K1593*(N(INDEX(Settings!$E$11:$E$18,$O1593))+N(INDEX(Settings!$G$11:$G$18,$O1593)))+N(INDEX(Settings!$F$11:$F$18,$O1593))))</f>
        <v/>
      </c>
      <c r="N1593" s="53">
        <f>IF(K1593="","",K1593-L1593-M1593-N($I1593)-$P1593*N(Settings!$D$20))</f>
        <v/>
      </c>
      <c r="O1593">
        <f>IF($C1593="",0,IFERROR(MATCH($C1593,Settings!$D$11:$D$18,0),0))</f>
        <v/>
      </c>
      <c r="P1593">
        <f>IF(LOWER(TRIM($J1593&amp;""))="x",1,0)</f>
        <v/>
      </c>
    </row>
    <row r="1594">
      <c r="A1594" s="49" t="n">
        <v>46217</v>
      </c>
      <c r="B1594" s="50" t="inlineStr">
        <is>
          <t>BL27587</t>
        </is>
      </c>
      <c r="C1594" s="50" t="inlineStr">
        <is>
          <t>Own shop</t>
        </is>
      </c>
      <c r="D1594" s="50" t="inlineStr">
        <is>
          <t>BL-302</t>
        </is>
      </c>
      <c r="E1594" s="50" t="n">
        <v>1</v>
      </c>
      <c r="F1594" s="51" t="n">
        <v>33.53</v>
      </c>
      <c r="G1594" s="51" t="n">
        <v>0</v>
      </c>
      <c r="H1594" s="51" t="n">
        <v>4.12</v>
      </c>
      <c r="I1594" s="51" t="n">
        <v>4.98</v>
      </c>
      <c r="J1594" s="50" t="n"/>
      <c r="K1594" s="52">
        <f>IF(OR($A1594="",$E1594=""),"",IF($P1594=1,0,N($E1594)*N($F1594)-N($G1594)+N($H1594)))</f>
        <v/>
      </c>
      <c r="L1594" s="52">
        <f>IF(K1594="","",IF($P1594=1,0,N($E1594)*IFERROR(INDEX(Products!$D$8:$D$307,MATCH($D1594,Products!$A$8:$A$307,0)),0)))</f>
        <v/>
      </c>
      <c r="M1594" s="52">
        <f>IF(OR(K1594="",$O1594=0),IF(K1594="","",0),IF($P1594=1,0,K1594*(N(INDEX(Settings!$E$11:$E$18,$O1594))+N(INDEX(Settings!$G$11:$G$18,$O1594)))+N(INDEX(Settings!$F$11:$F$18,$O1594))))</f>
        <v/>
      </c>
      <c r="N1594" s="53">
        <f>IF(K1594="","",K1594-L1594-M1594-N($I1594)-$P1594*N(Settings!$D$20))</f>
        <v/>
      </c>
      <c r="O1594">
        <f>IF($C1594="",0,IFERROR(MATCH($C1594,Settings!$D$11:$D$18,0),0))</f>
        <v/>
      </c>
      <c r="P1594">
        <f>IF(LOWER(TRIM($J1594&amp;""))="x",1,0)</f>
        <v/>
      </c>
    </row>
    <row r="1595">
      <c r="A1595" s="49" t="n">
        <v>46217</v>
      </c>
      <c r="B1595" s="50" t="inlineStr">
        <is>
          <t>BL27588</t>
        </is>
      </c>
      <c r="C1595" s="50" t="inlineStr">
        <is>
          <t>Etsy</t>
        </is>
      </c>
      <c r="D1595" s="50" t="inlineStr">
        <is>
          <t>BL-301</t>
        </is>
      </c>
      <c r="E1595" s="50" t="n">
        <v>1</v>
      </c>
      <c r="F1595" s="51" t="n">
        <v>18.4</v>
      </c>
      <c r="G1595" s="51" t="n">
        <v>0</v>
      </c>
      <c r="H1595" s="51" t="n">
        <v>3.28</v>
      </c>
      <c r="I1595" s="51" t="n">
        <v>4.34</v>
      </c>
      <c r="J1595" s="50" t="n"/>
      <c r="K1595" s="52">
        <f>IF(OR($A1595="",$E1595=""),"",IF($P1595=1,0,N($E1595)*N($F1595)-N($G1595)+N($H1595)))</f>
        <v/>
      </c>
      <c r="L1595" s="52">
        <f>IF(K1595="","",IF($P1595=1,0,N($E1595)*IFERROR(INDEX(Products!$D$8:$D$307,MATCH($D1595,Products!$A$8:$A$307,0)),0)))</f>
        <v/>
      </c>
      <c r="M1595" s="52">
        <f>IF(OR(K1595="",$O1595=0),IF(K1595="","",0),IF($P1595=1,0,K1595*(N(INDEX(Settings!$E$11:$E$18,$O1595))+N(INDEX(Settings!$G$11:$G$18,$O1595)))+N(INDEX(Settings!$F$11:$F$18,$O1595))))</f>
        <v/>
      </c>
      <c r="N1595" s="53">
        <f>IF(K1595="","",K1595-L1595-M1595-N($I1595)-$P1595*N(Settings!$D$20))</f>
        <v/>
      </c>
      <c r="O1595">
        <f>IF($C1595="",0,IFERROR(MATCH($C1595,Settings!$D$11:$D$18,0),0))</f>
        <v/>
      </c>
      <c r="P1595">
        <f>IF(LOWER(TRIM($J1595&amp;""))="x",1,0)</f>
        <v/>
      </c>
    </row>
    <row r="1596">
      <c r="A1596" s="49" t="n">
        <v>46218</v>
      </c>
      <c r="B1596" s="50" t="inlineStr">
        <is>
          <t>BL27589</t>
        </is>
      </c>
      <c r="C1596" s="50" t="inlineStr">
        <is>
          <t>Amazon</t>
        </is>
      </c>
      <c r="D1596" s="50" t="inlineStr">
        <is>
          <t>BL-103</t>
        </is>
      </c>
      <c r="E1596" s="50" t="n">
        <v>1</v>
      </c>
      <c r="F1596" s="51" t="n">
        <v>30.79</v>
      </c>
      <c r="G1596" s="51" t="n">
        <v>0</v>
      </c>
      <c r="H1596" s="51" t="n">
        <v>0</v>
      </c>
      <c r="I1596" s="51" t="n">
        <v>4.53</v>
      </c>
      <c r="J1596" s="50" t="n"/>
      <c r="K1596" s="52">
        <f>IF(OR($A1596="",$E1596=""),"",IF($P1596=1,0,N($E1596)*N($F1596)-N($G1596)+N($H1596)))</f>
        <v/>
      </c>
      <c r="L1596" s="52">
        <f>IF(K1596="","",IF($P1596=1,0,N($E1596)*IFERROR(INDEX(Products!$D$8:$D$307,MATCH($D1596,Products!$A$8:$A$307,0)),0)))</f>
        <v/>
      </c>
      <c r="M1596" s="52">
        <f>IF(OR(K1596="",$O1596=0),IF(K1596="","",0),IF($P1596=1,0,K1596*(N(INDEX(Settings!$E$11:$E$18,$O1596))+N(INDEX(Settings!$G$11:$G$18,$O1596)))+N(INDEX(Settings!$F$11:$F$18,$O1596))))</f>
        <v/>
      </c>
      <c r="N1596" s="53">
        <f>IF(K1596="","",K1596-L1596-M1596-N($I1596)-$P1596*N(Settings!$D$20))</f>
        <v/>
      </c>
      <c r="O1596">
        <f>IF($C1596="",0,IFERROR(MATCH($C1596,Settings!$D$11:$D$18,0),0))</f>
        <v/>
      </c>
      <c r="P1596">
        <f>IF(LOWER(TRIM($J1596&amp;""))="x",1,0)</f>
        <v/>
      </c>
    </row>
    <row r="1597">
      <c r="A1597" s="49" t="n">
        <v>46218</v>
      </c>
      <c r="B1597" s="50" t="inlineStr">
        <is>
          <t>BL27590</t>
        </is>
      </c>
      <c r="C1597" s="50" t="inlineStr">
        <is>
          <t>eBay</t>
        </is>
      </c>
      <c r="D1597" s="50" t="inlineStr">
        <is>
          <t>BL-301</t>
        </is>
      </c>
      <c r="E1597" s="50" t="n">
        <v>1</v>
      </c>
      <c r="F1597" s="51" t="n">
        <v>18.4</v>
      </c>
      <c r="G1597" s="51" t="n">
        <v>0</v>
      </c>
      <c r="H1597" s="51" t="n">
        <v>3.28</v>
      </c>
      <c r="I1597" s="51" t="n">
        <v>5.12</v>
      </c>
      <c r="J1597" s="50" t="n"/>
      <c r="K1597" s="52">
        <f>IF(OR($A1597="",$E1597=""),"",IF($P1597=1,0,N($E1597)*N($F1597)-N($G1597)+N($H1597)))</f>
        <v/>
      </c>
      <c r="L1597" s="52">
        <f>IF(K1597="","",IF($P1597=1,0,N($E1597)*IFERROR(INDEX(Products!$D$8:$D$307,MATCH($D1597,Products!$A$8:$A$307,0)),0)))</f>
        <v/>
      </c>
      <c r="M1597" s="52">
        <f>IF(OR(K1597="",$O1597=0),IF(K1597="","",0),IF($P1597=1,0,K1597*(N(INDEX(Settings!$E$11:$E$18,$O1597))+N(INDEX(Settings!$G$11:$G$18,$O1597)))+N(INDEX(Settings!$F$11:$F$18,$O1597))))</f>
        <v/>
      </c>
      <c r="N1597" s="53">
        <f>IF(K1597="","",K1597-L1597-M1597-N($I1597)-$P1597*N(Settings!$D$20))</f>
        <v/>
      </c>
      <c r="O1597">
        <f>IF($C1597="",0,IFERROR(MATCH($C1597,Settings!$D$11:$D$18,0),0))</f>
        <v/>
      </c>
      <c r="P1597">
        <f>IF(LOWER(TRIM($J1597&amp;""))="x",1,0)</f>
        <v/>
      </c>
    </row>
    <row r="1598">
      <c r="A1598" s="49" t="n">
        <v>46218</v>
      </c>
      <c r="B1598" s="50" t="inlineStr">
        <is>
          <t>BL27591</t>
        </is>
      </c>
      <c r="C1598" s="50" t="inlineStr">
        <is>
          <t>Amazon</t>
        </is>
      </c>
      <c r="D1598" s="50" t="inlineStr">
        <is>
          <t>BL-302</t>
        </is>
      </c>
      <c r="E1598" s="50" t="n">
        <v>1</v>
      </c>
      <c r="F1598" s="51" t="n">
        <v>35.21</v>
      </c>
      <c r="G1598" s="51" t="n">
        <v>0</v>
      </c>
      <c r="H1598" s="51" t="n">
        <v>0</v>
      </c>
      <c r="I1598" s="51" t="n">
        <v>5.13</v>
      </c>
      <c r="J1598" s="50" t="n"/>
      <c r="K1598" s="52">
        <f>IF(OR($A1598="",$E1598=""),"",IF($P1598=1,0,N($E1598)*N($F1598)-N($G1598)+N($H1598)))</f>
        <v/>
      </c>
      <c r="L1598" s="52">
        <f>IF(K1598="","",IF($P1598=1,0,N($E1598)*IFERROR(INDEX(Products!$D$8:$D$307,MATCH($D1598,Products!$A$8:$A$307,0)),0)))</f>
        <v/>
      </c>
      <c r="M1598" s="52">
        <f>IF(OR(K1598="",$O1598=0),IF(K1598="","",0),IF($P1598=1,0,K1598*(N(INDEX(Settings!$E$11:$E$18,$O1598))+N(INDEX(Settings!$G$11:$G$18,$O1598)))+N(INDEX(Settings!$F$11:$F$18,$O1598))))</f>
        <v/>
      </c>
      <c r="N1598" s="53">
        <f>IF(K1598="","",K1598-L1598-M1598-N($I1598)-$P1598*N(Settings!$D$20))</f>
        <v/>
      </c>
      <c r="O1598">
        <f>IF($C1598="",0,IFERROR(MATCH($C1598,Settings!$D$11:$D$18,0),0))</f>
        <v/>
      </c>
      <c r="P1598">
        <f>IF(LOWER(TRIM($J1598&amp;""))="x",1,0)</f>
        <v/>
      </c>
    </row>
    <row r="1599">
      <c r="A1599" s="49" t="n">
        <v>46218</v>
      </c>
      <c r="B1599" s="50" t="inlineStr">
        <is>
          <t>BL27592</t>
        </is>
      </c>
      <c r="C1599" s="50" t="inlineStr">
        <is>
          <t>Own shop</t>
        </is>
      </c>
      <c r="D1599" s="50" t="inlineStr">
        <is>
          <t>BL-102</t>
        </is>
      </c>
      <c r="E1599" s="50" t="n">
        <v>1</v>
      </c>
      <c r="F1599" s="51" t="n">
        <v>14.2</v>
      </c>
      <c r="G1599" s="51" t="n">
        <v>0</v>
      </c>
      <c r="H1599" s="51" t="n">
        <v>4.12</v>
      </c>
      <c r="I1599" s="51" t="n">
        <v>4.32</v>
      </c>
      <c r="J1599" s="50" t="n"/>
      <c r="K1599" s="52">
        <f>IF(OR($A1599="",$E1599=""),"",IF($P1599=1,0,N($E1599)*N($F1599)-N($G1599)+N($H1599)))</f>
        <v/>
      </c>
      <c r="L1599" s="52">
        <f>IF(K1599="","",IF($P1599=1,0,N($E1599)*IFERROR(INDEX(Products!$D$8:$D$307,MATCH($D1599,Products!$A$8:$A$307,0)),0)))</f>
        <v/>
      </c>
      <c r="M1599" s="52">
        <f>IF(OR(K1599="",$O1599=0),IF(K1599="","",0),IF($P1599=1,0,K1599*(N(INDEX(Settings!$E$11:$E$18,$O1599))+N(INDEX(Settings!$G$11:$G$18,$O1599)))+N(INDEX(Settings!$F$11:$F$18,$O1599))))</f>
        <v/>
      </c>
      <c r="N1599" s="53">
        <f>IF(K1599="","",K1599-L1599-M1599-N($I1599)-$P1599*N(Settings!$D$20))</f>
        <v/>
      </c>
      <c r="O1599">
        <f>IF($C1599="",0,IFERROR(MATCH($C1599,Settings!$D$11:$D$18,0),0))</f>
        <v/>
      </c>
      <c r="P1599">
        <f>IF(LOWER(TRIM($J1599&amp;""))="x",1,0)</f>
        <v/>
      </c>
    </row>
    <row r="1600">
      <c r="A1600" s="49" t="n">
        <v>46218</v>
      </c>
      <c r="B1600" s="50" t="inlineStr">
        <is>
          <t>BL27593</t>
        </is>
      </c>
      <c r="C1600" s="50" t="inlineStr">
        <is>
          <t>Amazon</t>
        </is>
      </c>
      <c r="D1600" s="50" t="inlineStr">
        <is>
          <t>BL-302</t>
        </is>
      </c>
      <c r="E1600" s="50" t="n">
        <v>2</v>
      </c>
      <c r="F1600" s="51" t="n">
        <v>35.21</v>
      </c>
      <c r="G1600" s="51" t="n">
        <v>0</v>
      </c>
      <c r="H1600" s="51" t="n">
        <v>0</v>
      </c>
      <c r="I1600" s="51" t="n">
        <v>4.63</v>
      </c>
      <c r="J1600" s="50" t="n"/>
      <c r="K1600" s="52">
        <f>IF(OR($A1600="",$E1600=""),"",IF($P1600=1,0,N($E1600)*N($F1600)-N($G1600)+N($H1600)))</f>
        <v/>
      </c>
      <c r="L1600" s="52">
        <f>IF(K1600="","",IF($P1600=1,0,N($E1600)*IFERROR(INDEX(Products!$D$8:$D$307,MATCH($D1600,Products!$A$8:$A$307,0)),0)))</f>
        <v/>
      </c>
      <c r="M1600" s="52">
        <f>IF(OR(K1600="",$O1600=0),IF(K1600="","",0),IF($P1600=1,0,K1600*(N(INDEX(Settings!$E$11:$E$18,$O1600))+N(INDEX(Settings!$G$11:$G$18,$O1600)))+N(INDEX(Settings!$F$11:$F$18,$O1600))))</f>
        <v/>
      </c>
      <c r="N1600" s="53">
        <f>IF(K1600="","",K1600-L1600-M1600-N($I1600)-$P1600*N(Settings!$D$20))</f>
        <v/>
      </c>
      <c r="O1600">
        <f>IF($C1600="",0,IFERROR(MATCH($C1600,Settings!$D$11:$D$18,0),0))</f>
        <v/>
      </c>
      <c r="P1600">
        <f>IF(LOWER(TRIM($J1600&amp;""))="x",1,0)</f>
        <v/>
      </c>
    </row>
    <row r="1601">
      <c r="A1601" s="49" t="n">
        <v>46218</v>
      </c>
      <c r="B1601" s="50" t="inlineStr">
        <is>
          <t>BL27594</t>
        </is>
      </c>
      <c r="C1601" s="50" t="inlineStr">
        <is>
          <t>Own shop</t>
        </is>
      </c>
      <c r="D1601" s="50" t="inlineStr">
        <is>
          <t>BL-301</t>
        </is>
      </c>
      <c r="E1601" s="50" t="n">
        <v>1</v>
      </c>
      <c r="F1601" s="51" t="n">
        <v>18.4</v>
      </c>
      <c r="G1601" s="51" t="n">
        <v>0</v>
      </c>
      <c r="H1601" s="51" t="n">
        <v>4.12</v>
      </c>
      <c r="I1601" s="51" t="n">
        <v>4.81</v>
      </c>
      <c r="J1601" s="50" t="n"/>
      <c r="K1601" s="52">
        <f>IF(OR($A1601="",$E1601=""),"",IF($P1601=1,0,N($E1601)*N($F1601)-N($G1601)+N($H1601)))</f>
        <v/>
      </c>
      <c r="L1601" s="52">
        <f>IF(K1601="","",IF($P1601=1,0,N($E1601)*IFERROR(INDEX(Products!$D$8:$D$307,MATCH($D1601,Products!$A$8:$A$307,0)),0)))</f>
        <v/>
      </c>
      <c r="M1601" s="52">
        <f>IF(OR(K1601="",$O1601=0),IF(K1601="","",0),IF($P1601=1,0,K1601*(N(INDEX(Settings!$E$11:$E$18,$O1601))+N(INDEX(Settings!$G$11:$G$18,$O1601)))+N(INDEX(Settings!$F$11:$F$18,$O1601))))</f>
        <v/>
      </c>
      <c r="N1601" s="53">
        <f>IF(K1601="","",K1601-L1601-M1601-N($I1601)-$P1601*N(Settings!$D$20))</f>
        <v/>
      </c>
      <c r="O1601">
        <f>IF($C1601="",0,IFERROR(MATCH($C1601,Settings!$D$11:$D$18,0),0))</f>
        <v/>
      </c>
      <c r="P1601">
        <f>IF(LOWER(TRIM($J1601&amp;""))="x",1,0)</f>
        <v/>
      </c>
    </row>
    <row r="1602">
      <c r="A1602" s="49" t="n">
        <v>46218</v>
      </c>
      <c r="B1602" s="50" t="inlineStr">
        <is>
          <t>BL27595</t>
        </is>
      </c>
      <c r="C1602" s="50" t="inlineStr">
        <is>
          <t>Own shop</t>
        </is>
      </c>
      <c r="D1602" s="50" t="inlineStr">
        <is>
          <t>BL-403</t>
        </is>
      </c>
      <c r="E1602" s="50" t="n">
        <v>1</v>
      </c>
      <c r="F1602" s="51" t="n">
        <v>10.84</v>
      </c>
      <c r="G1602" s="51" t="n">
        <v>0</v>
      </c>
      <c r="H1602" s="51" t="n">
        <v>4.12</v>
      </c>
      <c r="I1602" s="51" t="n">
        <v>5.08</v>
      </c>
      <c r="J1602" s="50" t="n"/>
      <c r="K1602" s="52">
        <f>IF(OR($A1602="",$E1602=""),"",IF($P1602=1,0,N($E1602)*N($F1602)-N($G1602)+N($H1602)))</f>
        <v/>
      </c>
      <c r="L1602" s="52">
        <f>IF(K1602="","",IF($P1602=1,0,N($E1602)*IFERROR(INDEX(Products!$D$8:$D$307,MATCH($D1602,Products!$A$8:$A$307,0)),0)))</f>
        <v/>
      </c>
      <c r="M1602" s="52">
        <f>IF(OR(K1602="",$O1602=0),IF(K1602="","",0),IF($P1602=1,0,K1602*(N(INDEX(Settings!$E$11:$E$18,$O1602))+N(INDEX(Settings!$G$11:$G$18,$O1602)))+N(INDEX(Settings!$F$11:$F$18,$O1602))))</f>
        <v/>
      </c>
      <c r="N1602" s="53">
        <f>IF(K1602="","",K1602-L1602-M1602-N($I1602)-$P1602*N(Settings!$D$20))</f>
        <v/>
      </c>
      <c r="O1602">
        <f>IF($C1602="",0,IFERROR(MATCH($C1602,Settings!$D$11:$D$18,0),0))</f>
        <v/>
      </c>
      <c r="P1602">
        <f>IF(LOWER(TRIM($J1602&amp;""))="x",1,0)</f>
        <v/>
      </c>
    </row>
    <row r="1603">
      <c r="A1603" s="49" t="n">
        <v>46219</v>
      </c>
      <c r="B1603" s="50" t="inlineStr">
        <is>
          <t>BL27596</t>
        </is>
      </c>
      <c r="C1603" s="50" t="inlineStr">
        <is>
          <t>Own shop</t>
        </is>
      </c>
      <c r="D1603" s="50" t="inlineStr">
        <is>
          <t>BL-202</t>
        </is>
      </c>
      <c r="E1603" s="50" t="n">
        <v>1</v>
      </c>
      <c r="F1603" s="51" t="n">
        <v>57.98</v>
      </c>
      <c r="G1603" s="51" t="n">
        <v>5.8</v>
      </c>
      <c r="H1603" s="51" t="n">
        <v>0</v>
      </c>
      <c r="I1603" s="51" t="n">
        <v>6.9</v>
      </c>
      <c r="J1603" s="50" t="inlineStr">
        <is>
          <t>x</t>
        </is>
      </c>
      <c r="K1603" s="52">
        <f>IF(OR($A1603="",$E1603=""),"",IF($P1603=1,0,N($E1603)*N($F1603)-N($G1603)+N($H1603)))</f>
        <v/>
      </c>
      <c r="L1603" s="52">
        <f>IF(K1603="","",IF($P1603=1,0,N($E1603)*IFERROR(INDEX(Products!$D$8:$D$307,MATCH($D1603,Products!$A$8:$A$307,0)),0)))</f>
        <v/>
      </c>
      <c r="M1603" s="52">
        <f>IF(OR(K1603="",$O1603=0),IF(K1603="","",0),IF($P1603=1,0,K1603*(N(INDEX(Settings!$E$11:$E$18,$O1603))+N(INDEX(Settings!$G$11:$G$18,$O1603)))+N(INDEX(Settings!$F$11:$F$18,$O1603))))</f>
        <v/>
      </c>
      <c r="N1603" s="53">
        <f>IF(K1603="","",K1603-L1603-M1603-N($I1603)-$P1603*N(Settings!$D$20))</f>
        <v/>
      </c>
      <c r="O1603">
        <f>IF($C1603="",0,IFERROR(MATCH($C1603,Settings!$D$11:$D$18,0),0))</f>
        <v/>
      </c>
      <c r="P1603">
        <f>IF(LOWER(TRIM($J1603&amp;""))="x",1,0)</f>
        <v/>
      </c>
    </row>
    <row r="1604">
      <c r="A1604" s="49" t="n">
        <v>46219</v>
      </c>
      <c r="B1604" s="50" t="inlineStr">
        <is>
          <t>BL27597</t>
        </is>
      </c>
      <c r="C1604" s="50" t="inlineStr">
        <is>
          <t>Own shop</t>
        </is>
      </c>
      <c r="D1604" s="50" t="inlineStr">
        <is>
          <t>BL-403</t>
        </is>
      </c>
      <c r="E1604" s="50" t="n">
        <v>1</v>
      </c>
      <c r="F1604" s="51" t="n">
        <v>10.84</v>
      </c>
      <c r="G1604" s="51" t="n">
        <v>0</v>
      </c>
      <c r="H1604" s="51" t="n">
        <v>4.12</v>
      </c>
      <c r="I1604" s="51" t="n">
        <v>4.64</v>
      </c>
      <c r="J1604" s="50" t="n"/>
      <c r="K1604" s="52">
        <f>IF(OR($A1604="",$E1604=""),"",IF($P1604=1,0,N($E1604)*N($F1604)-N($G1604)+N($H1604)))</f>
        <v/>
      </c>
      <c r="L1604" s="52">
        <f>IF(K1604="","",IF($P1604=1,0,N($E1604)*IFERROR(INDEX(Products!$D$8:$D$307,MATCH($D1604,Products!$A$8:$A$307,0)),0)))</f>
        <v/>
      </c>
      <c r="M1604" s="52">
        <f>IF(OR(K1604="",$O1604=0),IF(K1604="","",0),IF($P1604=1,0,K1604*(N(INDEX(Settings!$E$11:$E$18,$O1604))+N(INDEX(Settings!$G$11:$G$18,$O1604)))+N(INDEX(Settings!$F$11:$F$18,$O1604))))</f>
        <v/>
      </c>
      <c r="N1604" s="53">
        <f>IF(K1604="","",K1604-L1604-M1604-N($I1604)-$P1604*N(Settings!$D$20))</f>
        <v/>
      </c>
      <c r="O1604">
        <f>IF($C1604="",0,IFERROR(MATCH($C1604,Settings!$D$11:$D$18,0),0))</f>
        <v/>
      </c>
      <c r="P1604">
        <f>IF(LOWER(TRIM($J1604&amp;""))="x",1,0)</f>
        <v/>
      </c>
    </row>
    <row r="1605">
      <c r="A1605" s="49" t="n">
        <v>46219</v>
      </c>
      <c r="B1605" s="50" t="inlineStr">
        <is>
          <t>BL27598</t>
        </is>
      </c>
      <c r="C1605" s="50" t="inlineStr">
        <is>
          <t>Own shop</t>
        </is>
      </c>
      <c r="D1605" s="50" t="inlineStr">
        <is>
          <t>BL-102</t>
        </is>
      </c>
      <c r="E1605" s="50" t="n">
        <v>1</v>
      </c>
      <c r="F1605" s="51" t="n">
        <v>14.2</v>
      </c>
      <c r="G1605" s="51" t="n">
        <v>0</v>
      </c>
      <c r="H1605" s="51" t="n">
        <v>4.12</v>
      </c>
      <c r="I1605" s="51" t="n">
        <v>4.3</v>
      </c>
      <c r="J1605" s="50" t="n"/>
      <c r="K1605" s="52">
        <f>IF(OR($A1605="",$E1605=""),"",IF($P1605=1,0,N($E1605)*N($F1605)-N($G1605)+N($H1605)))</f>
        <v/>
      </c>
      <c r="L1605" s="52">
        <f>IF(K1605="","",IF($P1605=1,0,N($E1605)*IFERROR(INDEX(Products!$D$8:$D$307,MATCH($D1605,Products!$A$8:$A$307,0)),0)))</f>
        <v/>
      </c>
      <c r="M1605" s="52">
        <f>IF(OR(K1605="",$O1605=0),IF(K1605="","",0),IF($P1605=1,0,K1605*(N(INDEX(Settings!$E$11:$E$18,$O1605))+N(INDEX(Settings!$G$11:$G$18,$O1605)))+N(INDEX(Settings!$F$11:$F$18,$O1605))))</f>
        <v/>
      </c>
      <c r="N1605" s="53">
        <f>IF(K1605="","",K1605-L1605-M1605-N($I1605)-$P1605*N(Settings!$D$20))</f>
        <v/>
      </c>
      <c r="O1605">
        <f>IF($C1605="",0,IFERROR(MATCH($C1605,Settings!$D$11:$D$18,0),0))</f>
        <v/>
      </c>
      <c r="P1605">
        <f>IF(LOWER(TRIM($J1605&amp;""))="x",1,0)</f>
        <v/>
      </c>
    </row>
    <row r="1606">
      <c r="A1606" s="49" t="n">
        <v>46219</v>
      </c>
      <c r="B1606" s="50" t="inlineStr">
        <is>
          <t>BL27599</t>
        </is>
      </c>
      <c r="C1606" s="50" t="inlineStr">
        <is>
          <t>Amazon</t>
        </is>
      </c>
      <c r="D1606" s="50" t="inlineStr">
        <is>
          <t>BL-201</t>
        </is>
      </c>
      <c r="E1606" s="50" t="n">
        <v>1</v>
      </c>
      <c r="F1606" s="51" t="n">
        <v>13.15</v>
      </c>
      <c r="G1606" s="51" t="n">
        <v>0</v>
      </c>
      <c r="H1606" s="51" t="n">
        <v>0</v>
      </c>
      <c r="I1606" s="51" t="n">
        <v>4.95</v>
      </c>
      <c r="J1606" s="50" t="n"/>
      <c r="K1606" s="52">
        <f>IF(OR($A1606="",$E1606=""),"",IF($P1606=1,0,N($E1606)*N($F1606)-N($G1606)+N($H1606)))</f>
        <v/>
      </c>
      <c r="L1606" s="52">
        <f>IF(K1606="","",IF($P1606=1,0,N($E1606)*IFERROR(INDEX(Products!$D$8:$D$307,MATCH($D1606,Products!$A$8:$A$307,0)),0)))</f>
        <v/>
      </c>
      <c r="M1606" s="52">
        <f>IF(OR(K1606="",$O1606=0),IF(K1606="","",0),IF($P1606=1,0,K1606*(N(INDEX(Settings!$E$11:$E$18,$O1606))+N(INDEX(Settings!$G$11:$G$18,$O1606)))+N(INDEX(Settings!$F$11:$F$18,$O1606))))</f>
        <v/>
      </c>
      <c r="N1606" s="53">
        <f>IF(K1606="","",K1606-L1606-M1606-N($I1606)-$P1606*N(Settings!$D$20))</f>
        <v/>
      </c>
      <c r="O1606">
        <f>IF($C1606="",0,IFERROR(MATCH($C1606,Settings!$D$11:$D$18,0),0))</f>
        <v/>
      </c>
      <c r="P1606">
        <f>IF(LOWER(TRIM($J1606&amp;""))="x",1,0)</f>
        <v/>
      </c>
    </row>
    <row r="1607">
      <c r="A1607" s="49" t="n">
        <v>46219</v>
      </c>
      <c r="B1607" s="50" t="inlineStr">
        <is>
          <t>BL27600</t>
        </is>
      </c>
      <c r="C1607" s="50" t="inlineStr">
        <is>
          <t>Amazon</t>
        </is>
      </c>
      <c r="D1607" s="50" t="inlineStr">
        <is>
          <t>BL-101</t>
        </is>
      </c>
      <c r="E1607" s="50" t="n">
        <v>1</v>
      </c>
      <c r="F1607" s="51" t="n">
        <v>21.97</v>
      </c>
      <c r="G1607" s="51" t="n">
        <v>0</v>
      </c>
      <c r="H1607" s="51" t="n">
        <v>0</v>
      </c>
      <c r="I1607" s="51" t="n">
        <v>4.52</v>
      </c>
      <c r="J1607" s="50" t="n"/>
      <c r="K1607" s="52">
        <f>IF(OR($A1607="",$E1607=""),"",IF($P1607=1,0,N($E1607)*N($F1607)-N($G1607)+N($H1607)))</f>
        <v/>
      </c>
      <c r="L1607" s="52">
        <f>IF(K1607="","",IF($P1607=1,0,N($E1607)*IFERROR(INDEX(Products!$D$8:$D$307,MATCH($D1607,Products!$A$8:$A$307,0)),0)))</f>
        <v/>
      </c>
      <c r="M1607" s="52">
        <f>IF(OR(K1607="",$O1607=0),IF(K1607="","",0),IF($P1607=1,0,K1607*(N(INDEX(Settings!$E$11:$E$18,$O1607))+N(INDEX(Settings!$G$11:$G$18,$O1607)))+N(INDEX(Settings!$F$11:$F$18,$O1607))))</f>
        <v/>
      </c>
      <c r="N1607" s="53">
        <f>IF(K1607="","",K1607-L1607-M1607-N($I1607)-$P1607*N(Settings!$D$20))</f>
        <v/>
      </c>
      <c r="O1607">
        <f>IF($C1607="",0,IFERROR(MATCH($C1607,Settings!$D$11:$D$18,0),0))</f>
        <v/>
      </c>
      <c r="P1607">
        <f>IF(LOWER(TRIM($J1607&amp;""))="x",1,0)</f>
        <v/>
      </c>
    </row>
    <row r="1608">
      <c r="A1608" s="49" t="n">
        <v>46219</v>
      </c>
      <c r="B1608" s="50" t="inlineStr">
        <is>
          <t>BL27601</t>
        </is>
      </c>
      <c r="C1608" s="50" t="inlineStr">
        <is>
          <t>Etsy</t>
        </is>
      </c>
      <c r="D1608" s="50" t="inlineStr">
        <is>
          <t>BL-401</t>
        </is>
      </c>
      <c r="E1608" s="50" t="n">
        <v>1</v>
      </c>
      <c r="F1608" s="51" t="n">
        <v>23.45</v>
      </c>
      <c r="G1608" s="51" t="n">
        <v>0</v>
      </c>
      <c r="H1608" s="51" t="n">
        <v>3.28</v>
      </c>
      <c r="I1608" s="51" t="n">
        <v>4.27</v>
      </c>
      <c r="J1608" s="50" t="n"/>
      <c r="K1608" s="52">
        <f>IF(OR($A1608="",$E1608=""),"",IF($P1608=1,0,N($E1608)*N($F1608)-N($G1608)+N($H1608)))</f>
        <v/>
      </c>
      <c r="L1608" s="52">
        <f>IF(K1608="","",IF($P1608=1,0,N($E1608)*IFERROR(INDEX(Products!$D$8:$D$307,MATCH($D1608,Products!$A$8:$A$307,0)),0)))</f>
        <v/>
      </c>
      <c r="M1608" s="52">
        <f>IF(OR(K1608="",$O1608=0),IF(K1608="","",0),IF($P1608=1,0,K1608*(N(INDEX(Settings!$E$11:$E$18,$O1608))+N(INDEX(Settings!$G$11:$G$18,$O1608)))+N(INDEX(Settings!$F$11:$F$18,$O1608))))</f>
        <v/>
      </c>
      <c r="N1608" s="53">
        <f>IF(K1608="","",K1608-L1608-M1608-N($I1608)-$P1608*N(Settings!$D$20))</f>
        <v/>
      </c>
      <c r="O1608">
        <f>IF($C1608="",0,IFERROR(MATCH($C1608,Settings!$D$11:$D$18,0),0))</f>
        <v/>
      </c>
      <c r="P1608">
        <f>IF(LOWER(TRIM($J1608&amp;""))="x",1,0)</f>
        <v/>
      </c>
    </row>
    <row r="1609">
      <c r="A1609" s="49" t="n">
        <v>46219</v>
      </c>
      <c r="B1609" s="50" t="inlineStr">
        <is>
          <t>BL27602</t>
        </is>
      </c>
      <c r="C1609" s="50" t="inlineStr">
        <is>
          <t>Own shop</t>
        </is>
      </c>
      <c r="D1609" s="50" t="inlineStr">
        <is>
          <t>BL-301</t>
        </is>
      </c>
      <c r="E1609" s="50" t="n">
        <v>1</v>
      </c>
      <c r="F1609" s="51" t="n">
        <v>18.4</v>
      </c>
      <c r="G1609" s="51" t="n">
        <v>1.84</v>
      </c>
      <c r="H1609" s="51" t="n">
        <v>4.12</v>
      </c>
      <c r="I1609" s="51" t="n">
        <v>4.5</v>
      </c>
      <c r="J1609" s="50" t="n"/>
      <c r="K1609" s="52">
        <f>IF(OR($A1609="",$E1609=""),"",IF($P1609=1,0,N($E1609)*N($F1609)-N($G1609)+N($H1609)))</f>
        <v/>
      </c>
      <c r="L1609" s="52">
        <f>IF(K1609="","",IF($P1609=1,0,N($E1609)*IFERROR(INDEX(Products!$D$8:$D$307,MATCH($D1609,Products!$A$8:$A$307,0)),0)))</f>
        <v/>
      </c>
      <c r="M1609" s="52">
        <f>IF(OR(K1609="",$O1609=0),IF(K1609="","",0),IF($P1609=1,0,K1609*(N(INDEX(Settings!$E$11:$E$18,$O1609))+N(INDEX(Settings!$G$11:$G$18,$O1609)))+N(INDEX(Settings!$F$11:$F$18,$O1609))))</f>
        <v/>
      </c>
      <c r="N1609" s="53">
        <f>IF(K1609="","",K1609-L1609-M1609-N($I1609)-$P1609*N(Settings!$D$20))</f>
        <v/>
      </c>
      <c r="O1609">
        <f>IF($C1609="",0,IFERROR(MATCH($C1609,Settings!$D$11:$D$18,0),0))</f>
        <v/>
      </c>
      <c r="P1609">
        <f>IF(LOWER(TRIM($J1609&amp;""))="x",1,0)</f>
        <v/>
      </c>
    </row>
    <row r="1610">
      <c r="A1610" s="49" t="n">
        <v>46219</v>
      </c>
      <c r="B1610" s="50" t="inlineStr">
        <is>
          <t>BL27603</t>
        </is>
      </c>
      <c r="C1610" s="50" t="inlineStr">
        <is>
          <t>Own shop</t>
        </is>
      </c>
      <c r="D1610" s="50" t="inlineStr">
        <is>
          <t>BL-302</t>
        </is>
      </c>
      <c r="E1610" s="50" t="n">
        <v>1</v>
      </c>
      <c r="F1610" s="51" t="n">
        <v>33.53</v>
      </c>
      <c r="G1610" s="51" t="n">
        <v>0</v>
      </c>
      <c r="H1610" s="51" t="n">
        <v>4.12</v>
      </c>
      <c r="I1610" s="51" t="n">
        <v>4.91</v>
      </c>
      <c r="J1610" s="50" t="inlineStr">
        <is>
          <t>x</t>
        </is>
      </c>
      <c r="K1610" s="52">
        <f>IF(OR($A1610="",$E1610=""),"",IF($P1610=1,0,N($E1610)*N($F1610)-N($G1610)+N($H1610)))</f>
        <v/>
      </c>
      <c r="L1610" s="52">
        <f>IF(K1610="","",IF($P1610=1,0,N($E1610)*IFERROR(INDEX(Products!$D$8:$D$307,MATCH($D1610,Products!$A$8:$A$307,0)),0)))</f>
        <v/>
      </c>
      <c r="M1610" s="52">
        <f>IF(OR(K1610="",$O1610=0),IF(K1610="","",0),IF($P1610=1,0,K1610*(N(INDEX(Settings!$E$11:$E$18,$O1610))+N(INDEX(Settings!$G$11:$G$18,$O1610)))+N(INDEX(Settings!$F$11:$F$18,$O1610))))</f>
        <v/>
      </c>
      <c r="N1610" s="53">
        <f>IF(K1610="","",K1610-L1610-M1610-N($I1610)-$P1610*N(Settings!$D$20))</f>
        <v/>
      </c>
      <c r="O1610">
        <f>IF($C1610="",0,IFERROR(MATCH($C1610,Settings!$D$11:$D$18,0),0))</f>
        <v/>
      </c>
      <c r="P1610">
        <f>IF(LOWER(TRIM($J1610&amp;""))="x",1,0)</f>
        <v/>
      </c>
    </row>
    <row r="1611">
      <c r="A1611" s="49" t="n">
        <v>46219</v>
      </c>
      <c r="B1611" s="50" t="inlineStr">
        <is>
          <t>BL27604</t>
        </is>
      </c>
      <c r="C1611" s="50" t="inlineStr">
        <is>
          <t>Own shop</t>
        </is>
      </c>
      <c r="D1611" s="50" t="inlineStr">
        <is>
          <t>BL-303</t>
        </is>
      </c>
      <c r="E1611" s="50" t="n">
        <v>1</v>
      </c>
      <c r="F1611" s="51" t="n">
        <v>10</v>
      </c>
      <c r="G1611" s="51" t="n">
        <v>0</v>
      </c>
      <c r="H1611" s="51" t="n">
        <v>4.12</v>
      </c>
      <c r="I1611" s="51" t="n">
        <v>4.78</v>
      </c>
      <c r="J1611" s="50" t="n"/>
      <c r="K1611" s="52">
        <f>IF(OR($A1611="",$E1611=""),"",IF($P1611=1,0,N($E1611)*N($F1611)-N($G1611)+N($H1611)))</f>
        <v/>
      </c>
      <c r="L1611" s="52">
        <f>IF(K1611="","",IF($P1611=1,0,N($E1611)*IFERROR(INDEX(Products!$D$8:$D$307,MATCH($D1611,Products!$A$8:$A$307,0)),0)))</f>
        <v/>
      </c>
      <c r="M1611" s="52">
        <f>IF(OR(K1611="",$O1611=0),IF(K1611="","",0),IF($P1611=1,0,K1611*(N(INDEX(Settings!$E$11:$E$18,$O1611))+N(INDEX(Settings!$G$11:$G$18,$O1611)))+N(INDEX(Settings!$F$11:$F$18,$O1611))))</f>
        <v/>
      </c>
      <c r="N1611" s="53">
        <f>IF(K1611="","",K1611-L1611-M1611-N($I1611)-$P1611*N(Settings!$D$20))</f>
        <v/>
      </c>
      <c r="O1611">
        <f>IF($C1611="",0,IFERROR(MATCH($C1611,Settings!$D$11:$D$18,0),0))</f>
        <v/>
      </c>
      <c r="P1611">
        <f>IF(LOWER(TRIM($J1611&amp;""))="x",1,0)</f>
        <v/>
      </c>
    </row>
    <row r="1612">
      <c r="A1612" s="49" t="n">
        <v>46220</v>
      </c>
      <c r="B1612" s="50" t="inlineStr">
        <is>
          <t>BL27605</t>
        </is>
      </c>
      <c r="C1612" s="50" t="inlineStr">
        <is>
          <t>Amazon</t>
        </is>
      </c>
      <c r="D1612" s="50" t="inlineStr">
        <is>
          <t>BL-204</t>
        </is>
      </c>
      <c r="E1612" s="50" t="n">
        <v>1</v>
      </c>
      <c r="F1612" s="51" t="n">
        <v>20.21</v>
      </c>
      <c r="G1612" s="51" t="n">
        <v>0</v>
      </c>
      <c r="H1612" s="51" t="n">
        <v>0</v>
      </c>
      <c r="I1612" s="51" t="n">
        <v>4.43</v>
      </c>
      <c r="J1612" s="50" t="n"/>
      <c r="K1612" s="52">
        <f>IF(OR($A1612="",$E1612=""),"",IF($P1612=1,0,N($E1612)*N($F1612)-N($G1612)+N($H1612)))</f>
        <v/>
      </c>
      <c r="L1612" s="52">
        <f>IF(K1612="","",IF($P1612=1,0,N($E1612)*IFERROR(INDEX(Products!$D$8:$D$307,MATCH($D1612,Products!$A$8:$A$307,0)),0)))</f>
        <v/>
      </c>
      <c r="M1612" s="52">
        <f>IF(OR(K1612="",$O1612=0),IF(K1612="","",0),IF($P1612=1,0,K1612*(N(INDEX(Settings!$E$11:$E$18,$O1612))+N(INDEX(Settings!$G$11:$G$18,$O1612)))+N(INDEX(Settings!$F$11:$F$18,$O1612))))</f>
        <v/>
      </c>
      <c r="N1612" s="53">
        <f>IF(K1612="","",K1612-L1612-M1612-N($I1612)-$P1612*N(Settings!$D$20))</f>
        <v/>
      </c>
      <c r="O1612">
        <f>IF($C1612="",0,IFERROR(MATCH($C1612,Settings!$D$11:$D$18,0),0))</f>
        <v/>
      </c>
      <c r="P1612">
        <f>IF(LOWER(TRIM($J1612&amp;""))="x",1,0)</f>
        <v/>
      </c>
    </row>
    <row r="1613">
      <c r="A1613" s="49" t="n">
        <v>46220</v>
      </c>
      <c r="B1613" s="50" t="inlineStr">
        <is>
          <t>BL27606</t>
        </is>
      </c>
      <c r="C1613" s="50" t="inlineStr">
        <is>
          <t>eBay</t>
        </is>
      </c>
      <c r="D1613" s="50" t="inlineStr">
        <is>
          <t>BL-104</t>
        </is>
      </c>
      <c r="E1613" s="50" t="n">
        <v>1</v>
      </c>
      <c r="F1613" s="51" t="n">
        <v>8.32</v>
      </c>
      <c r="G1613" s="51" t="n">
        <v>0</v>
      </c>
      <c r="H1613" s="51" t="n">
        <v>3.28</v>
      </c>
      <c r="I1613" s="51" t="n">
        <v>4.89</v>
      </c>
      <c r="J1613" s="50" t="n"/>
      <c r="K1613" s="52">
        <f>IF(OR($A1613="",$E1613=""),"",IF($P1613=1,0,N($E1613)*N($F1613)-N($G1613)+N($H1613)))</f>
        <v/>
      </c>
      <c r="L1613" s="52">
        <f>IF(K1613="","",IF($P1613=1,0,N($E1613)*IFERROR(INDEX(Products!$D$8:$D$307,MATCH($D1613,Products!$A$8:$A$307,0)),0)))</f>
        <v/>
      </c>
      <c r="M1613" s="52">
        <f>IF(OR(K1613="",$O1613=0),IF(K1613="","",0),IF($P1613=1,0,K1613*(N(INDEX(Settings!$E$11:$E$18,$O1613))+N(INDEX(Settings!$G$11:$G$18,$O1613)))+N(INDEX(Settings!$F$11:$F$18,$O1613))))</f>
        <v/>
      </c>
      <c r="N1613" s="53">
        <f>IF(K1613="","",K1613-L1613-M1613-N($I1613)-$P1613*N(Settings!$D$20))</f>
        <v/>
      </c>
      <c r="O1613">
        <f>IF($C1613="",0,IFERROR(MATCH($C1613,Settings!$D$11:$D$18,0),0))</f>
        <v/>
      </c>
      <c r="P1613">
        <f>IF(LOWER(TRIM($J1613&amp;""))="x",1,0)</f>
        <v/>
      </c>
    </row>
    <row r="1614">
      <c r="A1614" s="49" t="n">
        <v>46220</v>
      </c>
      <c r="B1614" s="50" t="inlineStr">
        <is>
          <t>BL27607</t>
        </is>
      </c>
      <c r="C1614" s="50" t="inlineStr">
        <is>
          <t>eBay</t>
        </is>
      </c>
      <c r="D1614" s="50" t="inlineStr">
        <is>
          <t>BL-204</t>
        </is>
      </c>
      <c r="E1614" s="50" t="n">
        <v>1</v>
      </c>
      <c r="F1614" s="51" t="n">
        <v>19.24</v>
      </c>
      <c r="G1614" s="51" t="n">
        <v>0</v>
      </c>
      <c r="H1614" s="51" t="n">
        <v>3.28</v>
      </c>
      <c r="I1614" s="51" t="n">
        <v>4.14</v>
      </c>
      <c r="J1614" s="50" t="n"/>
      <c r="K1614" s="52">
        <f>IF(OR($A1614="",$E1614=""),"",IF($P1614=1,0,N($E1614)*N($F1614)-N($G1614)+N($H1614)))</f>
        <v/>
      </c>
      <c r="L1614" s="52">
        <f>IF(K1614="","",IF($P1614=1,0,N($E1614)*IFERROR(INDEX(Products!$D$8:$D$307,MATCH($D1614,Products!$A$8:$A$307,0)),0)))</f>
        <v/>
      </c>
      <c r="M1614" s="52">
        <f>IF(OR(K1614="",$O1614=0),IF(K1614="","",0),IF($P1614=1,0,K1614*(N(INDEX(Settings!$E$11:$E$18,$O1614))+N(INDEX(Settings!$G$11:$G$18,$O1614)))+N(INDEX(Settings!$F$11:$F$18,$O1614))))</f>
        <v/>
      </c>
      <c r="N1614" s="53">
        <f>IF(K1614="","",K1614-L1614-M1614-N($I1614)-$P1614*N(Settings!$D$20))</f>
        <v/>
      </c>
      <c r="O1614">
        <f>IF($C1614="",0,IFERROR(MATCH($C1614,Settings!$D$11:$D$18,0),0))</f>
        <v/>
      </c>
      <c r="P1614">
        <f>IF(LOWER(TRIM($J1614&amp;""))="x",1,0)</f>
        <v/>
      </c>
    </row>
    <row r="1615">
      <c r="A1615" s="49" t="n">
        <v>46220</v>
      </c>
      <c r="B1615" s="50" t="inlineStr">
        <is>
          <t>BL27608</t>
        </is>
      </c>
      <c r="C1615" s="50" t="inlineStr">
        <is>
          <t>Amazon</t>
        </is>
      </c>
      <c r="D1615" s="50" t="inlineStr">
        <is>
          <t>BL-303</t>
        </is>
      </c>
      <c r="E1615" s="50" t="n">
        <v>1</v>
      </c>
      <c r="F1615" s="51" t="n">
        <v>10.5</v>
      </c>
      <c r="G1615" s="51" t="n">
        <v>0</v>
      </c>
      <c r="H1615" s="51" t="n">
        <v>0</v>
      </c>
      <c r="I1615" s="51" t="n">
        <v>5.15</v>
      </c>
      <c r="J1615" s="50" t="n"/>
      <c r="K1615" s="52">
        <f>IF(OR($A1615="",$E1615=""),"",IF($P1615=1,0,N($E1615)*N($F1615)-N($G1615)+N($H1615)))</f>
        <v/>
      </c>
      <c r="L1615" s="52">
        <f>IF(K1615="","",IF($P1615=1,0,N($E1615)*IFERROR(INDEX(Products!$D$8:$D$307,MATCH($D1615,Products!$A$8:$A$307,0)),0)))</f>
        <v/>
      </c>
      <c r="M1615" s="52">
        <f>IF(OR(K1615="",$O1615=0),IF(K1615="","",0),IF($P1615=1,0,K1615*(N(INDEX(Settings!$E$11:$E$18,$O1615))+N(INDEX(Settings!$G$11:$G$18,$O1615)))+N(INDEX(Settings!$F$11:$F$18,$O1615))))</f>
        <v/>
      </c>
      <c r="N1615" s="53">
        <f>IF(K1615="","",K1615-L1615-M1615-N($I1615)-$P1615*N(Settings!$D$20))</f>
        <v/>
      </c>
      <c r="O1615">
        <f>IF($C1615="",0,IFERROR(MATCH($C1615,Settings!$D$11:$D$18,0),0))</f>
        <v/>
      </c>
      <c r="P1615">
        <f>IF(LOWER(TRIM($J1615&amp;""))="x",1,0)</f>
        <v/>
      </c>
    </row>
    <row r="1616">
      <c r="A1616" s="49" t="n">
        <v>46220</v>
      </c>
      <c r="B1616" s="50" t="inlineStr">
        <is>
          <t>BL27609</t>
        </is>
      </c>
      <c r="C1616" s="50" t="inlineStr">
        <is>
          <t>Own shop</t>
        </is>
      </c>
      <c r="D1616" s="50" t="inlineStr">
        <is>
          <t>BL-401</t>
        </is>
      </c>
      <c r="E1616" s="50" t="n">
        <v>1</v>
      </c>
      <c r="F1616" s="51" t="n">
        <v>23.45</v>
      </c>
      <c r="G1616" s="51" t="n">
        <v>0</v>
      </c>
      <c r="H1616" s="51" t="n">
        <v>4.12</v>
      </c>
      <c r="I1616" s="51" t="n">
        <v>4.63</v>
      </c>
      <c r="J1616" s="50" t="n"/>
      <c r="K1616" s="52">
        <f>IF(OR($A1616="",$E1616=""),"",IF($P1616=1,0,N($E1616)*N($F1616)-N($G1616)+N($H1616)))</f>
        <v/>
      </c>
      <c r="L1616" s="52">
        <f>IF(K1616="","",IF($P1616=1,0,N($E1616)*IFERROR(INDEX(Products!$D$8:$D$307,MATCH($D1616,Products!$A$8:$A$307,0)),0)))</f>
        <v/>
      </c>
      <c r="M1616" s="52">
        <f>IF(OR(K1616="",$O1616=0),IF(K1616="","",0),IF($P1616=1,0,K1616*(N(INDEX(Settings!$E$11:$E$18,$O1616))+N(INDEX(Settings!$G$11:$G$18,$O1616)))+N(INDEX(Settings!$F$11:$F$18,$O1616))))</f>
        <v/>
      </c>
      <c r="N1616" s="53">
        <f>IF(K1616="","",K1616-L1616-M1616-N($I1616)-$P1616*N(Settings!$D$20))</f>
        <v/>
      </c>
      <c r="O1616">
        <f>IF($C1616="",0,IFERROR(MATCH($C1616,Settings!$D$11:$D$18,0),0))</f>
        <v/>
      </c>
      <c r="P1616">
        <f>IF(LOWER(TRIM($J1616&amp;""))="x",1,0)</f>
        <v/>
      </c>
    </row>
    <row r="1617">
      <c r="A1617" s="49" t="n">
        <v>46220</v>
      </c>
      <c r="B1617" s="50" t="inlineStr">
        <is>
          <t>BL27610</t>
        </is>
      </c>
      <c r="C1617" s="50" t="inlineStr">
        <is>
          <t>Own shop</t>
        </is>
      </c>
      <c r="D1617" s="50" t="inlineStr">
        <is>
          <t>BL-204</t>
        </is>
      </c>
      <c r="E1617" s="50" t="n">
        <v>1</v>
      </c>
      <c r="F1617" s="51" t="n">
        <v>19.24</v>
      </c>
      <c r="G1617" s="51" t="n">
        <v>0</v>
      </c>
      <c r="H1617" s="51" t="n">
        <v>4.12</v>
      </c>
      <c r="I1617" s="51" t="n">
        <v>4.99</v>
      </c>
      <c r="J1617" s="50" t="inlineStr">
        <is>
          <t>x</t>
        </is>
      </c>
      <c r="K1617" s="52">
        <f>IF(OR($A1617="",$E1617=""),"",IF($P1617=1,0,N($E1617)*N($F1617)-N($G1617)+N($H1617)))</f>
        <v/>
      </c>
      <c r="L1617" s="52">
        <f>IF(K1617="","",IF($P1617=1,0,N($E1617)*IFERROR(INDEX(Products!$D$8:$D$307,MATCH($D1617,Products!$A$8:$A$307,0)),0)))</f>
        <v/>
      </c>
      <c r="M1617" s="52">
        <f>IF(OR(K1617="",$O1617=0),IF(K1617="","",0),IF($P1617=1,0,K1617*(N(INDEX(Settings!$E$11:$E$18,$O1617))+N(INDEX(Settings!$G$11:$G$18,$O1617)))+N(INDEX(Settings!$F$11:$F$18,$O1617))))</f>
        <v/>
      </c>
      <c r="N1617" s="53">
        <f>IF(K1617="","",K1617-L1617-M1617-N($I1617)-$P1617*N(Settings!$D$20))</f>
        <v/>
      </c>
      <c r="O1617">
        <f>IF($C1617="",0,IFERROR(MATCH($C1617,Settings!$D$11:$D$18,0),0))</f>
        <v/>
      </c>
      <c r="P1617">
        <f>IF(LOWER(TRIM($J1617&amp;""))="x",1,0)</f>
        <v/>
      </c>
    </row>
    <row r="1618">
      <c r="A1618" s="49" t="n">
        <v>46220</v>
      </c>
      <c r="B1618" s="50" t="inlineStr">
        <is>
          <t>BL27611</t>
        </is>
      </c>
      <c r="C1618" s="50" t="inlineStr">
        <is>
          <t>Amazon</t>
        </is>
      </c>
      <c r="D1618" s="50" t="inlineStr">
        <is>
          <t>BL-201</t>
        </is>
      </c>
      <c r="E1618" s="50" t="n">
        <v>2</v>
      </c>
      <c r="F1618" s="51" t="n">
        <v>13.15</v>
      </c>
      <c r="G1618" s="51" t="n">
        <v>0</v>
      </c>
      <c r="H1618" s="51" t="n">
        <v>0</v>
      </c>
      <c r="I1618" s="51" t="n">
        <v>5.18</v>
      </c>
      <c r="J1618" s="50" t="n"/>
      <c r="K1618" s="52">
        <f>IF(OR($A1618="",$E1618=""),"",IF($P1618=1,0,N($E1618)*N($F1618)-N($G1618)+N($H1618)))</f>
        <v/>
      </c>
      <c r="L1618" s="52">
        <f>IF(K1618="","",IF($P1618=1,0,N($E1618)*IFERROR(INDEX(Products!$D$8:$D$307,MATCH($D1618,Products!$A$8:$A$307,0)),0)))</f>
        <v/>
      </c>
      <c r="M1618" s="52">
        <f>IF(OR(K1618="",$O1618=0),IF(K1618="","",0),IF($P1618=1,0,K1618*(N(INDEX(Settings!$E$11:$E$18,$O1618))+N(INDEX(Settings!$G$11:$G$18,$O1618)))+N(INDEX(Settings!$F$11:$F$18,$O1618))))</f>
        <v/>
      </c>
      <c r="N1618" s="53">
        <f>IF(K1618="","",K1618-L1618-M1618-N($I1618)-$P1618*N(Settings!$D$20))</f>
        <v/>
      </c>
      <c r="O1618">
        <f>IF($C1618="",0,IFERROR(MATCH($C1618,Settings!$D$11:$D$18,0),0))</f>
        <v/>
      </c>
      <c r="P1618">
        <f>IF(LOWER(TRIM($J1618&amp;""))="x",1,0)</f>
        <v/>
      </c>
    </row>
    <row r="1619">
      <c r="A1619" s="49" t="n">
        <v>46220</v>
      </c>
      <c r="B1619" s="50" t="inlineStr">
        <is>
          <t>BL27612</t>
        </is>
      </c>
      <c r="C1619" s="50" t="inlineStr">
        <is>
          <t>Own shop</t>
        </is>
      </c>
      <c r="D1619" s="50" t="inlineStr">
        <is>
          <t>BL-104</t>
        </is>
      </c>
      <c r="E1619" s="50" t="n">
        <v>1</v>
      </c>
      <c r="F1619" s="51" t="n">
        <v>8.32</v>
      </c>
      <c r="G1619" s="51" t="n">
        <v>0</v>
      </c>
      <c r="H1619" s="51" t="n">
        <v>4.12</v>
      </c>
      <c r="I1619" s="51" t="n">
        <v>4.21</v>
      </c>
      <c r="J1619" s="50" t="n"/>
      <c r="K1619" s="52">
        <f>IF(OR($A1619="",$E1619=""),"",IF($P1619=1,0,N($E1619)*N($F1619)-N($G1619)+N($H1619)))</f>
        <v/>
      </c>
      <c r="L1619" s="52">
        <f>IF(K1619="","",IF($P1619=1,0,N($E1619)*IFERROR(INDEX(Products!$D$8:$D$307,MATCH($D1619,Products!$A$8:$A$307,0)),0)))</f>
        <v/>
      </c>
      <c r="M1619" s="52">
        <f>IF(OR(K1619="",$O1619=0),IF(K1619="","",0),IF($P1619=1,0,K1619*(N(INDEX(Settings!$E$11:$E$18,$O1619))+N(INDEX(Settings!$G$11:$G$18,$O1619)))+N(INDEX(Settings!$F$11:$F$18,$O1619))))</f>
        <v/>
      </c>
      <c r="N1619" s="53">
        <f>IF(K1619="","",K1619-L1619-M1619-N($I1619)-$P1619*N(Settings!$D$20))</f>
        <v/>
      </c>
      <c r="O1619">
        <f>IF($C1619="",0,IFERROR(MATCH($C1619,Settings!$D$11:$D$18,0),0))</f>
        <v/>
      </c>
      <c r="P1619">
        <f>IF(LOWER(TRIM($J1619&amp;""))="x",1,0)</f>
        <v/>
      </c>
    </row>
    <row r="1620">
      <c r="A1620" s="49" t="n">
        <v>46221</v>
      </c>
      <c r="B1620" s="50" t="inlineStr">
        <is>
          <t>BL27613</t>
        </is>
      </c>
      <c r="C1620" s="50" t="inlineStr">
        <is>
          <t>Amazon</t>
        </is>
      </c>
      <c r="D1620" s="50" t="inlineStr">
        <is>
          <t>BL-201</t>
        </is>
      </c>
      <c r="E1620" s="50" t="n">
        <v>1</v>
      </c>
      <c r="F1620" s="51" t="n">
        <v>13.15</v>
      </c>
      <c r="G1620" s="51" t="n">
        <v>0</v>
      </c>
      <c r="H1620" s="51" t="n">
        <v>0</v>
      </c>
      <c r="I1620" s="51" t="n">
        <v>4.87</v>
      </c>
      <c r="J1620" s="50" t="n"/>
      <c r="K1620" s="52">
        <f>IF(OR($A1620="",$E1620=""),"",IF($P1620=1,0,N($E1620)*N($F1620)-N($G1620)+N($H1620)))</f>
        <v/>
      </c>
      <c r="L1620" s="52">
        <f>IF(K1620="","",IF($P1620=1,0,N($E1620)*IFERROR(INDEX(Products!$D$8:$D$307,MATCH($D1620,Products!$A$8:$A$307,0)),0)))</f>
        <v/>
      </c>
      <c r="M1620" s="52">
        <f>IF(OR(K1620="",$O1620=0),IF(K1620="","",0),IF($P1620=1,0,K1620*(N(INDEX(Settings!$E$11:$E$18,$O1620))+N(INDEX(Settings!$G$11:$G$18,$O1620)))+N(INDEX(Settings!$F$11:$F$18,$O1620))))</f>
        <v/>
      </c>
      <c r="N1620" s="53">
        <f>IF(K1620="","",K1620-L1620-M1620-N($I1620)-$P1620*N(Settings!$D$20))</f>
        <v/>
      </c>
      <c r="O1620">
        <f>IF($C1620="",0,IFERROR(MATCH($C1620,Settings!$D$11:$D$18,0),0))</f>
        <v/>
      </c>
      <c r="P1620">
        <f>IF(LOWER(TRIM($J1620&amp;""))="x",1,0)</f>
        <v/>
      </c>
    </row>
    <row r="1621">
      <c r="A1621" s="49" t="n">
        <v>46221</v>
      </c>
      <c r="B1621" s="50" t="inlineStr">
        <is>
          <t>BL27614</t>
        </is>
      </c>
      <c r="C1621" s="50" t="inlineStr">
        <is>
          <t>Own shop</t>
        </is>
      </c>
      <c r="D1621" s="50" t="inlineStr">
        <is>
          <t>BL-302</t>
        </is>
      </c>
      <c r="E1621" s="50" t="n">
        <v>2</v>
      </c>
      <c r="F1621" s="51" t="n">
        <v>33.53</v>
      </c>
      <c r="G1621" s="51" t="n">
        <v>0</v>
      </c>
      <c r="H1621" s="51" t="n">
        <v>0</v>
      </c>
      <c r="I1621" s="51" t="n">
        <v>4.92</v>
      </c>
      <c r="J1621" s="50" t="n"/>
      <c r="K1621" s="52">
        <f>IF(OR($A1621="",$E1621=""),"",IF($P1621=1,0,N($E1621)*N($F1621)-N($G1621)+N($H1621)))</f>
        <v/>
      </c>
      <c r="L1621" s="52">
        <f>IF(K1621="","",IF($P1621=1,0,N($E1621)*IFERROR(INDEX(Products!$D$8:$D$307,MATCH($D1621,Products!$A$8:$A$307,0)),0)))</f>
        <v/>
      </c>
      <c r="M1621" s="52">
        <f>IF(OR(K1621="",$O1621=0),IF(K1621="","",0),IF($P1621=1,0,K1621*(N(INDEX(Settings!$E$11:$E$18,$O1621))+N(INDEX(Settings!$G$11:$G$18,$O1621)))+N(INDEX(Settings!$F$11:$F$18,$O1621))))</f>
        <v/>
      </c>
      <c r="N1621" s="53">
        <f>IF(K1621="","",K1621-L1621-M1621-N($I1621)-$P1621*N(Settings!$D$20))</f>
        <v/>
      </c>
      <c r="O1621">
        <f>IF($C1621="",0,IFERROR(MATCH($C1621,Settings!$D$11:$D$18,0),0))</f>
        <v/>
      </c>
      <c r="P1621">
        <f>IF(LOWER(TRIM($J1621&amp;""))="x",1,0)</f>
        <v/>
      </c>
    </row>
    <row r="1622">
      <c r="A1622" s="49" t="n">
        <v>46221</v>
      </c>
      <c r="B1622" s="50" t="inlineStr">
        <is>
          <t>BL27615</t>
        </is>
      </c>
      <c r="C1622" s="50" t="inlineStr">
        <is>
          <t>eBay</t>
        </is>
      </c>
      <c r="D1622" s="50" t="inlineStr">
        <is>
          <t>BL-201</t>
        </is>
      </c>
      <c r="E1622" s="50" t="n">
        <v>1</v>
      </c>
      <c r="F1622" s="51" t="n">
        <v>12.52</v>
      </c>
      <c r="G1622" s="51" t="n">
        <v>0</v>
      </c>
      <c r="H1622" s="51" t="n">
        <v>3.28</v>
      </c>
      <c r="I1622" s="51" t="n">
        <v>4.69</v>
      </c>
      <c r="J1622" s="50" t="n"/>
      <c r="K1622" s="52">
        <f>IF(OR($A1622="",$E1622=""),"",IF($P1622=1,0,N($E1622)*N($F1622)-N($G1622)+N($H1622)))</f>
        <v/>
      </c>
      <c r="L1622" s="52">
        <f>IF(K1622="","",IF($P1622=1,0,N($E1622)*IFERROR(INDEX(Products!$D$8:$D$307,MATCH($D1622,Products!$A$8:$A$307,0)),0)))</f>
        <v/>
      </c>
      <c r="M1622" s="52">
        <f>IF(OR(K1622="",$O1622=0),IF(K1622="","",0),IF($P1622=1,0,K1622*(N(INDEX(Settings!$E$11:$E$18,$O1622))+N(INDEX(Settings!$G$11:$G$18,$O1622)))+N(INDEX(Settings!$F$11:$F$18,$O1622))))</f>
        <v/>
      </c>
      <c r="N1622" s="53">
        <f>IF(K1622="","",K1622-L1622-M1622-N($I1622)-$P1622*N(Settings!$D$20))</f>
        <v/>
      </c>
      <c r="O1622">
        <f>IF($C1622="",0,IFERROR(MATCH($C1622,Settings!$D$11:$D$18,0),0))</f>
        <v/>
      </c>
      <c r="P1622">
        <f>IF(LOWER(TRIM($J1622&amp;""))="x",1,0)</f>
        <v/>
      </c>
    </row>
    <row r="1623">
      <c r="A1623" s="49" t="n">
        <v>46221</v>
      </c>
      <c r="B1623" s="50" t="inlineStr">
        <is>
          <t>BL27616</t>
        </is>
      </c>
      <c r="C1623" s="50" t="inlineStr">
        <is>
          <t>Own shop</t>
        </is>
      </c>
      <c r="D1623" s="50" t="inlineStr">
        <is>
          <t>BL-202</t>
        </is>
      </c>
      <c r="E1623" s="50" t="n">
        <v>1</v>
      </c>
      <c r="F1623" s="51" t="n">
        <v>57.98</v>
      </c>
      <c r="G1623" s="51" t="n">
        <v>5.8</v>
      </c>
      <c r="H1623" s="51" t="n">
        <v>0</v>
      </c>
      <c r="I1623" s="51" t="n">
        <v>6.9</v>
      </c>
      <c r="J1623" s="50" t="inlineStr">
        <is>
          <t>x</t>
        </is>
      </c>
      <c r="K1623" s="52">
        <f>IF(OR($A1623="",$E1623=""),"",IF($P1623=1,0,N($E1623)*N($F1623)-N($G1623)+N($H1623)))</f>
        <v/>
      </c>
      <c r="L1623" s="52">
        <f>IF(K1623="","",IF($P1623=1,0,N($E1623)*IFERROR(INDEX(Products!$D$8:$D$307,MATCH($D1623,Products!$A$8:$A$307,0)),0)))</f>
        <v/>
      </c>
      <c r="M1623" s="52">
        <f>IF(OR(K1623="",$O1623=0),IF(K1623="","",0),IF($P1623=1,0,K1623*(N(INDEX(Settings!$E$11:$E$18,$O1623))+N(INDEX(Settings!$G$11:$G$18,$O1623)))+N(INDEX(Settings!$F$11:$F$18,$O1623))))</f>
        <v/>
      </c>
      <c r="N1623" s="53">
        <f>IF(K1623="","",K1623-L1623-M1623-N($I1623)-$P1623*N(Settings!$D$20))</f>
        <v/>
      </c>
      <c r="O1623">
        <f>IF($C1623="",0,IFERROR(MATCH($C1623,Settings!$D$11:$D$18,0),0))</f>
        <v/>
      </c>
      <c r="P1623">
        <f>IF(LOWER(TRIM($J1623&amp;""))="x",1,0)</f>
        <v/>
      </c>
    </row>
    <row r="1624">
      <c r="A1624" s="49" t="n">
        <v>46221</v>
      </c>
      <c r="B1624" s="50" t="inlineStr">
        <is>
          <t>BL27617</t>
        </is>
      </c>
      <c r="C1624" s="50" t="inlineStr">
        <is>
          <t>Amazon</t>
        </is>
      </c>
      <c r="D1624" s="50" t="inlineStr">
        <is>
          <t>BL-204</t>
        </is>
      </c>
      <c r="E1624" s="50" t="n">
        <v>1</v>
      </c>
      <c r="F1624" s="51" t="n">
        <v>20.21</v>
      </c>
      <c r="G1624" s="51" t="n">
        <v>0</v>
      </c>
      <c r="H1624" s="51" t="n">
        <v>0</v>
      </c>
      <c r="I1624" s="51" t="n">
        <v>4.56</v>
      </c>
      <c r="J1624" s="50" t="n"/>
      <c r="K1624" s="52">
        <f>IF(OR($A1624="",$E1624=""),"",IF($P1624=1,0,N($E1624)*N($F1624)-N($G1624)+N($H1624)))</f>
        <v/>
      </c>
      <c r="L1624" s="52">
        <f>IF(K1624="","",IF($P1624=1,0,N($E1624)*IFERROR(INDEX(Products!$D$8:$D$307,MATCH($D1624,Products!$A$8:$A$307,0)),0)))</f>
        <v/>
      </c>
      <c r="M1624" s="52">
        <f>IF(OR(K1624="",$O1624=0),IF(K1624="","",0),IF($P1624=1,0,K1624*(N(INDEX(Settings!$E$11:$E$18,$O1624))+N(INDEX(Settings!$G$11:$G$18,$O1624)))+N(INDEX(Settings!$F$11:$F$18,$O1624))))</f>
        <v/>
      </c>
      <c r="N1624" s="53">
        <f>IF(K1624="","",K1624-L1624-M1624-N($I1624)-$P1624*N(Settings!$D$20))</f>
        <v/>
      </c>
      <c r="O1624">
        <f>IF($C1624="",0,IFERROR(MATCH($C1624,Settings!$D$11:$D$18,0),0))</f>
        <v/>
      </c>
      <c r="P1624">
        <f>IF(LOWER(TRIM($J1624&amp;""))="x",1,0)</f>
        <v/>
      </c>
    </row>
    <row r="1625">
      <c r="A1625" s="49" t="n">
        <v>46221</v>
      </c>
      <c r="B1625" s="50" t="inlineStr">
        <is>
          <t>BL27618</t>
        </is>
      </c>
      <c r="C1625" s="50" t="inlineStr">
        <is>
          <t>Own shop</t>
        </is>
      </c>
      <c r="D1625" s="50" t="inlineStr">
        <is>
          <t>BL-401</t>
        </is>
      </c>
      <c r="E1625" s="50" t="n">
        <v>2</v>
      </c>
      <c r="F1625" s="51" t="n">
        <v>23.45</v>
      </c>
      <c r="G1625" s="51" t="n">
        <v>0</v>
      </c>
      <c r="H1625" s="51" t="n">
        <v>0</v>
      </c>
      <c r="I1625" s="51" t="n">
        <v>4.45</v>
      </c>
      <c r="J1625" s="50" t="inlineStr">
        <is>
          <t>x</t>
        </is>
      </c>
      <c r="K1625" s="52">
        <f>IF(OR($A1625="",$E1625=""),"",IF($P1625=1,0,N($E1625)*N($F1625)-N($G1625)+N($H1625)))</f>
        <v/>
      </c>
      <c r="L1625" s="52">
        <f>IF(K1625="","",IF($P1625=1,0,N($E1625)*IFERROR(INDEX(Products!$D$8:$D$307,MATCH($D1625,Products!$A$8:$A$307,0)),0)))</f>
        <v/>
      </c>
      <c r="M1625" s="52">
        <f>IF(OR(K1625="",$O1625=0),IF(K1625="","",0),IF($P1625=1,0,K1625*(N(INDEX(Settings!$E$11:$E$18,$O1625))+N(INDEX(Settings!$G$11:$G$18,$O1625)))+N(INDEX(Settings!$F$11:$F$18,$O1625))))</f>
        <v/>
      </c>
      <c r="N1625" s="53">
        <f>IF(K1625="","",K1625-L1625-M1625-N($I1625)-$P1625*N(Settings!$D$20))</f>
        <v/>
      </c>
      <c r="O1625">
        <f>IF($C1625="",0,IFERROR(MATCH($C1625,Settings!$D$11:$D$18,0),0))</f>
        <v/>
      </c>
      <c r="P1625">
        <f>IF(LOWER(TRIM($J1625&amp;""))="x",1,0)</f>
        <v/>
      </c>
    </row>
    <row r="1626">
      <c r="A1626" s="49" t="n">
        <v>46221</v>
      </c>
      <c r="B1626" s="50" t="inlineStr">
        <is>
          <t>BL27619</t>
        </is>
      </c>
      <c r="C1626" s="50" t="inlineStr">
        <is>
          <t>Amazon</t>
        </is>
      </c>
      <c r="D1626" s="50" t="inlineStr">
        <is>
          <t>BL-203</t>
        </is>
      </c>
      <c r="E1626" s="50" t="n">
        <v>1</v>
      </c>
      <c r="F1626" s="51" t="n">
        <v>17.56</v>
      </c>
      <c r="G1626" s="51" t="n">
        <v>0</v>
      </c>
      <c r="H1626" s="51" t="n">
        <v>0</v>
      </c>
      <c r="I1626" s="51" t="n">
        <v>4.81</v>
      </c>
      <c r="J1626" s="50" t="n"/>
      <c r="K1626" s="52">
        <f>IF(OR($A1626="",$E1626=""),"",IF($P1626=1,0,N($E1626)*N($F1626)-N($G1626)+N($H1626)))</f>
        <v/>
      </c>
      <c r="L1626" s="52">
        <f>IF(K1626="","",IF($P1626=1,0,N($E1626)*IFERROR(INDEX(Products!$D$8:$D$307,MATCH($D1626,Products!$A$8:$A$307,0)),0)))</f>
        <v/>
      </c>
      <c r="M1626" s="52">
        <f>IF(OR(K1626="",$O1626=0),IF(K1626="","",0),IF($P1626=1,0,K1626*(N(INDEX(Settings!$E$11:$E$18,$O1626))+N(INDEX(Settings!$G$11:$G$18,$O1626)))+N(INDEX(Settings!$F$11:$F$18,$O1626))))</f>
        <v/>
      </c>
      <c r="N1626" s="53">
        <f>IF(K1626="","",K1626-L1626-M1626-N($I1626)-$P1626*N(Settings!$D$20))</f>
        <v/>
      </c>
      <c r="O1626">
        <f>IF($C1626="",0,IFERROR(MATCH($C1626,Settings!$D$11:$D$18,0),0))</f>
        <v/>
      </c>
      <c r="P1626">
        <f>IF(LOWER(TRIM($J1626&amp;""))="x",1,0)</f>
        <v/>
      </c>
    </row>
    <row r="1627">
      <c r="A1627" s="49" t="n">
        <v>46222</v>
      </c>
      <c r="B1627" s="50" t="inlineStr">
        <is>
          <t>BL27620</t>
        </is>
      </c>
      <c r="C1627" s="50" t="inlineStr">
        <is>
          <t>Own shop</t>
        </is>
      </c>
      <c r="D1627" s="50" t="inlineStr">
        <is>
          <t>BL-204</t>
        </is>
      </c>
      <c r="E1627" s="50" t="n">
        <v>1</v>
      </c>
      <c r="F1627" s="51" t="n">
        <v>19.24</v>
      </c>
      <c r="G1627" s="51" t="n">
        <v>0</v>
      </c>
      <c r="H1627" s="51" t="n">
        <v>4.12</v>
      </c>
      <c r="I1627" s="51" t="n">
        <v>5.12</v>
      </c>
      <c r="J1627" s="50" t="n"/>
      <c r="K1627" s="52">
        <f>IF(OR($A1627="",$E1627=""),"",IF($P1627=1,0,N($E1627)*N($F1627)-N($G1627)+N($H1627)))</f>
        <v/>
      </c>
      <c r="L1627" s="52">
        <f>IF(K1627="","",IF($P1627=1,0,N($E1627)*IFERROR(INDEX(Products!$D$8:$D$307,MATCH($D1627,Products!$A$8:$A$307,0)),0)))</f>
        <v/>
      </c>
      <c r="M1627" s="52">
        <f>IF(OR(K1627="",$O1627=0),IF(K1627="","",0),IF($P1627=1,0,K1627*(N(INDEX(Settings!$E$11:$E$18,$O1627))+N(INDEX(Settings!$G$11:$G$18,$O1627)))+N(INDEX(Settings!$F$11:$F$18,$O1627))))</f>
        <v/>
      </c>
      <c r="N1627" s="53">
        <f>IF(K1627="","",K1627-L1627-M1627-N($I1627)-$P1627*N(Settings!$D$20))</f>
        <v/>
      </c>
      <c r="O1627">
        <f>IF($C1627="",0,IFERROR(MATCH($C1627,Settings!$D$11:$D$18,0),0))</f>
        <v/>
      </c>
      <c r="P1627">
        <f>IF(LOWER(TRIM($J1627&amp;""))="x",1,0)</f>
        <v/>
      </c>
    </row>
    <row r="1628">
      <c r="A1628" s="49" t="n">
        <v>46222</v>
      </c>
      <c r="B1628" s="50" t="inlineStr">
        <is>
          <t>BL27621</t>
        </is>
      </c>
      <c r="C1628" s="50" t="inlineStr">
        <is>
          <t>Amazon</t>
        </is>
      </c>
      <c r="D1628" s="50" t="inlineStr">
        <is>
          <t>BL-101</t>
        </is>
      </c>
      <c r="E1628" s="50" t="n">
        <v>1</v>
      </c>
      <c r="F1628" s="51" t="n">
        <v>21.97</v>
      </c>
      <c r="G1628" s="51" t="n">
        <v>0</v>
      </c>
      <c r="H1628" s="51" t="n">
        <v>0</v>
      </c>
      <c r="I1628" s="51" t="n">
        <v>5.03</v>
      </c>
      <c r="J1628" s="50" t="n"/>
      <c r="K1628" s="52">
        <f>IF(OR($A1628="",$E1628=""),"",IF($P1628=1,0,N($E1628)*N($F1628)-N($G1628)+N($H1628)))</f>
        <v/>
      </c>
      <c r="L1628" s="52">
        <f>IF(K1628="","",IF($P1628=1,0,N($E1628)*IFERROR(INDEX(Products!$D$8:$D$307,MATCH($D1628,Products!$A$8:$A$307,0)),0)))</f>
        <v/>
      </c>
      <c r="M1628" s="52">
        <f>IF(OR(K1628="",$O1628=0),IF(K1628="","",0),IF($P1628=1,0,K1628*(N(INDEX(Settings!$E$11:$E$18,$O1628))+N(INDEX(Settings!$G$11:$G$18,$O1628)))+N(INDEX(Settings!$F$11:$F$18,$O1628))))</f>
        <v/>
      </c>
      <c r="N1628" s="53">
        <f>IF(K1628="","",K1628-L1628-M1628-N($I1628)-$P1628*N(Settings!$D$20))</f>
        <v/>
      </c>
      <c r="O1628">
        <f>IF($C1628="",0,IFERROR(MATCH($C1628,Settings!$D$11:$D$18,0),0))</f>
        <v/>
      </c>
      <c r="P1628">
        <f>IF(LOWER(TRIM($J1628&amp;""))="x",1,0)</f>
        <v/>
      </c>
    </row>
    <row r="1629">
      <c r="A1629" s="49" t="n">
        <v>46222</v>
      </c>
      <c r="B1629" s="50" t="inlineStr">
        <is>
          <t>BL27622</t>
        </is>
      </c>
      <c r="C1629" s="50" t="inlineStr">
        <is>
          <t>Own shop</t>
        </is>
      </c>
      <c r="D1629" s="50" t="inlineStr">
        <is>
          <t>BL-202</t>
        </is>
      </c>
      <c r="E1629" s="50" t="n">
        <v>1</v>
      </c>
      <c r="F1629" s="51" t="n">
        <v>57.98</v>
      </c>
      <c r="G1629" s="51" t="n">
        <v>0</v>
      </c>
      <c r="H1629" s="51" t="n">
        <v>0</v>
      </c>
      <c r="I1629" s="51" t="n">
        <v>6.9</v>
      </c>
      <c r="J1629" s="50" t="inlineStr">
        <is>
          <t>x</t>
        </is>
      </c>
      <c r="K1629" s="52">
        <f>IF(OR($A1629="",$E1629=""),"",IF($P1629=1,0,N($E1629)*N($F1629)-N($G1629)+N($H1629)))</f>
        <v/>
      </c>
      <c r="L1629" s="52">
        <f>IF(K1629="","",IF($P1629=1,0,N($E1629)*IFERROR(INDEX(Products!$D$8:$D$307,MATCH($D1629,Products!$A$8:$A$307,0)),0)))</f>
        <v/>
      </c>
      <c r="M1629" s="52">
        <f>IF(OR(K1629="",$O1629=0),IF(K1629="","",0),IF($P1629=1,0,K1629*(N(INDEX(Settings!$E$11:$E$18,$O1629))+N(INDEX(Settings!$G$11:$G$18,$O1629)))+N(INDEX(Settings!$F$11:$F$18,$O1629))))</f>
        <v/>
      </c>
      <c r="N1629" s="53">
        <f>IF(K1629="","",K1629-L1629-M1629-N($I1629)-$P1629*N(Settings!$D$20))</f>
        <v/>
      </c>
      <c r="O1629">
        <f>IF($C1629="",0,IFERROR(MATCH($C1629,Settings!$D$11:$D$18,0),0))</f>
        <v/>
      </c>
      <c r="P1629">
        <f>IF(LOWER(TRIM($J1629&amp;""))="x",1,0)</f>
        <v/>
      </c>
    </row>
    <row r="1630">
      <c r="A1630" s="49" t="n">
        <v>46222</v>
      </c>
      <c r="B1630" s="50" t="inlineStr">
        <is>
          <t>BL27623</t>
        </is>
      </c>
      <c r="C1630" s="50" t="inlineStr">
        <is>
          <t>Etsy</t>
        </is>
      </c>
      <c r="D1630" s="50" t="inlineStr">
        <is>
          <t>BL-403</t>
        </is>
      </c>
      <c r="E1630" s="50" t="n">
        <v>1</v>
      </c>
      <c r="F1630" s="51" t="n">
        <v>10.84</v>
      </c>
      <c r="G1630" s="51" t="n">
        <v>0</v>
      </c>
      <c r="H1630" s="51" t="n">
        <v>3.28</v>
      </c>
      <c r="I1630" s="51" t="n">
        <v>4.71</v>
      </c>
      <c r="J1630" s="50" t="n"/>
      <c r="K1630" s="52">
        <f>IF(OR($A1630="",$E1630=""),"",IF($P1630=1,0,N($E1630)*N($F1630)-N($G1630)+N($H1630)))</f>
        <v/>
      </c>
      <c r="L1630" s="52">
        <f>IF(K1630="","",IF($P1630=1,0,N($E1630)*IFERROR(INDEX(Products!$D$8:$D$307,MATCH($D1630,Products!$A$8:$A$307,0)),0)))</f>
        <v/>
      </c>
      <c r="M1630" s="52">
        <f>IF(OR(K1630="",$O1630=0),IF(K1630="","",0),IF($P1630=1,0,K1630*(N(INDEX(Settings!$E$11:$E$18,$O1630))+N(INDEX(Settings!$G$11:$G$18,$O1630)))+N(INDEX(Settings!$F$11:$F$18,$O1630))))</f>
        <v/>
      </c>
      <c r="N1630" s="53">
        <f>IF(K1630="","",K1630-L1630-M1630-N($I1630)-$P1630*N(Settings!$D$20))</f>
        <v/>
      </c>
      <c r="O1630">
        <f>IF($C1630="",0,IFERROR(MATCH($C1630,Settings!$D$11:$D$18,0),0))</f>
        <v/>
      </c>
      <c r="P1630">
        <f>IF(LOWER(TRIM($J1630&amp;""))="x",1,0)</f>
        <v/>
      </c>
    </row>
    <row r="1631">
      <c r="A1631" s="49" t="n">
        <v>46222</v>
      </c>
      <c r="B1631" s="50" t="inlineStr">
        <is>
          <t>BL27624</t>
        </is>
      </c>
      <c r="C1631" s="50" t="inlineStr">
        <is>
          <t>Amazon</t>
        </is>
      </c>
      <c r="D1631" s="50" t="inlineStr">
        <is>
          <t>BL-402</t>
        </is>
      </c>
      <c r="E1631" s="50" t="n">
        <v>1</v>
      </c>
      <c r="F1631" s="51" t="n">
        <v>44.03</v>
      </c>
      <c r="G1631" s="51" t="n">
        <v>0</v>
      </c>
      <c r="H1631" s="51" t="n">
        <v>0</v>
      </c>
      <c r="I1631" s="51" t="n">
        <v>6.9</v>
      </c>
      <c r="J1631" s="50" t="n"/>
      <c r="K1631" s="52">
        <f>IF(OR($A1631="",$E1631=""),"",IF($P1631=1,0,N($E1631)*N($F1631)-N($G1631)+N($H1631)))</f>
        <v/>
      </c>
      <c r="L1631" s="52">
        <f>IF(K1631="","",IF($P1631=1,0,N($E1631)*IFERROR(INDEX(Products!$D$8:$D$307,MATCH($D1631,Products!$A$8:$A$307,0)),0)))</f>
        <v/>
      </c>
      <c r="M1631" s="52">
        <f>IF(OR(K1631="",$O1631=0),IF(K1631="","",0),IF($P1631=1,0,K1631*(N(INDEX(Settings!$E$11:$E$18,$O1631))+N(INDEX(Settings!$G$11:$G$18,$O1631)))+N(INDEX(Settings!$F$11:$F$18,$O1631))))</f>
        <v/>
      </c>
      <c r="N1631" s="53">
        <f>IF(K1631="","",K1631-L1631-M1631-N($I1631)-$P1631*N(Settings!$D$20))</f>
        <v/>
      </c>
      <c r="O1631">
        <f>IF($C1631="",0,IFERROR(MATCH($C1631,Settings!$D$11:$D$18,0),0))</f>
        <v/>
      </c>
      <c r="P1631">
        <f>IF(LOWER(TRIM($J1631&amp;""))="x",1,0)</f>
        <v/>
      </c>
    </row>
    <row r="1632">
      <c r="A1632" s="49" t="n">
        <v>46222</v>
      </c>
      <c r="B1632" s="50" t="inlineStr">
        <is>
          <t>BL27625</t>
        </is>
      </c>
      <c r="C1632" s="50" t="inlineStr">
        <is>
          <t>Own shop</t>
        </is>
      </c>
      <c r="D1632" s="50" t="inlineStr">
        <is>
          <t>BL-104</t>
        </is>
      </c>
      <c r="E1632" s="50" t="n">
        <v>1</v>
      </c>
      <c r="F1632" s="51" t="n">
        <v>8.32</v>
      </c>
      <c r="G1632" s="51" t="n">
        <v>0</v>
      </c>
      <c r="H1632" s="51" t="n">
        <v>4.12</v>
      </c>
      <c r="I1632" s="51" t="n">
        <v>4.66</v>
      </c>
      <c r="J1632" s="50" t="n"/>
      <c r="K1632" s="52">
        <f>IF(OR($A1632="",$E1632=""),"",IF($P1632=1,0,N($E1632)*N($F1632)-N($G1632)+N($H1632)))</f>
        <v/>
      </c>
      <c r="L1632" s="52">
        <f>IF(K1632="","",IF($P1632=1,0,N($E1632)*IFERROR(INDEX(Products!$D$8:$D$307,MATCH($D1632,Products!$A$8:$A$307,0)),0)))</f>
        <v/>
      </c>
      <c r="M1632" s="52">
        <f>IF(OR(K1632="",$O1632=0),IF(K1632="","",0),IF($P1632=1,0,K1632*(N(INDEX(Settings!$E$11:$E$18,$O1632))+N(INDEX(Settings!$G$11:$G$18,$O1632)))+N(INDEX(Settings!$F$11:$F$18,$O1632))))</f>
        <v/>
      </c>
      <c r="N1632" s="53">
        <f>IF(K1632="","",K1632-L1632-M1632-N($I1632)-$P1632*N(Settings!$D$20))</f>
        <v/>
      </c>
      <c r="O1632">
        <f>IF($C1632="",0,IFERROR(MATCH($C1632,Settings!$D$11:$D$18,0),0))</f>
        <v/>
      </c>
      <c r="P1632">
        <f>IF(LOWER(TRIM($J1632&amp;""))="x",1,0)</f>
        <v/>
      </c>
    </row>
    <row r="1633">
      <c r="A1633" s="49" t="n">
        <v>46222</v>
      </c>
      <c r="B1633" s="50" t="inlineStr">
        <is>
          <t>BL27626</t>
        </is>
      </c>
      <c r="C1633" s="50" t="inlineStr">
        <is>
          <t>Amazon</t>
        </is>
      </c>
      <c r="D1633" s="50" t="inlineStr">
        <is>
          <t>BL-201</t>
        </is>
      </c>
      <c r="E1633" s="50" t="n">
        <v>1</v>
      </c>
      <c r="F1633" s="51" t="n">
        <v>13.15</v>
      </c>
      <c r="G1633" s="51" t="n">
        <v>0</v>
      </c>
      <c r="H1633" s="51" t="n">
        <v>0</v>
      </c>
      <c r="I1633" s="51" t="n">
        <v>4.94</v>
      </c>
      <c r="J1633" s="50" t="n"/>
      <c r="K1633" s="52">
        <f>IF(OR($A1633="",$E1633=""),"",IF($P1633=1,0,N($E1633)*N($F1633)-N($G1633)+N($H1633)))</f>
        <v/>
      </c>
      <c r="L1633" s="52">
        <f>IF(K1633="","",IF($P1633=1,0,N($E1633)*IFERROR(INDEX(Products!$D$8:$D$307,MATCH($D1633,Products!$A$8:$A$307,0)),0)))</f>
        <v/>
      </c>
      <c r="M1633" s="52">
        <f>IF(OR(K1633="",$O1633=0),IF(K1633="","",0),IF($P1633=1,0,K1633*(N(INDEX(Settings!$E$11:$E$18,$O1633))+N(INDEX(Settings!$G$11:$G$18,$O1633)))+N(INDEX(Settings!$F$11:$F$18,$O1633))))</f>
        <v/>
      </c>
      <c r="N1633" s="53">
        <f>IF(K1633="","",K1633-L1633-M1633-N($I1633)-$P1633*N(Settings!$D$20))</f>
        <v/>
      </c>
      <c r="O1633">
        <f>IF($C1633="",0,IFERROR(MATCH($C1633,Settings!$D$11:$D$18,0),0))</f>
        <v/>
      </c>
      <c r="P1633">
        <f>IF(LOWER(TRIM($J1633&amp;""))="x",1,0)</f>
        <v/>
      </c>
    </row>
    <row r="1634">
      <c r="A1634" s="49" t="n">
        <v>46222</v>
      </c>
      <c r="B1634" s="50" t="inlineStr">
        <is>
          <t>BL27627</t>
        </is>
      </c>
      <c r="C1634" s="50" t="inlineStr">
        <is>
          <t>Own shop</t>
        </is>
      </c>
      <c r="D1634" s="50" t="inlineStr">
        <is>
          <t>BL-403</t>
        </is>
      </c>
      <c r="E1634" s="50" t="n">
        <v>1</v>
      </c>
      <c r="F1634" s="51" t="n">
        <v>10.84</v>
      </c>
      <c r="G1634" s="51" t="n">
        <v>0</v>
      </c>
      <c r="H1634" s="51" t="n">
        <v>4.12</v>
      </c>
      <c r="I1634" s="51" t="n">
        <v>4.95</v>
      </c>
      <c r="J1634" s="50" t="n"/>
      <c r="K1634" s="52">
        <f>IF(OR($A1634="",$E1634=""),"",IF($P1634=1,0,N($E1634)*N($F1634)-N($G1634)+N($H1634)))</f>
        <v/>
      </c>
      <c r="L1634" s="52">
        <f>IF(K1634="","",IF($P1634=1,0,N($E1634)*IFERROR(INDEX(Products!$D$8:$D$307,MATCH($D1634,Products!$A$8:$A$307,0)),0)))</f>
        <v/>
      </c>
      <c r="M1634" s="52">
        <f>IF(OR(K1634="",$O1634=0),IF(K1634="","",0),IF($P1634=1,0,K1634*(N(INDEX(Settings!$E$11:$E$18,$O1634))+N(INDEX(Settings!$G$11:$G$18,$O1634)))+N(INDEX(Settings!$F$11:$F$18,$O1634))))</f>
        <v/>
      </c>
      <c r="N1634" s="53">
        <f>IF(K1634="","",K1634-L1634-M1634-N($I1634)-$P1634*N(Settings!$D$20))</f>
        <v/>
      </c>
      <c r="O1634">
        <f>IF($C1634="",0,IFERROR(MATCH($C1634,Settings!$D$11:$D$18,0),0))</f>
        <v/>
      </c>
      <c r="P1634">
        <f>IF(LOWER(TRIM($J1634&amp;""))="x",1,0)</f>
        <v/>
      </c>
    </row>
    <row r="1635">
      <c r="A1635" s="49" t="n">
        <v>46222</v>
      </c>
      <c r="B1635" s="50" t="inlineStr">
        <is>
          <t>BL27628</t>
        </is>
      </c>
      <c r="C1635" s="50" t="inlineStr">
        <is>
          <t>Amazon</t>
        </is>
      </c>
      <c r="D1635" s="50" t="inlineStr">
        <is>
          <t>BL-302</t>
        </is>
      </c>
      <c r="E1635" s="50" t="n">
        <v>1</v>
      </c>
      <c r="F1635" s="51" t="n">
        <v>35.21</v>
      </c>
      <c r="G1635" s="51" t="n">
        <v>0</v>
      </c>
      <c r="H1635" s="51" t="n">
        <v>0</v>
      </c>
      <c r="I1635" s="51" t="n">
        <v>5.01</v>
      </c>
      <c r="J1635" s="50" t="n"/>
      <c r="K1635" s="52">
        <f>IF(OR($A1635="",$E1635=""),"",IF($P1635=1,0,N($E1635)*N($F1635)-N($G1635)+N($H1635)))</f>
        <v/>
      </c>
      <c r="L1635" s="52">
        <f>IF(K1635="","",IF($P1635=1,0,N($E1635)*IFERROR(INDEX(Products!$D$8:$D$307,MATCH($D1635,Products!$A$8:$A$307,0)),0)))</f>
        <v/>
      </c>
      <c r="M1635" s="52">
        <f>IF(OR(K1635="",$O1635=0),IF(K1635="","",0),IF($P1635=1,0,K1635*(N(INDEX(Settings!$E$11:$E$18,$O1635))+N(INDEX(Settings!$G$11:$G$18,$O1635)))+N(INDEX(Settings!$F$11:$F$18,$O1635))))</f>
        <v/>
      </c>
      <c r="N1635" s="53">
        <f>IF(K1635="","",K1635-L1635-M1635-N($I1635)-$P1635*N(Settings!$D$20))</f>
        <v/>
      </c>
      <c r="O1635">
        <f>IF($C1635="",0,IFERROR(MATCH($C1635,Settings!$D$11:$D$18,0),0))</f>
        <v/>
      </c>
      <c r="P1635">
        <f>IF(LOWER(TRIM($J1635&amp;""))="x",1,0)</f>
        <v/>
      </c>
    </row>
    <row r="1636">
      <c r="A1636" s="49" t="n">
        <v>46223</v>
      </c>
      <c r="B1636" s="50" t="inlineStr">
        <is>
          <t>BL27629</t>
        </is>
      </c>
      <c r="C1636" s="50" t="inlineStr">
        <is>
          <t>Amazon</t>
        </is>
      </c>
      <c r="D1636" s="50" t="inlineStr">
        <is>
          <t>BL-203</t>
        </is>
      </c>
      <c r="E1636" s="50" t="n">
        <v>1</v>
      </c>
      <c r="F1636" s="51" t="n">
        <v>17.56</v>
      </c>
      <c r="G1636" s="51" t="n">
        <v>0</v>
      </c>
      <c r="H1636" s="51" t="n">
        <v>0</v>
      </c>
      <c r="I1636" s="51" t="n">
        <v>4.39</v>
      </c>
      <c r="J1636" s="50" t="n"/>
      <c r="K1636" s="52">
        <f>IF(OR($A1636="",$E1636=""),"",IF($P1636=1,0,N($E1636)*N($F1636)-N($G1636)+N($H1636)))</f>
        <v/>
      </c>
      <c r="L1636" s="52">
        <f>IF(K1636="","",IF($P1636=1,0,N($E1636)*IFERROR(INDEX(Products!$D$8:$D$307,MATCH($D1636,Products!$A$8:$A$307,0)),0)))</f>
        <v/>
      </c>
      <c r="M1636" s="52">
        <f>IF(OR(K1636="",$O1636=0),IF(K1636="","",0),IF($P1636=1,0,K1636*(N(INDEX(Settings!$E$11:$E$18,$O1636))+N(INDEX(Settings!$G$11:$G$18,$O1636)))+N(INDEX(Settings!$F$11:$F$18,$O1636))))</f>
        <v/>
      </c>
      <c r="N1636" s="53">
        <f>IF(K1636="","",K1636-L1636-M1636-N($I1636)-$P1636*N(Settings!$D$20))</f>
        <v/>
      </c>
      <c r="O1636">
        <f>IF($C1636="",0,IFERROR(MATCH($C1636,Settings!$D$11:$D$18,0),0))</f>
        <v/>
      </c>
      <c r="P1636">
        <f>IF(LOWER(TRIM($J1636&amp;""))="x",1,0)</f>
        <v/>
      </c>
    </row>
    <row r="1637">
      <c r="A1637" s="49" t="n">
        <v>46223</v>
      </c>
      <c r="B1637" s="50" t="inlineStr">
        <is>
          <t>BL27630</t>
        </is>
      </c>
      <c r="C1637" s="50" t="inlineStr">
        <is>
          <t>Own shop</t>
        </is>
      </c>
      <c r="D1637" s="50" t="inlineStr">
        <is>
          <t>BL-101</t>
        </is>
      </c>
      <c r="E1637" s="50" t="n">
        <v>1</v>
      </c>
      <c r="F1637" s="51" t="n">
        <v>20.92</v>
      </c>
      <c r="G1637" s="51" t="n">
        <v>2.09</v>
      </c>
      <c r="H1637" s="51" t="n">
        <v>4.12</v>
      </c>
      <c r="I1637" s="51" t="n">
        <v>4.67</v>
      </c>
      <c r="J1637" s="50" t="n"/>
      <c r="K1637" s="52">
        <f>IF(OR($A1637="",$E1637=""),"",IF($P1637=1,0,N($E1637)*N($F1637)-N($G1637)+N($H1637)))</f>
        <v/>
      </c>
      <c r="L1637" s="52">
        <f>IF(K1637="","",IF($P1637=1,0,N($E1637)*IFERROR(INDEX(Products!$D$8:$D$307,MATCH($D1637,Products!$A$8:$A$307,0)),0)))</f>
        <v/>
      </c>
      <c r="M1637" s="52">
        <f>IF(OR(K1637="",$O1637=0),IF(K1637="","",0),IF($P1637=1,0,K1637*(N(INDEX(Settings!$E$11:$E$18,$O1637))+N(INDEX(Settings!$G$11:$G$18,$O1637)))+N(INDEX(Settings!$F$11:$F$18,$O1637))))</f>
        <v/>
      </c>
      <c r="N1637" s="53">
        <f>IF(K1637="","",K1637-L1637-M1637-N($I1637)-$P1637*N(Settings!$D$20))</f>
        <v/>
      </c>
      <c r="O1637">
        <f>IF($C1637="",0,IFERROR(MATCH($C1637,Settings!$D$11:$D$18,0),0))</f>
        <v/>
      </c>
      <c r="P1637">
        <f>IF(LOWER(TRIM($J1637&amp;""))="x",1,0)</f>
        <v/>
      </c>
    </row>
    <row r="1638">
      <c r="A1638" s="49" t="n">
        <v>46223</v>
      </c>
      <c r="B1638" s="50" t="inlineStr">
        <is>
          <t>BL27631</t>
        </is>
      </c>
      <c r="C1638" s="50" t="inlineStr">
        <is>
          <t>Own shop</t>
        </is>
      </c>
      <c r="D1638" s="50" t="inlineStr">
        <is>
          <t>BL-301</t>
        </is>
      </c>
      <c r="E1638" s="50" t="n">
        <v>1</v>
      </c>
      <c r="F1638" s="51" t="n">
        <v>18.4</v>
      </c>
      <c r="G1638" s="51" t="n">
        <v>1.84</v>
      </c>
      <c r="H1638" s="51" t="n">
        <v>4.12</v>
      </c>
      <c r="I1638" s="51" t="n">
        <v>4.84</v>
      </c>
      <c r="J1638" s="50" t="inlineStr">
        <is>
          <t>x</t>
        </is>
      </c>
      <c r="K1638" s="52">
        <f>IF(OR($A1638="",$E1638=""),"",IF($P1638=1,0,N($E1638)*N($F1638)-N($G1638)+N($H1638)))</f>
        <v/>
      </c>
      <c r="L1638" s="52">
        <f>IF(K1638="","",IF($P1638=1,0,N($E1638)*IFERROR(INDEX(Products!$D$8:$D$307,MATCH($D1638,Products!$A$8:$A$307,0)),0)))</f>
        <v/>
      </c>
      <c r="M1638" s="52">
        <f>IF(OR(K1638="",$O1638=0),IF(K1638="","",0),IF($P1638=1,0,K1638*(N(INDEX(Settings!$E$11:$E$18,$O1638))+N(INDEX(Settings!$G$11:$G$18,$O1638)))+N(INDEX(Settings!$F$11:$F$18,$O1638))))</f>
        <v/>
      </c>
      <c r="N1638" s="53">
        <f>IF(K1638="","",K1638-L1638-M1638-N($I1638)-$P1638*N(Settings!$D$20))</f>
        <v/>
      </c>
      <c r="O1638">
        <f>IF($C1638="",0,IFERROR(MATCH($C1638,Settings!$D$11:$D$18,0),0))</f>
        <v/>
      </c>
      <c r="P1638">
        <f>IF(LOWER(TRIM($J1638&amp;""))="x",1,0)</f>
        <v/>
      </c>
    </row>
    <row r="1639">
      <c r="A1639" s="49" t="n">
        <v>46223</v>
      </c>
      <c r="B1639" s="50" t="inlineStr">
        <is>
          <t>BL27632</t>
        </is>
      </c>
      <c r="C1639" s="50" t="inlineStr">
        <is>
          <t>eBay</t>
        </is>
      </c>
      <c r="D1639" s="50" t="inlineStr">
        <is>
          <t>BL-303</t>
        </is>
      </c>
      <c r="E1639" s="50" t="n">
        <v>1</v>
      </c>
      <c r="F1639" s="51" t="n">
        <v>10</v>
      </c>
      <c r="G1639" s="51" t="n">
        <v>0</v>
      </c>
      <c r="H1639" s="51" t="n">
        <v>3.28</v>
      </c>
      <c r="I1639" s="51" t="n">
        <v>4.73</v>
      </c>
      <c r="J1639" s="50" t="n"/>
      <c r="K1639" s="52">
        <f>IF(OR($A1639="",$E1639=""),"",IF($P1639=1,0,N($E1639)*N($F1639)-N($G1639)+N($H1639)))</f>
        <v/>
      </c>
      <c r="L1639" s="52">
        <f>IF(K1639="","",IF($P1639=1,0,N($E1639)*IFERROR(INDEX(Products!$D$8:$D$307,MATCH($D1639,Products!$A$8:$A$307,0)),0)))</f>
        <v/>
      </c>
      <c r="M1639" s="52">
        <f>IF(OR(K1639="",$O1639=0),IF(K1639="","",0),IF($P1639=1,0,K1639*(N(INDEX(Settings!$E$11:$E$18,$O1639))+N(INDEX(Settings!$G$11:$G$18,$O1639)))+N(INDEX(Settings!$F$11:$F$18,$O1639))))</f>
        <v/>
      </c>
      <c r="N1639" s="53">
        <f>IF(K1639="","",K1639-L1639-M1639-N($I1639)-$P1639*N(Settings!$D$20))</f>
        <v/>
      </c>
      <c r="O1639">
        <f>IF($C1639="",0,IFERROR(MATCH($C1639,Settings!$D$11:$D$18,0),0))</f>
        <v/>
      </c>
      <c r="P1639">
        <f>IF(LOWER(TRIM($J1639&amp;""))="x",1,0)</f>
        <v/>
      </c>
    </row>
    <row r="1640">
      <c r="A1640" s="49" t="n">
        <v>46223</v>
      </c>
      <c r="B1640" s="50" t="inlineStr">
        <is>
          <t>BL27633</t>
        </is>
      </c>
      <c r="C1640" s="50" t="inlineStr">
        <is>
          <t>Own shop</t>
        </is>
      </c>
      <c r="D1640" s="50" t="inlineStr">
        <is>
          <t>BL-204</t>
        </is>
      </c>
      <c r="E1640" s="50" t="n">
        <v>2</v>
      </c>
      <c r="F1640" s="51" t="n">
        <v>19.24</v>
      </c>
      <c r="G1640" s="51" t="n">
        <v>0</v>
      </c>
      <c r="H1640" s="51" t="n">
        <v>4.12</v>
      </c>
      <c r="I1640" s="51" t="n">
        <v>4.4</v>
      </c>
      <c r="J1640" s="50" t="n"/>
      <c r="K1640" s="52">
        <f>IF(OR($A1640="",$E1640=""),"",IF($P1640=1,0,N($E1640)*N($F1640)-N($G1640)+N($H1640)))</f>
        <v/>
      </c>
      <c r="L1640" s="52">
        <f>IF(K1640="","",IF($P1640=1,0,N($E1640)*IFERROR(INDEX(Products!$D$8:$D$307,MATCH($D1640,Products!$A$8:$A$307,0)),0)))</f>
        <v/>
      </c>
      <c r="M1640" s="52">
        <f>IF(OR(K1640="",$O1640=0),IF(K1640="","",0),IF($P1640=1,0,K1640*(N(INDEX(Settings!$E$11:$E$18,$O1640))+N(INDEX(Settings!$G$11:$G$18,$O1640)))+N(INDEX(Settings!$F$11:$F$18,$O1640))))</f>
        <v/>
      </c>
      <c r="N1640" s="53">
        <f>IF(K1640="","",K1640-L1640-M1640-N($I1640)-$P1640*N(Settings!$D$20))</f>
        <v/>
      </c>
      <c r="O1640">
        <f>IF($C1640="",0,IFERROR(MATCH($C1640,Settings!$D$11:$D$18,0),0))</f>
        <v/>
      </c>
      <c r="P1640">
        <f>IF(LOWER(TRIM($J1640&amp;""))="x",1,0)</f>
        <v/>
      </c>
    </row>
    <row r="1641">
      <c r="A1641" s="49" t="n">
        <v>46223</v>
      </c>
      <c r="B1641" s="50" t="inlineStr">
        <is>
          <t>BL27634</t>
        </is>
      </c>
      <c r="C1641" s="50" t="inlineStr">
        <is>
          <t>Own shop</t>
        </is>
      </c>
      <c r="D1641" s="50" t="inlineStr">
        <is>
          <t>BL-302</t>
        </is>
      </c>
      <c r="E1641" s="50" t="n">
        <v>1</v>
      </c>
      <c r="F1641" s="51" t="n">
        <v>33.53</v>
      </c>
      <c r="G1641" s="51" t="n">
        <v>0</v>
      </c>
      <c r="H1641" s="51" t="n">
        <v>4.12</v>
      </c>
      <c r="I1641" s="51" t="n">
        <v>4.23</v>
      </c>
      <c r="J1641" s="50" t="n"/>
      <c r="K1641" s="52">
        <f>IF(OR($A1641="",$E1641=""),"",IF($P1641=1,0,N($E1641)*N($F1641)-N($G1641)+N($H1641)))</f>
        <v/>
      </c>
      <c r="L1641" s="52">
        <f>IF(K1641="","",IF($P1641=1,0,N($E1641)*IFERROR(INDEX(Products!$D$8:$D$307,MATCH($D1641,Products!$A$8:$A$307,0)),0)))</f>
        <v/>
      </c>
      <c r="M1641" s="52">
        <f>IF(OR(K1641="",$O1641=0),IF(K1641="","",0),IF($P1641=1,0,K1641*(N(INDEX(Settings!$E$11:$E$18,$O1641))+N(INDEX(Settings!$G$11:$G$18,$O1641)))+N(INDEX(Settings!$F$11:$F$18,$O1641))))</f>
        <v/>
      </c>
      <c r="N1641" s="53">
        <f>IF(K1641="","",K1641-L1641-M1641-N($I1641)-$P1641*N(Settings!$D$20))</f>
        <v/>
      </c>
      <c r="O1641">
        <f>IF($C1641="",0,IFERROR(MATCH($C1641,Settings!$D$11:$D$18,0),0))</f>
        <v/>
      </c>
      <c r="P1641">
        <f>IF(LOWER(TRIM($J1641&amp;""))="x",1,0)</f>
        <v/>
      </c>
    </row>
    <row r="1642">
      <c r="A1642" s="49" t="n">
        <v>46223</v>
      </c>
      <c r="B1642" s="50" t="inlineStr">
        <is>
          <t>BL27635</t>
        </is>
      </c>
      <c r="C1642" s="50" t="inlineStr">
        <is>
          <t>Own shop</t>
        </is>
      </c>
      <c r="D1642" s="50" t="inlineStr">
        <is>
          <t>BL-201</t>
        </is>
      </c>
      <c r="E1642" s="50" t="n">
        <v>1</v>
      </c>
      <c r="F1642" s="51" t="n">
        <v>12.52</v>
      </c>
      <c r="G1642" s="51" t="n">
        <v>0</v>
      </c>
      <c r="H1642" s="51" t="n">
        <v>4.12</v>
      </c>
      <c r="I1642" s="51" t="n">
        <v>4.63</v>
      </c>
      <c r="J1642" s="50" t="n"/>
      <c r="K1642" s="52">
        <f>IF(OR($A1642="",$E1642=""),"",IF($P1642=1,0,N($E1642)*N($F1642)-N($G1642)+N($H1642)))</f>
        <v/>
      </c>
      <c r="L1642" s="52">
        <f>IF(K1642="","",IF($P1642=1,0,N($E1642)*IFERROR(INDEX(Products!$D$8:$D$307,MATCH($D1642,Products!$A$8:$A$307,0)),0)))</f>
        <v/>
      </c>
      <c r="M1642" s="52">
        <f>IF(OR(K1642="",$O1642=0),IF(K1642="","",0),IF($P1642=1,0,K1642*(N(INDEX(Settings!$E$11:$E$18,$O1642))+N(INDEX(Settings!$G$11:$G$18,$O1642)))+N(INDEX(Settings!$F$11:$F$18,$O1642))))</f>
        <v/>
      </c>
      <c r="N1642" s="53">
        <f>IF(K1642="","",K1642-L1642-M1642-N($I1642)-$P1642*N(Settings!$D$20))</f>
        <v/>
      </c>
      <c r="O1642">
        <f>IF($C1642="",0,IFERROR(MATCH($C1642,Settings!$D$11:$D$18,0),0))</f>
        <v/>
      </c>
      <c r="P1642">
        <f>IF(LOWER(TRIM($J1642&amp;""))="x",1,0)</f>
        <v/>
      </c>
    </row>
    <row r="1643">
      <c r="A1643" s="49" t="n">
        <v>46223</v>
      </c>
      <c r="B1643" s="50" t="inlineStr">
        <is>
          <t>BL27636</t>
        </is>
      </c>
      <c r="C1643" s="50" t="inlineStr">
        <is>
          <t>Amazon</t>
        </is>
      </c>
      <c r="D1643" s="50" t="inlineStr">
        <is>
          <t>BL-201</t>
        </is>
      </c>
      <c r="E1643" s="50" t="n">
        <v>2</v>
      </c>
      <c r="F1643" s="51" t="n">
        <v>13.15</v>
      </c>
      <c r="G1643" s="51" t="n">
        <v>0</v>
      </c>
      <c r="H1643" s="51" t="n">
        <v>0</v>
      </c>
      <c r="I1643" s="51" t="n">
        <v>4.88</v>
      </c>
      <c r="J1643" s="50" t="n"/>
      <c r="K1643" s="52">
        <f>IF(OR($A1643="",$E1643=""),"",IF($P1643=1,0,N($E1643)*N($F1643)-N($G1643)+N($H1643)))</f>
        <v/>
      </c>
      <c r="L1643" s="52">
        <f>IF(K1643="","",IF($P1643=1,0,N($E1643)*IFERROR(INDEX(Products!$D$8:$D$307,MATCH($D1643,Products!$A$8:$A$307,0)),0)))</f>
        <v/>
      </c>
      <c r="M1643" s="52">
        <f>IF(OR(K1643="",$O1643=0),IF(K1643="","",0),IF($P1643=1,0,K1643*(N(INDEX(Settings!$E$11:$E$18,$O1643))+N(INDEX(Settings!$G$11:$G$18,$O1643)))+N(INDEX(Settings!$F$11:$F$18,$O1643))))</f>
        <v/>
      </c>
      <c r="N1643" s="53">
        <f>IF(K1643="","",K1643-L1643-M1643-N($I1643)-$P1643*N(Settings!$D$20))</f>
        <v/>
      </c>
      <c r="O1643">
        <f>IF($C1643="",0,IFERROR(MATCH($C1643,Settings!$D$11:$D$18,0),0))</f>
        <v/>
      </c>
      <c r="P1643">
        <f>IF(LOWER(TRIM($J1643&amp;""))="x",1,0)</f>
        <v/>
      </c>
    </row>
    <row r="1644">
      <c r="A1644" s="49" t="n">
        <v>46224</v>
      </c>
      <c r="B1644" s="50" t="inlineStr">
        <is>
          <t>BL27637</t>
        </is>
      </c>
      <c r="C1644" s="50" t="inlineStr">
        <is>
          <t>Amazon</t>
        </is>
      </c>
      <c r="D1644" s="50" t="inlineStr">
        <is>
          <t>BL-201</t>
        </is>
      </c>
      <c r="E1644" s="50" t="n">
        <v>1</v>
      </c>
      <c r="F1644" s="51" t="n">
        <v>13.15</v>
      </c>
      <c r="G1644" s="51" t="n">
        <v>0</v>
      </c>
      <c r="H1644" s="51" t="n">
        <v>0</v>
      </c>
      <c r="I1644" s="51" t="n">
        <v>4.49</v>
      </c>
      <c r="J1644" s="50" t="n"/>
      <c r="K1644" s="52">
        <f>IF(OR($A1644="",$E1644=""),"",IF($P1644=1,0,N($E1644)*N($F1644)-N($G1644)+N($H1644)))</f>
        <v/>
      </c>
      <c r="L1644" s="52">
        <f>IF(K1644="","",IF($P1644=1,0,N($E1644)*IFERROR(INDEX(Products!$D$8:$D$307,MATCH($D1644,Products!$A$8:$A$307,0)),0)))</f>
        <v/>
      </c>
      <c r="M1644" s="52">
        <f>IF(OR(K1644="",$O1644=0),IF(K1644="","",0),IF($P1644=1,0,K1644*(N(INDEX(Settings!$E$11:$E$18,$O1644))+N(INDEX(Settings!$G$11:$G$18,$O1644)))+N(INDEX(Settings!$F$11:$F$18,$O1644))))</f>
        <v/>
      </c>
      <c r="N1644" s="53">
        <f>IF(K1644="","",K1644-L1644-M1644-N($I1644)-$P1644*N(Settings!$D$20))</f>
        <v/>
      </c>
      <c r="O1644">
        <f>IF($C1644="",0,IFERROR(MATCH($C1644,Settings!$D$11:$D$18,0),0))</f>
        <v/>
      </c>
      <c r="P1644">
        <f>IF(LOWER(TRIM($J1644&amp;""))="x",1,0)</f>
        <v/>
      </c>
    </row>
    <row r="1645">
      <c r="A1645" s="49" t="n">
        <v>46224</v>
      </c>
      <c r="B1645" s="50" t="inlineStr">
        <is>
          <t>BL27638</t>
        </is>
      </c>
      <c r="C1645" s="50" t="inlineStr">
        <is>
          <t>Own shop</t>
        </is>
      </c>
      <c r="D1645" s="50" t="inlineStr">
        <is>
          <t>BL-403</t>
        </is>
      </c>
      <c r="E1645" s="50" t="n">
        <v>1</v>
      </c>
      <c r="F1645" s="51" t="n">
        <v>10.84</v>
      </c>
      <c r="G1645" s="51" t="n">
        <v>0</v>
      </c>
      <c r="H1645" s="51" t="n">
        <v>4.12</v>
      </c>
      <c r="I1645" s="51" t="n">
        <v>4.79</v>
      </c>
      <c r="J1645" s="50" t="inlineStr">
        <is>
          <t>x</t>
        </is>
      </c>
      <c r="K1645" s="52">
        <f>IF(OR($A1645="",$E1645=""),"",IF($P1645=1,0,N($E1645)*N($F1645)-N($G1645)+N($H1645)))</f>
        <v/>
      </c>
      <c r="L1645" s="52">
        <f>IF(K1645="","",IF($P1645=1,0,N($E1645)*IFERROR(INDEX(Products!$D$8:$D$307,MATCH($D1645,Products!$A$8:$A$307,0)),0)))</f>
        <v/>
      </c>
      <c r="M1645" s="52">
        <f>IF(OR(K1645="",$O1645=0),IF(K1645="","",0),IF($P1645=1,0,K1645*(N(INDEX(Settings!$E$11:$E$18,$O1645))+N(INDEX(Settings!$G$11:$G$18,$O1645)))+N(INDEX(Settings!$F$11:$F$18,$O1645))))</f>
        <v/>
      </c>
      <c r="N1645" s="53">
        <f>IF(K1645="","",K1645-L1645-M1645-N($I1645)-$P1645*N(Settings!$D$20))</f>
        <v/>
      </c>
      <c r="O1645">
        <f>IF($C1645="",0,IFERROR(MATCH($C1645,Settings!$D$11:$D$18,0),0))</f>
        <v/>
      </c>
      <c r="P1645">
        <f>IF(LOWER(TRIM($J1645&amp;""))="x",1,0)</f>
        <v/>
      </c>
    </row>
    <row r="1646">
      <c r="A1646" s="49" t="n">
        <v>46224</v>
      </c>
      <c r="B1646" s="50" t="inlineStr">
        <is>
          <t>BL27639</t>
        </is>
      </c>
      <c r="C1646" s="50" t="inlineStr">
        <is>
          <t>Own shop</t>
        </is>
      </c>
      <c r="D1646" s="50" t="inlineStr">
        <is>
          <t>BL-103</t>
        </is>
      </c>
      <c r="E1646" s="50" t="n">
        <v>1</v>
      </c>
      <c r="F1646" s="51" t="n">
        <v>29.33</v>
      </c>
      <c r="G1646" s="51" t="n">
        <v>2.93</v>
      </c>
      <c r="H1646" s="51" t="n">
        <v>4.12</v>
      </c>
      <c r="I1646" s="51" t="n">
        <v>4.29</v>
      </c>
      <c r="J1646" s="50" t="n"/>
      <c r="K1646" s="52">
        <f>IF(OR($A1646="",$E1646=""),"",IF($P1646=1,0,N($E1646)*N($F1646)-N($G1646)+N($H1646)))</f>
        <v/>
      </c>
      <c r="L1646" s="52">
        <f>IF(K1646="","",IF($P1646=1,0,N($E1646)*IFERROR(INDEX(Products!$D$8:$D$307,MATCH($D1646,Products!$A$8:$A$307,0)),0)))</f>
        <v/>
      </c>
      <c r="M1646" s="52">
        <f>IF(OR(K1646="",$O1646=0),IF(K1646="","",0),IF($P1646=1,0,K1646*(N(INDEX(Settings!$E$11:$E$18,$O1646))+N(INDEX(Settings!$G$11:$G$18,$O1646)))+N(INDEX(Settings!$F$11:$F$18,$O1646))))</f>
        <v/>
      </c>
      <c r="N1646" s="53">
        <f>IF(K1646="","",K1646-L1646-M1646-N($I1646)-$P1646*N(Settings!$D$20))</f>
        <v/>
      </c>
      <c r="O1646">
        <f>IF($C1646="",0,IFERROR(MATCH($C1646,Settings!$D$11:$D$18,0),0))</f>
        <v/>
      </c>
      <c r="P1646">
        <f>IF(LOWER(TRIM($J1646&amp;""))="x",1,0)</f>
        <v/>
      </c>
    </row>
    <row r="1647">
      <c r="A1647" s="49" t="n">
        <v>46224</v>
      </c>
      <c r="B1647" s="50" t="inlineStr">
        <is>
          <t>BL27640</t>
        </is>
      </c>
      <c r="C1647" s="50" t="inlineStr">
        <is>
          <t>Amazon</t>
        </is>
      </c>
      <c r="D1647" s="50" t="inlineStr">
        <is>
          <t>BL-102</t>
        </is>
      </c>
      <c r="E1647" s="50" t="n">
        <v>1</v>
      </c>
      <c r="F1647" s="51" t="n">
        <v>14.91</v>
      </c>
      <c r="G1647" s="51" t="n">
        <v>0</v>
      </c>
      <c r="H1647" s="51" t="n">
        <v>0</v>
      </c>
      <c r="I1647" s="51" t="n">
        <v>4.33</v>
      </c>
      <c r="J1647" s="50" t="n"/>
      <c r="K1647" s="52">
        <f>IF(OR($A1647="",$E1647=""),"",IF($P1647=1,0,N($E1647)*N($F1647)-N($G1647)+N($H1647)))</f>
        <v/>
      </c>
      <c r="L1647" s="52">
        <f>IF(K1647="","",IF($P1647=1,0,N($E1647)*IFERROR(INDEX(Products!$D$8:$D$307,MATCH($D1647,Products!$A$8:$A$307,0)),0)))</f>
        <v/>
      </c>
      <c r="M1647" s="52">
        <f>IF(OR(K1647="",$O1647=0),IF(K1647="","",0),IF($P1647=1,0,K1647*(N(INDEX(Settings!$E$11:$E$18,$O1647))+N(INDEX(Settings!$G$11:$G$18,$O1647)))+N(INDEX(Settings!$F$11:$F$18,$O1647))))</f>
        <v/>
      </c>
      <c r="N1647" s="53">
        <f>IF(K1647="","",K1647-L1647-M1647-N($I1647)-$P1647*N(Settings!$D$20))</f>
        <v/>
      </c>
      <c r="O1647">
        <f>IF($C1647="",0,IFERROR(MATCH($C1647,Settings!$D$11:$D$18,0),0))</f>
        <v/>
      </c>
      <c r="P1647">
        <f>IF(LOWER(TRIM($J1647&amp;""))="x",1,0)</f>
        <v/>
      </c>
    </row>
    <row r="1648">
      <c r="A1648" s="49" t="n">
        <v>46224</v>
      </c>
      <c r="B1648" s="50" t="inlineStr">
        <is>
          <t>BL27641</t>
        </is>
      </c>
      <c r="C1648" s="50" t="inlineStr">
        <is>
          <t>Amazon</t>
        </is>
      </c>
      <c r="D1648" s="50" t="inlineStr">
        <is>
          <t>BL-301</t>
        </is>
      </c>
      <c r="E1648" s="50" t="n">
        <v>1</v>
      </c>
      <c r="F1648" s="51" t="n">
        <v>19.32</v>
      </c>
      <c r="G1648" s="51" t="n">
        <v>0</v>
      </c>
      <c r="H1648" s="51" t="n">
        <v>0</v>
      </c>
      <c r="I1648" s="51" t="n">
        <v>5.11</v>
      </c>
      <c r="J1648" s="50" t="inlineStr">
        <is>
          <t>x</t>
        </is>
      </c>
      <c r="K1648" s="52">
        <f>IF(OR($A1648="",$E1648=""),"",IF($P1648=1,0,N($E1648)*N($F1648)-N($G1648)+N($H1648)))</f>
        <v/>
      </c>
      <c r="L1648" s="52">
        <f>IF(K1648="","",IF($P1648=1,0,N($E1648)*IFERROR(INDEX(Products!$D$8:$D$307,MATCH($D1648,Products!$A$8:$A$307,0)),0)))</f>
        <v/>
      </c>
      <c r="M1648" s="52">
        <f>IF(OR(K1648="",$O1648=0),IF(K1648="","",0),IF($P1648=1,0,K1648*(N(INDEX(Settings!$E$11:$E$18,$O1648))+N(INDEX(Settings!$G$11:$G$18,$O1648)))+N(INDEX(Settings!$F$11:$F$18,$O1648))))</f>
        <v/>
      </c>
      <c r="N1648" s="53">
        <f>IF(K1648="","",K1648-L1648-M1648-N($I1648)-$P1648*N(Settings!$D$20))</f>
        <v/>
      </c>
      <c r="O1648">
        <f>IF($C1648="",0,IFERROR(MATCH($C1648,Settings!$D$11:$D$18,0),0))</f>
        <v/>
      </c>
      <c r="P1648">
        <f>IF(LOWER(TRIM($J1648&amp;""))="x",1,0)</f>
        <v/>
      </c>
    </row>
    <row r="1649">
      <c r="A1649" s="49" t="n">
        <v>46224</v>
      </c>
      <c r="B1649" s="50" t="inlineStr">
        <is>
          <t>BL27642</t>
        </is>
      </c>
      <c r="C1649" s="50" t="inlineStr">
        <is>
          <t>Own shop</t>
        </is>
      </c>
      <c r="D1649" s="50" t="inlineStr">
        <is>
          <t>BL-101</t>
        </is>
      </c>
      <c r="E1649" s="50" t="n">
        <v>2</v>
      </c>
      <c r="F1649" s="51" t="n">
        <v>20.92</v>
      </c>
      <c r="G1649" s="51" t="n">
        <v>0</v>
      </c>
      <c r="H1649" s="51" t="n">
        <v>4.12</v>
      </c>
      <c r="I1649" s="51" t="n">
        <v>4.46</v>
      </c>
      <c r="J1649" s="50" t="n"/>
      <c r="K1649" s="52">
        <f>IF(OR($A1649="",$E1649=""),"",IF($P1649=1,0,N($E1649)*N($F1649)-N($G1649)+N($H1649)))</f>
        <v/>
      </c>
      <c r="L1649" s="52">
        <f>IF(K1649="","",IF($P1649=1,0,N($E1649)*IFERROR(INDEX(Products!$D$8:$D$307,MATCH($D1649,Products!$A$8:$A$307,0)),0)))</f>
        <v/>
      </c>
      <c r="M1649" s="52">
        <f>IF(OR(K1649="",$O1649=0),IF(K1649="","",0),IF($P1649=1,0,K1649*(N(INDEX(Settings!$E$11:$E$18,$O1649))+N(INDEX(Settings!$G$11:$G$18,$O1649)))+N(INDEX(Settings!$F$11:$F$18,$O1649))))</f>
        <v/>
      </c>
      <c r="N1649" s="53">
        <f>IF(K1649="","",K1649-L1649-M1649-N($I1649)-$P1649*N(Settings!$D$20))</f>
        <v/>
      </c>
      <c r="O1649">
        <f>IF($C1649="",0,IFERROR(MATCH($C1649,Settings!$D$11:$D$18,0),0))</f>
        <v/>
      </c>
      <c r="P1649">
        <f>IF(LOWER(TRIM($J1649&amp;""))="x",1,0)</f>
        <v/>
      </c>
    </row>
    <row r="1650">
      <c r="A1650" s="49" t="n">
        <v>46224</v>
      </c>
      <c r="B1650" s="50" t="inlineStr">
        <is>
          <t>BL27643</t>
        </is>
      </c>
      <c r="C1650" s="50" t="inlineStr">
        <is>
          <t>Etsy</t>
        </is>
      </c>
      <c r="D1650" s="50" t="inlineStr">
        <is>
          <t>BL-201</t>
        </is>
      </c>
      <c r="E1650" s="50" t="n">
        <v>1</v>
      </c>
      <c r="F1650" s="51" t="n">
        <v>12.52</v>
      </c>
      <c r="G1650" s="51" t="n">
        <v>0</v>
      </c>
      <c r="H1650" s="51" t="n">
        <v>3.28</v>
      </c>
      <c r="I1650" s="51" t="n">
        <v>4.54</v>
      </c>
      <c r="J1650" s="50" t="n"/>
      <c r="K1650" s="52">
        <f>IF(OR($A1650="",$E1650=""),"",IF($P1650=1,0,N($E1650)*N($F1650)-N($G1650)+N($H1650)))</f>
        <v/>
      </c>
      <c r="L1650" s="52">
        <f>IF(K1650="","",IF($P1650=1,0,N($E1650)*IFERROR(INDEX(Products!$D$8:$D$307,MATCH($D1650,Products!$A$8:$A$307,0)),0)))</f>
        <v/>
      </c>
      <c r="M1650" s="52">
        <f>IF(OR(K1650="",$O1650=0),IF(K1650="","",0),IF($P1650=1,0,K1650*(N(INDEX(Settings!$E$11:$E$18,$O1650))+N(INDEX(Settings!$G$11:$G$18,$O1650)))+N(INDEX(Settings!$F$11:$F$18,$O1650))))</f>
        <v/>
      </c>
      <c r="N1650" s="53">
        <f>IF(K1650="","",K1650-L1650-M1650-N($I1650)-$P1650*N(Settings!$D$20))</f>
        <v/>
      </c>
      <c r="O1650">
        <f>IF($C1650="",0,IFERROR(MATCH($C1650,Settings!$D$11:$D$18,0),0))</f>
        <v/>
      </c>
      <c r="P1650">
        <f>IF(LOWER(TRIM($J1650&amp;""))="x",1,0)</f>
        <v/>
      </c>
    </row>
    <row r="1651">
      <c r="A1651" s="49" t="n">
        <v>46225</v>
      </c>
      <c r="B1651" s="50" t="inlineStr">
        <is>
          <t>BL27644</t>
        </is>
      </c>
      <c r="C1651" s="50" t="inlineStr">
        <is>
          <t>Own shop</t>
        </is>
      </c>
      <c r="D1651" s="50" t="inlineStr">
        <is>
          <t>BL-203</t>
        </is>
      </c>
      <c r="E1651" s="50" t="n">
        <v>1</v>
      </c>
      <c r="F1651" s="51" t="n">
        <v>16.72</v>
      </c>
      <c r="G1651" s="51" t="n">
        <v>1.67</v>
      </c>
      <c r="H1651" s="51" t="n">
        <v>4.12</v>
      </c>
      <c r="I1651" s="51" t="n">
        <v>4.25</v>
      </c>
      <c r="J1651" s="50" t="n"/>
      <c r="K1651" s="52">
        <f>IF(OR($A1651="",$E1651=""),"",IF($P1651=1,0,N($E1651)*N($F1651)-N($G1651)+N($H1651)))</f>
        <v/>
      </c>
      <c r="L1651" s="52">
        <f>IF(K1651="","",IF($P1651=1,0,N($E1651)*IFERROR(INDEX(Products!$D$8:$D$307,MATCH($D1651,Products!$A$8:$A$307,0)),0)))</f>
        <v/>
      </c>
      <c r="M1651" s="52">
        <f>IF(OR(K1651="",$O1651=0),IF(K1651="","",0),IF($P1651=1,0,K1651*(N(INDEX(Settings!$E$11:$E$18,$O1651))+N(INDEX(Settings!$G$11:$G$18,$O1651)))+N(INDEX(Settings!$F$11:$F$18,$O1651))))</f>
        <v/>
      </c>
      <c r="N1651" s="53">
        <f>IF(K1651="","",K1651-L1651-M1651-N($I1651)-$P1651*N(Settings!$D$20))</f>
        <v/>
      </c>
      <c r="O1651">
        <f>IF($C1651="",0,IFERROR(MATCH($C1651,Settings!$D$11:$D$18,0),0))</f>
        <v/>
      </c>
      <c r="P1651">
        <f>IF(LOWER(TRIM($J1651&amp;""))="x",1,0)</f>
        <v/>
      </c>
    </row>
    <row r="1652">
      <c r="A1652" s="49" t="n">
        <v>46225</v>
      </c>
      <c r="B1652" s="50" t="inlineStr">
        <is>
          <t>BL27645</t>
        </is>
      </c>
      <c r="C1652" s="50" t="inlineStr">
        <is>
          <t>Amazon</t>
        </is>
      </c>
      <c r="D1652" s="50" t="inlineStr">
        <is>
          <t>BL-303</t>
        </is>
      </c>
      <c r="E1652" s="50" t="n">
        <v>1</v>
      </c>
      <c r="F1652" s="51" t="n">
        <v>10.5</v>
      </c>
      <c r="G1652" s="51" t="n">
        <v>0</v>
      </c>
      <c r="H1652" s="51" t="n">
        <v>0</v>
      </c>
      <c r="I1652" s="51" t="n">
        <v>5.04</v>
      </c>
      <c r="J1652" s="50" t="n"/>
      <c r="K1652" s="52">
        <f>IF(OR($A1652="",$E1652=""),"",IF($P1652=1,0,N($E1652)*N($F1652)-N($G1652)+N($H1652)))</f>
        <v/>
      </c>
      <c r="L1652" s="52">
        <f>IF(K1652="","",IF($P1652=1,0,N($E1652)*IFERROR(INDEX(Products!$D$8:$D$307,MATCH($D1652,Products!$A$8:$A$307,0)),0)))</f>
        <v/>
      </c>
      <c r="M1652" s="52">
        <f>IF(OR(K1652="",$O1652=0),IF(K1652="","",0),IF($P1652=1,0,K1652*(N(INDEX(Settings!$E$11:$E$18,$O1652))+N(INDEX(Settings!$G$11:$G$18,$O1652)))+N(INDEX(Settings!$F$11:$F$18,$O1652))))</f>
        <v/>
      </c>
      <c r="N1652" s="53">
        <f>IF(K1652="","",K1652-L1652-M1652-N($I1652)-$P1652*N(Settings!$D$20))</f>
        <v/>
      </c>
      <c r="O1652">
        <f>IF($C1652="",0,IFERROR(MATCH($C1652,Settings!$D$11:$D$18,0),0))</f>
        <v/>
      </c>
      <c r="P1652">
        <f>IF(LOWER(TRIM($J1652&amp;""))="x",1,0)</f>
        <v/>
      </c>
    </row>
    <row r="1653">
      <c r="A1653" s="49" t="n">
        <v>46225</v>
      </c>
      <c r="B1653" s="50" t="inlineStr">
        <is>
          <t>BL27646</t>
        </is>
      </c>
      <c r="C1653" s="50" t="inlineStr">
        <is>
          <t>eBay</t>
        </is>
      </c>
      <c r="D1653" s="50" t="inlineStr">
        <is>
          <t>BL-102</t>
        </is>
      </c>
      <c r="E1653" s="50" t="n">
        <v>1</v>
      </c>
      <c r="F1653" s="51" t="n">
        <v>14.2</v>
      </c>
      <c r="G1653" s="51" t="n">
        <v>0</v>
      </c>
      <c r="H1653" s="51" t="n">
        <v>3.28</v>
      </c>
      <c r="I1653" s="51" t="n">
        <v>5.16</v>
      </c>
      <c r="J1653" s="50" t="n"/>
      <c r="K1653" s="52">
        <f>IF(OR($A1653="",$E1653=""),"",IF($P1653=1,0,N($E1653)*N($F1653)-N($G1653)+N($H1653)))</f>
        <v/>
      </c>
      <c r="L1653" s="52">
        <f>IF(K1653="","",IF($P1653=1,0,N($E1653)*IFERROR(INDEX(Products!$D$8:$D$307,MATCH($D1653,Products!$A$8:$A$307,0)),0)))</f>
        <v/>
      </c>
      <c r="M1653" s="52">
        <f>IF(OR(K1653="",$O1653=0),IF(K1653="","",0),IF($P1653=1,0,K1653*(N(INDEX(Settings!$E$11:$E$18,$O1653))+N(INDEX(Settings!$G$11:$G$18,$O1653)))+N(INDEX(Settings!$F$11:$F$18,$O1653))))</f>
        <v/>
      </c>
      <c r="N1653" s="53">
        <f>IF(K1653="","",K1653-L1653-M1653-N($I1653)-$P1653*N(Settings!$D$20))</f>
        <v/>
      </c>
      <c r="O1653">
        <f>IF($C1653="",0,IFERROR(MATCH($C1653,Settings!$D$11:$D$18,0),0))</f>
        <v/>
      </c>
      <c r="P1653">
        <f>IF(LOWER(TRIM($J1653&amp;""))="x",1,0)</f>
        <v/>
      </c>
    </row>
    <row r="1654">
      <c r="A1654" s="49" t="n">
        <v>46225</v>
      </c>
      <c r="B1654" s="50" t="inlineStr">
        <is>
          <t>BL27647</t>
        </is>
      </c>
      <c r="C1654" s="50" t="inlineStr">
        <is>
          <t>Amazon</t>
        </is>
      </c>
      <c r="D1654" s="50" t="inlineStr">
        <is>
          <t>BL-403</t>
        </is>
      </c>
      <c r="E1654" s="50" t="n">
        <v>2</v>
      </c>
      <c r="F1654" s="51" t="n">
        <v>11.38</v>
      </c>
      <c r="G1654" s="51" t="n">
        <v>0</v>
      </c>
      <c r="H1654" s="51" t="n">
        <v>0</v>
      </c>
      <c r="I1654" s="51" t="n">
        <v>4.38</v>
      </c>
      <c r="J1654" s="50" t="n"/>
      <c r="K1654" s="52">
        <f>IF(OR($A1654="",$E1654=""),"",IF($P1654=1,0,N($E1654)*N($F1654)-N($G1654)+N($H1654)))</f>
        <v/>
      </c>
      <c r="L1654" s="52">
        <f>IF(K1654="","",IF($P1654=1,0,N($E1654)*IFERROR(INDEX(Products!$D$8:$D$307,MATCH($D1654,Products!$A$8:$A$307,0)),0)))</f>
        <v/>
      </c>
      <c r="M1654" s="52">
        <f>IF(OR(K1654="",$O1654=0),IF(K1654="","",0),IF($P1654=1,0,K1654*(N(INDEX(Settings!$E$11:$E$18,$O1654))+N(INDEX(Settings!$G$11:$G$18,$O1654)))+N(INDEX(Settings!$F$11:$F$18,$O1654))))</f>
        <v/>
      </c>
      <c r="N1654" s="53">
        <f>IF(K1654="","",K1654-L1654-M1654-N($I1654)-$P1654*N(Settings!$D$20))</f>
        <v/>
      </c>
      <c r="O1654">
        <f>IF($C1654="",0,IFERROR(MATCH($C1654,Settings!$D$11:$D$18,0),0))</f>
        <v/>
      </c>
      <c r="P1654">
        <f>IF(LOWER(TRIM($J1654&amp;""))="x",1,0)</f>
        <v/>
      </c>
    </row>
    <row r="1655">
      <c r="A1655" s="49" t="n">
        <v>46225</v>
      </c>
      <c r="B1655" s="50" t="inlineStr">
        <is>
          <t>BL27648</t>
        </is>
      </c>
      <c r="C1655" s="50" t="inlineStr">
        <is>
          <t>Amazon</t>
        </is>
      </c>
      <c r="D1655" s="50" t="inlineStr">
        <is>
          <t>BL-203</t>
        </is>
      </c>
      <c r="E1655" s="50" t="n">
        <v>1</v>
      </c>
      <c r="F1655" s="51" t="n">
        <v>17.56</v>
      </c>
      <c r="G1655" s="51" t="n">
        <v>0</v>
      </c>
      <c r="H1655" s="51" t="n">
        <v>0</v>
      </c>
      <c r="I1655" s="51" t="n">
        <v>4.76</v>
      </c>
      <c r="J1655" s="50" t="n"/>
      <c r="K1655" s="52">
        <f>IF(OR($A1655="",$E1655=""),"",IF($P1655=1,0,N($E1655)*N($F1655)-N($G1655)+N($H1655)))</f>
        <v/>
      </c>
      <c r="L1655" s="52">
        <f>IF(K1655="","",IF($P1655=1,0,N($E1655)*IFERROR(INDEX(Products!$D$8:$D$307,MATCH($D1655,Products!$A$8:$A$307,0)),0)))</f>
        <v/>
      </c>
      <c r="M1655" s="52">
        <f>IF(OR(K1655="",$O1655=0),IF(K1655="","",0),IF($P1655=1,0,K1655*(N(INDEX(Settings!$E$11:$E$18,$O1655))+N(INDEX(Settings!$G$11:$G$18,$O1655)))+N(INDEX(Settings!$F$11:$F$18,$O1655))))</f>
        <v/>
      </c>
      <c r="N1655" s="53">
        <f>IF(K1655="","",K1655-L1655-M1655-N($I1655)-$P1655*N(Settings!$D$20))</f>
        <v/>
      </c>
      <c r="O1655">
        <f>IF($C1655="",0,IFERROR(MATCH($C1655,Settings!$D$11:$D$18,0),0))</f>
        <v/>
      </c>
      <c r="P1655">
        <f>IF(LOWER(TRIM($J1655&amp;""))="x",1,0)</f>
        <v/>
      </c>
    </row>
    <row r="1656">
      <c r="A1656" s="49" t="n">
        <v>46225</v>
      </c>
      <c r="B1656" s="50" t="inlineStr">
        <is>
          <t>BL27649</t>
        </is>
      </c>
      <c r="C1656" s="50" t="inlineStr">
        <is>
          <t>Own shop</t>
        </is>
      </c>
      <c r="D1656" s="50" t="inlineStr">
        <is>
          <t>BL-101</t>
        </is>
      </c>
      <c r="E1656" s="50" t="n">
        <v>1</v>
      </c>
      <c r="F1656" s="51" t="n">
        <v>20.92</v>
      </c>
      <c r="G1656" s="51" t="n">
        <v>2.09</v>
      </c>
      <c r="H1656" s="51" t="n">
        <v>4.12</v>
      </c>
      <c r="I1656" s="51" t="n">
        <v>4.87</v>
      </c>
      <c r="J1656" s="50" t="n"/>
      <c r="K1656" s="52">
        <f>IF(OR($A1656="",$E1656=""),"",IF($P1656=1,0,N($E1656)*N($F1656)-N($G1656)+N($H1656)))</f>
        <v/>
      </c>
      <c r="L1656" s="52">
        <f>IF(K1656="","",IF($P1656=1,0,N($E1656)*IFERROR(INDEX(Products!$D$8:$D$307,MATCH($D1656,Products!$A$8:$A$307,0)),0)))</f>
        <v/>
      </c>
      <c r="M1656" s="52">
        <f>IF(OR(K1656="",$O1656=0),IF(K1656="","",0),IF($P1656=1,0,K1656*(N(INDEX(Settings!$E$11:$E$18,$O1656))+N(INDEX(Settings!$G$11:$G$18,$O1656)))+N(INDEX(Settings!$F$11:$F$18,$O1656))))</f>
        <v/>
      </c>
      <c r="N1656" s="53">
        <f>IF(K1656="","",K1656-L1656-M1656-N($I1656)-$P1656*N(Settings!$D$20))</f>
        <v/>
      </c>
      <c r="O1656">
        <f>IF($C1656="",0,IFERROR(MATCH($C1656,Settings!$D$11:$D$18,0),0))</f>
        <v/>
      </c>
      <c r="P1656">
        <f>IF(LOWER(TRIM($J1656&amp;""))="x",1,0)</f>
        <v/>
      </c>
    </row>
    <row r="1657">
      <c r="A1657" s="49" t="n">
        <v>46225</v>
      </c>
      <c r="B1657" s="50" t="inlineStr">
        <is>
          <t>BL27650</t>
        </is>
      </c>
      <c r="C1657" s="50" t="inlineStr">
        <is>
          <t>Amazon</t>
        </is>
      </c>
      <c r="D1657" s="50" t="inlineStr">
        <is>
          <t>BL-104</t>
        </is>
      </c>
      <c r="E1657" s="50" t="n">
        <v>1</v>
      </c>
      <c r="F1657" s="51" t="n">
        <v>8.74</v>
      </c>
      <c r="G1657" s="51" t="n">
        <v>0</v>
      </c>
      <c r="H1657" s="51" t="n">
        <v>0</v>
      </c>
      <c r="I1657" s="51" t="n">
        <v>5.07</v>
      </c>
      <c r="J1657" s="50" t="n"/>
      <c r="K1657" s="52">
        <f>IF(OR($A1657="",$E1657=""),"",IF($P1657=1,0,N($E1657)*N($F1657)-N($G1657)+N($H1657)))</f>
        <v/>
      </c>
      <c r="L1657" s="52">
        <f>IF(K1657="","",IF($P1657=1,0,N($E1657)*IFERROR(INDEX(Products!$D$8:$D$307,MATCH($D1657,Products!$A$8:$A$307,0)),0)))</f>
        <v/>
      </c>
      <c r="M1657" s="52">
        <f>IF(OR(K1657="",$O1657=0),IF(K1657="","",0),IF($P1657=1,0,K1657*(N(INDEX(Settings!$E$11:$E$18,$O1657))+N(INDEX(Settings!$G$11:$G$18,$O1657)))+N(INDEX(Settings!$F$11:$F$18,$O1657))))</f>
        <v/>
      </c>
      <c r="N1657" s="53">
        <f>IF(K1657="","",K1657-L1657-M1657-N($I1657)-$P1657*N(Settings!$D$20))</f>
        <v/>
      </c>
      <c r="O1657">
        <f>IF($C1657="",0,IFERROR(MATCH($C1657,Settings!$D$11:$D$18,0),0))</f>
        <v/>
      </c>
      <c r="P1657">
        <f>IF(LOWER(TRIM($J1657&amp;""))="x",1,0)</f>
        <v/>
      </c>
    </row>
    <row r="1658">
      <c r="A1658" s="49" t="n">
        <v>46225</v>
      </c>
      <c r="B1658" s="50" t="inlineStr">
        <is>
          <t>BL27651</t>
        </is>
      </c>
      <c r="C1658" s="50" t="inlineStr">
        <is>
          <t>Amazon</t>
        </is>
      </c>
      <c r="D1658" s="50" t="inlineStr">
        <is>
          <t>BL-403</t>
        </is>
      </c>
      <c r="E1658" s="50" t="n">
        <v>1</v>
      </c>
      <c r="F1658" s="51" t="n">
        <v>11.38</v>
      </c>
      <c r="G1658" s="51" t="n">
        <v>0</v>
      </c>
      <c r="H1658" s="51" t="n">
        <v>0</v>
      </c>
      <c r="I1658" s="51" t="n">
        <v>5.18</v>
      </c>
      <c r="J1658" s="50" t="inlineStr">
        <is>
          <t>x</t>
        </is>
      </c>
      <c r="K1658" s="52">
        <f>IF(OR($A1658="",$E1658=""),"",IF($P1658=1,0,N($E1658)*N($F1658)-N($G1658)+N($H1658)))</f>
        <v/>
      </c>
      <c r="L1658" s="52">
        <f>IF(K1658="","",IF($P1658=1,0,N($E1658)*IFERROR(INDEX(Products!$D$8:$D$307,MATCH($D1658,Products!$A$8:$A$307,0)),0)))</f>
        <v/>
      </c>
      <c r="M1658" s="52">
        <f>IF(OR(K1658="",$O1658=0),IF(K1658="","",0),IF($P1658=1,0,K1658*(N(INDEX(Settings!$E$11:$E$18,$O1658))+N(INDEX(Settings!$G$11:$G$18,$O1658)))+N(INDEX(Settings!$F$11:$F$18,$O1658))))</f>
        <v/>
      </c>
      <c r="N1658" s="53">
        <f>IF(K1658="","",K1658-L1658-M1658-N($I1658)-$P1658*N(Settings!$D$20))</f>
        <v/>
      </c>
      <c r="O1658">
        <f>IF($C1658="",0,IFERROR(MATCH($C1658,Settings!$D$11:$D$18,0),0))</f>
        <v/>
      </c>
      <c r="P1658">
        <f>IF(LOWER(TRIM($J1658&amp;""))="x",1,0)</f>
        <v/>
      </c>
    </row>
    <row r="1659">
      <c r="A1659" s="49" t="n">
        <v>46225</v>
      </c>
      <c r="B1659" s="50" t="inlineStr">
        <is>
          <t>BL27652</t>
        </is>
      </c>
      <c r="C1659" s="50" t="inlineStr">
        <is>
          <t>Own shop</t>
        </is>
      </c>
      <c r="D1659" s="50" t="inlineStr">
        <is>
          <t>BL-101</t>
        </is>
      </c>
      <c r="E1659" s="50" t="n">
        <v>1</v>
      </c>
      <c r="F1659" s="51" t="n">
        <v>20.92</v>
      </c>
      <c r="G1659" s="51" t="n">
        <v>0</v>
      </c>
      <c r="H1659" s="51" t="n">
        <v>4.12</v>
      </c>
      <c r="I1659" s="51" t="n">
        <v>5.08</v>
      </c>
      <c r="J1659" s="50" t="n"/>
      <c r="K1659" s="52">
        <f>IF(OR($A1659="",$E1659=""),"",IF($P1659=1,0,N($E1659)*N($F1659)-N($G1659)+N($H1659)))</f>
        <v/>
      </c>
      <c r="L1659" s="52">
        <f>IF(K1659="","",IF($P1659=1,0,N($E1659)*IFERROR(INDEX(Products!$D$8:$D$307,MATCH($D1659,Products!$A$8:$A$307,0)),0)))</f>
        <v/>
      </c>
      <c r="M1659" s="52">
        <f>IF(OR(K1659="",$O1659=0),IF(K1659="","",0),IF($P1659=1,0,K1659*(N(INDEX(Settings!$E$11:$E$18,$O1659))+N(INDEX(Settings!$G$11:$G$18,$O1659)))+N(INDEX(Settings!$F$11:$F$18,$O1659))))</f>
        <v/>
      </c>
      <c r="N1659" s="53">
        <f>IF(K1659="","",K1659-L1659-M1659-N($I1659)-$P1659*N(Settings!$D$20))</f>
        <v/>
      </c>
      <c r="O1659">
        <f>IF($C1659="",0,IFERROR(MATCH($C1659,Settings!$D$11:$D$18,0),0))</f>
        <v/>
      </c>
      <c r="P1659">
        <f>IF(LOWER(TRIM($J1659&amp;""))="x",1,0)</f>
        <v/>
      </c>
    </row>
    <row r="1660">
      <c r="A1660" s="49" t="n">
        <v>46226</v>
      </c>
      <c r="B1660" s="50" t="inlineStr">
        <is>
          <t>BL27653</t>
        </is>
      </c>
      <c r="C1660" s="50" t="inlineStr">
        <is>
          <t>Own shop</t>
        </is>
      </c>
      <c r="D1660" s="50" t="inlineStr">
        <is>
          <t>BL-302</t>
        </is>
      </c>
      <c r="E1660" s="50" t="n">
        <v>1</v>
      </c>
      <c r="F1660" s="51" t="n">
        <v>33.53</v>
      </c>
      <c r="G1660" s="51" t="n">
        <v>0</v>
      </c>
      <c r="H1660" s="51" t="n">
        <v>4.12</v>
      </c>
      <c r="I1660" s="51" t="n">
        <v>4.11</v>
      </c>
      <c r="J1660" s="50" t="n"/>
      <c r="K1660" s="52">
        <f>IF(OR($A1660="",$E1660=""),"",IF($P1660=1,0,N($E1660)*N($F1660)-N($G1660)+N($H1660)))</f>
        <v/>
      </c>
      <c r="L1660" s="52">
        <f>IF(K1660="","",IF($P1660=1,0,N($E1660)*IFERROR(INDEX(Products!$D$8:$D$307,MATCH($D1660,Products!$A$8:$A$307,0)),0)))</f>
        <v/>
      </c>
      <c r="M1660" s="52">
        <f>IF(OR(K1660="",$O1660=0),IF(K1660="","",0),IF($P1660=1,0,K1660*(N(INDEX(Settings!$E$11:$E$18,$O1660))+N(INDEX(Settings!$G$11:$G$18,$O1660)))+N(INDEX(Settings!$F$11:$F$18,$O1660))))</f>
        <v/>
      </c>
      <c r="N1660" s="53">
        <f>IF(K1660="","",K1660-L1660-M1660-N($I1660)-$P1660*N(Settings!$D$20))</f>
        <v/>
      </c>
      <c r="O1660">
        <f>IF($C1660="",0,IFERROR(MATCH($C1660,Settings!$D$11:$D$18,0),0))</f>
        <v/>
      </c>
      <c r="P1660">
        <f>IF(LOWER(TRIM($J1660&amp;""))="x",1,0)</f>
        <v/>
      </c>
    </row>
    <row r="1661">
      <c r="A1661" s="49" t="n">
        <v>46226</v>
      </c>
      <c r="B1661" s="50" t="inlineStr">
        <is>
          <t>BL27654</t>
        </is>
      </c>
      <c r="C1661" s="50" t="inlineStr">
        <is>
          <t>eBay</t>
        </is>
      </c>
      <c r="D1661" s="50" t="inlineStr">
        <is>
          <t>BL-403</t>
        </is>
      </c>
      <c r="E1661" s="50" t="n">
        <v>1</v>
      </c>
      <c r="F1661" s="51" t="n">
        <v>10.84</v>
      </c>
      <c r="G1661" s="51" t="n">
        <v>0</v>
      </c>
      <c r="H1661" s="51" t="n">
        <v>3.28</v>
      </c>
      <c r="I1661" s="51" t="n">
        <v>5.01</v>
      </c>
      <c r="J1661" s="50" t="n"/>
      <c r="K1661" s="52">
        <f>IF(OR($A1661="",$E1661=""),"",IF($P1661=1,0,N($E1661)*N($F1661)-N($G1661)+N($H1661)))</f>
        <v/>
      </c>
      <c r="L1661" s="52">
        <f>IF(K1661="","",IF($P1661=1,0,N($E1661)*IFERROR(INDEX(Products!$D$8:$D$307,MATCH($D1661,Products!$A$8:$A$307,0)),0)))</f>
        <v/>
      </c>
      <c r="M1661" s="52">
        <f>IF(OR(K1661="",$O1661=0),IF(K1661="","",0),IF($P1661=1,0,K1661*(N(INDEX(Settings!$E$11:$E$18,$O1661))+N(INDEX(Settings!$G$11:$G$18,$O1661)))+N(INDEX(Settings!$F$11:$F$18,$O1661))))</f>
        <v/>
      </c>
      <c r="N1661" s="53">
        <f>IF(K1661="","",K1661-L1661-M1661-N($I1661)-$P1661*N(Settings!$D$20))</f>
        <v/>
      </c>
      <c r="O1661">
        <f>IF($C1661="",0,IFERROR(MATCH($C1661,Settings!$D$11:$D$18,0),0))</f>
        <v/>
      </c>
      <c r="P1661">
        <f>IF(LOWER(TRIM($J1661&amp;""))="x",1,0)</f>
        <v/>
      </c>
    </row>
    <row r="1662">
      <c r="A1662" s="49" t="n">
        <v>46226</v>
      </c>
      <c r="B1662" s="50" t="inlineStr">
        <is>
          <t>BL27655</t>
        </is>
      </c>
      <c r="C1662" s="50" t="inlineStr">
        <is>
          <t>Own shop</t>
        </is>
      </c>
      <c r="D1662" s="50" t="inlineStr">
        <is>
          <t>BL-103</t>
        </is>
      </c>
      <c r="E1662" s="50" t="n">
        <v>1</v>
      </c>
      <c r="F1662" s="51" t="n">
        <v>29.33</v>
      </c>
      <c r="G1662" s="51" t="n">
        <v>0</v>
      </c>
      <c r="H1662" s="51" t="n">
        <v>4.12</v>
      </c>
      <c r="I1662" s="51" t="n">
        <v>4.12</v>
      </c>
      <c r="J1662" s="50" t="n"/>
      <c r="K1662" s="52">
        <f>IF(OR($A1662="",$E1662=""),"",IF($P1662=1,0,N($E1662)*N($F1662)-N($G1662)+N($H1662)))</f>
        <v/>
      </c>
      <c r="L1662" s="52">
        <f>IF(K1662="","",IF($P1662=1,0,N($E1662)*IFERROR(INDEX(Products!$D$8:$D$307,MATCH($D1662,Products!$A$8:$A$307,0)),0)))</f>
        <v/>
      </c>
      <c r="M1662" s="52">
        <f>IF(OR(K1662="",$O1662=0),IF(K1662="","",0),IF($P1662=1,0,K1662*(N(INDEX(Settings!$E$11:$E$18,$O1662))+N(INDEX(Settings!$G$11:$G$18,$O1662)))+N(INDEX(Settings!$F$11:$F$18,$O1662))))</f>
        <v/>
      </c>
      <c r="N1662" s="53">
        <f>IF(K1662="","",K1662-L1662-M1662-N($I1662)-$P1662*N(Settings!$D$20))</f>
        <v/>
      </c>
      <c r="O1662">
        <f>IF($C1662="",0,IFERROR(MATCH($C1662,Settings!$D$11:$D$18,0),0))</f>
        <v/>
      </c>
      <c r="P1662">
        <f>IF(LOWER(TRIM($J1662&amp;""))="x",1,0)</f>
        <v/>
      </c>
    </row>
    <row r="1663">
      <c r="A1663" s="49" t="n">
        <v>46226</v>
      </c>
      <c r="B1663" s="50" t="inlineStr">
        <is>
          <t>BL27656</t>
        </is>
      </c>
      <c r="C1663" s="50" t="inlineStr">
        <is>
          <t>Etsy</t>
        </is>
      </c>
      <c r="D1663" s="50" t="inlineStr">
        <is>
          <t>BL-204</t>
        </is>
      </c>
      <c r="E1663" s="50" t="n">
        <v>1</v>
      </c>
      <c r="F1663" s="51" t="n">
        <v>19.24</v>
      </c>
      <c r="G1663" s="51" t="n">
        <v>0</v>
      </c>
      <c r="H1663" s="51" t="n">
        <v>3.28</v>
      </c>
      <c r="I1663" s="51" t="n">
        <v>4.72</v>
      </c>
      <c r="J1663" s="50" t="n"/>
      <c r="K1663" s="52">
        <f>IF(OR($A1663="",$E1663=""),"",IF($P1663=1,0,N($E1663)*N($F1663)-N($G1663)+N($H1663)))</f>
        <v/>
      </c>
      <c r="L1663" s="52">
        <f>IF(K1663="","",IF($P1663=1,0,N($E1663)*IFERROR(INDEX(Products!$D$8:$D$307,MATCH($D1663,Products!$A$8:$A$307,0)),0)))</f>
        <v/>
      </c>
      <c r="M1663" s="52">
        <f>IF(OR(K1663="",$O1663=0),IF(K1663="","",0),IF($P1663=1,0,K1663*(N(INDEX(Settings!$E$11:$E$18,$O1663))+N(INDEX(Settings!$G$11:$G$18,$O1663)))+N(INDEX(Settings!$F$11:$F$18,$O1663))))</f>
        <v/>
      </c>
      <c r="N1663" s="53">
        <f>IF(K1663="","",K1663-L1663-M1663-N($I1663)-$P1663*N(Settings!$D$20))</f>
        <v/>
      </c>
      <c r="O1663">
        <f>IF($C1663="",0,IFERROR(MATCH($C1663,Settings!$D$11:$D$18,0),0))</f>
        <v/>
      </c>
      <c r="P1663">
        <f>IF(LOWER(TRIM($J1663&amp;""))="x",1,0)</f>
        <v/>
      </c>
    </row>
    <row r="1664">
      <c r="A1664" s="49" t="n">
        <v>46226</v>
      </c>
      <c r="B1664" s="50" t="inlineStr">
        <is>
          <t>BL27657</t>
        </is>
      </c>
      <c r="C1664" s="50" t="inlineStr">
        <is>
          <t>eBay</t>
        </is>
      </c>
      <c r="D1664" s="50" t="inlineStr">
        <is>
          <t>BL-403</t>
        </is>
      </c>
      <c r="E1664" s="50" t="n">
        <v>1</v>
      </c>
      <c r="F1664" s="51" t="n">
        <v>10.84</v>
      </c>
      <c r="G1664" s="51" t="n">
        <v>0</v>
      </c>
      <c r="H1664" s="51" t="n">
        <v>3.28</v>
      </c>
      <c r="I1664" s="51" t="n">
        <v>4.33</v>
      </c>
      <c r="J1664" s="50" t="n"/>
      <c r="K1664" s="52">
        <f>IF(OR($A1664="",$E1664=""),"",IF($P1664=1,0,N($E1664)*N($F1664)-N($G1664)+N($H1664)))</f>
        <v/>
      </c>
      <c r="L1664" s="52">
        <f>IF(K1664="","",IF($P1664=1,0,N($E1664)*IFERROR(INDEX(Products!$D$8:$D$307,MATCH($D1664,Products!$A$8:$A$307,0)),0)))</f>
        <v/>
      </c>
      <c r="M1664" s="52">
        <f>IF(OR(K1664="",$O1664=0),IF(K1664="","",0),IF($P1664=1,0,K1664*(N(INDEX(Settings!$E$11:$E$18,$O1664))+N(INDEX(Settings!$G$11:$G$18,$O1664)))+N(INDEX(Settings!$F$11:$F$18,$O1664))))</f>
        <v/>
      </c>
      <c r="N1664" s="53">
        <f>IF(K1664="","",K1664-L1664-M1664-N($I1664)-$P1664*N(Settings!$D$20))</f>
        <v/>
      </c>
      <c r="O1664">
        <f>IF($C1664="",0,IFERROR(MATCH($C1664,Settings!$D$11:$D$18,0),0))</f>
        <v/>
      </c>
      <c r="P1664">
        <f>IF(LOWER(TRIM($J1664&amp;""))="x",1,0)</f>
        <v/>
      </c>
    </row>
    <row r="1665">
      <c r="A1665" s="49" t="n">
        <v>46226</v>
      </c>
      <c r="B1665" s="50" t="inlineStr">
        <is>
          <t>BL27658</t>
        </is>
      </c>
      <c r="C1665" s="50" t="inlineStr">
        <is>
          <t>Amazon</t>
        </is>
      </c>
      <c r="D1665" s="50" t="inlineStr">
        <is>
          <t>BL-101</t>
        </is>
      </c>
      <c r="E1665" s="50" t="n">
        <v>1</v>
      </c>
      <c r="F1665" s="51" t="n">
        <v>21.97</v>
      </c>
      <c r="G1665" s="51" t="n">
        <v>0</v>
      </c>
      <c r="H1665" s="51" t="n">
        <v>0</v>
      </c>
      <c r="I1665" s="51" t="n">
        <v>4.81</v>
      </c>
      <c r="J1665" s="50" t="n"/>
      <c r="K1665" s="52">
        <f>IF(OR($A1665="",$E1665=""),"",IF($P1665=1,0,N($E1665)*N($F1665)-N($G1665)+N($H1665)))</f>
        <v/>
      </c>
      <c r="L1665" s="52">
        <f>IF(K1665="","",IF($P1665=1,0,N($E1665)*IFERROR(INDEX(Products!$D$8:$D$307,MATCH($D1665,Products!$A$8:$A$307,0)),0)))</f>
        <v/>
      </c>
      <c r="M1665" s="52">
        <f>IF(OR(K1665="",$O1665=0),IF(K1665="","",0),IF($P1665=1,0,K1665*(N(INDEX(Settings!$E$11:$E$18,$O1665))+N(INDEX(Settings!$G$11:$G$18,$O1665)))+N(INDEX(Settings!$F$11:$F$18,$O1665))))</f>
        <v/>
      </c>
      <c r="N1665" s="53">
        <f>IF(K1665="","",K1665-L1665-M1665-N($I1665)-$P1665*N(Settings!$D$20))</f>
        <v/>
      </c>
      <c r="O1665">
        <f>IF($C1665="",0,IFERROR(MATCH($C1665,Settings!$D$11:$D$18,0),0))</f>
        <v/>
      </c>
      <c r="P1665">
        <f>IF(LOWER(TRIM($J1665&amp;""))="x",1,0)</f>
        <v/>
      </c>
    </row>
    <row r="1666">
      <c r="A1666" s="49" t="n">
        <v>46227</v>
      </c>
      <c r="B1666" s="50" t="inlineStr">
        <is>
          <t>BL27659</t>
        </is>
      </c>
      <c r="C1666" s="50" t="inlineStr">
        <is>
          <t>Amazon</t>
        </is>
      </c>
      <c r="D1666" s="50" t="inlineStr">
        <is>
          <t>BL-401</t>
        </is>
      </c>
      <c r="E1666" s="50" t="n">
        <v>1</v>
      </c>
      <c r="F1666" s="51" t="n">
        <v>24.62</v>
      </c>
      <c r="G1666" s="51" t="n">
        <v>0</v>
      </c>
      <c r="H1666" s="51" t="n">
        <v>0</v>
      </c>
      <c r="I1666" s="51" t="n">
        <v>4.91</v>
      </c>
      <c r="J1666" s="50" t="n"/>
      <c r="K1666" s="52">
        <f>IF(OR($A1666="",$E1666=""),"",IF($P1666=1,0,N($E1666)*N($F1666)-N($G1666)+N($H1666)))</f>
        <v/>
      </c>
      <c r="L1666" s="52">
        <f>IF(K1666="","",IF($P1666=1,0,N($E1666)*IFERROR(INDEX(Products!$D$8:$D$307,MATCH($D1666,Products!$A$8:$A$307,0)),0)))</f>
        <v/>
      </c>
      <c r="M1666" s="52">
        <f>IF(OR(K1666="",$O1666=0),IF(K1666="","",0),IF($P1666=1,0,K1666*(N(INDEX(Settings!$E$11:$E$18,$O1666))+N(INDEX(Settings!$G$11:$G$18,$O1666)))+N(INDEX(Settings!$F$11:$F$18,$O1666))))</f>
        <v/>
      </c>
      <c r="N1666" s="53">
        <f>IF(K1666="","",K1666-L1666-M1666-N($I1666)-$P1666*N(Settings!$D$20))</f>
        <v/>
      </c>
      <c r="O1666">
        <f>IF($C1666="",0,IFERROR(MATCH($C1666,Settings!$D$11:$D$18,0),0))</f>
        <v/>
      </c>
      <c r="P1666">
        <f>IF(LOWER(TRIM($J1666&amp;""))="x",1,0)</f>
        <v/>
      </c>
    </row>
    <row r="1667">
      <c r="A1667" s="49" t="n">
        <v>46227</v>
      </c>
      <c r="B1667" s="50" t="inlineStr">
        <is>
          <t>BL27660</t>
        </is>
      </c>
      <c r="C1667" s="50" t="inlineStr">
        <is>
          <t>Own shop</t>
        </is>
      </c>
      <c r="D1667" s="50" t="inlineStr">
        <is>
          <t>BL-203</t>
        </is>
      </c>
      <c r="E1667" s="50" t="n">
        <v>1</v>
      </c>
      <c r="F1667" s="51" t="n">
        <v>16.72</v>
      </c>
      <c r="G1667" s="51" t="n">
        <v>0</v>
      </c>
      <c r="H1667" s="51" t="n">
        <v>4.12</v>
      </c>
      <c r="I1667" s="51" t="n">
        <v>4.76</v>
      </c>
      <c r="J1667" s="50" t="n"/>
      <c r="K1667" s="52">
        <f>IF(OR($A1667="",$E1667=""),"",IF($P1667=1,0,N($E1667)*N($F1667)-N($G1667)+N($H1667)))</f>
        <v/>
      </c>
      <c r="L1667" s="52">
        <f>IF(K1667="","",IF($P1667=1,0,N($E1667)*IFERROR(INDEX(Products!$D$8:$D$307,MATCH($D1667,Products!$A$8:$A$307,0)),0)))</f>
        <v/>
      </c>
      <c r="M1667" s="52">
        <f>IF(OR(K1667="",$O1667=0),IF(K1667="","",0),IF($P1667=1,0,K1667*(N(INDEX(Settings!$E$11:$E$18,$O1667))+N(INDEX(Settings!$G$11:$G$18,$O1667)))+N(INDEX(Settings!$F$11:$F$18,$O1667))))</f>
        <v/>
      </c>
      <c r="N1667" s="53">
        <f>IF(K1667="","",K1667-L1667-M1667-N($I1667)-$P1667*N(Settings!$D$20))</f>
        <v/>
      </c>
      <c r="O1667">
        <f>IF($C1667="",0,IFERROR(MATCH($C1667,Settings!$D$11:$D$18,0),0))</f>
        <v/>
      </c>
      <c r="P1667">
        <f>IF(LOWER(TRIM($J1667&amp;""))="x",1,0)</f>
        <v/>
      </c>
    </row>
    <row r="1668">
      <c r="A1668" s="49" t="n">
        <v>46227</v>
      </c>
      <c r="B1668" s="50" t="inlineStr">
        <is>
          <t>BL27661</t>
        </is>
      </c>
      <c r="C1668" s="50" t="inlineStr">
        <is>
          <t>Amazon</t>
        </is>
      </c>
      <c r="D1668" s="50" t="inlineStr">
        <is>
          <t>BL-401</t>
        </is>
      </c>
      <c r="E1668" s="50" t="n">
        <v>2</v>
      </c>
      <c r="F1668" s="51" t="n">
        <v>24.62</v>
      </c>
      <c r="G1668" s="51" t="n">
        <v>0</v>
      </c>
      <c r="H1668" s="51" t="n">
        <v>0</v>
      </c>
      <c r="I1668" s="51" t="n">
        <v>4.37</v>
      </c>
      <c r="J1668" s="50" t="n"/>
      <c r="K1668" s="52">
        <f>IF(OR($A1668="",$E1668=""),"",IF($P1668=1,0,N($E1668)*N($F1668)-N($G1668)+N($H1668)))</f>
        <v/>
      </c>
      <c r="L1668" s="52">
        <f>IF(K1668="","",IF($P1668=1,0,N($E1668)*IFERROR(INDEX(Products!$D$8:$D$307,MATCH($D1668,Products!$A$8:$A$307,0)),0)))</f>
        <v/>
      </c>
      <c r="M1668" s="52">
        <f>IF(OR(K1668="",$O1668=0),IF(K1668="","",0),IF($P1668=1,0,K1668*(N(INDEX(Settings!$E$11:$E$18,$O1668))+N(INDEX(Settings!$G$11:$G$18,$O1668)))+N(INDEX(Settings!$F$11:$F$18,$O1668))))</f>
        <v/>
      </c>
      <c r="N1668" s="53">
        <f>IF(K1668="","",K1668-L1668-M1668-N($I1668)-$P1668*N(Settings!$D$20))</f>
        <v/>
      </c>
      <c r="O1668">
        <f>IF($C1668="",0,IFERROR(MATCH($C1668,Settings!$D$11:$D$18,0),0))</f>
        <v/>
      </c>
      <c r="P1668">
        <f>IF(LOWER(TRIM($J1668&amp;""))="x",1,0)</f>
        <v/>
      </c>
    </row>
    <row r="1669">
      <c r="A1669" s="49" t="n">
        <v>46227</v>
      </c>
      <c r="B1669" s="50" t="inlineStr">
        <is>
          <t>BL27662</t>
        </is>
      </c>
      <c r="C1669" s="50" t="inlineStr">
        <is>
          <t>eBay</t>
        </is>
      </c>
      <c r="D1669" s="50" t="inlineStr">
        <is>
          <t>BL-203</t>
        </is>
      </c>
      <c r="E1669" s="50" t="n">
        <v>1</v>
      </c>
      <c r="F1669" s="51" t="n">
        <v>16.72</v>
      </c>
      <c r="G1669" s="51" t="n">
        <v>0</v>
      </c>
      <c r="H1669" s="51" t="n">
        <v>3.28</v>
      </c>
      <c r="I1669" s="51" t="n">
        <v>4.5</v>
      </c>
      <c r="J1669" s="50" t="n"/>
      <c r="K1669" s="52">
        <f>IF(OR($A1669="",$E1669=""),"",IF($P1669=1,0,N($E1669)*N($F1669)-N($G1669)+N($H1669)))</f>
        <v/>
      </c>
      <c r="L1669" s="52">
        <f>IF(K1669="","",IF($P1669=1,0,N($E1669)*IFERROR(INDEX(Products!$D$8:$D$307,MATCH($D1669,Products!$A$8:$A$307,0)),0)))</f>
        <v/>
      </c>
      <c r="M1669" s="52">
        <f>IF(OR(K1669="",$O1669=0),IF(K1669="","",0),IF($P1669=1,0,K1669*(N(INDEX(Settings!$E$11:$E$18,$O1669))+N(INDEX(Settings!$G$11:$G$18,$O1669)))+N(INDEX(Settings!$F$11:$F$18,$O1669))))</f>
        <v/>
      </c>
      <c r="N1669" s="53">
        <f>IF(K1669="","",K1669-L1669-M1669-N($I1669)-$P1669*N(Settings!$D$20))</f>
        <v/>
      </c>
      <c r="O1669">
        <f>IF($C1669="",0,IFERROR(MATCH($C1669,Settings!$D$11:$D$18,0),0))</f>
        <v/>
      </c>
      <c r="P1669">
        <f>IF(LOWER(TRIM($J1669&amp;""))="x",1,0)</f>
        <v/>
      </c>
    </row>
    <row r="1670">
      <c r="A1670" s="49" t="n">
        <v>46227</v>
      </c>
      <c r="B1670" s="50" t="inlineStr">
        <is>
          <t>BL27663</t>
        </is>
      </c>
      <c r="C1670" s="50" t="inlineStr">
        <is>
          <t>Own shop</t>
        </is>
      </c>
      <c r="D1670" s="50" t="inlineStr">
        <is>
          <t>BL-402</t>
        </is>
      </c>
      <c r="E1670" s="50" t="n">
        <v>1</v>
      </c>
      <c r="F1670" s="51" t="n">
        <v>41.93</v>
      </c>
      <c r="G1670" s="51" t="n">
        <v>4.19</v>
      </c>
      <c r="H1670" s="51" t="n">
        <v>4.12</v>
      </c>
      <c r="I1670" s="51" t="n">
        <v>6.9</v>
      </c>
      <c r="J1670" s="50" t="n"/>
      <c r="K1670" s="52">
        <f>IF(OR($A1670="",$E1670=""),"",IF($P1670=1,0,N($E1670)*N($F1670)-N($G1670)+N($H1670)))</f>
        <v/>
      </c>
      <c r="L1670" s="52">
        <f>IF(K1670="","",IF($P1670=1,0,N($E1670)*IFERROR(INDEX(Products!$D$8:$D$307,MATCH($D1670,Products!$A$8:$A$307,0)),0)))</f>
        <v/>
      </c>
      <c r="M1670" s="52">
        <f>IF(OR(K1670="",$O1670=0),IF(K1670="","",0),IF($P1670=1,0,K1670*(N(INDEX(Settings!$E$11:$E$18,$O1670))+N(INDEX(Settings!$G$11:$G$18,$O1670)))+N(INDEX(Settings!$F$11:$F$18,$O1670))))</f>
        <v/>
      </c>
      <c r="N1670" s="53">
        <f>IF(K1670="","",K1670-L1670-M1670-N($I1670)-$P1670*N(Settings!$D$20))</f>
        <v/>
      </c>
      <c r="O1670">
        <f>IF($C1670="",0,IFERROR(MATCH($C1670,Settings!$D$11:$D$18,0),0))</f>
        <v/>
      </c>
      <c r="P1670">
        <f>IF(LOWER(TRIM($J1670&amp;""))="x",1,0)</f>
        <v/>
      </c>
    </row>
    <row r="1671">
      <c r="A1671" s="49" t="n">
        <v>46228</v>
      </c>
      <c r="B1671" s="50" t="inlineStr">
        <is>
          <t>BL27664</t>
        </is>
      </c>
      <c r="C1671" s="50" t="inlineStr">
        <is>
          <t>Amazon</t>
        </is>
      </c>
      <c r="D1671" s="50" t="inlineStr">
        <is>
          <t>BL-204</t>
        </is>
      </c>
      <c r="E1671" s="50" t="n">
        <v>1</v>
      </c>
      <c r="F1671" s="51" t="n">
        <v>20.21</v>
      </c>
      <c r="G1671" s="51" t="n">
        <v>0</v>
      </c>
      <c r="H1671" s="51" t="n">
        <v>0</v>
      </c>
      <c r="I1671" s="51" t="n">
        <v>4.8</v>
      </c>
      <c r="J1671" s="50" t="n"/>
      <c r="K1671" s="52">
        <f>IF(OR($A1671="",$E1671=""),"",IF($P1671=1,0,N($E1671)*N($F1671)-N($G1671)+N($H1671)))</f>
        <v/>
      </c>
      <c r="L1671" s="52">
        <f>IF(K1671="","",IF($P1671=1,0,N($E1671)*IFERROR(INDEX(Products!$D$8:$D$307,MATCH($D1671,Products!$A$8:$A$307,0)),0)))</f>
        <v/>
      </c>
      <c r="M1671" s="52">
        <f>IF(OR(K1671="",$O1671=0),IF(K1671="","",0),IF($P1671=1,0,K1671*(N(INDEX(Settings!$E$11:$E$18,$O1671))+N(INDEX(Settings!$G$11:$G$18,$O1671)))+N(INDEX(Settings!$F$11:$F$18,$O1671))))</f>
        <v/>
      </c>
      <c r="N1671" s="53">
        <f>IF(K1671="","",K1671-L1671-M1671-N($I1671)-$P1671*N(Settings!$D$20))</f>
        <v/>
      </c>
      <c r="O1671">
        <f>IF($C1671="",0,IFERROR(MATCH($C1671,Settings!$D$11:$D$18,0),0))</f>
        <v/>
      </c>
      <c r="P1671">
        <f>IF(LOWER(TRIM($J1671&amp;""))="x",1,0)</f>
        <v/>
      </c>
    </row>
    <row r="1672">
      <c r="A1672" s="49" t="n">
        <v>46228</v>
      </c>
      <c r="B1672" s="50" t="inlineStr">
        <is>
          <t>BL27665</t>
        </is>
      </c>
      <c r="C1672" s="50" t="inlineStr">
        <is>
          <t>Own shop</t>
        </is>
      </c>
      <c r="D1672" s="50" t="inlineStr">
        <is>
          <t>BL-204</t>
        </is>
      </c>
      <c r="E1672" s="50" t="n">
        <v>1</v>
      </c>
      <c r="F1672" s="51" t="n">
        <v>19.24</v>
      </c>
      <c r="G1672" s="51" t="n">
        <v>0</v>
      </c>
      <c r="H1672" s="51" t="n">
        <v>4.12</v>
      </c>
      <c r="I1672" s="51" t="n">
        <v>4.98</v>
      </c>
      <c r="J1672" s="50" t="n"/>
      <c r="K1672" s="52">
        <f>IF(OR($A1672="",$E1672=""),"",IF($P1672=1,0,N($E1672)*N($F1672)-N($G1672)+N($H1672)))</f>
        <v/>
      </c>
      <c r="L1672" s="52">
        <f>IF(K1672="","",IF($P1672=1,0,N($E1672)*IFERROR(INDEX(Products!$D$8:$D$307,MATCH($D1672,Products!$A$8:$A$307,0)),0)))</f>
        <v/>
      </c>
      <c r="M1672" s="52">
        <f>IF(OR(K1672="",$O1672=0),IF(K1672="","",0),IF($P1672=1,0,K1672*(N(INDEX(Settings!$E$11:$E$18,$O1672))+N(INDEX(Settings!$G$11:$G$18,$O1672)))+N(INDEX(Settings!$F$11:$F$18,$O1672))))</f>
        <v/>
      </c>
      <c r="N1672" s="53">
        <f>IF(K1672="","",K1672-L1672-M1672-N($I1672)-$P1672*N(Settings!$D$20))</f>
        <v/>
      </c>
      <c r="O1672">
        <f>IF($C1672="",0,IFERROR(MATCH($C1672,Settings!$D$11:$D$18,0),0))</f>
        <v/>
      </c>
      <c r="P1672">
        <f>IF(LOWER(TRIM($J1672&amp;""))="x",1,0)</f>
        <v/>
      </c>
    </row>
    <row r="1673">
      <c r="A1673" s="49" t="n">
        <v>46228</v>
      </c>
      <c r="B1673" s="50" t="inlineStr">
        <is>
          <t>BL27666</t>
        </is>
      </c>
      <c r="C1673" s="50" t="inlineStr">
        <is>
          <t>Own shop</t>
        </is>
      </c>
      <c r="D1673" s="50" t="inlineStr">
        <is>
          <t>BL-202</t>
        </is>
      </c>
      <c r="E1673" s="50" t="n">
        <v>1</v>
      </c>
      <c r="F1673" s="51" t="n">
        <v>57.98</v>
      </c>
      <c r="G1673" s="51" t="n">
        <v>0</v>
      </c>
      <c r="H1673" s="51" t="n">
        <v>0</v>
      </c>
      <c r="I1673" s="51" t="n">
        <v>6.9</v>
      </c>
      <c r="J1673" s="50" t="inlineStr">
        <is>
          <t>x</t>
        </is>
      </c>
      <c r="K1673" s="52">
        <f>IF(OR($A1673="",$E1673=""),"",IF($P1673=1,0,N($E1673)*N($F1673)-N($G1673)+N($H1673)))</f>
        <v/>
      </c>
      <c r="L1673" s="52">
        <f>IF(K1673="","",IF($P1673=1,0,N($E1673)*IFERROR(INDEX(Products!$D$8:$D$307,MATCH($D1673,Products!$A$8:$A$307,0)),0)))</f>
        <v/>
      </c>
      <c r="M1673" s="52">
        <f>IF(OR(K1673="",$O1673=0),IF(K1673="","",0),IF($P1673=1,0,K1673*(N(INDEX(Settings!$E$11:$E$18,$O1673))+N(INDEX(Settings!$G$11:$G$18,$O1673)))+N(INDEX(Settings!$F$11:$F$18,$O1673))))</f>
        <v/>
      </c>
      <c r="N1673" s="53">
        <f>IF(K1673="","",K1673-L1673-M1673-N($I1673)-$P1673*N(Settings!$D$20))</f>
        <v/>
      </c>
      <c r="O1673">
        <f>IF($C1673="",0,IFERROR(MATCH($C1673,Settings!$D$11:$D$18,0),0))</f>
        <v/>
      </c>
      <c r="P1673">
        <f>IF(LOWER(TRIM($J1673&amp;""))="x",1,0)</f>
        <v/>
      </c>
    </row>
    <row r="1674">
      <c r="A1674" s="49" t="n">
        <v>46228</v>
      </c>
      <c r="B1674" s="50" t="inlineStr">
        <is>
          <t>BL27667</t>
        </is>
      </c>
      <c r="C1674" s="50" t="inlineStr">
        <is>
          <t>Own shop</t>
        </is>
      </c>
      <c r="D1674" s="50" t="inlineStr">
        <is>
          <t>BL-202</t>
        </is>
      </c>
      <c r="E1674" s="50" t="n">
        <v>1</v>
      </c>
      <c r="F1674" s="51" t="n">
        <v>57.98</v>
      </c>
      <c r="G1674" s="51" t="n">
        <v>0</v>
      </c>
      <c r="H1674" s="51" t="n">
        <v>0</v>
      </c>
      <c r="I1674" s="51" t="n">
        <v>6.9</v>
      </c>
      <c r="J1674" s="50" t="n"/>
      <c r="K1674" s="52">
        <f>IF(OR($A1674="",$E1674=""),"",IF($P1674=1,0,N($E1674)*N($F1674)-N($G1674)+N($H1674)))</f>
        <v/>
      </c>
      <c r="L1674" s="52">
        <f>IF(K1674="","",IF($P1674=1,0,N($E1674)*IFERROR(INDEX(Products!$D$8:$D$307,MATCH($D1674,Products!$A$8:$A$307,0)),0)))</f>
        <v/>
      </c>
      <c r="M1674" s="52">
        <f>IF(OR(K1674="",$O1674=0),IF(K1674="","",0),IF($P1674=1,0,K1674*(N(INDEX(Settings!$E$11:$E$18,$O1674))+N(INDEX(Settings!$G$11:$G$18,$O1674)))+N(INDEX(Settings!$F$11:$F$18,$O1674))))</f>
        <v/>
      </c>
      <c r="N1674" s="53">
        <f>IF(K1674="","",K1674-L1674-M1674-N($I1674)-$P1674*N(Settings!$D$20))</f>
        <v/>
      </c>
      <c r="O1674">
        <f>IF($C1674="",0,IFERROR(MATCH($C1674,Settings!$D$11:$D$18,0),0))</f>
        <v/>
      </c>
      <c r="P1674">
        <f>IF(LOWER(TRIM($J1674&amp;""))="x",1,0)</f>
        <v/>
      </c>
    </row>
    <row r="1675">
      <c r="A1675" s="49" t="n">
        <v>46228</v>
      </c>
      <c r="B1675" s="50" t="inlineStr">
        <is>
          <t>BL27668</t>
        </is>
      </c>
      <c r="C1675" s="50" t="inlineStr">
        <is>
          <t>Amazon</t>
        </is>
      </c>
      <c r="D1675" s="50" t="inlineStr">
        <is>
          <t>BL-201</t>
        </is>
      </c>
      <c r="E1675" s="50" t="n">
        <v>1</v>
      </c>
      <c r="F1675" s="51" t="n">
        <v>13.15</v>
      </c>
      <c r="G1675" s="51" t="n">
        <v>0</v>
      </c>
      <c r="H1675" s="51" t="n">
        <v>0</v>
      </c>
      <c r="I1675" s="51" t="n">
        <v>4.29</v>
      </c>
      <c r="J1675" s="50" t="n"/>
      <c r="K1675" s="52">
        <f>IF(OR($A1675="",$E1675=""),"",IF($P1675=1,0,N($E1675)*N($F1675)-N($G1675)+N($H1675)))</f>
        <v/>
      </c>
      <c r="L1675" s="52">
        <f>IF(K1675="","",IF($P1675=1,0,N($E1675)*IFERROR(INDEX(Products!$D$8:$D$307,MATCH($D1675,Products!$A$8:$A$307,0)),0)))</f>
        <v/>
      </c>
      <c r="M1675" s="52">
        <f>IF(OR(K1675="",$O1675=0),IF(K1675="","",0),IF($P1675=1,0,K1675*(N(INDEX(Settings!$E$11:$E$18,$O1675))+N(INDEX(Settings!$G$11:$G$18,$O1675)))+N(INDEX(Settings!$F$11:$F$18,$O1675))))</f>
        <v/>
      </c>
      <c r="N1675" s="53">
        <f>IF(K1675="","",K1675-L1675-M1675-N($I1675)-$P1675*N(Settings!$D$20))</f>
        <v/>
      </c>
      <c r="O1675">
        <f>IF($C1675="",0,IFERROR(MATCH($C1675,Settings!$D$11:$D$18,0),0))</f>
        <v/>
      </c>
      <c r="P1675">
        <f>IF(LOWER(TRIM($J1675&amp;""))="x",1,0)</f>
        <v/>
      </c>
    </row>
    <row r="1676">
      <c r="A1676" s="49" t="n">
        <v>46228</v>
      </c>
      <c r="B1676" s="50" t="inlineStr">
        <is>
          <t>BL27669</t>
        </is>
      </c>
      <c r="C1676" s="50" t="inlineStr">
        <is>
          <t>Own shop</t>
        </is>
      </c>
      <c r="D1676" s="50" t="inlineStr">
        <is>
          <t>BL-101</t>
        </is>
      </c>
      <c r="E1676" s="50" t="n">
        <v>1</v>
      </c>
      <c r="F1676" s="51" t="n">
        <v>20.92</v>
      </c>
      <c r="G1676" s="51" t="n">
        <v>0</v>
      </c>
      <c r="H1676" s="51" t="n">
        <v>4.12</v>
      </c>
      <c r="I1676" s="51" t="n">
        <v>4.12</v>
      </c>
      <c r="J1676" s="50" t="n"/>
      <c r="K1676" s="52">
        <f>IF(OR($A1676="",$E1676=""),"",IF($P1676=1,0,N($E1676)*N($F1676)-N($G1676)+N($H1676)))</f>
        <v/>
      </c>
      <c r="L1676" s="52">
        <f>IF(K1676="","",IF($P1676=1,0,N($E1676)*IFERROR(INDEX(Products!$D$8:$D$307,MATCH($D1676,Products!$A$8:$A$307,0)),0)))</f>
        <v/>
      </c>
      <c r="M1676" s="52">
        <f>IF(OR(K1676="",$O1676=0),IF(K1676="","",0),IF($P1676=1,0,K1676*(N(INDEX(Settings!$E$11:$E$18,$O1676))+N(INDEX(Settings!$G$11:$G$18,$O1676)))+N(INDEX(Settings!$F$11:$F$18,$O1676))))</f>
        <v/>
      </c>
      <c r="N1676" s="53">
        <f>IF(K1676="","",K1676-L1676-M1676-N($I1676)-$P1676*N(Settings!$D$20))</f>
        <v/>
      </c>
      <c r="O1676">
        <f>IF($C1676="",0,IFERROR(MATCH($C1676,Settings!$D$11:$D$18,0),0))</f>
        <v/>
      </c>
      <c r="P1676">
        <f>IF(LOWER(TRIM($J1676&amp;""))="x",1,0)</f>
        <v/>
      </c>
    </row>
    <row r="1677">
      <c r="A1677" s="49" t="n">
        <v>46228</v>
      </c>
      <c r="B1677" s="50" t="inlineStr">
        <is>
          <t>BL27670</t>
        </is>
      </c>
      <c r="C1677" s="50" t="inlineStr">
        <is>
          <t>Own shop</t>
        </is>
      </c>
      <c r="D1677" s="50" t="inlineStr">
        <is>
          <t>BL-201</t>
        </is>
      </c>
      <c r="E1677" s="50" t="n">
        <v>1</v>
      </c>
      <c r="F1677" s="51" t="n">
        <v>12.52</v>
      </c>
      <c r="G1677" s="51" t="n">
        <v>0</v>
      </c>
      <c r="H1677" s="51" t="n">
        <v>4.12</v>
      </c>
      <c r="I1677" s="51" t="n">
        <v>4.94</v>
      </c>
      <c r="J1677" s="50" t="n"/>
      <c r="K1677" s="52">
        <f>IF(OR($A1677="",$E1677=""),"",IF($P1677=1,0,N($E1677)*N($F1677)-N($G1677)+N($H1677)))</f>
        <v/>
      </c>
      <c r="L1677" s="52">
        <f>IF(K1677="","",IF($P1677=1,0,N($E1677)*IFERROR(INDEX(Products!$D$8:$D$307,MATCH($D1677,Products!$A$8:$A$307,0)),0)))</f>
        <v/>
      </c>
      <c r="M1677" s="52">
        <f>IF(OR(K1677="",$O1677=0),IF(K1677="","",0),IF($P1677=1,0,K1677*(N(INDEX(Settings!$E$11:$E$18,$O1677))+N(INDEX(Settings!$G$11:$G$18,$O1677)))+N(INDEX(Settings!$F$11:$F$18,$O1677))))</f>
        <v/>
      </c>
      <c r="N1677" s="53">
        <f>IF(K1677="","",K1677-L1677-M1677-N($I1677)-$P1677*N(Settings!$D$20))</f>
        <v/>
      </c>
      <c r="O1677">
        <f>IF($C1677="",0,IFERROR(MATCH($C1677,Settings!$D$11:$D$18,0),0))</f>
        <v/>
      </c>
      <c r="P1677">
        <f>IF(LOWER(TRIM($J1677&amp;""))="x",1,0)</f>
        <v/>
      </c>
    </row>
    <row r="1678">
      <c r="A1678" s="49" t="n">
        <v>46228</v>
      </c>
      <c r="B1678" s="50" t="inlineStr">
        <is>
          <t>BL27671</t>
        </is>
      </c>
      <c r="C1678" s="50" t="inlineStr">
        <is>
          <t>Amazon</t>
        </is>
      </c>
      <c r="D1678" s="50" t="inlineStr">
        <is>
          <t>BL-101</t>
        </is>
      </c>
      <c r="E1678" s="50" t="n">
        <v>2</v>
      </c>
      <c r="F1678" s="51" t="n">
        <v>21.97</v>
      </c>
      <c r="G1678" s="51" t="n">
        <v>0</v>
      </c>
      <c r="H1678" s="51" t="n">
        <v>0</v>
      </c>
      <c r="I1678" s="51" t="n">
        <v>5.2</v>
      </c>
      <c r="J1678" s="50" t="n"/>
      <c r="K1678" s="52">
        <f>IF(OR($A1678="",$E1678=""),"",IF($P1678=1,0,N($E1678)*N($F1678)-N($G1678)+N($H1678)))</f>
        <v/>
      </c>
      <c r="L1678" s="52">
        <f>IF(K1678="","",IF($P1678=1,0,N($E1678)*IFERROR(INDEX(Products!$D$8:$D$307,MATCH($D1678,Products!$A$8:$A$307,0)),0)))</f>
        <v/>
      </c>
      <c r="M1678" s="52">
        <f>IF(OR(K1678="",$O1678=0),IF(K1678="","",0),IF($P1678=1,0,K1678*(N(INDEX(Settings!$E$11:$E$18,$O1678))+N(INDEX(Settings!$G$11:$G$18,$O1678)))+N(INDEX(Settings!$F$11:$F$18,$O1678))))</f>
        <v/>
      </c>
      <c r="N1678" s="53">
        <f>IF(K1678="","",K1678-L1678-M1678-N($I1678)-$P1678*N(Settings!$D$20))</f>
        <v/>
      </c>
      <c r="O1678">
        <f>IF($C1678="",0,IFERROR(MATCH($C1678,Settings!$D$11:$D$18,0),0))</f>
        <v/>
      </c>
      <c r="P1678">
        <f>IF(LOWER(TRIM($J1678&amp;""))="x",1,0)</f>
        <v/>
      </c>
    </row>
    <row r="1679">
      <c r="A1679" s="49" t="n">
        <v>46229</v>
      </c>
      <c r="B1679" s="50" t="inlineStr">
        <is>
          <t>BL27672</t>
        </is>
      </c>
      <c r="C1679" s="50" t="inlineStr">
        <is>
          <t>Own shop</t>
        </is>
      </c>
      <c r="D1679" s="50" t="inlineStr">
        <is>
          <t>BL-401</t>
        </is>
      </c>
      <c r="E1679" s="50" t="n">
        <v>1</v>
      </c>
      <c r="F1679" s="51" t="n">
        <v>23.45</v>
      </c>
      <c r="G1679" s="51" t="n">
        <v>0</v>
      </c>
      <c r="H1679" s="51" t="n">
        <v>4.12</v>
      </c>
      <c r="I1679" s="51" t="n">
        <v>4.84</v>
      </c>
      <c r="J1679" s="50" t="n"/>
      <c r="K1679" s="52">
        <f>IF(OR($A1679="",$E1679=""),"",IF($P1679=1,0,N($E1679)*N($F1679)-N($G1679)+N($H1679)))</f>
        <v/>
      </c>
      <c r="L1679" s="52">
        <f>IF(K1679="","",IF($P1679=1,0,N($E1679)*IFERROR(INDEX(Products!$D$8:$D$307,MATCH($D1679,Products!$A$8:$A$307,0)),0)))</f>
        <v/>
      </c>
      <c r="M1679" s="52">
        <f>IF(OR(K1679="",$O1679=0),IF(K1679="","",0),IF($P1679=1,0,K1679*(N(INDEX(Settings!$E$11:$E$18,$O1679))+N(INDEX(Settings!$G$11:$G$18,$O1679)))+N(INDEX(Settings!$F$11:$F$18,$O1679))))</f>
        <v/>
      </c>
      <c r="N1679" s="53">
        <f>IF(K1679="","",K1679-L1679-M1679-N($I1679)-$P1679*N(Settings!$D$20))</f>
        <v/>
      </c>
      <c r="O1679">
        <f>IF($C1679="",0,IFERROR(MATCH($C1679,Settings!$D$11:$D$18,0),0))</f>
        <v/>
      </c>
      <c r="P1679">
        <f>IF(LOWER(TRIM($J1679&amp;""))="x",1,0)</f>
        <v/>
      </c>
    </row>
    <row r="1680">
      <c r="A1680" s="49" t="n">
        <v>46229</v>
      </c>
      <c r="B1680" s="50" t="inlineStr">
        <is>
          <t>BL27673</t>
        </is>
      </c>
      <c r="C1680" s="50" t="inlineStr">
        <is>
          <t>Own shop</t>
        </is>
      </c>
      <c r="D1680" s="50" t="inlineStr">
        <is>
          <t>BL-202</t>
        </is>
      </c>
      <c r="E1680" s="50" t="n">
        <v>1</v>
      </c>
      <c r="F1680" s="51" t="n">
        <v>57.98</v>
      </c>
      <c r="G1680" s="51" t="n">
        <v>5.8</v>
      </c>
      <c r="H1680" s="51" t="n">
        <v>0</v>
      </c>
      <c r="I1680" s="51" t="n">
        <v>6.9</v>
      </c>
      <c r="J1680" s="50" t="n"/>
      <c r="K1680" s="52">
        <f>IF(OR($A1680="",$E1680=""),"",IF($P1680=1,0,N($E1680)*N($F1680)-N($G1680)+N($H1680)))</f>
        <v/>
      </c>
      <c r="L1680" s="52">
        <f>IF(K1680="","",IF($P1680=1,0,N($E1680)*IFERROR(INDEX(Products!$D$8:$D$307,MATCH($D1680,Products!$A$8:$A$307,0)),0)))</f>
        <v/>
      </c>
      <c r="M1680" s="52">
        <f>IF(OR(K1680="",$O1680=0),IF(K1680="","",0),IF($P1680=1,0,K1680*(N(INDEX(Settings!$E$11:$E$18,$O1680))+N(INDEX(Settings!$G$11:$G$18,$O1680)))+N(INDEX(Settings!$F$11:$F$18,$O1680))))</f>
        <v/>
      </c>
      <c r="N1680" s="53">
        <f>IF(K1680="","",K1680-L1680-M1680-N($I1680)-$P1680*N(Settings!$D$20))</f>
        <v/>
      </c>
      <c r="O1680">
        <f>IF($C1680="",0,IFERROR(MATCH($C1680,Settings!$D$11:$D$18,0),0))</f>
        <v/>
      </c>
      <c r="P1680">
        <f>IF(LOWER(TRIM($J1680&amp;""))="x",1,0)</f>
        <v/>
      </c>
    </row>
    <row r="1681">
      <c r="A1681" s="49" t="n">
        <v>46229</v>
      </c>
      <c r="B1681" s="50" t="inlineStr">
        <is>
          <t>BL27674</t>
        </is>
      </c>
      <c r="C1681" s="50" t="inlineStr">
        <is>
          <t>Etsy</t>
        </is>
      </c>
      <c r="D1681" s="50" t="inlineStr">
        <is>
          <t>BL-104</t>
        </is>
      </c>
      <c r="E1681" s="50" t="n">
        <v>1</v>
      </c>
      <c r="F1681" s="51" t="n">
        <v>8.32</v>
      </c>
      <c r="G1681" s="51" t="n">
        <v>0</v>
      </c>
      <c r="H1681" s="51" t="n">
        <v>3.28</v>
      </c>
      <c r="I1681" s="51" t="n">
        <v>4.77</v>
      </c>
      <c r="J1681" s="50" t="n"/>
      <c r="K1681" s="52">
        <f>IF(OR($A1681="",$E1681=""),"",IF($P1681=1,0,N($E1681)*N($F1681)-N($G1681)+N($H1681)))</f>
        <v/>
      </c>
      <c r="L1681" s="52">
        <f>IF(K1681="","",IF($P1681=1,0,N($E1681)*IFERROR(INDEX(Products!$D$8:$D$307,MATCH($D1681,Products!$A$8:$A$307,0)),0)))</f>
        <v/>
      </c>
      <c r="M1681" s="52">
        <f>IF(OR(K1681="",$O1681=0),IF(K1681="","",0),IF($P1681=1,0,K1681*(N(INDEX(Settings!$E$11:$E$18,$O1681))+N(INDEX(Settings!$G$11:$G$18,$O1681)))+N(INDEX(Settings!$F$11:$F$18,$O1681))))</f>
        <v/>
      </c>
      <c r="N1681" s="53">
        <f>IF(K1681="","",K1681-L1681-M1681-N($I1681)-$P1681*N(Settings!$D$20))</f>
        <v/>
      </c>
      <c r="O1681">
        <f>IF($C1681="",0,IFERROR(MATCH($C1681,Settings!$D$11:$D$18,0),0))</f>
        <v/>
      </c>
      <c r="P1681">
        <f>IF(LOWER(TRIM($J1681&amp;""))="x",1,0)</f>
        <v/>
      </c>
    </row>
    <row r="1682">
      <c r="A1682" s="49" t="n">
        <v>46229</v>
      </c>
      <c r="B1682" s="50" t="inlineStr">
        <is>
          <t>BL27675</t>
        </is>
      </c>
      <c r="C1682" s="50" t="inlineStr">
        <is>
          <t>Own shop</t>
        </is>
      </c>
      <c r="D1682" s="50" t="inlineStr">
        <is>
          <t>BL-403</t>
        </is>
      </c>
      <c r="E1682" s="50" t="n">
        <v>1</v>
      </c>
      <c r="F1682" s="51" t="n">
        <v>10.84</v>
      </c>
      <c r="G1682" s="51" t="n">
        <v>0</v>
      </c>
      <c r="H1682" s="51" t="n">
        <v>4.12</v>
      </c>
      <c r="I1682" s="51" t="n">
        <v>4.95</v>
      </c>
      <c r="J1682" s="50" t="n"/>
      <c r="K1682" s="52">
        <f>IF(OR($A1682="",$E1682=""),"",IF($P1682=1,0,N($E1682)*N($F1682)-N($G1682)+N($H1682)))</f>
        <v/>
      </c>
      <c r="L1682" s="52">
        <f>IF(K1682="","",IF($P1682=1,0,N($E1682)*IFERROR(INDEX(Products!$D$8:$D$307,MATCH($D1682,Products!$A$8:$A$307,0)),0)))</f>
        <v/>
      </c>
      <c r="M1682" s="52">
        <f>IF(OR(K1682="",$O1682=0),IF(K1682="","",0),IF($P1682=1,0,K1682*(N(INDEX(Settings!$E$11:$E$18,$O1682))+N(INDEX(Settings!$G$11:$G$18,$O1682)))+N(INDEX(Settings!$F$11:$F$18,$O1682))))</f>
        <v/>
      </c>
      <c r="N1682" s="53">
        <f>IF(K1682="","",K1682-L1682-M1682-N($I1682)-$P1682*N(Settings!$D$20))</f>
        <v/>
      </c>
      <c r="O1682">
        <f>IF($C1682="",0,IFERROR(MATCH($C1682,Settings!$D$11:$D$18,0),0))</f>
        <v/>
      </c>
      <c r="P1682">
        <f>IF(LOWER(TRIM($J1682&amp;""))="x",1,0)</f>
        <v/>
      </c>
    </row>
    <row r="1683">
      <c r="A1683" s="49" t="n">
        <v>46229</v>
      </c>
      <c r="B1683" s="50" t="inlineStr">
        <is>
          <t>BL27676</t>
        </is>
      </c>
      <c r="C1683" s="50" t="inlineStr">
        <is>
          <t>Own shop</t>
        </is>
      </c>
      <c r="D1683" s="50" t="inlineStr">
        <is>
          <t>BL-104</t>
        </is>
      </c>
      <c r="E1683" s="50" t="n">
        <v>1</v>
      </c>
      <c r="F1683" s="51" t="n">
        <v>8.32</v>
      </c>
      <c r="G1683" s="51" t="n">
        <v>0</v>
      </c>
      <c r="H1683" s="51" t="n">
        <v>4.12</v>
      </c>
      <c r="I1683" s="51" t="n">
        <v>5.1</v>
      </c>
      <c r="J1683" s="50" t="n"/>
      <c r="K1683" s="52">
        <f>IF(OR($A1683="",$E1683=""),"",IF($P1683=1,0,N($E1683)*N($F1683)-N($G1683)+N($H1683)))</f>
        <v/>
      </c>
      <c r="L1683" s="52">
        <f>IF(K1683="","",IF($P1683=1,0,N($E1683)*IFERROR(INDEX(Products!$D$8:$D$307,MATCH($D1683,Products!$A$8:$A$307,0)),0)))</f>
        <v/>
      </c>
      <c r="M1683" s="52">
        <f>IF(OR(K1683="",$O1683=0),IF(K1683="","",0),IF($P1683=1,0,K1683*(N(INDEX(Settings!$E$11:$E$18,$O1683))+N(INDEX(Settings!$G$11:$G$18,$O1683)))+N(INDEX(Settings!$F$11:$F$18,$O1683))))</f>
        <v/>
      </c>
      <c r="N1683" s="53">
        <f>IF(K1683="","",K1683-L1683-M1683-N($I1683)-$P1683*N(Settings!$D$20))</f>
        <v/>
      </c>
      <c r="O1683">
        <f>IF($C1683="",0,IFERROR(MATCH($C1683,Settings!$D$11:$D$18,0),0))</f>
        <v/>
      </c>
      <c r="P1683">
        <f>IF(LOWER(TRIM($J1683&amp;""))="x",1,0)</f>
        <v/>
      </c>
    </row>
    <row r="1684">
      <c r="A1684" s="49" t="n">
        <v>46229</v>
      </c>
      <c r="B1684" s="50" t="inlineStr">
        <is>
          <t>BL27677</t>
        </is>
      </c>
      <c r="C1684" s="50" t="inlineStr">
        <is>
          <t>Amazon</t>
        </is>
      </c>
      <c r="D1684" s="50" t="inlineStr">
        <is>
          <t>BL-204</t>
        </is>
      </c>
      <c r="E1684" s="50" t="n">
        <v>2</v>
      </c>
      <c r="F1684" s="51" t="n">
        <v>20.21</v>
      </c>
      <c r="G1684" s="51" t="n">
        <v>0</v>
      </c>
      <c r="H1684" s="51" t="n">
        <v>0</v>
      </c>
      <c r="I1684" s="51" t="n">
        <v>4.93</v>
      </c>
      <c r="J1684" s="50" t="n"/>
      <c r="K1684" s="52">
        <f>IF(OR($A1684="",$E1684=""),"",IF($P1684=1,0,N($E1684)*N($F1684)-N($G1684)+N($H1684)))</f>
        <v/>
      </c>
      <c r="L1684" s="52">
        <f>IF(K1684="","",IF($P1684=1,0,N($E1684)*IFERROR(INDEX(Products!$D$8:$D$307,MATCH($D1684,Products!$A$8:$A$307,0)),0)))</f>
        <v/>
      </c>
      <c r="M1684" s="52">
        <f>IF(OR(K1684="",$O1684=0),IF(K1684="","",0),IF($P1684=1,0,K1684*(N(INDEX(Settings!$E$11:$E$18,$O1684))+N(INDEX(Settings!$G$11:$G$18,$O1684)))+N(INDEX(Settings!$F$11:$F$18,$O1684))))</f>
        <v/>
      </c>
      <c r="N1684" s="53">
        <f>IF(K1684="","",K1684-L1684-M1684-N($I1684)-$P1684*N(Settings!$D$20))</f>
        <v/>
      </c>
      <c r="O1684">
        <f>IF($C1684="",0,IFERROR(MATCH($C1684,Settings!$D$11:$D$18,0),0))</f>
        <v/>
      </c>
      <c r="P1684">
        <f>IF(LOWER(TRIM($J1684&amp;""))="x",1,0)</f>
        <v/>
      </c>
    </row>
    <row r="1685">
      <c r="A1685" s="49" t="n">
        <v>46229</v>
      </c>
      <c r="B1685" s="50" t="inlineStr">
        <is>
          <t>BL27678</t>
        </is>
      </c>
      <c r="C1685" s="50" t="inlineStr">
        <is>
          <t>Own shop</t>
        </is>
      </c>
      <c r="D1685" s="50" t="inlineStr">
        <is>
          <t>BL-104</t>
        </is>
      </c>
      <c r="E1685" s="50" t="n">
        <v>1</v>
      </c>
      <c r="F1685" s="51" t="n">
        <v>8.32</v>
      </c>
      <c r="G1685" s="51" t="n">
        <v>0</v>
      </c>
      <c r="H1685" s="51" t="n">
        <v>4.12</v>
      </c>
      <c r="I1685" s="51" t="n">
        <v>4.73</v>
      </c>
      <c r="J1685" s="50" t="n"/>
      <c r="K1685" s="52">
        <f>IF(OR($A1685="",$E1685=""),"",IF($P1685=1,0,N($E1685)*N($F1685)-N($G1685)+N($H1685)))</f>
        <v/>
      </c>
      <c r="L1685" s="52">
        <f>IF(K1685="","",IF($P1685=1,0,N($E1685)*IFERROR(INDEX(Products!$D$8:$D$307,MATCH($D1685,Products!$A$8:$A$307,0)),0)))</f>
        <v/>
      </c>
      <c r="M1685" s="52">
        <f>IF(OR(K1685="",$O1685=0),IF(K1685="","",0),IF($P1685=1,0,K1685*(N(INDEX(Settings!$E$11:$E$18,$O1685))+N(INDEX(Settings!$G$11:$G$18,$O1685)))+N(INDEX(Settings!$F$11:$F$18,$O1685))))</f>
        <v/>
      </c>
      <c r="N1685" s="53">
        <f>IF(K1685="","",K1685-L1685-M1685-N($I1685)-$P1685*N(Settings!$D$20))</f>
        <v/>
      </c>
      <c r="O1685">
        <f>IF($C1685="",0,IFERROR(MATCH($C1685,Settings!$D$11:$D$18,0),0))</f>
        <v/>
      </c>
      <c r="P1685">
        <f>IF(LOWER(TRIM($J1685&amp;""))="x",1,0)</f>
        <v/>
      </c>
    </row>
    <row r="1686">
      <c r="A1686" s="49" t="n">
        <v>46229</v>
      </c>
      <c r="B1686" s="50" t="inlineStr">
        <is>
          <t>BL27679</t>
        </is>
      </c>
      <c r="C1686" s="50" t="inlineStr">
        <is>
          <t>Amazon</t>
        </is>
      </c>
      <c r="D1686" s="50" t="inlineStr">
        <is>
          <t>BL-303</t>
        </is>
      </c>
      <c r="E1686" s="50" t="n">
        <v>1</v>
      </c>
      <c r="F1686" s="51" t="n">
        <v>10.5</v>
      </c>
      <c r="G1686" s="51" t="n">
        <v>0</v>
      </c>
      <c r="H1686" s="51" t="n">
        <v>0</v>
      </c>
      <c r="I1686" s="51" t="n">
        <v>4.86</v>
      </c>
      <c r="J1686" s="50" t="n"/>
      <c r="K1686" s="52">
        <f>IF(OR($A1686="",$E1686=""),"",IF($P1686=1,0,N($E1686)*N($F1686)-N($G1686)+N($H1686)))</f>
        <v/>
      </c>
      <c r="L1686" s="52">
        <f>IF(K1686="","",IF($P1686=1,0,N($E1686)*IFERROR(INDEX(Products!$D$8:$D$307,MATCH($D1686,Products!$A$8:$A$307,0)),0)))</f>
        <v/>
      </c>
      <c r="M1686" s="52">
        <f>IF(OR(K1686="",$O1686=0),IF(K1686="","",0),IF($P1686=1,0,K1686*(N(INDEX(Settings!$E$11:$E$18,$O1686))+N(INDEX(Settings!$G$11:$G$18,$O1686)))+N(INDEX(Settings!$F$11:$F$18,$O1686))))</f>
        <v/>
      </c>
      <c r="N1686" s="53">
        <f>IF(K1686="","",K1686-L1686-M1686-N($I1686)-$P1686*N(Settings!$D$20))</f>
        <v/>
      </c>
      <c r="O1686">
        <f>IF($C1686="",0,IFERROR(MATCH($C1686,Settings!$D$11:$D$18,0),0))</f>
        <v/>
      </c>
      <c r="P1686">
        <f>IF(LOWER(TRIM($J1686&amp;""))="x",1,0)</f>
        <v/>
      </c>
    </row>
    <row r="1687">
      <c r="A1687" s="49" t="n">
        <v>46229</v>
      </c>
      <c r="B1687" s="50" t="inlineStr">
        <is>
          <t>BL27680</t>
        </is>
      </c>
      <c r="C1687" s="50" t="inlineStr">
        <is>
          <t>Own shop</t>
        </is>
      </c>
      <c r="D1687" s="50" t="inlineStr">
        <is>
          <t>BL-202</t>
        </is>
      </c>
      <c r="E1687" s="50" t="n">
        <v>1</v>
      </c>
      <c r="F1687" s="51" t="n">
        <v>57.98</v>
      </c>
      <c r="G1687" s="51" t="n">
        <v>0</v>
      </c>
      <c r="H1687" s="51" t="n">
        <v>0</v>
      </c>
      <c r="I1687" s="51" t="n">
        <v>6.9</v>
      </c>
      <c r="J1687" s="50" t="n"/>
      <c r="K1687" s="52">
        <f>IF(OR($A1687="",$E1687=""),"",IF($P1687=1,0,N($E1687)*N($F1687)-N($G1687)+N($H1687)))</f>
        <v/>
      </c>
      <c r="L1687" s="52">
        <f>IF(K1687="","",IF($P1687=1,0,N($E1687)*IFERROR(INDEX(Products!$D$8:$D$307,MATCH($D1687,Products!$A$8:$A$307,0)),0)))</f>
        <v/>
      </c>
      <c r="M1687" s="52">
        <f>IF(OR(K1687="",$O1687=0),IF(K1687="","",0),IF($P1687=1,0,K1687*(N(INDEX(Settings!$E$11:$E$18,$O1687))+N(INDEX(Settings!$G$11:$G$18,$O1687)))+N(INDEX(Settings!$F$11:$F$18,$O1687))))</f>
        <v/>
      </c>
      <c r="N1687" s="53">
        <f>IF(K1687="","",K1687-L1687-M1687-N($I1687)-$P1687*N(Settings!$D$20))</f>
        <v/>
      </c>
      <c r="O1687">
        <f>IF($C1687="",0,IFERROR(MATCH($C1687,Settings!$D$11:$D$18,0),0))</f>
        <v/>
      </c>
      <c r="P1687">
        <f>IF(LOWER(TRIM($J1687&amp;""))="x",1,0)</f>
        <v/>
      </c>
    </row>
    <row r="1688">
      <c r="A1688" s="49" t="n">
        <v>46230</v>
      </c>
      <c r="B1688" s="50" t="inlineStr">
        <is>
          <t>BL27681</t>
        </is>
      </c>
      <c r="C1688" s="50" t="inlineStr">
        <is>
          <t>Own shop</t>
        </is>
      </c>
      <c r="D1688" s="50" t="inlineStr">
        <is>
          <t>BL-302</t>
        </is>
      </c>
      <c r="E1688" s="50" t="n">
        <v>1</v>
      </c>
      <c r="F1688" s="51" t="n">
        <v>33.53</v>
      </c>
      <c r="G1688" s="51" t="n">
        <v>0</v>
      </c>
      <c r="H1688" s="51" t="n">
        <v>4.12</v>
      </c>
      <c r="I1688" s="51" t="n">
        <v>5.02</v>
      </c>
      <c r="J1688" s="50" t="n"/>
      <c r="K1688" s="52">
        <f>IF(OR($A1688="",$E1688=""),"",IF($P1688=1,0,N($E1688)*N($F1688)-N($G1688)+N($H1688)))</f>
        <v/>
      </c>
      <c r="L1688" s="52">
        <f>IF(K1688="","",IF($P1688=1,0,N($E1688)*IFERROR(INDEX(Products!$D$8:$D$307,MATCH($D1688,Products!$A$8:$A$307,0)),0)))</f>
        <v/>
      </c>
      <c r="M1688" s="52">
        <f>IF(OR(K1688="",$O1688=0),IF(K1688="","",0),IF($P1688=1,0,K1688*(N(INDEX(Settings!$E$11:$E$18,$O1688))+N(INDEX(Settings!$G$11:$G$18,$O1688)))+N(INDEX(Settings!$F$11:$F$18,$O1688))))</f>
        <v/>
      </c>
      <c r="N1688" s="53">
        <f>IF(K1688="","",K1688-L1688-M1688-N($I1688)-$P1688*N(Settings!$D$20))</f>
        <v/>
      </c>
      <c r="O1688">
        <f>IF($C1688="",0,IFERROR(MATCH($C1688,Settings!$D$11:$D$18,0),0))</f>
        <v/>
      </c>
      <c r="P1688">
        <f>IF(LOWER(TRIM($J1688&amp;""))="x",1,0)</f>
        <v/>
      </c>
    </row>
    <row r="1689">
      <c r="A1689" s="49" t="n">
        <v>46230</v>
      </c>
      <c r="B1689" s="50" t="inlineStr">
        <is>
          <t>BL27682</t>
        </is>
      </c>
      <c r="C1689" s="50" t="inlineStr">
        <is>
          <t>Own shop</t>
        </is>
      </c>
      <c r="D1689" s="50" t="inlineStr">
        <is>
          <t>BL-103</t>
        </is>
      </c>
      <c r="E1689" s="50" t="n">
        <v>2</v>
      </c>
      <c r="F1689" s="51" t="n">
        <v>29.33</v>
      </c>
      <c r="G1689" s="51" t="n">
        <v>0</v>
      </c>
      <c r="H1689" s="51" t="n">
        <v>0</v>
      </c>
      <c r="I1689" s="51" t="n">
        <v>4.85</v>
      </c>
      <c r="J1689" s="50" t="n"/>
      <c r="K1689" s="52">
        <f>IF(OR($A1689="",$E1689=""),"",IF($P1689=1,0,N($E1689)*N($F1689)-N($G1689)+N($H1689)))</f>
        <v/>
      </c>
      <c r="L1689" s="52">
        <f>IF(K1689="","",IF($P1689=1,0,N($E1689)*IFERROR(INDEX(Products!$D$8:$D$307,MATCH($D1689,Products!$A$8:$A$307,0)),0)))</f>
        <v/>
      </c>
      <c r="M1689" s="52">
        <f>IF(OR(K1689="",$O1689=0),IF(K1689="","",0),IF($P1689=1,0,K1689*(N(INDEX(Settings!$E$11:$E$18,$O1689))+N(INDEX(Settings!$G$11:$G$18,$O1689)))+N(INDEX(Settings!$F$11:$F$18,$O1689))))</f>
        <v/>
      </c>
      <c r="N1689" s="53">
        <f>IF(K1689="","",K1689-L1689-M1689-N($I1689)-$P1689*N(Settings!$D$20))</f>
        <v/>
      </c>
      <c r="O1689">
        <f>IF($C1689="",0,IFERROR(MATCH($C1689,Settings!$D$11:$D$18,0),0))</f>
        <v/>
      </c>
      <c r="P1689">
        <f>IF(LOWER(TRIM($J1689&amp;""))="x",1,0)</f>
        <v/>
      </c>
    </row>
    <row r="1690">
      <c r="A1690" s="49" t="n">
        <v>46230</v>
      </c>
      <c r="B1690" s="50" t="inlineStr">
        <is>
          <t>BL27683</t>
        </is>
      </c>
      <c r="C1690" s="50" t="inlineStr">
        <is>
          <t>Etsy</t>
        </is>
      </c>
      <c r="D1690" s="50" t="inlineStr">
        <is>
          <t>BL-302</t>
        </is>
      </c>
      <c r="E1690" s="50" t="n">
        <v>2</v>
      </c>
      <c r="F1690" s="51" t="n">
        <v>33.53</v>
      </c>
      <c r="G1690" s="51" t="n">
        <v>0</v>
      </c>
      <c r="H1690" s="51" t="n">
        <v>3.28</v>
      </c>
      <c r="I1690" s="51" t="n">
        <v>4.59</v>
      </c>
      <c r="J1690" s="50" t="n"/>
      <c r="K1690" s="52">
        <f>IF(OR($A1690="",$E1690=""),"",IF($P1690=1,0,N($E1690)*N($F1690)-N($G1690)+N($H1690)))</f>
        <v/>
      </c>
      <c r="L1690" s="52">
        <f>IF(K1690="","",IF($P1690=1,0,N($E1690)*IFERROR(INDEX(Products!$D$8:$D$307,MATCH($D1690,Products!$A$8:$A$307,0)),0)))</f>
        <v/>
      </c>
      <c r="M1690" s="52">
        <f>IF(OR(K1690="",$O1690=0),IF(K1690="","",0),IF($P1690=1,0,K1690*(N(INDEX(Settings!$E$11:$E$18,$O1690))+N(INDEX(Settings!$G$11:$G$18,$O1690)))+N(INDEX(Settings!$F$11:$F$18,$O1690))))</f>
        <v/>
      </c>
      <c r="N1690" s="53">
        <f>IF(K1690="","",K1690-L1690-M1690-N($I1690)-$P1690*N(Settings!$D$20))</f>
        <v/>
      </c>
      <c r="O1690">
        <f>IF($C1690="",0,IFERROR(MATCH($C1690,Settings!$D$11:$D$18,0),0))</f>
        <v/>
      </c>
      <c r="P1690">
        <f>IF(LOWER(TRIM($J1690&amp;""))="x",1,0)</f>
        <v/>
      </c>
    </row>
    <row r="1691">
      <c r="A1691" s="49" t="n">
        <v>46230</v>
      </c>
      <c r="B1691" s="50" t="inlineStr">
        <is>
          <t>BL27684</t>
        </is>
      </c>
      <c r="C1691" s="50" t="inlineStr">
        <is>
          <t>Amazon</t>
        </is>
      </c>
      <c r="D1691" s="50" t="inlineStr">
        <is>
          <t>BL-202</t>
        </is>
      </c>
      <c r="E1691" s="50" t="n">
        <v>2</v>
      </c>
      <c r="F1691" s="51" t="n">
        <v>60.88</v>
      </c>
      <c r="G1691" s="51" t="n">
        <v>0</v>
      </c>
      <c r="H1691" s="51" t="n">
        <v>0</v>
      </c>
      <c r="I1691" s="51" t="n">
        <v>6.9</v>
      </c>
      <c r="J1691" s="50" t="n"/>
      <c r="K1691" s="52">
        <f>IF(OR($A1691="",$E1691=""),"",IF($P1691=1,0,N($E1691)*N($F1691)-N($G1691)+N($H1691)))</f>
        <v/>
      </c>
      <c r="L1691" s="52">
        <f>IF(K1691="","",IF($P1691=1,0,N($E1691)*IFERROR(INDEX(Products!$D$8:$D$307,MATCH($D1691,Products!$A$8:$A$307,0)),0)))</f>
        <v/>
      </c>
      <c r="M1691" s="52">
        <f>IF(OR(K1691="",$O1691=0),IF(K1691="","",0),IF($P1691=1,0,K1691*(N(INDEX(Settings!$E$11:$E$18,$O1691))+N(INDEX(Settings!$G$11:$G$18,$O1691)))+N(INDEX(Settings!$F$11:$F$18,$O1691))))</f>
        <v/>
      </c>
      <c r="N1691" s="53">
        <f>IF(K1691="","",K1691-L1691-M1691-N($I1691)-$P1691*N(Settings!$D$20))</f>
        <v/>
      </c>
      <c r="O1691">
        <f>IF($C1691="",0,IFERROR(MATCH($C1691,Settings!$D$11:$D$18,0),0))</f>
        <v/>
      </c>
      <c r="P1691">
        <f>IF(LOWER(TRIM($J1691&amp;""))="x",1,0)</f>
        <v/>
      </c>
    </row>
    <row r="1692">
      <c r="A1692" s="49" t="n">
        <v>46230</v>
      </c>
      <c r="B1692" s="50" t="inlineStr">
        <is>
          <t>BL27685</t>
        </is>
      </c>
      <c r="C1692" s="50" t="inlineStr">
        <is>
          <t>Own shop</t>
        </is>
      </c>
      <c r="D1692" s="50" t="inlineStr">
        <is>
          <t>BL-103</t>
        </is>
      </c>
      <c r="E1692" s="50" t="n">
        <v>2</v>
      </c>
      <c r="F1692" s="51" t="n">
        <v>29.33</v>
      </c>
      <c r="G1692" s="51" t="n">
        <v>5.87</v>
      </c>
      <c r="H1692" s="51" t="n">
        <v>0</v>
      </c>
      <c r="I1692" s="51" t="n">
        <v>5.08</v>
      </c>
      <c r="J1692" s="50" t="n"/>
      <c r="K1692" s="52">
        <f>IF(OR($A1692="",$E1692=""),"",IF($P1692=1,0,N($E1692)*N($F1692)-N($G1692)+N($H1692)))</f>
        <v/>
      </c>
      <c r="L1692" s="52">
        <f>IF(K1692="","",IF($P1692=1,0,N($E1692)*IFERROR(INDEX(Products!$D$8:$D$307,MATCH($D1692,Products!$A$8:$A$307,0)),0)))</f>
        <v/>
      </c>
      <c r="M1692" s="52">
        <f>IF(OR(K1692="",$O1692=0),IF(K1692="","",0),IF($P1692=1,0,K1692*(N(INDEX(Settings!$E$11:$E$18,$O1692))+N(INDEX(Settings!$G$11:$G$18,$O1692)))+N(INDEX(Settings!$F$11:$F$18,$O1692))))</f>
        <v/>
      </c>
      <c r="N1692" s="53">
        <f>IF(K1692="","",K1692-L1692-M1692-N($I1692)-$P1692*N(Settings!$D$20))</f>
        <v/>
      </c>
      <c r="O1692">
        <f>IF($C1692="",0,IFERROR(MATCH($C1692,Settings!$D$11:$D$18,0),0))</f>
        <v/>
      </c>
      <c r="P1692">
        <f>IF(LOWER(TRIM($J1692&amp;""))="x",1,0)</f>
        <v/>
      </c>
    </row>
    <row r="1693">
      <c r="A1693" s="49" t="n">
        <v>46231</v>
      </c>
      <c r="B1693" s="50" t="inlineStr">
        <is>
          <t>BL27686</t>
        </is>
      </c>
      <c r="C1693" s="50" t="inlineStr">
        <is>
          <t>Own shop</t>
        </is>
      </c>
      <c r="D1693" s="50" t="inlineStr">
        <is>
          <t>BL-302</t>
        </is>
      </c>
      <c r="E1693" s="50" t="n">
        <v>1</v>
      </c>
      <c r="F1693" s="51" t="n">
        <v>33.53</v>
      </c>
      <c r="G1693" s="51" t="n">
        <v>0</v>
      </c>
      <c r="H1693" s="51" t="n">
        <v>4.12</v>
      </c>
      <c r="I1693" s="51" t="n">
        <v>4.68</v>
      </c>
      <c r="J1693" s="50" t="n"/>
      <c r="K1693" s="52">
        <f>IF(OR($A1693="",$E1693=""),"",IF($P1693=1,0,N($E1693)*N($F1693)-N($G1693)+N($H1693)))</f>
        <v/>
      </c>
      <c r="L1693" s="52">
        <f>IF(K1693="","",IF($P1693=1,0,N($E1693)*IFERROR(INDEX(Products!$D$8:$D$307,MATCH($D1693,Products!$A$8:$A$307,0)),0)))</f>
        <v/>
      </c>
      <c r="M1693" s="52">
        <f>IF(OR(K1693="",$O1693=0),IF(K1693="","",0),IF($P1693=1,0,K1693*(N(INDEX(Settings!$E$11:$E$18,$O1693))+N(INDEX(Settings!$G$11:$G$18,$O1693)))+N(INDEX(Settings!$F$11:$F$18,$O1693))))</f>
        <v/>
      </c>
      <c r="N1693" s="53">
        <f>IF(K1693="","",K1693-L1693-M1693-N($I1693)-$P1693*N(Settings!$D$20))</f>
        <v/>
      </c>
      <c r="O1693">
        <f>IF($C1693="",0,IFERROR(MATCH($C1693,Settings!$D$11:$D$18,0),0))</f>
        <v/>
      </c>
      <c r="P1693">
        <f>IF(LOWER(TRIM($J1693&amp;""))="x",1,0)</f>
        <v/>
      </c>
    </row>
    <row r="1694">
      <c r="A1694" s="49" t="n">
        <v>46231</v>
      </c>
      <c r="B1694" s="50" t="inlineStr">
        <is>
          <t>BL27687</t>
        </is>
      </c>
      <c r="C1694" s="50" t="inlineStr">
        <is>
          <t>Own shop</t>
        </is>
      </c>
      <c r="D1694" s="50" t="inlineStr">
        <is>
          <t>BL-201</t>
        </is>
      </c>
      <c r="E1694" s="50" t="n">
        <v>1</v>
      </c>
      <c r="F1694" s="51" t="n">
        <v>12.52</v>
      </c>
      <c r="G1694" s="51" t="n">
        <v>0</v>
      </c>
      <c r="H1694" s="51" t="n">
        <v>4.12</v>
      </c>
      <c r="I1694" s="51" t="n">
        <v>5.04</v>
      </c>
      <c r="J1694" s="50" t="n"/>
      <c r="K1694" s="52">
        <f>IF(OR($A1694="",$E1694=""),"",IF($P1694=1,0,N($E1694)*N($F1694)-N($G1694)+N($H1694)))</f>
        <v/>
      </c>
      <c r="L1694" s="52">
        <f>IF(K1694="","",IF($P1694=1,0,N($E1694)*IFERROR(INDEX(Products!$D$8:$D$307,MATCH($D1694,Products!$A$8:$A$307,0)),0)))</f>
        <v/>
      </c>
      <c r="M1694" s="52">
        <f>IF(OR(K1694="",$O1694=0),IF(K1694="","",0),IF($P1694=1,0,K1694*(N(INDEX(Settings!$E$11:$E$18,$O1694))+N(INDEX(Settings!$G$11:$G$18,$O1694)))+N(INDEX(Settings!$F$11:$F$18,$O1694))))</f>
        <v/>
      </c>
      <c r="N1694" s="53">
        <f>IF(K1694="","",K1694-L1694-M1694-N($I1694)-$P1694*N(Settings!$D$20))</f>
        <v/>
      </c>
      <c r="O1694">
        <f>IF($C1694="",0,IFERROR(MATCH($C1694,Settings!$D$11:$D$18,0),0))</f>
        <v/>
      </c>
      <c r="P1694">
        <f>IF(LOWER(TRIM($J1694&amp;""))="x",1,0)</f>
        <v/>
      </c>
    </row>
    <row r="1695">
      <c r="A1695" s="49" t="n">
        <v>46231</v>
      </c>
      <c r="B1695" s="50" t="inlineStr">
        <is>
          <t>BL27688</t>
        </is>
      </c>
      <c r="C1695" s="50" t="inlineStr">
        <is>
          <t>Amazon</t>
        </is>
      </c>
      <c r="D1695" s="50" t="inlineStr">
        <is>
          <t>BL-303</t>
        </is>
      </c>
      <c r="E1695" s="50" t="n">
        <v>2</v>
      </c>
      <c r="F1695" s="51" t="n">
        <v>10.5</v>
      </c>
      <c r="G1695" s="51" t="n">
        <v>0</v>
      </c>
      <c r="H1695" s="51" t="n">
        <v>0</v>
      </c>
      <c r="I1695" s="51" t="n">
        <v>4.22</v>
      </c>
      <c r="J1695" s="50" t="n"/>
      <c r="K1695" s="52">
        <f>IF(OR($A1695="",$E1695=""),"",IF($P1695=1,0,N($E1695)*N($F1695)-N($G1695)+N($H1695)))</f>
        <v/>
      </c>
      <c r="L1695" s="52">
        <f>IF(K1695="","",IF($P1695=1,0,N($E1695)*IFERROR(INDEX(Products!$D$8:$D$307,MATCH($D1695,Products!$A$8:$A$307,0)),0)))</f>
        <v/>
      </c>
      <c r="M1695" s="52">
        <f>IF(OR(K1695="",$O1695=0),IF(K1695="","",0),IF($P1695=1,0,K1695*(N(INDEX(Settings!$E$11:$E$18,$O1695))+N(INDEX(Settings!$G$11:$G$18,$O1695)))+N(INDEX(Settings!$F$11:$F$18,$O1695))))</f>
        <v/>
      </c>
      <c r="N1695" s="53">
        <f>IF(K1695="","",K1695-L1695-M1695-N($I1695)-$P1695*N(Settings!$D$20))</f>
        <v/>
      </c>
      <c r="O1695">
        <f>IF($C1695="",0,IFERROR(MATCH($C1695,Settings!$D$11:$D$18,0),0))</f>
        <v/>
      </c>
      <c r="P1695">
        <f>IF(LOWER(TRIM($J1695&amp;""))="x",1,0)</f>
        <v/>
      </c>
    </row>
    <row r="1696">
      <c r="A1696" s="49" t="n">
        <v>46231</v>
      </c>
      <c r="B1696" s="50" t="inlineStr">
        <is>
          <t>BL27689</t>
        </is>
      </c>
      <c r="C1696" s="50" t="inlineStr">
        <is>
          <t>Amazon</t>
        </is>
      </c>
      <c r="D1696" s="50" t="inlineStr">
        <is>
          <t>BL-302</t>
        </is>
      </c>
      <c r="E1696" s="50" t="n">
        <v>1</v>
      </c>
      <c r="F1696" s="51" t="n">
        <v>35.21</v>
      </c>
      <c r="G1696" s="51" t="n">
        <v>0</v>
      </c>
      <c r="H1696" s="51" t="n">
        <v>0</v>
      </c>
      <c r="I1696" s="51" t="n">
        <v>4.71</v>
      </c>
      <c r="J1696" s="50" t="n"/>
      <c r="K1696" s="52">
        <f>IF(OR($A1696="",$E1696=""),"",IF($P1696=1,0,N($E1696)*N($F1696)-N($G1696)+N($H1696)))</f>
        <v/>
      </c>
      <c r="L1696" s="52">
        <f>IF(K1696="","",IF($P1696=1,0,N($E1696)*IFERROR(INDEX(Products!$D$8:$D$307,MATCH($D1696,Products!$A$8:$A$307,0)),0)))</f>
        <v/>
      </c>
      <c r="M1696" s="52">
        <f>IF(OR(K1696="",$O1696=0),IF(K1696="","",0),IF($P1696=1,0,K1696*(N(INDEX(Settings!$E$11:$E$18,$O1696))+N(INDEX(Settings!$G$11:$G$18,$O1696)))+N(INDEX(Settings!$F$11:$F$18,$O1696))))</f>
        <v/>
      </c>
      <c r="N1696" s="53">
        <f>IF(K1696="","",K1696-L1696-M1696-N($I1696)-$P1696*N(Settings!$D$20))</f>
        <v/>
      </c>
      <c r="O1696">
        <f>IF($C1696="",0,IFERROR(MATCH($C1696,Settings!$D$11:$D$18,0),0))</f>
        <v/>
      </c>
      <c r="P1696">
        <f>IF(LOWER(TRIM($J1696&amp;""))="x",1,0)</f>
        <v/>
      </c>
    </row>
    <row r="1697">
      <c r="A1697" s="49" t="n">
        <v>46231</v>
      </c>
      <c r="B1697" s="50" t="inlineStr">
        <is>
          <t>BL27690</t>
        </is>
      </c>
      <c r="C1697" s="50" t="inlineStr">
        <is>
          <t>Own shop</t>
        </is>
      </c>
      <c r="D1697" s="50" t="inlineStr">
        <is>
          <t>BL-204</t>
        </is>
      </c>
      <c r="E1697" s="50" t="n">
        <v>2</v>
      </c>
      <c r="F1697" s="51" t="n">
        <v>19.24</v>
      </c>
      <c r="G1697" s="51" t="n">
        <v>0</v>
      </c>
      <c r="H1697" s="51" t="n">
        <v>4.12</v>
      </c>
      <c r="I1697" s="51" t="n">
        <v>4.71</v>
      </c>
      <c r="J1697" s="50" t="n"/>
      <c r="K1697" s="52">
        <f>IF(OR($A1697="",$E1697=""),"",IF($P1697=1,0,N($E1697)*N($F1697)-N($G1697)+N($H1697)))</f>
        <v/>
      </c>
      <c r="L1697" s="52">
        <f>IF(K1697="","",IF($P1697=1,0,N($E1697)*IFERROR(INDEX(Products!$D$8:$D$307,MATCH($D1697,Products!$A$8:$A$307,0)),0)))</f>
        <v/>
      </c>
      <c r="M1697" s="52">
        <f>IF(OR(K1697="",$O1697=0),IF(K1697="","",0),IF($P1697=1,0,K1697*(N(INDEX(Settings!$E$11:$E$18,$O1697))+N(INDEX(Settings!$G$11:$G$18,$O1697)))+N(INDEX(Settings!$F$11:$F$18,$O1697))))</f>
        <v/>
      </c>
      <c r="N1697" s="53">
        <f>IF(K1697="","",K1697-L1697-M1697-N($I1697)-$P1697*N(Settings!$D$20))</f>
        <v/>
      </c>
      <c r="O1697">
        <f>IF($C1697="",0,IFERROR(MATCH($C1697,Settings!$D$11:$D$18,0),0))</f>
        <v/>
      </c>
      <c r="P1697">
        <f>IF(LOWER(TRIM($J1697&amp;""))="x",1,0)</f>
        <v/>
      </c>
    </row>
    <row r="1698">
      <c r="A1698" s="49" t="n">
        <v>46231</v>
      </c>
      <c r="B1698" s="50" t="inlineStr">
        <is>
          <t>BL27691</t>
        </is>
      </c>
      <c r="C1698" s="50" t="inlineStr">
        <is>
          <t>Amazon</t>
        </is>
      </c>
      <c r="D1698" s="50" t="inlineStr">
        <is>
          <t>BL-303</t>
        </is>
      </c>
      <c r="E1698" s="50" t="n">
        <v>1</v>
      </c>
      <c r="F1698" s="51" t="n">
        <v>10.5</v>
      </c>
      <c r="G1698" s="51" t="n">
        <v>0</v>
      </c>
      <c r="H1698" s="51" t="n">
        <v>0</v>
      </c>
      <c r="I1698" s="51" t="n">
        <v>4.5</v>
      </c>
      <c r="J1698" s="50" t="n"/>
      <c r="K1698" s="52">
        <f>IF(OR($A1698="",$E1698=""),"",IF($P1698=1,0,N($E1698)*N($F1698)-N($G1698)+N($H1698)))</f>
        <v/>
      </c>
      <c r="L1698" s="52">
        <f>IF(K1698="","",IF($P1698=1,0,N($E1698)*IFERROR(INDEX(Products!$D$8:$D$307,MATCH($D1698,Products!$A$8:$A$307,0)),0)))</f>
        <v/>
      </c>
      <c r="M1698" s="52">
        <f>IF(OR(K1698="",$O1698=0),IF(K1698="","",0),IF($P1698=1,0,K1698*(N(INDEX(Settings!$E$11:$E$18,$O1698))+N(INDEX(Settings!$G$11:$G$18,$O1698)))+N(INDEX(Settings!$F$11:$F$18,$O1698))))</f>
        <v/>
      </c>
      <c r="N1698" s="53">
        <f>IF(K1698="","",K1698-L1698-M1698-N($I1698)-$P1698*N(Settings!$D$20))</f>
        <v/>
      </c>
      <c r="O1698">
        <f>IF($C1698="",0,IFERROR(MATCH($C1698,Settings!$D$11:$D$18,0),0))</f>
        <v/>
      </c>
      <c r="P1698">
        <f>IF(LOWER(TRIM($J1698&amp;""))="x",1,0)</f>
        <v/>
      </c>
    </row>
    <row r="1699">
      <c r="A1699" s="49" t="n">
        <v>46231</v>
      </c>
      <c r="B1699" s="50" t="inlineStr">
        <is>
          <t>BL27692</t>
        </is>
      </c>
      <c r="C1699" s="50" t="inlineStr">
        <is>
          <t>Etsy</t>
        </is>
      </c>
      <c r="D1699" s="50" t="inlineStr">
        <is>
          <t>BL-104</t>
        </is>
      </c>
      <c r="E1699" s="50" t="n">
        <v>2</v>
      </c>
      <c r="F1699" s="51" t="n">
        <v>8.32</v>
      </c>
      <c r="G1699" s="51" t="n">
        <v>0</v>
      </c>
      <c r="H1699" s="51" t="n">
        <v>3.28</v>
      </c>
      <c r="I1699" s="51" t="n">
        <v>4.49</v>
      </c>
      <c r="J1699" s="50" t="n"/>
      <c r="K1699" s="52">
        <f>IF(OR($A1699="",$E1699=""),"",IF($P1699=1,0,N($E1699)*N($F1699)-N($G1699)+N($H1699)))</f>
        <v/>
      </c>
      <c r="L1699" s="52">
        <f>IF(K1699="","",IF($P1699=1,0,N($E1699)*IFERROR(INDEX(Products!$D$8:$D$307,MATCH($D1699,Products!$A$8:$A$307,0)),0)))</f>
        <v/>
      </c>
      <c r="M1699" s="52">
        <f>IF(OR(K1699="",$O1699=0),IF(K1699="","",0),IF($P1699=1,0,K1699*(N(INDEX(Settings!$E$11:$E$18,$O1699))+N(INDEX(Settings!$G$11:$G$18,$O1699)))+N(INDEX(Settings!$F$11:$F$18,$O1699))))</f>
        <v/>
      </c>
      <c r="N1699" s="53">
        <f>IF(K1699="","",K1699-L1699-M1699-N($I1699)-$P1699*N(Settings!$D$20))</f>
        <v/>
      </c>
      <c r="O1699">
        <f>IF($C1699="",0,IFERROR(MATCH($C1699,Settings!$D$11:$D$18,0),0))</f>
        <v/>
      </c>
      <c r="P1699">
        <f>IF(LOWER(TRIM($J1699&amp;""))="x",1,0)</f>
        <v/>
      </c>
    </row>
    <row r="1700">
      <c r="A1700" s="49" t="n">
        <v>46231</v>
      </c>
      <c r="B1700" s="50" t="inlineStr">
        <is>
          <t>BL27693</t>
        </is>
      </c>
      <c r="C1700" s="50" t="inlineStr">
        <is>
          <t>Etsy</t>
        </is>
      </c>
      <c r="D1700" s="50" t="inlineStr">
        <is>
          <t>BL-103</t>
        </is>
      </c>
      <c r="E1700" s="50" t="n">
        <v>1</v>
      </c>
      <c r="F1700" s="51" t="n">
        <v>29.33</v>
      </c>
      <c r="G1700" s="51" t="n">
        <v>0</v>
      </c>
      <c r="H1700" s="51" t="n">
        <v>3.28</v>
      </c>
      <c r="I1700" s="51" t="n">
        <v>4.12</v>
      </c>
      <c r="J1700" s="50" t="n"/>
      <c r="K1700" s="52">
        <f>IF(OR($A1700="",$E1700=""),"",IF($P1700=1,0,N($E1700)*N($F1700)-N($G1700)+N($H1700)))</f>
        <v/>
      </c>
      <c r="L1700" s="52">
        <f>IF(K1700="","",IF($P1700=1,0,N($E1700)*IFERROR(INDEX(Products!$D$8:$D$307,MATCH($D1700,Products!$A$8:$A$307,0)),0)))</f>
        <v/>
      </c>
      <c r="M1700" s="52">
        <f>IF(OR(K1700="",$O1700=0),IF(K1700="","",0),IF($P1700=1,0,K1700*(N(INDEX(Settings!$E$11:$E$18,$O1700))+N(INDEX(Settings!$G$11:$G$18,$O1700)))+N(INDEX(Settings!$F$11:$F$18,$O1700))))</f>
        <v/>
      </c>
      <c r="N1700" s="53">
        <f>IF(K1700="","",K1700-L1700-M1700-N($I1700)-$P1700*N(Settings!$D$20))</f>
        <v/>
      </c>
      <c r="O1700">
        <f>IF($C1700="",0,IFERROR(MATCH($C1700,Settings!$D$11:$D$18,0),0))</f>
        <v/>
      </c>
      <c r="P1700">
        <f>IF(LOWER(TRIM($J1700&amp;""))="x",1,0)</f>
        <v/>
      </c>
    </row>
    <row r="1701">
      <c r="A1701" s="49" t="n">
        <v>46231</v>
      </c>
      <c r="B1701" s="50" t="inlineStr">
        <is>
          <t>BL27694</t>
        </is>
      </c>
      <c r="C1701" s="50" t="inlineStr">
        <is>
          <t>Amazon</t>
        </is>
      </c>
      <c r="D1701" s="50" t="inlineStr">
        <is>
          <t>BL-401</t>
        </is>
      </c>
      <c r="E1701" s="50" t="n">
        <v>2</v>
      </c>
      <c r="F1701" s="51" t="n">
        <v>24.62</v>
      </c>
      <c r="G1701" s="51" t="n">
        <v>0</v>
      </c>
      <c r="H1701" s="51" t="n">
        <v>0</v>
      </c>
      <c r="I1701" s="51" t="n">
        <v>4.62</v>
      </c>
      <c r="J1701" s="50" t="n"/>
      <c r="K1701" s="52">
        <f>IF(OR($A1701="",$E1701=""),"",IF($P1701=1,0,N($E1701)*N($F1701)-N($G1701)+N($H1701)))</f>
        <v/>
      </c>
      <c r="L1701" s="52">
        <f>IF(K1701="","",IF($P1701=1,0,N($E1701)*IFERROR(INDEX(Products!$D$8:$D$307,MATCH($D1701,Products!$A$8:$A$307,0)),0)))</f>
        <v/>
      </c>
      <c r="M1701" s="52">
        <f>IF(OR(K1701="",$O1701=0),IF(K1701="","",0),IF($P1701=1,0,K1701*(N(INDEX(Settings!$E$11:$E$18,$O1701))+N(INDEX(Settings!$G$11:$G$18,$O1701)))+N(INDEX(Settings!$F$11:$F$18,$O1701))))</f>
        <v/>
      </c>
      <c r="N1701" s="53">
        <f>IF(K1701="","",K1701-L1701-M1701-N($I1701)-$P1701*N(Settings!$D$20))</f>
        <v/>
      </c>
      <c r="O1701">
        <f>IF($C1701="",0,IFERROR(MATCH($C1701,Settings!$D$11:$D$18,0),0))</f>
        <v/>
      </c>
      <c r="P1701">
        <f>IF(LOWER(TRIM($J1701&amp;""))="x",1,0)</f>
        <v/>
      </c>
    </row>
    <row r="1702">
      <c r="A1702" s="49" t="n">
        <v>46232</v>
      </c>
      <c r="B1702" s="50" t="inlineStr">
        <is>
          <t>BL27695</t>
        </is>
      </c>
      <c r="C1702" s="50" t="inlineStr">
        <is>
          <t>eBay</t>
        </is>
      </c>
      <c r="D1702" s="50" t="inlineStr">
        <is>
          <t>BL-403</t>
        </is>
      </c>
      <c r="E1702" s="50" t="n">
        <v>1</v>
      </c>
      <c r="F1702" s="51" t="n">
        <v>10.84</v>
      </c>
      <c r="G1702" s="51" t="n">
        <v>0</v>
      </c>
      <c r="H1702" s="51" t="n">
        <v>3.28</v>
      </c>
      <c r="I1702" s="51" t="n">
        <v>4.85</v>
      </c>
      <c r="J1702" s="50" t="n"/>
      <c r="K1702" s="52">
        <f>IF(OR($A1702="",$E1702=""),"",IF($P1702=1,0,N($E1702)*N($F1702)-N($G1702)+N($H1702)))</f>
        <v/>
      </c>
      <c r="L1702" s="52">
        <f>IF(K1702="","",IF($P1702=1,0,N($E1702)*IFERROR(INDEX(Products!$D$8:$D$307,MATCH($D1702,Products!$A$8:$A$307,0)),0)))</f>
        <v/>
      </c>
      <c r="M1702" s="52">
        <f>IF(OR(K1702="",$O1702=0),IF(K1702="","",0),IF($P1702=1,0,K1702*(N(INDEX(Settings!$E$11:$E$18,$O1702))+N(INDEX(Settings!$G$11:$G$18,$O1702)))+N(INDEX(Settings!$F$11:$F$18,$O1702))))</f>
        <v/>
      </c>
      <c r="N1702" s="53">
        <f>IF(K1702="","",K1702-L1702-M1702-N($I1702)-$P1702*N(Settings!$D$20))</f>
        <v/>
      </c>
      <c r="O1702">
        <f>IF($C1702="",0,IFERROR(MATCH($C1702,Settings!$D$11:$D$18,0),0))</f>
        <v/>
      </c>
      <c r="P1702">
        <f>IF(LOWER(TRIM($J1702&amp;""))="x",1,0)</f>
        <v/>
      </c>
    </row>
    <row r="1703">
      <c r="A1703" s="49" t="n">
        <v>46232</v>
      </c>
      <c r="B1703" s="50" t="inlineStr">
        <is>
          <t>BL27696</t>
        </is>
      </c>
      <c r="C1703" s="50" t="inlineStr">
        <is>
          <t>Own shop</t>
        </is>
      </c>
      <c r="D1703" s="50" t="inlineStr">
        <is>
          <t>BL-403</t>
        </is>
      </c>
      <c r="E1703" s="50" t="n">
        <v>1</v>
      </c>
      <c r="F1703" s="51" t="n">
        <v>10.84</v>
      </c>
      <c r="G1703" s="51" t="n">
        <v>0</v>
      </c>
      <c r="H1703" s="51" t="n">
        <v>4.12</v>
      </c>
      <c r="I1703" s="51" t="n">
        <v>4.4</v>
      </c>
      <c r="J1703" s="50" t="n"/>
      <c r="K1703" s="52">
        <f>IF(OR($A1703="",$E1703=""),"",IF($P1703=1,0,N($E1703)*N($F1703)-N($G1703)+N($H1703)))</f>
        <v/>
      </c>
      <c r="L1703" s="52">
        <f>IF(K1703="","",IF($P1703=1,0,N($E1703)*IFERROR(INDEX(Products!$D$8:$D$307,MATCH($D1703,Products!$A$8:$A$307,0)),0)))</f>
        <v/>
      </c>
      <c r="M1703" s="52">
        <f>IF(OR(K1703="",$O1703=0),IF(K1703="","",0),IF($P1703=1,0,K1703*(N(INDEX(Settings!$E$11:$E$18,$O1703))+N(INDEX(Settings!$G$11:$G$18,$O1703)))+N(INDEX(Settings!$F$11:$F$18,$O1703))))</f>
        <v/>
      </c>
      <c r="N1703" s="53">
        <f>IF(K1703="","",K1703-L1703-M1703-N($I1703)-$P1703*N(Settings!$D$20))</f>
        <v/>
      </c>
      <c r="O1703">
        <f>IF($C1703="",0,IFERROR(MATCH($C1703,Settings!$D$11:$D$18,0),0))</f>
        <v/>
      </c>
      <c r="P1703">
        <f>IF(LOWER(TRIM($J1703&amp;""))="x",1,0)</f>
        <v/>
      </c>
    </row>
    <row r="1704">
      <c r="A1704" s="49" t="n">
        <v>46232</v>
      </c>
      <c r="B1704" s="50" t="inlineStr">
        <is>
          <t>BL27697</t>
        </is>
      </c>
      <c r="C1704" s="50" t="inlineStr">
        <is>
          <t>eBay</t>
        </is>
      </c>
      <c r="D1704" s="50" t="inlineStr">
        <is>
          <t>BL-103</t>
        </is>
      </c>
      <c r="E1704" s="50" t="n">
        <v>1</v>
      </c>
      <c r="F1704" s="51" t="n">
        <v>29.33</v>
      </c>
      <c r="G1704" s="51" t="n">
        <v>0</v>
      </c>
      <c r="H1704" s="51" t="n">
        <v>3.28</v>
      </c>
      <c r="I1704" s="51" t="n">
        <v>4.24</v>
      </c>
      <c r="J1704" s="50" t="n"/>
      <c r="K1704" s="52">
        <f>IF(OR($A1704="",$E1704=""),"",IF($P1704=1,0,N($E1704)*N($F1704)-N($G1704)+N($H1704)))</f>
        <v/>
      </c>
      <c r="L1704" s="52">
        <f>IF(K1704="","",IF($P1704=1,0,N($E1704)*IFERROR(INDEX(Products!$D$8:$D$307,MATCH($D1704,Products!$A$8:$A$307,0)),0)))</f>
        <v/>
      </c>
      <c r="M1704" s="52">
        <f>IF(OR(K1704="",$O1704=0),IF(K1704="","",0),IF($P1704=1,0,K1704*(N(INDEX(Settings!$E$11:$E$18,$O1704))+N(INDEX(Settings!$G$11:$G$18,$O1704)))+N(INDEX(Settings!$F$11:$F$18,$O1704))))</f>
        <v/>
      </c>
      <c r="N1704" s="53">
        <f>IF(K1704="","",K1704-L1704-M1704-N($I1704)-$P1704*N(Settings!$D$20))</f>
        <v/>
      </c>
      <c r="O1704">
        <f>IF($C1704="",0,IFERROR(MATCH($C1704,Settings!$D$11:$D$18,0),0))</f>
        <v/>
      </c>
      <c r="P1704">
        <f>IF(LOWER(TRIM($J1704&amp;""))="x",1,0)</f>
        <v/>
      </c>
    </row>
    <row r="1705">
      <c r="A1705" s="49" t="n">
        <v>46232</v>
      </c>
      <c r="B1705" s="50" t="inlineStr">
        <is>
          <t>BL27698</t>
        </is>
      </c>
      <c r="C1705" s="50" t="inlineStr">
        <is>
          <t>Own shop</t>
        </is>
      </c>
      <c r="D1705" s="50" t="inlineStr">
        <is>
          <t>BL-203</t>
        </is>
      </c>
      <c r="E1705" s="50" t="n">
        <v>2</v>
      </c>
      <c r="F1705" s="51" t="n">
        <v>16.72</v>
      </c>
      <c r="G1705" s="51" t="n">
        <v>0</v>
      </c>
      <c r="H1705" s="51" t="n">
        <v>4.12</v>
      </c>
      <c r="I1705" s="51" t="n">
        <v>4.49</v>
      </c>
      <c r="J1705" s="50" t="n"/>
      <c r="K1705" s="52">
        <f>IF(OR($A1705="",$E1705=""),"",IF($P1705=1,0,N($E1705)*N($F1705)-N($G1705)+N($H1705)))</f>
        <v/>
      </c>
      <c r="L1705" s="52">
        <f>IF(K1705="","",IF($P1705=1,0,N($E1705)*IFERROR(INDEX(Products!$D$8:$D$307,MATCH($D1705,Products!$A$8:$A$307,0)),0)))</f>
        <v/>
      </c>
      <c r="M1705" s="52">
        <f>IF(OR(K1705="",$O1705=0),IF(K1705="","",0),IF($P1705=1,0,K1705*(N(INDEX(Settings!$E$11:$E$18,$O1705))+N(INDEX(Settings!$G$11:$G$18,$O1705)))+N(INDEX(Settings!$F$11:$F$18,$O1705))))</f>
        <v/>
      </c>
      <c r="N1705" s="53">
        <f>IF(K1705="","",K1705-L1705-M1705-N($I1705)-$P1705*N(Settings!$D$20))</f>
        <v/>
      </c>
      <c r="O1705">
        <f>IF($C1705="",0,IFERROR(MATCH($C1705,Settings!$D$11:$D$18,0),0))</f>
        <v/>
      </c>
      <c r="P1705">
        <f>IF(LOWER(TRIM($J1705&amp;""))="x",1,0)</f>
        <v/>
      </c>
    </row>
    <row r="1706">
      <c r="A1706" s="49" t="n">
        <v>46232</v>
      </c>
      <c r="B1706" s="50" t="inlineStr">
        <is>
          <t>BL27699</t>
        </is>
      </c>
      <c r="C1706" s="50" t="inlineStr">
        <is>
          <t>eBay</t>
        </is>
      </c>
      <c r="D1706" s="50" t="inlineStr">
        <is>
          <t>BL-403</t>
        </is>
      </c>
      <c r="E1706" s="50" t="n">
        <v>1</v>
      </c>
      <c r="F1706" s="51" t="n">
        <v>10.84</v>
      </c>
      <c r="G1706" s="51" t="n">
        <v>0</v>
      </c>
      <c r="H1706" s="51" t="n">
        <v>3.28</v>
      </c>
      <c r="I1706" s="51" t="n">
        <v>4.62</v>
      </c>
      <c r="J1706" s="50" t="inlineStr">
        <is>
          <t>x</t>
        </is>
      </c>
      <c r="K1706" s="52">
        <f>IF(OR($A1706="",$E1706=""),"",IF($P1706=1,0,N($E1706)*N($F1706)-N($G1706)+N($H1706)))</f>
        <v/>
      </c>
      <c r="L1706" s="52">
        <f>IF(K1706="","",IF($P1706=1,0,N($E1706)*IFERROR(INDEX(Products!$D$8:$D$307,MATCH($D1706,Products!$A$8:$A$307,0)),0)))</f>
        <v/>
      </c>
      <c r="M1706" s="52">
        <f>IF(OR(K1706="",$O1706=0),IF(K1706="","",0),IF($P1706=1,0,K1706*(N(INDEX(Settings!$E$11:$E$18,$O1706))+N(INDEX(Settings!$G$11:$G$18,$O1706)))+N(INDEX(Settings!$F$11:$F$18,$O1706))))</f>
        <v/>
      </c>
      <c r="N1706" s="53">
        <f>IF(K1706="","",K1706-L1706-M1706-N($I1706)-$P1706*N(Settings!$D$20))</f>
        <v/>
      </c>
      <c r="O1706">
        <f>IF($C1706="",0,IFERROR(MATCH($C1706,Settings!$D$11:$D$18,0),0))</f>
        <v/>
      </c>
      <c r="P1706">
        <f>IF(LOWER(TRIM($J1706&amp;""))="x",1,0)</f>
        <v/>
      </c>
    </row>
    <row r="1707">
      <c r="A1707" s="49" t="n">
        <v>46232</v>
      </c>
      <c r="B1707" s="50" t="inlineStr">
        <is>
          <t>BL27700</t>
        </is>
      </c>
      <c r="C1707" s="50" t="inlineStr">
        <is>
          <t>Own shop</t>
        </is>
      </c>
      <c r="D1707" s="50" t="inlineStr">
        <is>
          <t>BL-301</t>
        </is>
      </c>
      <c r="E1707" s="50" t="n">
        <v>1</v>
      </c>
      <c r="F1707" s="51" t="n">
        <v>18.4</v>
      </c>
      <c r="G1707" s="51" t="n">
        <v>0</v>
      </c>
      <c r="H1707" s="51" t="n">
        <v>4.12</v>
      </c>
      <c r="I1707" s="51" t="n">
        <v>4.15</v>
      </c>
      <c r="J1707" s="50" t="n"/>
      <c r="K1707" s="52">
        <f>IF(OR($A1707="",$E1707=""),"",IF($P1707=1,0,N($E1707)*N($F1707)-N($G1707)+N($H1707)))</f>
        <v/>
      </c>
      <c r="L1707" s="52">
        <f>IF(K1707="","",IF($P1707=1,0,N($E1707)*IFERROR(INDEX(Products!$D$8:$D$307,MATCH($D1707,Products!$A$8:$A$307,0)),0)))</f>
        <v/>
      </c>
      <c r="M1707" s="52">
        <f>IF(OR(K1707="",$O1707=0),IF(K1707="","",0),IF($P1707=1,0,K1707*(N(INDEX(Settings!$E$11:$E$18,$O1707))+N(INDEX(Settings!$G$11:$G$18,$O1707)))+N(INDEX(Settings!$F$11:$F$18,$O1707))))</f>
        <v/>
      </c>
      <c r="N1707" s="53">
        <f>IF(K1707="","",K1707-L1707-M1707-N($I1707)-$P1707*N(Settings!$D$20))</f>
        <v/>
      </c>
      <c r="O1707">
        <f>IF($C1707="",0,IFERROR(MATCH($C1707,Settings!$D$11:$D$18,0),0))</f>
        <v/>
      </c>
      <c r="P1707">
        <f>IF(LOWER(TRIM($J1707&amp;""))="x",1,0)</f>
        <v/>
      </c>
    </row>
    <row r="1708">
      <c r="A1708" s="49" t="n">
        <v>46232</v>
      </c>
      <c r="B1708" s="50" t="inlineStr">
        <is>
          <t>BL27701</t>
        </is>
      </c>
      <c r="C1708" s="50" t="inlineStr">
        <is>
          <t>Amazon</t>
        </is>
      </c>
      <c r="D1708" s="50" t="inlineStr">
        <is>
          <t>BL-102</t>
        </is>
      </c>
      <c r="E1708" s="50" t="n">
        <v>1</v>
      </c>
      <c r="F1708" s="51" t="n">
        <v>14.91</v>
      </c>
      <c r="G1708" s="51" t="n">
        <v>0</v>
      </c>
      <c r="H1708" s="51" t="n">
        <v>0</v>
      </c>
      <c r="I1708" s="51" t="n">
        <v>4.3</v>
      </c>
      <c r="J1708" s="50" t="n"/>
      <c r="K1708" s="52">
        <f>IF(OR($A1708="",$E1708=""),"",IF($P1708=1,0,N($E1708)*N($F1708)-N($G1708)+N($H1708)))</f>
        <v/>
      </c>
      <c r="L1708" s="52">
        <f>IF(K1708="","",IF($P1708=1,0,N($E1708)*IFERROR(INDEX(Products!$D$8:$D$307,MATCH($D1708,Products!$A$8:$A$307,0)),0)))</f>
        <v/>
      </c>
      <c r="M1708" s="52">
        <f>IF(OR(K1708="",$O1708=0),IF(K1708="","",0),IF($P1708=1,0,K1708*(N(INDEX(Settings!$E$11:$E$18,$O1708))+N(INDEX(Settings!$G$11:$G$18,$O1708)))+N(INDEX(Settings!$F$11:$F$18,$O1708))))</f>
        <v/>
      </c>
      <c r="N1708" s="53">
        <f>IF(K1708="","",K1708-L1708-M1708-N($I1708)-$P1708*N(Settings!$D$20))</f>
        <v/>
      </c>
      <c r="O1708">
        <f>IF($C1708="",0,IFERROR(MATCH($C1708,Settings!$D$11:$D$18,0),0))</f>
        <v/>
      </c>
      <c r="P1708">
        <f>IF(LOWER(TRIM($J1708&amp;""))="x",1,0)</f>
        <v/>
      </c>
    </row>
    <row r="1709">
      <c r="A1709" s="49" t="n">
        <v>46232</v>
      </c>
      <c r="B1709" s="50" t="inlineStr">
        <is>
          <t>BL27702</t>
        </is>
      </c>
      <c r="C1709" s="50" t="inlineStr">
        <is>
          <t>Amazon</t>
        </is>
      </c>
      <c r="D1709" s="50" t="inlineStr">
        <is>
          <t>BL-403</t>
        </is>
      </c>
      <c r="E1709" s="50" t="n">
        <v>1</v>
      </c>
      <c r="F1709" s="51" t="n">
        <v>11.38</v>
      </c>
      <c r="G1709" s="51" t="n">
        <v>0</v>
      </c>
      <c r="H1709" s="51" t="n">
        <v>0</v>
      </c>
      <c r="I1709" s="51" t="n">
        <v>4.13</v>
      </c>
      <c r="J1709" s="50" t="n"/>
      <c r="K1709" s="52">
        <f>IF(OR($A1709="",$E1709=""),"",IF($P1709=1,0,N($E1709)*N($F1709)-N($G1709)+N($H1709)))</f>
        <v/>
      </c>
      <c r="L1709" s="52">
        <f>IF(K1709="","",IF($P1709=1,0,N($E1709)*IFERROR(INDEX(Products!$D$8:$D$307,MATCH($D1709,Products!$A$8:$A$307,0)),0)))</f>
        <v/>
      </c>
      <c r="M1709" s="52">
        <f>IF(OR(K1709="",$O1709=0),IF(K1709="","",0),IF($P1709=1,0,K1709*(N(INDEX(Settings!$E$11:$E$18,$O1709))+N(INDEX(Settings!$G$11:$G$18,$O1709)))+N(INDEX(Settings!$F$11:$F$18,$O1709))))</f>
        <v/>
      </c>
      <c r="N1709" s="53">
        <f>IF(K1709="","",K1709-L1709-M1709-N($I1709)-$P1709*N(Settings!$D$20))</f>
        <v/>
      </c>
      <c r="O1709">
        <f>IF($C1709="",0,IFERROR(MATCH($C1709,Settings!$D$11:$D$18,0),0))</f>
        <v/>
      </c>
      <c r="P1709">
        <f>IF(LOWER(TRIM($J1709&amp;""))="x",1,0)</f>
        <v/>
      </c>
    </row>
    <row r="1710">
      <c r="A1710" s="49" t="n">
        <v>46232</v>
      </c>
      <c r="B1710" s="50" t="inlineStr">
        <is>
          <t>BL27703</t>
        </is>
      </c>
      <c r="C1710" s="50" t="inlineStr">
        <is>
          <t>Own shop</t>
        </is>
      </c>
      <c r="D1710" s="50" t="inlineStr">
        <is>
          <t>BL-202</t>
        </is>
      </c>
      <c r="E1710" s="50" t="n">
        <v>1</v>
      </c>
      <c r="F1710" s="51" t="n">
        <v>57.98</v>
      </c>
      <c r="G1710" s="51" t="n">
        <v>0</v>
      </c>
      <c r="H1710" s="51" t="n">
        <v>0</v>
      </c>
      <c r="I1710" s="51" t="n">
        <v>6.9</v>
      </c>
      <c r="J1710" s="50" t="n"/>
      <c r="K1710" s="52">
        <f>IF(OR($A1710="",$E1710=""),"",IF($P1710=1,0,N($E1710)*N($F1710)-N($G1710)+N($H1710)))</f>
        <v/>
      </c>
      <c r="L1710" s="52">
        <f>IF(K1710="","",IF($P1710=1,0,N($E1710)*IFERROR(INDEX(Products!$D$8:$D$307,MATCH($D1710,Products!$A$8:$A$307,0)),0)))</f>
        <v/>
      </c>
      <c r="M1710" s="52">
        <f>IF(OR(K1710="",$O1710=0),IF(K1710="","",0),IF($P1710=1,0,K1710*(N(INDEX(Settings!$E$11:$E$18,$O1710))+N(INDEX(Settings!$G$11:$G$18,$O1710)))+N(INDEX(Settings!$F$11:$F$18,$O1710))))</f>
        <v/>
      </c>
      <c r="N1710" s="53">
        <f>IF(K1710="","",K1710-L1710-M1710-N($I1710)-$P1710*N(Settings!$D$20))</f>
        <v/>
      </c>
      <c r="O1710">
        <f>IF($C1710="",0,IFERROR(MATCH($C1710,Settings!$D$11:$D$18,0),0))</f>
        <v/>
      </c>
      <c r="P1710">
        <f>IF(LOWER(TRIM($J1710&amp;""))="x",1,0)</f>
        <v/>
      </c>
    </row>
    <row r="1711">
      <c r="A1711" s="49" t="n">
        <v>46233</v>
      </c>
      <c r="B1711" s="50" t="inlineStr">
        <is>
          <t>BL27704</t>
        </is>
      </c>
      <c r="C1711" s="50" t="inlineStr">
        <is>
          <t>Own shop</t>
        </is>
      </c>
      <c r="D1711" s="50" t="inlineStr">
        <is>
          <t>BL-403</t>
        </is>
      </c>
      <c r="E1711" s="50" t="n">
        <v>1</v>
      </c>
      <c r="F1711" s="51" t="n">
        <v>10.84</v>
      </c>
      <c r="G1711" s="51" t="n">
        <v>0</v>
      </c>
      <c r="H1711" s="51" t="n">
        <v>4.12</v>
      </c>
      <c r="I1711" s="51" t="n">
        <v>4.17</v>
      </c>
      <c r="J1711" s="50" t="n"/>
      <c r="K1711" s="52">
        <f>IF(OR($A1711="",$E1711=""),"",IF($P1711=1,0,N($E1711)*N($F1711)-N($G1711)+N($H1711)))</f>
        <v/>
      </c>
      <c r="L1711" s="52">
        <f>IF(K1711="","",IF($P1711=1,0,N($E1711)*IFERROR(INDEX(Products!$D$8:$D$307,MATCH($D1711,Products!$A$8:$A$307,0)),0)))</f>
        <v/>
      </c>
      <c r="M1711" s="52">
        <f>IF(OR(K1711="",$O1711=0),IF(K1711="","",0),IF($P1711=1,0,K1711*(N(INDEX(Settings!$E$11:$E$18,$O1711))+N(INDEX(Settings!$G$11:$G$18,$O1711)))+N(INDEX(Settings!$F$11:$F$18,$O1711))))</f>
        <v/>
      </c>
      <c r="N1711" s="53">
        <f>IF(K1711="","",K1711-L1711-M1711-N($I1711)-$P1711*N(Settings!$D$20))</f>
        <v/>
      </c>
      <c r="O1711">
        <f>IF($C1711="",0,IFERROR(MATCH($C1711,Settings!$D$11:$D$18,0),0))</f>
        <v/>
      </c>
      <c r="P1711">
        <f>IF(LOWER(TRIM($J1711&amp;""))="x",1,0)</f>
        <v/>
      </c>
    </row>
    <row r="1712">
      <c r="A1712" s="49" t="n">
        <v>46233</v>
      </c>
      <c r="B1712" s="50" t="inlineStr">
        <is>
          <t>BL27705</t>
        </is>
      </c>
      <c r="C1712" s="50" t="inlineStr">
        <is>
          <t>Own shop</t>
        </is>
      </c>
      <c r="D1712" s="50" t="inlineStr">
        <is>
          <t>BL-302</t>
        </is>
      </c>
      <c r="E1712" s="50" t="n">
        <v>2</v>
      </c>
      <c r="F1712" s="51" t="n">
        <v>33.53</v>
      </c>
      <c r="G1712" s="51" t="n">
        <v>0</v>
      </c>
      <c r="H1712" s="51" t="n">
        <v>0</v>
      </c>
      <c r="I1712" s="51" t="n">
        <v>4.89</v>
      </c>
      <c r="J1712" s="50" t="inlineStr">
        <is>
          <t>x</t>
        </is>
      </c>
      <c r="K1712" s="52">
        <f>IF(OR($A1712="",$E1712=""),"",IF($P1712=1,0,N($E1712)*N($F1712)-N($G1712)+N($H1712)))</f>
        <v/>
      </c>
      <c r="L1712" s="52">
        <f>IF(K1712="","",IF($P1712=1,0,N($E1712)*IFERROR(INDEX(Products!$D$8:$D$307,MATCH($D1712,Products!$A$8:$A$307,0)),0)))</f>
        <v/>
      </c>
      <c r="M1712" s="52">
        <f>IF(OR(K1712="",$O1712=0),IF(K1712="","",0),IF($P1712=1,0,K1712*(N(INDEX(Settings!$E$11:$E$18,$O1712))+N(INDEX(Settings!$G$11:$G$18,$O1712)))+N(INDEX(Settings!$F$11:$F$18,$O1712))))</f>
        <v/>
      </c>
      <c r="N1712" s="53">
        <f>IF(K1712="","",K1712-L1712-M1712-N($I1712)-$P1712*N(Settings!$D$20))</f>
        <v/>
      </c>
      <c r="O1712">
        <f>IF($C1712="",0,IFERROR(MATCH($C1712,Settings!$D$11:$D$18,0),0))</f>
        <v/>
      </c>
      <c r="P1712">
        <f>IF(LOWER(TRIM($J1712&amp;""))="x",1,0)</f>
        <v/>
      </c>
    </row>
    <row r="1713">
      <c r="A1713" s="49" t="n">
        <v>46233</v>
      </c>
      <c r="B1713" s="50" t="inlineStr">
        <is>
          <t>BL27706</t>
        </is>
      </c>
      <c r="C1713" s="50" t="inlineStr">
        <is>
          <t>Own shop</t>
        </is>
      </c>
      <c r="D1713" s="50" t="inlineStr">
        <is>
          <t>BL-103</t>
        </is>
      </c>
      <c r="E1713" s="50" t="n">
        <v>1</v>
      </c>
      <c r="F1713" s="51" t="n">
        <v>29.33</v>
      </c>
      <c r="G1713" s="51" t="n">
        <v>2.93</v>
      </c>
      <c r="H1713" s="51" t="n">
        <v>4.12</v>
      </c>
      <c r="I1713" s="51" t="n">
        <v>5.14</v>
      </c>
      <c r="J1713" s="50" t="n"/>
      <c r="K1713" s="52">
        <f>IF(OR($A1713="",$E1713=""),"",IF($P1713=1,0,N($E1713)*N($F1713)-N($G1713)+N($H1713)))</f>
        <v/>
      </c>
      <c r="L1713" s="52">
        <f>IF(K1713="","",IF($P1713=1,0,N($E1713)*IFERROR(INDEX(Products!$D$8:$D$307,MATCH($D1713,Products!$A$8:$A$307,0)),0)))</f>
        <v/>
      </c>
      <c r="M1713" s="52">
        <f>IF(OR(K1713="",$O1713=0),IF(K1713="","",0),IF($P1713=1,0,K1713*(N(INDEX(Settings!$E$11:$E$18,$O1713))+N(INDEX(Settings!$G$11:$G$18,$O1713)))+N(INDEX(Settings!$F$11:$F$18,$O1713))))</f>
        <v/>
      </c>
      <c r="N1713" s="53">
        <f>IF(K1713="","",K1713-L1713-M1713-N($I1713)-$P1713*N(Settings!$D$20))</f>
        <v/>
      </c>
      <c r="O1713">
        <f>IF($C1713="",0,IFERROR(MATCH($C1713,Settings!$D$11:$D$18,0),0))</f>
        <v/>
      </c>
      <c r="P1713">
        <f>IF(LOWER(TRIM($J1713&amp;""))="x",1,0)</f>
        <v/>
      </c>
    </row>
    <row r="1714">
      <c r="A1714" s="49" t="n">
        <v>46233</v>
      </c>
      <c r="B1714" s="50" t="inlineStr">
        <is>
          <t>BL27707</t>
        </is>
      </c>
      <c r="C1714" s="50" t="inlineStr">
        <is>
          <t>Own shop</t>
        </is>
      </c>
      <c r="D1714" s="50" t="inlineStr">
        <is>
          <t>BL-201</t>
        </is>
      </c>
      <c r="E1714" s="50" t="n">
        <v>1</v>
      </c>
      <c r="F1714" s="51" t="n">
        <v>12.52</v>
      </c>
      <c r="G1714" s="51" t="n">
        <v>0</v>
      </c>
      <c r="H1714" s="51" t="n">
        <v>4.12</v>
      </c>
      <c r="I1714" s="51" t="n">
        <v>4.42</v>
      </c>
      <c r="J1714" s="50" t="n"/>
      <c r="K1714" s="52">
        <f>IF(OR($A1714="",$E1714=""),"",IF($P1714=1,0,N($E1714)*N($F1714)-N($G1714)+N($H1714)))</f>
        <v/>
      </c>
      <c r="L1714" s="52">
        <f>IF(K1714="","",IF($P1714=1,0,N($E1714)*IFERROR(INDEX(Products!$D$8:$D$307,MATCH($D1714,Products!$A$8:$A$307,0)),0)))</f>
        <v/>
      </c>
      <c r="M1714" s="52">
        <f>IF(OR(K1714="",$O1714=0),IF(K1714="","",0),IF($P1714=1,0,K1714*(N(INDEX(Settings!$E$11:$E$18,$O1714))+N(INDEX(Settings!$G$11:$G$18,$O1714)))+N(INDEX(Settings!$F$11:$F$18,$O1714))))</f>
        <v/>
      </c>
      <c r="N1714" s="53">
        <f>IF(K1714="","",K1714-L1714-M1714-N($I1714)-$P1714*N(Settings!$D$20))</f>
        <v/>
      </c>
      <c r="O1714">
        <f>IF($C1714="",0,IFERROR(MATCH($C1714,Settings!$D$11:$D$18,0),0))</f>
        <v/>
      </c>
      <c r="P1714">
        <f>IF(LOWER(TRIM($J1714&amp;""))="x",1,0)</f>
        <v/>
      </c>
    </row>
    <row r="1715">
      <c r="A1715" s="49" t="n">
        <v>46233</v>
      </c>
      <c r="B1715" s="50" t="inlineStr">
        <is>
          <t>BL27708</t>
        </is>
      </c>
      <c r="C1715" s="50" t="inlineStr">
        <is>
          <t>Amazon</t>
        </is>
      </c>
      <c r="D1715" s="50" t="inlineStr">
        <is>
          <t>BL-403</t>
        </is>
      </c>
      <c r="E1715" s="50" t="n">
        <v>1</v>
      </c>
      <c r="F1715" s="51" t="n">
        <v>11.38</v>
      </c>
      <c r="G1715" s="51" t="n">
        <v>0</v>
      </c>
      <c r="H1715" s="51" t="n">
        <v>0</v>
      </c>
      <c r="I1715" s="51" t="n">
        <v>5.14</v>
      </c>
      <c r="J1715" s="50" t="n"/>
      <c r="K1715" s="52">
        <f>IF(OR($A1715="",$E1715=""),"",IF($P1715=1,0,N($E1715)*N($F1715)-N($G1715)+N($H1715)))</f>
        <v/>
      </c>
      <c r="L1715" s="52">
        <f>IF(K1715="","",IF($P1715=1,0,N($E1715)*IFERROR(INDEX(Products!$D$8:$D$307,MATCH($D1715,Products!$A$8:$A$307,0)),0)))</f>
        <v/>
      </c>
      <c r="M1715" s="52">
        <f>IF(OR(K1715="",$O1715=0),IF(K1715="","",0),IF($P1715=1,0,K1715*(N(INDEX(Settings!$E$11:$E$18,$O1715))+N(INDEX(Settings!$G$11:$G$18,$O1715)))+N(INDEX(Settings!$F$11:$F$18,$O1715))))</f>
        <v/>
      </c>
      <c r="N1715" s="53">
        <f>IF(K1715="","",K1715-L1715-M1715-N($I1715)-$P1715*N(Settings!$D$20))</f>
        <v/>
      </c>
      <c r="O1715">
        <f>IF($C1715="",0,IFERROR(MATCH($C1715,Settings!$D$11:$D$18,0),0))</f>
        <v/>
      </c>
      <c r="P1715">
        <f>IF(LOWER(TRIM($J1715&amp;""))="x",1,0)</f>
        <v/>
      </c>
    </row>
    <row r="1716">
      <c r="A1716" s="49" t="n">
        <v>46233</v>
      </c>
      <c r="B1716" s="50" t="inlineStr">
        <is>
          <t>BL27709</t>
        </is>
      </c>
      <c r="C1716" s="50" t="inlineStr">
        <is>
          <t>Own shop</t>
        </is>
      </c>
      <c r="D1716" s="50" t="inlineStr">
        <is>
          <t>BL-101</t>
        </is>
      </c>
      <c r="E1716" s="50" t="n">
        <v>1</v>
      </c>
      <c r="F1716" s="51" t="n">
        <v>20.92</v>
      </c>
      <c r="G1716" s="51" t="n">
        <v>0</v>
      </c>
      <c r="H1716" s="51" t="n">
        <v>4.12</v>
      </c>
      <c r="I1716" s="51" t="n">
        <v>5.11</v>
      </c>
      <c r="J1716" s="50" t="n"/>
      <c r="K1716" s="52">
        <f>IF(OR($A1716="",$E1716=""),"",IF($P1716=1,0,N($E1716)*N($F1716)-N($G1716)+N($H1716)))</f>
        <v/>
      </c>
      <c r="L1716" s="52">
        <f>IF(K1716="","",IF($P1716=1,0,N($E1716)*IFERROR(INDEX(Products!$D$8:$D$307,MATCH($D1716,Products!$A$8:$A$307,0)),0)))</f>
        <v/>
      </c>
      <c r="M1716" s="52">
        <f>IF(OR(K1716="",$O1716=0),IF(K1716="","",0),IF($P1716=1,0,K1716*(N(INDEX(Settings!$E$11:$E$18,$O1716))+N(INDEX(Settings!$G$11:$G$18,$O1716)))+N(INDEX(Settings!$F$11:$F$18,$O1716))))</f>
        <v/>
      </c>
      <c r="N1716" s="53">
        <f>IF(K1716="","",K1716-L1716-M1716-N($I1716)-$P1716*N(Settings!$D$20))</f>
        <v/>
      </c>
      <c r="O1716">
        <f>IF($C1716="",0,IFERROR(MATCH($C1716,Settings!$D$11:$D$18,0),0))</f>
        <v/>
      </c>
      <c r="P1716">
        <f>IF(LOWER(TRIM($J1716&amp;""))="x",1,0)</f>
        <v/>
      </c>
    </row>
    <row r="1717">
      <c r="A1717" s="49" t="n">
        <v>46233</v>
      </c>
      <c r="B1717" s="50" t="inlineStr">
        <is>
          <t>BL27710</t>
        </is>
      </c>
      <c r="C1717" s="50" t="inlineStr">
        <is>
          <t>Amazon</t>
        </is>
      </c>
      <c r="D1717" s="50" t="inlineStr">
        <is>
          <t>BL-102</t>
        </is>
      </c>
      <c r="E1717" s="50" t="n">
        <v>1</v>
      </c>
      <c r="F1717" s="51" t="n">
        <v>14.91</v>
      </c>
      <c r="G1717" s="51" t="n">
        <v>0</v>
      </c>
      <c r="H1717" s="51" t="n">
        <v>0</v>
      </c>
      <c r="I1717" s="51" t="n">
        <v>4.69</v>
      </c>
      <c r="J1717" s="50" t="n"/>
      <c r="K1717" s="52">
        <f>IF(OR($A1717="",$E1717=""),"",IF($P1717=1,0,N($E1717)*N($F1717)-N($G1717)+N($H1717)))</f>
        <v/>
      </c>
      <c r="L1717" s="52">
        <f>IF(K1717="","",IF($P1717=1,0,N($E1717)*IFERROR(INDEX(Products!$D$8:$D$307,MATCH($D1717,Products!$A$8:$A$307,0)),0)))</f>
        <v/>
      </c>
      <c r="M1717" s="52">
        <f>IF(OR(K1717="",$O1717=0),IF(K1717="","",0),IF($P1717=1,0,K1717*(N(INDEX(Settings!$E$11:$E$18,$O1717))+N(INDEX(Settings!$G$11:$G$18,$O1717)))+N(INDEX(Settings!$F$11:$F$18,$O1717))))</f>
        <v/>
      </c>
      <c r="N1717" s="53">
        <f>IF(K1717="","",K1717-L1717-M1717-N($I1717)-$P1717*N(Settings!$D$20))</f>
        <v/>
      </c>
      <c r="O1717">
        <f>IF($C1717="",0,IFERROR(MATCH($C1717,Settings!$D$11:$D$18,0),0))</f>
        <v/>
      </c>
      <c r="P1717">
        <f>IF(LOWER(TRIM($J1717&amp;""))="x",1,0)</f>
        <v/>
      </c>
    </row>
    <row r="1718">
      <c r="A1718" s="49" t="n">
        <v>46233</v>
      </c>
      <c r="B1718" s="50" t="inlineStr">
        <is>
          <t>BL27711</t>
        </is>
      </c>
      <c r="C1718" s="50" t="inlineStr">
        <is>
          <t>Own shop</t>
        </is>
      </c>
      <c r="D1718" s="50" t="inlineStr">
        <is>
          <t>BL-104</t>
        </is>
      </c>
      <c r="E1718" s="50" t="n">
        <v>1</v>
      </c>
      <c r="F1718" s="51" t="n">
        <v>8.32</v>
      </c>
      <c r="G1718" s="51" t="n">
        <v>0</v>
      </c>
      <c r="H1718" s="51" t="n">
        <v>4.12</v>
      </c>
      <c r="I1718" s="51" t="n">
        <v>5</v>
      </c>
      <c r="J1718" s="50" t="inlineStr">
        <is>
          <t>x</t>
        </is>
      </c>
      <c r="K1718" s="52">
        <f>IF(OR($A1718="",$E1718=""),"",IF($P1718=1,0,N($E1718)*N($F1718)-N($G1718)+N($H1718)))</f>
        <v/>
      </c>
      <c r="L1718" s="52">
        <f>IF(K1718="","",IF($P1718=1,0,N($E1718)*IFERROR(INDEX(Products!$D$8:$D$307,MATCH($D1718,Products!$A$8:$A$307,0)),0)))</f>
        <v/>
      </c>
      <c r="M1718" s="52">
        <f>IF(OR(K1718="",$O1718=0),IF(K1718="","",0),IF($P1718=1,0,K1718*(N(INDEX(Settings!$E$11:$E$18,$O1718))+N(INDEX(Settings!$G$11:$G$18,$O1718)))+N(INDEX(Settings!$F$11:$F$18,$O1718))))</f>
        <v/>
      </c>
      <c r="N1718" s="53">
        <f>IF(K1718="","",K1718-L1718-M1718-N($I1718)-$P1718*N(Settings!$D$20))</f>
        <v/>
      </c>
      <c r="O1718">
        <f>IF($C1718="",0,IFERROR(MATCH($C1718,Settings!$D$11:$D$18,0),0))</f>
        <v/>
      </c>
      <c r="P1718">
        <f>IF(LOWER(TRIM($J1718&amp;""))="x",1,0)</f>
        <v/>
      </c>
    </row>
    <row r="1719">
      <c r="A1719" s="49" t="n">
        <v>46234</v>
      </c>
      <c r="B1719" s="50" t="inlineStr">
        <is>
          <t>BL27712</t>
        </is>
      </c>
      <c r="C1719" s="50" t="inlineStr">
        <is>
          <t>eBay</t>
        </is>
      </c>
      <c r="D1719" s="50" t="inlineStr">
        <is>
          <t>BL-303</t>
        </is>
      </c>
      <c r="E1719" s="50" t="n">
        <v>1</v>
      </c>
      <c r="F1719" s="51" t="n">
        <v>10</v>
      </c>
      <c r="G1719" s="51" t="n">
        <v>0</v>
      </c>
      <c r="H1719" s="51" t="n">
        <v>3.28</v>
      </c>
      <c r="I1719" s="51" t="n">
        <v>4.44</v>
      </c>
      <c r="J1719" s="50" t="n"/>
      <c r="K1719" s="52">
        <f>IF(OR($A1719="",$E1719=""),"",IF($P1719=1,0,N($E1719)*N($F1719)-N($G1719)+N($H1719)))</f>
        <v/>
      </c>
      <c r="L1719" s="52">
        <f>IF(K1719="","",IF($P1719=1,0,N($E1719)*IFERROR(INDEX(Products!$D$8:$D$307,MATCH($D1719,Products!$A$8:$A$307,0)),0)))</f>
        <v/>
      </c>
      <c r="M1719" s="52">
        <f>IF(OR(K1719="",$O1719=0),IF(K1719="","",0),IF($P1719=1,0,K1719*(N(INDEX(Settings!$E$11:$E$18,$O1719))+N(INDEX(Settings!$G$11:$G$18,$O1719)))+N(INDEX(Settings!$F$11:$F$18,$O1719))))</f>
        <v/>
      </c>
      <c r="N1719" s="53">
        <f>IF(K1719="","",K1719-L1719-M1719-N($I1719)-$P1719*N(Settings!$D$20))</f>
        <v/>
      </c>
      <c r="O1719">
        <f>IF($C1719="",0,IFERROR(MATCH($C1719,Settings!$D$11:$D$18,0),0))</f>
        <v/>
      </c>
      <c r="P1719">
        <f>IF(LOWER(TRIM($J1719&amp;""))="x",1,0)</f>
        <v/>
      </c>
    </row>
    <row r="1720">
      <c r="A1720" s="49" t="n">
        <v>46234</v>
      </c>
      <c r="B1720" s="50" t="inlineStr">
        <is>
          <t>BL27713</t>
        </is>
      </c>
      <c r="C1720" s="50" t="inlineStr">
        <is>
          <t>Own shop</t>
        </is>
      </c>
      <c r="D1720" s="50" t="inlineStr">
        <is>
          <t>BL-303</t>
        </is>
      </c>
      <c r="E1720" s="50" t="n">
        <v>1</v>
      </c>
      <c r="F1720" s="51" t="n">
        <v>10</v>
      </c>
      <c r="G1720" s="51" t="n">
        <v>1</v>
      </c>
      <c r="H1720" s="51" t="n">
        <v>4.12</v>
      </c>
      <c r="I1720" s="51" t="n">
        <v>4.99</v>
      </c>
      <c r="J1720" s="50" t="n"/>
      <c r="K1720" s="52">
        <f>IF(OR($A1720="",$E1720=""),"",IF($P1720=1,0,N($E1720)*N($F1720)-N($G1720)+N($H1720)))</f>
        <v/>
      </c>
      <c r="L1720" s="52">
        <f>IF(K1720="","",IF($P1720=1,0,N($E1720)*IFERROR(INDEX(Products!$D$8:$D$307,MATCH($D1720,Products!$A$8:$A$307,0)),0)))</f>
        <v/>
      </c>
      <c r="M1720" s="52">
        <f>IF(OR(K1720="",$O1720=0),IF(K1720="","",0),IF($P1720=1,0,K1720*(N(INDEX(Settings!$E$11:$E$18,$O1720))+N(INDEX(Settings!$G$11:$G$18,$O1720)))+N(INDEX(Settings!$F$11:$F$18,$O1720))))</f>
        <v/>
      </c>
      <c r="N1720" s="53">
        <f>IF(K1720="","",K1720-L1720-M1720-N($I1720)-$P1720*N(Settings!$D$20))</f>
        <v/>
      </c>
      <c r="O1720">
        <f>IF($C1720="",0,IFERROR(MATCH($C1720,Settings!$D$11:$D$18,0),0))</f>
        <v/>
      </c>
      <c r="P1720">
        <f>IF(LOWER(TRIM($J1720&amp;""))="x",1,0)</f>
        <v/>
      </c>
    </row>
    <row r="1721">
      <c r="A1721" s="49" t="n">
        <v>46234</v>
      </c>
      <c r="B1721" s="50" t="inlineStr">
        <is>
          <t>BL27714</t>
        </is>
      </c>
      <c r="C1721" s="50" t="inlineStr">
        <is>
          <t>Own shop</t>
        </is>
      </c>
      <c r="D1721" s="50" t="inlineStr">
        <is>
          <t>BL-201</t>
        </is>
      </c>
      <c r="E1721" s="50" t="n">
        <v>1</v>
      </c>
      <c r="F1721" s="51" t="n">
        <v>12.52</v>
      </c>
      <c r="G1721" s="51" t="n">
        <v>0</v>
      </c>
      <c r="H1721" s="51" t="n">
        <v>4.12</v>
      </c>
      <c r="I1721" s="51" t="n">
        <v>4.51</v>
      </c>
      <c r="J1721" s="50" t="n"/>
      <c r="K1721" s="52">
        <f>IF(OR($A1721="",$E1721=""),"",IF($P1721=1,0,N($E1721)*N($F1721)-N($G1721)+N($H1721)))</f>
        <v/>
      </c>
      <c r="L1721" s="52">
        <f>IF(K1721="","",IF($P1721=1,0,N($E1721)*IFERROR(INDEX(Products!$D$8:$D$307,MATCH($D1721,Products!$A$8:$A$307,0)),0)))</f>
        <v/>
      </c>
      <c r="M1721" s="52">
        <f>IF(OR(K1721="",$O1721=0),IF(K1721="","",0),IF($P1721=1,0,K1721*(N(INDEX(Settings!$E$11:$E$18,$O1721))+N(INDEX(Settings!$G$11:$G$18,$O1721)))+N(INDEX(Settings!$F$11:$F$18,$O1721))))</f>
        <v/>
      </c>
      <c r="N1721" s="53">
        <f>IF(K1721="","",K1721-L1721-M1721-N($I1721)-$P1721*N(Settings!$D$20))</f>
        <v/>
      </c>
      <c r="O1721">
        <f>IF($C1721="",0,IFERROR(MATCH($C1721,Settings!$D$11:$D$18,0),0))</f>
        <v/>
      </c>
      <c r="P1721">
        <f>IF(LOWER(TRIM($J1721&amp;""))="x",1,0)</f>
        <v/>
      </c>
    </row>
    <row r="1722">
      <c r="A1722" s="49" t="n">
        <v>46234</v>
      </c>
      <c r="B1722" s="50" t="inlineStr">
        <is>
          <t>BL27715</t>
        </is>
      </c>
      <c r="C1722" s="50" t="inlineStr">
        <is>
          <t>Amazon</t>
        </is>
      </c>
      <c r="D1722" s="50" t="inlineStr">
        <is>
          <t>BL-301</t>
        </is>
      </c>
      <c r="E1722" s="50" t="n">
        <v>1</v>
      </c>
      <c r="F1722" s="51" t="n">
        <v>19.32</v>
      </c>
      <c r="G1722" s="51" t="n">
        <v>0</v>
      </c>
      <c r="H1722" s="51" t="n">
        <v>0</v>
      </c>
      <c r="I1722" s="51" t="n">
        <v>4.44</v>
      </c>
      <c r="J1722" s="50" t="n"/>
      <c r="K1722" s="52">
        <f>IF(OR($A1722="",$E1722=""),"",IF($P1722=1,0,N($E1722)*N($F1722)-N($G1722)+N($H1722)))</f>
        <v/>
      </c>
      <c r="L1722" s="52">
        <f>IF(K1722="","",IF($P1722=1,0,N($E1722)*IFERROR(INDEX(Products!$D$8:$D$307,MATCH($D1722,Products!$A$8:$A$307,0)),0)))</f>
        <v/>
      </c>
      <c r="M1722" s="52">
        <f>IF(OR(K1722="",$O1722=0),IF(K1722="","",0),IF($P1722=1,0,K1722*(N(INDEX(Settings!$E$11:$E$18,$O1722))+N(INDEX(Settings!$G$11:$G$18,$O1722)))+N(INDEX(Settings!$F$11:$F$18,$O1722))))</f>
        <v/>
      </c>
      <c r="N1722" s="53">
        <f>IF(K1722="","",K1722-L1722-M1722-N($I1722)-$P1722*N(Settings!$D$20))</f>
        <v/>
      </c>
      <c r="O1722">
        <f>IF($C1722="",0,IFERROR(MATCH($C1722,Settings!$D$11:$D$18,0),0))</f>
        <v/>
      </c>
      <c r="P1722">
        <f>IF(LOWER(TRIM($J1722&amp;""))="x",1,0)</f>
        <v/>
      </c>
    </row>
    <row r="1723">
      <c r="A1723" s="49" t="n">
        <v>46234</v>
      </c>
      <c r="B1723" s="50" t="inlineStr">
        <is>
          <t>BL27716</t>
        </is>
      </c>
      <c r="C1723" s="50" t="inlineStr">
        <is>
          <t>Own shop</t>
        </is>
      </c>
      <c r="D1723" s="50" t="inlineStr">
        <is>
          <t>BL-203</t>
        </is>
      </c>
      <c r="E1723" s="50" t="n">
        <v>1</v>
      </c>
      <c r="F1723" s="51" t="n">
        <v>16.72</v>
      </c>
      <c r="G1723" s="51" t="n">
        <v>0</v>
      </c>
      <c r="H1723" s="51" t="n">
        <v>4.12</v>
      </c>
      <c r="I1723" s="51" t="n">
        <v>4.42</v>
      </c>
      <c r="J1723" s="50" t="n"/>
      <c r="K1723" s="52">
        <f>IF(OR($A1723="",$E1723=""),"",IF($P1723=1,0,N($E1723)*N($F1723)-N($G1723)+N($H1723)))</f>
        <v/>
      </c>
      <c r="L1723" s="52">
        <f>IF(K1723="","",IF($P1723=1,0,N($E1723)*IFERROR(INDEX(Products!$D$8:$D$307,MATCH($D1723,Products!$A$8:$A$307,0)),0)))</f>
        <v/>
      </c>
      <c r="M1723" s="52">
        <f>IF(OR(K1723="",$O1723=0),IF(K1723="","",0),IF($P1723=1,0,K1723*(N(INDEX(Settings!$E$11:$E$18,$O1723))+N(INDEX(Settings!$G$11:$G$18,$O1723)))+N(INDEX(Settings!$F$11:$F$18,$O1723))))</f>
        <v/>
      </c>
      <c r="N1723" s="53">
        <f>IF(K1723="","",K1723-L1723-M1723-N($I1723)-$P1723*N(Settings!$D$20))</f>
        <v/>
      </c>
      <c r="O1723">
        <f>IF($C1723="",0,IFERROR(MATCH($C1723,Settings!$D$11:$D$18,0),0))</f>
        <v/>
      </c>
      <c r="P1723">
        <f>IF(LOWER(TRIM($J1723&amp;""))="x",1,0)</f>
        <v/>
      </c>
    </row>
    <row r="1724">
      <c r="A1724" s="49" t="n">
        <v>46235</v>
      </c>
      <c r="B1724" s="50" t="inlineStr">
        <is>
          <t>BL27717</t>
        </is>
      </c>
      <c r="C1724" s="50" t="inlineStr">
        <is>
          <t>Own shop</t>
        </is>
      </c>
      <c r="D1724" s="50" t="inlineStr">
        <is>
          <t>BL-403</t>
        </is>
      </c>
      <c r="E1724" s="50" t="n">
        <v>1</v>
      </c>
      <c r="F1724" s="51" t="n">
        <v>10.84</v>
      </c>
      <c r="G1724" s="51" t="n">
        <v>0</v>
      </c>
      <c r="H1724" s="51" t="n">
        <v>4.12</v>
      </c>
      <c r="I1724" s="51" t="n">
        <v>4.24</v>
      </c>
      <c r="J1724" s="50" t="n"/>
      <c r="K1724" s="52">
        <f>IF(OR($A1724="",$E1724=""),"",IF($P1724=1,0,N($E1724)*N($F1724)-N($G1724)+N($H1724)))</f>
        <v/>
      </c>
      <c r="L1724" s="52">
        <f>IF(K1724="","",IF($P1724=1,0,N($E1724)*IFERROR(INDEX(Products!$D$8:$D$307,MATCH($D1724,Products!$A$8:$A$307,0)),0)))</f>
        <v/>
      </c>
      <c r="M1724" s="52">
        <f>IF(OR(K1724="",$O1724=0),IF(K1724="","",0),IF($P1724=1,0,K1724*(N(INDEX(Settings!$E$11:$E$18,$O1724))+N(INDEX(Settings!$G$11:$G$18,$O1724)))+N(INDEX(Settings!$F$11:$F$18,$O1724))))</f>
        <v/>
      </c>
      <c r="N1724" s="53">
        <f>IF(K1724="","",K1724-L1724-M1724-N($I1724)-$P1724*N(Settings!$D$20))</f>
        <v/>
      </c>
      <c r="O1724">
        <f>IF($C1724="",0,IFERROR(MATCH($C1724,Settings!$D$11:$D$18,0),0))</f>
        <v/>
      </c>
      <c r="P1724">
        <f>IF(LOWER(TRIM($J1724&amp;""))="x",1,0)</f>
        <v/>
      </c>
    </row>
    <row r="1725">
      <c r="A1725" s="49" t="n">
        <v>46235</v>
      </c>
      <c r="B1725" s="50" t="inlineStr">
        <is>
          <t>BL27718</t>
        </is>
      </c>
      <c r="C1725" s="50" t="inlineStr">
        <is>
          <t>Own shop</t>
        </is>
      </c>
      <c r="D1725" s="50" t="inlineStr">
        <is>
          <t>BL-301</t>
        </is>
      </c>
      <c r="E1725" s="50" t="n">
        <v>1</v>
      </c>
      <c r="F1725" s="51" t="n">
        <v>18.4</v>
      </c>
      <c r="G1725" s="51" t="n">
        <v>0</v>
      </c>
      <c r="H1725" s="51" t="n">
        <v>4.12</v>
      </c>
      <c r="I1725" s="51" t="n">
        <v>4.94</v>
      </c>
      <c r="J1725" s="50" t="n"/>
      <c r="K1725" s="52">
        <f>IF(OR($A1725="",$E1725=""),"",IF($P1725=1,0,N($E1725)*N($F1725)-N($G1725)+N($H1725)))</f>
        <v/>
      </c>
      <c r="L1725" s="52">
        <f>IF(K1725="","",IF($P1725=1,0,N($E1725)*IFERROR(INDEX(Products!$D$8:$D$307,MATCH($D1725,Products!$A$8:$A$307,0)),0)))</f>
        <v/>
      </c>
      <c r="M1725" s="52">
        <f>IF(OR(K1725="",$O1725=0),IF(K1725="","",0),IF($P1725=1,0,K1725*(N(INDEX(Settings!$E$11:$E$18,$O1725))+N(INDEX(Settings!$G$11:$G$18,$O1725)))+N(INDEX(Settings!$F$11:$F$18,$O1725))))</f>
        <v/>
      </c>
      <c r="N1725" s="53">
        <f>IF(K1725="","",K1725-L1725-M1725-N($I1725)-$P1725*N(Settings!$D$20))</f>
        <v/>
      </c>
      <c r="O1725">
        <f>IF($C1725="",0,IFERROR(MATCH($C1725,Settings!$D$11:$D$18,0),0))</f>
        <v/>
      </c>
      <c r="P1725">
        <f>IF(LOWER(TRIM($J1725&amp;""))="x",1,0)</f>
        <v/>
      </c>
    </row>
    <row r="1726">
      <c r="A1726" s="49" t="n">
        <v>46235</v>
      </c>
      <c r="B1726" s="50" t="inlineStr">
        <is>
          <t>BL27719</t>
        </is>
      </c>
      <c r="C1726" s="50" t="inlineStr">
        <is>
          <t>Amazon</t>
        </is>
      </c>
      <c r="D1726" s="50" t="inlineStr">
        <is>
          <t>BL-201</t>
        </is>
      </c>
      <c r="E1726" s="50" t="n">
        <v>1</v>
      </c>
      <c r="F1726" s="51" t="n">
        <v>13.15</v>
      </c>
      <c r="G1726" s="51" t="n">
        <v>0</v>
      </c>
      <c r="H1726" s="51" t="n">
        <v>0</v>
      </c>
      <c r="I1726" s="51" t="n">
        <v>4.31</v>
      </c>
      <c r="J1726" s="50" t="n"/>
      <c r="K1726" s="52">
        <f>IF(OR($A1726="",$E1726=""),"",IF($P1726=1,0,N($E1726)*N($F1726)-N($G1726)+N($H1726)))</f>
        <v/>
      </c>
      <c r="L1726" s="52">
        <f>IF(K1726="","",IF($P1726=1,0,N($E1726)*IFERROR(INDEX(Products!$D$8:$D$307,MATCH($D1726,Products!$A$8:$A$307,0)),0)))</f>
        <v/>
      </c>
      <c r="M1726" s="52">
        <f>IF(OR(K1726="",$O1726=0),IF(K1726="","",0),IF($P1726=1,0,K1726*(N(INDEX(Settings!$E$11:$E$18,$O1726))+N(INDEX(Settings!$G$11:$G$18,$O1726)))+N(INDEX(Settings!$F$11:$F$18,$O1726))))</f>
        <v/>
      </c>
      <c r="N1726" s="53">
        <f>IF(K1726="","",K1726-L1726-M1726-N($I1726)-$P1726*N(Settings!$D$20))</f>
        <v/>
      </c>
      <c r="O1726">
        <f>IF($C1726="",0,IFERROR(MATCH($C1726,Settings!$D$11:$D$18,0),0))</f>
        <v/>
      </c>
      <c r="P1726">
        <f>IF(LOWER(TRIM($J1726&amp;""))="x",1,0)</f>
        <v/>
      </c>
    </row>
    <row r="1727">
      <c r="A1727" s="49" t="n">
        <v>46235</v>
      </c>
      <c r="B1727" s="50" t="inlineStr">
        <is>
          <t>BL27720</t>
        </is>
      </c>
      <c r="C1727" s="50" t="inlineStr">
        <is>
          <t>eBay</t>
        </is>
      </c>
      <c r="D1727" s="50" t="inlineStr">
        <is>
          <t>BL-103</t>
        </is>
      </c>
      <c r="E1727" s="50" t="n">
        <v>2</v>
      </c>
      <c r="F1727" s="51" t="n">
        <v>29.33</v>
      </c>
      <c r="G1727" s="51" t="n">
        <v>0</v>
      </c>
      <c r="H1727" s="51" t="n">
        <v>3.28</v>
      </c>
      <c r="I1727" s="51" t="n">
        <v>4.11</v>
      </c>
      <c r="J1727" s="50" t="n"/>
      <c r="K1727" s="52">
        <f>IF(OR($A1727="",$E1727=""),"",IF($P1727=1,0,N($E1727)*N($F1727)-N($G1727)+N($H1727)))</f>
        <v/>
      </c>
      <c r="L1727" s="52">
        <f>IF(K1727="","",IF($P1727=1,0,N($E1727)*IFERROR(INDEX(Products!$D$8:$D$307,MATCH($D1727,Products!$A$8:$A$307,0)),0)))</f>
        <v/>
      </c>
      <c r="M1727" s="52">
        <f>IF(OR(K1727="",$O1727=0),IF(K1727="","",0),IF($P1727=1,0,K1727*(N(INDEX(Settings!$E$11:$E$18,$O1727))+N(INDEX(Settings!$G$11:$G$18,$O1727)))+N(INDEX(Settings!$F$11:$F$18,$O1727))))</f>
        <v/>
      </c>
      <c r="N1727" s="53">
        <f>IF(K1727="","",K1727-L1727-M1727-N($I1727)-$P1727*N(Settings!$D$20))</f>
        <v/>
      </c>
      <c r="O1727">
        <f>IF($C1727="",0,IFERROR(MATCH($C1727,Settings!$D$11:$D$18,0),0))</f>
        <v/>
      </c>
      <c r="P1727">
        <f>IF(LOWER(TRIM($J1727&amp;""))="x",1,0)</f>
        <v/>
      </c>
    </row>
    <row r="1728">
      <c r="A1728" s="49" t="n">
        <v>46235</v>
      </c>
      <c r="B1728" s="50" t="inlineStr">
        <is>
          <t>BL27721</t>
        </is>
      </c>
      <c r="C1728" s="50" t="inlineStr">
        <is>
          <t>Amazon</t>
        </is>
      </c>
      <c r="D1728" s="50" t="inlineStr">
        <is>
          <t>BL-403</t>
        </is>
      </c>
      <c r="E1728" s="50" t="n">
        <v>1</v>
      </c>
      <c r="F1728" s="51" t="n">
        <v>11.38</v>
      </c>
      <c r="G1728" s="51" t="n">
        <v>0</v>
      </c>
      <c r="H1728" s="51" t="n">
        <v>0</v>
      </c>
      <c r="I1728" s="51" t="n">
        <v>5.02</v>
      </c>
      <c r="J1728" s="50" t="n"/>
      <c r="K1728" s="52">
        <f>IF(OR($A1728="",$E1728=""),"",IF($P1728=1,0,N($E1728)*N($F1728)-N($G1728)+N($H1728)))</f>
        <v/>
      </c>
      <c r="L1728" s="52">
        <f>IF(K1728="","",IF($P1728=1,0,N($E1728)*IFERROR(INDEX(Products!$D$8:$D$307,MATCH($D1728,Products!$A$8:$A$307,0)),0)))</f>
        <v/>
      </c>
      <c r="M1728" s="52">
        <f>IF(OR(K1728="",$O1728=0),IF(K1728="","",0),IF($P1728=1,0,K1728*(N(INDEX(Settings!$E$11:$E$18,$O1728))+N(INDEX(Settings!$G$11:$G$18,$O1728)))+N(INDEX(Settings!$F$11:$F$18,$O1728))))</f>
        <v/>
      </c>
      <c r="N1728" s="53">
        <f>IF(K1728="","",K1728-L1728-M1728-N($I1728)-$P1728*N(Settings!$D$20))</f>
        <v/>
      </c>
      <c r="O1728">
        <f>IF($C1728="",0,IFERROR(MATCH($C1728,Settings!$D$11:$D$18,0),0))</f>
        <v/>
      </c>
      <c r="P1728">
        <f>IF(LOWER(TRIM($J1728&amp;""))="x",1,0)</f>
        <v/>
      </c>
    </row>
    <row r="1729">
      <c r="A1729" s="49" t="n">
        <v>46235</v>
      </c>
      <c r="B1729" s="50" t="inlineStr">
        <is>
          <t>BL27722</t>
        </is>
      </c>
      <c r="C1729" s="50" t="inlineStr">
        <is>
          <t>Etsy</t>
        </is>
      </c>
      <c r="D1729" s="50" t="inlineStr">
        <is>
          <t>BL-403</t>
        </is>
      </c>
      <c r="E1729" s="50" t="n">
        <v>2</v>
      </c>
      <c r="F1729" s="51" t="n">
        <v>10.84</v>
      </c>
      <c r="G1729" s="51" t="n">
        <v>0</v>
      </c>
      <c r="H1729" s="51" t="n">
        <v>3.28</v>
      </c>
      <c r="I1729" s="51" t="n">
        <v>4.97</v>
      </c>
      <c r="J1729" s="50" t="n"/>
      <c r="K1729" s="52">
        <f>IF(OR($A1729="",$E1729=""),"",IF($P1729=1,0,N($E1729)*N($F1729)-N($G1729)+N($H1729)))</f>
        <v/>
      </c>
      <c r="L1729" s="52">
        <f>IF(K1729="","",IF($P1729=1,0,N($E1729)*IFERROR(INDEX(Products!$D$8:$D$307,MATCH($D1729,Products!$A$8:$A$307,0)),0)))</f>
        <v/>
      </c>
      <c r="M1729" s="52">
        <f>IF(OR(K1729="",$O1729=0),IF(K1729="","",0),IF($P1729=1,0,K1729*(N(INDEX(Settings!$E$11:$E$18,$O1729))+N(INDEX(Settings!$G$11:$G$18,$O1729)))+N(INDEX(Settings!$F$11:$F$18,$O1729))))</f>
        <v/>
      </c>
      <c r="N1729" s="53">
        <f>IF(K1729="","",K1729-L1729-M1729-N($I1729)-$P1729*N(Settings!$D$20))</f>
        <v/>
      </c>
      <c r="O1729">
        <f>IF($C1729="",0,IFERROR(MATCH($C1729,Settings!$D$11:$D$18,0),0))</f>
        <v/>
      </c>
      <c r="P1729">
        <f>IF(LOWER(TRIM($J1729&amp;""))="x",1,0)</f>
        <v/>
      </c>
    </row>
    <row r="1730">
      <c r="A1730" s="49" t="n">
        <v>46235</v>
      </c>
      <c r="B1730" s="50" t="inlineStr">
        <is>
          <t>BL27723</t>
        </is>
      </c>
      <c r="C1730" s="50" t="inlineStr">
        <is>
          <t>Amazon</t>
        </is>
      </c>
      <c r="D1730" s="50" t="inlineStr">
        <is>
          <t>BL-303</t>
        </is>
      </c>
      <c r="E1730" s="50" t="n">
        <v>2</v>
      </c>
      <c r="F1730" s="51" t="n">
        <v>10.5</v>
      </c>
      <c r="G1730" s="51" t="n">
        <v>0</v>
      </c>
      <c r="H1730" s="51" t="n">
        <v>0</v>
      </c>
      <c r="I1730" s="51" t="n">
        <v>4.94</v>
      </c>
      <c r="J1730" s="50" t="inlineStr">
        <is>
          <t>x</t>
        </is>
      </c>
      <c r="K1730" s="52">
        <f>IF(OR($A1730="",$E1730=""),"",IF($P1730=1,0,N($E1730)*N($F1730)-N($G1730)+N($H1730)))</f>
        <v/>
      </c>
      <c r="L1730" s="52">
        <f>IF(K1730="","",IF($P1730=1,0,N($E1730)*IFERROR(INDEX(Products!$D$8:$D$307,MATCH($D1730,Products!$A$8:$A$307,0)),0)))</f>
        <v/>
      </c>
      <c r="M1730" s="52">
        <f>IF(OR(K1730="",$O1730=0),IF(K1730="","",0),IF($P1730=1,0,K1730*(N(INDEX(Settings!$E$11:$E$18,$O1730))+N(INDEX(Settings!$G$11:$G$18,$O1730)))+N(INDEX(Settings!$F$11:$F$18,$O1730))))</f>
        <v/>
      </c>
      <c r="N1730" s="53">
        <f>IF(K1730="","",K1730-L1730-M1730-N($I1730)-$P1730*N(Settings!$D$20))</f>
        <v/>
      </c>
      <c r="O1730">
        <f>IF($C1730="",0,IFERROR(MATCH($C1730,Settings!$D$11:$D$18,0),0))</f>
        <v/>
      </c>
      <c r="P1730">
        <f>IF(LOWER(TRIM($J1730&amp;""))="x",1,0)</f>
        <v/>
      </c>
    </row>
    <row r="1731">
      <c r="A1731" s="49" t="n">
        <v>46236</v>
      </c>
      <c r="B1731" s="50" t="inlineStr">
        <is>
          <t>BL27724</t>
        </is>
      </c>
      <c r="C1731" s="50" t="inlineStr">
        <is>
          <t>Own shop</t>
        </is>
      </c>
      <c r="D1731" s="50" t="inlineStr">
        <is>
          <t>BL-201</t>
        </is>
      </c>
      <c r="E1731" s="50" t="n">
        <v>1</v>
      </c>
      <c r="F1731" s="51" t="n">
        <v>12.52</v>
      </c>
      <c r="G1731" s="51" t="n">
        <v>0</v>
      </c>
      <c r="H1731" s="51" t="n">
        <v>4.12</v>
      </c>
      <c r="I1731" s="51" t="n">
        <v>5.19</v>
      </c>
      <c r="J1731" s="50" t="n"/>
      <c r="K1731" s="52">
        <f>IF(OR($A1731="",$E1731=""),"",IF($P1731=1,0,N($E1731)*N($F1731)-N($G1731)+N($H1731)))</f>
        <v/>
      </c>
      <c r="L1731" s="52">
        <f>IF(K1731="","",IF($P1731=1,0,N($E1731)*IFERROR(INDEX(Products!$D$8:$D$307,MATCH($D1731,Products!$A$8:$A$307,0)),0)))</f>
        <v/>
      </c>
      <c r="M1731" s="52">
        <f>IF(OR(K1731="",$O1731=0),IF(K1731="","",0),IF($P1731=1,0,K1731*(N(INDEX(Settings!$E$11:$E$18,$O1731))+N(INDEX(Settings!$G$11:$G$18,$O1731)))+N(INDEX(Settings!$F$11:$F$18,$O1731))))</f>
        <v/>
      </c>
      <c r="N1731" s="53">
        <f>IF(K1731="","",K1731-L1731-M1731-N($I1731)-$P1731*N(Settings!$D$20))</f>
        <v/>
      </c>
      <c r="O1731">
        <f>IF($C1731="",0,IFERROR(MATCH($C1731,Settings!$D$11:$D$18,0),0))</f>
        <v/>
      </c>
      <c r="P1731">
        <f>IF(LOWER(TRIM($J1731&amp;""))="x",1,0)</f>
        <v/>
      </c>
    </row>
    <row r="1732">
      <c r="A1732" s="49" t="n">
        <v>46236</v>
      </c>
      <c r="B1732" s="50" t="inlineStr">
        <is>
          <t>BL27725</t>
        </is>
      </c>
      <c r="C1732" s="50" t="inlineStr">
        <is>
          <t>eBay</t>
        </is>
      </c>
      <c r="D1732" s="50" t="inlineStr">
        <is>
          <t>BL-402</t>
        </is>
      </c>
      <c r="E1732" s="50" t="n">
        <v>1</v>
      </c>
      <c r="F1732" s="51" t="n">
        <v>41.93</v>
      </c>
      <c r="G1732" s="51" t="n">
        <v>0</v>
      </c>
      <c r="H1732" s="51" t="n">
        <v>3.28</v>
      </c>
      <c r="I1732" s="51" t="n">
        <v>6.9</v>
      </c>
      <c r="J1732" s="50" t="n"/>
      <c r="K1732" s="52">
        <f>IF(OR($A1732="",$E1732=""),"",IF($P1732=1,0,N($E1732)*N($F1732)-N($G1732)+N($H1732)))</f>
        <v/>
      </c>
      <c r="L1732" s="52">
        <f>IF(K1732="","",IF($P1732=1,0,N($E1732)*IFERROR(INDEX(Products!$D$8:$D$307,MATCH($D1732,Products!$A$8:$A$307,0)),0)))</f>
        <v/>
      </c>
      <c r="M1732" s="52">
        <f>IF(OR(K1732="",$O1732=0),IF(K1732="","",0),IF($P1732=1,0,K1732*(N(INDEX(Settings!$E$11:$E$18,$O1732))+N(INDEX(Settings!$G$11:$G$18,$O1732)))+N(INDEX(Settings!$F$11:$F$18,$O1732))))</f>
        <v/>
      </c>
      <c r="N1732" s="53">
        <f>IF(K1732="","",K1732-L1732-M1732-N($I1732)-$P1732*N(Settings!$D$20))</f>
        <v/>
      </c>
      <c r="O1732">
        <f>IF($C1732="",0,IFERROR(MATCH($C1732,Settings!$D$11:$D$18,0),0))</f>
        <v/>
      </c>
      <c r="P1732">
        <f>IF(LOWER(TRIM($J1732&amp;""))="x",1,0)</f>
        <v/>
      </c>
    </row>
    <row r="1733">
      <c r="A1733" s="49" t="n">
        <v>46236</v>
      </c>
      <c r="B1733" s="50" t="inlineStr">
        <is>
          <t>BL27726</t>
        </is>
      </c>
      <c r="C1733" s="50" t="inlineStr">
        <is>
          <t>Amazon</t>
        </is>
      </c>
      <c r="D1733" s="50" t="inlineStr">
        <is>
          <t>BL-104</t>
        </is>
      </c>
      <c r="E1733" s="50" t="n">
        <v>1</v>
      </c>
      <c r="F1733" s="51" t="n">
        <v>8.74</v>
      </c>
      <c r="G1733" s="51" t="n">
        <v>0</v>
      </c>
      <c r="H1733" s="51" t="n">
        <v>0</v>
      </c>
      <c r="I1733" s="51" t="n">
        <v>4.99</v>
      </c>
      <c r="J1733" s="50" t="n"/>
      <c r="K1733" s="52">
        <f>IF(OR($A1733="",$E1733=""),"",IF($P1733=1,0,N($E1733)*N($F1733)-N($G1733)+N($H1733)))</f>
        <v/>
      </c>
      <c r="L1733" s="52">
        <f>IF(K1733="","",IF($P1733=1,0,N($E1733)*IFERROR(INDEX(Products!$D$8:$D$307,MATCH($D1733,Products!$A$8:$A$307,0)),0)))</f>
        <v/>
      </c>
      <c r="M1733" s="52">
        <f>IF(OR(K1733="",$O1733=0),IF(K1733="","",0),IF($P1733=1,0,K1733*(N(INDEX(Settings!$E$11:$E$18,$O1733))+N(INDEX(Settings!$G$11:$G$18,$O1733)))+N(INDEX(Settings!$F$11:$F$18,$O1733))))</f>
        <v/>
      </c>
      <c r="N1733" s="53">
        <f>IF(K1733="","",K1733-L1733-M1733-N($I1733)-$P1733*N(Settings!$D$20))</f>
        <v/>
      </c>
      <c r="O1733">
        <f>IF($C1733="",0,IFERROR(MATCH($C1733,Settings!$D$11:$D$18,0),0))</f>
        <v/>
      </c>
      <c r="P1733">
        <f>IF(LOWER(TRIM($J1733&amp;""))="x",1,0)</f>
        <v/>
      </c>
    </row>
    <row r="1734">
      <c r="A1734" s="49" t="n">
        <v>46236</v>
      </c>
      <c r="B1734" s="50" t="inlineStr">
        <is>
          <t>BL27727</t>
        </is>
      </c>
      <c r="C1734" s="50" t="inlineStr">
        <is>
          <t>Amazon</t>
        </is>
      </c>
      <c r="D1734" s="50" t="inlineStr">
        <is>
          <t>BL-101</t>
        </is>
      </c>
      <c r="E1734" s="50" t="n">
        <v>1</v>
      </c>
      <c r="F1734" s="51" t="n">
        <v>21.97</v>
      </c>
      <c r="G1734" s="51" t="n">
        <v>0</v>
      </c>
      <c r="H1734" s="51" t="n">
        <v>0</v>
      </c>
      <c r="I1734" s="51" t="n">
        <v>4.82</v>
      </c>
      <c r="J1734" s="50" t="n"/>
      <c r="K1734" s="52">
        <f>IF(OR($A1734="",$E1734=""),"",IF($P1734=1,0,N($E1734)*N($F1734)-N($G1734)+N($H1734)))</f>
        <v/>
      </c>
      <c r="L1734" s="52">
        <f>IF(K1734="","",IF($P1734=1,0,N($E1734)*IFERROR(INDEX(Products!$D$8:$D$307,MATCH($D1734,Products!$A$8:$A$307,0)),0)))</f>
        <v/>
      </c>
      <c r="M1734" s="52">
        <f>IF(OR(K1734="",$O1734=0),IF(K1734="","",0),IF($P1734=1,0,K1734*(N(INDEX(Settings!$E$11:$E$18,$O1734))+N(INDEX(Settings!$G$11:$G$18,$O1734)))+N(INDEX(Settings!$F$11:$F$18,$O1734))))</f>
        <v/>
      </c>
      <c r="N1734" s="53">
        <f>IF(K1734="","",K1734-L1734-M1734-N($I1734)-$P1734*N(Settings!$D$20))</f>
        <v/>
      </c>
      <c r="O1734">
        <f>IF($C1734="",0,IFERROR(MATCH($C1734,Settings!$D$11:$D$18,0),0))</f>
        <v/>
      </c>
      <c r="P1734">
        <f>IF(LOWER(TRIM($J1734&amp;""))="x",1,0)</f>
        <v/>
      </c>
    </row>
    <row r="1735">
      <c r="A1735" s="49" t="n">
        <v>46236</v>
      </c>
      <c r="B1735" s="50" t="inlineStr">
        <is>
          <t>BL27728</t>
        </is>
      </c>
      <c r="C1735" s="50" t="inlineStr">
        <is>
          <t>Own shop</t>
        </is>
      </c>
      <c r="D1735" s="50" t="inlineStr">
        <is>
          <t>BL-303</t>
        </is>
      </c>
      <c r="E1735" s="50" t="n">
        <v>1</v>
      </c>
      <c r="F1735" s="51" t="n">
        <v>10</v>
      </c>
      <c r="G1735" s="51" t="n">
        <v>0</v>
      </c>
      <c r="H1735" s="51" t="n">
        <v>4.12</v>
      </c>
      <c r="I1735" s="51" t="n">
        <v>4.37</v>
      </c>
      <c r="J1735" s="50" t="n"/>
      <c r="K1735" s="52">
        <f>IF(OR($A1735="",$E1735=""),"",IF($P1735=1,0,N($E1735)*N($F1735)-N($G1735)+N($H1735)))</f>
        <v/>
      </c>
      <c r="L1735" s="52">
        <f>IF(K1735="","",IF($P1735=1,0,N($E1735)*IFERROR(INDEX(Products!$D$8:$D$307,MATCH($D1735,Products!$A$8:$A$307,0)),0)))</f>
        <v/>
      </c>
      <c r="M1735" s="52">
        <f>IF(OR(K1735="",$O1735=0),IF(K1735="","",0),IF($P1735=1,0,K1735*(N(INDEX(Settings!$E$11:$E$18,$O1735))+N(INDEX(Settings!$G$11:$G$18,$O1735)))+N(INDEX(Settings!$F$11:$F$18,$O1735))))</f>
        <v/>
      </c>
      <c r="N1735" s="53">
        <f>IF(K1735="","",K1735-L1735-M1735-N($I1735)-$P1735*N(Settings!$D$20))</f>
        <v/>
      </c>
      <c r="O1735">
        <f>IF($C1735="",0,IFERROR(MATCH($C1735,Settings!$D$11:$D$18,0),0))</f>
        <v/>
      </c>
      <c r="P1735">
        <f>IF(LOWER(TRIM($J1735&amp;""))="x",1,0)</f>
        <v/>
      </c>
    </row>
    <row r="1736">
      <c r="A1736" s="49" t="n">
        <v>46236</v>
      </c>
      <c r="B1736" s="50" t="inlineStr">
        <is>
          <t>BL27729</t>
        </is>
      </c>
      <c r="C1736" s="50" t="inlineStr">
        <is>
          <t>Amazon</t>
        </is>
      </c>
      <c r="D1736" s="50" t="inlineStr">
        <is>
          <t>BL-104</t>
        </is>
      </c>
      <c r="E1736" s="50" t="n">
        <v>1</v>
      </c>
      <c r="F1736" s="51" t="n">
        <v>8.74</v>
      </c>
      <c r="G1736" s="51" t="n">
        <v>0</v>
      </c>
      <c r="H1736" s="51" t="n">
        <v>0</v>
      </c>
      <c r="I1736" s="51" t="n">
        <v>5.06</v>
      </c>
      <c r="J1736" s="50" t="n"/>
      <c r="K1736" s="52">
        <f>IF(OR($A1736="",$E1736=""),"",IF($P1736=1,0,N($E1736)*N($F1736)-N($G1736)+N($H1736)))</f>
        <v/>
      </c>
      <c r="L1736" s="52">
        <f>IF(K1736="","",IF($P1736=1,0,N($E1736)*IFERROR(INDEX(Products!$D$8:$D$307,MATCH($D1736,Products!$A$8:$A$307,0)),0)))</f>
        <v/>
      </c>
      <c r="M1736" s="52">
        <f>IF(OR(K1736="",$O1736=0),IF(K1736="","",0),IF($P1736=1,0,K1736*(N(INDEX(Settings!$E$11:$E$18,$O1736))+N(INDEX(Settings!$G$11:$G$18,$O1736)))+N(INDEX(Settings!$F$11:$F$18,$O1736))))</f>
        <v/>
      </c>
      <c r="N1736" s="53">
        <f>IF(K1736="","",K1736-L1736-M1736-N($I1736)-$P1736*N(Settings!$D$20))</f>
        <v/>
      </c>
      <c r="O1736">
        <f>IF($C1736="",0,IFERROR(MATCH($C1736,Settings!$D$11:$D$18,0),0))</f>
        <v/>
      </c>
      <c r="P1736">
        <f>IF(LOWER(TRIM($J1736&amp;""))="x",1,0)</f>
        <v/>
      </c>
    </row>
    <row r="1737">
      <c r="A1737" s="49" t="n">
        <v>46236</v>
      </c>
      <c r="B1737" s="50" t="inlineStr">
        <is>
          <t>BL27730</t>
        </is>
      </c>
      <c r="C1737" s="50" t="inlineStr">
        <is>
          <t>Own shop</t>
        </is>
      </c>
      <c r="D1737" s="50" t="inlineStr">
        <is>
          <t>BL-201</t>
        </is>
      </c>
      <c r="E1737" s="50" t="n">
        <v>1</v>
      </c>
      <c r="F1737" s="51" t="n">
        <v>12.52</v>
      </c>
      <c r="G1737" s="51" t="n">
        <v>0</v>
      </c>
      <c r="H1737" s="51" t="n">
        <v>4.12</v>
      </c>
      <c r="I1737" s="51" t="n">
        <v>4.34</v>
      </c>
      <c r="J1737" s="50" t="n"/>
      <c r="K1737" s="52">
        <f>IF(OR($A1737="",$E1737=""),"",IF($P1737=1,0,N($E1737)*N($F1737)-N($G1737)+N($H1737)))</f>
        <v/>
      </c>
      <c r="L1737" s="52">
        <f>IF(K1737="","",IF($P1737=1,0,N($E1737)*IFERROR(INDEX(Products!$D$8:$D$307,MATCH($D1737,Products!$A$8:$A$307,0)),0)))</f>
        <v/>
      </c>
      <c r="M1737" s="52">
        <f>IF(OR(K1737="",$O1737=0),IF(K1737="","",0),IF($P1737=1,0,K1737*(N(INDEX(Settings!$E$11:$E$18,$O1737))+N(INDEX(Settings!$G$11:$G$18,$O1737)))+N(INDEX(Settings!$F$11:$F$18,$O1737))))</f>
        <v/>
      </c>
      <c r="N1737" s="53">
        <f>IF(K1737="","",K1737-L1737-M1737-N($I1737)-$P1737*N(Settings!$D$20))</f>
        <v/>
      </c>
      <c r="O1737">
        <f>IF($C1737="",0,IFERROR(MATCH($C1737,Settings!$D$11:$D$18,0),0))</f>
        <v/>
      </c>
      <c r="P1737">
        <f>IF(LOWER(TRIM($J1737&amp;""))="x",1,0)</f>
        <v/>
      </c>
    </row>
    <row r="1738">
      <c r="A1738" s="49" t="n">
        <v>46236</v>
      </c>
      <c r="B1738" s="50" t="inlineStr">
        <is>
          <t>BL27731</t>
        </is>
      </c>
      <c r="C1738" s="50" t="inlineStr">
        <is>
          <t>Amazon</t>
        </is>
      </c>
      <c r="D1738" s="50" t="inlineStr">
        <is>
          <t>BL-102</t>
        </is>
      </c>
      <c r="E1738" s="50" t="n">
        <v>1</v>
      </c>
      <c r="F1738" s="51" t="n">
        <v>14.91</v>
      </c>
      <c r="G1738" s="51" t="n">
        <v>0</v>
      </c>
      <c r="H1738" s="51" t="n">
        <v>0</v>
      </c>
      <c r="I1738" s="51" t="n">
        <v>4.72</v>
      </c>
      <c r="J1738" s="50" t="n"/>
      <c r="K1738" s="52">
        <f>IF(OR($A1738="",$E1738=""),"",IF($P1738=1,0,N($E1738)*N($F1738)-N($G1738)+N($H1738)))</f>
        <v/>
      </c>
      <c r="L1738" s="52">
        <f>IF(K1738="","",IF($P1738=1,0,N($E1738)*IFERROR(INDEX(Products!$D$8:$D$307,MATCH($D1738,Products!$A$8:$A$307,0)),0)))</f>
        <v/>
      </c>
      <c r="M1738" s="52">
        <f>IF(OR(K1738="",$O1738=0),IF(K1738="","",0),IF($P1738=1,0,K1738*(N(INDEX(Settings!$E$11:$E$18,$O1738))+N(INDEX(Settings!$G$11:$G$18,$O1738)))+N(INDEX(Settings!$F$11:$F$18,$O1738))))</f>
        <v/>
      </c>
      <c r="N1738" s="53">
        <f>IF(K1738="","",K1738-L1738-M1738-N($I1738)-$P1738*N(Settings!$D$20))</f>
        <v/>
      </c>
      <c r="O1738">
        <f>IF($C1738="",0,IFERROR(MATCH($C1738,Settings!$D$11:$D$18,0),0))</f>
        <v/>
      </c>
      <c r="P1738">
        <f>IF(LOWER(TRIM($J1738&amp;""))="x",1,0)</f>
        <v/>
      </c>
    </row>
    <row r="1739">
      <c r="A1739" s="49" t="n">
        <v>46236</v>
      </c>
      <c r="B1739" s="50" t="inlineStr">
        <is>
          <t>BL27732</t>
        </is>
      </c>
      <c r="C1739" s="50" t="inlineStr">
        <is>
          <t>Own shop</t>
        </is>
      </c>
      <c r="D1739" s="50" t="inlineStr">
        <is>
          <t>BL-102</t>
        </is>
      </c>
      <c r="E1739" s="50" t="n">
        <v>1</v>
      </c>
      <c r="F1739" s="51" t="n">
        <v>14.2</v>
      </c>
      <c r="G1739" s="51" t="n">
        <v>1.42</v>
      </c>
      <c r="H1739" s="51" t="n">
        <v>4.12</v>
      </c>
      <c r="I1739" s="51" t="n">
        <v>4.97</v>
      </c>
      <c r="J1739" s="50" t="n"/>
      <c r="K1739" s="52">
        <f>IF(OR($A1739="",$E1739=""),"",IF($P1739=1,0,N($E1739)*N($F1739)-N($G1739)+N($H1739)))</f>
        <v/>
      </c>
      <c r="L1739" s="52">
        <f>IF(K1739="","",IF($P1739=1,0,N($E1739)*IFERROR(INDEX(Products!$D$8:$D$307,MATCH($D1739,Products!$A$8:$A$307,0)),0)))</f>
        <v/>
      </c>
      <c r="M1739" s="52">
        <f>IF(OR(K1739="",$O1739=0),IF(K1739="","",0),IF($P1739=1,0,K1739*(N(INDEX(Settings!$E$11:$E$18,$O1739))+N(INDEX(Settings!$G$11:$G$18,$O1739)))+N(INDEX(Settings!$F$11:$F$18,$O1739))))</f>
        <v/>
      </c>
      <c r="N1739" s="53">
        <f>IF(K1739="","",K1739-L1739-M1739-N($I1739)-$P1739*N(Settings!$D$20))</f>
        <v/>
      </c>
      <c r="O1739">
        <f>IF($C1739="",0,IFERROR(MATCH($C1739,Settings!$D$11:$D$18,0),0))</f>
        <v/>
      </c>
      <c r="P1739">
        <f>IF(LOWER(TRIM($J1739&amp;""))="x",1,0)</f>
        <v/>
      </c>
    </row>
    <row r="1740">
      <c r="A1740" s="49" t="n">
        <v>46237</v>
      </c>
      <c r="B1740" s="50" t="inlineStr">
        <is>
          <t>BL27733</t>
        </is>
      </c>
      <c r="C1740" s="50" t="inlineStr">
        <is>
          <t>Own shop</t>
        </is>
      </c>
      <c r="D1740" s="50" t="inlineStr">
        <is>
          <t>BL-301</t>
        </is>
      </c>
      <c r="E1740" s="50" t="n">
        <v>1</v>
      </c>
      <c r="F1740" s="51" t="n">
        <v>18.4</v>
      </c>
      <c r="G1740" s="51" t="n">
        <v>0</v>
      </c>
      <c r="H1740" s="51" t="n">
        <v>4.12</v>
      </c>
      <c r="I1740" s="51" t="n">
        <v>5.16</v>
      </c>
      <c r="J1740" s="50" t="n"/>
      <c r="K1740" s="52">
        <f>IF(OR($A1740="",$E1740=""),"",IF($P1740=1,0,N($E1740)*N($F1740)-N($G1740)+N($H1740)))</f>
        <v/>
      </c>
      <c r="L1740" s="52">
        <f>IF(K1740="","",IF($P1740=1,0,N($E1740)*IFERROR(INDEX(Products!$D$8:$D$307,MATCH($D1740,Products!$A$8:$A$307,0)),0)))</f>
        <v/>
      </c>
      <c r="M1740" s="52">
        <f>IF(OR(K1740="",$O1740=0),IF(K1740="","",0),IF($P1740=1,0,K1740*(N(INDEX(Settings!$E$11:$E$18,$O1740))+N(INDEX(Settings!$G$11:$G$18,$O1740)))+N(INDEX(Settings!$F$11:$F$18,$O1740))))</f>
        <v/>
      </c>
      <c r="N1740" s="53">
        <f>IF(K1740="","",K1740-L1740-M1740-N($I1740)-$P1740*N(Settings!$D$20))</f>
        <v/>
      </c>
      <c r="O1740">
        <f>IF($C1740="",0,IFERROR(MATCH($C1740,Settings!$D$11:$D$18,0),0))</f>
        <v/>
      </c>
      <c r="P1740">
        <f>IF(LOWER(TRIM($J1740&amp;""))="x",1,0)</f>
        <v/>
      </c>
    </row>
    <row r="1741">
      <c r="A1741" s="49" t="n">
        <v>46237</v>
      </c>
      <c r="B1741" s="50" t="inlineStr">
        <is>
          <t>BL27734</t>
        </is>
      </c>
      <c r="C1741" s="50" t="inlineStr">
        <is>
          <t>Own shop</t>
        </is>
      </c>
      <c r="D1741" s="50" t="inlineStr">
        <is>
          <t>BL-303</t>
        </is>
      </c>
      <c r="E1741" s="50" t="n">
        <v>1</v>
      </c>
      <c r="F1741" s="51" t="n">
        <v>10</v>
      </c>
      <c r="G1741" s="51" t="n">
        <v>0</v>
      </c>
      <c r="H1741" s="51" t="n">
        <v>4.12</v>
      </c>
      <c r="I1741" s="51" t="n">
        <v>4.96</v>
      </c>
      <c r="J1741" s="50" t="n"/>
      <c r="K1741" s="52">
        <f>IF(OR($A1741="",$E1741=""),"",IF($P1741=1,0,N($E1741)*N($F1741)-N($G1741)+N($H1741)))</f>
        <v/>
      </c>
      <c r="L1741" s="52">
        <f>IF(K1741="","",IF($P1741=1,0,N($E1741)*IFERROR(INDEX(Products!$D$8:$D$307,MATCH($D1741,Products!$A$8:$A$307,0)),0)))</f>
        <v/>
      </c>
      <c r="M1741" s="52">
        <f>IF(OR(K1741="",$O1741=0),IF(K1741="","",0),IF($P1741=1,0,K1741*(N(INDEX(Settings!$E$11:$E$18,$O1741))+N(INDEX(Settings!$G$11:$G$18,$O1741)))+N(INDEX(Settings!$F$11:$F$18,$O1741))))</f>
        <v/>
      </c>
      <c r="N1741" s="53">
        <f>IF(K1741="","",K1741-L1741-M1741-N($I1741)-$P1741*N(Settings!$D$20))</f>
        <v/>
      </c>
      <c r="O1741">
        <f>IF($C1741="",0,IFERROR(MATCH($C1741,Settings!$D$11:$D$18,0),0))</f>
        <v/>
      </c>
      <c r="P1741">
        <f>IF(LOWER(TRIM($J1741&amp;""))="x",1,0)</f>
        <v/>
      </c>
    </row>
    <row r="1742">
      <c r="A1742" s="49" t="n">
        <v>46237</v>
      </c>
      <c r="B1742" s="50" t="inlineStr">
        <is>
          <t>BL27735</t>
        </is>
      </c>
      <c r="C1742" s="50" t="inlineStr">
        <is>
          <t>Etsy</t>
        </is>
      </c>
      <c r="D1742" s="50" t="inlineStr">
        <is>
          <t>BL-203</t>
        </is>
      </c>
      <c r="E1742" s="50" t="n">
        <v>1</v>
      </c>
      <c r="F1742" s="51" t="n">
        <v>16.72</v>
      </c>
      <c r="G1742" s="51" t="n">
        <v>0</v>
      </c>
      <c r="H1742" s="51" t="n">
        <v>3.28</v>
      </c>
      <c r="I1742" s="51" t="n">
        <v>4.96</v>
      </c>
      <c r="J1742" s="50" t="n"/>
      <c r="K1742" s="52">
        <f>IF(OR($A1742="",$E1742=""),"",IF($P1742=1,0,N($E1742)*N($F1742)-N($G1742)+N($H1742)))</f>
        <v/>
      </c>
      <c r="L1742" s="52">
        <f>IF(K1742="","",IF($P1742=1,0,N($E1742)*IFERROR(INDEX(Products!$D$8:$D$307,MATCH($D1742,Products!$A$8:$A$307,0)),0)))</f>
        <v/>
      </c>
      <c r="M1742" s="52">
        <f>IF(OR(K1742="",$O1742=0),IF(K1742="","",0),IF($P1742=1,0,K1742*(N(INDEX(Settings!$E$11:$E$18,$O1742))+N(INDEX(Settings!$G$11:$G$18,$O1742)))+N(INDEX(Settings!$F$11:$F$18,$O1742))))</f>
        <v/>
      </c>
      <c r="N1742" s="53">
        <f>IF(K1742="","",K1742-L1742-M1742-N($I1742)-$P1742*N(Settings!$D$20))</f>
        <v/>
      </c>
      <c r="O1742">
        <f>IF($C1742="",0,IFERROR(MATCH($C1742,Settings!$D$11:$D$18,0),0))</f>
        <v/>
      </c>
      <c r="P1742">
        <f>IF(LOWER(TRIM($J1742&amp;""))="x",1,0)</f>
        <v/>
      </c>
    </row>
    <row r="1743">
      <c r="A1743" s="49" t="n">
        <v>46237</v>
      </c>
      <c r="B1743" s="50" t="inlineStr">
        <is>
          <t>BL27736</t>
        </is>
      </c>
      <c r="C1743" s="50" t="inlineStr">
        <is>
          <t>Own shop</t>
        </is>
      </c>
      <c r="D1743" s="50" t="inlineStr">
        <is>
          <t>BL-203</t>
        </is>
      </c>
      <c r="E1743" s="50" t="n">
        <v>1</v>
      </c>
      <c r="F1743" s="51" t="n">
        <v>16.72</v>
      </c>
      <c r="G1743" s="51" t="n">
        <v>0</v>
      </c>
      <c r="H1743" s="51" t="n">
        <v>4.12</v>
      </c>
      <c r="I1743" s="51" t="n">
        <v>4.49</v>
      </c>
      <c r="J1743" s="50" t="n"/>
      <c r="K1743" s="52">
        <f>IF(OR($A1743="",$E1743=""),"",IF($P1743=1,0,N($E1743)*N($F1743)-N($G1743)+N($H1743)))</f>
        <v/>
      </c>
      <c r="L1743" s="52">
        <f>IF(K1743="","",IF($P1743=1,0,N($E1743)*IFERROR(INDEX(Products!$D$8:$D$307,MATCH($D1743,Products!$A$8:$A$307,0)),0)))</f>
        <v/>
      </c>
      <c r="M1743" s="52">
        <f>IF(OR(K1743="",$O1743=0),IF(K1743="","",0),IF($P1743=1,0,K1743*(N(INDEX(Settings!$E$11:$E$18,$O1743))+N(INDEX(Settings!$G$11:$G$18,$O1743)))+N(INDEX(Settings!$F$11:$F$18,$O1743))))</f>
        <v/>
      </c>
      <c r="N1743" s="53">
        <f>IF(K1743="","",K1743-L1743-M1743-N($I1743)-$P1743*N(Settings!$D$20))</f>
        <v/>
      </c>
      <c r="O1743">
        <f>IF($C1743="",0,IFERROR(MATCH($C1743,Settings!$D$11:$D$18,0),0))</f>
        <v/>
      </c>
      <c r="P1743">
        <f>IF(LOWER(TRIM($J1743&amp;""))="x",1,0)</f>
        <v/>
      </c>
    </row>
    <row r="1744">
      <c r="A1744" s="49" t="n">
        <v>46237</v>
      </c>
      <c r="B1744" s="50" t="inlineStr">
        <is>
          <t>BL27737</t>
        </is>
      </c>
      <c r="C1744" s="50" t="inlineStr">
        <is>
          <t>Own shop</t>
        </is>
      </c>
      <c r="D1744" s="50" t="inlineStr">
        <is>
          <t>BL-202</t>
        </is>
      </c>
      <c r="E1744" s="50" t="n">
        <v>1</v>
      </c>
      <c r="F1744" s="51" t="n">
        <v>57.98</v>
      </c>
      <c r="G1744" s="51" t="n">
        <v>0</v>
      </c>
      <c r="H1744" s="51" t="n">
        <v>0</v>
      </c>
      <c r="I1744" s="51" t="n">
        <v>6.9</v>
      </c>
      <c r="J1744" s="50" t="n"/>
      <c r="K1744" s="52">
        <f>IF(OR($A1744="",$E1744=""),"",IF($P1744=1,0,N($E1744)*N($F1744)-N($G1744)+N($H1744)))</f>
        <v/>
      </c>
      <c r="L1744" s="52">
        <f>IF(K1744="","",IF($P1744=1,0,N($E1744)*IFERROR(INDEX(Products!$D$8:$D$307,MATCH($D1744,Products!$A$8:$A$307,0)),0)))</f>
        <v/>
      </c>
      <c r="M1744" s="52">
        <f>IF(OR(K1744="",$O1744=0),IF(K1744="","",0),IF($P1744=1,0,K1744*(N(INDEX(Settings!$E$11:$E$18,$O1744))+N(INDEX(Settings!$G$11:$G$18,$O1744)))+N(INDEX(Settings!$F$11:$F$18,$O1744))))</f>
        <v/>
      </c>
      <c r="N1744" s="53">
        <f>IF(K1744="","",K1744-L1744-M1744-N($I1744)-$P1744*N(Settings!$D$20))</f>
        <v/>
      </c>
      <c r="O1744">
        <f>IF($C1744="",0,IFERROR(MATCH($C1744,Settings!$D$11:$D$18,0),0))</f>
        <v/>
      </c>
      <c r="P1744">
        <f>IF(LOWER(TRIM($J1744&amp;""))="x",1,0)</f>
        <v/>
      </c>
    </row>
    <row r="1745">
      <c r="A1745" s="49" t="n">
        <v>46237</v>
      </c>
      <c r="B1745" s="50" t="inlineStr">
        <is>
          <t>BL27738</t>
        </is>
      </c>
      <c r="C1745" s="50" t="inlineStr">
        <is>
          <t>eBay</t>
        </is>
      </c>
      <c r="D1745" s="50" t="inlineStr">
        <is>
          <t>BL-402</t>
        </is>
      </c>
      <c r="E1745" s="50" t="n">
        <v>1</v>
      </c>
      <c r="F1745" s="51" t="n">
        <v>41.93</v>
      </c>
      <c r="G1745" s="51" t="n">
        <v>0</v>
      </c>
      <c r="H1745" s="51" t="n">
        <v>3.28</v>
      </c>
      <c r="I1745" s="51" t="n">
        <v>6.9</v>
      </c>
      <c r="J1745" s="50" t="n"/>
      <c r="K1745" s="52">
        <f>IF(OR($A1745="",$E1745=""),"",IF($P1745=1,0,N($E1745)*N($F1745)-N($G1745)+N($H1745)))</f>
        <v/>
      </c>
      <c r="L1745" s="52">
        <f>IF(K1745="","",IF($P1745=1,0,N($E1745)*IFERROR(INDEX(Products!$D$8:$D$307,MATCH($D1745,Products!$A$8:$A$307,0)),0)))</f>
        <v/>
      </c>
      <c r="M1745" s="52">
        <f>IF(OR(K1745="",$O1745=0),IF(K1745="","",0),IF($P1745=1,0,K1745*(N(INDEX(Settings!$E$11:$E$18,$O1745))+N(INDEX(Settings!$G$11:$G$18,$O1745)))+N(INDEX(Settings!$F$11:$F$18,$O1745))))</f>
        <v/>
      </c>
      <c r="N1745" s="53">
        <f>IF(K1745="","",K1745-L1745-M1745-N($I1745)-$P1745*N(Settings!$D$20))</f>
        <v/>
      </c>
      <c r="O1745">
        <f>IF($C1745="",0,IFERROR(MATCH($C1745,Settings!$D$11:$D$18,0),0))</f>
        <v/>
      </c>
      <c r="P1745">
        <f>IF(LOWER(TRIM($J1745&amp;""))="x",1,0)</f>
        <v/>
      </c>
    </row>
    <row r="1746">
      <c r="A1746" s="49" t="n">
        <v>46237</v>
      </c>
      <c r="B1746" s="50" t="inlineStr">
        <is>
          <t>BL27739</t>
        </is>
      </c>
      <c r="C1746" s="50" t="inlineStr">
        <is>
          <t>eBay</t>
        </is>
      </c>
      <c r="D1746" s="50" t="inlineStr">
        <is>
          <t>BL-302</t>
        </is>
      </c>
      <c r="E1746" s="50" t="n">
        <v>2</v>
      </c>
      <c r="F1746" s="51" t="n">
        <v>33.53</v>
      </c>
      <c r="G1746" s="51" t="n">
        <v>0</v>
      </c>
      <c r="H1746" s="51" t="n">
        <v>3.28</v>
      </c>
      <c r="I1746" s="51" t="n">
        <v>4.68</v>
      </c>
      <c r="J1746" s="50" t="n"/>
      <c r="K1746" s="52">
        <f>IF(OR($A1746="",$E1746=""),"",IF($P1746=1,0,N($E1746)*N($F1746)-N($G1746)+N($H1746)))</f>
        <v/>
      </c>
      <c r="L1746" s="52">
        <f>IF(K1746="","",IF($P1746=1,0,N($E1746)*IFERROR(INDEX(Products!$D$8:$D$307,MATCH($D1746,Products!$A$8:$A$307,0)),0)))</f>
        <v/>
      </c>
      <c r="M1746" s="52">
        <f>IF(OR(K1746="",$O1746=0),IF(K1746="","",0),IF($P1746=1,0,K1746*(N(INDEX(Settings!$E$11:$E$18,$O1746))+N(INDEX(Settings!$G$11:$G$18,$O1746)))+N(INDEX(Settings!$F$11:$F$18,$O1746))))</f>
        <v/>
      </c>
      <c r="N1746" s="53">
        <f>IF(K1746="","",K1746-L1746-M1746-N($I1746)-$P1746*N(Settings!$D$20))</f>
        <v/>
      </c>
      <c r="O1746">
        <f>IF($C1746="",0,IFERROR(MATCH($C1746,Settings!$D$11:$D$18,0),0))</f>
        <v/>
      </c>
      <c r="P1746">
        <f>IF(LOWER(TRIM($J1746&amp;""))="x",1,0)</f>
        <v/>
      </c>
    </row>
    <row r="1747">
      <c r="A1747" s="49" t="n">
        <v>46237</v>
      </c>
      <c r="B1747" s="50" t="inlineStr">
        <is>
          <t>BL27740</t>
        </is>
      </c>
      <c r="C1747" s="50" t="inlineStr">
        <is>
          <t>Amazon</t>
        </is>
      </c>
      <c r="D1747" s="50" t="inlineStr">
        <is>
          <t>BL-302</t>
        </is>
      </c>
      <c r="E1747" s="50" t="n">
        <v>1</v>
      </c>
      <c r="F1747" s="51" t="n">
        <v>35.21</v>
      </c>
      <c r="G1747" s="51" t="n">
        <v>0</v>
      </c>
      <c r="H1747" s="51" t="n">
        <v>0</v>
      </c>
      <c r="I1747" s="51" t="n">
        <v>4.68</v>
      </c>
      <c r="J1747" s="50" t="n"/>
      <c r="K1747" s="52">
        <f>IF(OR($A1747="",$E1747=""),"",IF($P1747=1,0,N($E1747)*N($F1747)-N($G1747)+N($H1747)))</f>
        <v/>
      </c>
      <c r="L1747" s="52">
        <f>IF(K1747="","",IF($P1747=1,0,N($E1747)*IFERROR(INDEX(Products!$D$8:$D$307,MATCH($D1747,Products!$A$8:$A$307,0)),0)))</f>
        <v/>
      </c>
      <c r="M1747" s="52">
        <f>IF(OR(K1747="",$O1747=0),IF(K1747="","",0),IF($P1747=1,0,K1747*(N(INDEX(Settings!$E$11:$E$18,$O1747))+N(INDEX(Settings!$G$11:$G$18,$O1747)))+N(INDEX(Settings!$F$11:$F$18,$O1747))))</f>
        <v/>
      </c>
      <c r="N1747" s="53">
        <f>IF(K1747="","",K1747-L1747-M1747-N($I1747)-$P1747*N(Settings!$D$20))</f>
        <v/>
      </c>
      <c r="O1747">
        <f>IF($C1747="",0,IFERROR(MATCH($C1747,Settings!$D$11:$D$18,0),0))</f>
        <v/>
      </c>
      <c r="P1747">
        <f>IF(LOWER(TRIM($J1747&amp;""))="x",1,0)</f>
        <v/>
      </c>
    </row>
    <row r="1748">
      <c r="A1748" s="49" t="n">
        <v>46238</v>
      </c>
      <c r="B1748" s="50" t="inlineStr">
        <is>
          <t>BL27741</t>
        </is>
      </c>
      <c r="C1748" s="50" t="inlineStr">
        <is>
          <t>Own shop</t>
        </is>
      </c>
      <c r="D1748" s="50" t="inlineStr">
        <is>
          <t>BL-302</t>
        </is>
      </c>
      <c r="E1748" s="50" t="n">
        <v>1</v>
      </c>
      <c r="F1748" s="51" t="n">
        <v>33.53</v>
      </c>
      <c r="G1748" s="51" t="n">
        <v>0</v>
      </c>
      <c r="H1748" s="51" t="n">
        <v>4.12</v>
      </c>
      <c r="I1748" s="51" t="n">
        <v>4.34</v>
      </c>
      <c r="J1748" s="50" t="n"/>
      <c r="K1748" s="52">
        <f>IF(OR($A1748="",$E1748=""),"",IF($P1748=1,0,N($E1748)*N($F1748)-N($G1748)+N($H1748)))</f>
        <v/>
      </c>
      <c r="L1748" s="52">
        <f>IF(K1748="","",IF($P1748=1,0,N($E1748)*IFERROR(INDEX(Products!$D$8:$D$307,MATCH($D1748,Products!$A$8:$A$307,0)),0)))</f>
        <v/>
      </c>
      <c r="M1748" s="52">
        <f>IF(OR(K1748="",$O1748=0),IF(K1748="","",0),IF($P1748=1,0,K1748*(N(INDEX(Settings!$E$11:$E$18,$O1748))+N(INDEX(Settings!$G$11:$G$18,$O1748)))+N(INDEX(Settings!$F$11:$F$18,$O1748))))</f>
        <v/>
      </c>
      <c r="N1748" s="53">
        <f>IF(K1748="","",K1748-L1748-M1748-N($I1748)-$P1748*N(Settings!$D$20))</f>
        <v/>
      </c>
      <c r="O1748">
        <f>IF($C1748="",0,IFERROR(MATCH($C1748,Settings!$D$11:$D$18,0),0))</f>
        <v/>
      </c>
      <c r="P1748">
        <f>IF(LOWER(TRIM($J1748&amp;""))="x",1,0)</f>
        <v/>
      </c>
    </row>
    <row r="1749">
      <c r="A1749" s="49" t="n">
        <v>46238</v>
      </c>
      <c r="B1749" s="50" t="inlineStr">
        <is>
          <t>BL27742</t>
        </is>
      </c>
      <c r="C1749" s="50" t="inlineStr">
        <is>
          <t>eBay</t>
        </is>
      </c>
      <c r="D1749" s="50" t="inlineStr">
        <is>
          <t>BL-401</t>
        </is>
      </c>
      <c r="E1749" s="50" t="n">
        <v>1</v>
      </c>
      <c r="F1749" s="51" t="n">
        <v>23.45</v>
      </c>
      <c r="G1749" s="51" t="n">
        <v>0</v>
      </c>
      <c r="H1749" s="51" t="n">
        <v>3.28</v>
      </c>
      <c r="I1749" s="51" t="n">
        <v>4.83</v>
      </c>
      <c r="J1749" s="50" t="n"/>
      <c r="K1749" s="52">
        <f>IF(OR($A1749="",$E1749=""),"",IF($P1749=1,0,N($E1749)*N($F1749)-N($G1749)+N($H1749)))</f>
        <v/>
      </c>
      <c r="L1749" s="52">
        <f>IF(K1749="","",IF($P1749=1,0,N($E1749)*IFERROR(INDEX(Products!$D$8:$D$307,MATCH($D1749,Products!$A$8:$A$307,0)),0)))</f>
        <v/>
      </c>
      <c r="M1749" s="52">
        <f>IF(OR(K1749="",$O1749=0),IF(K1749="","",0),IF($P1749=1,0,K1749*(N(INDEX(Settings!$E$11:$E$18,$O1749))+N(INDEX(Settings!$G$11:$G$18,$O1749)))+N(INDEX(Settings!$F$11:$F$18,$O1749))))</f>
        <v/>
      </c>
      <c r="N1749" s="53">
        <f>IF(K1749="","",K1749-L1749-M1749-N($I1749)-$P1749*N(Settings!$D$20))</f>
        <v/>
      </c>
      <c r="O1749">
        <f>IF($C1749="",0,IFERROR(MATCH($C1749,Settings!$D$11:$D$18,0),0))</f>
        <v/>
      </c>
      <c r="P1749">
        <f>IF(LOWER(TRIM($J1749&amp;""))="x",1,0)</f>
        <v/>
      </c>
    </row>
    <row r="1750">
      <c r="A1750" s="49" t="n">
        <v>46238</v>
      </c>
      <c r="B1750" s="50" t="inlineStr">
        <is>
          <t>BL27743</t>
        </is>
      </c>
      <c r="C1750" s="50" t="inlineStr">
        <is>
          <t>Own shop</t>
        </is>
      </c>
      <c r="D1750" s="50" t="inlineStr">
        <is>
          <t>BL-301</t>
        </is>
      </c>
      <c r="E1750" s="50" t="n">
        <v>1</v>
      </c>
      <c r="F1750" s="51" t="n">
        <v>18.4</v>
      </c>
      <c r="G1750" s="51" t="n">
        <v>0</v>
      </c>
      <c r="H1750" s="51" t="n">
        <v>4.12</v>
      </c>
      <c r="I1750" s="51" t="n">
        <v>4.48</v>
      </c>
      <c r="J1750" s="50" t="n"/>
      <c r="K1750" s="52">
        <f>IF(OR($A1750="",$E1750=""),"",IF($P1750=1,0,N($E1750)*N($F1750)-N($G1750)+N($H1750)))</f>
        <v/>
      </c>
      <c r="L1750" s="52">
        <f>IF(K1750="","",IF($P1750=1,0,N($E1750)*IFERROR(INDEX(Products!$D$8:$D$307,MATCH($D1750,Products!$A$8:$A$307,0)),0)))</f>
        <v/>
      </c>
      <c r="M1750" s="52">
        <f>IF(OR(K1750="",$O1750=0),IF(K1750="","",0),IF($P1750=1,0,K1750*(N(INDEX(Settings!$E$11:$E$18,$O1750))+N(INDEX(Settings!$G$11:$G$18,$O1750)))+N(INDEX(Settings!$F$11:$F$18,$O1750))))</f>
        <v/>
      </c>
      <c r="N1750" s="53">
        <f>IF(K1750="","",K1750-L1750-M1750-N($I1750)-$P1750*N(Settings!$D$20))</f>
        <v/>
      </c>
      <c r="O1750">
        <f>IF($C1750="",0,IFERROR(MATCH($C1750,Settings!$D$11:$D$18,0),0))</f>
        <v/>
      </c>
      <c r="P1750">
        <f>IF(LOWER(TRIM($J1750&amp;""))="x",1,0)</f>
        <v/>
      </c>
    </row>
    <row r="1751">
      <c r="A1751" s="49" t="n">
        <v>46238</v>
      </c>
      <c r="B1751" s="50" t="inlineStr">
        <is>
          <t>BL27744</t>
        </is>
      </c>
      <c r="C1751" s="50" t="inlineStr">
        <is>
          <t>Amazon</t>
        </is>
      </c>
      <c r="D1751" s="50" t="inlineStr">
        <is>
          <t>BL-403</t>
        </is>
      </c>
      <c r="E1751" s="50" t="n">
        <v>1</v>
      </c>
      <c r="F1751" s="51" t="n">
        <v>11.38</v>
      </c>
      <c r="G1751" s="51" t="n">
        <v>0</v>
      </c>
      <c r="H1751" s="51" t="n">
        <v>0</v>
      </c>
      <c r="I1751" s="51" t="n">
        <v>4.15</v>
      </c>
      <c r="J1751" s="50" t="n"/>
      <c r="K1751" s="52">
        <f>IF(OR($A1751="",$E1751=""),"",IF($P1751=1,0,N($E1751)*N($F1751)-N($G1751)+N($H1751)))</f>
        <v/>
      </c>
      <c r="L1751" s="52">
        <f>IF(K1751="","",IF($P1751=1,0,N($E1751)*IFERROR(INDEX(Products!$D$8:$D$307,MATCH($D1751,Products!$A$8:$A$307,0)),0)))</f>
        <v/>
      </c>
      <c r="M1751" s="52">
        <f>IF(OR(K1751="",$O1751=0),IF(K1751="","",0),IF($P1751=1,0,K1751*(N(INDEX(Settings!$E$11:$E$18,$O1751))+N(INDEX(Settings!$G$11:$G$18,$O1751)))+N(INDEX(Settings!$F$11:$F$18,$O1751))))</f>
        <v/>
      </c>
      <c r="N1751" s="53">
        <f>IF(K1751="","",K1751-L1751-M1751-N($I1751)-$P1751*N(Settings!$D$20))</f>
        <v/>
      </c>
      <c r="O1751">
        <f>IF($C1751="",0,IFERROR(MATCH($C1751,Settings!$D$11:$D$18,0),0))</f>
        <v/>
      </c>
      <c r="P1751">
        <f>IF(LOWER(TRIM($J1751&amp;""))="x",1,0)</f>
        <v/>
      </c>
    </row>
    <row r="1752">
      <c r="A1752" s="49" t="n">
        <v>46238</v>
      </c>
      <c r="B1752" s="50" t="inlineStr">
        <is>
          <t>BL27745</t>
        </is>
      </c>
      <c r="C1752" s="50" t="inlineStr">
        <is>
          <t>eBay</t>
        </is>
      </c>
      <c r="D1752" s="50" t="inlineStr">
        <is>
          <t>BL-104</t>
        </is>
      </c>
      <c r="E1752" s="50" t="n">
        <v>1</v>
      </c>
      <c r="F1752" s="51" t="n">
        <v>8.32</v>
      </c>
      <c r="G1752" s="51" t="n">
        <v>0</v>
      </c>
      <c r="H1752" s="51" t="n">
        <v>3.28</v>
      </c>
      <c r="I1752" s="51" t="n">
        <v>4.82</v>
      </c>
      <c r="J1752" s="50" t="n"/>
      <c r="K1752" s="52">
        <f>IF(OR($A1752="",$E1752=""),"",IF($P1752=1,0,N($E1752)*N($F1752)-N($G1752)+N($H1752)))</f>
        <v/>
      </c>
      <c r="L1752" s="52">
        <f>IF(K1752="","",IF($P1752=1,0,N($E1752)*IFERROR(INDEX(Products!$D$8:$D$307,MATCH($D1752,Products!$A$8:$A$307,0)),0)))</f>
        <v/>
      </c>
      <c r="M1752" s="52">
        <f>IF(OR(K1752="",$O1752=0),IF(K1752="","",0),IF($P1752=1,0,K1752*(N(INDEX(Settings!$E$11:$E$18,$O1752))+N(INDEX(Settings!$G$11:$G$18,$O1752)))+N(INDEX(Settings!$F$11:$F$18,$O1752))))</f>
        <v/>
      </c>
      <c r="N1752" s="53">
        <f>IF(K1752="","",K1752-L1752-M1752-N($I1752)-$P1752*N(Settings!$D$20))</f>
        <v/>
      </c>
      <c r="O1752">
        <f>IF($C1752="",0,IFERROR(MATCH($C1752,Settings!$D$11:$D$18,0),0))</f>
        <v/>
      </c>
      <c r="P1752">
        <f>IF(LOWER(TRIM($J1752&amp;""))="x",1,0)</f>
        <v/>
      </c>
    </row>
    <row r="1753">
      <c r="A1753" s="49" t="n">
        <v>46238</v>
      </c>
      <c r="B1753" s="50" t="inlineStr">
        <is>
          <t>BL27746</t>
        </is>
      </c>
      <c r="C1753" s="50" t="inlineStr">
        <is>
          <t>Own shop</t>
        </is>
      </c>
      <c r="D1753" s="50" t="inlineStr">
        <is>
          <t>BL-202</t>
        </is>
      </c>
      <c r="E1753" s="50" t="n">
        <v>1</v>
      </c>
      <c r="F1753" s="51" t="n">
        <v>57.98</v>
      </c>
      <c r="G1753" s="51" t="n">
        <v>0</v>
      </c>
      <c r="H1753" s="51" t="n">
        <v>0</v>
      </c>
      <c r="I1753" s="51" t="n">
        <v>6.9</v>
      </c>
      <c r="J1753" s="50" t="n"/>
      <c r="K1753" s="52">
        <f>IF(OR($A1753="",$E1753=""),"",IF($P1753=1,0,N($E1753)*N($F1753)-N($G1753)+N($H1753)))</f>
        <v/>
      </c>
      <c r="L1753" s="52">
        <f>IF(K1753="","",IF($P1753=1,0,N($E1753)*IFERROR(INDEX(Products!$D$8:$D$307,MATCH($D1753,Products!$A$8:$A$307,0)),0)))</f>
        <v/>
      </c>
      <c r="M1753" s="52">
        <f>IF(OR(K1753="",$O1753=0),IF(K1753="","",0),IF($P1753=1,0,K1753*(N(INDEX(Settings!$E$11:$E$18,$O1753))+N(INDEX(Settings!$G$11:$G$18,$O1753)))+N(INDEX(Settings!$F$11:$F$18,$O1753))))</f>
        <v/>
      </c>
      <c r="N1753" s="53">
        <f>IF(K1753="","",K1753-L1753-M1753-N($I1753)-$P1753*N(Settings!$D$20))</f>
        <v/>
      </c>
      <c r="O1753">
        <f>IF($C1753="",0,IFERROR(MATCH($C1753,Settings!$D$11:$D$18,0),0))</f>
        <v/>
      </c>
      <c r="P1753">
        <f>IF(LOWER(TRIM($J1753&amp;""))="x",1,0)</f>
        <v/>
      </c>
    </row>
    <row r="1754">
      <c r="A1754" s="49" t="n">
        <v>46238</v>
      </c>
      <c r="B1754" s="50" t="inlineStr">
        <is>
          <t>BL27747</t>
        </is>
      </c>
      <c r="C1754" s="50" t="inlineStr">
        <is>
          <t>Amazon</t>
        </is>
      </c>
      <c r="D1754" s="50" t="inlineStr">
        <is>
          <t>BL-201</t>
        </is>
      </c>
      <c r="E1754" s="50" t="n">
        <v>1</v>
      </c>
      <c r="F1754" s="51" t="n">
        <v>13.15</v>
      </c>
      <c r="G1754" s="51" t="n">
        <v>0</v>
      </c>
      <c r="H1754" s="51" t="n">
        <v>0</v>
      </c>
      <c r="I1754" s="51" t="n">
        <v>4.41</v>
      </c>
      <c r="J1754" s="50" t="n"/>
      <c r="K1754" s="52">
        <f>IF(OR($A1754="",$E1754=""),"",IF($P1754=1,0,N($E1754)*N($F1754)-N($G1754)+N($H1754)))</f>
        <v/>
      </c>
      <c r="L1754" s="52">
        <f>IF(K1754="","",IF($P1754=1,0,N($E1754)*IFERROR(INDEX(Products!$D$8:$D$307,MATCH($D1754,Products!$A$8:$A$307,0)),0)))</f>
        <v/>
      </c>
      <c r="M1754" s="52">
        <f>IF(OR(K1754="",$O1754=0),IF(K1754="","",0),IF($P1754=1,0,K1754*(N(INDEX(Settings!$E$11:$E$18,$O1754))+N(INDEX(Settings!$G$11:$G$18,$O1754)))+N(INDEX(Settings!$F$11:$F$18,$O1754))))</f>
        <v/>
      </c>
      <c r="N1754" s="53">
        <f>IF(K1754="","",K1754-L1754-M1754-N($I1754)-$P1754*N(Settings!$D$20))</f>
        <v/>
      </c>
      <c r="O1754">
        <f>IF($C1754="",0,IFERROR(MATCH($C1754,Settings!$D$11:$D$18,0),0))</f>
        <v/>
      </c>
      <c r="P1754">
        <f>IF(LOWER(TRIM($J1754&amp;""))="x",1,0)</f>
        <v/>
      </c>
    </row>
    <row r="1755">
      <c r="A1755" s="49" t="n">
        <v>46238</v>
      </c>
      <c r="B1755" s="50" t="inlineStr">
        <is>
          <t>BL27748</t>
        </is>
      </c>
      <c r="C1755" s="50" t="inlineStr">
        <is>
          <t>Own shop</t>
        </is>
      </c>
      <c r="D1755" s="50" t="inlineStr">
        <is>
          <t>BL-104</t>
        </is>
      </c>
      <c r="E1755" s="50" t="n">
        <v>1</v>
      </c>
      <c r="F1755" s="51" t="n">
        <v>8.32</v>
      </c>
      <c r="G1755" s="51" t="n">
        <v>0</v>
      </c>
      <c r="H1755" s="51" t="n">
        <v>4.12</v>
      </c>
      <c r="I1755" s="51" t="n">
        <v>5.04</v>
      </c>
      <c r="J1755" s="50" t="n"/>
      <c r="K1755" s="52">
        <f>IF(OR($A1755="",$E1755=""),"",IF($P1755=1,0,N($E1755)*N($F1755)-N($G1755)+N($H1755)))</f>
        <v/>
      </c>
      <c r="L1755" s="52">
        <f>IF(K1755="","",IF($P1755=1,0,N($E1755)*IFERROR(INDEX(Products!$D$8:$D$307,MATCH($D1755,Products!$A$8:$A$307,0)),0)))</f>
        <v/>
      </c>
      <c r="M1755" s="52">
        <f>IF(OR(K1755="",$O1755=0),IF(K1755="","",0),IF($P1755=1,0,K1755*(N(INDEX(Settings!$E$11:$E$18,$O1755))+N(INDEX(Settings!$G$11:$G$18,$O1755)))+N(INDEX(Settings!$F$11:$F$18,$O1755))))</f>
        <v/>
      </c>
      <c r="N1755" s="53">
        <f>IF(K1755="","",K1755-L1755-M1755-N($I1755)-$P1755*N(Settings!$D$20))</f>
        <v/>
      </c>
      <c r="O1755">
        <f>IF($C1755="",0,IFERROR(MATCH($C1755,Settings!$D$11:$D$18,0),0))</f>
        <v/>
      </c>
      <c r="P1755">
        <f>IF(LOWER(TRIM($J1755&amp;""))="x",1,0)</f>
        <v/>
      </c>
    </row>
    <row r="1756">
      <c r="A1756" s="49" t="n">
        <v>46239</v>
      </c>
      <c r="B1756" s="50" t="inlineStr">
        <is>
          <t>BL27749</t>
        </is>
      </c>
      <c r="C1756" s="50" t="inlineStr">
        <is>
          <t>Own shop</t>
        </is>
      </c>
      <c r="D1756" s="50" t="inlineStr">
        <is>
          <t>BL-204</t>
        </is>
      </c>
      <c r="E1756" s="50" t="n">
        <v>1</v>
      </c>
      <c r="F1756" s="51" t="n">
        <v>19.24</v>
      </c>
      <c r="G1756" s="51" t="n">
        <v>1.92</v>
      </c>
      <c r="H1756" s="51" t="n">
        <v>4.12</v>
      </c>
      <c r="I1756" s="51" t="n">
        <v>4.36</v>
      </c>
      <c r="J1756" s="50" t="n"/>
      <c r="K1756" s="52">
        <f>IF(OR($A1756="",$E1756=""),"",IF($P1756=1,0,N($E1756)*N($F1756)-N($G1756)+N($H1756)))</f>
        <v/>
      </c>
      <c r="L1756" s="52">
        <f>IF(K1756="","",IF($P1756=1,0,N($E1756)*IFERROR(INDEX(Products!$D$8:$D$307,MATCH($D1756,Products!$A$8:$A$307,0)),0)))</f>
        <v/>
      </c>
      <c r="M1756" s="52">
        <f>IF(OR(K1756="",$O1756=0),IF(K1756="","",0),IF($P1756=1,0,K1756*(N(INDEX(Settings!$E$11:$E$18,$O1756))+N(INDEX(Settings!$G$11:$G$18,$O1756)))+N(INDEX(Settings!$F$11:$F$18,$O1756))))</f>
        <v/>
      </c>
      <c r="N1756" s="53">
        <f>IF(K1756="","",K1756-L1756-M1756-N($I1756)-$P1756*N(Settings!$D$20))</f>
        <v/>
      </c>
      <c r="O1756">
        <f>IF($C1756="",0,IFERROR(MATCH($C1756,Settings!$D$11:$D$18,0),0))</f>
        <v/>
      </c>
      <c r="P1756">
        <f>IF(LOWER(TRIM($J1756&amp;""))="x",1,0)</f>
        <v/>
      </c>
    </row>
    <row r="1757">
      <c r="A1757" s="49" t="n">
        <v>46239</v>
      </c>
      <c r="B1757" s="50" t="inlineStr">
        <is>
          <t>BL27750</t>
        </is>
      </c>
      <c r="C1757" s="50" t="inlineStr">
        <is>
          <t>eBay</t>
        </is>
      </c>
      <c r="D1757" s="50" t="inlineStr">
        <is>
          <t>BL-203</t>
        </is>
      </c>
      <c r="E1757" s="50" t="n">
        <v>1</v>
      </c>
      <c r="F1757" s="51" t="n">
        <v>16.72</v>
      </c>
      <c r="G1757" s="51" t="n">
        <v>0</v>
      </c>
      <c r="H1757" s="51" t="n">
        <v>3.28</v>
      </c>
      <c r="I1757" s="51" t="n">
        <v>4.45</v>
      </c>
      <c r="J1757" s="50" t="n"/>
      <c r="K1757" s="52">
        <f>IF(OR($A1757="",$E1757=""),"",IF($P1757=1,0,N($E1757)*N($F1757)-N($G1757)+N($H1757)))</f>
        <v/>
      </c>
      <c r="L1757" s="52">
        <f>IF(K1757="","",IF($P1757=1,0,N($E1757)*IFERROR(INDEX(Products!$D$8:$D$307,MATCH($D1757,Products!$A$8:$A$307,0)),0)))</f>
        <v/>
      </c>
      <c r="M1757" s="52">
        <f>IF(OR(K1757="",$O1757=0),IF(K1757="","",0),IF($P1757=1,0,K1757*(N(INDEX(Settings!$E$11:$E$18,$O1757))+N(INDEX(Settings!$G$11:$G$18,$O1757)))+N(INDEX(Settings!$F$11:$F$18,$O1757))))</f>
        <v/>
      </c>
      <c r="N1757" s="53">
        <f>IF(K1757="","",K1757-L1757-M1757-N($I1757)-$P1757*N(Settings!$D$20))</f>
        <v/>
      </c>
      <c r="O1757">
        <f>IF($C1757="",0,IFERROR(MATCH($C1757,Settings!$D$11:$D$18,0),0))</f>
        <v/>
      </c>
      <c r="P1757">
        <f>IF(LOWER(TRIM($J1757&amp;""))="x",1,0)</f>
        <v/>
      </c>
    </row>
    <row r="1758">
      <c r="A1758" s="49" t="n">
        <v>46239</v>
      </c>
      <c r="B1758" s="50" t="inlineStr">
        <is>
          <t>BL27751</t>
        </is>
      </c>
      <c r="C1758" s="50" t="inlineStr">
        <is>
          <t>Own shop</t>
        </is>
      </c>
      <c r="D1758" s="50" t="inlineStr">
        <is>
          <t>BL-104</t>
        </is>
      </c>
      <c r="E1758" s="50" t="n">
        <v>1</v>
      </c>
      <c r="F1758" s="51" t="n">
        <v>8.32</v>
      </c>
      <c r="G1758" s="51" t="n">
        <v>0</v>
      </c>
      <c r="H1758" s="51" t="n">
        <v>4.12</v>
      </c>
      <c r="I1758" s="51" t="n">
        <v>4.46</v>
      </c>
      <c r="J1758" s="50" t="n"/>
      <c r="K1758" s="52">
        <f>IF(OR($A1758="",$E1758=""),"",IF($P1758=1,0,N($E1758)*N($F1758)-N($G1758)+N($H1758)))</f>
        <v/>
      </c>
      <c r="L1758" s="52">
        <f>IF(K1758="","",IF($P1758=1,0,N($E1758)*IFERROR(INDEX(Products!$D$8:$D$307,MATCH($D1758,Products!$A$8:$A$307,0)),0)))</f>
        <v/>
      </c>
      <c r="M1758" s="52">
        <f>IF(OR(K1758="",$O1758=0),IF(K1758="","",0),IF($P1758=1,0,K1758*(N(INDEX(Settings!$E$11:$E$18,$O1758))+N(INDEX(Settings!$G$11:$G$18,$O1758)))+N(INDEX(Settings!$F$11:$F$18,$O1758))))</f>
        <v/>
      </c>
      <c r="N1758" s="53">
        <f>IF(K1758="","",K1758-L1758-M1758-N($I1758)-$P1758*N(Settings!$D$20))</f>
        <v/>
      </c>
      <c r="O1758">
        <f>IF($C1758="",0,IFERROR(MATCH($C1758,Settings!$D$11:$D$18,0),0))</f>
        <v/>
      </c>
      <c r="P1758">
        <f>IF(LOWER(TRIM($J1758&amp;""))="x",1,0)</f>
        <v/>
      </c>
    </row>
    <row r="1759">
      <c r="A1759" s="49" t="n">
        <v>46239</v>
      </c>
      <c r="B1759" s="50" t="inlineStr">
        <is>
          <t>BL27752</t>
        </is>
      </c>
      <c r="C1759" s="50" t="inlineStr">
        <is>
          <t>Own shop</t>
        </is>
      </c>
      <c r="D1759" s="50" t="inlineStr">
        <is>
          <t>BL-201</t>
        </is>
      </c>
      <c r="E1759" s="50" t="n">
        <v>1</v>
      </c>
      <c r="F1759" s="51" t="n">
        <v>12.52</v>
      </c>
      <c r="G1759" s="51" t="n">
        <v>0</v>
      </c>
      <c r="H1759" s="51" t="n">
        <v>4.12</v>
      </c>
      <c r="I1759" s="51" t="n">
        <v>5.11</v>
      </c>
      <c r="J1759" s="50" t="n"/>
      <c r="K1759" s="52">
        <f>IF(OR($A1759="",$E1759=""),"",IF($P1759=1,0,N($E1759)*N($F1759)-N($G1759)+N($H1759)))</f>
        <v/>
      </c>
      <c r="L1759" s="52">
        <f>IF(K1759="","",IF($P1759=1,0,N($E1759)*IFERROR(INDEX(Products!$D$8:$D$307,MATCH($D1759,Products!$A$8:$A$307,0)),0)))</f>
        <v/>
      </c>
      <c r="M1759" s="52">
        <f>IF(OR(K1759="",$O1759=0),IF(K1759="","",0),IF($P1759=1,0,K1759*(N(INDEX(Settings!$E$11:$E$18,$O1759))+N(INDEX(Settings!$G$11:$G$18,$O1759)))+N(INDEX(Settings!$F$11:$F$18,$O1759))))</f>
        <v/>
      </c>
      <c r="N1759" s="53">
        <f>IF(K1759="","",K1759-L1759-M1759-N($I1759)-$P1759*N(Settings!$D$20))</f>
        <v/>
      </c>
      <c r="O1759">
        <f>IF($C1759="",0,IFERROR(MATCH($C1759,Settings!$D$11:$D$18,0),0))</f>
        <v/>
      </c>
      <c r="P1759">
        <f>IF(LOWER(TRIM($J1759&amp;""))="x",1,0)</f>
        <v/>
      </c>
    </row>
    <row r="1760">
      <c r="A1760" s="49" t="n">
        <v>46240</v>
      </c>
      <c r="B1760" s="50" t="inlineStr">
        <is>
          <t>BL27753</t>
        </is>
      </c>
      <c r="C1760" s="50" t="inlineStr">
        <is>
          <t>Own shop</t>
        </is>
      </c>
      <c r="D1760" s="50" t="inlineStr">
        <is>
          <t>BL-103</t>
        </is>
      </c>
      <c r="E1760" s="50" t="n">
        <v>2</v>
      </c>
      <c r="F1760" s="51" t="n">
        <v>29.33</v>
      </c>
      <c r="G1760" s="51" t="n">
        <v>5.87</v>
      </c>
      <c r="H1760" s="51" t="n">
        <v>0</v>
      </c>
      <c r="I1760" s="51" t="n">
        <v>5.16</v>
      </c>
      <c r="J1760" s="50" t="n"/>
      <c r="K1760" s="52">
        <f>IF(OR($A1760="",$E1760=""),"",IF($P1760=1,0,N($E1760)*N($F1760)-N($G1760)+N($H1760)))</f>
        <v/>
      </c>
      <c r="L1760" s="52">
        <f>IF(K1760="","",IF($P1760=1,0,N($E1760)*IFERROR(INDEX(Products!$D$8:$D$307,MATCH($D1760,Products!$A$8:$A$307,0)),0)))</f>
        <v/>
      </c>
      <c r="M1760" s="52">
        <f>IF(OR(K1760="",$O1760=0),IF(K1760="","",0),IF($P1760=1,0,K1760*(N(INDEX(Settings!$E$11:$E$18,$O1760))+N(INDEX(Settings!$G$11:$G$18,$O1760)))+N(INDEX(Settings!$F$11:$F$18,$O1760))))</f>
        <v/>
      </c>
      <c r="N1760" s="53">
        <f>IF(K1760="","",K1760-L1760-M1760-N($I1760)-$P1760*N(Settings!$D$20))</f>
        <v/>
      </c>
      <c r="O1760">
        <f>IF($C1760="",0,IFERROR(MATCH($C1760,Settings!$D$11:$D$18,0),0))</f>
        <v/>
      </c>
      <c r="P1760">
        <f>IF(LOWER(TRIM($J1760&amp;""))="x",1,0)</f>
        <v/>
      </c>
    </row>
    <row r="1761">
      <c r="A1761" s="49" t="n">
        <v>46240</v>
      </c>
      <c r="B1761" s="50" t="inlineStr">
        <is>
          <t>BL27754</t>
        </is>
      </c>
      <c r="C1761" s="50" t="inlineStr">
        <is>
          <t>Own shop</t>
        </is>
      </c>
      <c r="D1761" s="50" t="inlineStr">
        <is>
          <t>BL-302</t>
        </is>
      </c>
      <c r="E1761" s="50" t="n">
        <v>1</v>
      </c>
      <c r="F1761" s="51" t="n">
        <v>33.53</v>
      </c>
      <c r="G1761" s="51" t="n">
        <v>0</v>
      </c>
      <c r="H1761" s="51" t="n">
        <v>4.12</v>
      </c>
      <c r="I1761" s="51" t="n">
        <v>4.52</v>
      </c>
      <c r="J1761" s="50" t="n"/>
      <c r="K1761" s="52">
        <f>IF(OR($A1761="",$E1761=""),"",IF($P1761=1,0,N($E1761)*N($F1761)-N($G1761)+N($H1761)))</f>
        <v/>
      </c>
      <c r="L1761" s="52">
        <f>IF(K1761="","",IF($P1761=1,0,N($E1761)*IFERROR(INDEX(Products!$D$8:$D$307,MATCH($D1761,Products!$A$8:$A$307,0)),0)))</f>
        <v/>
      </c>
      <c r="M1761" s="52">
        <f>IF(OR(K1761="",$O1761=0),IF(K1761="","",0),IF($P1761=1,0,K1761*(N(INDEX(Settings!$E$11:$E$18,$O1761))+N(INDEX(Settings!$G$11:$G$18,$O1761)))+N(INDEX(Settings!$F$11:$F$18,$O1761))))</f>
        <v/>
      </c>
      <c r="N1761" s="53">
        <f>IF(K1761="","",K1761-L1761-M1761-N($I1761)-$P1761*N(Settings!$D$20))</f>
        <v/>
      </c>
      <c r="O1761">
        <f>IF($C1761="",0,IFERROR(MATCH($C1761,Settings!$D$11:$D$18,0),0))</f>
        <v/>
      </c>
      <c r="P1761">
        <f>IF(LOWER(TRIM($J1761&amp;""))="x",1,0)</f>
        <v/>
      </c>
    </row>
    <row r="1762">
      <c r="A1762" s="49" t="n">
        <v>46240</v>
      </c>
      <c r="B1762" s="50" t="inlineStr">
        <is>
          <t>BL27755</t>
        </is>
      </c>
      <c r="C1762" s="50" t="inlineStr">
        <is>
          <t>Amazon</t>
        </is>
      </c>
      <c r="D1762" s="50" t="inlineStr">
        <is>
          <t>BL-302</t>
        </is>
      </c>
      <c r="E1762" s="50" t="n">
        <v>1</v>
      </c>
      <c r="F1762" s="51" t="n">
        <v>35.21</v>
      </c>
      <c r="G1762" s="51" t="n">
        <v>0</v>
      </c>
      <c r="H1762" s="51" t="n">
        <v>0</v>
      </c>
      <c r="I1762" s="51" t="n">
        <v>4.43</v>
      </c>
      <c r="J1762" s="50" t="n"/>
      <c r="K1762" s="52">
        <f>IF(OR($A1762="",$E1762=""),"",IF($P1762=1,0,N($E1762)*N($F1762)-N($G1762)+N($H1762)))</f>
        <v/>
      </c>
      <c r="L1762" s="52">
        <f>IF(K1762="","",IF($P1762=1,0,N($E1762)*IFERROR(INDEX(Products!$D$8:$D$307,MATCH($D1762,Products!$A$8:$A$307,0)),0)))</f>
        <v/>
      </c>
      <c r="M1762" s="52">
        <f>IF(OR(K1762="",$O1762=0),IF(K1762="","",0),IF($P1762=1,0,K1762*(N(INDEX(Settings!$E$11:$E$18,$O1762))+N(INDEX(Settings!$G$11:$G$18,$O1762)))+N(INDEX(Settings!$F$11:$F$18,$O1762))))</f>
        <v/>
      </c>
      <c r="N1762" s="53">
        <f>IF(K1762="","",K1762-L1762-M1762-N($I1762)-$P1762*N(Settings!$D$20))</f>
        <v/>
      </c>
      <c r="O1762">
        <f>IF($C1762="",0,IFERROR(MATCH($C1762,Settings!$D$11:$D$18,0),0))</f>
        <v/>
      </c>
      <c r="P1762">
        <f>IF(LOWER(TRIM($J1762&amp;""))="x",1,0)</f>
        <v/>
      </c>
    </row>
    <row r="1763">
      <c r="A1763" s="49" t="n">
        <v>46240</v>
      </c>
      <c r="B1763" s="50" t="inlineStr">
        <is>
          <t>BL27756</t>
        </is>
      </c>
      <c r="C1763" s="50" t="inlineStr">
        <is>
          <t>Own shop</t>
        </is>
      </c>
      <c r="D1763" s="50" t="inlineStr">
        <is>
          <t>BL-402</t>
        </is>
      </c>
      <c r="E1763" s="50" t="n">
        <v>1</v>
      </c>
      <c r="F1763" s="51" t="n">
        <v>41.93</v>
      </c>
      <c r="G1763" s="51" t="n">
        <v>0</v>
      </c>
      <c r="H1763" s="51" t="n">
        <v>4.12</v>
      </c>
      <c r="I1763" s="51" t="n">
        <v>6.9</v>
      </c>
      <c r="J1763" s="50" t="n"/>
      <c r="K1763" s="52">
        <f>IF(OR($A1763="",$E1763=""),"",IF($P1763=1,0,N($E1763)*N($F1763)-N($G1763)+N($H1763)))</f>
        <v/>
      </c>
      <c r="L1763" s="52">
        <f>IF(K1763="","",IF($P1763=1,0,N($E1763)*IFERROR(INDEX(Products!$D$8:$D$307,MATCH($D1763,Products!$A$8:$A$307,0)),0)))</f>
        <v/>
      </c>
      <c r="M1763" s="52">
        <f>IF(OR(K1763="",$O1763=0),IF(K1763="","",0),IF($P1763=1,0,K1763*(N(INDEX(Settings!$E$11:$E$18,$O1763))+N(INDEX(Settings!$G$11:$G$18,$O1763)))+N(INDEX(Settings!$F$11:$F$18,$O1763))))</f>
        <v/>
      </c>
      <c r="N1763" s="53">
        <f>IF(K1763="","",K1763-L1763-M1763-N($I1763)-$P1763*N(Settings!$D$20))</f>
        <v/>
      </c>
      <c r="O1763">
        <f>IF($C1763="",0,IFERROR(MATCH($C1763,Settings!$D$11:$D$18,0),0))</f>
        <v/>
      </c>
      <c r="P1763">
        <f>IF(LOWER(TRIM($J1763&amp;""))="x",1,0)</f>
        <v/>
      </c>
    </row>
    <row r="1764">
      <c r="A1764" s="49" t="n">
        <v>46240</v>
      </c>
      <c r="B1764" s="50" t="inlineStr">
        <is>
          <t>BL27757</t>
        </is>
      </c>
      <c r="C1764" s="50" t="inlineStr">
        <is>
          <t>Amazon</t>
        </is>
      </c>
      <c r="D1764" s="50" t="inlineStr">
        <is>
          <t>BL-401</t>
        </is>
      </c>
      <c r="E1764" s="50" t="n">
        <v>1</v>
      </c>
      <c r="F1764" s="51" t="n">
        <v>24.62</v>
      </c>
      <c r="G1764" s="51" t="n">
        <v>0</v>
      </c>
      <c r="H1764" s="51" t="n">
        <v>0</v>
      </c>
      <c r="I1764" s="51" t="n">
        <v>4.57</v>
      </c>
      <c r="J1764" s="50" t="n"/>
      <c r="K1764" s="52">
        <f>IF(OR($A1764="",$E1764=""),"",IF($P1764=1,0,N($E1764)*N($F1764)-N($G1764)+N($H1764)))</f>
        <v/>
      </c>
      <c r="L1764" s="52">
        <f>IF(K1764="","",IF($P1764=1,0,N($E1764)*IFERROR(INDEX(Products!$D$8:$D$307,MATCH($D1764,Products!$A$8:$A$307,0)),0)))</f>
        <v/>
      </c>
      <c r="M1764" s="52">
        <f>IF(OR(K1764="",$O1764=0),IF(K1764="","",0),IF($P1764=1,0,K1764*(N(INDEX(Settings!$E$11:$E$18,$O1764))+N(INDEX(Settings!$G$11:$G$18,$O1764)))+N(INDEX(Settings!$F$11:$F$18,$O1764))))</f>
        <v/>
      </c>
      <c r="N1764" s="53">
        <f>IF(K1764="","",K1764-L1764-M1764-N($I1764)-$P1764*N(Settings!$D$20))</f>
        <v/>
      </c>
      <c r="O1764">
        <f>IF($C1764="",0,IFERROR(MATCH($C1764,Settings!$D$11:$D$18,0),0))</f>
        <v/>
      </c>
      <c r="P1764">
        <f>IF(LOWER(TRIM($J1764&amp;""))="x",1,0)</f>
        <v/>
      </c>
    </row>
    <row r="1765">
      <c r="A1765" s="49" t="n">
        <v>46240</v>
      </c>
      <c r="B1765" s="50" t="inlineStr">
        <is>
          <t>BL27758</t>
        </is>
      </c>
      <c r="C1765" s="50" t="inlineStr">
        <is>
          <t>Etsy</t>
        </is>
      </c>
      <c r="D1765" s="50" t="inlineStr">
        <is>
          <t>BL-302</t>
        </is>
      </c>
      <c r="E1765" s="50" t="n">
        <v>1</v>
      </c>
      <c r="F1765" s="51" t="n">
        <v>33.53</v>
      </c>
      <c r="G1765" s="51" t="n">
        <v>0</v>
      </c>
      <c r="H1765" s="51" t="n">
        <v>3.28</v>
      </c>
      <c r="I1765" s="51" t="n">
        <v>4.51</v>
      </c>
      <c r="J1765" s="50" t="n"/>
      <c r="K1765" s="52">
        <f>IF(OR($A1765="",$E1765=""),"",IF($P1765=1,0,N($E1765)*N($F1765)-N($G1765)+N($H1765)))</f>
        <v/>
      </c>
      <c r="L1765" s="52">
        <f>IF(K1765="","",IF($P1765=1,0,N($E1765)*IFERROR(INDEX(Products!$D$8:$D$307,MATCH($D1765,Products!$A$8:$A$307,0)),0)))</f>
        <v/>
      </c>
      <c r="M1765" s="52">
        <f>IF(OR(K1765="",$O1765=0),IF(K1765="","",0),IF($P1765=1,0,K1765*(N(INDEX(Settings!$E$11:$E$18,$O1765))+N(INDEX(Settings!$G$11:$G$18,$O1765)))+N(INDEX(Settings!$F$11:$F$18,$O1765))))</f>
        <v/>
      </c>
      <c r="N1765" s="53">
        <f>IF(K1765="","",K1765-L1765-M1765-N($I1765)-$P1765*N(Settings!$D$20))</f>
        <v/>
      </c>
      <c r="O1765">
        <f>IF($C1765="",0,IFERROR(MATCH($C1765,Settings!$D$11:$D$18,0),0))</f>
        <v/>
      </c>
      <c r="P1765">
        <f>IF(LOWER(TRIM($J1765&amp;""))="x",1,0)</f>
        <v/>
      </c>
    </row>
    <row r="1766">
      <c r="A1766" s="49" t="n">
        <v>46240</v>
      </c>
      <c r="B1766" s="50" t="inlineStr">
        <is>
          <t>BL27759</t>
        </is>
      </c>
      <c r="C1766" s="50" t="inlineStr">
        <is>
          <t>Amazon</t>
        </is>
      </c>
      <c r="D1766" s="50" t="inlineStr">
        <is>
          <t>BL-201</t>
        </is>
      </c>
      <c r="E1766" s="50" t="n">
        <v>1</v>
      </c>
      <c r="F1766" s="51" t="n">
        <v>13.15</v>
      </c>
      <c r="G1766" s="51" t="n">
        <v>0</v>
      </c>
      <c r="H1766" s="51" t="n">
        <v>0</v>
      </c>
      <c r="I1766" s="51" t="n">
        <v>4.54</v>
      </c>
      <c r="J1766" s="50" t="n"/>
      <c r="K1766" s="52">
        <f>IF(OR($A1766="",$E1766=""),"",IF($P1766=1,0,N($E1766)*N($F1766)-N($G1766)+N($H1766)))</f>
        <v/>
      </c>
      <c r="L1766" s="52">
        <f>IF(K1766="","",IF($P1766=1,0,N($E1766)*IFERROR(INDEX(Products!$D$8:$D$307,MATCH($D1766,Products!$A$8:$A$307,0)),0)))</f>
        <v/>
      </c>
      <c r="M1766" s="52">
        <f>IF(OR(K1766="",$O1766=0),IF(K1766="","",0),IF($P1766=1,0,K1766*(N(INDEX(Settings!$E$11:$E$18,$O1766))+N(INDEX(Settings!$G$11:$G$18,$O1766)))+N(INDEX(Settings!$F$11:$F$18,$O1766))))</f>
        <v/>
      </c>
      <c r="N1766" s="53">
        <f>IF(K1766="","",K1766-L1766-M1766-N($I1766)-$P1766*N(Settings!$D$20))</f>
        <v/>
      </c>
      <c r="O1766">
        <f>IF($C1766="",0,IFERROR(MATCH($C1766,Settings!$D$11:$D$18,0),0))</f>
        <v/>
      </c>
      <c r="P1766">
        <f>IF(LOWER(TRIM($J1766&amp;""))="x",1,0)</f>
        <v/>
      </c>
    </row>
    <row r="1767">
      <c r="A1767" s="49" t="n">
        <v>46240</v>
      </c>
      <c r="B1767" s="50" t="inlineStr">
        <is>
          <t>BL27760</t>
        </is>
      </c>
      <c r="C1767" s="50" t="inlineStr">
        <is>
          <t>Amazon</t>
        </is>
      </c>
      <c r="D1767" s="50" t="inlineStr">
        <is>
          <t>BL-201</t>
        </is>
      </c>
      <c r="E1767" s="50" t="n">
        <v>1</v>
      </c>
      <c r="F1767" s="51" t="n">
        <v>13.15</v>
      </c>
      <c r="G1767" s="51" t="n">
        <v>0</v>
      </c>
      <c r="H1767" s="51" t="n">
        <v>0</v>
      </c>
      <c r="I1767" s="51" t="n">
        <v>5.14</v>
      </c>
      <c r="J1767" s="50" t="n"/>
      <c r="K1767" s="52">
        <f>IF(OR($A1767="",$E1767=""),"",IF($P1767=1,0,N($E1767)*N($F1767)-N($G1767)+N($H1767)))</f>
        <v/>
      </c>
      <c r="L1767" s="52">
        <f>IF(K1767="","",IF($P1767=1,0,N($E1767)*IFERROR(INDEX(Products!$D$8:$D$307,MATCH($D1767,Products!$A$8:$A$307,0)),0)))</f>
        <v/>
      </c>
      <c r="M1767" s="52">
        <f>IF(OR(K1767="",$O1767=0),IF(K1767="","",0),IF($P1767=1,0,K1767*(N(INDEX(Settings!$E$11:$E$18,$O1767))+N(INDEX(Settings!$G$11:$G$18,$O1767)))+N(INDEX(Settings!$F$11:$F$18,$O1767))))</f>
        <v/>
      </c>
      <c r="N1767" s="53">
        <f>IF(K1767="","",K1767-L1767-M1767-N($I1767)-$P1767*N(Settings!$D$20))</f>
        <v/>
      </c>
      <c r="O1767">
        <f>IF($C1767="",0,IFERROR(MATCH($C1767,Settings!$D$11:$D$18,0),0))</f>
        <v/>
      </c>
      <c r="P1767">
        <f>IF(LOWER(TRIM($J1767&amp;""))="x",1,0)</f>
        <v/>
      </c>
    </row>
    <row r="1768">
      <c r="A1768" s="49" t="n">
        <v>46240</v>
      </c>
      <c r="B1768" s="50" t="inlineStr">
        <is>
          <t>BL27761</t>
        </is>
      </c>
      <c r="C1768" s="50" t="inlineStr">
        <is>
          <t>Etsy</t>
        </is>
      </c>
      <c r="D1768" s="50" t="inlineStr">
        <is>
          <t>BL-102</t>
        </is>
      </c>
      <c r="E1768" s="50" t="n">
        <v>1</v>
      </c>
      <c r="F1768" s="51" t="n">
        <v>14.2</v>
      </c>
      <c r="G1768" s="51" t="n">
        <v>0</v>
      </c>
      <c r="H1768" s="51" t="n">
        <v>3.28</v>
      </c>
      <c r="I1768" s="51" t="n">
        <v>4.59</v>
      </c>
      <c r="J1768" s="50" t="n"/>
      <c r="K1768" s="52">
        <f>IF(OR($A1768="",$E1768=""),"",IF($P1768=1,0,N($E1768)*N($F1768)-N($G1768)+N($H1768)))</f>
        <v/>
      </c>
      <c r="L1768" s="52">
        <f>IF(K1768="","",IF($P1768=1,0,N($E1768)*IFERROR(INDEX(Products!$D$8:$D$307,MATCH($D1768,Products!$A$8:$A$307,0)),0)))</f>
        <v/>
      </c>
      <c r="M1768" s="52">
        <f>IF(OR(K1768="",$O1768=0),IF(K1768="","",0),IF($P1768=1,0,K1768*(N(INDEX(Settings!$E$11:$E$18,$O1768))+N(INDEX(Settings!$G$11:$G$18,$O1768)))+N(INDEX(Settings!$F$11:$F$18,$O1768))))</f>
        <v/>
      </c>
      <c r="N1768" s="53">
        <f>IF(K1768="","",K1768-L1768-M1768-N($I1768)-$P1768*N(Settings!$D$20))</f>
        <v/>
      </c>
      <c r="O1768">
        <f>IF($C1768="",0,IFERROR(MATCH($C1768,Settings!$D$11:$D$18,0),0))</f>
        <v/>
      </c>
      <c r="P1768">
        <f>IF(LOWER(TRIM($J1768&amp;""))="x",1,0)</f>
        <v/>
      </c>
    </row>
    <row r="1769">
      <c r="A1769" s="49" t="n">
        <v>46240</v>
      </c>
      <c r="B1769" s="50" t="inlineStr">
        <is>
          <t>BL27762</t>
        </is>
      </c>
      <c r="C1769" s="50" t="inlineStr">
        <is>
          <t>eBay</t>
        </is>
      </c>
      <c r="D1769" s="50" t="inlineStr">
        <is>
          <t>BL-102</t>
        </is>
      </c>
      <c r="E1769" s="50" t="n">
        <v>1</v>
      </c>
      <c r="F1769" s="51" t="n">
        <v>14.2</v>
      </c>
      <c r="G1769" s="51" t="n">
        <v>0</v>
      </c>
      <c r="H1769" s="51" t="n">
        <v>3.28</v>
      </c>
      <c r="I1769" s="51" t="n">
        <v>4.34</v>
      </c>
      <c r="J1769" s="50" t="n"/>
      <c r="K1769" s="52">
        <f>IF(OR($A1769="",$E1769=""),"",IF($P1769=1,0,N($E1769)*N($F1769)-N($G1769)+N($H1769)))</f>
        <v/>
      </c>
      <c r="L1769" s="52">
        <f>IF(K1769="","",IF($P1769=1,0,N($E1769)*IFERROR(INDEX(Products!$D$8:$D$307,MATCH($D1769,Products!$A$8:$A$307,0)),0)))</f>
        <v/>
      </c>
      <c r="M1769" s="52">
        <f>IF(OR(K1769="",$O1769=0),IF(K1769="","",0),IF($P1769=1,0,K1769*(N(INDEX(Settings!$E$11:$E$18,$O1769))+N(INDEX(Settings!$G$11:$G$18,$O1769)))+N(INDEX(Settings!$F$11:$F$18,$O1769))))</f>
        <v/>
      </c>
      <c r="N1769" s="53">
        <f>IF(K1769="","",K1769-L1769-M1769-N($I1769)-$P1769*N(Settings!$D$20))</f>
        <v/>
      </c>
      <c r="O1769">
        <f>IF($C1769="",0,IFERROR(MATCH($C1769,Settings!$D$11:$D$18,0),0))</f>
        <v/>
      </c>
      <c r="P1769">
        <f>IF(LOWER(TRIM($J1769&amp;""))="x",1,0)</f>
        <v/>
      </c>
    </row>
    <row r="1770">
      <c r="A1770" s="49" t="n">
        <v>46241</v>
      </c>
      <c r="B1770" s="50" t="inlineStr">
        <is>
          <t>BL27763</t>
        </is>
      </c>
      <c r="C1770" s="50" t="inlineStr">
        <is>
          <t>eBay</t>
        </is>
      </c>
      <c r="D1770" s="50" t="inlineStr">
        <is>
          <t>BL-303</t>
        </is>
      </c>
      <c r="E1770" s="50" t="n">
        <v>1</v>
      </c>
      <c r="F1770" s="51" t="n">
        <v>10</v>
      </c>
      <c r="G1770" s="51" t="n">
        <v>0</v>
      </c>
      <c r="H1770" s="51" t="n">
        <v>3.28</v>
      </c>
      <c r="I1770" s="51" t="n">
        <v>4.27</v>
      </c>
      <c r="J1770" s="50" t="n"/>
      <c r="K1770" s="52">
        <f>IF(OR($A1770="",$E1770=""),"",IF($P1770=1,0,N($E1770)*N($F1770)-N($G1770)+N($H1770)))</f>
        <v/>
      </c>
      <c r="L1770" s="52">
        <f>IF(K1770="","",IF($P1770=1,0,N($E1770)*IFERROR(INDEX(Products!$D$8:$D$307,MATCH($D1770,Products!$A$8:$A$307,0)),0)))</f>
        <v/>
      </c>
      <c r="M1770" s="52">
        <f>IF(OR(K1770="",$O1770=0),IF(K1770="","",0),IF($P1770=1,0,K1770*(N(INDEX(Settings!$E$11:$E$18,$O1770))+N(INDEX(Settings!$G$11:$G$18,$O1770)))+N(INDEX(Settings!$F$11:$F$18,$O1770))))</f>
        <v/>
      </c>
      <c r="N1770" s="53">
        <f>IF(K1770="","",K1770-L1770-M1770-N($I1770)-$P1770*N(Settings!$D$20))</f>
        <v/>
      </c>
      <c r="O1770">
        <f>IF($C1770="",0,IFERROR(MATCH($C1770,Settings!$D$11:$D$18,0),0))</f>
        <v/>
      </c>
      <c r="P1770">
        <f>IF(LOWER(TRIM($J1770&amp;""))="x",1,0)</f>
        <v/>
      </c>
    </row>
    <row r="1771">
      <c r="A1771" s="49" t="n">
        <v>46241</v>
      </c>
      <c r="B1771" s="50" t="inlineStr">
        <is>
          <t>BL27764</t>
        </is>
      </c>
      <c r="C1771" s="50" t="inlineStr">
        <is>
          <t>Amazon</t>
        </is>
      </c>
      <c r="D1771" s="50" t="inlineStr">
        <is>
          <t>BL-301</t>
        </is>
      </c>
      <c r="E1771" s="50" t="n">
        <v>1</v>
      </c>
      <c r="F1771" s="51" t="n">
        <v>19.32</v>
      </c>
      <c r="G1771" s="51" t="n">
        <v>0</v>
      </c>
      <c r="H1771" s="51" t="n">
        <v>0</v>
      </c>
      <c r="I1771" s="51" t="n">
        <v>4.71</v>
      </c>
      <c r="J1771" s="50" t="n"/>
      <c r="K1771" s="52">
        <f>IF(OR($A1771="",$E1771=""),"",IF($P1771=1,0,N($E1771)*N($F1771)-N($G1771)+N($H1771)))</f>
        <v/>
      </c>
      <c r="L1771" s="52">
        <f>IF(K1771="","",IF($P1771=1,0,N($E1771)*IFERROR(INDEX(Products!$D$8:$D$307,MATCH($D1771,Products!$A$8:$A$307,0)),0)))</f>
        <v/>
      </c>
      <c r="M1771" s="52">
        <f>IF(OR(K1771="",$O1771=0),IF(K1771="","",0),IF($P1771=1,0,K1771*(N(INDEX(Settings!$E$11:$E$18,$O1771))+N(INDEX(Settings!$G$11:$G$18,$O1771)))+N(INDEX(Settings!$F$11:$F$18,$O1771))))</f>
        <v/>
      </c>
      <c r="N1771" s="53">
        <f>IF(K1771="","",K1771-L1771-M1771-N($I1771)-$P1771*N(Settings!$D$20))</f>
        <v/>
      </c>
      <c r="O1771">
        <f>IF($C1771="",0,IFERROR(MATCH($C1771,Settings!$D$11:$D$18,0),0))</f>
        <v/>
      </c>
      <c r="P1771">
        <f>IF(LOWER(TRIM($J1771&amp;""))="x",1,0)</f>
        <v/>
      </c>
    </row>
    <row r="1772">
      <c r="A1772" s="49" t="n">
        <v>46241</v>
      </c>
      <c r="B1772" s="50" t="inlineStr">
        <is>
          <t>BL27765</t>
        </is>
      </c>
      <c r="C1772" s="50" t="inlineStr">
        <is>
          <t>Amazon</t>
        </is>
      </c>
      <c r="D1772" s="50" t="inlineStr">
        <is>
          <t>BL-104</t>
        </is>
      </c>
      <c r="E1772" s="50" t="n">
        <v>2</v>
      </c>
      <c r="F1772" s="51" t="n">
        <v>8.74</v>
      </c>
      <c r="G1772" s="51" t="n">
        <v>0</v>
      </c>
      <c r="H1772" s="51" t="n">
        <v>0</v>
      </c>
      <c r="I1772" s="51" t="n">
        <v>4.25</v>
      </c>
      <c r="J1772" s="50" t="n"/>
      <c r="K1772" s="52">
        <f>IF(OR($A1772="",$E1772=""),"",IF($P1772=1,0,N($E1772)*N($F1772)-N($G1772)+N($H1772)))</f>
        <v/>
      </c>
      <c r="L1772" s="52">
        <f>IF(K1772="","",IF($P1772=1,0,N($E1772)*IFERROR(INDEX(Products!$D$8:$D$307,MATCH($D1772,Products!$A$8:$A$307,0)),0)))</f>
        <v/>
      </c>
      <c r="M1772" s="52">
        <f>IF(OR(K1772="",$O1772=0),IF(K1772="","",0),IF($P1772=1,0,K1772*(N(INDEX(Settings!$E$11:$E$18,$O1772))+N(INDEX(Settings!$G$11:$G$18,$O1772)))+N(INDEX(Settings!$F$11:$F$18,$O1772))))</f>
        <v/>
      </c>
      <c r="N1772" s="53">
        <f>IF(K1772="","",K1772-L1772-M1772-N($I1772)-$P1772*N(Settings!$D$20))</f>
        <v/>
      </c>
      <c r="O1772">
        <f>IF($C1772="",0,IFERROR(MATCH($C1772,Settings!$D$11:$D$18,0),0))</f>
        <v/>
      </c>
      <c r="P1772">
        <f>IF(LOWER(TRIM($J1772&amp;""))="x",1,0)</f>
        <v/>
      </c>
    </row>
    <row r="1773">
      <c r="A1773" s="49" t="n">
        <v>46241</v>
      </c>
      <c r="B1773" s="50" t="inlineStr">
        <is>
          <t>BL27766</t>
        </is>
      </c>
      <c r="C1773" s="50" t="inlineStr">
        <is>
          <t>Etsy</t>
        </is>
      </c>
      <c r="D1773" s="50" t="inlineStr">
        <is>
          <t>BL-104</t>
        </is>
      </c>
      <c r="E1773" s="50" t="n">
        <v>1</v>
      </c>
      <c r="F1773" s="51" t="n">
        <v>8.32</v>
      </c>
      <c r="G1773" s="51" t="n">
        <v>0</v>
      </c>
      <c r="H1773" s="51" t="n">
        <v>3.28</v>
      </c>
      <c r="I1773" s="51" t="n">
        <v>4.37</v>
      </c>
      <c r="J1773" s="50" t="inlineStr">
        <is>
          <t>x</t>
        </is>
      </c>
      <c r="K1773" s="52">
        <f>IF(OR($A1773="",$E1773=""),"",IF($P1773=1,0,N($E1773)*N($F1773)-N($G1773)+N($H1773)))</f>
        <v/>
      </c>
      <c r="L1773" s="52">
        <f>IF(K1773="","",IF($P1773=1,0,N($E1773)*IFERROR(INDEX(Products!$D$8:$D$307,MATCH($D1773,Products!$A$8:$A$307,0)),0)))</f>
        <v/>
      </c>
      <c r="M1773" s="52">
        <f>IF(OR(K1773="",$O1773=0),IF(K1773="","",0),IF($P1773=1,0,K1773*(N(INDEX(Settings!$E$11:$E$18,$O1773))+N(INDEX(Settings!$G$11:$G$18,$O1773)))+N(INDEX(Settings!$F$11:$F$18,$O1773))))</f>
        <v/>
      </c>
      <c r="N1773" s="53">
        <f>IF(K1773="","",K1773-L1773-M1773-N($I1773)-$P1773*N(Settings!$D$20))</f>
        <v/>
      </c>
      <c r="O1773">
        <f>IF($C1773="",0,IFERROR(MATCH($C1773,Settings!$D$11:$D$18,0),0))</f>
        <v/>
      </c>
      <c r="P1773">
        <f>IF(LOWER(TRIM($J1773&amp;""))="x",1,0)</f>
        <v/>
      </c>
    </row>
    <row r="1774">
      <c r="A1774" s="49" t="n">
        <v>46242</v>
      </c>
      <c r="B1774" s="50" t="inlineStr">
        <is>
          <t>BL27767</t>
        </is>
      </c>
      <c r="C1774" s="50" t="inlineStr">
        <is>
          <t>Own shop</t>
        </is>
      </c>
      <c r="D1774" s="50" t="inlineStr">
        <is>
          <t>BL-303</t>
        </is>
      </c>
      <c r="E1774" s="50" t="n">
        <v>1</v>
      </c>
      <c r="F1774" s="51" t="n">
        <v>10</v>
      </c>
      <c r="G1774" s="51" t="n">
        <v>0</v>
      </c>
      <c r="H1774" s="51" t="n">
        <v>4.12</v>
      </c>
      <c r="I1774" s="51" t="n">
        <v>5.16</v>
      </c>
      <c r="J1774" s="50" t="n"/>
      <c r="K1774" s="52">
        <f>IF(OR($A1774="",$E1774=""),"",IF($P1774=1,0,N($E1774)*N($F1774)-N($G1774)+N($H1774)))</f>
        <v/>
      </c>
      <c r="L1774" s="52">
        <f>IF(K1774="","",IF($P1774=1,0,N($E1774)*IFERROR(INDEX(Products!$D$8:$D$307,MATCH($D1774,Products!$A$8:$A$307,0)),0)))</f>
        <v/>
      </c>
      <c r="M1774" s="52">
        <f>IF(OR(K1774="",$O1774=0),IF(K1774="","",0),IF($P1774=1,0,K1774*(N(INDEX(Settings!$E$11:$E$18,$O1774))+N(INDEX(Settings!$G$11:$G$18,$O1774)))+N(INDEX(Settings!$F$11:$F$18,$O1774))))</f>
        <v/>
      </c>
      <c r="N1774" s="53">
        <f>IF(K1774="","",K1774-L1774-M1774-N($I1774)-$P1774*N(Settings!$D$20))</f>
        <v/>
      </c>
      <c r="O1774">
        <f>IF($C1774="",0,IFERROR(MATCH($C1774,Settings!$D$11:$D$18,0),0))</f>
        <v/>
      </c>
      <c r="P1774">
        <f>IF(LOWER(TRIM($J1774&amp;""))="x",1,0)</f>
        <v/>
      </c>
    </row>
    <row r="1775">
      <c r="A1775" s="49" t="n">
        <v>46242</v>
      </c>
      <c r="B1775" s="50" t="inlineStr">
        <is>
          <t>BL27768</t>
        </is>
      </c>
      <c r="C1775" s="50" t="inlineStr">
        <is>
          <t>eBay</t>
        </is>
      </c>
      <c r="D1775" s="50" t="inlineStr">
        <is>
          <t>BL-101</t>
        </is>
      </c>
      <c r="E1775" s="50" t="n">
        <v>1</v>
      </c>
      <c r="F1775" s="51" t="n">
        <v>20.92</v>
      </c>
      <c r="G1775" s="51" t="n">
        <v>0</v>
      </c>
      <c r="H1775" s="51" t="n">
        <v>3.28</v>
      </c>
      <c r="I1775" s="51" t="n">
        <v>4.74</v>
      </c>
      <c r="J1775" s="50" t="n"/>
      <c r="K1775" s="52">
        <f>IF(OR($A1775="",$E1775=""),"",IF($P1775=1,0,N($E1775)*N($F1775)-N($G1775)+N($H1775)))</f>
        <v/>
      </c>
      <c r="L1775" s="52">
        <f>IF(K1775="","",IF($P1775=1,0,N($E1775)*IFERROR(INDEX(Products!$D$8:$D$307,MATCH($D1775,Products!$A$8:$A$307,0)),0)))</f>
        <v/>
      </c>
      <c r="M1775" s="52">
        <f>IF(OR(K1775="",$O1775=0),IF(K1775="","",0),IF($P1775=1,0,K1775*(N(INDEX(Settings!$E$11:$E$18,$O1775))+N(INDEX(Settings!$G$11:$G$18,$O1775)))+N(INDEX(Settings!$F$11:$F$18,$O1775))))</f>
        <v/>
      </c>
      <c r="N1775" s="53">
        <f>IF(K1775="","",K1775-L1775-M1775-N($I1775)-$P1775*N(Settings!$D$20))</f>
        <v/>
      </c>
      <c r="O1775">
        <f>IF($C1775="",0,IFERROR(MATCH($C1775,Settings!$D$11:$D$18,0),0))</f>
        <v/>
      </c>
      <c r="P1775">
        <f>IF(LOWER(TRIM($J1775&amp;""))="x",1,0)</f>
        <v/>
      </c>
    </row>
    <row r="1776">
      <c r="A1776" s="49" t="n">
        <v>46242</v>
      </c>
      <c r="B1776" s="50" t="inlineStr">
        <is>
          <t>BL27769</t>
        </is>
      </c>
      <c r="C1776" s="50" t="inlineStr">
        <is>
          <t>Own shop</t>
        </is>
      </c>
      <c r="D1776" s="50" t="inlineStr">
        <is>
          <t>BL-302</t>
        </is>
      </c>
      <c r="E1776" s="50" t="n">
        <v>1</v>
      </c>
      <c r="F1776" s="51" t="n">
        <v>33.53</v>
      </c>
      <c r="G1776" s="51" t="n">
        <v>0</v>
      </c>
      <c r="H1776" s="51" t="n">
        <v>4.12</v>
      </c>
      <c r="I1776" s="51" t="n">
        <v>5.07</v>
      </c>
      <c r="J1776" s="50" t="n"/>
      <c r="K1776" s="52">
        <f>IF(OR($A1776="",$E1776=""),"",IF($P1776=1,0,N($E1776)*N($F1776)-N($G1776)+N($H1776)))</f>
        <v/>
      </c>
      <c r="L1776" s="52">
        <f>IF(K1776="","",IF($P1776=1,0,N($E1776)*IFERROR(INDEX(Products!$D$8:$D$307,MATCH($D1776,Products!$A$8:$A$307,0)),0)))</f>
        <v/>
      </c>
      <c r="M1776" s="52">
        <f>IF(OR(K1776="",$O1776=0),IF(K1776="","",0),IF($P1776=1,0,K1776*(N(INDEX(Settings!$E$11:$E$18,$O1776))+N(INDEX(Settings!$G$11:$G$18,$O1776)))+N(INDEX(Settings!$F$11:$F$18,$O1776))))</f>
        <v/>
      </c>
      <c r="N1776" s="53">
        <f>IF(K1776="","",K1776-L1776-M1776-N($I1776)-$P1776*N(Settings!$D$20))</f>
        <v/>
      </c>
      <c r="O1776">
        <f>IF($C1776="",0,IFERROR(MATCH($C1776,Settings!$D$11:$D$18,0),0))</f>
        <v/>
      </c>
      <c r="P1776">
        <f>IF(LOWER(TRIM($J1776&amp;""))="x",1,0)</f>
        <v/>
      </c>
    </row>
    <row r="1777">
      <c r="A1777" s="49" t="n">
        <v>46242</v>
      </c>
      <c r="B1777" s="50" t="inlineStr">
        <is>
          <t>BL27770</t>
        </is>
      </c>
      <c r="C1777" s="50" t="inlineStr">
        <is>
          <t>Etsy</t>
        </is>
      </c>
      <c r="D1777" s="50" t="inlineStr">
        <is>
          <t>BL-403</t>
        </is>
      </c>
      <c r="E1777" s="50" t="n">
        <v>1</v>
      </c>
      <c r="F1777" s="51" t="n">
        <v>10.84</v>
      </c>
      <c r="G1777" s="51" t="n">
        <v>0</v>
      </c>
      <c r="H1777" s="51" t="n">
        <v>3.28</v>
      </c>
      <c r="I1777" s="51" t="n">
        <v>4.98</v>
      </c>
      <c r="J1777" s="50" t="inlineStr">
        <is>
          <t>x</t>
        </is>
      </c>
      <c r="K1777" s="52">
        <f>IF(OR($A1777="",$E1777=""),"",IF($P1777=1,0,N($E1777)*N($F1777)-N($G1777)+N($H1777)))</f>
        <v/>
      </c>
      <c r="L1777" s="52">
        <f>IF(K1777="","",IF($P1777=1,0,N($E1777)*IFERROR(INDEX(Products!$D$8:$D$307,MATCH($D1777,Products!$A$8:$A$307,0)),0)))</f>
        <v/>
      </c>
      <c r="M1777" s="52">
        <f>IF(OR(K1777="",$O1777=0),IF(K1777="","",0),IF($P1777=1,0,K1777*(N(INDEX(Settings!$E$11:$E$18,$O1777))+N(INDEX(Settings!$G$11:$G$18,$O1777)))+N(INDEX(Settings!$F$11:$F$18,$O1777))))</f>
        <v/>
      </c>
      <c r="N1777" s="53">
        <f>IF(K1777="","",K1777-L1777-M1777-N($I1777)-$P1777*N(Settings!$D$20))</f>
        <v/>
      </c>
      <c r="O1777">
        <f>IF($C1777="",0,IFERROR(MATCH($C1777,Settings!$D$11:$D$18,0),0))</f>
        <v/>
      </c>
      <c r="P1777">
        <f>IF(LOWER(TRIM($J1777&amp;""))="x",1,0)</f>
        <v/>
      </c>
    </row>
    <row r="1778">
      <c r="A1778" s="49" t="n">
        <v>46242</v>
      </c>
      <c r="B1778" s="50" t="inlineStr">
        <is>
          <t>BL27771</t>
        </is>
      </c>
      <c r="C1778" s="50" t="inlineStr">
        <is>
          <t>Own shop</t>
        </is>
      </c>
      <c r="D1778" s="50" t="inlineStr">
        <is>
          <t>BL-203</t>
        </is>
      </c>
      <c r="E1778" s="50" t="n">
        <v>1</v>
      </c>
      <c r="F1778" s="51" t="n">
        <v>16.72</v>
      </c>
      <c r="G1778" s="51" t="n">
        <v>1.67</v>
      </c>
      <c r="H1778" s="51" t="n">
        <v>4.12</v>
      </c>
      <c r="I1778" s="51" t="n">
        <v>5.07</v>
      </c>
      <c r="J1778" s="50" t="n"/>
      <c r="K1778" s="52">
        <f>IF(OR($A1778="",$E1778=""),"",IF($P1778=1,0,N($E1778)*N($F1778)-N($G1778)+N($H1778)))</f>
        <v/>
      </c>
      <c r="L1778" s="52">
        <f>IF(K1778="","",IF($P1778=1,0,N($E1778)*IFERROR(INDEX(Products!$D$8:$D$307,MATCH($D1778,Products!$A$8:$A$307,0)),0)))</f>
        <v/>
      </c>
      <c r="M1778" s="52">
        <f>IF(OR(K1778="",$O1778=0),IF(K1778="","",0),IF($P1778=1,0,K1778*(N(INDEX(Settings!$E$11:$E$18,$O1778))+N(INDEX(Settings!$G$11:$G$18,$O1778)))+N(INDEX(Settings!$F$11:$F$18,$O1778))))</f>
        <v/>
      </c>
      <c r="N1778" s="53">
        <f>IF(K1778="","",K1778-L1778-M1778-N($I1778)-$P1778*N(Settings!$D$20))</f>
        <v/>
      </c>
      <c r="O1778">
        <f>IF($C1778="",0,IFERROR(MATCH($C1778,Settings!$D$11:$D$18,0),0))</f>
        <v/>
      </c>
      <c r="P1778">
        <f>IF(LOWER(TRIM($J1778&amp;""))="x",1,0)</f>
        <v/>
      </c>
    </row>
    <row r="1779">
      <c r="A1779" s="49" t="n">
        <v>46242</v>
      </c>
      <c r="B1779" s="50" t="inlineStr">
        <is>
          <t>BL27772</t>
        </is>
      </c>
      <c r="C1779" s="50" t="inlineStr">
        <is>
          <t>Amazon</t>
        </is>
      </c>
      <c r="D1779" s="50" t="inlineStr">
        <is>
          <t>BL-403</t>
        </is>
      </c>
      <c r="E1779" s="50" t="n">
        <v>1</v>
      </c>
      <c r="F1779" s="51" t="n">
        <v>11.38</v>
      </c>
      <c r="G1779" s="51" t="n">
        <v>0</v>
      </c>
      <c r="H1779" s="51" t="n">
        <v>0</v>
      </c>
      <c r="I1779" s="51" t="n">
        <v>4.87</v>
      </c>
      <c r="J1779" s="50" t="n"/>
      <c r="K1779" s="52">
        <f>IF(OR($A1779="",$E1779=""),"",IF($P1779=1,0,N($E1779)*N($F1779)-N($G1779)+N($H1779)))</f>
        <v/>
      </c>
      <c r="L1779" s="52">
        <f>IF(K1779="","",IF($P1779=1,0,N($E1779)*IFERROR(INDEX(Products!$D$8:$D$307,MATCH($D1779,Products!$A$8:$A$307,0)),0)))</f>
        <v/>
      </c>
      <c r="M1779" s="52">
        <f>IF(OR(K1779="",$O1779=0),IF(K1779="","",0),IF($P1779=1,0,K1779*(N(INDEX(Settings!$E$11:$E$18,$O1779))+N(INDEX(Settings!$G$11:$G$18,$O1779)))+N(INDEX(Settings!$F$11:$F$18,$O1779))))</f>
        <v/>
      </c>
      <c r="N1779" s="53">
        <f>IF(K1779="","",K1779-L1779-M1779-N($I1779)-$P1779*N(Settings!$D$20))</f>
        <v/>
      </c>
      <c r="O1779">
        <f>IF($C1779="",0,IFERROR(MATCH($C1779,Settings!$D$11:$D$18,0),0))</f>
        <v/>
      </c>
      <c r="P1779">
        <f>IF(LOWER(TRIM($J1779&amp;""))="x",1,0)</f>
        <v/>
      </c>
    </row>
    <row r="1780">
      <c r="A1780" s="49" t="n">
        <v>46242</v>
      </c>
      <c r="B1780" s="50" t="inlineStr">
        <is>
          <t>BL27773</t>
        </is>
      </c>
      <c r="C1780" s="50" t="inlineStr">
        <is>
          <t>Own shop</t>
        </is>
      </c>
      <c r="D1780" s="50" t="inlineStr">
        <is>
          <t>BL-101</t>
        </is>
      </c>
      <c r="E1780" s="50" t="n">
        <v>2</v>
      </c>
      <c r="F1780" s="51" t="n">
        <v>20.92</v>
      </c>
      <c r="G1780" s="51" t="n">
        <v>0</v>
      </c>
      <c r="H1780" s="51" t="n">
        <v>4.12</v>
      </c>
      <c r="I1780" s="51" t="n">
        <v>4.88</v>
      </c>
      <c r="J1780" s="50" t="n"/>
      <c r="K1780" s="52">
        <f>IF(OR($A1780="",$E1780=""),"",IF($P1780=1,0,N($E1780)*N($F1780)-N($G1780)+N($H1780)))</f>
        <v/>
      </c>
      <c r="L1780" s="52">
        <f>IF(K1780="","",IF($P1780=1,0,N($E1780)*IFERROR(INDEX(Products!$D$8:$D$307,MATCH($D1780,Products!$A$8:$A$307,0)),0)))</f>
        <v/>
      </c>
      <c r="M1780" s="52">
        <f>IF(OR(K1780="",$O1780=0),IF(K1780="","",0),IF($P1780=1,0,K1780*(N(INDEX(Settings!$E$11:$E$18,$O1780))+N(INDEX(Settings!$G$11:$G$18,$O1780)))+N(INDEX(Settings!$F$11:$F$18,$O1780))))</f>
        <v/>
      </c>
      <c r="N1780" s="53">
        <f>IF(K1780="","",K1780-L1780-M1780-N($I1780)-$P1780*N(Settings!$D$20))</f>
        <v/>
      </c>
      <c r="O1780">
        <f>IF($C1780="",0,IFERROR(MATCH($C1780,Settings!$D$11:$D$18,0),0))</f>
        <v/>
      </c>
      <c r="P1780">
        <f>IF(LOWER(TRIM($J1780&amp;""))="x",1,0)</f>
        <v/>
      </c>
    </row>
    <row r="1781">
      <c r="A1781" s="49" t="n">
        <v>46242</v>
      </c>
      <c r="B1781" s="50" t="inlineStr">
        <is>
          <t>BL27774</t>
        </is>
      </c>
      <c r="C1781" s="50" t="inlineStr">
        <is>
          <t>Amazon</t>
        </is>
      </c>
      <c r="D1781" s="50" t="inlineStr">
        <is>
          <t>BL-102</t>
        </is>
      </c>
      <c r="E1781" s="50" t="n">
        <v>2</v>
      </c>
      <c r="F1781" s="51" t="n">
        <v>14.91</v>
      </c>
      <c r="G1781" s="51" t="n">
        <v>0</v>
      </c>
      <c r="H1781" s="51" t="n">
        <v>0</v>
      </c>
      <c r="I1781" s="51" t="n">
        <v>4.63</v>
      </c>
      <c r="J1781" s="50" t="n"/>
      <c r="K1781" s="52">
        <f>IF(OR($A1781="",$E1781=""),"",IF($P1781=1,0,N($E1781)*N($F1781)-N($G1781)+N($H1781)))</f>
        <v/>
      </c>
      <c r="L1781" s="52">
        <f>IF(K1781="","",IF($P1781=1,0,N($E1781)*IFERROR(INDEX(Products!$D$8:$D$307,MATCH($D1781,Products!$A$8:$A$307,0)),0)))</f>
        <v/>
      </c>
      <c r="M1781" s="52">
        <f>IF(OR(K1781="",$O1781=0),IF(K1781="","",0),IF($P1781=1,0,K1781*(N(INDEX(Settings!$E$11:$E$18,$O1781))+N(INDEX(Settings!$G$11:$G$18,$O1781)))+N(INDEX(Settings!$F$11:$F$18,$O1781))))</f>
        <v/>
      </c>
      <c r="N1781" s="53">
        <f>IF(K1781="","",K1781-L1781-M1781-N($I1781)-$P1781*N(Settings!$D$20))</f>
        <v/>
      </c>
      <c r="O1781">
        <f>IF($C1781="",0,IFERROR(MATCH($C1781,Settings!$D$11:$D$18,0),0))</f>
        <v/>
      </c>
      <c r="P1781">
        <f>IF(LOWER(TRIM($J1781&amp;""))="x",1,0)</f>
        <v/>
      </c>
    </row>
    <row r="1782">
      <c r="A1782" s="49" t="n">
        <v>46242</v>
      </c>
      <c r="B1782" s="50" t="inlineStr">
        <is>
          <t>BL27775</t>
        </is>
      </c>
      <c r="C1782" s="50" t="inlineStr">
        <is>
          <t>Amazon</t>
        </is>
      </c>
      <c r="D1782" s="50" t="inlineStr">
        <is>
          <t>BL-303</t>
        </is>
      </c>
      <c r="E1782" s="50" t="n">
        <v>2</v>
      </c>
      <c r="F1782" s="51" t="n">
        <v>10.5</v>
      </c>
      <c r="G1782" s="51" t="n">
        <v>0</v>
      </c>
      <c r="H1782" s="51" t="n">
        <v>0</v>
      </c>
      <c r="I1782" s="51" t="n">
        <v>4.99</v>
      </c>
      <c r="J1782" s="50" t="n"/>
      <c r="K1782" s="52">
        <f>IF(OR($A1782="",$E1782=""),"",IF($P1782=1,0,N($E1782)*N($F1782)-N($G1782)+N($H1782)))</f>
        <v/>
      </c>
      <c r="L1782" s="52">
        <f>IF(K1782="","",IF($P1782=1,0,N($E1782)*IFERROR(INDEX(Products!$D$8:$D$307,MATCH($D1782,Products!$A$8:$A$307,0)),0)))</f>
        <v/>
      </c>
      <c r="M1782" s="52">
        <f>IF(OR(K1782="",$O1782=0),IF(K1782="","",0),IF($P1782=1,0,K1782*(N(INDEX(Settings!$E$11:$E$18,$O1782))+N(INDEX(Settings!$G$11:$G$18,$O1782)))+N(INDEX(Settings!$F$11:$F$18,$O1782))))</f>
        <v/>
      </c>
      <c r="N1782" s="53">
        <f>IF(K1782="","",K1782-L1782-M1782-N($I1782)-$P1782*N(Settings!$D$20))</f>
        <v/>
      </c>
      <c r="O1782">
        <f>IF($C1782="",0,IFERROR(MATCH($C1782,Settings!$D$11:$D$18,0),0))</f>
        <v/>
      </c>
      <c r="P1782">
        <f>IF(LOWER(TRIM($J1782&amp;""))="x",1,0)</f>
        <v/>
      </c>
    </row>
    <row r="1783">
      <c r="A1783" s="49" t="n">
        <v>46242</v>
      </c>
      <c r="B1783" s="50" t="inlineStr">
        <is>
          <t>BL27776</t>
        </is>
      </c>
      <c r="C1783" s="50" t="inlineStr">
        <is>
          <t>Own shop</t>
        </is>
      </c>
      <c r="D1783" s="50" t="inlineStr">
        <is>
          <t>BL-104</t>
        </is>
      </c>
      <c r="E1783" s="50" t="n">
        <v>1</v>
      </c>
      <c r="F1783" s="51" t="n">
        <v>8.32</v>
      </c>
      <c r="G1783" s="51" t="n">
        <v>0</v>
      </c>
      <c r="H1783" s="51" t="n">
        <v>4.12</v>
      </c>
      <c r="I1783" s="51" t="n">
        <v>4.45</v>
      </c>
      <c r="J1783" s="50" t="inlineStr">
        <is>
          <t>x</t>
        </is>
      </c>
      <c r="K1783" s="52">
        <f>IF(OR($A1783="",$E1783=""),"",IF($P1783=1,0,N($E1783)*N($F1783)-N($G1783)+N($H1783)))</f>
        <v/>
      </c>
      <c r="L1783" s="52">
        <f>IF(K1783="","",IF($P1783=1,0,N($E1783)*IFERROR(INDEX(Products!$D$8:$D$307,MATCH($D1783,Products!$A$8:$A$307,0)),0)))</f>
        <v/>
      </c>
      <c r="M1783" s="52">
        <f>IF(OR(K1783="",$O1783=0),IF(K1783="","",0),IF($P1783=1,0,K1783*(N(INDEX(Settings!$E$11:$E$18,$O1783))+N(INDEX(Settings!$G$11:$G$18,$O1783)))+N(INDEX(Settings!$F$11:$F$18,$O1783))))</f>
        <v/>
      </c>
      <c r="N1783" s="53">
        <f>IF(K1783="","",K1783-L1783-M1783-N($I1783)-$P1783*N(Settings!$D$20))</f>
        <v/>
      </c>
      <c r="O1783">
        <f>IF($C1783="",0,IFERROR(MATCH($C1783,Settings!$D$11:$D$18,0),0))</f>
        <v/>
      </c>
      <c r="P1783">
        <f>IF(LOWER(TRIM($J1783&amp;""))="x",1,0)</f>
        <v/>
      </c>
    </row>
    <row r="1784">
      <c r="A1784" s="49" t="n">
        <v>46242</v>
      </c>
      <c r="B1784" s="50" t="inlineStr">
        <is>
          <t>BL27777</t>
        </is>
      </c>
      <c r="C1784" s="50" t="inlineStr">
        <is>
          <t>Own shop</t>
        </is>
      </c>
      <c r="D1784" s="50" t="inlineStr">
        <is>
          <t>BL-402</t>
        </is>
      </c>
      <c r="E1784" s="50" t="n">
        <v>1</v>
      </c>
      <c r="F1784" s="51" t="n">
        <v>41.93</v>
      </c>
      <c r="G1784" s="51" t="n">
        <v>4.19</v>
      </c>
      <c r="H1784" s="51" t="n">
        <v>4.12</v>
      </c>
      <c r="I1784" s="51" t="n">
        <v>6.9</v>
      </c>
      <c r="J1784" s="50" t="n"/>
      <c r="K1784" s="52">
        <f>IF(OR($A1784="",$E1784=""),"",IF($P1784=1,0,N($E1784)*N($F1784)-N($G1784)+N($H1784)))</f>
        <v/>
      </c>
      <c r="L1784" s="52">
        <f>IF(K1784="","",IF($P1784=1,0,N($E1784)*IFERROR(INDEX(Products!$D$8:$D$307,MATCH($D1784,Products!$A$8:$A$307,0)),0)))</f>
        <v/>
      </c>
      <c r="M1784" s="52">
        <f>IF(OR(K1784="",$O1784=0),IF(K1784="","",0),IF($P1784=1,0,K1784*(N(INDEX(Settings!$E$11:$E$18,$O1784))+N(INDEX(Settings!$G$11:$G$18,$O1784)))+N(INDEX(Settings!$F$11:$F$18,$O1784))))</f>
        <v/>
      </c>
      <c r="N1784" s="53">
        <f>IF(K1784="","",K1784-L1784-M1784-N($I1784)-$P1784*N(Settings!$D$20))</f>
        <v/>
      </c>
      <c r="O1784">
        <f>IF($C1784="",0,IFERROR(MATCH($C1784,Settings!$D$11:$D$18,0),0))</f>
        <v/>
      </c>
      <c r="P1784">
        <f>IF(LOWER(TRIM($J1784&amp;""))="x",1,0)</f>
        <v/>
      </c>
    </row>
    <row r="1785">
      <c r="A1785" s="49" t="n">
        <v>46242</v>
      </c>
      <c r="B1785" s="50" t="inlineStr">
        <is>
          <t>BL27778</t>
        </is>
      </c>
      <c r="C1785" s="50" t="inlineStr">
        <is>
          <t>Amazon</t>
        </is>
      </c>
      <c r="D1785" s="50" t="inlineStr">
        <is>
          <t>BL-204</t>
        </is>
      </c>
      <c r="E1785" s="50" t="n">
        <v>1</v>
      </c>
      <c r="F1785" s="51" t="n">
        <v>20.21</v>
      </c>
      <c r="G1785" s="51" t="n">
        <v>0</v>
      </c>
      <c r="H1785" s="51" t="n">
        <v>0</v>
      </c>
      <c r="I1785" s="51" t="n">
        <v>4.74</v>
      </c>
      <c r="J1785" s="50" t="n"/>
      <c r="K1785" s="52">
        <f>IF(OR($A1785="",$E1785=""),"",IF($P1785=1,0,N($E1785)*N($F1785)-N($G1785)+N($H1785)))</f>
        <v/>
      </c>
      <c r="L1785" s="52">
        <f>IF(K1785="","",IF($P1785=1,0,N($E1785)*IFERROR(INDEX(Products!$D$8:$D$307,MATCH($D1785,Products!$A$8:$A$307,0)),0)))</f>
        <v/>
      </c>
      <c r="M1785" s="52">
        <f>IF(OR(K1785="",$O1785=0),IF(K1785="","",0),IF($P1785=1,0,K1785*(N(INDEX(Settings!$E$11:$E$18,$O1785))+N(INDEX(Settings!$G$11:$G$18,$O1785)))+N(INDEX(Settings!$F$11:$F$18,$O1785))))</f>
        <v/>
      </c>
      <c r="N1785" s="53">
        <f>IF(K1785="","",K1785-L1785-M1785-N($I1785)-$P1785*N(Settings!$D$20))</f>
        <v/>
      </c>
      <c r="O1785">
        <f>IF($C1785="",0,IFERROR(MATCH($C1785,Settings!$D$11:$D$18,0),0))</f>
        <v/>
      </c>
      <c r="P1785">
        <f>IF(LOWER(TRIM($J1785&amp;""))="x",1,0)</f>
        <v/>
      </c>
    </row>
    <row r="1786">
      <c r="A1786" s="49" t="n">
        <v>46242</v>
      </c>
      <c r="B1786" s="50" t="inlineStr">
        <is>
          <t>BL27779</t>
        </is>
      </c>
      <c r="C1786" s="50" t="inlineStr">
        <is>
          <t>Etsy</t>
        </is>
      </c>
      <c r="D1786" s="50" t="inlineStr">
        <is>
          <t>BL-102</t>
        </is>
      </c>
      <c r="E1786" s="50" t="n">
        <v>1</v>
      </c>
      <c r="F1786" s="51" t="n">
        <v>14.2</v>
      </c>
      <c r="G1786" s="51" t="n">
        <v>0</v>
      </c>
      <c r="H1786" s="51" t="n">
        <v>3.28</v>
      </c>
      <c r="I1786" s="51" t="n">
        <v>5.16</v>
      </c>
      <c r="J1786" s="50" t="n"/>
      <c r="K1786" s="52">
        <f>IF(OR($A1786="",$E1786=""),"",IF($P1786=1,0,N($E1786)*N($F1786)-N($G1786)+N($H1786)))</f>
        <v/>
      </c>
      <c r="L1786" s="52">
        <f>IF(K1786="","",IF($P1786=1,0,N($E1786)*IFERROR(INDEX(Products!$D$8:$D$307,MATCH($D1786,Products!$A$8:$A$307,0)),0)))</f>
        <v/>
      </c>
      <c r="M1786" s="52">
        <f>IF(OR(K1786="",$O1786=0),IF(K1786="","",0),IF($P1786=1,0,K1786*(N(INDEX(Settings!$E$11:$E$18,$O1786))+N(INDEX(Settings!$G$11:$G$18,$O1786)))+N(INDEX(Settings!$F$11:$F$18,$O1786))))</f>
        <v/>
      </c>
      <c r="N1786" s="53">
        <f>IF(K1786="","",K1786-L1786-M1786-N($I1786)-$P1786*N(Settings!$D$20))</f>
        <v/>
      </c>
      <c r="O1786">
        <f>IF($C1786="",0,IFERROR(MATCH($C1786,Settings!$D$11:$D$18,0),0))</f>
        <v/>
      </c>
      <c r="P1786">
        <f>IF(LOWER(TRIM($J1786&amp;""))="x",1,0)</f>
        <v/>
      </c>
    </row>
    <row r="1787">
      <c r="A1787" s="49" t="n">
        <v>46243</v>
      </c>
      <c r="B1787" s="50" t="inlineStr">
        <is>
          <t>BL27780</t>
        </is>
      </c>
      <c r="C1787" s="50" t="inlineStr">
        <is>
          <t>Own shop</t>
        </is>
      </c>
      <c r="D1787" s="50" t="inlineStr">
        <is>
          <t>BL-104</t>
        </is>
      </c>
      <c r="E1787" s="50" t="n">
        <v>1</v>
      </c>
      <c r="F1787" s="51" t="n">
        <v>8.32</v>
      </c>
      <c r="G1787" s="51" t="n">
        <v>0</v>
      </c>
      <c r="H1787" s="51" t="n">
        <v>4.12</v>
      </c>
      <c r="I1787" s="51" t="n">
        <v>4.95</v>
      </c>
      <c r="J1787" s="50" t="n"/>
      <c r="K1787" s="52">
        <f>IF(OR($A1787="",$E1787=""),"",IF($P1787=1,0,N($E1787)*N($F1787)-N($G1787)+N($H1787)))</f>
        <v/>
      </c>
      <c r="L1787" s="52">
        <f>IF(K1787="","",IF($P1787=1,0,N($E1787)*IFERROR(INDEX(Products!$D$8:$D$307,MATCH($D1787,Products!$A$8:$A$307,0)),0)))</f>
        <v/>
      </c>
      <c r="M1787" s="52">
        <f>IF(OR(K1787="",$O1787=0),IF(K1787="","",0),IF($P1787=1,0,K1787*(N(INDEX(Settings!$E$11:$E$18,$O1787))+N(INDEX(Settings!$G$11:$G$18,$O1787)))+N(INDEX(Settings!$F$11:$F$18,$O1787))))</f>
        <v/>
      </c>
      <c r="N1787" s="53">
        <f>IF(K1787="","",K1787-L1787-M1787-N($I1787)-$P1787*N(Settings!$D$20))</f>
        <v/>
      </c>
      <c r="O1787">
        <f>IF($C1787="",0,IFERROR(MATCH($C1787,Settings!$D$11:$D$18,0),0))</f>
        <v/>
      </c>
      <c r="P1787">
        <f>IF(LOWER(TRIM($J1787&amp;""))="x",1,0)</f>
        <v/>
      </c>
    </row>
    <row r="1788">
      <c r="A1788" s="49" t="n">
        <v>46243</v>
      </c>
      <c r="B1788" s="50" t="inlineStr">
        <is>
          <t>BL27781</t>
        </is>
      </c>
      <c r="C1788" s="50" t="inlineStr">
        <is>
          <t>Amazon</t>
        </is>
      </c>
      <c r="D1788" s="50" t="inlineStr">
        <is>
          <t>BL-104</t>
        </is>
      </c>
      <c r="E1788" s="50" t="n">
        <v>1</v>
      </c>
      <c r="F1788" s="51" t="n">
        <v>8.74</v>
      </c>
      <c r="G1788" s="51" t="n">
        <v>0</v>
      </c>
      <c r="H1788" s="51" t="n">
        <v>0</v>
      </c>
      <c r="I1788" s="51" t="n">
        <v>4.68</v>
      </c>
      <c r="J1788" s="50" t="n"/>
      <c r="K1788" s="52">
        <f>IF(OR($A1788="",$E1788=""),"",IF($P1788=1,0,N($E1788)*N($F1788)-N($G1788)+N($H1788)))</f>
        <v/>
      </c>
      <c r="L1788" s="52">
        <f>IF(K1788="","",IF($P1788=1,0,N($E1788)*IFERROR(INDEX(Products!$D$8:$D$307,MATCH($D1788,Products!$A$8:$A$307,0)),0)))</f>
        <v/>
      </c>
      <c r="M1788" s="52">
        <f>IF(OR(K1788="",$O1788=0),IF(K1788="","",0),IF($P1788=1,0,K1788*(N(INDEX(Settings!$E$11:$E$18,$O1788))+N(INDEX(Settings!$G$11:$G$18,$O1788)))+N(INDEX(Settings!$F$11:$F$18,$O1788))))</f>
        <v/>
      </c>
      <c r="N1788" s="53">
        <f>IF(K1788="","",K1788-L1788-M1788-N($I1788)-$P1788*N(Settings!$D$20))</f>
        <v/>
      </c>
      <c r="O1788">
        <f>IF($C1788="",0,IFERROR(MATCH($C1788,Settings!$D$11:$D$18,0),0))</f>
        <v/>
      </c>
      <c r="P1788">
        <f>IF(LOWER(TRIM($J1788&amp;""))="x",1,0)</f>
        <v/>
      </c>
    </row>
    <row r="1789">
      <c r="A1789" s="49" t="n">
        <v>46243</v>
      </c>
      <c r="B1789" s="50" t="inlineStr">
        <is>
          <t>BL27782</t>
        </is>
      </c>
      <c r="C1789" s="50" t="inlineStr">
        <is>
          <t>Own shop</t>
        </is>
      </c>
      <c r="D1789" s="50" t="inlineStr">
        <is>
          <t>BL-101</t>
        </is>
      </c>
      <c r="E1789" s="50" t="n">
        <v>1</v>
      </c>
      <c r="F1789" s="51" t="n">
        <v>20.92</v>
      </c>
      <c r="G1789" s="51" t="n">
        <v>0</v>
      </c>
      <c r="H1789" s="51" t="n">
        <v>4.12</v>
      </c>
      <c r="I1789" s="51" t="n">
        <v>4.98</v>
      </c>
      <c r="J1789" s="50" t="n"/>
      <c r="K1789" s="52">
        <f>IF(OR($A1789="",$E1789=""),"",IF($P1789=1,0,N($E1789)*N($F1789)-N($G1789)+N($H1789)))</f>
        <v/>
      </c>
      <c r="L1789" s="52">
        <f>IF(K1789="","",IF($P1789=1,0,N($E1789)*IFERROR(INDEX(Products!$D$8:$D$307,MATCH($D1789,Products!$A$8:$A$307,0)),0)))</f>
        <v/>
      </c>
      <c r="M1789" s="52">
        <f>IF(OR(K1789="",$O1789=0),IF(K1789="","",0),IF($P1789=1,0,K1789*(N(INDEX(Settings!$E$11:$E$18,$O1789))+N(INDEX(Settings!$G$11:$G$18,$O1789)))+N(INDEX(Settings!$F$11:$F$18,$O1789))))</f>
        <v/>
      </c>
      <c r="N1789" s="53">
        <f>IF(K1789="","",K1789-L1789-M1789-N($I1789)-$P1789*N(Settings!$D$20))</f>
        <v/>
      </c>
      <c r="O1789">
        <f>IF($C1789="",0,IFERROR(MATCH($C1789,Settings!$D$11:$D$18,0),0))</f>
        <v/>
      </c>
      <c r="P1789">
        <f>IF(LOWER(TRIM($J1789&amp;""))="x",1,0)</f>
        <v/>
      </c>
    </row>
    <row r="1790">
      <c r="A1790" s="49" t="n">
        <v>46243</v>
      </c>
      <c r="B1790" s="50" t="inlineStr">
        <is>
          <t>BL27783</t>
        </is>
      </c>
      <c r="C1790" s="50" t="inlineStr">
        <is>
          <t>Etsy</t>
        </is>
      </c>
      <c r="D1790" s="50" t="inlineStr">
        <is>
          <t>BL-301</t>
        </is>
      </c>
      <c r="E1790" s="50" t="n">
        <v>1</v>
      </c>
      <c r="F1790" s="51" t="n">
        <v>18.4</v>
      </c>
      <c r="G1790" s="51" t="n">
        <v>0</v>
      </c>
      <c r="H1790" s="51" t="n">
        <v>3.28</v>
      </c>
      <c r="I1790" s="51" t="n">
        <v>4.7</v>
      </c>
      <c r="J1790" s="50" t="n"/>
      <c r="K1790" s="52">
        <f>IF(OR($A1790="",$E1790=""),"",IF($P1790=1,0,N($E1790)*N($F1790)-N($G1790)+N($H1790)))</f>
        <v/>
      </c>
      <c r="L1790" s="52">
        <f>IF(K1790="","",IF($P1790=1,0,N($E1790)*IFERROR(INDEX(Products!$D$8:$D$307,MATCH($D1790,Products!$A$8:$A$307,0)),0)))</f>
        <v/>
      </c>
      <c r="M1790" s="52">
        <f>IF(OR(K1790="",$O1790=0),IF(K1790="","",0),IF($P1790=1,0,K1790*(N(INDEX(Settings!$E$11:$E$18,$O1790))+N(INDEX(Settings!$G$11:$G$18,$O1790)))+N(INDEX(Settings!$F$11:$F$18,$O1790))))</f>
        <v/>
      </c>
      <c r="N1790" s="53">
        <f>IF(K1790="","",K1790-L1790-M1790-N($I1790)-$P1790*N(Settings!$D$20))</f>
        <v/>
      </c>
      <c r="O1790">
        <f>IF($C1790="",0,IFERROR(MATCH($C1790,Settings!$D$11:$D$18,0),0))</f>
        <v/>
      </c>
      <c r="P1790">
        <f>IF(LOWER(TRIM($J1790&amp;""))="x",1,0)</f>
        <v/>
      </c>
    </row>
    <row r="1791">
      <c r="A1791" s="49" t="n">
        <v>46243</v>
      </c>
      <c r="B1791" s="50" t="inlineStr">
        <is>
          <t>BL27784</t>
        </is>
      </c>
      <c r="C1791" s="50" t="inlineStr">
        <is>
          <t>Amazon</t>
        </is>
      </c>
      <c r="D1791" s="50" t="inlineStr">
        <is>
          <t>BL-101</t>
        </is>
      </c>
      <c r="E1791" s="50" t="n">
        <v>1</v>
      </c>
      <c r="F1791" s="51" t="n">
        <v>21.97</v>
      </c>
      <c r="G1791" s="51" t="n">
        <v>0</v>
      </c>
      <c r="H1791" s="51" t="n">
        <v>0</v>
      </c>
      <c r="I1791" s="51" t="n">
        <v>4.51</v>
      </c>
      <c r="J1791" s="50" t="n"/>
      <c r="K1791" s="52">
        <f>IF(OR($A1791="",$E1791=""),"",IF($P1791=1,0,N($E1791)*N($F1791)-N($G1791)+N($H1791)))</f>
        <v/>
      </c>
      <c r="L1791" s="52">
        <f>IF(K1791="","",IF($P1791=1,0,N($E1791)*IFERROR(INDEX(Products!$D$8:$D$307,MATCH($D1791,Products!$A$8:$A$307,0)),0)))</f>
        <v/>
      </c>
      <c r="M1791" s="52">
        <f>IF(OR(K1791="",$O1791=0),IF(K1791="","",0),IF($P1791=1,0,K1791*(N(INDEX(Settings!$E$11:$E$18,$O1791))+N(INDEX(Settings!$G$11:$G$18,$O1791)))+N(INDEX(Settings!$F$11:$F$18,$O1791))))</f>
        <v/>
      </c>
      <c r="N1791" s="53">
        <f>IF(K1791="","",K1791-L1791-M1791-N($I1791)-$P1791*N(Settings!$D$20))</f>
        <v/>
      </c>
      <c r="O1791">
        <f>IF($C1791="",0,IFERROR(MATCH($C1791,Settings!$D$11:$D$18,0),0))</f>
        <v/>
      </c>
      <c r="P1791">
        <f>IF(LOWER(TRIM($J1791&amp;""))="x",1,0)</f>
        <v/>
      </c>
    </row>
    <row r="1792">
      <c r="A1792" s="49" t="n">
        <v>46243</v>
      </c>
      <c r="B1792" s="50" t="inlineStr">
        <is>
          <t>BL27785</t>
        </is>
      </c>
      <c r="C1792" s="50" t="inlineStr">
        <is>
          <t>Amazon</t>
        </is>
      </c>
      <c r="D1792" s="50" t="inlineStr">
        <is>
          <t>BL-201</t>
        </is>
      </c>
      <c r="E1792" s="50" t="n">
        <v>1</v>
      </c>
      <c r="F1792" s="51" t="n">
        <v>13.15</v>
      </c>
      <c r="G1792" s="51" t="n">
        <v>0</v>
      </c>
      <c r="H1792" s="51" t="n">
        <v>0</v>
      </c>
      <c r="I1792" s="51" t="n">
        <v>4.53</v>
      </c>
      <c r="J1792" s="50" t="n"/>
      <c r="K1792" s="52">
        <f>IF(OR($A1792="",$E1792=""),"",IF($P1792=1,0,N($E1792)*N($F1792)-N($G1792)+N($H1792)))</f>
        <v/>
      </c>
      <c r="L1792" s="52">
        <f>IF(K1792="","",IF($P1792=1,0,N($E1792)*IFERROR(INDEX(Products!$D$8:$D$307,MATCH($D1792,Products!$A$8:$A$307,0)),0)))</f>
        <v/>
      </c>
      <c r="M1792" s="52">
        <f>IF(OR(K1792="",$O1792=0),IF(K1792="","",0),IF($P1792=1,0,K1792*(N(INDEX(Settings!$E$11:$E$18,$O1792))+N(INDEX(Settings!$G$11:$G$18,$O1792)))+N(INDEX(Settings!$F$11:$F$18,$O1792))))</f>
        <v/>
      </c>
      <c r="N1792" s="53">
        <f>IF(K1792="","",K1792-L1792-M1792-N($I1792)-$P1792*N(Settings!$D$20))</f>
        <v/>
      </c>
      <c r="O1792">
        <f>IF($C1792="",0,IFERROR(MATCH($C1792,Settings!$D$11:$D$18,0),0))</f>
        <v/>
      </c>
      <c r="P1792">
        <f>IF(LOWER(TRIM($J1792&amp;""))="x",1,0)</f>
        <v/>
      </c>
    </row>
    <row r="1793">
      <c r="A1793" s="49" t="n">
        <v>46243</v>
      </c>
      <c r="B1793" s="50" t="inlineStr">
        <is>
          <t>BL27786</t>
        </is>
      </c>
      <c r="C1793" s="50" t="inlineStr">
        <is>
          <t>Etsy</t>
        </is>
      </c>
      <c r="D1793" s="50" t="inlineStr">
        <is>
          <t>BL-101</t>
        </is>
      </c>
      <c r="E1793" s="50" t="n">
        <v>2</v>
      </c>
      <c r="F1793" s="51" t="n">
        <v>20.92</v>
      </c>
      <c r="G1793" s="51" t="n">
        <v>0</v>
      </c>
      <c r="H1793" s="51" t="n">
        <v>3.28</v>
      </c>
      <c r="I1793" s="51" t="n">
        <v>4.35</v>
      </c>
      <c r="J1793" s="50" t="n"/>
      <c r="K1793" s="52">
        <f>IF(OR($A1793="",$E1793=""),"",IF($P1793=1,0,N($E1793)*N($F1793)-N($G1793)+N($H1793)))</f>
        <v/>
      </c>
      <c r="L1793" s="52">
        <f>IF(K1793="","",IF($P1793=1,0,N($E1793)*IFERROR(INDEX(Products!$D$8:$D$307,MATCH($D1793,Products!$A$8:$A$307,0)),0)))</f>
        <v/>
      </c>
      <c r="M1793" s="52">
        <f>IF(OR(K1793="",$O1793=0),IF(K1793="","",0),IF($P1793=1,0,K1793*(N(INDEX(Settings!$E$11:$E$18,$O1793))+N(INDEX(Settings!$G$11:$G$18,$O1793)))+N(INDEX(Settings!$F$11:$F$18,$O1793))))</f>
        <v/>
      </c>
      <c r="N1793" s="53">
        <f>IF(K1793="","",K1793-L1793-M1793-N($I1793)-$P1793*N(Settings!$D$20))</f>
        <v/>
      </c>
      <c r="O1793">
        <f>IF($C1793="",0,IFERROR(MATCH($C1793,Settings!$D$11:$D$18,0),0))</f>
        <v/>
      </c>
      <c r="P1793">
        <f>IF(LOWER(TRIM($J1793&amp;""))="x",1,0)</f>
        <v/>
      </c>
    </row>
    <row r="1794">
      <c r="A1794" s="49" t="n">
        <v>46243</v>
      </c>
      <c r="B1794" s="50" t="inlineStr">
        <is>
          <t>BL27787</t>
        </is>
      </c>
      <c r="C1794" s="50" t="inlineStr">
        <is>
          <t>Own shop</t>
        </is>
      </c>
      <c r="D1794" s="50" t="inlineStr">
        <is>
          <t>BL-402</t>
        </is>
      </c>
      <c r="E1794" s="50" t="n">
        <v>1</v>
      </c>
      <c r="F1794" s="51" t="n">
        <v>41.93</v>
      </c>
      <c r="G1794" s="51" t="n">
        <v>0</v>
      </c>
      <c r="H1794" s="51" t="n">
        <v>4.12</v>
      </c>
      <c r="I1794" s="51" t="n">
        <v>6.9</v>
      </c>
      <c r="J1794" s="50" t="n"/>
      <c r="K1794" s="52">
        <f>IF(OR($A1794="",$E1794=""),"",IF($P1794=1,0,N($E1794)*N($F1794)-N($G1794)+N($H1794)))</f>
        <v/>
      </c>
      <c r="L1794" s="52">
        <f>IF(K1794="","",IF($P1794=1,0,N($E1794)*IFERROR(INDEX(Products!$D$8:$D$307,MATCH($D1794,Products!$A$8:$A$307,0)),0)))</f>
        <v/>
      </c>
      <c r="M1794" s="52">
        <f>IF(OR(K1794="",$O1794=0),IF(K1794="","",0),IF($P1794=1,0,K1794*(N(INDEX(Settings!$E$11:$E$18,$O1794))+N(INDEX(Settings!$G$11:$G$18,$O1794)))+N(INDEX(Settings!$F$11:$F$18,$O1794))))</f>
        <v/>
      </c>
      <c r="N1794" s="53">
        <f>IF(K1794="","",K1794-L1794-M1794-N($I1794)-$P1794*N(Settings!$D$20))</f>
        <v/>
      </c>
      <c r="O1794">
        <f>IF($C1794="",0,IFERROR(MATCH($C1794,Settings!$D$11:$D$18,0),0))</f>
        <v/>
      </c>
      <c r="P1794">
        <f>IF(LOWER(TRIM($J1794&amp;""))="x",1,0)</f>
        <v/>
      </c>
    </row>
    <row r="1795">
      <c r="A1795" s="49" t="n">
        <v>46243</v>
      </c>
      <c r="B1795" s="50" t="inlineStr">
        <is>
          <t>BL27788</t>
        </is>
      </c>
      <c r="C1795" s="50" t="inlineStr">
        <is>
          <t>Etsy</t>
        </is>
      </c>
      <c r="D1795" s="50" t="inlineStr">
        <is>
          <t>BL-301</t>
        </is>
      </c>
      <c r="E1795" s="50" t="n">
        <v>1</v>
      </c>
      <c r="F1795" s="51" t="n">
        <v>18.4</v>
      </c>
      <c r="G1795" s="51" t="n">
        <v>0</v>
      </c>
      <c r="H1795" s="51" t="n">
        <v>3.28</v>
      </c>
      <c r="I1795" s="51" t="n">
        <v>4.82</v>
      </c>
      <c r="J1795" s="50" t="n"/>
      <c r="K1795" s="52">
        <f>IF(OR($A1795="",$E1795=""),"",IF($P1795=1,0,N($E1795)*N($F1795)-N($G1795)+N($H1795)))</f>
        <v/>
      </c>
      <c r="L1795" s="52">
        <f>IF(K1795="","",IF($P1795=1,0,N($E1795)*IFERROR(INDEX(Products!$D$8:$D$307,MATCH($D1795,Products!$A$8:$A$307,0)),0)))</f>
        <v/>
      </c>
      <c r="M1795" s="52">
        <f>IF(OR(K1795="",$O1795=0),IF(K1795="","",0),IF($P1795=1,0,K1795*(N(INDEX(Settings!$E$11:$E$18,$O1795))+N(INDEX(Settings!$G$11:$G$18,$O1795)))+N(INDEX(Settings!$F$11:$F$18,$O1795))))</f>
        <v/>
      </c>
      <c r="N1795" s="53">
        <f>IF(K1795="","",K1795-L1795-M1795-N($I1795)-$P1795*N(Settings!$D$20))</f>
        <v/>
      </c>
      <c r="O1795">
        <f>IF($C1795="",0,IFERROR(MATCH($C1795,Settings!$D$11:$D$18,0),0))</f>
        <v/>
      </c>
      <c r="P1795">
        <f>IF(LOWER(TRIM($J1795&amp;""))="x",1,0)</f>
        <v/>
      </c>
    </row>
    <row r="1796">
      <c r="A1796" s="49" t="n">
        <v>46244</v>
      </c>
      <c r="B1796" s="50" t="inlineStr">
        <is>
          <t>BL27789</t>
        </is>
      </c>
      <c r="C1796" s="50" t="inlineStr">
        <is>
          <t>eBay</t>
        </is>
      </c>
      <c r="D1796" s="50" t="inlineStr">
        <is>
          <t>BL-301</t>
        </is>
      </c>
      <c r="E1796" s="50" t="n">
        <v>1</v>
      </c>
      <c r="F1796" s="51" t="n">
        <v>18.4</v>
      </c>
      <c r="G1796" s="51" t="n">
        <v>0</v>
      </c>
      <c r="H1796" s="51" t="n">
        <v>3.28</v>
      </c>
      <c r="I1796" s="51" t="n">
        <v>4.85</v>
      </c>
      <c r="J1796" s="50" t="n"/>
      <c r="K1796" s="52">
        <f>IF(OR($A1796="",$E1796=""),"",IF($P1796=1,0,N($E1796)*N($F1796)-N($G1796)+N($H1796)))</f>
        <v/>
      </c>
      <c r="L1796" s="52">
        <f>IF(K1796="","",IF($P1796=1,0,N($E1796)*IFERROR(INDEX(Products!$D$8:$D$307,MATCH($D1796,Products!$A$8:$A$307,0)),0)))</f>
        <v/>
      </c>
      <c r="M1796" s="52">
        <f>IF(OR(K1796="",$O1796=0),IF(K1796="","",0),IF($P1796=1,0,K1796*(N(INDEX(Settings!$E$11:$E$18,$O1796))+N(INDEX(Settings!$G$11:$G$18,$O1796)))+N(INDEX(Settings!$F$11:$F$18,$O1796))))</f>
        <v/>
      </c>
      <c r="N1796" s="53">
        <f>IF(K1796="","",K1796-L1796-M1796-N($I1796)-$P1796*N(Settings!$D$20))</f>
        <v/>
      </c>
      <c r="O1796">
        <f>IF($C1796="",0,IFERROR(MATCH($C1796,Settings!$D$11:$D$18,0),0))</f>
        <v/>
      </c>
      <c r="P1796">
        <f>IF(LOWER(TRIM($J1796&amp;""))="x",1,0)</f>
        <v/>
      </c>
    </row>
    <row r="1797">
      <c r="A1797" s="49" t="n">
        <v>46244</v>
      </c>
      <c r="B1797" s="50" t="inlineStr">
        <is>
          <t>BL27790</t>
        </is>
      </c>
      <c r="C1797" s="50" t="inlineStr">
        <is>
          <t>Own shop</t>
        </is>
      </c>
      <c r="D1797" s="50" t="inlineStr">
        <is>
          <t>BL-401</t>
        </is>
      </c>
      <c r="E1797" s="50" t="n">
        <v>1</v>
      </c>
      <c r="F1797" s="51" t="n">
        <v>23.45</v>
      </c>
      <c r="G1797" s="51" t="n">
        <v>0</v>
      </c>
      <c r="H1797" s="51" t="n">
        <v>4.12</v>
      </c>
      <c r="I1797" s="51" t="n">
        <v>5</v>
      </c>
      <c r="J1797" s="50" t="n"/>
      <c r="K1797" s="52">
        <f>IF(OR($A1797="",$E1797=""),"",IF($P1797=1,0,N($E1797)*N($F1797)-N($G1797)+N($H1797)))</f>
        <v/>
      </c>
      <c r="L1797" s="52">
        <f>IF(K1797="","",IF($P1797=1,0,N($E1797)*IFERROR(INDEX(Products!$D$8:$D$307,MATCH($D1797,Products!$A$8:$A$307,0)),0)))</f>
        <v/>
      </c>
      <c r="M1797" s="52">
        <f>IF(OR(K1797="",$O1797=0),IF(K1797="","",0),IF($P1797=1,0,K1797*(N(INDEX(Settings!$E$11:$E$18,$O1797))+N(INDEX(Settings!$G$11:$G$18,$O1797)))+N(INDEX(Settings!$F$11:$F$18,$O1797))))</f>
        <v/>
      </c>
      <c r="N1797" s="53">
        <f>IF(K1797="","",K1797-L1797-M1797-N($I1797)-$P1797*N(Settings!$D$20))</f>
        <v/>
      </c>
      <c r="O1797">
        <f>IF($C1797="",0,IFERROR(MATCH($C1797,Settings!$D$11:$D$18,0),0))</f>
        <v/>
      </c>
      <c r="P1797">
        <f>IF(LOWER(TRIM($J1797&amp;""))="x",1,0)</f>
        <v/>
      </c>
    </row>
    <row r="1798">
      <c r="A1798" s="49" t="n">
        <v>46244</v>
      </c>
      <c r="B1798" s="50" t="inlineStr">
        <is>
          <t>BL27791</t>
        </is>
      </c>
      <c r="C1798" s="50" t="inlineStr">
        <is>
          <t>Amazon</t>
        </is>
      </c>
      <c r="D1798" s="50" t="inlineStr">
        <is>
          <t>BL-201</t>
        </is>
      </c>
      <c r="E1798" s="50" t="n">
        <v>1</v>
      </c>
      <c r="F1798" s="51" t="n">
        <v>13.15</v>
      </c>
      <c r="G1798" s="51" t="n">
        <v>0</v>
      </c>
      <c r="H1798" s="51" t="n">
        <v>0</v>
      </c>
      <c r="I1798" s="51" t="n">
        <v>4.48</v>
      </c>
      <c r="J1798" s="50" t="n"/>
      <c r="K1798" s="52">
        <f>IF(OR($A1798="",$E1798=""),"",IF($P1798=1,0,N($E1798)*N($F1798)-N($G1798)+N($H1798)))</f>
        <v/>
      </c>
      <c r="L1798" s="52">
        <f>IF(K1798="","",IF($P1798=1,0,N($E1798)*IFERROR(INDEX(Products!$D$8:$D$307,MATCH($D1798,Products!$A$8:$A$307,0)),0)))</f>
        <v/>
      </c>
      <c r="M1798" s="52">
        <f>IF(OR(K1798="",$O1798=0),IF(K1798="","",0),IF($P1798=1,0,K1798*(N(INDEX(Settings!$E$11:$E$18,$O1798))+N(INDEX(Settings!$G$11:$G$18,$O1798)))+N(INDEX(Settings!$F$11:$F$18,$O1798))))</f>
        <v/>
      </c>
      <c r="N1798" s="53">
        <f>IF(K1798="","",K1798-L1798-M1798-N($I1798)-$P1798*N(Settings!$D$20))</f>
        <v/>
      </c>
      <c r="O1798">
        <f>IF($C1798="",0,IFERROR(MATCH($C1798,Settings!$D$11:$D$18,0),0))</f>
        <v/>
      </c>
      <c r="P1798">
        <f>IF(LOWER(TRIM($J1798&amp;""))="x",1,0)</f>
        <v/>
      </c>
    </row>
    <row r="1799">
      <c r="A1799" s="49" t="n">
        <v>46244</v>
      </c>
      <c r="B1799" s="50" t="inlineStr">
        <is>
          <t>BL27792</t>
        </is>
      </c>
      <c r="C1799" s="50" t="inlineStr">
        <is>
          <t>Amazon</t>
        </is>
      </c>
      <c r="D1799" s="50" t="inlineStr">
        <is>
          <t>BL-102</t>
        </is>
      </c>
      <c r="E1799" s="50" t="n">
        <v>1</v>
      </c>
      <c r="F1799" s="51" t="n">
        <v>14.91</v>
      </c>
      <c r="G1799" s="51" t="n">
        <v>0</v>
      </c>
      <c r="H1799" s="51" t="n">
        <v>0</v>
      </c>
      <c r="I1799" s="51" t="n">
        <v>5.1</v>
      </c>
      <c r="J1799" s="50" t="n"/>
      <c r="K1799" s="52">
        <f>IF(OR($A1799="",$E1799=""),"",IF($P1799=1,0,N($E1799)*N($F1799)-N($G1799)+N($H1799)))</f>
        <v/>
      </c>
      <c r="L1799" s="52">
        <f>IF(K1799="","",IF($P1799=1,0,N($E1799)*IFERROR(INDEX(Products!$D$8:$D$307,MATCH($D1799,Products!$A$8:$A$307,0)),0)))</f>
        <v/>
      </c>
      <c r="M1799" s="52">
        <f>IF(OR(K1799="",$O1799=0),IF(K1799="","",0),IF($P1799=1,0,K1799*(N(INDEX(Settings!$E$11:$E$18,$O1799))+N(INDEX(Settings!$G$11:$G$18,$O1799)))+N(INDEX(Settings!$F$11:$F$18,$O1799))))</f>
        <v/>
      </c>
      <c r="N1799" s="53">
        <f>IF(K1799="","",K1799-L1799-M1799-N($I1799)-$P1799*N(Settings!$D$20))</f>
        <v/>
      </c>
      <c r="O1799">
        <f>IF($C1799="",0,IFERROR(MATCH($C1799,Settings!$D$11:$D$18,0),0))</f>
        <v/>
      </c>
      <c r="P1799">
        <f>IF(LOWER(TRIM($J1799&amp;""))="x",1,0)</f>
        <v/>
      </c>
    </row>
    <row r="1800">
      <c r="A1800" s="49" t="n">
        <v>46244</v>
      </c>
      <c r="B1800" s="50" t="inlineStr">
        <is>
          <t>BL27793</t>
        </is>
      </c>
      <c r="C1800" s="50" t="inlineStr">
        <is>
          <t>Own shop</t>
        </is>
      </c>
      <c r="D1800" s="50" t="inlineStr">
        <is>
          <t>BL-303</t>
        </is>
      </c>
      <c r="E1800" s="50" t="n">
        <v>1</v>
      </c>
      <c r="F1800" s="51" t="n">
        <v>10</v>
      </c>
      <c r="G1800" s="51" t="n">
        <v>0</v>
      </c>
      <c r="H1800" s="51" t="n">
        <v>4.12</v>
      </c>
      <c r="I1800" s="51" t="n">
        <v>4.86</v>
      </c>
      <c r="J1800" s="50" t="n"/>
      <c r="K1800" s="52">
        <f>IF(OR($A1800="",$E1800=""),"",IF($P1800=1,0,N($E1800)*N($F1800)-N($G1800)+N($H1800)))</f>
        <v/>
      </c>
      <c r="L1800" s="52">
        <f>IF(K1800="","",IF($P1800=1,0,N($E1800)*IFERROR(INDEX(Products!$D$8:$D$307,MATCH($D1800,Products!$A$8:$A$307,0)),0)))</f>
        <v/>
      </c>
      <c r="M1800" s="52">
        <f>IF(OR(K1800="",$O1800=0),IF(K1800="","",0),IF($P1800=1,0,K1800*(N(INDEX(Settings!$E$11:$E$18,$O1800))+N(INDEX(Settings!$G$11:$G$18,$O1800)))+N(INDEX(Settings!$F$11:$F$18,$O1800))))</f>
        <v/>
      </c>
      <c r="N1800" s="53">
        <f>IF(K1800="","",K1800-L1800-M1800-N($I1800)-$P1800*N(Settings!$D$20))</f>
        <v/>
      </c>
      <c r="O1800">
        <f>IF($C1800="",0,IFERROR(MATCH($C1800,Settings!$D$11:$D$18,0),0))</f>
        <v/>
      </c>
      <c r="P1800">
        <f>IF(LOWER(TRIM($J1800&amp;""))="x",1,0)</f>
        <v/>
      </c>
    </row>
    <row r="1801">
      <c r="A1801" s="49" t="n">
        <v>46244</v>
      </c>
      <c r="B1801" s="50" t="inlineStr">
        <is>
          <t>BL27794</t>
        </is>
      </c>
      <c r="C1801" s="50" t="inlineStr">
        <is>
          <t>Etsy</t>
        </is>
      </c>
      <c r="D1801" s="50" t="inlineStr">
        <is>
          <t>BL-202</t>
        </is>
      </c>
      <c r="E1801" s="50" t="n">
        <v>2</v>
      </c>
      <c r="F1801" s="51" t="n">
        <v>57.98</v>
      </c>
      <c r="G1801" s="51" t="n">
        <v>0</v>
      </c>
      <c r="H1801" s="51" t="n">
        <v>3.28</v>
      </c>
      <c r="I1801" s="51" t="n">
        <v>6.9</v>
      </c>
      <c r="J1801" s="50" t="n"/>
      <c r="K1801" s="52">
        <f>IF(OR($A1801="",$E1801=""),"",IF($P1801=1,0,N($E1801)*N($F1801)-N($G1801)+N($H1801)))</f>
        <v/>
      </c>
      <c r="L1801" s="52">
        <f>IF(K1801="","",IF($P1801=1,0,N($E1801)*IFERROR(INDEX(Products!$D$8:$D$307,MATCH($D1801,Products!$A$8:$A$307,0)),0)))</f>
        <v/>
      </c>
      <c r="M1801" s="52">
        <f>IF(OR(K1801="",$O1801=0),IF(K1801="","",0),IF($P1801=1,0,K1801*(N(INDEX(Settings!$E$11:$E$18,$O1801))+N(INDEX(Settings!$G$11:$G$18,$O1801)))+N(INDEX(Settings!$F$11:$F$18,$O1801))))</f>
        <v/>
      </c>
      <c r="N1801" s="53">
        <f>IF(K1801="","",K1801-L1801-M1801-N($I1801)-$P1801*N(Settings!$D$20))</f>
        <v/>
      </c>
      <c r="O1801">
        <f>IF($C1801="",0,IFERROR(MATCH($C1801,Settings!$D$11:$D$18,0),0))</f>
        <v/>
      </c>
      <c r="P1801">
        <f>IF(LOWER(TRIM($J1801&amp;""))="x",1,0)</f>
        <v/>
      </c>
    </row>
    <row r="1802">
      <c r="A1802" s="49" t="n">
        <v>46244</v>
      </c>
      <c r="B1802" s="50" t="inlineStr">
        <is>
          <t>BL27795</t>
        </is>
      </c>
      <c r="C1802" s="50" t="inlineStr">
        <is>
          <t>Own shop</t>
        </is>
      </c>
      <c r="D1802" s="50" t="inlineStr">
        <is>
          <t>BL-402</t>
        </is>
      </c>
      <c r="E1802" s="50" t="n">
        <v>1</v>
      </c>
      <c r="F1802" s="51" t="n">
        <v>41.93</v>
      </c>
      <c r="G1802" s="51" t="n">
        <v>0</v>
      </c>
      <c r="H1802" s="51" t="n">
        <v>4.12</v>
      </c>
      <c r="I1802" s="51" t="n">
        <v>6.9</v>
      </c>
      <c r="J1802" s="50" t="n"/>
      <c r="K1802" s="52">
        <f>IF(OR($A1802="",$E1802=""),"",IF($P1802=1,0,N($E1802)*N($F1802)-N($G1802)+N($H1802)))</f>
        <v/>
      </c>
      <c r="L1802" s="52">
        <f>IF(K1802="","",IF($P1802=1,0,N($E1802)*IFERROR(INDEX(Products!$D$8:$D$307,MATCH($D1802,Products!$A$8:$A$307,0)),0)))</f>
        <v/>
      </c>
      <c r="M1802" s="52">
        <f>IF(OR(K1802="",$O1802=0),IF(K1802="","",0),IF($P1802=1,0,K1802*(N(INDEX(Settings!$E$11:$E$18,$O1802))+N(INDEX(Settings!$G$11:$G$18,$O1802)))+N(INDEX(Settings!$F$11:$F$18,$O1802))))</f>
        <v/>
      </c>
      <c r="N1802" s="53">
        <f>IF(K1802="","",K1802-L1802-M1802-N($I1802)-$P1802*N(Settings!$D$20))</f>
        <v/>
      </c>
      <c r="O1802">
        <f>IF($C1802="",0,IFERROR(MATCH($C1802,Settings!$D$11:$D$18,0),0))</f>
        <v/>
      </c>
      <c r="P1802">
        <f>IF(LOWER(TRIM($J1802&amp;""))="x",1,0)</f>
        <v/>
      </c>
    </row>
    <row r="1803">
      <c r="A1803" s="49" t="n">
        <v>46244</v>
      </c>
      <c r="B1803" s="50" t="inlineStr">
        <is>
          <t>BL27796</t>
        </is>
      </c>
      <c r="C1803" s="50" t="inlineStr">
        <is>
          <t>Own shop</t>
        </is>
      </c>
      <c r="D1803" s="50" t="inlineStr">
        <is>
          <t>BL-102</t>
        </is>
      </c>
      <c r="E1803" s="50" t="n">
        <v>1</v>
      </c>
      <c r="F1803" s="51" t="n">
        <v>14.2</v>
      </c>
      <c r="G1803" s="51" t="n">
        <v>0</v>
      </c>
      <c r="H1803" s="51" t="n">
        <v>4.12</v>
      </c>
      <c r="I1803" s="51" t="n">
        <v>4.91</v>
      </c>
      <c r="J1803" s="50" t="n"/>
      <c r="K1803" s="52">
        <f>IF(OR($A1803="",$E1803=""),"",IF($P1803=1,0,N($E1803)*N($F1803)-N($G1803)+N($H1803)))</f>
        <v/>
      </c>
      <c r="L1803" s="52">
        <f>IF(K1803="","",IF($P1803=1,0,N($E1803)*IFERROR(INDEX(Products!$D$8:$D$307,MATCH($D1803,Products!$A$8:$A$307,0)),0)))</f>
        <v/>
      </c>
      <c r="M1803" s="52">
        <f>IF(OR(K1803="",$O1803=0),IF(K1803="","",0),IF($P1803=1,0,K1803*(N(INDEX(Settings!$E$11:$E$18,$O1803))+N(INDEX(Settings!$G$11:$G$18,$O1803)))+N(INDEX(Settings!$F$11:$F$18,$O1803))))</f>
        <v/>
      </c>
      <c r="N1803" s="53">
        <f>IF(K1803="","",K1803-L1803-M1803-N($I1803)-$P1803*N(Settings!$D$20))</f>
        <v/>
      </c>
      <c r="O1803">
        <f>IF($C1803="",0,IFERROR(MATCH($C1803,Settings!$D$11:$D$18,0),0))</f>
        <v/>
      </c>
      <c r="P1803">
        <f>IF(LOWER(TRIM($J1803&amp;""))="x",1,0)</f>
        <v/>
      </c>
    </row>
    <row r="1804">
      <c r="A1804" s="49" t="n">
        <v>46244</v>
      </c>
      <c r="B1804" s="50" t="inlineStr">
        <is>
          <t>BL27797</t>
        </is>
      </c>
      <c r="C1804" s="50" t="inlineStr">
        <is>
          <t>Own shop</t>
        </is>
      </c>
      <c r="D1804" s="50" t="inlineStr">
        <is>
          <t>BL-303</t>
        </is>
      </c>
      <c r="E1804" s="50" t="n">
        <v>1</v>
      </c>
      <c r="F1804" s="51" t="n">
        <v>10</v>
      </c>
      <c r="G1804" s="51" t="n">
        <v>0</v>
      </c>
      <c r="H1804" s="51" t="n">
        <v>4.12</v>
      </c>
      <c r="I1804" s="51" t="n">
        <v>5.14</v>
      </c>
      <c r="J1804" s="50" t="n"/>
      <c r="K1804" s="52">
        <f>IF(OR($A1804="",$E1804=""),"",IF($P1804=1,0,N($E1804)*N($F1804)-N($G1804)+N($H1804)))</f>
        <v/>
      </c>
      <c r="L1804" s="52">
        <f>IF(K1804="","",IF($P1804=1,0,N($E1804)*IFERROR(INDEX(Products!$D$8:$D$307,MATCH($D1804,Products!$A$8:$A$307,0)),0)))</f>
        <v/>
      </c>
      <c r="M1804" s="52">
        <f>IF(OR(K1804="",$O1804=0),IF(K1804="","",0),IF($P1804=1,0,K1804*(N(INDEX(Settings!$E$11:$E$18,$O1804))+N(INDEX(Settings!$G$11:$G$18,$O1804)))+N(INDEX(Settings!$F$11:$F$18,$O1804))))</f>
        <v/>
      </c>
      <c r="N1804" s="53">
        <f>IF(K1804="","",K1804-L1804-M1804-N($I1804)-$P1804*N(Settings!$D$20))</f>
        <v/>
      </c>
      <c r="O1804">
        <f>IF($C1804="",0,IFERROR(MATCH($C1804,Settings!$D$11:$D$18,0),0))</f>
        <v/>
      </c>
      <c r="P1804">
        <f>IF(LOWER(TRIM($J1804&amp;""))="x",1,0)</f>
        <v/>
      </c>
    </row>
    <row r="1805">
      <c r="A1805" s="49" t="n">
        <v>46244</v>
      </c>
      <c r="B1805" s="50" t="inlineStr">
        <is>
          <t>BL27798</t>
        </is>
      </c>
      <c r="C1805" s="50" t="inlineStr">
        <is>
          <t>Own shop</t>
        </is>
      </c>
      <c r="D1805" s="50" t="inlineStr">
        <is>
          <t>BL-203</t>
        </is>
      </c>
      <c r="E1805" s="50" t="n">
        <v>2</v>
      </c>
      <c r="F1805" s="51" t="n">
        <v>16.72</v>
      </c>
      <c r="G1805" s="51" t="n">
        <v>0</v>
      </c>
      <c r="H1805" s="51" t="n">
        <v>4.12</v>
      </c>
      <c r="I1805" s="51" t="n">
        <v>4.42</v>
      </c>
      <c r="J1805" s="50" t="n"/>
      <c r="K1805" s="52">
        <f>IF(OR($A1805="",$E1805=""),"",IF($P1805=1,0,N($E1805)*N($F1805)-N($G1805)+N($H1805)))</f>
        <v/>
      </c>
      <c r="L1805" s="52">
        <f>IF(K1805="","",IF($P1805=1,0,N($E1805)*IFERROR(INDEX(Products!$D$8:$D$307,MATCH($D1805,Products!$A$8:$A$307,0)),0)))</f>
        <v/>
      </c>
      <c r="M1805" s="52">
        <f>IF(OR(K1805="",$O1805=0),IF(K1805="","",0),IF($P1805=1,0,K1805*(N(INDEX(Settings!$E$11:$E$18,$O1805))+N(INDEX(Settings!$G$11:$G$18,$O1805)))+N(INDEX(Settings!$F$11:$F$18,$O1805))))</f>
        <v/>
      </c>
      <c r="N1805" s="53">
        <f>IF(K1805="","",K1805-L1805-M1805-N($I1805)-$P1805*N(Settings!$D$20))</f>
        <v/>
      </c>
      <c r="O1805">
        <f>IF($C1805="",0,IFERROR(MATCH($C1805,Settings!$D$11:$D$18,0),0))</f>
        <v/>
      </c>
      <c r="P1805">
        <f>IF(LOWER(TRIM($J1805&amp;""))="x",1,0)</f>
        <v/>
      </c>
    </row>
    <row r="1806">
      <c r="A1806" s="49" t="n">
        <v>46244</v>
      </c>
      <c r="B1806" s="50" t="inlineStr">
        <is>
          <t>BL27799</t>
        </is>
      </c>
      <c r="C1806" s="50" t="inlineStr">
        <is>
          <t>Own shop</t>
        </is>
      </c>
      <c r="D1806" s="50" t="inlineStr">
        <is>
          <t>BL-201</t>
        </is>
      </c>
      <c r="E1806" s="50" t="n">
        <v>1</v>
      </c>
      <c r="F1806" s="51" t="n">
        <v>12.52</v>
      </c>
      <c r="G1806" s="51" t="n">
        <v>0</v>
      </c>
      <c r="H1806" s="51" t="n">
        <v>4.12</v>
      </c>
      <c r="I1806" s="51" t="n">
        <v>4.29</v>
      </c>
      <c r="J1806" s="50" t="n"/>
      <c r="K1806" s="52">
        <f>IF(OR($A1806="",$E1806=""),"",IF($P1806=1,0,N($E1806)*N($F1806)-N($G1806)+N($H1806)))</f>
        <v/>
      </c>
      <c r="L1806" s="52">
        <f>IF(K1806="","",IF($P1806=1,0,N($E1806)*IFERROR(INDEX(Products!$D$8:$D$307,MATCH($D1806,Products!$A$8:$A$307,0)),0)))</f>
        <v/>
      </c>
      <c r="M1806" s="52">
        <f>IF(OR(K1806="",$O1806=0),IF(K1806="","",0),IF($P1806=1,0,K1806*(N(INDEX(Settings!$E$11:$E$18,$O1806))+N(INDEX(Settings!$G$11:$G$18,$O1806)))+N(INDEX(Settings!$F$11:$F$18,$O1806))))</f>
        <v/>
      </c>
      <c r="N1806" s="53">
        <f>IF(K1806="","",K1806-L1806-M1806-N($I1806)-$P1806*N(Settings!$D$20))</f>
        <v/>
      </c>
      <c r="O1806">
        <f>IF($C1806="",0,IFERROR(MATCH($C1806,Settings!$D$11:$D$18,0),0))</f>
        <v/>
      </c>
      <c r="P1806">
        <f>IF(LOWER(TRIM($J1806&amp;""))="x",1,0)</f>
        <v/>
      </c>
    </row>
    <row r="1807">
      <c r="A1807" s="49" t="n">
        <v>46245</v>
      </c>
      <c r="B1807" s="50" t="inlineStr">
        <is>
          <t>BL27800</t>
        </is>
      </c>
      <c r="C1807" s="50" t="inlineStr">
        <is>
          <t>Amazon</t>
        </is>
      </c>
      <c r="D1807" s="50" t="inlineStr">
        <is>
          <t>BL-401</t>
        </is>
      </c>
      <c r="E1807" s="50" t="n">
        <v>1</v>
      </c>
      <c r="F1807" s="51" t="n">
        <v>24.62</v>
      </c>
      <c r="G1807" s="51" t="n">
        <v>0</v>
      </c>
      <c r="H1807" s="51" t="n">
        <v>0</v>
      </c>
      <c r="I1807" s="51" t="n">
        <v>4.76</v>
      </c>
      <c r="J1807" s="50" t="n"/>
      <c r="K1807" s="52">
        <f>IF(OR($A1807="",$E1807=""),"",IF($P1807=1,0,N($E1807)*N($F1807)-N($G1807)+N($H1807)))</f>
        <v/>
      </c>
      <c r="L1807" s="52">
        <f>IF(K1807="","",IF($P1807=1,0,N($E1807)*IFERROR(INDEX(Products!$D$8:$D$307,MATCH($D1807,Products!$A$8:$A$307,0)),0)))</f>
        <v/>
      </c>
      <c r="M1807" s="52">
        <f>IF(OR(K1807="",$O1807=0),IF(K1807="","",0),IF($P1807=1,0,K1807*(N(INDEX(Settings!$E$11:$E$18,$O1807))+N(INDEX(Settings!$G$11:$G$18,$O1807)))+N(INDEX(Settings!$F$11:$F$18,$O1807))))</f>
        <v/>
      </c>
      <c r="N1807" s="53">
        <f>IF(K1807="","",K1807-L1807-M1807-N($I1807)-$P1807*N(Settings!$D$20))</f>
        <v/>
      </c>
      <c r="O1807">
        <f>IF($C1807="",0,IFERROR(MATCH($C1807,Settings!$D$11:$D$18,0),0))</f>
        <v/>
      </c>
      <c r="P1807">
        <f>IF(LOWER(TRIM($J1807&amp;""))="x",1,0)</f>
        <v/>
      </c>
    </row>
    <row r="1808">
      <c r="A1808" s="49" t="n">
        <v>46245</v>
      </c>
      <c r="B1808" s="50" t="inlineStr">
        <is>
          <t>BL27801</t>
        </is>
      </c>
      <c r="C1808" s="50" t="inlineStr">
        <is>
          <t>Etsy</t>
        </is>
      </c>
      <c r="D1808" s="50" t="inlineStr">
        <is>
          <t>BL-403</t>
        </is>
      </c>
      <c r="E1808" s="50" t="n">
        <v>1</v>
      </c>
      <c r="F1808" s="51" t="n">
        <v>10.84</v>
      </c>
      <c r="G1808" s="51" t="n">
        <v>0</v>
      </c>
      <c r="H1808" s="51" t="n">
        <v>3.28</v>
      </c>
      <c r="I1808" s="51" t="n">
        <v>4.66</v>
      </c>
      <c r="J1808" s="50" t="n"/>
      <c r="K1808" s="52">
        <f>IF(OR($A1808="",$E1808=""),"",IF($P1808=1,0,N($E1808)*N($F1808)-N($G1808)+N($H1808)))</f>
        <v/>
      </c>
      <c r="L1808" s="52">
        <f>IF(K1808="","",IF($P1808=1,0,N($E1808)*IFERROR(INDEX(Products!$D$8:$D$307,MATCH($D1808,Products!$A$8:$A$307,0)),0)))</f>
        <v/>
      </c>
      <c r="M1808" s="52">
        <f>IF(OR(K1808="",$O1808=0),IF(K1808="","",0),IF($P1808=1,0,K1808*(N(INDEX(Settings!$E$11:$E$18,$O1808))+N(INDEX(Settings!$G$11:$G$18,$O1808)))+N(INDEX(Settings!$F$11:$F$18,$O1808))))</f>
        <v/>
      </c>
      <c r="N1808" s="53">
        <f>IF(K1808="","",K1808-L1808-M1808-N($I1808)-$P1808*N(Settings!$D$20))</f>
        <v/>
      </c>
      <c r="O1808">
        <f>IF($C1808="",0,IFERROR(MATCH($C1808,Settings!$D$11:$D$18,0),0))</f>
        <v/>
      </c>
      <c r="P1808">
        <f>IF(LOWER(TRIM($J1808&amp;""))="x",1,0)</f>
        <v/>
      </c>
    </row>
    <row r="1809">
      <c r="A1809" s="49" t="n">
        <v>46245</v>
      </c>
      <c r="B1809" s="50" t="inlineStr">
        <is>
          <t>BL27802</t>
        </is>
      </c>
      <c r="C1809" s="50" t="inlineStr">
        <is>
          <t>Own shop</t>
        </is>
      </c>
      <c r="D1809" s="50" t="inlineStr">
        <is>
          <t>BL-302</t>
        </is>
      </c>
      <c r="E1809" s="50" t="n">
        <v>1</v>
      </c>
      <c r="F1809" s="51" t="n">
        <v>33.53</v>
      </c>
      <c r="G1809" s="51" t="n">
        <v>0</v>
      </c>
      <c r="H1809" s="51" t="n">
        <v>4.12</v>
      </c>
      <c r="I1809" s="51" t="n">
        <v>5.02</v>
      </c>
      <c r="J1809" s="50" t="n"/>
      <c r="K1809" s="52">
        <f>IF(OR($A1809="",$E1809=""),"",IF($P1809=1,0,N($E1809)*N($F1809)-N($G1809)+N($H1809)))</f>
        <v/>
      </c>
      <c r="L1809" s="52">
        <f>IF(K1809="","",IF($P1809=1,0,N($E1809)*IFERROR(INDEX(Products!$D$8:$D$307,MATCH($D1809,Products!$A$8:$A$307,0)),0)))</f>
        <v/>
      </c>
      <c r="M1809" s="52">
        <f>IF(OR(K1809="",$O1809=0),IF(K1809="","",0),IF($P1809=1,0,K1809*(N(INDEX(Settings!$E$11:$E$18,$O1809))+N(INDEX(Settings!$G$11:$G$18,$O1809)))+N(INDEX(Settings!$F$11:$F$18,$O1809))))</f>
        <v/>
      </c>
      <c r="N1809" s="53">
        <f>IF(K1809="","",K1809-L1809-M1809-N($I1809)-$P1809*N(Settings!$D$20))</f>
        <v/>
      </c>
      <c r="O1809">
        <f>IF($C1809="",0,IFERROR(MATCH($C1809,Settings!$D$11:$D$18,0),0))</f>
        <v/>
      </c>
      <c r="P1809">
        <f>IF(LOWER(TRIM($J1809&amp;""))="x",1,0)</f>
        <v/>
      </c>
    </row>
    <row r="1810">
      <c r="A1810" s="49" t="n">
        <v>46245</v>
      </c>
      <c r="B1810" s="50" t="inlineStr">
        <is>
          <t>BL27803</t>
        </is>
      </c>
      <c r="C1810" s="50" t="inlineStr">
        <is>
          <t>Amazon</t>
        </is>
      </c>
      <c r="D1810" s="50" t="inlineStr">
        <is>
          <t>BL-401</t>
        </is>
      </c>
      <c r="E1810" s="50" t="n">
        <v>1</v>
      </c>
      <c r="F1810" s="51" t="n">
        <v>24.62</v>
      </c>
      <c r="G1810" s="51" t="n">
        <v>0</v>
      </c>
      <c r="H1810" s="51" t="n">
        <v>0</v>
      </c>
      <c r="I1810" s="51" t="n">
        <v>4.34</v>
      </c>
      <c r="J1810" s="50" t="n"/>
      <c r="K1810" s="52">
        <f>IF(OR($A1810="",$E1810=""),"",IF($P1810=1,0,N($E1810)*N($F1810)-N($G1810)+N($H1810)))</f>
        <v/>
      </c>
      <c r="L1810" s="52">
        <f>IF(K1810="","",IF($P1810=1,0,N($E1810)*IFERROR(INDEX(Products!$D$8:$D$307,MATCH($D1810,Products!$A$8:$A$307,0)),0)))</f>
        <v/>
      </c>
      <c r="M1810" s="52">
        <f>IF(OR(K1810="",$O1810=0),IF(K1810="","",0),IF($P1810=1,0,K1810*(N(INDEX(Settings!$E$11:$E$18,$O1810))+N(INDEX(Settings!$G$11:$G$18,$O1810)))+N(INDEX(Settings!$F$11:$F$18,$O1810))))</f>
        <v/>
      </c>
      <c r="N1810" s="53">
        <f>IF(K1810="","",K1810-L1810-M1810-N($I1810)-$P1810*N(Settings!$D$20))</f>
        <v/>
      </c>
      <c r="O1810">
        <f>IF($C1810="",0,IFERROR(MATCH($C1810,Settings!$D$11:$D$18,0),0))</f>
        <v/>
      </c>
      <c r="P1810">
        <f>IF(LOWER(TRIM($J1810&amp;""))="x",1,0)</f>
        <v/>
      </c>
    </row>
    <row r="1811">
      <c r="A1811" s="49" t="n">
        <v>46245</v>
      </c>
      <c r="B1811" s="50" t="inlineStr">
        <is>
          <t>BL27804</t>
        </is>
      </c>
      <c r="C1811" s="50" t="inlineStr">
        <is>
          <t>Etsy</t>
        </is>
      </c>
      <c r="D1811" s="50" t="inlineStr">
        <is>
          <t>BL-202</t>
        </is>
      </c>
      <c r="E1811" s="50" t="n">
        <v>1</v>
      </c>
      <c r="F1811" s="51" t="n">
        <v>57.98</v>
      </c>
      <c r="G1811" s="51" t="n">
        <v>0</v>
      </c>
      <c r="H1811" s="51" t="n">
        <v>3.28</v>
      </c>
      <c r="I1811" s="51" t="n">
        <v>6.9</v>
      </c>
      <c r="J1811" s="50" t="n"/>
      <c r="K1811" s="52">
        <f>IF(OR($A1811="",$E1811=""),"",IF($P1811=1,0,N($E1811)*N($F1811)-N($G1811)+N($H1811)))</f>
        <v/>
      </c>
      <c r="L1811" s="52">
        <f>IF(K1811="","",IF($P1811=1,0,N($E1811)*IFERROR(INDEX(Products!$D$8:$D$307,MATCH($D1811,Products!$A$8:$A$307,0)),0)))</f>
        <v/>
      </c>
      <c r="M1811" s="52">
        <f>IF(OR(K1811="",$O1811=0),IF(K1811="","",0),IF($P1811=1,0,K1811*(N(INDEX(Settings!$E$11:$E$18,$O1811))+N(INDEX(Settings!$G$11:$G$18,$O1811)))+N(INDEX(Settings!$F$11:$F$18,$O1811))))</f>
        <v/>
      </c>
      <c r="N1811" s="53">
        <f>IF(K1811="","",K1811-L1811-M1811-N($I1811)-$P1811*N(Settings!$D$20))</f>
        <v/>
      </c>
      <c r="O1811">
        <f>IF($C1811="",0,IFERROR(MATCH($C1811,Settings!$D$11:$D$18,0),0))</f>
        <v/>
      </c>
      <c r="P1811">
        <f>IF(LOWER(TRIM($J1811&amp;""))="x",1,0)</f>
        <v/>
      </c>
    </row>
    <row r="1812">
      <c r="A1812" s="49" t="n">
        <v>46245</v>
      </c>
      <c r="B1812" s="50" t="inlineStr">
        <is>
          <t>BL27805</t>
        </is>
      </c>
      <c r="C1812" s="50" t="inlineStr">
        <is>
          <t>Etsy</t>
        </is>
      </c>
      <c r="D1812" s="50" t="inlineStr">
        <is>
          <t>BL-303</t>
        </is>
      </c>
      <c r="E1812" s="50" t="n">
        <v>1</v>
      </c>
      <c r="F1812" s="51" t="n">
        <v>10</v>
      </c>
      <c r="G1812" s="51" t="n">
        <v>0</v>
      </c>
      <c r="H1812" s="51" t="n">
        <v>3.28</v>
      </c>
      <c r="I1812" s="51" t="n">
        <v>4.29</v>
      </c>
      <c r="J1812" s="50" t="n"/>
      <c r="K1812" s="52">
        <f>IF(OR($A1812="",$E1812=""),"",IF($P1812=1,0,N($E1812)*N($F1812)-N($G1812)+N($H1812)))</f>
        <v/>
      </c>
      <c r="L1812" s="52">
        <f>IF(K1812="","",IF($P1812=1,0,N($E1812)*IFERROR(INDEX(Products!$D$8:$D$307,MATCH($D1812,Products!$A$8:$A$307,0)),0)))</f>
        <v/>
      </c>
      <c r="M1812" s="52">
        <f>IF(OR(K1812="",$O1812=0),IF(K1812="","",0),IF($P1812=1,0,K1812*(N(INDEX(Settings!$E$11:$E$18,$O1812))+N(INDEX(Settings!$G$11:$G$18,$O1812)))+N(INDEX(Settings!$F$11:$F$18,$O1812))))</f>
        <v/>
      </c>
      <c r="N1812" s="53">
        <f>IF(K1812="","",K1812-L1812-M1812-N($I1812)-$P1812*N(Settings!$D$20))</f>
        <v/>
      </c>
      <c r="O1812">
        <f>IF($C1812="",0,IFERROR(MATCH($C1812,Settings!$D$11:$D$18,0),0))</f>
        <v/>
      </c>
      <c r="P1812">
        <f>IF(LOWER(TRIM($J1812&amp;""))="x",1,0)</f>
        <v/>
      </c>
    </row>
    <row r="1813">
      <c r="A1813" s="49" t="n">
        <v>46245</v>
      </c>
      <c r="B1813" s="50" t="inlineStr">
        <is>
          <t>BL27806</t>
        </is>
      </c>
      <c r="C1813" s="50" t="inlineStr">
        <is>
          <t>Amazon</t>
        </is>
      </c>
      <c r="D1813" s="50" t="inlineStr">
        <is>
          <t>BL-202</t>
        </is>
      </c>
      <c r="E1813" s="50" t="n">
        <v>1</v>
      </c>
      <c r="F1813" s="51" t="n">
        <v>60.88</v>
      </c>
      <c r="G1813" s="51" t="n">
        <v>0</v>
      </c>
      <c r="H1813" s="51" t="n">
        <v>0</v>
      </c>
      <c r="I1813" s="51" t="n">
        <v>6.9</v>
      </c>
      <c r="J1813" s="50" t="n"/>
      <c r="K1813" s="52">
        <f>IF(OR($A1813="",$E1813=""),"",IF($P1813=1,0,N($E1813)*N($F1813)-N($G1813)+N($H1813)))</f>
        <v/>
      </c>
      <c r="L1813" s="52">
        <f>IF(K1813="","",IF($P1813=1,0,N($E1813)*IFERROR(INDEX(Products!$D$8:$D$307,MATCH($D1813,Products!$A$8:$A$307,0)),0)))</f>
        <v/>
      </c>
      <c r="M1813" s="52">
        <f>IF(OR(K1813="",$O1813=0),IF(K1813="","",0),IF($P1813=1,0,K1813*(N(INDEX(Settings!$E$11:$E$18,$O1813))+N(INDEX(Settings!$G$11:$G$18,$O1813)))+N(INDEX(Settings!$F$11:$F$18,$O1813))))</f>
        <v/>
      </c>
      <c r="N1813" s="53">
        <f>IF(K1813="","",K1813-L1813-M1813-N($I1813)-$P1813*N(Settings!$D$20))</f>
        <v/>
      </c>
      <c r="O1813">
        <f>IF($C1813="",0,IFERROR(MATCH($C1813,Settings!$D$11:$D$18,0),0))</f>
        <v/>
      </c>
      <c r="P1813">
        <f>IF(LOWER(TRIM($J1813&amp;""))="x",1,0)</f>
        <v/>
      </c>
    </row>
    <row r="1814">
      <c r="A1814" s="49" t="n">
        <v>46245</v>
      </c>
      <c r="B1814" s="50" t="inlineStr">
        <is>
          <t>BL27807</t>
        </is>
      </c>
      <c r="C1814" s="50" t="inlineStr">
        <is>
          <t>Amazon</t>
        </is>
      </c>
      <c r="D1814" s="50" t="inlineStr">
        <is>
          <t>BL-202</t>
        </is>
      </c>
      <c r="E1814" s="50" t="n">
        <v>1</v>
      </c>
      <c r="F1814" s="51" t="n">
        <v>60.88</v>
      </c>
      <c r="G1814" s="51" t="n">
        <v>0</v>
      </c>
      <c r="H1814" s="51" t="n">
        <v>0</v>
      </c>
      <c r="I1814" s="51" t="n">
        <v>6.9</v>
      </c>
      <c r="J1814" s="50" t="n"/>
      <c r="K1814" s="52">
        <f>IF(OR($A1814="",$E1814=""),"",IF($P1814=1,0,N($E1814)*N($F1814)-N($G1814)+N($H1814)))</f>
        <v/>
      </c>
      <c r="L1814" s="52">
        <f>IF(K1814="","",IF($P1814=1,0,N($E1814)*IFERROR(INDEX(Products!$D$8:$D$307,MATCH($D1814,Products!$A$8:$A$307,0)),0)))</f>
        <v/>
      </c>
      <c r="M1814" s="52">
        <f>IF(OR(K1814="",$O1814=0),IF(K1814="","",0),IF($P1814=1,0,K1814*(N(INDEX(Settings!$E$11:$E$18,$O1814))+N(INDEX(Settings!$G$11:$G$18,$O1814)))+N(INDEX(Settings!$F$11:$F$18,$O1814))))</f>
        <v/>
      </c>
      <c r="N1814" s="53">
        <f>IF(K1814="","",K1814-L1814-M1814-N($I1814)-$P1814*N(Settings!$D$20))</f>
        <v/>
      </c>
      <c r="O1814">
        <f>IF($C1814="",0,IFERROR(MATCH($C1814,Settings!$D$11:$D$18,0),0))</f>
        <v/>
      </c>
      <c r="P1814">
        <f>IF(LOWER(TRIM($J1814&amp;""))="x",1,0)</f>
        <v/>
      </c>
    </row>
    <row r="1815">
      <c r="A1815" s="49" t="n">
        <v>46245</v>
      </c>
      <c r="B1815" s="50" t="inlineStr">
        <is>
          <t>BL27808</t>
        </is>
      </c>
      <c r="C1815" s="50" t="inlineStr">
        <is>
          <t>Amazon</t>
        </is>
      </c>
      <c r="D1815" s="50" t="inlineStr">
        <is>
          <t>BL-101</t>
        </is>
      </c>
      <c r="E1815" s="50" t="n">
        <v>1</v>
      </c>
      <c r="F1815" s="51" t="n">
        <v>21.97</v>
      </c>
      <c r="G1815" s="51" t="n">
        <v>0</v>
      </c>
      <c r="H1815" s="51" t="n">
        <v>0</v>
      </c>
      <c r="I1815" s="51" t="n">
        <v>4.38</v>
      </c>
      <c r="J1815" s="50" t="n"/>
      <c r="K1815" s="52">
        <f>IF(OR($A1815="",$E1815=""),"",IF($P1815=1,0,N($E1815)*N($F1815)-N($G1815)+N($H1815)))</f>
        <v/>
      </c>
      <c r="L1815" s="52">
        <f>IF(K1815="","",IF($P1815=1,0,N($E1815)*IFERROR(INDEX(Products!$D$8:$D$307,MATCH($D1815,Products!$A$8:$A$307,0)),0)))</f>
        <v/>
      </c>
      <c r="M1815" s="52">
        <f>IF(OR(K1815="",$O1815=0),IF(K1815="","",0),IF($P1815=1,0,K1815*(N(INDEX(Settings!$E$11:$E$18,$O1815))+N(INDEX(Settings!$G$11:$G$18,$O1815)))+N(INDEX(Settings!$F$11:$F$18,$O1815))))</f>
        <v/>
      </c>
      <c r="N1815" s="53">
        <f>IF(K1815="","",K1815-L1815-M1815-N($I1815)-$P1815*N(Settings!$D$20))</f>
        <v/>
      </c>
      <c r="O1815">
        <f>IF($C1815="",0,IFERROR(MATCH($C1815,Settings!$D$11:$D$18,0),0))</f>
        <v/>
      </c>
      <c r="P1815">
        <f>IF(LOWER(TRIM($J1815&amp;""))="x",1,0)</f>
        <v/>
      </c>
    </row>
    <row r="1816">
      <c r="A1816" s="49" t="n">
        <v>46245</v>
      </c>
      <c r="B1816" s="50" t="inlineStr">
        <is>
          <t>BL27809</t>
        </is>
      </c>
      <c r="C1816" s="50" t="inlineStr">
        <is>
          <t>Amazon</t>
        </is>
      </c>
      <c r="D1816" s="50" t="inlineStr">
        <is>
          <t>BL-301</t>
        </is>
      </c>
      <c r="E1816" s="50" t="n">
        <v>1</v>
      </c>
      <c r="F1816" s="51" t="n">
        <v>19.32</v>
      </c>
      <c r="G1816" s="51" t="n">
        <v>0</v>
      </c>
      <c r="H1816" s="51" t="n">
        <v>0</v>
      </c>
      <c r="I1816" s="51" t="n">
        <v>5.16</v>
      </c>
      <c r="J1816" s="50" t="n"/>
      <c r="K1816" s="52">
        <f>IF(OR($A1816="",$E1816=""),"",IF($P1816=1,0,N($E1816)*N($F1816)-N($G1816)+N($H1816)))</f>
        <v/>
      </c>
      <c r="L1816" s="52">
        <f>IF(K1816="","",IF($P1816=1,0,N($E1816)*IFERROR(INDEX(Products!$D$8:$D$307,MATCH($D1816,Products!$A$8:$A$307,0)),0)))</f>
        <v/>
      </c>
      <c r="M1816" s="52">
        <f>IF(OR(K1816="",$O1816=0),IF(K1816="","",0),IF($P1816=1,0,K1816*(N(INDEX(Settings!$E$11:$E$18,$O1816))+N(INDEX(Settings!$G$11:$G$18,$O1816)))+N(INDEX(Settings!$F$11:$F$18,$O1816))))</f>
        <v/>
      </c>
      <c r="N1816" s="53">
        <f>IF(K1816="","",K1816-L1816-M1816-N($I1816)-$P1816*N(Settings!$D$20))</f>
        <v/>
      </c>
      <c r="O1816">
        <f>IF($C1816="",0,IFERROR(MATCH($C1816,Settings!$D$11:$D$18,0),0))</f>
        <v/>
      </c>
      <c r="P1816">
        <f>IF(LOWER(TRIM($J1816&amp;""))="x",1,0)</f>
        <v/>
      </c>
    </row>
    <row r="1817">
      <c r="A1817" s="49" t="n">
        <v>46246</v>
      </c>
      <c r="B1817" s="50" t="inlineStr">
        <is>
          <t>BL27810</t>
        </is>
      </c>
      <c r="C1817" s="50" t="inlineStr">
        <is>
          <t>Own shop</t>
        </is>
      </c>
      <c r="D1817" s="50" t="inlineStr">
        <is>
          <t>BL-402</t>
        </is>
      </c>
      <c r="E1817" s="50" t="n">
        <v>1</v>
      </c>
      <c r="F1817" s="51" t="n">
        <v>41.93</v>
      </c>
      <c r="G1817" s="51" t="n">
        <v>0</v>
      </c>
      <c r="H1817" s="51" t="n">
        <v>4.12</v>
      </c>
      <c r="I1817" s="51" t="n">
        <v>6.9</v>
      </c>
      <c r="J1817" s="50" t="n"/>
      <c r="K1817" s="52">
        <f>IF(OR($A1817="",$E1817=""),"",IF($P1817=1,0,N($E1817)*N($F1817)-N($G1817)+N($H1817)))</f>
        <v/>
      </c>
      <c r="L1817" s="52">
        <f>IF(K1817="","",IF($P1817=1,0,N($E1817)*IFERROR(INDEX(Products!$D$8:$D$307,MATCH($D1817,Products!$A$8:$A$307,0)),0)))</f>
        <v/>
      </c>
      <c r="M1817" s="52">
        <f>IF(OR(K1817="",$O1817=0),IF(K1817="","",0),IF($P1817=1,0,K1817*(N(INDEX(Settings!$E$11:$E$18,$O1817))+N(INDEX(Settings!$G$11:$G$18,$O1817)))+N(INDEX(Settings!$F$11:$F$18,$O1817))))</f>
        <v/>
      </c>
      <c r="N1817" s="53">
        <f>IF(K1817="","",K1817-L1817-M1817-N($I1817)-$P1817*N(Settings!$D$20))</f>
        <v/>
      </c>
      <c r="O1817">
        <f>IF($C1817="",0,IFERROR(MATCH($C1817,Settings!$D$11:$D$18,0),0))</f>
        <v/>
      </c>
      <c r="P1817">
        <f>IF(LOWER(TRIM($J1817&amp;""))="x",1,0)</f>
        <v/>
      </c>
    </row>
    <row r="1818">
      <c r="A1818" s="49" t="n">
        <v>46246</v>
      </c>
      <c r="B1818" s="50" t="inlineStr">
        <is>
          <t>BL27811</t>
        </is>
      </c>
      <c r="C1818" s="50" t="inlineStr">
        <is>
          <t>Amazon</t>
        </is>
      </c>
      <c r="D1818" s="50" t="inlineStr">
        <is>
          <t>BL-102</t>
        </is>
      </c>
      <c r="E1818" s="50" t="n">
        <v>1</v>
      </c>
      <c r="F1818" s="51" t="n">
        <v>14.91</v>
      </c>
      <c r="G1818" s="51" t="n">
        <v>0</v>
      </c>
      <c r="H1818" s="51" t="n">
        <v>0</v>
      </c>
      <c r="I1818" s="51" t="n">
        <v>4.62</v>
      </c>
      <c r="J1818" s="50" t="n"/>
      <c r="K1818" s="52">
        <f>IF(OR($A1818="",$E1818=""),"",IF($P1818=1,0,N($E1818)*N($F1818)-N($G1818)+N($H1818)))</f>
        <v/>
      </c>
      <c r="L1818" s="52">
        <f>IF(K1818="","",IF($P1818=1,0,N($E1818)*IFERROR(INDEX(Products!$D$8:$D$307,MATCH($D1818,Products!$A$8:$A$307,0)),0)))</f>
        <v/>
      </c>
      <c r="M1818" s="52">
        <f>IF(OR(K1818="",$O1818=0),IF(K1818="","",0),IF($P1818=1,0,K1818*(N(INDEX(Settings!$E$11:$E$18,$O1818))+N(INDEX(Settings!$G$11:$G$18,$O1818)))+N(INDEX(Settings!$F$11:$F$18,$O1818))))</f>
        <v/>
      </c>
      <c r="N1818" s="53">
        <f>IF(K1818="","",K1818-L1818-M1818-N($I1818)-$P1818*N(Settings!$D$20))</f>
        <v/>
      </c>
      <c r="O1818">
        <f>IF($C1818="",0,IFERROR(MATCH($C1818,Settings!$D$11:$D$18,0),0))</f>
        <v/>
      </c>
      <c r="P1818">
        <f>IF(LOWER(TRIM($J1818&amp;""))="x",1,0)</f>
        <v/>
      </c>
    </row>
    <row r="1819">
      <c r="A1819" s="49" t="n">
        <v>46246</v>
      </c>
      <c r="B1819" s="50" t="inlineStr">
        <is>
          <t>BL27812</t>
        </is>
      </c>
      <c r="C1819" s="50" t="inlineStr">
        <is>
          <t>Amazon</t>
        </is>
      </c>
      <c r="D1819" s="50" t="inlineStr">
        <is>
          <t>BL-403</t>
        </is>
      </c>
      <c r="E1819" s="50" t="n">
        <v>2</v>
      </c>
      <c r="F1819" s="51" t="n">
        <v>11.38</v>
      </c>
      <c r="G1819" s="51" t="n">
        <v>0</v>
      </c>
      <c r="H1819" s="51" t="n">
        <v>0</v>
      </c>
      <c r="I1819" s="51" t="n">
        <v>4.6</v>
      </c>
      <c r="J1819" s="50" t="n"/>
      <c r="K1819" s="52">
        <f>IF(OR($A1819="",$E1819=""),"",IF($P1819=1,0,N($E1819)*N($F1819)-N($G1819)+N($H1819)))</f>
        <v/>
      </c>
      <c r="L1819" s="52">
        <f>IF(K1819="","",IF($P1819=1,0,N($E1819)*IFERROR(INDEX(Products!$D$8:$D$307,MATCH($D1819,Products!$A$8:$A$307,0)),0)))</f>
        <v/>
      </c>
      <c r="M1819" s="52">
        <f>IF(OR(K1819="",$O1819=0),IF(K1819="","",0),IF($P1819=1,0,K1819*(N(INDEX(Settings!$E$11:$E$18,$O1819))+N(INDEX(Settings!$G$11:$G$18,$O1819)))+N(INDEX(Settings!$F$11:$F$18,$O1819))))</f>
        <v/>
      </c>
      <c r="N1819" s="53">
        <f>IF(K1819="","",K1819-L1819-M1819-N($I1819)-$P1819*N(Settings!$D$20))</f>
        <v/>
      </c>
      <c r="O1819">
        <f>IF($C1819="",0,IFERROR(MATCH($C1819,Settings!$D$11:$D$18,0),0))</f>
        <v/>
      </c>
      <c r="P1819">
        <f>IF(LOWER(TRIM($J1819&amp;""))="x",1,0)</f>
        <v/>
      </c>
    </row>
    <row r="1820">
      <c r="A1820" s="49" t="n">
        <v>46246</v>
      </c>
      <c r="B1820" s="50" t="inlineStr">
        <is>
          <t>BL27813</t>
        </is>
      </c>
      <c r="C1820" s="50" t="inlineStr">
        <is>
          <t>Amazon</t>
        </is>
      </c>
      <c r="D1820" s="50" t="inlineStr">
        <is>
          <t>BL-102</t>
        </is>
      </c>
      <c r="E1820" s="50" t="n">
        <v>2</v>
      </c>
      <c r="F1820" s="51" t="n">
        <v>14.91</v>
      </c>
      <c r="G1820" s="51" t="n">
        <v>0</v>
      </c>
      <c r="H1820" s="51" t="n">
        <v>0</v>
      </c>
      <c r="I1820" s="51" t="n">
        <v>4.23</v>
      </c>
      <c r="J1820" s="50" t="n"/>
      <c r="K1820" s="52">
        <f>IF(OR($A1820="",$E1820=""),"",IF($P1820=1,0,N($E1820)*N($F1820)-N($G1820)+N($H1820)))</f>
        <v/>
      </c>
      <c r="L1820" s="52">
        <f>IF(K1820="","",IF($P1820=1,0,N($E1820)*IFERROR(INDEX(Products!$D$8:$D$307,MATCH($D1820,Products!$A$8:$A$307,0)),0)))</f>
        <v/>
      </c>
      <c r="M1820" s="52">
        <f>IF(OR(K1820="",$O1820=0),IF(K1820="","",0),IF($P1820=1,0,K1820*(N(INDEX(Settings!$E$11:$E$18,$O1820))+N(INDEX(Settings!$G$11:$G$18,$O1820)))+N(INDEX(Settings!$F$11:$F$18,$O1820))))</f>
        <v/>
      </c>
      <c r="N1820" s="53">
        <f>IF(K1820="","",K1820-L1820-M1820-N($I1820)-$P1820*N(Settings!$D$20))</f>
        <v/>
      </c>
      <c r="O1820">
        <f>IF($C1820="",0,IFERROR(MATCH($C1820,Settings!$D$11:$D$18,0),0))</f>
        <v/>
      </c>
      <c r="P1820">
        <f>IF(LOWER(TRIM($J1820&amp;""))="x",1,0)</f>
        <v/>
      </c>
    </row>
    <row r="1821">
      <c r="A1821" s="49" t="n">
        <v>46246</v>
      </c>
      <c r="B1821" s="50" t="inlineStr">
        <is>
          <t>BL27814</t>
        </is>
      </c>
      <c r="C1821" s="50" t="inlineStr">
        <is>
          <t>eBay</t>
        </is>
      </c>
      <c r="D1821" s="50" t="inlineStr">
        <is>
          <t>BL-102</t>
        </is>
      </c>
      <c r="E1821" s="50" t="n">
        <v>1</v>
      </c>
      <c r="F1821" s="51" t="n">
        <v>14.2</v>
      </c>
      <c r="G1821" s="51" t="n">
        <v>0</v>
      </c>
      <c r="H1821" s="51" t="n">
        <v>3.28</v>
      </c>
      <c r="I1821" s="51" t="n">
        <v>4.52</v>
      </c>
      <c r="J1821" s="50" t="n"/>
      <c r="K1821" s="52">
        <f>IF(OR($A1821="",$E1821=""),"",IF($P1821=1,0,N($E1821)*N($F1821)-N($G1821)+N($H1821)))</f>
        <v/>
      </c>
      <c r="L1821" s="52">
        <f>IF(K1821="","",IF($P1821=1,0,N($E1821)*IFERROR(INDEX(Products!$D$8:$D$307,MATCH($D1821,Products!$A$8:$A$307,0)),0)))</f>
        <v/>
      </c>
      <c r="M1821" s="52">
        <f>IF(OR(K1821="",$O1821=0),IF(K1821="","",0),IF($P1821=1,0,K1821*(N(INDEX(Settings!$E$11:$E$18,$O1821))+N(INDEX(Settings!$G$11:$G$18,$O1821)))+N(INDEX(Settings!$F$11:$F$18,$O1821))))</f>
        <v/>
      </c>
      <c r="N1821" s="53">
        <f>IF(K1821="","",K1821-L1821-M1821-N($I1821)-$P1821*N(Settings!$D$20))</f>
        <v/>
      </c>
      <c r="O1821">
        <f>IF($C1821="",0,IFERROR(MATCH($C1821,Settings!$D$11:$D$18,0),0))</f>
        <v/>
      </c>
      <c r="P1821">
        <f>IF(LOWER(TRIM($J1821&amp;""))="x",1,0)</f>
        <v/>
      </c>
    </row>
    <row r="1822">
      <c r="A1822" s="49" t="n">
        <v>46246</v>
      </c>
      <c r="B1822" s="50" t="inlineStr">
        <is>
          <t>BL27815</t>
        </is>
      </c>
      <c r="C1822" s="50" t="inlineStr">
        <is>
          <t>Etsy</t>
        </is>
      </c>
      <c r="D1822" s="50" t="inlineStr">
        <is>
          <t>BL-403</t>
        </is>
      </c>
      <c r="E1822" s="50" t="n">
        <v>1</v>
      </c>
      <c r="F1822" s="51" t="n">
        <v>10.84</v>
      </c>
      <c r="G1822" s="51" t="n">
        <v>0</v>
      </c>
      <c r="H1822" s="51" t="n">
        <v>3.28</v>
      </c>
      <c r="I1822" s="51" t="n">
        <v>4.83</v>
      </c>
      <c r="J1822" s="50" t="n"/>
      <c r="K1822" s="52">
        <f>IF(OR($A1822="",$E1822=""),"",IF($P1822=1,0,N($E1822)*N($F1822)-N($G1822)+N($H1822)))</f>
        <v/>
      </c>
      <c r="L1822" s="52">
        <f>IF(K1822="","",IF($P1822=1,0,N($E1822)*IFERROR(INDEX(Products!$D$8:$D$307,MATCH($D1822,Products!$A$8:$A$307,0)),0)))</f>
        <v/>
      </c>
      <c r="M1822" s="52">
        <f>IF(OR(K1822="",$O1822=0),IF(K1822="","",0),IF($P1822=1,0,K1822*(N(INDEX(Settings!$E$11:$E$18,$O1822))+N(INDEX(Settings!$G$11:$G$18,$O1822)))+N(INDEX(Settings!$F$11:$F$18,$O1822))))</f>
        <v/>
      </c>
      <c r="N1822" s="53">
        <f>IF(K1822="","",K1822-L1822-M1822-N($I1822)-$P1822*N(Settings!$D$20))</f>
        <v/>
      </c>
      <c r="O1822">
        <f>IF($C1822="",0,IFERROR(MATCH($C1822,Settings!$D$11:$D$18,0),0))</f>
        <v/>
      </c>
      <c r="P1822">
        <f>IF(LOWER(TRIM($J1822&amp;""))="x",1,0)</f>
        <v/>
      </c>
    </row>
    <row r="1823">
      <c r="A1823" s="49" t="n">
        <v>46247</v>
      </c>
      <c r="B1823" s="50" t="inlineStr">
        <is>
          <t>BL27816</t>
        </is>
      </c>
      <c r="C1823" s="50" t="inlineStr">
        <is>
          <t>Etsy</t>
        </is>
      </c>
      <c r="D1823" s="50" t="inlineStr">
        <is>
          <t>BL-104</t>
        </is>
      </c>
      <c r="E1823" s="50" t="n">
        <v>1</v>
      </c>
      <c r="F1823" s="51" t="n">
        <v>8.32</v>
      </c>
      <c r="G1823" s="51" t="n">
        <v>0</v>
      </c>
      <c r="H1823" s="51" t="n">
        <v>3.28</v>
      </c>
      <c r="I1823" s="51" t="n">
        <v>5.03</v>
      </c>
      <c r="J1823" s="50" t="n"/>
      <c r="K1823" s="52">
        <f>IF(OR($A1823="",$E1823=""),"",IF($P1823=1,0,N($E1823)*N($F1823)-N($G1823)+N($H1823)))</f>
        <v/>
      </c>
      <c r="L1823" s="52">
        <f>IF(K1823="","",IF($P1823=1,0,N($E1823)*IFERROR(INDEX(Products!$D$8:$D$307,MATCH($D1823,Products!$A$8:$A$307,0)),0)))</f>
        <v/>
      </c>
      <c r="M1823" s="52">
        <f>IF(OR(K1823="",$O1823=0),IF(K1823="","",0),IF($P1823=1,0,K1823*(N(INDEX(Settings!$E$11:$E$18,$O1823))+N(INDEX(Settings!$G$11:$G$18,$O1823)))+N(INDEX(Settings!$F$11:$F$18,$O1823))))</f>
        <v/>
      </c>
      <c r="N1823" s="53">
        <f>IF(K1823="","",K1823-L1823-M1823-N($I1823)-$P1823*N(Settings!$D$20))</f>
        <v/>
      </c>
      <c r="O1823">
        <f>IF($C1823="",0,IFERROR(MATCH($C1823,Settings!$D$11:$D$18,0),0))</f>
        <v/>
      </c>
      <c r="P1823">
        <f>IF(LOWER(TRIM($J1823&amp;""))="x",1,0)</f>
        <v/>
      </c>
    </row>
    <row r="1824">
      <c r="A1824" s="49" t="n">
        <v>46247</v>
      </c>
      <c r="B1824" s="50" t="inlineStr">
        <is>
          <t>BL27817</t>
        </is>
      </c>
      <c r="C1824" s="50" t="inlineStr">
        <is>
          <t>Own shop</t>
        </is>
      </c>
      <c r="D1824" s="50" t="inlineStr">
        <is>
          <t>BL-302</t>
        </is>
      </c>
      <c r="E1824" s="50" t="n">
        <v>2</v>
      </c>
      <c r="F1824" s="51" t="n">
        <v>33.53</v>
      </c>
      <c r="G1824" s="51" t="n">
        <v>0</v>
      </c>
      <c r="H1824" s="51" t="n">
        <v>0</v>
      </c>
      <c r="I1824" s="51" t="n">
        <v>5.14</v>
      </c>
      <c r="J1824" s="50" t="n"/>
      <c r="K1824" s="52">
        <f>IF(OR($A1824="",$E1824=""),"",IF($P1824=1,0,N($E1824)*N($F1824)-N($G1824)+N($H1824)))</f>
        <v/>
      </c>
      <c r="L1824" s="52">
        <f>IF(K1824="","",IF($P1824=1,0,N($E1824)*IFERROR(INDEX(Products!$D$8:$D$307,MATCH($D1824,Products!$A$8:$A$307,0)),0)))</f>
        <v/>
      </c>
      <c r="M1824" s="52">
        <f>IF(OR(K1824="",$O1824=0),IF(K1824="","",0),IF($P1824=1,0,K1824*(N(INDEX(Settings!$E$11:$E$18,$O1824))+N(INDEX(Settings!$G$11:$G$18,$O1824)))+N(INDEX(Settings!$F$11:$F$18,$O1824))))</f>
        <v/>
      </c>
      <c r="N1824" s="53">
        <f>IF(K1824="","",K1824-L1824-M1824-N($I1824)-$P1824*N(Settings!$D$20))</f>
        <v/>
      </c>
      <c r="O1824">
        <f>IF($C1824="",0,IFERROR(MATCH($C1824,Settings!$D$11:$D$18,0),0))</f>
        <v/>
      </c>
      <c r="P1824">
        <f>IF(LOWER(TRIM($J1824&amp;""))="x",1,0)</f>
        <v/>
      </c>
    </row>
    <row r="1825">
      <c r="A1825" s="49" t="n">
        <v>46247</v>
      </c>
      <c r="B1825" s="50" t="inlineStr">
        <is>
          <t>BL27818</t>
        </is>
      </c>
      <c r="C1825" s="50" t="inlineStr">
        <is>
          <t>Etsy</t>
        </is>
      </c>
      <c r="D1825" s="50" t="inlineStr">
        <is>
          <t>BL-103</t>
        </is>
      </c>
      <c r="E1825" s="50" t="n">
        <v>1</v>
      </c>
      <c r="F1825" s="51" t="n">
        <v>29.33</v>
      </c>
      <c r="G1825" s="51" t="n">
        <v>0</v>
      </c>
      <c r="H1825" s="51" t="n">
        <v>3.28</v>
      </c>
      <c r="I1825" s="51" t="n">
        <v>4.38</v>
      </c>
      <c r="J1825" s="50" t="n"/>
      <c r="K1825" s="52">
        <f>IF(OR($A1825="",$E1825=""),"",IF($P1825=1,0,N($E1825)*N($F1825)-N($G1825)+N($H1825)))</f>
        <v/>
      </c>
      <c r="L1825" s="52">
        <f>IF(K1825="","",IF($P1825=1,0,N($E1825)*IFERROR(INDEX(Products!$D$8:$D$307,MATCH($D1825,Products!$A$8:$A$307,0)),0)))</f>
        <v/>
      </c>
      <c r="M1825" s="52">
        <f>IF(OR(K1825="",$O1825=0),IF(K1825="","",0),IF($P1825=1,0,K1825*(N(INDEX(Settings!$E$11:$E$18,$O1825))+N(INDEX(Settings!$G$11:$G$18,$O1825)))+N(INDEX(Settings!$F$11:$F$18,$O1825))))</f>
        <v/>
      </c>
      <c r="N1825" s="53">
        <f>IF(K1825="","",K1825-L1825-M1825-N($I1825)-$P1825*N(Settings!$D$20))</f>
        <v/>
      </c>
      <c r="O1825">
        <f>IF($C1825="",0,IFERROR(MATCH($C1825,Settings!$D$11:$D$18,0),0))</f>
        <v/>
      </c>
      <c r="P1825">
        <f>IF(LOWER(TRIM($J1825&amp;""))="x",1,0)</f>
        <v/>
      </c>
    </row>
    <row r="1826">
      <c r="A1826" s="49" t="n">
        <v>46247</v>
      </c>
      <c r="B1826" s="50" t="inlineStr">
        <is>
          <t>BL27819</t>
        </is>
      </c>
      <c r="C1826" s="50" t="inlineStr">
        <is>
          <t>Own shop</t>
        </is>
      </c>
      <c r="D1826" s="50" t="inlineStr">
        <is>
          <t>BL-403</t>
        </is>
      </c>
      <c r="E1826" s="50" t="n">
        <v>2</v>
      </c>
      <c r="F1826" s="51" t="n">
        <v>10.84</v>
      </c>
      <c r="G1826" s="51" t="n">
        <v>0</v>
      </c>
      <c r="H1826" s="51" t="n">
        <v>4.12</v>
      </c>
      <c r="I1826" s="51" t="n">
        <v>4.8</v>
      </c>
      <c r="J1826" s="50" t="n"/>
      <c r="K1826" s="52">
        <f>IF(OR($A1826="",$E1826=""),"",IF($P1826=1,0,N($E1826)*N($F1826)-N($G1826)+N($H1826)))</f>
        <v/>
      </c>
      <c r="L1826" s="52">
        <f>IF(K1826="","",IF($P1826=1,0,N($E1826)*IFERROR(INDEX(Products!$D$8:$D$307,MATCH($D1826,Products!$A$8:$A$307,0)),0)))</f>
        <v/>
      </c>
      <c r="M1826" s="52">
        <f>IF(OR(K1826="",$O1826=0),IF(K1826="","",0),IF($P1826=1,0,K1826*(N(INDEX(Settings!$E$11:$E$18,$O1826))+N(INDEX(Settings!$G$11:$G$18,$O1826)))+N(INDEX(Settings!$F$11:$F$18,$O1826))))</f>
        <v/>
      </c>
      <c r="N1826" s="53">
        <f>IF(K1826="","",K1826-L1826-M1826-N($I1826)-$P1826*N(Settings!$D$20))</f>
        <v/>
      </c>
      <c r="O1826">
        <f>IF($C1826="",0,IFERROR(MATCH($C1826,Settings!$D$11:$D$18,0),0))</f>
        <v/>
      </c>
      <c r="P1826">
        <f>IF(LOWER(TRIM($J1826&amp;""))="x",1,0)</f>
        <v/>
      </c>
    </row>
    <row r="1827">
      <c r="A1827" s="49" t="n">
        <v>46247</v>
      </c>
      <c r="B1827" s="50" t="inlineStr">
        <is>
          <t>BL27820</t>
        </is>
      </c>
      <c r="C1827" s="50" t="inlineStr">
        <is>
          <t>Own shop</t>
        </is>
      </c>
      <c r="D1827" s="50" t="inlineStr">
        <is>
          <t>BL-301</t>
        </is>
      </c>
      <c r="E1827" s="50" t="n">
        <v>1</v>
      </c>
      <c r="F1827" s="51" t="n">
        <v>18.4</v>
      </c>
      <c r="G1827" s="51" t="n">
        <v>0</v>
      </c>
      <c r="H1827" s="51" t="n">
        <v>4.12</v>
      </c>
      <c r="I1827" s="51" t="n">
        <v>4.8</v>
      </c>
      <c r="J1827" s="50" t="n"/>
      <c r="K1827" s="52">
        <f>IF(OR($A1827="",$E1827=""),"",IF($P1827=1,0,N($E1827)*N($F1827)-N($G1827)+N($H1827)))</f>
        <v/>
      </c>
      <c r="L1827" s="52">
        <f>IF(K1827="","",IF($P1827=1,0,N($E1827)*IFERROR(INDEX(Products!$D$8:$D$307,MATCH($D1827,Products!$A$8:$A$307,0)),0)))</f>
        <v/>
      </c>
      <c r="M1827" s="52">
        <f>IF(OR(K1827="",$O1827=0),IF(K1827="","",0),IF($P1827=1,0,K1827*(N(INDEX(Settings!$E$11:$E$18,$O1827))+N(INDEX(Settings!$G$11:$G$18,$O1827)))+N(INDEX(Settings!$F$11:$F$18,$O1827))))</f>
        <v/>
      </c>
      <c r="N1827" s="53">
        <f>IF(K1827="","",K1827-L1827-M1827-N($I1827)-$P1827*N(Settings!$D$20))</f>
        <v/>
      </c>
      <c r="O1827">
        <f>IF($C1827="",0,IFERROR(MATCH($C1827,Settings!$D$11:$D$18,0),0))</f>
        <v/>
      </c>
      <c r="P1827">
        <f>IF(LOWER(TRIM($J1827&amp;""))="x",1,0)</f>
        <v/>
      </c>
    </row>
    <row r="1828">
      <c r="A1828" s="49" t="n">
        <v>46247</v>
      </c>
      <c r="B1828" s="50" t="inlineStr">
        <is>
          <t>BL27821</t>
        </is>
      </c>
      <c r="C1828" s="50" t="inlineStr">
        <is>
          <t>Own shop</t>
        </is>
      </c>
      <c r="D1828" s="50" t="inlineStr">
        <is>
          <t>BL-103</t>
        </is>
      </c>
      <c r="E1828" s="50" t="n">
        <v>2</v>
      </c>
      <c r="F1828" s="51" t="n">
        <v>29.33</v>
      </c>
      <c r="G1828" s="51" t="n">
        <v>0</v>
      </c>
      <c r="H1828" s="51" t="n">
        <v>0</v>
      </c>
      <c r="I1828" s="51" t="n">
        <v>4.94</v>
      </c>
      <c r="J1828" s="50" t="n"/>
      <c r="K1828" s="52">
        <f>IF(OR($A1828="",$E1828=""),"",IF($P1828=1,0,N($E1828)*N($F1828)-N($G1828)+N($H1828)))</f>
        <v/>
      </c>
      <c r="L1828" s="52">
        <f>IF(K1828="","",IF($P1828=1,0,N($E1828)*IFERROR(INDEX(Products!$D$8:$D$307,MATCH($D1828,Products!$A$8:$A$307,0)),0)))</f>
        <v/>
      </c>
      <c r="M1828" s="52">
        <f>IF(OR(K1828="",$O1828=0),IF(K1828="","",0),IF($P1828=1,0,K1828*(N(INDEX(Settings!$E$11:$E$18,$O1828))+N(INDEX(Settings!$G$11:$G$18,$O1828)))+N(INDEX(Settings!$F$11:$F$18,$O1828))))</f>
        <v/>
      </c>
      <c r="N1828" s="53">
        <f>IF(K1828="","",K1828-L1828-M1828-N($I1828)-$P1828*N(Settings!$D$20))</f>
        <v/>
      </c>
      <c r="O1828">
        <f>IF($C1828="",0,IFERROR(MATCH($C1828,Settings!$D$11:$D$18,0),0))</f>
        <v/>
      </c>
      <c r="P1828">
        <f>IF(LOWER(TRIM($J1828&amp;""))="x",1,0)</f>
        <v/>
      </c>
    </row>
    <row r="1829">
      <c r="A1829" s="49" t="n">
        <v>46247</v>
      </c>
      <c r="B1829" s="50" t="inlineStr">
        <is>
          <t>BL27822</t>
        </is>
      </c>
      <c r="C1829" s="50" t="inlineStr">
        <is>
          <t>Own shop</t>
        </is>
      </c>
      <c r="D1829" s="50" t="inlineStr">
        <is>
          <t>BL-203</t>
        </is>
      </c>
      <c r="E1829" s="50" t="n">
        <v>1</v>
      </c>
      <c r="F1829" s="51" t="n">
        <v>16.72</v>
      </c>
      <c r="G1829" s="51" t="n">
        <v>1.67</v>
      </c>
      <c r="H1829" s="51" t="n">
        <v>4.12</v>
      </c>
      <c r="I1829" s="51" t="n">
        <v>4.88</v>
      </c>
      <c r="J1829" s="50" t="n"/>
      <c r="K1829" s="52">
        <f>IF(OR($A1829="",$E1829=""),"",IF($P1829=1,0,N($E1829)*N($F1829)-N($G1829)+N($H1829)))</f>
        <v/>
      </c>
      <c r="L1829" s="52">
        <f>IF(K1829="","",IF($P1829=1,0,N($E1829)*IFERROR(INDEX(Products!$D$8:$D$307,MATCH($D1829,Products!$A$8:$A$307,0)),0)))</f>
        <v/>
      </c>
      <c r="M1829" s="52">
        <f>IF(OR(K1829="",$O1829=0),IF(K1829="","",0),IF($P1829=1,0,K1829*(N(INDEX(Settings!$E$11:$E$18,$O1829))+N(INDEX(Settings!$G$11:$G$18,$O1829)))+N(INDEX(Settings!$F$11:$F$18,$O1829))))</f>
        <v/>
      </c>
      <c r="N1829" s="53">
        <f>IF(K1829="","",K1829-L1829-M1829-N($I1829)-$P1829*N(Settings!$D$20))</f>
        <v/>
      </c>
      <c r="O1829">
        <f>IF($C1829="",0,IFERROR(MATCH($C1829,Settings!$D$11:$D$18,0),0))</f>
        <v/>
      </c>
      <c r="P1829">
        <f>IF(LOWER(TRIM($J1829&amp;""))="x",1,0)</f>
        <v/>
      </c>
    </row>
    <row r="1830">
      <c r="A1830" s="49" t="n">
        <v>46247</v>
      </c>
      <c r="B1830" s="50" t="inlineStr">
        <is>
          <t>BL27823</t>
        </is>
      </c>
      <c r="C1830" s="50" t="inlineStr">
        <is>
          <t>Amazon</t>
        </is>
      </c>
      <c r="D1830" s="50" t="inlineStr">
        <is>
          <t>BL-102</t>
        </is>
      </c>
      <c r="E1830" s="50" t="n">
        <v>1</v>
      </c>
      <c r="F1830" s="51" t="n">
        <v>14.91</v>
      </c>
      <c r="G1830" s="51" t="n">
        <v>0</v>
      </c>
      <c r="H1830" s="51" t="n">
        <v>0</v>
      </c>
      <c r="I1830" s="51" t="n">
        <v>4.98</v>
      </c>
      <c r="J1830" s="50" t="n"/>
      <c r="K1830" s="52">
        <f>IF(OR($A1830="",$E1830=""),"",IF($P1830=1,0,N($E1830)*N($F1830)-N($G1830)+N($H1830)))</f>
        <v/>
      </c>
      <c r="L1830" s="52">
        <f>IF(K1830="","",IF($P1830=1,0,N($E1830)*IFERROR(INDEX(Products!$D$8:$D$307,MATCH($D1830,Products!$A$8:$A$307,0)),0)))</f>
        <v/>
      </c>
      <c r="M1830" s="52">
        <f>IF(OR(K1830="",$O1830=0),IF(K1830="","",0),IF($P1830=1,0,K1830*(N(INDEX(Settings!$E$11:$E$18,$O1830))+N(INDEX(Settings!$G$11:$G$18,$O1830)))+N(INDEX(Settings!$F$11:$F$18,$O1830))))</f>
        <v/>
      </c>
      <c r="N1830" s="53">
        <f>IF(K1830="","",K1830-L1830-M1830-N($I1830)-$P1830*N(Settings!$D$20))</f>
        <v/>
      </c>
      <c r="O1830">
        <f>IF($C1830="",0,IFERROR(MATCH($C1830,Settings!$D$11:$D$18,0),0))</f>
        <v/>
      </c>
      <c r="P1830">
        <f>IF(LOWER(TRIM($J1830&amp;""))="x",1,0)</f>
        <v/>
      </c>
    </row>
    <row r="1831">
      <c r="A1831" s="49" t="n">
        <v>46247</v>
      </c>
      <c r="B1831" s="50" t="inlineStr">
        <is>
          <t>BL27824</t>
        </is>
      </c>
      <c r="C1831" s="50" t="inlineStr">
        <is>
          <t>Amazon</t>
        </is>
      </c>
      <c r="D1831" s="50" t="inlineStr">
        <is>
          <t>BL-102</t>
        </is>
      </c>
      <c r="E1831" s="50" t="n">
        <v>1</v>
      </c>
      <c r="F1831" s="51" t="n">
        <v>14.91</v>
      </c>
      <c r="G1831" s="51" t="n">
        <v>0</v>
      </c>
      <c r="H1831" s="51" t="n">
        <v>0</v>
      </c>
      <c r="I1831" s="51" t="n">
        <v>4.66</v>
      </c>
      <c r="J1831" s="50" t="n"/>
      <c r="K1831" s="52">
        <f>IF(OR($A1831="",$E1831=""),"",IF($P1831=1,0,N($E1831)*N($F1831)-N($G1831)+N($H1831)))</f>
        <v/>
      </c>
      <c r="L1831" s="52">
        <f>IF(K1831="","",IF($P1831=1,0,N($E1831)*IFERROR(INDEX(Products!$D$8:$D$307,MATCH($D1831,Products!$A$8:$A$307,0)),0)))</f>
        <v/>
      </c>
      <c r="M1831" s="52">
        <f>IF(OR(K1831="",$O1831=0),IF(K1831="","",0),IF($P1831=1,0,K1831*(N(INDEX(Settings!$E$11:$E$18,$O1831))+N(INDEX(Settings!$G$11:$G$18,$O1831)))+N(INDEX(Settings!$F$11:$F$18,$O1831))))</f>
        <v/>
      </c>
      <c r="N1831" s="53">
        <f>IF(K1831="","",K1831-L1831-M1831-N($I1831)-$P1831*N(Settings!$D$20))</f>
        <v/>
      </c>
      <c r="O1831">
        <f>IF($C1831="",0,IFERROR(MATCH($C1831,Settings!$D$11:$D$18,0),0))</f>
        <v/>
      </c>
      <c r="P1831">
        <f>IF(LOWER(TRIM($J1831&amp;""))="x",1,0)</f>
        <v/>
      </c>
    </row>
    <row r="1832">
      <c r="A1832" s="49" t="n">
        <v>46247</v>
      </c>
      <c r="B1832" s="50" t="inlineStr">
        <is>
          <t>BL27825</t>
        </is>
      </c>
      <c r="C1832" s="50" t="inlineStr">
        <is>
          <t>Own shop</t>
        </is>
      </c>
      <c r="D1832" s="50" t="inlineStr">
        <is>
          <t>BL-201</t>
        </is>
      </c>
      <c r="E1832" s="50" t="n">
        <v>1</v>
      </c>
      <c r="F1832" s="51" t="n">
        <v>12.52</v>
      </c>
      <c r="G1832" s="51" t="n">
        <v>1.25</v>
      </c>
      <c r="H1832" s="51" t="n">
        <v>4.12</v>
      </c>
      <c r="I1832" s="51" t="n">
        <v>4.65</v>
      </c>
      <c r="J1832" s="50" t="n"/>
      <c r="K1832" s="52">
        <f>IF(OR($A1832="",$E1832=""),"",IF($P1832=1,0,N($E1832)*N($F1832)-N($G1832)+N($H1832)))</f>
        <v/>
      </c>
      <c r="L1832" s="52">
        <f>IF(K1832="","",IF($P1832=1,0,N($E1832)*IFERROR(INDEX(Products!$D$8:$D$307,MATCH($D1832,Products!$A$8:$A$307,0)),0)))</f>
        <v/>
      </c>
      <c r="M1832" s="52">
        <f>IF(OR(K1832="",$O1832=0),IF(K1832="","",0),IF($P1832=1,0,K1832*(N(INDEX(Settings!$E$11:$E$18,$O1832))+N(INDEX(Settings!$G$11:$G$18,$O1832)))+N(INDEX(Settings!$F$11:$F$18,$O1832))))</f>
        <v/>
      </c>
      <c r="N1832" s="53">
        <f>IF(K1832="","",K1832-L1832-M1832-N($I1832)-$P1832*N(Settings!$D$20))</f>
        <v/>
      </c>
      <c r="O1832">
        <f>IF($C1832="",0,IFERROR(MATCH($C1832,Settings!$D$11:$D$18,0),0))</f>
        <v/>
      </c>
      <c r="P1832">
        <f>IF(LOWER(TRIM($J1832&amp;""))="x",1,0)</f>
        <v/>
      </c>
    </row>
    <row r="1833">
      <c r="A1833" s="49" t="n">
        <v>46247</v>
      </c>
      <c r="B1833" s="50" t="inlineStr">
        <is>
          <t>BL27826</t>
        </is>
      </c>
      <c r="C1833" s="50" t="inlineStr">
        <is>
          <t>Amazon</t>
        </is>
      </c>
      <c r="D1833" s="50" t="inlineStr">
        <is>
          <t>BL-403</t>
        </is>
      </c>
      <c r="E1833" s="50" t="n">
        <v>1</v>
      </c>
      <c r="F1833" s="51" t="n">
        <v>11.38</v>
      </c>
      <c r="G1833" s="51" t="n">
        <v>0</v>
      </c>
      <c r="H1833" s="51" t="n">
        <v>0</v>
      </c>
      <c r="I1833" s="51" t="n">
        <v>5.07</v>
      </c>
      <c r="J1833" s="50" t="n"/>
      <c r="K1833" s="52">
        <f>IF(OR($A1833="",$E1833=""),"",IF($P1833=1,0,N($E1833)*N($F1833)-N($G1833)+N($H1833)))</f>
        <v/>
      </c>
      <c r="L1833" s="52">
        <f>IF(K1833="","",IF($P1833=1,0,N($E1833)*IFERROR(INDEX(Products!$D$8:$D$307,MATCH($D1833,Products!$A$8:$A$307,0)),0)))</f>
        <v/>
      </c>
      <c r="M1833" s="52">
        <f>IF(OR(K1833="",$O1833=0),IF(K1833="","",0),IF($P1833=1,0,K1833*(N(INDEX(Settings!$E$11:$E$18,$O1833))+N(INDEX(Settings!$G$11:$G$18,$O1833)))+N(INDEX(Settings!$F$11:$F$18,$O1833))))</f>
        <v/>
      </c>
      <c r="N1833" s="53">
        <f>IF(K1833="","",K1833-L1833-M1833-N($I1833)-$P1833*N(Settings!$D$20))</f>
        <v/>
      </c>
      <c r="O1833">
        <f>IF($C1833="",0,IFERROR(MATCH($C1833,Settings!$D$11:$D$18,0),0))</f>
        <v/>
      </c>
      <c r="P1833">
        <f>IF(LOWER(TRIM($J1833&amp;""))="x",1,0)</f>
        <v/>
      </c>
    </row>
    <row r="1834">
      <c r="A1834" s="49" t="n">
        <v>46247</v>
      </c>
      <c r="B1834" s="50" t="inlineStr">
        <is>
          <t>BL27827</t>
        </is>
      </c>
      <c r="C1834" s="50" t="inlineStr">
        <is>
          <t>eBay</t>
        </is>
      </c>
      <c r="D1834" s="50" t="inlineStr">
        <is>
          <t>BL-102</t>
        </is>
      </c>
      <c r="E1834" s="50" t="n">
        <v>1</v>
      </c>
      <c r="F1834" s="51" t="n">
        <v>14.2</v>
      </c>
      <c r="G1834" s="51" t="n">
        <v>0</v>
      </c>
      <c r="H1834" s="51" t="n">
        <v>3.28</v>
      </c>
      <c r="I1834" s="51" t="n">
        <v>4.39</v>
      </c>
      <c r="J1834" s="50" t="n"/>
      <c r="K1834" s="52">
        <f>IF(OR($A1834="",$E1834=""),"",IF($P1834=1,0,N($E1834)*N($F1834)-N($G1834)+N($H1834)))</f>
        <v/>
      </c>
      <c r="L1834" s="52">
        <f>IF(K1834="","",IF($P1834=1,0,N($E1834)*IFERROR(INDEX(Products!$D$8:$D$307,MATCH($D1834,Products!$A$8:$A$307,0)),0)))</f>
        <v/>
      </c>
      <c r="M1834" s="52">
        <f>IF(OR(K1834="",$O1834=0),IF(K1834="","",0),IF($P1834=1,0,K1834*(N(INDEX(Settings!$E$11:$E$18,$O1834))+N(INDEX(Settings!$G$11:$G$18,$O1834)))+N(INDEX(Settings!$F$11:$F$18,$O1834))))</f>
        <v/>
      </c>
      <c r="N1834" s="53">
        <f>IF(K1834="","",K1834-L1834-M1834-N($I1834)-$P1834*N(Settings!$D$20))</f>
        <v/>
      </c>
      <c r="O1834">
        <f>IF($C1834="",0,IFERROR(MATCH($C1834,Settings!$D$11:$D$18,0),0))</f>
        <v/>
      </c>
      <c r="P1834">
        <f>IF(LOWER(TRIM($J1834&amp;""))="x",1,0)</f>
        <v/>
      </c>
    </row>
    <row r="1835">
      <c r="A1835" s="49" t="n">
        <v>46248</v>
      </c>
      <c r="B1835" s="50" t="inlineStr">
        <is>
          <t>BL27828</t>
        </is>
      </c>
      <c r="C1835" s="50" t="inlineStr">
        <is>
          <t>Amazon</t>
        </is>
      </c>
      <c r="D1835" s="50" t="inlineStr">
        <is>
          <t>BL-202</t>
        </is>
      </c>
      <c r="E1835" s="50" t="n">
        <v>1</v>
      </c>
      <c r="F1835" s="51" t="n">
        <v>60.88</v>
      </c>
      <c r="G1835" s="51" t="n">
        <v>0</v>
      </c>
      <c r="H1835" s="51" t="n">
        <v>0</v>
      </c>
      <c r="I1835" s="51" t="n">
        <v>6.9</v>
      </c>
      <c r="J1835" s="50" t="n"/>
      <c r="K1835" s="52">
        <f>IF(OR($A1835="",$E1835=""),"",IF($P1835=1,0,N($E1835)*N($F1835)-N($G1835)+N($H1835)))</f>
        <v/>
      </c>
      <c r="L1835" s="52">
        <f>IF(K1835="","",IF($P1835=1,0,N($E1835)*IFERROR(INDEX(Products!$D$8:$D$307,MATCH($D1835,Products!$A$8:$A$307,0)),0)))</f>
        <v/>
      </c>
      <c r="M1835" s="52">
        <f>IF(OR(K1835="",$O1835=0),IF(K1835="","",0),IF($P1835=1,0,K1835*(N(INDEX(Settings!$E$11:$E$18,$O1835))+N(INDEX(Settings!$G$11:$G$18,$O1835)))+N(INDEX(Settings!$F$11:$F$18,$O1835))))</f>
        <v/>
      </c>
      <c r="N1835" s="53">
        <f>IF(K1835="","",K1835-L1835-M1835-N($I1835)-$P1835*N(Settings!$D$20))</f>
        <v/>
      </c>
      <c r="O1835">
        <f>IF($C1835="",0,IFERROR(MATCH($C1835,Settings!$D$11:$D$18,0),0))</f>
        <v/>
      </c>
      <c r="P1835">
        <f>IF(LOWER(TRIM($J1835&amp;""))="x",1,0)</f>
        <v/>
      </c>
    </row>
    <row r="1836">
      <c r="A1836" s="49" t="n">
        <v>46248</v>
      </c>
      <c r="B1836" s="50" t="inlineStr">
        <is>
          <t>BL27829</t>
        </is>
      </c>
      <c r="C1836" s="50" t="inlineStr">
        <is>
          <t>Amazon</t>
        </is>
      </c>
      <c r="D1836" s="50" t="inlineStr">
        <is>
          <t>BL-102</t>
        </is>
      </c>
      <c r="E1836" s="50" t="n">
        <v>1</v>
      </c>
      <c r="F1836" s="51" t="n">
        <v>14.91</v>
      </c>
      <c r="G1836" s="51" t="n">
        <v>0</v>
      </c>
      <c r="H1836" s="51" t="n">
        <v>0</v>
      </c>
      <c r="I1836" s="51" t="n">
        <v>4.39</v>
      </c>
      <c r="J1836" s="50" t="n"/>
      <c r="K1836" s="52">
        <f>IF(OR($A1836="",$E1836=""),"",IF($P1836=1,0,N($E1836)*N($F1836)-N($G1836)+N($H1836)))</f>
        <v/>
      </c>
      <c r="L1836" s="52">
        <f>IF(K1836="","",IF($P1836=1,0,N($E1836)*IFERROR(INDEX(Products!$D$8:$D$307,MATCH($D1836,Products!$A$8:$A$307,0)),0)))</f>
        <v/>
      </c>
      <c r="M1836" s="52">
        <f>IF(OR(K1836="",$O1836=0),IF(K1836="","",0),IF($P1836=1,0,K1836*(N(INDEX(Settings!$E$11:$E$18,$O1836))+N(INDEX(Settings!$G$11:$G$18,$O1836)))+N(INDEX(Settings!$F$11:$F$18,$O1836))))</f>
        <v/>
      </c>
      <c r="N1836" s="53">
        <f>IF(K1836="","",K1836-L1836-M1836-N($I1836)-$P1836*N(Settings!$D$20))</f>
        <v/>
      </c>
      <c r="O1836">
        <f>IF($C1836="",0,IFERROR(MATCH($C1836,Settings!$D$11:$D$18,0),0))</f>
        <v/>
      </c>
      <c r="P1836">
        <f>IF(LOWER(TRIM($J1836&amp;""))="x",1,0)</f>
        <v/>
      </c>
    </row>
    <row r="1837">
      <c r="A1837" s="49" t="n">
        <v>46248</v>
      </c>
      <c r="B1837" s="50" t="inlineStr">
        <is>
          <t>BL27830</t>
        </is>
      </c>
      <c r="C1837" s="50" t="inlineStr">
        <is>
          <t>eBay</t>
        </is>
      </c>
      <c r="D1837" s="50" t="inlineStr">
        <is>
          <t>BL-301</t>
        </is>
      </c>
      <c r="E1837" s="50" t="n">
        <v>1</v>
      </c>
      <c r="F1837" s="51" t="n">
        <v>18.4</v>
      </c>
      <c r="G1837" s="51" t="n">
        <v>0</v>
      </c>
      <c r="H1837" s="51" t="n">
        <v>3.28</v>
      </c>
      <c r="I1837" s="51" t="n">
        <v>4.27</v>
      </c>
      <c r="J1837" s="50" t="n"/>
      <c r="K1837" s="52">
        <f>IF(OR($A1837="",$E1837=""),"",IF($P1837=1,0,N($E1837)*N($F1837)-N($G1837)+N($H1837)))</f>
        <v/>
      </c>
      <c r="L1837" s="52">
        <f>IF(K1837="","",IF($P1837=1,0,N($E1837)*IFERROR(INDEX(Products!$D$8:$D$307,MATCH($D1837,Products!$A$8:$A$307,0)),0)))</f>
        <v/>
      </c>
      <c r="M1837" s="52">
        <f>IF(OR(K1837="",$O1837=0),IF(K1837="","",0),IF($P1837=1,0,K1837*(N(INDEX(Settings!$E$11:$E$18,$O1837))+N(INDEX(Settings!$G$11:$G$18,$O1837)))+N(INDEX(Settings!$F$11:$F$18,$O1837))))</f>
        <v/>
      </c>
      <c r="N1837" s="53">
        <f>IF(K1837="","",K1837-L1837-M1837-N($I1837)-$P1837*N(Settings!$D$20))</f>
        <v/>
      </c>
      <c r="O1837">
        <f>IF($C1837="",0,IFERROR(MATCH($C1837,Settings!$D$11:$D$18,0),0))</f>
        <v/>
      </c>
      <c r="P1837">
        <f>IF(LOWER(TRIM($J1837&amp;""))="x",1,0)</f>
        <v/>
      </c>
    </row>
    <row r="1838">
      <c r="A1838" s="49" t="n">
        <v>46248</v>
      </c>
      <c r="B1838" s="50" t="inlineStr">
        <is>
          <t>BL27831</t>
        </is>
      </c>
      <c r="C1838" s="50" t="inlineStr">
        <is>
          <t>Amazon</t>
        </is>
      </c>
      <c r="D1838" s="50" t="inlineStr">
        <is>
          <t>BL-101</t>
        </is>
      </c>
      <c r="E1838" s="50" t="n">
        <v>1</v>
      </c>
      <c r="F1838" s="51" t="n">
        <v>21.97</v>
      </c>
      <c r="G1838" s="51" t="n">
        <v>0</v>
      </c>
      <c r="H1838" s="51" t="n">
        <v>0</v>
      </c>
      <c r="I1838" s="51" t="n">
        <v>4.62</v>
      </c>
      <c r="J1838" s="50" t="n"/>
      <c r="K1838" s="52">
        <f>IF(OR($A1838="",$E1838=""),"",IF($P1838=1,0,N($E1838)*N($F1838)-N($G1838)+N($H1838)))</f>
        <v/>
      </c>
      <c r="L1838" s="52">
        <f>IF(K1838="","",IF($P1838=1,0,N($E1838)*IFERROR(INDEX(Products!$D$8:$D$307,MATCH($D1838,Products!$A$8:$A$307,0)),0)))</f>
        <v/>
      </c>
      <c r="M1838" s="52">
        <f>IF(OR(K1838="",$O1838=0),IF(K1838="","",0),IF($P1838=1,0,K1838*(N(INDEX(Settings!$E$11:$E$18,$O1838))+N(INDEX(Settings!$G$11:$G$18,$O1838)))+N(INDEX(Settings!$F$11:$F$18,$O1838))))</f>
        <v/>
      </c>
      <c r="N1838" s="53">
        <f>IF(K1838="","",K1838-L1838-M1838-N($I1838)-$P1838*N(Settings!$D$20))</f>
        <v/>
      </c>
      <c r="O1838">
        <f>IF($C1838="",0,IFERROR(MATCH($C1838,Settings!$D$11:$D$18,0),0))</f>
        <v/>
      </c>
      <c r="P1838">
        <f>IF(LOWER(TRIM($J1838&amp;""))="x",1,0)</f>
        <v/>
      </c>
    </row>
    <row r="1839">
      <c r="A1839" s="49" t="n">
        <v>46248</v>
      </c>
      <c r="B1839" s="50" t="inlineStr">
        <is>
          <t>BL27832</t>
        </is>
      </c>
      <c r="C1839" s="50" t="inlineStr">
        <is>
          <t>Own shop</t>
        </is>
      </c>
      <c r="D1839" s="50" t="inlineStr">
        <is>
          <t>BL-403</t>
        </is>
      </c>
      <c r="E1839" s="50" t="n">
        <v>1</v>
      </c>
      <c r="F1839" s="51" t="n">
        <v>10.84</v>
      </c>
      <c r="G1839" s="51" t="n">
        <v>0</v>
      </c>
      <c r="H1839" s="51" t="n">
        <v>4.12</v>
      </c>
      <c r="I1839" s="51" t="n">
        <v>4.69</v>
      </c>
      <c r="J1839" s="50" t="n"/>
      <c r="K1839" s="52">
        <f>IF(OR($A1839="",$E1839=""),"",IF($P1839=1,0,N($E1839)*N($F1839)-N($G1839)+N($H1839)))</f>
        <v/>
      </c>
      <c r="L1839" s="52">
        <f>IF(K1839="","",IF($P1839=1,0,N($E1839)*IFERROR(INDEX(Products!$D$8:$D$307,MATCH($D1839,Products!$A$8:$A$307,0)),0)))</f>
        <v/>
      </c>
      <c r="M1839" s="52">
        <f>IF(OR(K1839="",$O1839=0),IF(K1839="","",0),IF($P1839=1,0,K1839*(N(INDEX(Settings!$E$11:$E$18,$O1839))+N(INDEX(Settings!$G$11:$G$18,$O1839)))+N(INDEX(Settings!$F$11:$F$18,$O1839))))</f>
        <v/>
      </c>
      <c r="N1839" s="53">
        <f>IF(K1839="","",K1839-L1839-M1839-N($I1839)-$P1839*N(Settings!$D$20))</f>
        <v/>
      </c>
      <c r="O1839">
        <f>IF($C1839="",0,IFERROR(MATCH($C1839,Settings!$D$11:$D$18,0),0))</f>
        <v/>
      </c>
      <c r="P1839">
        <f>IF(LOWER(TRIM($J1839&amp;""))="x",1,0)</f>
        <v/>
      </c>
    </row>
    <row r="1840">
      <c r="A1840" s="49" t="n">
        <v>46248</v>
      </c>
      <c r="B1840" s="50" t="inlineStr">
        <is>
          <t>BL27833</t>
        </is>
      </c>
      <c r="C1840" s="50" t="inlineStr">
        <is>
          <t>eBay</t>
        </is>
      </c>
      <c r="D1840" s="50" t="inlineStr">
        <is>
          <t>BL-102</t>
        </is>
      </c>
      <c r="E1840" s="50" t="n">
        <v>1</v>
      </c>
      <c r="F1840" s="51" t="n">
        <v>14.2</v>
      </c>
      <c r="G1840" s="51" t="n">
        <v>0</v>
      </c>
      <c r="H1840" s="51" t="n">
        <v>3.28</v>
      </c>
      <c r="I1840" s="51" t="n">
        <v>5.01</v>
      </c>
      <c r="J1840" s="50" t="n"/>
      <c r="K1840" s="52">
        <f>IF(OR($A1840="",$E1840=""),"",IF($P1840=1,0,N($E1840)*N($F1840)-N($G1840)+N($H1840)))</f>
        <v/>
      </c>
      <c r="L1840" s="52">
        <f>IF(K1840="","",IF($P1840=1,0,N($E1840)*IFERROR(INDEX(Products!$D$8:$D$307,MATCH($D1840,Products!$A$8:$A$307,0)),0)))</f>
        <v/>
      </c>
      <c r="M1840" s="52">
        <f>IF(OR(K1840="",$O1840=0),IF(K1840="","",0),IF($P1840=1,0,K1840*(N(INDEX(Settings!$E$11:$E$18,$O1840))+N(INDEX(Settings!$G$11:$G$18,$O1840)))+N(INDEX(Settings!$F$11:$F$18,$O1840))))</f>
        <v/>
      </c>
      <c r="N1840" s="53">
        <f>IF(K1840="","",K1840-L1840-M1840-N($I1840)-$P1840*N(Settings!$D$20))</f>
        <v/>
      </c>
      <c r="O1840">
        <f>IF($C1840="",0,IFERROR(MATCH($C1840,Settings!$D$11:$D$18,0),0))</f>
        <v/>
      </c>
      <c r="P1840">
        <f>IF(LOWER(TRIM($J1840&amp;""))="x",1,0)</f>
        <v/>
      </c>
    </row>
    <row r="1841">
      <c r="A1841" s="49" t="n">
        <v>46248</v>
      </c>
      <c r="B1841" s="50" t="inlineStr">
        <is>
          <t>BL27834</t>
        </is>
      </c>
      <c r="C1841" s="50" t="inlineStr">
        <is>
          <t>Own shop</t>
        </is>
      </c>
      <c r="D1841" s="50" t="inlineStr">
        <is>
          <t>BL-103</t>
        </is>
      </c>
      <c r="E1841" s="50" t="n">
        <v>1</v>
      </c>
      <c r="F1841" s="51" t="n">
        <v>29.33</v>
      </c>
      <c r="G1841" s="51" t="n">
        <v>0</v>
      </c>
      <c r="H1841" s="51" t="n">
        <v>4.12</v>
      </c>
      <c r="I1841" s="51" t="n">
        <v>5.03</v>
      </c>
      <c r="J1841" s="50" t="n"/>
      <c r="K1841" s="52">
        <f>IF(OR($A1841="",$E1841=""),"",IF($P1841=1,0,N($E1841)*N($F1841)-N($G1841)+N($H1841)))</f>
        <v/>
      </c>
      <c r="L1841" s="52">
        <f>IF(K1841="","",IF($P1841=1,0,N($E1841)*IFERROR(INDEX(Products!$D$8:$D$307,MATCH($D1841,Products!$A$8:$A$307,0)),0)))</f>
        <v/>
      </c>
      <c r="M1841" s="52">
        <f>IF(OR(K1841="",$O1841=0),IF(K1841="","",0),IF($P1841=1,0,K1841*(N(INDEX(Settings!$E$11:$E$18,$O1841))+N(INDEX(Settings!$G$11:$G$18,$O1841)))+N(INDEX(Settings!$F$11:$F$18,$O1841))))</f>
        <v/>
      </c>
      <c r="N1841" s="53">
        <f>IF(K1841="","",K1841-L1841-M1841-N($I1841)-$P1841*N(Settings!$D$20))</f>
        <v/>
      </c>
      <c r="O1841">
        <f>IF($C1841="",0,IFERROR(MATCH($C1841,Settings!$D$11:$D$18,0),0))</f>
        <v/>
      </c>
      <c r="P1841">
        <f>IF(LOWER(TRIM($J1841&amp;""))="x",1,0)</f>
        <v/>
      </c>
    </row>
    <row r="1842">
      <c r="A1842" s="49" t="n">
        <v>46249</v>
      </c>
      <c r="B1842" s="50" t="inlineStr">
        <is>
          <t>BL27835</t>
        </is>
      </c>
      <c r="C1842" s="50" t="inlineStr">
        <is>
          <t>Amazon</t>
        </is>
      </c>
      <c r="D1842" s="50" t="inlineStr">
        <is>
          <t>BL-302</t>
        </is>
      </c>
      <c r="E1842" s="50" t="n">
        <v>2</v>
      </c>
      <c r="F1842" s="51" t="n">
        <v>35.21</v>
      </c>
      <c r="G1842" s="51" t="n">
        <v>0</v>
      </c>
      <c r="H1842" s="51" t="n">
        <v>0</v>
      </c>
      <c r="I1842" s="51" t="n">
        <v>4.86</v>
      </c>
      <c r="J1842" s="50" t="inlineStr">
        <is>
          <t>x</t>
        </is>
      </c>
      <c r="K1842" s="52">
        <f>IF(OR($A1842="",$E1842=""),"",IF($P1842=1,0,N($E1842)*N($F1842)-N($G1842)+N($H1842)))</f>
        <v/>
      </c>
      <c r="L1842" s="52">
        <f>IF(K1842="","",IF($P1842=1,0,N($E1842)*IFERROR(INDEX(Products!$D$8:$D$307,MATCH($D1842,Products!$A$8:$A$307,0)),0)))</f>
        <v/>
      </c>
      <c r="M1842" s="52">
        <f>IF(OR(K1842="",$O1842=0),IF(K1842="","",0),IF($P1842=1,0,K1842*(N(INDEX(Settings!$E$11:$E$18,$O1842))+N(INDEX(Settings!$G$11:$G$18,$O1842)))+N(INDEX(Settings!$F$11:$F$18,$O1842))))</f>
        <v/>
      </c>
      <c r="N1842" s="53">
        <f>IF(K1842="","",K1842-L1842-M1842-N($I1842)-$P1842*N(Settings!$D$20))</f>
        <v/>
      </c>
      <c r="O1842">
        <f>IF($C1842="",0,IFERROR(MATCH($C1842,Settings!$D$11:$D$18,0),0))</f>
        <v/>
      </c>
      <c r="P1842">
        <f>IF(LOWER(TRIM($J1842&amp;""))="x",1,0)</f>
        <v/>
      </c>
    </row>
    <row r="1843">
      <c r="A1843" s="49" t="n">
        <v>46249</v>
      </c>
      <c r="B1843" s="50" t="inlineStr">
        <is>
          <t>BL27836</t>
        </is>
      </c>
      <c r="C1843" s="50" t="inlineStr">
        <is>
          <t>eBay</t>
        </is>
      </c>
      <c r="D1843" s="50" t="inlineStr">
        <is>
          <t>BL-204</t>
        </is>
      </c>
      <c r="E1843" s="50" t="n">
        <v>1</v>
      </c>
      <c r="F1843" s="51" t="n">
        <v>19.24</v>
      </c>
      <c r="G1843" s="51" t="n">
        <v>0</v>
      </c>
      <c r="H1843" s="51" t="n">
        <v>3.28</v>
      </c>
      <c r="I1843" s="51" t="n">
        <v>5.06</v>
      </c>
      <c r="J1843" s="50" t="n"/>
      <c r="K1843" s="52">
        <f>IF(OR($A1843="",$E1843=""),"",IF($P1843=1,0,N($E1843)*N($F1843)-N($G1843)+N($H1843)))</f>
        <v/>
      </c>
      <c r="L1843" s="52">
        <f>IF(K1843="","",IF($P1843=1,0,N($E1843)*IFERROR(INDEX(Products!$D$8:$D$307,MATCH($D1843,Products!$A$8:$A$307,0)),0)))</f>
        <v/>
      </c>
      <c r="M1843" s="52">
        <f>IF(OR(K1843="",$O1843=0),IF(K1843="","",0),IF($P1843=1,0,K1843*(N(INDEX(Settings!$E$11:$E$18,$O1843))+N(INDEX(Settings!$G$11:$G$18,$O1843)))+N(INDEX(Settings!$F$11:$F$18,$O1843))))</f>
        <v/>
      </c>
      <c r="N1843" s="53">
        <f>IF(K1843="","",K1843-L1843-M1843-N($I1843)-$P1843*N(Settings!$D$20))</f>
        <v/>
      </c>
      <c r="O1843">
        <f>IF($C1843="",0,IFERROR(MATCH($C1843,Settings!$D$11:$D$18,0),0))</f>
        <v/>
      </c>
      <c r="P1843">
        <f>IF(LOWER(TRIM($J1843&amp;""))="x",1,0)</f>
        <v/>
      </c>
    </row>
    <row r="1844">
      <c r="A1844" s="49" t="n">
        <v>46249</v>
      </c>
      <c r="B1844" s="50" t="inlineStr">
        <is>
          <t>BL27837</t>
        </is>
      </c>
      <c r="C1844" s="50" t="inlineStr">
        <is>
          <t>Own shop</t>
        </is>
      </c>
      <c r="D1844" s="50" t="inlineStr">
        <is>
          <t>BL-201</t>
        </is>
      </c>
      <c r="E1844" s="50" t="n">
        <v>1</v>
      </c>
      <c r="F1844" s="51" t="n">
        <v>12.52</v>
      </c>
      <c r="G1844" s="51" t="n">
        <v>0</v>
      </c>
      <c r="H1844" s="51" t="n">
        <v>4.12</v>
      </c>
      <c r="I1844" s="51" t="n">
        <v>4.66</v>
      </c>
      <c r="J1844" s="50" t="n"/>
      <c r="K1844" s="52">
        <f>IF(OR($A1844="",$E1844=""),"",IF($P1844=1,0,N($E1844)*N($F1844)-N($G1844)+N($H1844)))</f>
        <v/>
      </c>
      <c r="L1844" s="52">
        <f>IF(K1844="","",IF($P1844=1,0,N($E1844)*IFERROR(INDEX(Products!$D$8:$D$307,MATCH($D1844,Products!$A$8:$A$307,0)),0)))</f>
        <v/>
      </c>
      <c r="M1844" s="52">
        <f>IF(OR(K1844="",$O1844=0),IF(K1844="","",0),IF($P1844=1,0,K1844*(N(INDEX(Settings!$E$11:$E$18,$O1844))+N(INDEX(Settings!$G$11:$G$18,$O1844)))+N(INDEX(Settings!$F$11:$F$18,$O1844))))</f>
        <v/>
      </c>
      <c r="N1844" s="53">
        <f>IF(K1844="","",K1844-L1844-M1844-N($I1844)-$P1844*N(Settings!$D$20))</f>
        <v/>
      </c>
      <c r="O1844">
        <f>IF($C1844="",0,IFERROR(MATCH($C1844,Settings!$D$11:$D$18,0),0))</f>
        <v/>
      </c>
      <c r="P1844">
        <f>IF(LOWER(TRIM($J1844&amp;""))="x",1,0)</f>
        <v/>
      </c>
    </row>
    <row r="1845">
      <c r="A1845" s="49" t="n">
        <v>46249</v>
      </c>
      <c r="B1845" s="50" t="inlineStr">
        <is>
          <t>BL27838</t>
        </is>
      </c>
      <c r="C1845" s="50" t="inlineStr">
        <is>
          <t>Own shop</t>
        </is>
      </c>
      <c r="D1845" s="50" t="inlineStr">
        <is>
          <t>BL-201</t>
        </is>
      </c>
      <c r="E1845" s="50" t="n">
        <v>2</v>
      </c>
      <c r="F1845" s="51" t="n">
        <v>12.52</v>
      </c>
      <c r="G1845" s="51" t="n">
        <v>0</v>
      </c>
      <c r="H1845" s="51" t="n">
        <v>4.12</v>
      </c>
      <c r="I1845" s="51" t="n">
        <v>4.82</v>
      </c>
      <c r="J1845" s="50" t="n"/>
      <c r="K1845" s="52">
        <f>IF(OR($A1845="",$E1845=""),"",IF($P1845=1,0,N($E1845)*N($F1845)-N($G1845)+N($H1845)))</f>
        <v/>
      </c>
      <c r="L1845" s="52">
        <f>IF(K1845="","",IF($P1845=1,0,N($E1845)*IFERROR(INDEX(Products!$D$8:$D$307,MATCH($D1845,Products!$A$8:$A$307,0)),0)))</f>
        <v/>
      </c>
      <c r="M1845" s="52">
        <f>IF(OR(K1845="",$O1845=0),IF(K1845="","",0),IF($P1845=1,0,K1845*(N(INDEX(Settings!$E$11:$E$18,$O1845))+N(INDEX(Settings!$G$11:$G$18,$O1845)))+N(INDEX(Settings!$F$11:$F$18,$O1845))))</f>
        <v/>
      </c>
      <c r="N1845" s="53">
        <f>IF(K1845="","",K1845-L1845-M1845-N($I1845)-$P1845*N(Settings!$D$20))</f>
        <v/>
      </c>
      <c r="O1845">
        <f>IF($C1845="",0,IFERROR(MATCH($C1845,Settings!$D$11:$D$18,0),0))</f>
        <v/>
      </c>
      <c r="P1845">
        <f>IF(LOWER(TRIM($J1845&amp;""))="x",1,0)</f>
        <v/>
      </c>
    </row>
    <row r="1846">
      <c r="A1846" s="49" t="n">
        <v>46249</v>
      </c>
      <c r="B1846" s="50" t="inlineStr">
        <is>
          <t>BL27839</t>
        </is>
      </c>
      <c r="C1846" s="50" t="inlineStr">
        <is>
          <t>Amazon</t>
        </is>
      </c>
      <c r="D1846" s="50" t="inlineStr">
        <is>
          <t>BL-301</t>
        </is>
      </c>
      <c r="E1846" s="50" t="n">
        <v>2</v>
      </c>
      <c r="F1846" s="51" t="n">
        <v>19.32</v>
      </c>
      <c r="G1846" s="51" t="n">
        <v>0</v>
      </c>
      <c r="H1846" s="51" t="n">
        <v>0</v>
      </c>
      <c r="I1846" s="51" t="n">
        <v>5.08</v>
      </c>
      <c r="J1846" s="50" t="n"/>
      <c r="K1846" s="52">
        <f>IF(OR($A1846="",$E1846=""),"",IF($P1846=1,0,N($E1846)*N($F1846)-N($G1846)+N($H1846)))</f>
        <v/>
      </c>
      <c r="L1846" s="52">
        <f>IF(K1846="","",IF($P1846=1,0,N($E1846)*IFERROR(INDEX(Products!$D$8:$D$307,MATCH($D1846,Products!$A$8:$A$307,0)),0)))</f>
        <v/>
      </c>
      <c r="M1846" s="52">
        <f>IF(OR(K1846="",$O1846=0),IF(K1846="","",0),IF($P1846=1,0,K1846*(N(INDEX(Settings!$E$11:$E$18,$O1846))+N(INDEX(Settings!$G$11:$G$18,$O1846)))+N(INDEX(Settings!$F$11:$F$18,$O1846))))</f>
        <v/>
      </c>
      <c r="N1846" s="53">
        <f>IF(K1846="","",K1846-L1846-M1846-N($I1846)-$P1846*N(Settings!$D$20))</f>
        <v/>
      </c>
      <c r="O1846">
        <f>IF($C1846="",0,IFERROR(MATCH($C1846,Settings!$D$11:$D$18,0),0))</f>
        <v/>
      </c>
      <c r="P1846">
        <f>IF(LOWER(TRIM($J1846&amp;""))="x",1,0)</f>
        <v/>
      </c>
    </row>
    <row r="1847">
      <c r="A1847" s="49" t="n">
        <v>46249</v>
      </c>
      <c r="B1847" s="50" t="inlineStr">
        <is>
          <t>BL27840</t>
        </is>
      </c>
      <c r="C1847" s="50" t="inlineStr">
        <is>
          <t>Amazon</t>
        </is>
      </c>
      <c r="D1847" s="50" t="inlineStr">
        <is>
          <t>BL-301</t>
        </is>
      </c>
      <c r="E1847" s="50" t="n">
        <v>1</v>
      </c>
      <c r="F1847" s="51" t="n">
        <v>19.32</v>
      </c>
      <c r="G1847" s="51" t="n">
        <v>0</v>
      </c>
      <c r="H1847" s="51" t="n">
        <v>0</v>
      </c>
      <c r="I1847" s="51" t="n">
        <v>4.68</v>
      </c>
      <c r="J1847" s="50" t="n"/>
      <c r="K1847" s="52">
        <f>IF(OR($A1847="",$E1847=""),"",IF($P1847=1,0,N($E1847)*N($F1847)-N($G1847)+N($H1847)))</f>
        <v/>
      </c>
      <c r="L1847" s="52">
        <f>IF(K1847="","",IF($P1847=1,0,N($E1847)*IFERROR(INDEX(Products!$D$8:$D$307,MATCH($D1847,Products!$A$8:$A$307,0)),0)))</f>
        <v/>
      </c>
      <c r="M1847" s="52">
        <f>IF(OR(K1847="",$O1847=0),IF(K1847="","",0),IF($P1847=1,0,K1847*(N(INDEX(Settings!$E$11:$E$18,$O1847))+N(INDEX(Settings!$G$11:$G$18,$O1847)))+N(INDEX(Settings!$F$11:$F$18,$O1847))))</f>
        <v/>
      </c>
      <c r="N1847" s="53">
        <f>IF(K1847="","",K1847-L1847-M1847-N($I1847)-$P1847*N(Settings!$D$20))</f>
        <v/>
      </c>
      <c r="O1847">
        <f>IF($C1847="",0,IFERROR(MATCH($C1847,Settings!$D$11:$D$18,0),0))</f>
        <v/>
      </c>
      <c r="P1847">
        <f>IF(LOWER(TRIM($J1847&amp;""))="x",1,0)</f>
        <v/>
      </c>
    </row>
    <row r="1848">
      <c r="A1848" s="49" t="n">
        <v>46249</v>
      </c>
      <c r="B1848" s="50" t="inlineStr">
        <is>
          <t>BL27841</t>
        </is>
      </c>
      <c r="C1848" s="50" t="inlineStr">
        <is>
          <t>Own shop</t>
        </is>
      </c>
      <c r="D1848" s="50" t="inlineStr">
        <is>
          <t>BL-104</t>
        </is>
      </c>
      <c r="E1848" s="50" t="n">
        <v>1</v>
      </c>
      <c r="F1848" s="51" t="n">
        <v>8.32</v>
      </c>
      <c r="G1848" s="51" t="n">
        <v>0</v>
      </c>
      <c r="H1848" s="51" t="n">
        <v>4.12</v>
      </c>
      <c r="I1848" s="51" t="n">
        <v>4.17</v>
      </c>
      <c r="J1848" s="50" t="n"/>
      <c r="K1848" s="52">
        <f>IF(OR($A1848="",$E1848=""),"",IF($P1848=1,0,N($E1848)*N($F1848)-N($G1848)+N($H1848)))</f>
        <v/>
      </c>
      <c r="L1848" s="52">
        <f>IF(K1848="","",IF($P1848=1,0,N($E1848)*IFERROR(INDEX(Products!$D$8:$D$307,MATCH($D1848,Products!$A$8:$A$307,0)),0)))</f>
        <v/>
      </c>
      <c r="M1848" s="52">
        <f>IF(OR(K1848="",$O1848=0),IF(K1848="","",0),IF($P1848=1,0,K1848*(N(INDEX(Settings!$E$11:$E$18,$O1848))+N(INDEX(Settings!$G$11:$G$18,$O1848)))+N(INDEX(Settings!$F$11:$F$18,$O1848))))</f>
        <v/>
      </c>
      <c r="N1848" s="53">
        <f>IF(K1848="","",K1848-L1848-M1848-N($I1848)-$P1848*N(Settings!$D$20))</f>
        <v/>
      </c>
      <c r="O1848">
        <f>IF($C1848="",0,IFERROR(MATCH($C1848,Settings!$D$11:$D$18,0),0))</f>
        <v/>
      </c>
      <c r="P1848">
        <f>IF(LOWER(TRIM($J1848&amp;""))="x",1,0)</f>
        <v/>
      </c>
    </row>
    <row r="1849">
      <c r="A1849" s="49" t="n">
        <v>46249</v>
      </c>
      <c r="B1849" s="50" t="inlineStr">
        <is>
          <t>BL27842</t>
        </is>
      </c>
      <c r="C1849" s="50" t="inlineStr">
        <is>
          <t>Own shop</t>
        </is>
      </c>
      <c r="D1849" s="50" t="inlineStr">
        <is>
          <t>BL-102</t>
        </is>
      </c>
      <c r="E1849" s="50" t="n">
        <v>1</v>
      </c>
      <c r="F1849" s="51" t="n">
        <v>14.2</v>
      </c>
      <c r="G1849" s="51" t="n">
        <v>0</v>
      </c>
      <c r="H1849" s="51" t="n">
        <v>4.12</v>
      </c>
      <c r="I1849" s="51" t="n">
        <v>4.28</v>
      </c>
      <c r="J1849" s="50" t="n"/>
      <c r="K1849" s="52">
        <f>IF(OR($A1849="",$E1849=""),"",IF($P1849=1,0,N($E1849)*N($F1849)-N($G1849)+N($H1849)))</f>
        <v/>
      </c>
      <c r="L1849" s="52">
        <f>IF(K1849="","",IF($P1849=1,0,N($E1849)*IFERROR(INDEX(Products!$D$8:$D$307,MATCH($D1849,Products!$A$8:$A$307,0)),0)))</f>
        <v/>
      </c>
      <c r="M1849" s="52">
        <f>IF(OR(K1849="",$O1849=0),IF(K1849="","",0),IF($P1849=1,0,K1849*(N(INDEX(Settings!$E$11:$E$18,$O1849))+N(INDEX(Settings!$G$11:$G$18,$O1849)))+N(INDEX(Settings!$F$11:$F$18,$O1849))))</f>
        <v/>
      </c>
      <c r="N1849" s="53">
        <f>IF(K1849="","",K1849-L1849-M1849-N($I1849)-$P1849*N(Settings!$D$20))</f>
        <v/>
      </c>
      <c r="O1849">
        <f>IF($C1849="",0,IFERROR(MATCH($C1849,Settings!$D$11:$D$18,0),0))</f>
        <v/>
      </c>
      <c r="P1849">
        <f>IF(LOWER(TRIM($J1849&amp;""))="x",1,0)</f>
        <v/>
      </c>
    </row>
    <row r="1850">
      <c r="A1850" s="49" t="n">
        <v>46250</v>
      </c>
      <c r="B1850" s="50" t="inlineStr">
        <is>
          <t>BL27843</t>
        </is>
      </c>
      <c r="C1850" s="50" t="inlineStr">
        <is>
          <t>Own shop</t>
        </is>
      </c>
      <c r="D1850" s="50" t="inlineStr">
        <is>
          <t>BL-301</t>
        </is>
      </c>
      <c r="E1850" s="50" t="n">
        <v>1</v>
      </c>
      <c r="F1850" s="51" t="n">
        <v>18.4</v>
      </c>
      <c r="G1850" s="51" t="n">
        <v>0</v>
      </c>
      <c r="H1850" s="51" t="n">
        <v>4.12</v>
      </c>
      <c r="I1850" s="51" t="n">
        <v>4.46</v>
      </c>
      <c r="J1850" s="50" t="n"/>
      <c r="K1850" s="52">
        <f>IF(OR($A1850="",$E1850=""),"",IF($P1850=1,0,N($E1850)*N($F1850)-N($G1850)+N($H1850)))</f>
        <v/>
      </c>
      <c r="L1850" s="52">
        <f>IF(K1850="","",IF($P1850=1,0,N($E1850)*IFERROR(INDEX(Products!$D$8:$D$307,MATCH($D1850,Products!$A$8:$A$307,0)),0)))</f>
        <v/>
      </c>
      <c r="M1850" s="52">
        <f>IF(OR(K1850="",$O1850=0),IF(K1850="","",0),IF($P1850=1,0,K1850*(N(INDEX(Settings!$E$11:$E$18,$O1850))+N(INDEX(Settings!$G$11:$G$18,$O1850)))+N(INDEX(Settings!$F$11:$F$18,$O1850))))</f>
        <v/>
      </c>
      <c r="N1850" s="53">
        <f>IF(K1850="","",K1850-L1850-M1850-N($I1850)-$P1850*N(Settings!$D$20))</f>
        <v/>
      </c>
      <c r="O1850">
        <f>IF($C1850="",0,IFERROR(MATCH($C1850,Settings!$D$11:$D$18,0),0))</f>
        <v/>
      </c>
      <c r="P1850">
        <f>IF(LOWER(TRIM($J1850&amp;""))="x",1,0)</f>
        <v/>
      </c>
    </row>
    <row r="1851">
      <c r="A1851" s="49" t="n">
        <v>46250</v>
      </c>
      <c r="B1851" s="50" t="inlineStr">
        <is>
          <t>BL27844</t>
        </is>
      </c>
      <c r="C1851" s="50" t="inlineStr">
        <is>
          <t>Amazon</t>
        </is>
      </c>
      <c r="D1851" s="50" t="inlineStr">
        <is>
          <t>BL-303</t>
        </is>
      </c>
      <c r="E1851" s="50" t="n">
        <v>1</v>
      </c>
      <c r="F1851" s="51" t="n">
        <v>10.5</v>
      </c>
      <c r="G1851" s="51" t="n">
        <v>0</v>
      </c>
      <c r="H1851" s="51" t="n">
        <v>0</v>
      </c>
      <c r="I1851" s="51" t="n">
        <v>4.47</v>
      </c>
      <c r="J1851" s="50" t="n"/>
      <c r="K1851" s="52">
        <f>IF(OR($A1851="",$E1851=""),"",IF($P1851=1,0,N($E1851)*N($F1851)-N($G1851)+N($H1851)))</f>
        <v/>
      </c>
      <c r="L1851" s="52">
        <f>IF(K1851="","",IF($P1851=1,0,N($E1851)*IFERROR(INDEX(Products!$D$8:$D$307,MATCH($D1851,Products!$A$8:$A$307,0)),0)))</f>
        <v/>
      </c>
      <c r="M1851" s="52">
        <f>IF(OR(K1851="",$O1851=0),IF(K1851="","",0),IF($P1851=1,0,K1851*(N(INDEX(Settings!$E$11:$E$18,$O1851))+N(INDEX(Settings!$G$11:$G$18,$O1851)))+N(INDEX(Settings!$F$11:$F$18,$O1851))))</f>
        <v/>
      </c>
      <c r="N1851" s="53">
        <f>IF(K1851="","",K1851-L1851-M1851-N($I1851)-$P1851*N(Settings!$D$20))</f>
        <v/>
      </c>
      <c r="O1851">
        <f>IF($C1851="",0,IFERROR(MATCH($C1851,Settings!$D$11:$D$18,0),0))</f>
        <v/>
      </c>
      <c r="P1851">
        <f>IF(LOWER(TRIM($J1851&amp;""))="x",1,0)</f>
        <v/>
      </c>
    </row>
    <row r="1852">
      <c r="A1852" s="49" t="n">
        <v>46250</v>
      </c>
      <c r="B1852" s="50" t="inlineStr">
        <is>
          <t>BL27845</t>
        </is>
      </c>
      <c r="C1852" s="50" t="inlineStr">
        <is>
          <t>eBay</t>
        </is>
      </c>
      <c r="D1852" s="50" t="inlineStr">
        <is>
          <t>BL-301</t>
        </is>
      </c>
      <c r="E1852" s="50" t="n">
        <v>1</v>
      </c>
      <c r="F1852" s="51" t="n">
        <v>18.4</v>
      </c>
      <c r="G1852" s="51" t="n">
        <v>0</v>
      </c>
      <c r="H1852" s="51" t="n">
        <v>3.28</v>
      </c>
      <c r="I1852" s="51" t="n">
        <v>5.13</v>
      </c>
      <c r="J1852" s="50" t="n"/>
      <c r="K1852" s="52">
        <f>IF(OR($A1852="",$E1852=""),"",IF($P1852=1,0,N($E1852)*N($F1852)-N($G1852)+N($H1852)))</f>
        <v/>
      </c>
      <c r="L1852" s="52">
        <f>IF(K1852="","",IF($P1852=1,0,N($E1852)*IFERROR(INDEX(Products!$D$8:$D$307,MATCH($D1852,Products!$A$8:$A$307,0)),0)))</f>
        <v/>
      </c>
      <c r="M1852" s="52">
        <f>IF(OR(K1852="",$O1852=0),IF(K1852="","",0),IF($P1852=1,0,K1852*(N(INDEX(Settings!$E$11:$E$18,$O1852))+N(INDEX(Settings!$G$11:$G$18,$O1852)))+N(INDEX(Settings!$F$11:$F$18,$O1852))))</f>
        <v/>
      </c>
      <c r="N1852" s="53">
        <f>IF(K1852="","",K1852-L1852-M1852-N($I1852)-$P1852*N(Settings!$D$20))</f>
        <v/>
      </c>
      <c r="O1852">
        <f>IF($C1852="",0,IFERROR(MATCH($C1852,Settings!$D$11:$D$18,0),0))</f>
        <v/>
      </c>
      <c r="P1852">
        <f>IF(LOWER(TRIM($J1852&amp;""))="x",1,0)</f>
        <v/>
      </c>
    </row>
    <row r="1853">
      <c r="A1853" s="49" t="n">
        <v>46250</v>
      </c>
      <c r="B1853" s="50" t="inlineStr">
        <is>
          <t>BL27846</t>
        </is>
      </c>
      <c r="C1853" s="50" t="inlineStr">
        <is>
          <t>Own shop</t>
        </is>
      </c>
      <c r="D1853" s="50" t="inlineStr">
        <is>
          <t>BL-301</t>
        </is>
      </c>
      <c r="E1853" s="50" t="n">
        <v>1</v>
      </c>
      <c r="F1853" s="51" t="n">
        <v>18.4</v>
      </c>
      <c r="G1853" s="51" t="n">
        <v>0</v>
      </c>
      <c r="H1853" s="51" t="n">
        <v>4.12</v>
      </c>
      <c r="I1853" s="51" t="n">
        <v>4.33</v>
      </c>
      <c r="J1853" s="50" t="n"/>
      <c r="K1853" s="52">
        <f>IF(OR($A1853="",$E1853=""),"",IF($P1853=1,0,N($E1853)*N($F1853)-N($G1853)+N($H1853)))</f>
        <v/>
      </c>
      <c r="L1853" s="52">
        <f>IF(K1853="","",IF($P1853=1,0,N($E1853)*IFERROR(INDEX(Products!$D$8:$D$307,MATCH($D1853,Products!$A$8:$A$307,0)),0)))</f>
        <v/>
      </c>
      <c r="M1853" s="52">
        <f>IF(OR(K1853="",$O1853=0),IF(K1853="","",0),IF($P1853=1,0,K1853*(N(INDEX(Settings!$E$11:$E$18,$O1853))+N(INDEX(Settings!$G$11:$G$18,$O1853)))+N(INDEX(Settings!$F$11:$F$18,$O1853))))</f>
        <v/>
      </c>
      <c r="N1853" s="53">
        <f>IF(K1853="","",K1853-L1853-M1853-N($I1853)-$P1853*N(Settings!$D$20))</f>
        <v/>
      </c>
      <c r="O1853">
        <f>IF($C1853="",0,IFERROR(MATCH($C1853,Settings!$D$11:$D$18,0),0))</f>
        <v/>
      </c>
      <c r="P1853">
        <f>IF(LOWER(TRIM($J1853&amp;""))="x",1,0)</f>
        <v/>
      </c>
    </row>
    <row r="1854">
      <c r="A1854" s="49" t="n">
        <v>46250</v>
      </c>
      <c r="B1854" s="50" t="inlineStr">
        <is>
          <t>BL27847</t>
        </is>
      </c>
      <c r="C1854" s="50" t="inlineStr">
        <is>
          <t>Own shop</t>
        </is>
      </c>
      <c r="D1854" s="50" t="inlineStr">
        <is>
          <t>BL-102</t>
        </is>
      </c>
      <c r="E1854" s="50" t="n">
        <v>1</v>
      </c>
      <c r="F1854" s="51" t="n">
        <v>14.2</v>
      </c>
      <c r="G1854" s="51" t="n">
        <v>0</v>
      </c>
      <c r="H1854" s="51" t="n">
        <v>4.12</v>
      </c>
      <c r="I1854" s="51" t="n">
        <v>4.29</v>
      </c>
      <c r="J1854" s="50" t="n"/>
      <c r="K1854" s="52">
        <f>IF(OR($A1854="",$E1854=""),"",IF($P1854=1,0,N($E1854)*N($F1854)-N($G1854)+N($H1854)))</f>
        <v/>
      </c>
      <c r="L1854" s="52">
        <f>IF(K1854="","",IF($P1854=1,0,N($E1854)*IFERROR(INDEX(Products!$D$8:$D$307,MATCH($D1854,Products!$A$8:$A$307,0)),0)))</f>
        <v/>
      </c>
      <c r="M1854" s="52">
        <f>IF(OR(K1854="",$O1854=0),IF(K1854="","",0),IF($P1854=1,0,K1854*(N(INDEX(Settings!$E$11:$E$18,$O1854))+N(INDEX(Settings!$G$11:$G$18,$O1854)))+N(INDEX(Settings!$F$11:$F$18,$O1854))))</f>
        <v/>
      </c>
      <c r="N1854" s="53">
        <f>IF(K1854="","",K1854-L1854-M1854-N($I1854)-$P1854*N(Settings!$D$20))</f>
        <v/>
      </c>
      <c r="O1854">
        <f>IF($C1854="",0,IFERROR(MATCH($C1854,Settings!$D$11:$D$18,0),0))</f>
        <v/>
      </c>
      <c r="P1854">
        <f>IF(LOWER(TRIM($J1854&amp;""))="x",1,0)</f>
        <v/>
      </c>
    </row>
    <row r="1855">
      <c r="A1855" s="49" t="n">
        <v>46250</v>
      </c>
      <c r="B1855" s="50" t="inlineStr">
        <is>
          <t>BL27848</t>
        </is>
      </c>
      <c r="C1855" s="50" t="inlineStr">
        <is>
          <t>eBay</t>
        </is>
      </c>
      <c r="D1855" s="50" t="inlineStr">
        <is>
          <t>BL-401</t>
        </is>
      </c>
      <c r="E1855" s="50" t="n">
        <v>1</v>
      </c>
      <c r="F1855" s="51" t="n">
        <v>23.45</v>
      </c>
      <c r="G1855" s="51" t="n">
        <v>0</v>
      </c>
      <c r="H1855" s="51" t="n">
        <v>3.28</v>
      </c>
      <c r="I1855" s="51" t="n">
        <v>4.7</v>
      </c>
      <c r="J1855" s="50" t="n"/>
      <c r="K1855" s="52">
        <f>IF(OR($A1855="",$E1855=""),"",IF($P1855=1,0,N($E1855)*N($F1855)-N($G1855)+N($H1855)))</f>
        <v/>
      </c>
      <c r="L1855" s="52">
        <f>IF(K1855="","",IF($P1855=1,0,N($E1855)*IFERROR(INDEX(Products!$D$8:$D$307,MATCH($D1855,Products!$A$8:$A$307,0)),0)))</f>
        <v/>
      </c>
      <c r="M1855" s="52">
        <f>IF(OR(K1855="",$O1855=0),IF(K1855="","",0),IF($P1855=1,0,K1855*(N(INDEX(Settings!$E$11:$E$18,$O1855))+N(INDEX(Settings!$G$11:$G$18,$O1855)))+N(INDEX(Settings!$F$11:$F$18,$O1855))))</f>
        <v/>
      </c>
      <c r="N1855" s="53">
        <f>IF(K1855="","",K1855-L1855-M1855-N($I1855)-$P1855*N(Settings!$D$20))</f>
        <v/>
      </c>
      <c r="O1855">
        <f>IF($C1855="",0,IFERROR(MATCH($C1855,Settings!$D$11:$D$18,0),0))</f>
        <v/>
      </c>
      <c r="P1855">
        <f>IF(LOWER(TRIM($J1855&amp;""))="x",1,0)</f>
        <v/>
      </c>
    </row>
    <row r="1856">
      <c r="A1856" s="49" t="n">
        <v>46250</v>
      </c>
      <c r="B1856" s="50" t="inlineStr">
        <is>
          <t>BL27849</t>
        </is>
      </c>
      <c r="C1856" s="50" t="inlineStr">
        <is>
          <t>Amazon</t>
        </is>
      </c>
      <c r="D1856" s="50" t="inlineStr">
        <is>
          <t>BL-301</t>
        </is>
      </c>
      <c r="E1856" s="50" t="n">
        <v>1</v>
      </c>
      <c r="F1856" s="51" t="n">
        <v>19.32</v>
      </c>
      <c r="G1856" s="51" t="n">
        <v>0</v>
      </c>
      <c r="H1856" s="51" t="n">
        <v>0</v>
      </c>
      <c r="I1856" s="51" t="n">
        <v>4.62</v>
      </c>
      <c r="J1856" s="50" t="n"/>
      <c r="K1856" s="52">
        <f>IF(OR($A1856="",$E1856=""),"",IF($P1856=1,0,N($E1856)*N($F1856)-N($G1856)+N($H1856)))</f>
        <v/>
      </c>
      <c r="L1856" s="52">
        <f>IF(K1856="","",IF($P1856=1,0,N($E1856)*IFERROR(INDEX(Products!$D$8:$D$307,MATCH($D1856,Products!$A$8:$A$307,0)),0)))</f>
        <v/>
      </c>
      <c r="M1856" s="52">
        <f>IF(OR(K1856="",$O1856=0),IF(K1856="","",0),IF($P1856=1,0,K1856*(N(INDEX(Settings!$E$11:$E$18,$O1856))+N(INDEX(Settings!$G$11:$G$18,$O1856)))+N(INDEX(Settings!$F$11:$F$18,$O1856))))</f>
        <v/>
      </c>
      <c r="N1856" s="53">
        <f>IF(K1856="","",K1856-L1856-M1856-N($I1856)-$P1856*N(Settings!$D$20))</f>
        <v/>
      </c>
      <c r="O1856">
        <f>IF($C1856="",0,IFERROR(MATCH($C1856,Settings!$D$11:$D$18,0),0))</f>
        <v/>
      </c>
      <c r="P1856">
        <f>IF(LOWER(TRIM($J1856&amp;""))="x",1,0)</f>
        <v/>
      </c>
    </row>
    <row r="1857">
      <c r="A1857" s="49" t="n">
        <v>46250</v>
      </c>
      <c r="B1857" s="50" t="inlineStr">
        <is>
          <t>BL27850</t>
        </is>
      </c>
      <c r="C1857" s="50" t="inlineStr">
        <is>
          <t>Amazon</t>
        </is>
      </c>
      <c r="D1857" s="50" t="inlineStr">
        <is>
          <t>BL-102</t>
        </is>
      </c>
      <c r="E1857" s="50" t="n">
        <v>1</v>
      </c>
      <c r="F1857" s="51" t="n">
        <v>14.91</v>
      </c>
      <c r="G1857" s="51" t="n">
        <v>0</v>
      </c>
      <c r="H1857" s="51" t="n">
        <v>0</v>
      </c>
      <c r="I1857" s="51" t="n">
        <v>5.06</v>
      </c>
      <c r="J1857" s="50" t="n"/>
      <c r="K1857" s="52">
        <f>IF(OR($A1857="",$E1857=""),"",IF($P1857=1,0,N($E1857)*N($F1857)-N($G1857)+N($H1857)))</f>
        <v/>
      </c>
      <c r="L1857" s="52">
        <f>IF(K1857="","",IF($P1857=1,0,N($E1857)*IFERROR(INDEX(Products!$D$8:$D$307,MATCH($D1857,Products!$A$8:$A$307,0)),0)))</f>
        <v/>
      </c>
      <c r="M1857" s="52">
        <f>IF(OR(K1857="",$O1857=0),IF(K1857="","",0),IF($P1857=1,0,K1857*(N(INDEX(Settings!$E$11:$E$18,$O1857))+N(INDEX(Settings!$G$11:$G$18,$O1857)))+N(INDEX(Settings!$F$11:$F$18,$O1857))))</f>
        <v/>
      </c>
      <c r="N1857" s="53">
        <f>IF(K1857="","",K1857-L1857-M1857-N($I1857)-$P1857*N(Settings!$D$20))</f>
        <v/>
      </c>
      <c r="O1857">
        <f>IF($C1857="",0,IFERROR(MATCH($C1857,Settings!$D$11:$D$18,0),0))</f>
        <v/>
      </c>
      <c r="P1857">
        <f>IF(LOWER(TRIM($J1857&amp;""))="x",1,0)</f>
        <v/>
      </c>
    </row>
    <row r="1858">
      <c r="A1858" s="49" t="n">
        <v>46250</v>
      </c>
      <c r="B1858" s="50" t="inlineStr">
        <is>
          <t>BL27851</t>
        </is>
      </c>
      <c r="C1858" s="50" t="inlineStr">
        <is>
          <t>Own shop</t>
        </is>
      </c>
      <c r="D1858" s="50" t="inlineStr">
        <is>
          <t>BL-301</t>
        </is>
      </c>
      <c r="E1858" s="50" t="n">
        <v>1</v>
      </c>
      <c r="F1858" s="51" t="n">
        <v>18.4</v>
      </c>
      <c r="G1858" s="51" t="n">
        <v>0</v>
      </c>
      <c r="H1858" s="51" t="n">
        <v>4.12</v>
      </c>
      <c r="I1858" s="51" t="n">
        <v>4.97</v>
      </c>
      <c r="J1858" s="50" t="n"/>
      <c r="K1858" s="52">
        <f>IF(OR($A1858="",$E1858=""),"",IF($P1858=1,0,N($E1858)*N($F1858)-N($G1858)+N($H1858)))</f>
        <v/>
      </c>
      <c r="L1858" s="52">
        <f>IF(K1858="","",IF($P1858=1,0,N($E1858)*IFERROR(INDEX(Products!$D$8:$D$307,MATCH($D1858,Products!$A$8:$A$307,0)),0)))</f>
        <v/>
      </c>
      <c r="M1858" s="52">
        <f>IF(OR(K1858="",$O1858=0),IF(K1858="","",0),IF($P1858=1,0,K1858*(N(INDEX(Settings!$E$11:$E$18,$O1858))+N(INDEX(Settings!$G$11:$G$18,$O1858)))+N(INDEX(Settings!$F$11:$F$18,$O1858))))</f>
        <v/>
      </c>
      <c r="N1858" s="53">
        <f>IF(K1858="","",K1858-L1858-M1858-N($I1858)-$P1858*N(Settings!$D$20))</f>
        <v/>
      </c>
      <c r="O1858">
        <f>IF($C1858="",0,IFERROR(MATCH($C1858,Settings!$D$11:$D$18,0),0))</f>
        <v/>
      </c>
      <c r="P1858">
        <f>IF(LOWER(TRIM($J1858&amp;""))="x",1,0)</f>
        <v/>
      </c>
    </row>
    <row r="1859">
      <c r="A1859" s="49" t="n">
        <v>46251</v>
      </c>
      <c r="B1859" s="50" t="inlineStr">
        <is>
          <t>BL27852</t>
        </is>
      </c>
      <c r="C1859" s="50" t="inlineStr">
        <is>
          <t>eBay</t>
        </is>
      </c>
      <c r="D1859" s="50" t="inlineStr">
        <is>
          <t>BL-403</t>
        </is>
      </c>
      <c r="E1859" s="50" t="n">
        <v>2</v>
      </c>
      <c r="F1859" s="51" t="n">
        <v>10.84</v>
      </c>
      <c r="G1859" s="51" t="n">
        <v>0</v>
      </c>
      <c r="H1859" s="51" t="n">
        <v>3.28</v>
      </c>
      <c r="I1859" s="51" t="n">
        <v>4.32</v>
      </c>
      <c r="J1859" s="50" t="n"/>
      <c r="K1859" s="52">
        <f>IF(OR($A1859="",$E1859=""),"",IF($P1859=1,0,N($E1859)*N($F1859)-N($G1859)+N($H1859)))</f>
        <v/>
      </c>
      <c r="L1859" s="52">
        <f>IF(K1859="","",IF($P1859=1,0,N($E1859)*IFERROR(INDEX(Products!$D$8:$D$307,MATCH($D1859,Products!$A$8:$A$307,0)),0)))</f>
        <v/>
      </c>
      <c r="M1859" s="52">
        <f>IF(OR(K1859="",$O1859=0),IF(K1859="","",0),IF($P1859=1,0,K1859*(N(INDEX(Settings!$E$11:$E$18,$O1859))+N(INDEX(Settings!$G$11:$G$18,$O1859)))+N(INDEX(Settings!$F$11:$F$18,$O1859))))</f>
        <v/>
      </c>
      <c r="N1859" s="53">
        <f>IF(K1859="","",K1859-L1859-M1859-N($I1859)-$P1859*N(Settings!$D$20))</f>
        <v/>
      </c>
      <c r="O1859">
        <f>IF($C1859="",0,IFERROR(MATCH($C1859,Settings!$D$11:$D$18,0),0))</f>
        <v/>
      </c>
      <c r="P1859">
        <f>IF(LOWER(TRIM($J1859&amp;""))="x",1,0)</f>
        <v/>
      </c>
    </row>
    <row r="1860">
      <c r="A1860" s="49" t="n">
        <v>46251</v>
      </c>
      <c r="B1860" s="50" t="inlineStr">
        <is>
          <t>BL27853</t>
        </is>
      </c>
      <c r="C1860" s="50" t="inlineStr">
        <is>
          <t>Own shop</t>
        </is>
      </c>
      <c r="D1860" s="50" t="inlineStr">
        <is>
          <t>BL-101</t>
        </is>
      </c>
      <c r="E1860" s="50" t="n">
        <v>1</v>
      </c>
      <c r="F1860" s="51" t="n">
        <v>20.92</v>
      </c>
      <c r="G1860" s="51" t="n">
        <v>0</v>
      </c>
      <c r="H1860" s="51" t="n">
        <v>4.12</v>
      </c>
      <c r="I1860" s="51" t="n">
        <v>4.81</v>
      </c>
      <c r="J1860" s="50" t="n"/>
      <c r="K1860" s="52">
        <f>IF(OR($A1860="",$E1860=""),"",IF($P1860=1,0,N($E1860)*N($F1860)-N($G1860)+N($H1860)))</f>
        <v/>
      </c>
      <c r="L1860" s="52">
        <f>IF(K1860="","",IF($P1860=1,0,N($E1860)*IFERROR(INDEX(Products!$D$8:$D$307,MATCH($D1860,Products!$A$8:$A$307,0)),0)))</f>
        <v/>
      </c>
      <c r="M1860" s="52">
        <f>IF(OR(K1860="",$O1860=0),IF(K1860="","",0),IF($P1860=1,0,K1860*(N(INDEX(Settings!$E$11:$E$18,$O1860))+N(INDEX(Settings!$G$11:$G$18,$O1860)))+N(INDEX(Settings!$F$11:$F$18,$O1860))))</f>
        <v/>
      </c>
      <c r="N1860" s="53">
        <f>IF(K1860="","",K1860-L1860-M1860-N($I1860)-$P1860*N(Settings!$D$20))</f>
        <v/>
      </c>
      <c r="O1860">
        <f>IF($C1860="",0,IFERROR(MATCH($C1860,Settings!$D$11:$D$18,0),0))</f>
        <v/>
      </c>
      <c r="P1860">
        <f>IF(LOWER(TRIM($J1860&amp;""))="x",1,0)</f>
        <v/>
      </c>
    </row>
    <row r="1861">
      <c r="A1861" s="49" t="n">
        <v>46251</v>
      </c>
      <c r="B1861" s="50" t="inlineStr">
        <is>
          <t>BL27854</t>
        </is>
      </c>
      <c r="C1861" s="50" t="inlineStr">
        <is>
          <t>Own shop</t>
        </is>
      </c>
      <c r="D1861" s="50" t="inlineStr">
        <is>
          <t>BL-204</t>
        </is>
      </c>
      <c r="E1861" s="50" t="n">
        <v>1</v>
      </c>
      <c r="F1861" s="51" t="n">
        <v>19.24</v>
      </c>
      <c r="G1861" s="51" t="n">
        <v>0</v>
      </c>
      <c r="H1861" s="51" t="n">
        <v>4.12</v>
      </c>
      <c r="I1861" s="51" t="n">
        <v>4.81</v>
      </c>
      <c r="J1861" s="50" t="n"/>
      <c r="K1861" s="52">
        <f>IF(OR($A1861="",$E1861=""),"",IF($P1861=1,0,N($E1861)*N($F1861)-N($G1861)+N($H1861)))</f>
        <v/>
      </c>
      <c r="L1861" s="52">
        <f>IF(K1861="","",IF($P1861=1,0,N($E1861)*IFERROR(INDEX(Products!$D$8:$D$307,MATCH($D1861,Products!$A$8:$A$307,0)),0)))</f>
        <v/>
      </c>
      <c r="M1861" s="52">
        <f>IF(OR(K1861="",$O1861=0),IF(K1861="","",0),IF($P1861=1,0,K1861*(N(INDEX(Settings!$E$11:$E$18,$O1861))+N(INDEX(Settings!$G$11:$G$18,$O1861)))+N(INDEX(Settings!$F$11:$F$18,$O1861))))</f>
        <v/>
      </c>
      <c r="N1861" s="53">
        <f>IF(K1861="","",K1861-L1861-M1861-N($I1861)-$P1861*N(Settings!$D$20))</f>
        <v/>
      </c>
      <c r="O1861">
        <f>IF($C1861="",0,IFERROR(MATCH($C1861,Settings!$D$11:$D$18,0),0))</f>
        <v/>
      </c>
      <c r="P1861">
        <f>IF(LOWER(TRIM($J1861&amp;""))="x",1,0)</f>
        <v/>
      </c>
    </row>
    <row r="1862">
      <c r="A1862" s="49" t="n">
        <v>46251</v>
      </c>
      <c r="B1862" s="50" t="inlineStr">
        <is>
          <t>BL27855</t>
        </is>
      </c>
      <c r="C1862" s="50" t="inlineStr">
        <is>
          <t>Etsy</t>
        </is>
      </c>
      <c r="D1862" s="50" t="inlineStr">
        <is>
          <t>BL-203</t>
        </is>
      </c>
      <c r="E1862" s="50" t="n">
        <v>1</v>
      </c>
      <c r="F1862" s="51" t="n">
        <v>16.72</v>
      </c>
      <c r="G1862" s="51" t="n">
        <v>0</v>
      </c>
      <c r="H1862" s="51" t="n">
        <v>3.28</v>
      </c>
      <c r="I1862" s="51" t="n">
        <v>5.14</v>
      </c>
      <c r="J1862" s="50" t="n"/>
      <c r="K1862" s="52">
        <f>IF(OR($A1862="",$E1862=""),"",IF($P1862=1,0,N($E1862)*N($F1862)-N($G1862)+N($H1862)))</f>
        <v/>
      </c>
      <c r="L1862" s="52">
        <f>IF(K1862="","",IF($P1862=1,0,N($E1862)*IFERROR(INDEX(Products!$D$8:$D$307,MATCH($D1862,Products!$A$8:$A$307,0)),0)))</f>
        <v/>
      </c>
      <c r="M1862" s="52">
        <f>IF(OR(K1862="",$O1862=0),IF(K1862="","",0),IF($P1862=1,0,K1862*(N(INDEX(Settings!$E$11:$E$18,$O1862))+N(INDEX(Settings!$G$11:$G$18,$O1862)))+N(INDEX(Settings!$F$11:$F$18,$O1862))))</f>
        <v/>
      </c>
      <c r="N1862" s="53">
        <f>IF(K1862="","",K1862-L1862-M1862-N($I1862)-$P1862*N(Settings!$D$20))</f>
        <v/>
      </c>
      <c r="O1862">
        <f>IF($C1862="",0,IFERROR(MATCH($C1862,Settings!$D$11:$D$18,0),0))</f>
        <v/>
      </c>
      <c r="P1862">
        <f>IF(LOWER(TRIM($J1862&amp;""))="x",1,0)</f>
        <v/>
      </c>
    </row>
    <row r="1863">
      <c r="A1863" s="49" t="n">
        <v>46251</v>
      </c>
      <c r="B1863" s="50" t="inlineStr">
        <is>
          <t>BL27856</t>
        </is>
      </c>
      <c r="C1863" s="50" t="inlineStr">
        <is>
          <t>Own shop</t>
        </is>
      </c>
      <c r="D1863" s="50" t="inlineStr">
        <is>
          <t>BL-302</t>
        </is>
      </c>
      <c r="E1863" s="50" t="n">
        <v>1</v>
      </c>
      <c r="F1863" s="51" t="n">
        <v>33.53</v>
      </c>
      <c r="G1863" s="51" t="n">
        <v>0</v>
      </c>
      <c r="H1863" s="51" t="n">
        <v>4.12</v>
      </c>
      <c r="I1863" s="51" t="n">
        <v>4.46</v>
      </c>
      <c r="J1863" s="50" t="n"/>
      <c r="K1863" s="52">
        <f>IF(OR($A1863="",$E1863=""),"",IF($P1863=1,0,N($E1863)*N($F1863)-N($G1863)+N($H1863)))</f>
        <v/>
      </c>
      <c r="L1863" s="52">
        <f>IF(K1863="","",IF($P1863=1,0,N($E1863)*IFERROR(INDEX(Products!$D$8:$D$307,MATCH($D1863,Products!$A$8:$A$307,0)),0)))</f>
        <v/>
      </c>
      <c r="M1863" s="52">
        <f>IF(OR(K1863="",$O1863=0),IF(K1863="","",0),IF($P1863=1,0,K1863*(N(INDEX(Settings!$E$11:$E$18,$O1863))+N(INDEX(Settings!$G$11:$G$18,$O1863)))+N(INDEX(Settings!$F$11:$F$18,$O1863))))</f>
        <v/>
      </c>
      <c r="N1863" s="53">
        <f>IF(K1863="","",K1863-L1863-M1863-N($I1863)-$P1863*N(Settings!$D$20))</f>
        <v/>
      </c>
      <c r="O1863">
        <f>IF($C1863="",0,IFERROR(MATCH($C1863,Settings!$D$11:$D$18,0),0))</f>
        <v/>
      </c>
      <c r="P1863">
        <f>IF(LOWER(TRIM($J1863&amp;""))="x",1,0)</f>
        <v/>
      </c>
    </row>
    <row r="1864">
      <c r="A1864" s="49" t="n">
        <v>46251</v>
      </c>
      <c r="B1864" s="50" t="inlineStr">
        <is>
          <t>BL27857</t>
        </is>
      </c>
      <c r="C1864" s="50" t="inlineStr">
        <is>
          <t>Own shop</t>
        </is>
      </c>
      <c r="D1864" s="50" t="inlineStr">
        <is>
          <t>BL-201</t>
        </is>
      </c>
      <c r="E1864" s="50" t="n">
        <v>1</v>
      </c>
      <c r="F1864" s="51" t="n">
        <v>12.52</v>
      </c>
      <c r="G1864" s="51" t="n">
        <v>1.25</v>
      </c>
      <c r="H1864" s="51" t="n">
        <v>4.12</v>
      </c>
      <c r="I1864" s="51" t="n">
        <v>5.03</v>
      </c>
      <c r="J1864" s="50" t="n"/>
      <c r="K1864" s="52">
        <f>IF(OR($A1864="",$E1864=""),"",IF($P1864=1,0,N($E1864)*N($F1864)-N($G1864)+N($H1864)))</f>
        <v/>
      </c>
      <c r="L1864" s="52">
        <f>IF(K1864="","",IF($P1864=1,0,N($E1864)*IFERROR(INDEX(Products!$D$8:$D$307,MATCH($D1864,Products!$A$8:$A$307,0)),0)))</f>
        <v/>
      </c>
      <c r="M1864" s="52">
        <f>IF(OR(K1864="",$O1864=0),IF(K1864="","",0),IF($P1864=1,0,K1864*(N(INDEX(Settings!$E$11:$E$18,$O1864))+N(INDEX(Settings!$G$11:$G$18,$O1864)))+N(INDEX(Settings!$F$11:$F$18,$O1864))))</f>
        <v/>
      </c>
      <c r="N1864" s="53">
        <f>IF(K1864="","",K1864-L1864-M1864-N($I1864)-$P1864*N(Settings!$D$20))</f>
        <v/>
      </c>
      <c r="O1864">
        <f>IF($C1864="",0,IFERROR(MATCH($C1864,Settings!$D$11:$D$18,0),0))</f>
        <v/>
      </c>
      <c r="P1864">
        <f>IF(LOWER(TRIM($J1864&amp;""))="x",1,0)</f>
        <v/>
      </c>
    </row>
    <row r="1865">
      <c r="A1865" s="49" t="n">
        <v>46251</v>
      </c>
      <c r="B1865" s="50" t="inlineStr">
        <is>
          <t>BL27858</t>
        </is>
      </c>
      <c r="C1865" s="50" t="inlineStr">
        <is>
          <t>Own shop</t>
        </is>
      </c>
      <c r="D1865" s="50" t="inlineStr">
        <is>
          <t>BL-203</t>
        </is>
      </c>
      <c r="E1865" s="50" t="n">
        <v>1</v>
      </c>
      <c r="F1865" s="51" t="n">
        <v>16.72</v>
      </c>
      <c r="G1865" s="51" t="n">
        <v>0</v>
      </c>
      <c r="H1865" s="51" t="n">
        <v>4.12</v>
      </c>
      <c r="I1865" s="51" t="n">
        <v>4.6</v>
      </c>
      <c r="J1865" s="50" t="n"/>
      <c r="K1865" s="52">
        <f>IF(OR($A1865="",$E1865=""),"",IF($P1865=1,0,N($E1865)*N($F1865)-N($G1865)+N($H1865)))</f>
        <v/>
      </c>
      <c r="L1865" s="52">
        <f>IF(K1865="","",IF($P1865=1,0,N($E1865)*IFERROR(INDEX(Products!$D$8:$D$307,MATCH($D1865,Products!$A$8:$A$307,0)),0)))</f>
        <v/>
      </c>
      <c r="M1865" s="52">
        <f>IF(OR(K1865="",$O1865=0),IF(K1865="","",0),IF($P1865=1,0,K1865*(N(INDEX(Settings!$E$11:$E$18,$O1865))+N(INDEX(Settings!$G$11:$G$18,$O1865)))+N(INDEX(Settings!$F$11:$F$18,$O1865))))</f>
        <v/>
      </c>
      <c r="N1865" s="53">
        <f>IF(K1865="","",K1865-L1865-M1865-N($I1865)-$P1865*N(Settings!$D$20))</f>
        <v/>
      </c>
      <c r="O1865">
        <f>IF($C1865="",0,IFERROR(MATCH($C1865,Settings!$D$11:$D$18,0),0))</f>
        <v/>
      </c>
      <c r="P1865">
        <f>IF(LOWER(TRIM($J1865&amp;""))="x",1,0)</f>
        <v/>
      </c>
    </row>
    <row r="1866">
      <c r="A1866" s="49" t="n">
        <v>46251</v>
      </c>
      <c r="B1866" s="50" t="inlineStr">
        <is>
          <t>BL27859</t>
        </is>
      </c>
      <c r="C1866" s="50" t="inlineStr">
        <is>
          <t>eBay</t>
        </is>
      </c>
      <c r="D1866" s="50" t="inlineStr">
        <is>
          <t>BL-201</t>
        </is>
      </c>
      <c r="E1866" s="50" t="n">
        <v>1</v>
      </c>
      <c r="F1866" s="51" t="n">
        <v>12.52</v>
      </c>
      <c r="G1866" s="51" t="n">
        <v>0</v>
      </c>
      <c r="H1866" s="51" t="n">
        <v>3.28</v>
      </c>
      <c r="I1866" s="51" t="n">
        <v>5.14</v>
      </c>
      <c r="J1866" s="50" t="n"/>
      <c r="K1866" s="52">
        <f>IF(OR($A1866="",$E1866=""),"",IF($P1866=1,0,N($E1866)*N($F1866)-N($G1866)+N($H1866)))</f>
        <v/>
      </c>
      <c r="L1866" s="52">
        <f>IF(K1866="","",IF($P1866=1,0,N($E1866)*IFERROR(INDEX(Products!$D$8:$D$307,MATCH($D1866,Products!$A$8:$A$307,0)),0)))</f>
        <v/>
      </c>
      <c r="M1866" s="52">
        <f>IF(OR(K1866="",$O1866=0),IF(K1866="","",0),IF($P1866=1,0,K1866*(N(INDEX(Settings!$E$11:$E$18,$O1866))+N(INDEX(Settings!$G$11:$G$18,$O1866)))+N(INDEX(Settings!$F$11:$F$18,$O1866))))</f>
        <v/>
      </c>
      <c r="N1866" s="53">
        <f>IF(K1866="","",K1866-L1866-M1866-N($I1866)-$P1866*N(Settings!$D$20))</f>
        <v/>
      </c>
      <c r="O1866">
        <f>IF($C1866="",0,IFERROR(MATCH($C1866,Settings!$D$11:$D$18,0),0))</f>
        <v/>
      </c>
      <c r="P1866">
        <f>IF(LOWER(TRIM($J1866&amp;""))="x",1,0)</f>
        <v/>
      </c>
    </row>
    <row r="1867">
      <c r="A1867" s="49" t="n">
        <v>46252</v>
      </c>
      <c r="B1867" s="50" t="inlineStr">
        <is>
          <t>BL27860</t>
        </is>
      </c>
      <c r="C1867" s="50" t="inlineStr">
        <is>
          <t>Amazon</t>
        </is>
      </c>
      <c r="D1867" s="50" t="inlineStr">
        <is>
          <t>BL-201</t>
        </is>
      </c>
      <c r="E1867" s="50" t="n">
        <v>1</v>
      </c>
      <c r="F1867" s="51" t="n">
        <v>13.15</v>
      </c>
      <c r="G1867" s="51" t="n">
        <v>0</v>
      </c>
      <c r="H1867" s="51" t="n">
        <v>0</v>
      </c>
      <c r="I1867" s="51" t="n">
        <v>4.52</v>
      </c>
      <c r="J1867" s="50" t="n"/>
      <c r="K1867" s="52">
        <f>IF(OR($A1867="",$E1867=""),"",IF($P1867=1,0,N($E1867)*N($F1867)-N($G1867)+N($H1867)))</f>
        <v/>
      </c>
      <c r="L1867" s="52">
        <f>IF(K1867="","",IF($P1867=1,0,N($E1867)*IFERROR(INDEX(Products!$D$8:$D$307,MATCH($D1867,Products!$A$8:$A$307,0)),0)))</f>
        <v/>
      </c>
      <c r="M1867" s="52">
        <f>IF(OR(K1867="",$O1867=0),IF(K1867="","",0),IF($P1867=1,0,K1867*(N(INDEX(Settings!$E$11:$E$18,$O1867))+N(INDEX(Settings!$G$11:$G$18,$O1867)))+N(INDEX(Settings!$F$11:$F$18,$O1867))))</f>
        <v/>
      </c>
      <c r="N1867" s="53">
        <f>IF(K1867="","",K1867-L1867-M1867-N($I1867)-$P1867*N(Settings!$D$20))</f>
        <v/>
      </c>
      <c r="O1867">
        <f>IF($C1867="",0,IFERROR(MATCH($C1867,Settings!$D$11:$D$18,0),0))</f>
        <v/>
      </c>
      <c r="P1867">
        <f>IF(LOWER(TRIM($J1867&amp;""))="x",1,0)</f>
        <v/>
      </c>
    </row>
    <row r="1868">
      <c r="A1868" s="49" t="n">
        <v>46252</v>
      </c>
      <c r="B1868" s="50" t="inlineStr">
        <is>
          <t>BL27861</t>
        </is>
      </c>
      <c r="C1868" s="50" t="inlineStr">
        <is>
          <t>Own shop</t>
        </is>
      </c>
      <c r="D1868" s="50" t="inlineStr">
        <is>
          <t>BL-204</t>
        </is>
      </c>
      <c r="E1868" s="50" t="n">
        <v>1</v>
      </c>
      <c r="F1868" s="51" t="n">
        <v>19.24</v>
      </c>
      <c r="G1868" s="51" t="n">
        <v>0</v>
      </c>
      <c r="H1868" s="51" t="n">
        <v>4.12</v>
      </c>
      <c r="I1868" s="51" t="n">
        <v>4.24</v>
      </c>
      <c r="J1868" s="50" t="n"/>
      <c r="K1868" s="52">
        <f>IF(OR($A1868="",$E1868=""),"",IF($P1868=1,0,N($E1868)*N($F1868)-N($G1868)+N($H1868)))</f>
        <v/>
      </c>
      <c r="L1868" s="52">
        <f>IF(K1868="","",IF($P1868=1,0,N($E1868)*IFERROR(INDEX(Products!$D$8:$D$307,MATCH($D1868,Products!$A$8:$A$307,0)),0)))</f>
        <v/>
      </c>
      <c r="M1868" s="52">
        <f>IF(OR(K1868="",$O1868=0),IF(K1868="","",0),IF($P1868=1,0,K1868*(N(INDEX(Settings!$E$11:$E$18,$O1868))+N(INDEX(Settings!$G$11:$G$18,$O1868)))+N(INDEX(Settings!$F$11:$F$18,$O1868))))</f>
        <v/>
      </c>
      <c r="N1868" s="53">
        <f>IF(K1868="","",K1868-L1868-M1868-N($I1868)-$P1868*N(Settings!$D$20))</f>
        <v/>
      </c>
      <c r="O1868">
        <f>IF($C1868="",0,IFERROR(MATCH($C1868,Settings!$D$11:$D$18,0),0))</f>
        <v/>
      </c>
      <c r="P1868">
        <f>IF(LOWER(TRIM($J1868&amp;""))="x",1,0)</f>
        <v/>
      </c>
    </row>
    <row r="1869">
      <c r="A1869" s="49" t="n">
        <v>46252</v>
      </c>
      <c r="B1869" s="50" t="inlineStr">
        <is>
          <t>BL27862</t>
        </is>
      </c>
      <c r="C1869" s="50" t="inlineStr">
        <is>
          <t>Amazon</t>
        </is>
      </c>
      <c r="D1869" s="50" t="inlineStr">
        <is>
          <t>BL-201</t>
        </is>
      </c>
      <c r="E1869" s="50" t="n">
        <v>1</v>
      </c>
      <c r="F1869" s="51" t="n">
        <v>13.15</v>
      </c>
      <c r="G1869" s="51" t="n">
        <v>0</v>
      </c>
      <c r="H1869" s="51" t="n">
        <v>0</v>
      </c>
      <c r="I1869" s="51" t="n">
        <v>4.52</v>
      </c>
      <c r="J1869" s="50" t="n"/>
      <c r="K1869" s="52">
        <f>IF(OR($A1869="",$E1869=""),"",IF($P1869=1,0,N($E1869)*N($F1869)-N($G1869)+N($H1869)))</f>
        <v/>
      </c>
      <c r="L1869" s="52">
        <f>IF(K1869="","",IF($P1869=1,0,N($E1869)*IFERROR(INDEX(Products!$D$8:$D$307,MATCH($D1869,Products!$A$8:$A$307,0)),0)))</f>
        <v/>
      </c>
      <c r="M1869" s="52">
        <f>IF(OR(K1869="",$O1869=0),IF(K1869="","",0),IF($P1869=1,0,K1869*(N(INDEX(Settings!$E$11:$E$18,$O1869))+N(INDEX(Settings!$G$11:$G$18,$O1869)))+N(INDEX(Settings!$F$11:$F$18,$O1869))))</f>
        <v/>
      </c>
      <c r="N1869" s="53">
        <f>IF(K1869="","",K1869-L1869-M1869-N($I1869)-$P1869*N(Settings!$D$20))</f>
        <v/>
      </c>
      <c r="O1869">
        <f>IF($C1869="",0,IFERROR(MATCH($C1869,Settings!$D$11:$D$18,0),0))</f>
        <v/>
      </c>
      <c r="P1869">
        <f>IF(LOWER(TRIM($J1869&amp;""))="x",1,0)</f>
        <v/>
      </c>
    </row>
    <row r="1870">
      <c r="A1870" s="49" t="n">
        <v>46252</v>
      </c>
      <c r="B1870" s="50" t="inlineStr">
        <is>
          <t>BL27863</t>
        </is>
      </c>
      <c r="C1870" s="50" t="inlineStr">
        <is>
          <t>Etsy</t>
        </is>
      </c>
      <c r="D1870" s="50" t="inlineStr">
        <is>
          <t>BL-102</t>
        </is>
      </c>
      <c r="E1870" s="50" t="n">
        <v>2</v>
      </c>
      <c r="F1870" s="51" t="n">
        <v>14.2</v>
      </c>
      <c r="G1870" s="51" t="n">
        <v>0</v>
      </c>
      <c r="H1870" s="51" t="n">
        <v>3.28</v>
      </c>
      <c r="I1870" s="51" t="n">
        <v>5.03</v>
      </c>
      <c r="J1870" s="50" t="n"/>
      <c r="K1870" s="52">
        <f>IF(OR($A1870="",$E1870=""),"",IF($P1870=1,0,N($E1870)*N($F1870)-N($G1870)+N($H1870)))</f>
        <v/>
      </c>
      <c r="L1870" s="52">
        <f>IF(K1870="","",IF($P1870=1,0,N($E1870)*IFERROR(INDEX(Products!$D$8:$D$307,MATCH($D1870,Products!$A$8:$A$307,0)),0)))</f>
        <v/>
      </c>
      <c r="M1870" s="52">
        <f>IF(OR(K1870="",$O1870=0),IF(K1870="","",0),IF($P1870=1,0,K1870*(N(INDEX(Settings!$E$11:$E$18,$O1870))+N(INDEX(Settings!$G$11:$G$18,$O1870)))+N(INDEX(Settings!$F$11:$F$18,$O1870))))</f>
        <v/>
      </c>
      <c r="N1870" s="53">
        <f>IF(K1870="","",K1870-L1870-M1870-N($I1870)-$P1870*N(Settings!$D$20))</f>
        <v/>
      </c>
      <c r="O1870">
        <f>IF($C1870="",0,IFERROR(MATCH($C1870,Settings!$D$11:$D$18,0),0))</f>
        <v/>
      </c>
      <c r="P1870">
        <f>IF(LOWER(TRIM($J1870&amp;""))="x",1,0)</f>
        <v/>
      </c>
    </row>
    <row r="1871">
      <c r="A1871" s="49" t="n">
        <v>46252</v>
      </c>
      <c r="B1871" s="50" t="inlineStr">
        <is>
          <t>BL27864</t>
        </is>
      </c>
      <c r="C1871" s="50" t="inlineStr">
        <is>
          <t>Own shop</t>
        </is>
      </c>
      <c r="D1871" s="50" t="inlineStr">
        <is>
          <t>BL-302</t>
        </is>
      </c>
      <c r="E1871" s="50" t="n">
        <v>1</v>
      </c>
      <c r="F1871" s="51" t="n">
        <v>33.53</v>
      </c>
      <c r="G1871" s="51" t="n">
        <v>0</v>
      </c>
      <c r="H1871" s="51" t="n">
        <v>4.12</v>
      </c>
      <c r="I1871" s="51" t="n">
        <v>4.88</v>
      </c>
      <c r="J1871" s="50" t="n"/>
      <c r="K1871" s="52">
        <f>IF(OR($A1871="",$E1871=""),"",IF($P1871=1,0,N($E1871)*N($F1871)-N($G1871)+N($H1871)))</f>
        <v/>
      </c>
      <c r="L1871" s="52">
        <f>IF(K1871="","",IF($P1871=1,0,N($E1871)*IFERROR(INDEX(Products!$D$8:$D$307,MATCH($D1871,Products!$A$8:$A$307,0)),0)))</f>
        <v/>
      </c>
      <c r="M1871" s="52">
        <f>IF(OR(K1871="",$O1871=0),IF(K1871="","",0),IF($P1871=1,0,K1871*(N(INDEX(Settings!$E$11:$E$18,$O1871))+N(INDEX(Settings!$G$11:$G$18,$O1871)))+N(INDEX(Settings!$F$11:$F$18,$O1871))))</f>
        <v/>
      </c>
      <c r="N1871" s="53">
        <f>IF(K1871="","",K1871-L1871-M1871-N($I1871)-$P1871*N(Settings!$D$20))</f>
        <v/>
      </c>
      <c r="O1871">
        <f>IF($C1871="",0,IFERROR(MATCH($C1871,Settings!$D$11:$D$18,0),0))</f>
        <v/>
      </c>
      <c r="P1871">
        <f>IF(LOWER(TRIM($J1871&amp;""))="x",1,0)</f>
        <v/>
      </c>
    </row>
    <row r="1872">
      <c r="A1872" s="49" t="n">
        <v>46252</v>
      </c>
      <c r="B1872" s="50" t="inlineStr">
        <is>
          <t>BL27865</t>
        </is>
      </c>
      <c r="C1872" s="50" t="inlineStr">
        <is>
          <t>eBay</t>
        </is>
      </c>
      <c r="D1872" s="50" t="inlineStr">
        <is>
          <t>BL-203</t>
        </is>
      </c>
      <c r="E1872" s="50" t="n">
        <v>2</v>
      </c>
      <c r="F1872" s="51" t="n">
        <v>16.72</v>
      </c>
      <c r="G1872" s="51" t="n">
        <v>0</v>
      </c>
      <c r="H1872" s="51" t="n">
        <v>3.28</v>
      </c>
      <c r="I1872" s="51" t="n">
        <v>4.67</v>
      </c>
      <c r="J1872" s="50" t="n"/>
      <c r="K1872" s="52">
        <f>IF(OR($A1872="",$E1872=""),"",IF($P1872=1,0,N($E1872)*N($F1872)-N($G1872)+N($H1872)))</f>
        <v/>
      </c>
      <c r="L1872" s="52">
        <f>IF(K1872="","",IF($P1872=1,0,N($E1872)*IFERROR(INDEX(Products!$D$8:$D$307,MATCH($D1872,Products!$A$8:$A$307,0)),0)))</f>
        <v/>
      </c>
      <c r="M1872" s="52">
        <f>IF(OR(K1872="",$O1872=0),IF(K1872="","",0),IF($P1872=1,0,K1872*(N(INDEX(Settings!$E$11:$E$18,$O1872))+N(INDEX(Settings!$G$11:$G$18,$O1872)))+N(INDEX(Settings!$F$11:$F$18,$O1872))))</f>
        <v/>
      </c>
      <c r="N1872" s="53">
        <f>IF(K1872="","",K1872-L1872-M1872-N($I1872)-$P1872*N(Settings!$D$20))</f>
        <v/>
      </c>
      <c r="O1872">
        <f>IF($C1872="",0,IFERROR(MATCH($C1872,Settings!$D$11:$D$18,0),0))</f>
        <v/>
      </c>
      <c r="P1872">
        <f>IF(LOWER(TRIM($J1872&amp;""))="x",1,0)</f>
        <v/>
      </c>
    </row>
    <row r="1873">
      <c r="A1873" s="49" t="n">
        <v>46252</v>
      </c>
      <c r="B1873" s="50" t="inlineStr">
        <is>
          <t>BL27866</t>
        </is>
      </c>
      <c r="C1873" s="50" t="inlineStr">
        <is>
          <t>Amazon</t>
        </is>
      </c>
      <c r="D1873" s="50" t="inlineStr">
        <is>
          <t>BL-403</t>
        </is>
      </c>
      <c r="E1873" s="50" t="n">
        <v>1</v>
      </c>
      <c r="F1873" s="51" t="n">
        <v>11.38</v>
      </c>
      <c r="G1873" s="51" t="n">
        <v>0</v>
      </c>
      <c r="H1873" s="51" t="n">
        <v>0</v>
      </c>
      <c r="I1873" s="51" t="n">
        <v>4.65</v>
      </c>
      <c r="J1873" s="50" t="n"/>
      <c r="K1873" s="52">
        <f>IF(OR($A1873="",$E1873=""),"",IF($P1873=1,0,N($E1873)*N($F1873)-N($G1873)+N($H1873)))</f>
        <v/>
      </c>
      <c r="L1873" s="52">
        <f>IF(K1873="","",IF($P1873=1,0,N($E1873)*IFERROR(INDEX(Products!$D$8:$D$307,MATCH($D1873,Products!$A$8:$A$307,0)),0)))</f>
        <v/>
      </c>
      <c r="M1873" s="52">
        <f>IF(OR(K1873="",$O1873=0),IF(K1873="","",0),IF($P1873=1,0,K1873*(N(INDEX(Settings!$E$11:$E$18,$O1873))+N(INDEX(Settings!$G$11:$G$18,$O1873)))+N(INDEX(Settings!$F$11:$F$18,$O1873))))</f>
        <v/>
      </c>
      <c r="N1873" s="53">
        <f>IF(K1873="","",K1873-L1873-M1873-N($I1873)-$P1873*N(Settings!$D$20))</f>
        <v/>
      </c>
      <c r="O1873">
        <f>IF($C1873="",0,IFERROR(MATCH($C1873,Settings!$D$11:$D$18,0),0))</f>
        <v/>
      </c>
      <c r="P1873">
        <f>IF(LOWER(TRIM($J1873&amp;""))="x",1,0)</f>
        <v/>
      </c>
    </row>
    <row r="1874">
      <c r="A1874" s="49" t="n">
        <v>46252</v>
      </c>
      <c r="B1874" s="50" t="inlineStr">
        <is>
          <t>BL27867</t>
        </is>
      </c>
      <c r="C1874" s="50" t="inlineStr">
        <is>
          <t>Own shop</t>
        </is>
      </c>
      <c r="D1874" s="50" t="inlineStr">
        <is>
          <t>BL-301</t>
        </is>
      </c>
      <c r="E1874" s="50" t="n">
        <v>1</v>
      </c>
      <c r="F1874" s="51" t="n">
        <v>18.4</v>
      </c>
      <c r="G1874" s="51" t="n">
        <v>0</v>
      </c>
      <c r="H1874" s="51" t="n">
        <v>4.12</v>
      </c>
      <c r="I1874" s="51" t="n">
        <v>4.72</v>
      </c>
      <c r="J1874" s="50" t="n"/>
      <c r="K1874" s="52">
        <f>IF(OR($A1874="",$E1874=""),"",IF($P1874=1,0,N($E1874)*N($F1874)-N($G1874)+N($H1874)))</f>
        <v/>
      </c>
      <c r="L1874" s="52">
        <f>IF(K1874="","",IF($P1874=1,0,N($E1874)*IFERROR(INDEX(Products!$D$8:$D$307,MATCH($D1874,Products!$A$8:$A$307,0)),0)))</f>
        <v/>
      </c>
      <c r="M1874" s="52">
        <f>IF(OR(K1874="",$O1874=0),IF(K1874="","",0),IF($P1874=1,0,K1874*(N(INDEX(Settings!$E$11:$E$18,$O1874))+N(INDEX(Settings!$G$11:$G$18,$O1874)))+N(INDEX(Settings!$F$11:$F$18,$O1874))))</f>
        <v/>
      </c>
      <c r="N1874" s="53">
        <f>IF(K1874="","",K1874-L1874-M1874-N($I1874)-$P1874*N(Settings!$D$20))</f>
        <v/>
      </c>
      <c r="O1874">
        <f>IF($C1874="",0,IFERROR(MATCH($C1874,Settings!$D$11:$D$18,0),0))</f>
        <v/>
      </c>
      <c r="P1874">
        <f>IF(LOWER(TRIM($J1874&amp;""))="x",1,0)</f>
        <v/>
      </c>
    </row>
    <row r="1875">
      <c r="A1875" s="49" t="n">
        <v>46252</v>
      </c>
      <c r="B1875" s="50" t="inlineStr">
        <is>
          <t>BL27868</t>
        </is>
      </c>
      <c r="C1875" s="50" t="inlineStr">
        <is>
          <t>eBay</t>
        </is>
      </c>
      <c r="D1875" s="50" t="inlineStr">
        <is>
          <t>BL-203</t>
        </is>
      </c>
      <c r="E1875" s="50" t="n">
        <v>1</v>
      </c>
      <c r="F1875" s="51" t="n">
        <v>16.72</v>
      </c>
      <c r="G1875" s="51" t="n">
        <v>0</v>
      </c>
      <c r="H1875" s="51" t="n">
        <v>3.28</v>
      </c>
      <c r="I1875" s="51" t="n">
        <v>4.83</v>
      </c>
      <c r="J1875" s="50" t="n"/>
      <c r="K1875" s="52">
        <f>IF(OR($A1875="",$E1875=""),"",IF($P1875=1,0,N($E1875)*N($F1875)-N($G1875)+N($H1875)))</f>
        <v/>
      </c>
      <c r="L1875" s="52">
        <f>IF(K1875="","",IF($P1875=1,0,N($E1875)*IFERROR(INDEX(Products!$D$8:$D$307,MATCH($D1875,Products!$A$8:$A$307,0)),0)))</f>
        <v/>
      </c>
      <c r="M1875" s="52">
        <f>IF(OR(K1875="",$O1875=0),IF(K1875="","",0),IF($P1875=1,0,K1875*(N(INDEX(Settings!$E$11:$E$18,$O1875))+N(INDEX(Settings!$G$11:$G$18,$O1875)))+N(INDEX(Settings!$F$11:$F$18,$O1875))))</f>
        <v/>
      </c>
      <c r="N1875" s="53">
        <f>IF(K1875="","",K1875-L1875-M1875-N($I1875)-$P1875*N(Settings!$D$20))</f>
        <v/>
      </c>
      <c r="O1875">
        <f>IF($C1875="",0,IFERROR(MATCH($C1875,Settings!$D$11:$D$18,0),0))</f>
        <v/>
      </c>
      <c r="P1875">
        <f>IF(LOWER(TRIM($J1875&amp;""))="x",1,0)</f>
        <v/>
      </c>
    </row>
    <row r="1876">
      <c r="A1876" s="49" t="n">
        <v>46252</v>
      </c>
      <c r="B1876" s="50" t="inlineStr">
        <is>
          <t>BL27869</t>
        </is>
      </c>
      <c r="C1876" s="50" t="inlineStr">
        <is>
          <t>Etsy</t>
        </is>
      </c>
      <c r="D1876" s="50" t="inlineStr">
        <is>
          <t>BL-102</t>
        </is>
      </c>
      <c r="E1876" s="50" t="n">
        <v>1</v>
      </c>
      <c r="F1876" s="51" t="n">
        <v>14.2</v>
      </c>
      <c r="G1876" s="51" t="n">
        <v>0</v>
      </c>
      <c r="H1876" s="51" t="n">
        <v>3.28</v>
      </c>
      <c r="I1876" s="51" t="n">
        <v>4.58</v>
      </c>
      <c r="J1876" s="50" t="n"/>
      <c r="K1876" s="52">
        <f>IF(OR($A1876="",$E1876=""),"",IF($P1876=1,0,N($E1876)*N($F1876)-N($G1876)+N($H1876)))</f>
        <v/>
      </c>
      <c r="L1876" s="52">
        <f>IF(K1876="","",IF($P1876=1,0,N($E1876)*IFERROR(INDEX(Products!$D$8:$D$307,MATCH($D1876,Products!$A$8:$A$307,0)),0)))</f>
        <v/>
      </c>
      <c r="M1876" s="52">
        <f>IF(OR(K1876="",$O1876=0),IF(K1876="","",0),IF($P1876=1,0,K1876*(N(INDEX(Settings!$E$11:$E$18,$O1876))+N(INDEX(Settings!$G$11:$G$18,$O1876)))+N(INDEX(Settings!$F$11:$F$18,$O1876))))</f>
        <v/>
      </c>
      <c r="N1876" s="53">
        <f>IF(K1876="","",K1876-L1876-M1876-N($I1876)-$P1876*N(Settings!$D$20))</f>
        <v/>
      </c>
      <c r="O1876">
        <f>IF($C1876="",0,IFERROR(MATCH($C1876,Settings!$D$11:$D$18,0),0))</f>
        <v/>
      </c>
      <c r="P1876">
        <f>IF(LOWER(TRIM($J1876&amp;""))="x",1,0)</f>
        <v/>
      </c>
    </row>
    <row r="1877">
      <c r="A1877" s="49" t="n">
        <v>46253</v>
      </c>
      <c r="B1877" s="50" t="inlineStr">
        <is>
          <t>BL27870</t>
        </is>
      </c>
      <c r="C1877" s="50" t="inlineStr">
        <is>
          <t>Own shop</t>
        </is>
      </c>
      <c r="D1877" s="50" t="inlineStr">
        <is>
          <t>BL-103</t>
        </is>
      </c>
      <c r="E1877" s="50" t="n">
        <v>1</v>
      </c>
      <c r="F1877" s="51" t="n">
        <v>29.33</v>
      </c>
      <c r="G1877" s="51" t="n">
        <v>0</v>
      </c>
      <c r="H1877" s="51" t="n">
        <v>4.12</v>
      </c>
      <c r="I1877" s="51" t="n">
        <v>4.66</v>
      </c>
      <c r="J1877" s="50" t="n"/>
      <c r="K1877" s="52">
        <f>IF(OR($A1877="",$E1877=""),"",IF($P1877=1,0,N($E1877)*N($F1877)-N($G1877)+N($H1877)))</f>
        <v/>
      </c>
      <c r="L1877" s="52">
        <f>IF(K1877="","",IF($P1877=1,0,N($E1877)*IFERROR(INDEX(Products!$D$8:$D$307,MATCH($D1877,Products!$A$8:$A$307,0)),0)))</f>
        <v/>
      </c>
      <c r="M1877" s="52">
        <f>IF(OR(K1877="",$O1877=0),IF(K1877="","",0),IF($P1877=1,0,K1877*(N(INDEX(Settings!$E$11:$E$18,$O1877))+N(INDEX(Settings!$G$11:$G$18,$O1877)))+N(INDEX(Settings!$F$11:$F$18,$O1877))))</f>
        <v/>
      </c>
      <c r="N1877" s="53">
        <f>IF(K1877="","",K1877-L1877-M1877-N($I1877)-$P1877*N(Settings!$D$20))</f>
        <v/>
      </c>
      <c r="O1877">
        <f>IF($C1877="",0,IFERROR(MATCH($C1877,Settings!$D$11:$D$18,0),0))</f>
        <v/>
      </c>
      <c r="P1877">
        <f>IF(LOWER(TRIM($J1877&amp;""))="x",1,0)</f>
        <v/>
      </c>
    </row>
    <row r="1878">
      <c r="A1878" s="49" t="n">
        <v>46253</v>
      </c>
      <c r="B1878" s="50" t="inlineStr">
        <is>
          <t>BL27871</t>
        </is>
      </c>
      <c r="C1878" s="50" t="inlineStr">
        <is>
          <t>Own shop</t>
        </is>
      </c>
      <c r="D1878" s="50" t="inlineStr">
        <is>
          <t>BL-103</t>
        </is>
      </c>
      <c r="E1878" s="50" t="n">
        <v>1</v>
      </c>
      <c r="F1878" s="51" t="n">
        <v>29.33</v>
      </c>
      <c r="G1878" s="51" t="n">
        <v>0</v>
      </c>
      <c r="H1878" s="51" t="n">
        <v>4.12</v>
      </c>
      <c r="I1878" s="51" t="n">
        <v>4.23</v>
      </c>
      <c r="J1878" s="50" t="n"/>
      <c r="K1878" s="52">
        <f>IF(OR($A1878="",$E1878=""),"",IF($P1878=1,0,N($E1878)*N($F1878)-N($G1878)+N($H1878)))</f>
        <v/>
      </c>
      <c r="L1878" s="52">
        <f>IF(K1878="","",IF($P1878=1,0,N($E1878)*IFERROR(INDEX(Products!$D$8:$D$307,MATCH($D1878,Products!$A$8:$A$307,0)),0)))</f>
        <v/>
      </c>
      <c r="M1878" s="52">
        <f>IF(OR(K1878="",$O1878=0),IF(K1878="","",0),IF($P1878=1,0,K1878*(N(INDEX(Settings!$E$11:$E$18,$O1878))+N(INDEX(Settings!$G$11:$G$18,$O1878)))+N(INDEX(Settings!$F$11:$F$18,$O1878))))</f>
        <v/>
      </c>
      <c r="N1878" s="53">
        <f>IF(K1878="","",K1878-L1878-M1878-N($I1878)-$P1878*N(Settings!$D$20))</f>
        <v/>
      </c>
      <c r="O1878">
        <f>IF($C1878="",0,IFERROR(MATCH($C1878,Settings!$D$11:$D$18,0),0))</f>
        <v/>
      </c>
      <c r="P1878">
        <f>IF(LOWER(TRIM($J1878&amp;""))="x",1,0)</f>
        <v/>
      </c>
    </row>
    <row r="1879">
      <c r="A1879" s="49" t="n">
        <v>46253</v>
      </c>
      <c r="B1879" s="50" t="inlineStr">
        <is>
          <t>BL27872</t>
        </is>
      </c>
      <c r="C1879" s="50" t="inlineStr">
        <is>
          <t>Own shop</t>
        </is>
      </c>
      <c r="D1879" s="50" t="inlineStr">
        <is>
          <t>BL-202</t>
        </is>
      </c>
      <c r="E1879" s="50" t="n">
        <v>1</v>
      </c>
      <c r="F1879" s="51" t="n">
        <v>57.98</v>
      </c>
      <c r="G1879" s="51" t="n">
        <v>0</v>
      </c>
      <c r="H1879" s="51" t="n">
        <v>0</v>
      </c>
      <c r="I1879" s="51" t="n">
        <v>6.9</v>
      </c>
      <c r="J1879" s="50" t="n"/>
      <c r="K1879" s="52">
        <f>IF(OR($A1879="",$E1879=""),"",IF($P1879=1,0,N($E1879)*N($F1879)-N($G1879)+N($H1879)))</f>
        <v/>
      </c>
      <c r="L1879" s="52">
        <f>IF(K1879="","",IF($P1879=1,0,N($E1879)*IFERROR(INDEX(Products!$D$8:$D$307,MATCH($D1879,Products!$A$8:$A$307,0)),0)))</f>
        <v/>
      </c>
      <c r="M1879" s="52">
        <f>IF(OR(K1879="",$O1879=0),IF(K1879="","",0),IF($P1879=1,0,K1879*(N(INDEX(Settings!$E$11:$E$18,$O1879))+N(INDEX(Settings!$G$11:$G$18,$O1879)))+N(INDEX(Settings!$F$11:$F$18,$O1879))))</f>
        <v/>
      </c>
      <c r="N1879" s="53">
        <f>IF(K1879="","",K1879-L1879-M1879-N($I1879)-$P1879*N(Settings!$D$20))</f>
        <v/>
      </c>
      <c r="O1879">
        <f>IF($C1879="",0,IFERROR(MATCH($C1879,Settings!$D$11:$D$18,0),0))</f>
        <v/>
      </c>
      <c r="P1879">
        <f>IF(LOWER(TRIM($J1879&amp;""))="x",1,0)</f>
        <v/>
      </c>
    </row>
    <row r="1880">
      <c r="A1880" s="49" t="n">
        <v>46253</v>
      </c>
      <c r="B1880" s="50" t="inlineStr">
        <is>
          <t>BL27873</t>
        </is>
      </c>
      <c r="C1880" s="50" t="inlineStr">
        <is>
          <t>Amazon</t>
        </is>
      </c>
      <c r="D1880" s="50" t="inlineStr">
        <is>
          <t>BL-403</t>
        </is>
      </c>
      <c r="E1880" s="50" t="n">
        <v>1</v>
      </c>
      <c r="F1880" s="51" t="n">
        <v>11.38</v>
      </c>
      <c r="G1880" s="51" t="n">
        <v>0</v>
      </c>
      <c r="H1880" s="51" t="n">
        <v>0</v>
      </c>
      <c r="I1880" s="51" t="n">
        <v>4.75</v>
      </c>
      <c r="J1880" s="50" t="n"/>
      <c r="K1880" s="52">
        <f>IF(OR($A1880="",$E1880=""),"",IF($P1880=1,0,N($E1880)*N($F1880)-N($G1880)+N($H1880)))</f>
        <v/>
      </c>
      <c r="L1880" s="52">
        <f>IF(K1880="","",IF($P1880=1,0,N($E1880)*IFERROR(INDEX(Products!$D$8:$D$307,MATCH($D1880,Products!$A$8:$A$307,0)),0)))</f>
        <v/>
      </c>
      <c r="M1880" s="52">
        <f>IF(OR(K1880="",$O1880=0),IF(K1880="","",0),IF($P1880=1,0,K1880*(N(INDEX(Settings!$E$11:$E$18,$O1880))+N(INDEX(Settings!$G$11:$G$18,$O1880)))+N(INDEX(Settings!$F$11:$F$18,$O1880))))</f>
        <v/>
      </c>
      <c r="N1880" s="53">
        <f>IF(K1880="","",K1880-L1880-M1880-N($I1880)-$P1880*N(Settings!$D$20))</f>
        <v/>
      </c>
      <c r="O1880">
        <f>IF($C1880="",0,IFERROR(MATCH($C1880,Settings!$D$11:$D$18,0),0))</f>
        <v/>
      </c>
      <c r="P1880">
        <f>IF(LOWER(TRIM($J1880&amp;""))="x",1,0)</f>
        <v/>
      </c>
    </row>
    <row r="1881">
      <c r="A1881" s="49" t="n">
        <v>46253</v>
      </c>
      <c r="B1881" s="50" t="inlineStr">
        <is>
          <t>BL27874</t>
        </is>
      </c>
      <c r="C1881" s="50" t="inlineStr">
        <is>
          <t>Own shop</t>
        </is>
      </c>
      <c r="D1881" s="50" t="inlineStr">
        <is>
          <t>BL-204</t>
        </is>
      </c>
      <c r="E1881" s="50" t="n">
        <v>1</v>
      </c>
      <c r="F1881" s="51" t="n">
        <v>19.24</v>
      </c>
      <c r="G1881" s="51" t="n">
        <v>0</v>
      </c>
      <c r="H1881" s="51" t="n">
        <v>4.12</v>
      </c>
      <c r="I1881" s="51" t="n">
        <v>4.31</v>
      </c>
      <c r="J1881" s="50" t="n"/>
      <c r="K1881" s="52">
        <f>IF(OR($A1881="",$E1881=""),"",IF($P1881=1,0,N($E1881)*N($F1881)-N($G1881)+N($H1881)))</f>
        <v/>
      </c>
      <c r="L1881" s="52">
        <f>IF(K1881="","",IF($P1881=1,0,N($E1881)*IFERROR(INDEX(Products!$D$8:$D$307,MATCH($D1881,Products!$A$8:$A$307,0)),0)))</f>
        <v/>
      </c>
      <c r="M1881" s="52">
        <f>IF(OR(K1881="",$O1881=0),IF(K1881="","",0),IF($P1881=1,0,K1881*(N(INDEX(Settings!$E$11:$E$18,$O1881))+N(INDEX(Settings!$G$11:$G$18,$O1881)))+N(INDEX(Settings!$F$11:$F$18,$O1881))))</f>
        <v/>
      </c>
      <c r="N1881" s="53">
        <f>IF(K1881="","",K1881-L1881-M1881-N($I1881)-$P1881*N(Settings!$D$20))</f>
        <v/>
      </c>
      <c r="O1881">
        <f>IF($C1881="",0,IFERROR(MATCH($C1881,Settings!$D$11:$D$18,0),0))</f>
        <v/>
      </c>
      <c r="P1881">
        <f>IF(LOWER(TRIM($J1881&amp;""))="x",1,0)</f>
        <v/>
      </c>
    </row>
    <row r="1882">
      <c r="A1882" s="49" t="n">
        <v>46253</v>
      </c>
      <c r="B1882" s="50" t="inlineStr">
        <is>
          <t>BL27875</t>
        </is>
      </c>
      <c r="C1882" s="50" t="inlineStr">
        <is>
          <t>Amazon</t>
        </is>
      </c>
      <c r="D1882" s="50" t="inlineStr">
        <is>
          <t>BL-401</t>
        </is>
      </c>
      <c r="E1882" s="50" t="n">
        <v>1</v>
      </c>
      <c r="F1882" s="51" t="n">
        <v>24.62</v>
      </c>
      <c r="G1882" s="51" t="n">
        <v>0</v>
      </c>
      <c r="H1882" s="51" t="n">
        <v>0</v>
      </c>
      <c r="I1882" s="51" t="n">
        <v>4.28</v>
      </c>
      <c r="J1882" s="50" t="n"/>
      <c r="K1882" s="52">
        <f>IF(OR($A1882="",$E1882=""),"",IF($P1882=1,0,N($E1882)*N($F1882)-N($G1882)+N($H1882)))</f>
        <v/>
      </c>
      <c r="L1882" s="52">
        <f>IF(K1882="","",IF($P1882=1,0,N($E1882)*IFERROR(INDEX(Products!$D$8:$D$307,MATCH($D1882,Products!$A$8:$A$307,0)),0)))</f>
        <v/>
      </c>
      <c r="M1882" s="52">
        <f>IF(OR(K1882="",$O1882=0),IF(K1882="","",0),IF($P1882=1,0,K1882*(N(INDEX(Settings!$E$11:$E$18,$O1882))+N(INDEX(Settings!$G$11:$G$18,$O1882)))+N(INDEX(Settings!$F$11:$F$18,$O1882))))</f>
        <v/>
      </c>
      <c r="N1882" s="53">
        <f>IF(K1882="","",K1882-L1882-M1882-N($I1882)-$P1882*N(Settings!$D$20))</f>
        <v/>
      </c>
      <c r="O1882">
        <f>IF($C1882="",0,IFERROR(MATCH($C1882,Settings!$D$11:$D$18,0),0))</f>
        <v/>
      </c>
      <c r="P1882">
        <f>IF(LOWER(TRIM($J1882&amp;""))="x",1,0)</f>
        <v/>
      </c>
    </row>
    <row r="1883">
      <c r="A1883" s="49" t="n">
        <v>46253</v>
      </c>
      <c r="B1883" s="50" t="inlineStr">
        <is>
          <t>BL27876</t>
        </is>
      </c>
      <c r="C1883" s="50" t="inlineStr">
        <is>
          <t>Own shop</t>
        </is>
      </c>
      <c r="D1883" s="50" t="inlineStr">
        <is>
          <t>BL-303</t>
        </is>
      </c>
      <c r="E1883" s="50" t="n">
        <v>1</v>
      </c>
      <c r="F1883" s="51" t="n">
        <v>10</v>
      </c>
      <c r="G1883" s="51" t="n">
        <v>0</v>
      </c>
      <c r="H1883" s="51" t="n">
        <v>4.12</v>
      </c>
      <c r="I1883" s="51" t="n">
        <v>4.97</v>
      </c>
      <c r="J1883" s="50" t="n"/>
      <c r="K1883" s="52">
        <f>IF(OR($A1883="",$E1883=""),"",IF($P1883=1,0,N($E1883)*N($F1883)-N($G1883)+N($H1883)))</f>
        <v/>
      </c>
      <c r="L1883" s="52">
        <f>IF(K1883="","",IF($P1883=1,0,N($E1883)*IFERROR(INDEX(Products!$D$8:$D$307,MATCH($D1883,Products!$A$8:$A$307,0)),0)))</f>
        <v/>
      </c>
      <c r="M1883" s="52">
        <f>IF(OR(K1883="",$O1883=0),IF(K1883="","",0),IF($P1883=1,0,K1883*(N(INDEX(Settings!$E$11:$E$18,$O1883))+N(INDEX(Settings!$G$11:$G$18,$O1883)))+N(INDEX(Settings!$F$11:$F$18,$O1883))))</f>
        <v/>
      </c>
      <c r="N1883" s="53">
        <f>IF(K1883="","",K1883-L1883-M1883-N($I1883)-$P1883*N(Settings!$D$20))</f>
        <v/>
      </c>
      <c r="O1883">
        <f>IF($C1883="",0,IFERROR(MATCH($C1883,Settings!$D$11:$D$18,0),0))</f>
        <v/>
      </c>
      <c r="P1883">
        <f>IF(LOWER(TRIM($J1883&amp;""))="x",1,0)</f>
        <v/>
      </c>
    </row>
    <row r="1884">
      <c r="A1884" s="49" t="n">
        <v>46254</v>
      </c>
      <c r="B1884" s="50" t="inlineStr">
        <is>
          <t>BL27877</t>
        </is>
      </c>
      <c r="C1884" s="50" t="inlineStr">
        <is>
          <t>eBay</t>
        </is>
      </c>
      <c r="D1884" s="50" t="inlineStr">
        <is>
          <t>BL-202</t>
        </is>
      </c>
      <c r="E1884" s="50" t="n">
        <v>2</v>
      </c>
      <c r="F1884" s="51" t="n">
        <v>57.98</v>
      </c>
      <c r="G1884" s="51" t="n">
        <v>0</v>
      </c>
      <c r="H1884" s="51" t="n">
        <v>3.28</v>
      </c>
      <c r="I1884" s="51" t="n">
        <v>6.9</v>
      </c>
      <c r="J1884" s="50" t="n"/>
      <c r="K1884" s="52">
        <f>IF(OR($A1884="",$E1884=""),"",IF($P1884=1,0,N($E1884)*N($F1884)-N($G1884)+N($H1884)))</f>
        <v/>
      </c>
      <c r="L1884" s="52">
        <f>IF(K1884="","",IF($P1884=1,0,N($E1884)*IFERROR(INDEX(Products!$D$8:$D$307,MATCH($D1884,Products!$A$8:$A$307,0)),0)))</f>
        <v/>
      </c>
      <c r="M1884" s="52">
        <f>IF(OR(K1884="",$O1884=0),IF(K1884="","",0),IF($P1884=1,0,K1884*(N(INDEX(Settings!$E$11:$E$18,$O1884))+N(INDEX(Settings!$G$11:$G$18,$O1884)))+N(INDEX(Settings!$F$11:$F$18,$O1884))))</f>
        <v/>
      </c>
      <c r="N1884" s="53">
        <f>IF(K1884="","",K1884-L1884-M1884-N($I1884)-$P1884*N(Settings!$D$20))</f>
        <v/>
      </c>
      <c r="O1884">
        <f>IF($C1884="",0,IFERROR(MATCH($C1884,Settings!$D$11:$D$18,0),0))</f>
        <v/>
      </c>
      <c r="P1884">
        <f>IF(LOWER(TRIM($J1884&amp;""))="x",1,0)</f>
        <v/>
      </c>
    </row>
    <row r="1885">
      <c r="A1885" s="49" t="n">
        <v>46254</v>
      </c>
      <c r="B1885" s="50" t="inlineStr">
        <is>
          <t>BL27878</t>
        </is>
      </c>
      <c r="C1885" s="50" t="inlineStr">
        <is>
          <t>Amazon</t>
        </is>
      </c>
      <c r="D1885" s="50" t="inlineStr">
        <is>
          <t>BL-403</t>
        </is>
      </c>
      <c r="E1885" s="50" t="n">
        <v>2</v>
      </c>
      <c r="F1885" s="51" t="n">
        <v>11.38</v>
      </c>
      <c r="G1885" s="51" t="n">
        <v>0</v>
      </c>
      <c r="H1885" s="51" t="n">
        <v>0</v>
      </c>
      <c r="I1885" s="51" t="n">
        <v>4.66</v>
      </c>
      <c r="J1885" s="50" t="inlineStr">
        <is>
          <t>x</t>
        </is>
      </c>
      <c r="K1885" s="52">
        <f>IF(OR($A1885="",$E1885=""),"",IF($P1885=1,0,N($E1885)*N($F1885)-N($G1885)+N($H1885)))</f>
        <v/>
      </c>
      <c r="L1885" s="52">
        <f>IF(K1885="","",IF($P1885=1,0,N($E1885)*IFERROR(INDEX(Products!$D$8:$D$307,MATCH($D1885,Products!$A$8:$A$307,0)),0)))</f>
        <v/>
      </c>
      <c r="M1885" s="52">
        <f>IF(OR(K1885="",$O1885=0),IF(K1885="","",0),IF($P1885=1,0,K1885*(N(INDEX(Settings!$E$11:$E$18,$O1885))+N(INDEX(Settings!$G$11:$G$18,$O1885)))+N(INDEX(Settings!$F$11:$F$18,$O1885))))</f>
        <v/>
      </c>
      <c r="N1885" s="53">
        <f>IF(K1885="","",K1885-L1885-M1885-N($I1885)-$P1885*N(Settings!$D$20))</f>
        <v/>
      </c>
      <c r="O1885">
        <f>IF($C1885="",0,IFERROR(MATCH($C1885,Settings!$D$11:$D$18,0),0))</f>
        <v/>
      </c>
      <c r="P1885">
        <f>IF(LOWER(TRIM($J1885&amp;""))="x",1,0)</f>
        <v/>
      </c>
    </row>
    <row r="1886">
      <c r="A1886" s="49" t="n">
        <v>46254</v>
      </c>
      <c r="B1886" s="50" t="inlineStr">
        <is>
          <t>BL27879</t>
        </is>
      </c>
      <c r="C1886" s="50" t="inlineStr">
        <is>
          <t>eBay</t>
        </is>
      </c>
      <c r="D1886" s="50" t="inlineStr">
        <is>
          <t>BL-104</t>
        </is>
      </c>
      <c r="E1886" s="50" t="n">
        <v>1</v>
      </c>
      <c r="F1886" s="51" t="n">
        <v>8.32</v>
      </c>
      <c r="G1886" s="51" t="n">
        <v>0</v>
      </c>
      <c r="H1886" s="51" t="n">
        <v>3.28</v>
      </c>
      <c r="I1886" s="51" t="n">
        <v>5.2</v>
      </c>
      <c r="J1886" s="50" t="n"/>
      <c r="K1886" s="52">
        <f>IF(OR($A1886="",$E1886=""),"",IF($P1886=1,0,N($E1886)*N($F1886)-N($G1886)+N($H1886)))</f>
        <v/>
      </c>
      <c r="L1886" s="52">
        <f>IF(K1886="","",IF($P1886=1,0,N($E1886)*IFERROR(INDEX(Products!$D$8:$D$307,MATCH($D1886,Products!$A$8:$A$307,0)),0)))</f>
        <v/>
      </c>
      <c r="M1886" s="52">
        <f>IF(OR(K1886="",$O1886=0),IF(K1886="","",0),IF($P1886=1,0,K1886*(N(INDEX(Settings!$E$11:$E$18,$O1886))+N(INDEX(Settings!$G$11:$G$18,$O1886)))+N(INDEX(Settings!$F$11:$F$18,$O1886))))</f>
        <v/>
      </c>
      <c r="N1886" s="53">
        <f>IF(K1886="","",K1886-L1886-M1886-N($I1886)-$P1886*N(Settings!$D$20))</f>
        <v/>
      </c>
      <c r="O1886">
        <f>IF($C1886="",0,IFERROR(MATCH($C1886,Settings!$D$11:$D$18,0),0))</f>
        <v/>
      </c>
      <c r="P1886">
        <f>IF(LOWER(TRIM($J1886&amp;""))="x",1,0)</f>
        <v/>
      </c>
    </row>
    <row r="1887">
      <c r="A1887" s="49" t="n">
        <v>46254</v>
      </c>
      <c r="B1887" s="50" t="inlineStr">
        <is>
          <t>BL27880</t>
        </is>
      </c>
      <c r="C1887" s="50" t="inlineStr">
        <is>
          <t>Own shop</t>
        </is>
      </c>
      <c r="D1887" s="50" t="inlineStr">
        <is>
          <t>BL-201</t>
        </is>
      </c>
      <c r="E1887" s="50" t="n">
        <v>1</v>
      </c>
      <c r="F1887" s="51" t="n">
        <v>12.52</v>
      </c>
      <c r="G1887" s="51" t="n">
        <v>0</v>
      </c>
      <c r="H1887" s="51" t="n">
        <v>4.12</v>
      </c>
      <c r="I1887" s="51" t="n">
        <v>4.6</v>
      </c>
      <c r="J1887" s="50" t="n"/>
      <c r="K1887" s="52">
        <f>IF(OR($A1887="",$E1887=""),"",IF($P1887=1,0,N($E1887)*N($F1887)-N($G1887)+N($H1887)))</f>
        <v/>
      </c>
      <c r="L1887" s="52">
        <f>IF(K1887="","",IF($P1887=1,0,N($E1887)*IFERROR(INDEX(Products!$D$8:$D$307,MATCH($D1887,Products!$A$8:$A$307,0)),0)))</f>
        <v/>
      </c>
      <c r="M1887" s="52">
        <f>IF(OR(K1887="",$O1887=0),IF(K1887="","",0),IF($P1887=1,0,K1887*(N(INDEX(Settings!$E$11:$E$18,$O1887))+N(INDEX(Settings!$G$11:$G$18,$O1887)))+N(INDEX(Settings!$F$11:$F$18,$O1887))))</f>
        <v/>
      </c>
      <c r="N1887" s="53">
        <f>IF(K1887="","",K1887-L1887-M1887-N($I1887)-$P1887*N(Settings!$D$20))</f>
        <v/>
      </c>
      <c r="O1887">
        <f>IF($C1887="",0,IFERROR(MATCH($C1887,Settings!$D$11:$D$18,0),0))</f>
        <v/>
      </c>
      <c r="P1887">
        <f>IF(LOWER(TRIM($J1887&amp;""))="x",1,0)</f>
        <v/>
      </c>
    </row>
    <row r="1888">
      <c r="A1888" s="49" t="n">
        <v>46254</v>
      </c>
      <c r="B1888" s="50" t="inlineStr">
        <is>
          <t>BL27881</t>
        </is>
      </c>
      <c r="C1888" s="50" t="inlineStr">
        <is>
          <t>Amazon</t>
        </is>
      </c>
      <c r="D1888" s="50" t="inlineStr">
        <is>
          <t>BL-201</t>
        </is>
      </c>
      <c r="E1888" s="50" t="n">
        <v>2</v>
      </c>
      <c r="F1888" s="51" t="n">
        <v>13.15</v>
      </c>
      <c r="G1888" s="51" t="n">
        <v>0</v>
      </c>
      <c r="H1888" s="51" t="n">
        <v>0</v>
      </c>
      <c r="I1888" s="51" t="n">
        <v>5.12</v>
      </c>
      <c r="J1888" s="50" t="n"/>
      <c r="K1888" s="52">
        <f>IF(OR($A1888="",$E1888=""),"",IF($P1888=1,0,N($E1888)*N($F1888)-N($G1888)+N($H1888)))</f>
        <v/>
      </c>
      <c r="L1888" s="52">
        <f>IF(K1888="","",IF($P1888=1,0,N($E1888)*IFERROR(INDEX(Products!$D$8:$D$307,MATCH($D1888,Products!$A$8:$A$307,0)),0)))</f>
        <v/>
      </c>
      <c r="M1888" s="52">
        <f>IF(OR(K1888="",$O1888=0),IF(K1888="","",0),IF($P1888=1,0,K1888*(N(INDEX(Settings!$E$11:$E$18,$O1888))+N(INDEX(Settings!$G$11:$G$18,$O1888)))+N(INDEX(Settings!$F$11:$F$18,$O1888))))</f>
        <v/>
      </c>
      <c r="N1888" s="53">
        <f>IF(K1888="","",K1888-L1888-M1888-N($I1888)-$P1888*N(Settings!$D$20))</f>
        <v/>
      </c>
      <c r="O1888">
        <f>IF($C1888="",0,IFERROR(MATCH($C1888,Settings!$D$11:$D$18,0),0))</f>
        <v/>
      </c>
      <c r="P1888">
        <f>IF(LOWER(TRIM($J1888&amp;""))="x",1,0)</f>
        <v/>
      </c>
    </row>
    <row r="1889">
      <c r="A1889" s="49" t="n">
        <v>46254</v>
      </c>
      <c r="B1889" s="50" t="inlineStr">
        <is>
          <t>BL27882</t>
        </is>
      </c>
      <c r="C1889" s="50" t="inlineStr">
        <is>
          <t>Amazon</t>
        </is>
      </c>
      <c r="D1889" s="50" t="inlineStr">
        <is>
          <t>BL-102</t>
        </is>
      </c>
      <c r="E1889" s="50" t="n">
        <v>1</v>
      </c>
      <c r="F1889" s="51" t="n">
        <v>14.91</v>
      </c>
      <c r="G1889" s="51" t="n">
        <v>0</v>
      </c>
      <c r="H1889" s="51" t="n">
        <v>0</v>
      </c>
      <c r="I1889" s="51" t="n">
        <v>4.84</v>
      </c>
      <c r="J1889" s="50" t="n"/>
      <c r="K1889" s="52">
        <f>IF(OR($A1889="",$E1889=""),"",IF($P1889=1,0,N($E1889)*N($F1889)-N($G1889)+N($H1889)))</f>
        <v/>
      </c>
      <c r="L1889" s="52">
        <f>IF(K1889="","",IF($P1889=1,0,N($E1889)*IFERROR(INDEX(Products!$D$8:$D$307,MATCH($D1889,Products!$A$8:$A$307,0)),0)))</f>
        <v/>
      </c>
      <c r="M1889" s="52">
        <f>IF(OR(K1889="",$O1889=0),IF(K1889="","",0),IF($P1889=1,0,K1889*(N(INDEX(Settings!$E$11:$E$18,$O1889))+N(INDEX(Settings!$G$11:$G$18,$O1889)))+N(INDEX(Settings!$F$11:$F$18,$O1889))))</f>
        <v/>
      </c>
      <c r="N1889" s="53">
        <f>IF(K1889="","",K1889-L1889-M1889-N($I1889)-$P1889*N(Settings!$D$20))</f>
        <v/>
      </c>
      <c r="O1889">
        <f>IF($C1889="",0,IFERROR(MATCH($C1889,Settings!$D$11:$D$18,0),0))</f>
        <v/>
      </c>
      <c r="P1889">
        <f>IF(LOWER(TRIM($J1889&amp;""))="x",1,0)</f>
        <v/>
      </c>
    </row>
    <row r="1890">
      <c r="A1890" s="49" t="n">
        <v>46254</v>
      </c>
      <c r="B1890" s="50" t="inlineStr">
        <is>
          <t>BL27883</t>
        </is>
      </c>
      <c r="C1890" s="50" t="inlineStr">
        <is>
          <t>Own shop</t>
        </is>
      </c>
      <c r="D1890" s="50" t="inlineStr">
        <is>
          <t>BL-303</t>
        </is>
      </c>
      <c r="E1890" s="50" t="n">
        <v>1</v>
      </c>
      <c r="F1890" s="51" t="n">
        <v>10</v>
      </c>
      <c r="G1890" s="51" t="n">
        <v>0</v>
      </c>
      <c r="H1890" s="51" t="n">
        <v>4.12</v>
      </c>
      <c r="I1890" s="51" t="n">
        <v>4.8</v>
      </c>
      <c r="J1890" s="50" t="n"/>
      <c r="K1890" s="52">
        <f>IF(OR($A1890="",$E1890=""),"",IF($P1890=1,0,N($E1890)*N($F1890)-N($G1890)+N($H1890)))</f>
        <v/>
      </c>
      <c r="L1890" s="52">
        <f>IF(K1890="","",IF($P1890=1,0,N($E1890)*IFERROR(INDEX(Products!$D$8:$D$307,MATCH($D1890,Products!$A$8:$A$307,0)),0)))</f>
        <v/>
      </c>
      <c r="M1890" s="52">
        <f>IF(OR(K1890="",$O1890=0),IF(K1890="","",0),IF($P1890=1,0,K1890*(N(INDEX(Settings!$E$11:$E$18,$O1890))+N(INDEX(Settings!$G$11:$G$18,$O1890)))+N(INDEX(Settings!$F$11:$F$18,$O1890))))</f>
        <v/>
      </c>
      <c r="N1890" s="53">
        <f>IF(K1890="","",K1890-L1890-M1890-N($I1890)-$P1890*N(Settings!$D$20))</f>
        <v/>
      </c>
      <c r="O1890">
        <f>IF($C1890="",0,IFERROR(MATCH($C1890,Settings!$D$11:$D$18,0),0))</f>
        <v/>
      </c>
      <c r="P1890">
        <f>IF(LOWER(TRIM($J1890&amp;""))="x",1,0)</f>
        <v/>
      </c>
    </row>
    <row r="1891">
      <c r="A1891" s="49" t="n">
        <v>46254</v>
      </c>
      <c r="B1891" s="50" t="inlineStr">
        <is>
          <t>BL27884</t>
        </is>
      </c>
      <c r="C1891" s="50" t="inlineStr">
        <is>
          <t>Own shop</t>
        </is>
      </c>
      <c r="D1891" s="50" t="inlineStr">
        <is>
          <t>BL-203</t>
        </is>
      </c>
      <c r="E1891" s="50" t="n">
        <v>1</v>
      </c>
      <c r="F1891" s="51" t="n">
        <v>16.72</v>
      </c>
      <c r="G1891" s="51" t="n">
        <v>0</v>
      </c>
      <c r="H1891" s="51" t="n">
        <v>4.12</v>
      </c>
      <c r="I1891" s="51" t="n">
        <v>4.94</v>
      </c>
      <c r="J1891" s="50" t="n"/>
      <c r="K1891" s="52">
        <f>IF(OR($A1891="",$E1891=""),"",IF($P1891=1,0,N($E1891)*N($F1891)-N($G1891)+N($H1891)))</f>
        <v/>
      </c>
      <c r="L1891" s="52">
        <f>IF(K1891="","",IF($P1891=1,0,N($E1891)*IFERROR(INDEX(Products!$D$8:$D$307,MATCH($D1891,Products!$A$8:$A$307,0)),0)))</f>
        <v/>
      </c>
      <c r="M1891" s="52">
        <f>IF(OR(K1891="",$O1891=0),IF(K1891="","",0),IF($P1891=1,0,K1891*(N(INDEX(Settings!$E$11:$E$18,$O1891))+N(INDEX(Settings!$G$11:$G$18,$O1891)))+N(INDEX(Settings!$F$11:$F$18,$O1891))))</f>
        <v/>
      </c>
      <c r="N1891" s="53">
        <f>IF(K1891="","",K1891-L1891-M1891-N($I1891)-$P1891*N(Settings!$D$20))</f>
        <v/>
      </c>
      <c r="O1891">
        <f>IF($C1891="",0,IFERROR(MATCH($C1891,Settings!$D$11:$D$18,0),0))</f>
        <v/>
      </c>
      <c r="P1891">
        <f>IF(LOWER(TRIM($J1891&amp;""))="x",1,0)</f>
        <v/>
      </c>
    </row>
    <row r="1892">
      <c r="A1892" s="49" t="n">
        <v>46255</v>
      </c>
      <c r="B1892" s="50" t="inlineStr">
        <is>
          <t>BL27885</t>
        </is>
      </c>
      <c r="C1892" s="50" t="inlineStr">
        <is>
          <t>eBay</t>
        </is>
      </c>
      <c r="D1892" s="50" t="inlineStr">
        <is>
          <t>BL-302</t>
        </is>
      </c>
      <c r="E1892" s="50" t="n">
        <v>1</v>
      </c>
      <c r="F1892" s="51" t="n">
        <v>33.53</v>
      </c>
      <c r="G1892" s="51" t="n">
        <v>0</v>
      </c>
      <c r="H1892" s="51" t="n">
        <v>3.28</v>
      </c>
      <c r="I1892" s="51" t="n">
        <v>4.27</v>
      </c>
      <c r="J1892" s="50" t="n"/>
      <c r="K1892" s="52">
        <f>IF(OR($A1892="",$E1892=""),"",IF($P1892=1,0,N($E1892)*N($F1892)-N($G1892)+N($H1892)))</f>
        <v/>
      </c>
      <c r="L1892" s="52">
        <f>IF(K1892="","",IF($P1892=1,0,N($E1892)*IFERROR(INDEX(Products!$D$8:$D$307,MATCH($D1892,Products!$A$8:$A$307,0)),0)))</f>
        <v/>
      </c>
      <c r="M1892" s="52">
        <f>IF(OR(K1892="",$O1892=0),IF(K1892="","",0),IF($P1892=1,0,K1892*(N(INDEX(Settings!$E$11:$E$18,$O1892))+N(INDEX(Settings!$G$11:$G$18,$O1892)))+N(INDEX(Settings!$F$11:$F$18,$O1892))))</f>
        <v/>
      </c>
      <c r="N1892" s="53">
        <f>IF(K1892="","",K1892-L1892-M1892-N($I1892)-$P1892*N(Settings!$D$20))</f>
        <v/>
      </c>
      <c r="O1892">
        <f>IF($C1892="",0,IFERROR(MATCH($C1892,Settings!$D$11:$D$18,0),0))</f>
        <v/>
      </c>
      <c r="P1892">
        <f>IF(LOWER(TRIM($J1892&amp;""))="x",1,0)</f>
        <v/>
      </c>
    </row>
    <row r="1893">
      <c r="A1893" s="49" t="n">
        <v>46255</v>
      </c>
      <c r="B1893" s="50" t="inlineStr">
        <is>
          <t>BL27886</t>
        </is>
      </c>
      <c r="C1893" s="50" t="inlineStr">
        <is>
          <t>Amazon</t>
        </is>
      </c>
      <c r="D1893" s="50" t="inlineStr">
        <is>
          <t>BL-104</t>
        </is>
      </c>
      <c r="E1893" s="50" t="n">
        <v>1</v>
      </c>
      <c r="F1893" s="51" t="n">
        <v>8.74</v>
      </c>
      <c r="G1893" s="51" t="n">
        <v>0</v>
      </c>
      <c r="H1893" s="51" t="n">
        <v>0</v>
      </c>
      <c r="I1893" s="51" t="n">
        <v>4.13</v>
      </c>
      <c r="J1893" s="50" t="n"/>
      <c r="K1893" s="52">
        <f>IF(OR($A1893="",$E1893=""),"",IF($P1893=1,0,N($E1893)*N($F1893)-N($G1893)+N($H1893)))</f>
        <v/>
      </c>
      <c r="L1893" s="52">
        <f>IF(K1893="","",IF($P1893=1,0,N($E1893)*IFERROR(INDEX(Products!$D$8:$D$307,MATCH($D1893,Products!$A$8:$A$307,0)),0)))</f>
        <v/>
      </c>
      <c r="M1893" s="52">
        <f>IF(OR(K1893="",$O1893=0),IF(K1893="","",0),IF($P1893=1,0,K1893*(N(INDEX(Settings!$E$11:$E$18,$O1893))+N(INDEX(Settings!$G$11:$G$18,$O1893)))+N(INDEX(Settings!$F$11:$F$18,$O1893))))</f>
        <v/>
      </c>
      <c r="N1893" s="53">
        <f>IF(K1893="","",K1893-L1893-M1893-N($I1893)-$P1893*N(Settings!$D$20))</f>
        <v/>
      </c>
      <c r="O1893">
        <f>IF($C1893="",0,IFERROR(MATCH($C1893,Settings!$D$11:$D$18,0),0))</f>
        <v/>
      </c>
      <c r="P1893">
        <f>IF(LOWER(TRIM($J1893&amp;""))="x",1,0)</f>
        <v/>
      </c>
    </row>
    <row r="1894">
      <c r="A1894" s="49" t="n">
        <v>46255</v>
      </c>
      <c r="B1894" s="50" t="inlineStr">
        <is>
          <t>BL27887</t>
        </is>
      </c>
      <c r="C1894" s="50" t="inlineStr">
        <is>
          <t>Own shop</t>
        </is>
      </c>
      <c r="D1894" s="50" t="inlineStr">
        <is>
          <t>BL-402</t>
        </is>
      </c>
      <c r="E1894" s="50" t="n">
        <v>1</v>
      </c>
      <c r="F1894" s="51" t="n">
        <v>41.93</v>
      </c>
      <c r="G1894" s="51" t="n">
        <v>0</v>
      </c>
      <c r="H1894" s="51" t="n">
        <v>4.12</v>
      </c>
      <c r="I1894" s="51" t="n">
        <v>6.9</v>
      </c>
      <c r="J1894" s="50" t="n"/>
      <c r="K1894" s="52">
        <f>IF(OR($A1894="",$E1894=""),"",IF($P1894=1,0,N($E1894)*N($F1894)-N($G1894)+N($H1894)))</f>
        <v/>
      </c>
      <c r="L1894" s="52">
        <f>IF(K1894="","",IF($P1894=1,0,N($E1894)*IFERROR(INDEX(Products!$D$8:$D$307,MATCH($D1894,Products!$A$8:$A$307,0)),0)))</f>
        <v/>
      </c>
      <c r="M1894" s="52">
        <f>IF(OR(K1894="",$O1894=0),IF(K1894="","",0),IF($P1894=1,0,K1894*(N(INDEX(Settings!$E$11:$E$18,$O1894))+N(INDEX(Settings!$G$11:$G$18,$O1894)))+N(INDEX(Settings!$F$11:$F$18,$O1894))))</f>
        <v/>
      </c>
      <c r="N1894" s="53">
        <f>IF(K1894="","",K1894-L1894-M1894-N($I1894)-$P1894*N(Settings!$D$20))</f>
        <v/>
      </c>
      <c r="O1894">
        <f>IF($C1894="",0,IFERROR(MATCH($C1894,Settings!$D$11:$D$18,0),0))</f>
        <v/>
      </c>
      <c r="P1894">
        <f>IF(LOWER(TRIM($J1894&amp;""))="x",1,0)</f>
        <v/>
      </c>
    </row>
    <row r="1895">
      <c r="A1895" s="49" t="n">
        <v>46255</v>
      </c>
      <c r="B1895" s="50" t="inlineStr">
        <is>
          <t>BL27888</t>
        </is>
      </c>
      <c r="C1895" s="50" t="inlineStr">
        <is>
          <t>Own shop</t>
        </is>
      </c>
      <c r="D1895" s="50" t="inlineStr">
        <is>
          <t>BL-202</t>
        </is>
      </c>
      <c r="E1895" s="50" t="n">
        <v>1</v>
      </c>
      <c r="F1895" s="51" t="n">
        <v>57.98</v>
      </c>
      <c r="G1895" s="51" t="n">
        <v>0</v>
      </c>
      <c r="H1895" s="51" t="n">
        <v>0</v>
      </c>
      <c r="I1895" s="51" t="n">
        <v>6.9</v>
      </c>
      <c r="J1895" s="50" t="n"/>
      <c r="K1895" s="52">
        <f>IF(OR($A1895="",$E1895=""),"",IF($P1895=1,0,N($E1895)*N($F1895)-N($G1895)+N($H1895)))</f>
        <v/>
      </c>
      <c r="L1895" s="52">
        <f>IF(K1895="","",IF($P1895=1,0,N($E1895)*IFERROR(INDEX(Products!$D$8:$D$307,MATCH($D1895,Products!$A$8:$A$307,0)),0)))</f>
        <v/>
      </c>
      <c r="M1895" s="52">
        <f>IF(OR(K1895="",$O1895=0),IF(K1895="","",0),IF($P1895=1,0,K1895*(N(INDEX(Settings!$E$11:$E$18,$O1895))+N(INDEX(Settings!$G$11:$G$18,$O1895)))+N(INDEX(Settings!$F$11:$F$18,$O1895))))</f>
        <v/>
      </c>
      <c r="N1895" s="53">
        <f>IF(K1895="","",K1895-L1895-M1895-N($I1895)-$P1895*N(Settings!$D$20))</f>
        <v/>
      </c>
      <c r="O1895">
        <f>IF($C1895="",0,IFERROR(MATCH($C1895,Settings!$D$11:$D$18,0),0))</f>
        <v/>
      </c>
      <c r="P1895">
        <f>IF(LOWER(TRIM($J1895&amp;""))="x",1,0)</f>
        <v/>
      </c>
    </row>
    <row r="1896">
      <c r="A1896" s="49" t="n">
        <v>46255</v>
      </c>
      <c r="B1896" s="50" t="inlineStr">
        <is>
          <t>BL27889</t>
        </is>
      </c>
      <c r="C1896" s="50" t="inlineStr">
        <is>
          <t>eBay</t>
        </is>
      </c>
      <c r="D1896" s="50" t="inlineStr">
        <is>
          <t>BL-302</t>
        </is>
      </c>
      <c r="E1896" s="50" t="n">
        <v>1</v>
      </c>
      <c r="F1896" s="51" t="n">
        <v>33.53</v>
      </c>
      <c r="G1896" s="51" t="n">
        <v>0</v>
      </c>
      <c r="H1896" s="51" t="n">
        <v>3.28</v>
      </c>
      <c r="I1896" s="51" t="n">
        <v>4.55</v>
      </c>
      <c r="J1896" s="50" t="n"/>
      <c r="K1896" s="52">
        <f>IF(OR($A1896="",$E1896=""),"",IF($P1896=1,0,N($E1896)*N($F1896)-N($G1896)+N($H1896)))</f>
        <v/>
      </c>
      <c r="L1896" s="52">
        <f>IF(K1896="","",IF($P1896=1,0,N($E1896)*IFERROR(INDEX(Products!$D$8:$D$307,MATCH($D1896,Products!$A$8:$A$307,0)),0)))</f>
        <v/>
      </c>
      <c r="M1896" s="52">
        <f>IF(OR(K1896="",$O1896=0),IF(K1896="","",0),IF($P1896=1,0,K1896*(N(INDEX(Settings!$E$11:$E$18,$O1896))+N(INDEX(Settings!$G$11:$G$18,$O1896)))+N(INDEX(Settings!$F$11:$F$18,$O1896))))</f>
        <v/>
      </c>
      <c r="N1896" s="53">
        <f>IF(K1896="","",K1896-L1896-M1896-N($I1896)-$P1896*N(Settings!$D$20))</f>
        <v/>
      </c>
      <c r="O1896">
        <f>IF($C1896="",0,IFERROR(MATCH($C1896,Settings!$D$11:$D$18,0),0))</f>
        <v/>
      </c>
      <c r="P1896">
        <f>IF(LOWER(TRIM($J1896&amp;""))="x",1,0)</f>
        <v/>
      </c>
    </row>
    <row r="1897">
      <c r="A1897" s="49" t="n">
        <v>46255</v>
      </c>
      <c r="B1897" s="50" t="inlineStr">
        <is>
          <t>BL27890</t>
        </is>
      </c>
      <c r="C1897" s="50" t="inlineStr">
        <is>
          <t>Amazon</t>
        </is>
      </c>
      <c r="D1897" s="50" t="inlineStr">
        <is>
          <t>BL-303</t>
        </is>
      </c>
      <c r="E1897" s="50" t="n">
        <v>1</v>
      </c>
      <c r="F1897" s="51" t="n">
        <v>10.5</v>
      </c>
      <c r="G1897" s="51" t="n">
        <v>0</v>
      </c>
      <c r="H1897" s="51" t="n">
        <v>0</v>
      </c>
      <c r="I1897" s="51" t="n">
        <v>4.53</v>
      </c>
      <c r="J1897" s="50" t="n"/>
      <c r="K1897" s="52">
        <f>IF(OR($A1897="",$E1897=""),"",IF($P1897=1,0,N($E1897)*N($F1897)-N($G1897)+N($H1897)))</f>
        <v/>
      </c>
      <c r="L1897" s="52">
        <f>IF(K1897="","",IF($P1897=1,0,N($E1897)*IFERROR(INDEX(Products!$D$8:$D$307,MATCH($D1897,Products!$A$8:$A$307,0)),0)))</f>
        <v/>
      </c>
      <c r="M1897" s="52">
        <f>IF(OR(K1897="",$O1897=0),IF(K1897="","",0),IF($P1897=1,0,K1897*(N(INDEX(Settings!$E$11:$E$18,$O1897))+N(INDEX(Settings!$G$11:$G$18,$O1897)))+N(INDEX(Settings!$F$11:$F$18,$O1897))))</f>
        <v/>
      </c>
      <c r="N1897" s="53">
        <f>IF(K1897="","",K1897-L1897-M1897-N($I1897)-$P1897*N(Settings!$D$20))</f>
        <v/>
      </c>
      <c r="O1897">
        <f>IF($C1897="",0,IFERROR(MATCH($C1897,Settings!$D$11:$D$18,0),0))</f>
        <v/>
      </c>
      <c r="P1897">
        <f>IF(LOWER(TRIM($J1897&amp;""))="x",1,0)</f>
        <v/>
      </c>
    </row>
    <row r="1898">
      <c r="A1898" s="49" t="n">
        <v>46255</v>
      </c>
      <c r="B1898" s="50" t="inlineStr">
        <is>
          <t>BL27891</t>
        </is>
      </c>
      <c r="C1898" s="50" t="inlineStr">
        <is>
          <t>Own shop</t>
        </is>
      </c>
      <c r="D1898" s="50" t="inlineStr">
        <is>
          <t>BL-303</t>
        </is>
      </c>
      <c r="E1898" s="50" t="n">
        <v>1</v>
      </c>
      <c r="F1898" s="51" t="n">
        <v>10</v>
      </c>
      <c r="G1898" s="51" t="n">
        <v>0</v>
      </c>
      <c r="H1898" s="51" t="n">
        <v>4.12</v>
      </c>
      <c r="I1898" s="51" t="n">
        <v>4.75</v>
      </c>
      <c r="J1898" s="50" t="n"/>
      <c r="K1898" s="52">
        <f>IF(OR($A1898="",$E1898=""),"",IF($P1898=1,0,N($E1898)*N($F1898)-N($G1898)+N($H1898)))</f>
        <v/>
      </c>
      <c r="L1898" s="52">
        <f>IF(K1898="","",IF($P1898=1,0,N($E1898)*IFERROR(INDEX(Products!$D$8:$D$307,MATCH($D1898,Products!$A$8:$A$307,0)),0)))</f>
        <v/>
      </c>
      <c r="M1898" s="52">
        <f>IF(OR(K1898="",$O1898=0),IF(K1898="","",0),IF($P1898=1,0,K1898*(N(INDEX(Settings!$E$11:$E$18,$O1898))+N(INDEX(Settings!$G$11:$G$18,$O1898)))+N(INDEX(Settings!$F$11:$F$18,$O1898))))</f>
        <v/>
      </c>
      <c r="N1898" s="53">
        <f>IF(K1898="","",K1898-L1898-M1898-N($I1898)-$P1898*N(Settings!$D$20))</f>
        <v/>
      </c>
      <c r="O1898">
        <f>IF($C1898="",0,IFERROR(MATCH($C1898,Settings!$D$11:$D$18,0),0))</f>
        <v/>
      </c>
      <c r="P1898">
        <f>IF(LOWER(TRIM($J1898&amp;""))="x",1,0)</f>
        <v/>
      </c>
    </row>
    <row r="1899">
      <c r="A1899" s="49" t="n">
        <v>46255</v>
      </c>
      <c r="B1899" s="50" t="inlineStr">
        <is>
          <t>BL27892</t>
        </is>
      </c>
      <c r="C1899" s="50" t="inlineStr">
        <is>
          <t>Amazon</t>
        </is>
      </c>
      <c r="D1899" s="50" t="inlineStr">
        <is>
          <t>BL-102</t>
        </is>
      </c>
      <c r="E1899" s="50" t="n">
        <v>1</v>
      </c>
      <c r="F1899" s="51" t="n">
        <v>14.91</v>
      </c>
      <c r="G1899" s="51" t="n">
        <v>0</v>
      </c>
      <c r="H1899" s="51" t="n">
        <v>0</v>
      </c>
      <c r="I1899" s="51" t="n">
        <v>4.43</v>
      </c>
      <c r="J1899" s="50" t="n"/>
      <c r="K1899" s="52">
        <f>IF(OR($A1899="",$E1899=""),"",IF($P1899=1,0,N($E1899)*N($F1899)-N($G1899)+N($H1899)))</f>
        <v/>
      </c>
      <c r="L1899" s="52">
        <f>IF(K1899="","",IF($P1899=1,0,N($E1899)*IFERROR(INDEX(Products!$D$8:$D$307,MATCH($D1899,Products!$A$8:$A$307,0)),0)))</f>
        <v/>
      </c>
      <c r="M1899" s="52">
        <f>IF(OR(K1899="",$O1899=0),IF(K1899="","",0),IF($P1899=1,0,K1899*(N(INDEX(Settings!$E$11:$E$18,$O1899))+N(INDEX(Settings!$G$11:$G$18,$O1899)))+N(INDEX(Settings!$F$11:$F$18,$O1899))))</f>
        <v/>
      </c>
      <c r="N1899" s="53">
        <f>IF(K1899="","",K1899-L1899-M1899-N($I1899)-$P1899*N(Settings!$D$20))</f>
        <v/>
      </c>
      <c r="O1899">
        <f>IF($C1899="",0,IFERROR(MATCH($C1899,Settings!$D$11:$D$18,0),0))</f>
        <v/>
      </c>
      <c r="P1899">
        <f>IF(LOWER(TRIM($J1899&amp;""))="x",1,0)</f>
        <v/>
      </c>
    </row>
    <row r="1900">
      <c r="A1900" s="49" t="n">
        <v>46255</v>
      </c>
      <c r="B1900" s="50" t="inlineStr">
        <is>
          <t>BL27893</t>
        </is>
      </c>
      <c r="C1900" s="50" t="inlineStr">
        <is>
          <t>Own shop</t>
        </is>
      </c>
      <c r="D1900" s="50" t="inlineStr">
        <is>
          <t>BL-204</t>
        </is>
      </c>
      <c r="E1900" s="50" t="n">
        <v>1</v>
      </c>
      <c r="F1900" s="51" t="n">
        <v>19.24</v>
      </c>
      <c r="G1900" s="51" t="n">
        <v>0</v>
      </c>
      <c r="H1900" s="51" t="n">
        <v>4.12</v>
      </c>
      <c r="I1900" s="51" t="n">
        <v>5.09</v>
      </c>
      <c r="J1900" s="50" t="n"/>
      <c r="K1900" s="52">
        <f>IF(OR($A1900="",$E1900=""),"",IF($P1900=1,0,N($E1900)*N($F1900)-N($G1900)+N($H1900)))</f>
        <v/>
      </c>
      <c r="L1900" s="52">
        <f>IF(K1900="","",IF($P1900=1,0,N($E1900)*IFERROR(INDEX(Products!$D$8:$D$307,MATCH($D1900,Products!$A$8:$A$307,0)),0)))</f>
        <v/>
      </c>
      <c r="M1900" s="52">
        <f>IF(OR(K1900="",$O1900=0),IF(K1900="","",0),IF($P1900=1,0,K1900*(N(INDEX(Settings!$E$11:$E$18,$O1900))+N(INDEX(Settings!$G$11:$G$18,$O1900)))+N(INDEX(Settings!$F$11:$F$18,$O1900))))</f>
        <v/>
      </c>
      <c r="N1900" s="53">
        <f>IF(K1900="","",K1900-L1900-M1900-N($I1900)-$P1900*N(Settings!$D$20))</f>
        <v/>
      </c>
      <c r="O1900">
        <f>IF($C1900="",0,IFERROR(MATCH($C1900,Settings!$D$11:$D$18,0),0))</f>
        <v/>
      </c>
      <c r="P1900">
        <f>IF(LOWER(TRIM($J1900&amp;""))="x",1,0)</f>
        <v/>
      </c>
    </row>
    <row r="1901">
      <c r="A1901" s="49" t="n">
        <v>46255</v>
      </c>
      <c r="B1901" s="50" t="inlineStr">
        <is>
          <t>BL27894</t>
        </is>
      </c>
      <c r="C1901" s="50" t="inlineStr">
        <is>
          <t>Own shop</t>
        </is>
      </c>
      <c r="D1901" s="50" t="inlineStr">
        <is>
          <t>BL-302</t>
        </is>
      </c>
      <c r="E1901" s="50" t="n">
        <v>1</v>
      </c>
      <c r="F1901" s="51" t="n">
        <v>33.53</v>
      </c>
      <c r="G1901" s="51" t="n">
        <v>3.35</v>
      </c>
      <c r="H1901" s="51" t="n">
        <v>4.12</v>
      </c>
      <c r="I1901" s="51" t="n">
        <v>5.01</v>
      </c>
      <c r="J1901" s="50" t="n"/>
      <c r="K1901" s="52">
        <f>IF(OR($A1901="",$E1901=""),"",IF($P1901=1,0,N($E1901)*N($F1901)-N($G1901)+N($H1901)))</f>
        <v/>
      </c>
      <c r="L1901" s="52">
        <f>IF(K1901="","",IF($P1901=1,0,N($E1901)*IFERROR(INDEX(Products!$D$8:$D$307,MATCH($D1901,Products!$A$8:$A$307,0)),0)))</f>
        <v/>
      </c>
      <c r="M1901" s="52">
        <f>IF(OR(K1901="",$O1901=0),IF(K1901="","",0),IF($P1901=1,0,K1901*(N(INDEX(Settings!$E$11:$E$18,$O1901))+N(INDEX(Settings!$G$11:$G$18,$O1901)))+N(INDEX(Settings!$F$11:$F$18,$O1901))))</f>
        <v/>
      </c>
      <c r="N1901" s="53">
        <f>IF(K1901="","",K1901-L1901-M1901-N($I1901)-$P1901*N(Settings!$D$20))</f>
        <v/>
      </c>
      <c r="O1901">
        <f>IF($C1901="",0,IFERROR(MATCH($C1901,Settings!$D$11:$D$18,0),0))</f>
        <v/>
      </c>
      <c r="P1901">
        <f>IF(LOWER(TRIM($J1901&amp;""))="x",1,0)</f>
        <v/>
      </c>
    </row>
    <row r="1902">
      <c r="A1902" s="49" t="n">
        <v>46256</v>
      </c>
      <c r="B1902" s="50" t="inlineStr">
        <is>
          <t>BL27895</t>
        </is>
      </c>
      <c r="C1902" s="50" t="inlineStr">
        <is>
          <t>Own shop</t>
        </is>
      </c>
      <c r="D1902" s="50" t="inlineStr">
        <is>
          <t>BL-101</t>
        </is>
      </c>
      <c r="E1902" s="50" t="n">
        <v>1</v>
      </c>
      <c r="F1902" s="51" t="n">
        <v>20.92</v>
      </c>
      <c r="G1902" s="51" t="n">
        <v>2.09</v>
      </c>
      <c r="H1902" s="51" t="n">
        <v>4.12</v>
      </c>
      <c r="I1902" s="51" t="n">
        <v>4.9</v>
      </c>
      <c r="J1902" s="50" t="n"/>
      <c r="K1902" s="52">
        <f>IF(OR($A1902="",$E1902=""),"",IF($P1902=1,0,N($E1902)*N($F1902)-N($G1902)+N($H1902)))</f>
        <v/>
      </c>
      <c r="L1902" s="52">
        <f>IF(K1902="","",IF($P1902=1,0,N($E1902)*IFERROR(INDEX(Products!$D$8:$D$307,MATCH($D1902,Products!$A$8:$A$307,0)),0)))</f>
        <v/>
      </c>
      <c r="M1902" s="52">
        <f>IF(OR(K1902="",$O1902=0),IF(K1902="","",0),IF($P1902=1,0,K1902*(N(INDEX(Settings!$E$11:$E$18,$O1902))+N(INDEX(Settings!$G$11:$G$18,$O1902)))+N(INDEX(Settings!$F$11:$F$18,$O1902))))</f>
        <v/>
      </c>
      <c r="N1902" s="53">
        <f>IF(K1902="","",K1902-L1902-M1902-N($I1902)-$P1902*N(Settings!$D$20))</f>
        <v/>
      </c>
      <c r="O1902">
        <f>IF($C1902="",0,IFERROR(MATCH($C1902,Settings!$D$11:$D$18,0),0))</f>
        <v/>
      </c>
      <c r="P1902">
        <f>IF(LOWER(TRIM($J1902&amp;""))="x",1,0)</f>
        <v/>
      </c>
    </row>
    <row r="1903">
      <c r="A1903" s="49" t="n">
        <v>46256</v>
      </c>
      <c r="B1903" s="50" t="inlineStr">
        <is>
          <t>BL27896</t>
        </is>
      </c>
      <c r="C1903" s="50" t="inlineStr">
        <is>
          <t>Own shop</t>
        </is>
      </c>
      <c r="D1903" s="50" t="inlineStr">
        <is>
          <t>BL-103</t>
        </is>
      </c>
      <c r="E1903" s="50" t="n">
        <v>1</v>
      </c>
      <c r="F1903" s="51" t="n">
        <v>29.33</v>
      </c>
      <c r="G1903" s="51" t="n">
        <v>0</v>
      </c>
      <c r="H1903" s="51" t="n">
        <v>4.12</v>
      </c>
      <c r="I1903" s="51" t="n">
        <v>4.69</v>
      </c>
      <c r="J1903" s="50" t="n"/>
      <c r="K1903" s="52">
        <f>IF(OR($A1903="",$E1903=""),"",IF($P1903=1,0,N($E1903)*N($F1903)-N($G1903)+N($H1903)))</f>
        <v/>
      </c>
      <c r="L1903" s="52">
        <f>IF(K1903="","",IF($P1903=1,0,N($E1903)*IFERROR(INDEX(Products!$D$8:$D$307,MATCH($D1903,Products!$A$8:$A$307,0)),0)))</f>
        <v/>
      </c>
      <c r="M1903" s="52">
        <f>IF(OR(K1903="",$O1903=0),IF(K1903="","",0),IF($P1903=1,0,K1903*(N(INDEX(Settings!$E$11:$E$18,$O1903))+N(INDEX(Settings!$G$11:$G$18,$O1903)))+N(INDEX(Settings!$F$11:$F$18,$O1903))))</f>
        <v/>
      </c>
      <c r="N1903" s="53">
        <f>IF(K1903="","",K1903-L1903-M1903-N($I1903)-$P1903*N(Settings!$D$20))</f>
        <v/>
      </c>
      <c r="O1903">
        <f>IF($C1903="",0,IFERROR(MATCH($C1903,Settings!$D$11:$D$18,0),0))</f>
        <v/>
      </c>
      <c r="P1903">
        <f>IF(LOWER(TRIM($J1903&amp;""))="x",1,0)</f>
        <v/>
      </c>
    </row>
    <row r="1904">
      <c r="A1904" s="49" t="n">
        <v>46256</v>
      </c>
      <c r="B1904" s="50" t="inlineStr">
        <is>
          <t>BL27897</t>
        </is>
      </c>
      <c r="C1904" s="50" t="inlineStr">
        <is>
          <t>Amazon</t>
        </is>
      </c>
      <c r="D1904" s="50" t="inlineStr">
        <is>
          <t>BL-401</t>
        </is>
      </c>
      <c r="E1904" s="50" t="n">
        <v>1</v>
      </c>
      <c r="F1904" s="51" t="n">
        <v>24.62</v>
      </c>
      <c r="G1904" s="51" t="n">
        <v>0</v>
      </c>
      <c r="H1904" s="51" t="n">
        <v>0</v>
      </c>
      <c r="I1904" s="51" t="n">
        <v>4.31</v>
      </c>
      <c r="J1904" s="50" t="n"/>
      <c r="K1904" s="52">
        <f>IF(OR($A1904="",$E1904=""),"",IF($P1904=1,0,N($E1904)*N($F1904)-N($G1904)+N($H1904)))</f>
        <v/>
      </c>
      <c r="L1904" s="52">
        <f>IF(K1904="","",IF($P1904=1,0,N($E1904)*IFERROR(INDEX(Products!$D$8:$D$307,MATCH($D1904,Products!$A$8:$A$307,0)),0)))</f>
        <v/>
      </c>
      <c r="M1904" s="52">
        <f>IF(OR(K1904="",$O1904=0),IF(K1904="","",0),IF($P1904=1,0,K1904*(N(INDEX(Settings!$E$11:$E$18,$O1904))+N(INDEX(Settings!$G$11:$G$18,$O1904)))+N(INDEX(Settings!$F$11:$F$18,$O1904))))</f>
        <v/>
      </c>
      <c r="N1904" s="53">
        <f>IF(K1904="","",K1904-L1904-M1904-N($I1904)-$P1904*N(Settings!$D$20))</f>
        <v/>
      </c>
      <c r="O1904">
        <f>IF($C1904="",0,IFERROR(MATCH($C1904,Settings!$D$11:$D$18,0),0))</f>
        <v/>
      </c>
      <c r="P1904">
        <f>IF(LOWER(TRIM($J1904&amp;""))="x",1,0)</f>
        <v/>
      </c>
    </row>
    <row r="1905">
      <c r="A1905" s="49" t="n">
        <v>46256</v>
      </c>
      <c r="B1905" s="50" t="inlineStr">
        <is>
          <t>BL27898</t>
        </is>
      </c>
      <c r="C1905" s="50" t="inlineStr">
        <is>
          <t>eBay</t>
        </is>
      </c>
      <c r="D1905" s="50" t="inlineStr">
        <is>
          <t>BL-403</t>
        </is>
      </c>
      <c r="E1905" s="50" t="n">
        <v>2</v>
      </c>
      <c r="F1905" s="51" t="n">
        <v>10.84</v>
      </c>
      <c r="G1905" s="51" t="n">
        <v>0</v>
      </c>
      <c r="H1905" s="51" t="n">
        <v>3.28</v>
      </c>
      <c r="I1905" s="51" t="n">
        <v>4.89</v>
      </c>
      <c r="J1905" s="50" t="n"/>
      <c r="K1905" s="52">
        <f>IF(OR($A1905="",$E1905=""),"",IF($P1905=1,0,N($E1905)*N($F1905)-N($G1905)+N($H1905)))</f>
        <v/>
      </c>
      <c r="L1905" s="52">
        <f>IF(K1905="","",IF($P1905=1,0,N($E1905)*IFERROR(INDEX(Products!$D$8:$D$307,MATCH($D1905,Products!$A$8:$A$307,0)),0)))</f>
        <v/>
      </c>
      <c r="M1905" s="52">
        <f>IF(OR(K1905="",$O1905=0),IF(K1905="","",0),IF($P1905=1,0,K1905*(N(INDEX(Settings!$E$11:$E$18,$O1905))+N(INDEX(Settings!$G$11:$G$18,$O1905)))+N(INDEX(Settings!$F$11:$F$18,$O1905))))</f>
        <v/>
      </c>
      <c r="N1905" s="53">
        <f>IF(K1905="","",K1905-L1905-M1905-N($I1905)-$P1905*N(Settings!$D$20))</f>
        <v/>
      </c>
      <c r="O1905">
        <f>IF($C1905="",0,IFERROR(MATCH($C1905,Settings!$D$11:$D$18,0),0))</f>
        <v/>
      </c>
      <c r="P1905">
        <f>IF(LOWER(TRIM($J1905&amp;""))="x",1,0)</f>
        <v/>
      </c>
    </row>
    <row r="1906">
      <c r="A1906" s="49" t="n">
        <v>46256</v>
      </c>
      <c r="B1906" s="50" t="inlineStr">
        <is>
          <t>BL27899</t>
        </is>
      </c>
      <c r="C1906" s="50" t="inlineStr">
        <is>
          <t>Amazon</t>
        </is>
      </c>
      <c r="D1906" s="50" t="inlineStr">
        <is>
          <t>BL-201</t>
        </is>
      </c>
      <c r="E1906" s="50" t="n">
        <v>1</v>
      </c>
      <c r="F1906" s="51" t="n">
        <v>13.15</v>
      </c>
      <c r="G1906" s="51" t="n">
        <v>0</v>
      </c>
      <c r="H1906" s="51" t="n">
        <v>0</v>
      </c>
      <c r="I1906" s="51" t="n">
        <v>4.52</v>
      </c>
      <c r="J1906" s="50" t="n"/>
      <c r="K1906" s="52">
        <f>IF(OR($A1906="",$E1906=""),"",IF($P1906=1,0,N($E1906)*N($F1906)-N($G1906)+N($H1906)))</f>
        <v/>
      </c>
      <c r="L1906" s="52">
        <f>IF(K1906="","",IF($P1906=1,0,N($E1906)*IFERROR(INDEX(Products!$D$8:$D$307,MATCH($D1906,Products!$A$8:$A$307,0)),0)))</f>
        <v/>
      </c>
      <c r="M1906" s="52">
        <f>IF(OR(K1906="",$O1906=0),IF(K1906="","",0),IF($P1906=1,0,K1906*(N(INDEX(Settings!$E$11:$E$18,$O1906))+N(INDEX(Settings!$G$11:$G$18,$O1906)))+N(INDEX(Settings!$F$11:$F$18,$O1906))))</f>
        <v/>
      </c>
      <c r="N1906" s="53">
        <f>IF(K1906="","",K1906-L1906-M1906-N($I1906)-$P1906*N(Settings!$D$20))</f>
        <v/>
      </c>
      <c r="O1906">
        <f>IF($C1906="",0,IFERROR(MATCH($C1906,Settings!$D$11:$D$18,0),0))</f>
        <v/>
      </c>
      <c r="P1906">
        <f>IF(LOWER(TRIM($J1906&amp;""))="x",1,0)</f>
        <v/>
      </c>
    </row>
    <row r="1907">
      <c r="A1907" s="49" t="n">
        <v>46256</v>
      </c>
      <c r="B1907" s="50" t="inlineStr">
        <is>
          <t>BL27900</t>
        </is>
      </c>
      <c r="C1907" s="50" t="inlineStr">
        <is>
          <t>Own shop</t>
        </is>
      </c>
      <c r="D1907" s="50" t="inlineStr">
        <is>
          <t>BL-202</t>
        </is>
      </c>
      <c r="E1907" s="50" t="n">
        <v>1</v>
      </c>
      <c r="F1907" s="51" t="n">
        <v>57.98</v>
      </c>
      <c r="G1907" s="51" t="n">
        <v>0</v>
      </c>
      <c r="H1907" s="51" t="n">
        <v>0</v>
      </c>
      <c r="I1907" s="51" t="n">
        <v>6.9</v>
      </c>
      <c r="J1907" s="50" t="n"/>
      <c r="K1907" s="52">
        <f>IF(OR($A1907="",$E1907=""),"",IF($P1907=1,0,N($E1907)*N($F1907)-N($G1907)+N($H1907)))</f>
        <v/>
      </c>
      <c r="L1907" s="52">
        <f>IF(K1907="","",IF($P1907=1,0,N($E1907)*IFERROR(INDEX(Products!$D$8:$D$307,MATCH($D1907,Products!$A$8:$A$307,0)),0)))</f>
        <v/>
      </c>
      <c r="M1907" s="52">
        <f>IF(OR(K1907="",$O1907=0),IF(K1907="","",0),IF($P1907=1,0,K1907*(N(INDEX(Settings!$E$11:$E$18,$O1907))+N(INDEX(Settings!$G$11:$G$18,$O1907)))+N(INDEX(Settings!$F$11:$F$18,$O1907))))</f>
        <v/>
      </c>
      <c r="N1907" s="53">
        <f>IF(K1907="","",K1907-L1907-M1907-N($I1907)-$P1907*N(Settings!$D$20))</f>
        <v/>
      </c>
      <c r="O1907">
        <f>IF($C1907="",0,IFERROR(MATCH($C1907,Settings!$D$11:$D$18,0),0))</f>
        <v/>
      </c>
      <c r="P1907">
        <f>IF(LOWER(TRIM($J1907&amp;""))="x",1,0)</f>
        <v/>
      </c>
    </row>
    <row r="1908">
      <c r="A1908" s="49" t="n">
        <v>46256</v>
      </c>
      <c r="B1908" s="50" t="inlineStr">
        <is>
          <t>BL27901</t>
        </is>
      </c>
      <c r="C1908" s="50" t="inlineStr">
        <is>
          <t>Own shop</t>
        </is>
      </c>
      <c r="D1908" s="50" t="inlineStr">
        <is>
          <t>BL-104</t>
        </is>
      </c>
      <c r="E1908" s="50" t="n">
        <v>1</v>
      </c>
      <c r="F1908" s="51" t="n">
        <v>8.32</v>
      </c>
      <c r="G1908" s="51" t="n">
        <v>0</v>
      </c>
      <c r="H1908" s="51" t="n">
        <v>4.12</v>
      </c>
      <c r="I1908" s="51" t="n">
        <v>4.56</v>
      </c>
      <c r="J1908" s="50" t="n"/>
      <c r="K1908" s="52">
        <f>IF(OR($A1908="",$E1908=""),"",IF($P1908=1,0,N($E1908)*N($F1908)-N($G1908)+N($H1908)))</f>
        <v/>
      </c>
      <c r="L1908" s="52">
        <f>IF(K1908="","",IF($P1908=1,0,N($E1908)*IFERROR(INDEX(Products!$D$8:$D$307,MATCH($D1908,Products!$A$8:$A$307,0)),0)))</f>
        <v/>
      </c>
      <c r="M1908" s="52">
        <f>IF(OR(K1908="",$O1908=0),IF(K1908="","",0),IF($P1908=1,0,K1908*(N(INDEX(Settings!$E$11:$E$18,$O1908))+N(INDEX(Settings!$G$11:$G$18,$O1908)))+N(INDEX(Settings!$F$11:$F$18,$O1908))))</f>
        <v/>
      </c>
      <c r="N1908" s="53">
        <f>IF(K1908="","",K1908-L1908-M1908-N($I1908)-$P1908*N(Settings!$D$20))</f>
        <v/>
      </c>
      <c r="O1908">
        <f>IF($C1908="",0,IFERROR(MATCH($C1908,Settings!$D$11:$D$18,0),0))</f>
        <v/>
      </c>
      <c r="P1908">
        <f>IF(LOWER(TRIM($J1908&amp;""))="x",1,0)</f>
        <v/>
      </c>
    </row>
    <row r="1909">
      <c r="A1909" s="49" t="n">
        <v>46257</v>
      </c>
      <c r="B1909" s="50" t="inlineStr">
        <is>
          <t>BL27902</t>
        </is>
      </c>
      <c r="C1909" s="50" t="inlineStr">
        <is>
          <t>Amazon</t>
        </is>
      </c>
      <c r="D1909" s="50" t="inlineStr">
        <is>
          <t>BL-301</t>
        </is>
      </c>
      <c r="E1909" s="50" t="n">
        <v>1</v>
      </c>
      <c r="F1909" s="51" t="n">
        <v>19.32</v>
      </c>
      <c r="G1909" s="51" t="n">
        <v>0</v>
      </c>
      <c r="H1909" s="51" t="n">
        <v>0</v>
      </c>
      <c r="I1909" s="51" t="n">
        <v>4.33</v>
      </c>
      <c r="J1909" s="50" t="n"/>
      <c r="K1909" s="52">
        <f>IF(OR($A1909="",$E1909=""),"",IF($P1909=1,0,N($E1909)*N($F1909)-N($G1909)+N($H1909)))</f>
        <v/>
      </c>
      <c r="L1909" s="52">
        <f>IF(K1909="","",IF($P1909=1,0,N($E1909)*IFERROR(INDEX(Products!$D$8:$D$307,MATCH($D1909,Products!$A$8:$A$307,0)),0)))</f>
        <v/>
      </c>
      <c r="M1909" s="52">
        <f>IF(OR(K1909="",$O1909=0),IF(K1909="","",0),IF($P1909=1,0,K1909*(N(INDEX(Settings!$E$11:$E$18,$O1909))+N(INDEX(Settings!$G$11:$G$18,$O1909)))+N(INDEX(Settings!$F$11:$F$18,$O1909))))</f>
        <v/>
      </c>
      <c r="N1909" s="53">
        <f>IF(K1909="","",K1909-L1909-M1909-N($I1909)-$P1909*N(Settings!$D$20))</f>
        <v/>
      </c>
      <c r="O1909">
        <f>IF($C1909="",0,IFERROR(MATCH($C1909,Settings!$D$11:$D$18,0),0))</f>
        <v/>
      </c>
      <c r="P1909">
        <f>IF(LOWER(TRIM($J1909&amp;""))="x",1,0)</f>
        <v/>
      </c>
    </row>
    <row r="1910">
      <c r="A1910" s="49" t="n">
        <v>46257</v>
      </c>
      <c r="B1910" s="50" t="inlineStr">
        <is>
          <t>BL27903</t>
        </is>
      </c>
      <c r="C1910" s="50" t="inlineStr">
        <is>
          <t>Own shop</t>
        </is>
      </c>
      <c r="D1910" s="50" t="inlineStr">
        <is>
          <t>BL-101</t>
        </is>
      </c>
      <c r="E1910" s="50" t="n">
        <v>1</v>
      </c>
      <c r="F1910" s="51" t="n">
        <v>20.92</v>
      </c>
      <c r="G1910" s="51" t="n">
        <v>2.09</v>
      </c>
      <c r="H1910" s="51" t="n">
        <v>4.12</v>
      </c>
      <c r="I1910" s="51" t="n">
        <v>5.04</v>
      </c>
      <c r="J1910" s="50" t="n"/>
      <c r="K1910" s="52">
        <f>IF(OR($A1910="",$E1910=""),"",IF($P1910=1,0,N($E1910)*N($F1910)-N($G1910)+N($H1910)))</f>
        <v/>
      </c>
      <c r="L1910" s="52">
        <f>IF(K1910="","",IF($P1910=1,0,N($E1910)*IFERROR(INDEX(Products!$D$8:$D$307,MATCH($D1910,Products!$A$8:$A$307,0)),0)))</f>
        <v/>
      </c>
      <c r="M1910" s="52">
        <f>IF(OR(K1910="",$O1910=0),IF(K1910="","",0),IF($P1910=1,0,K1910*(N(INDEX(Settings!$E$11:$E$18,$O1910))+N(INDEX(Settings!$G$11:$G$18,$O1910)))+N(INDEX(Settings!$F$11:$F$18,$O1910))))</f>
        <v/>
      </c>
      <c r="N1910" s="53">
        <f>IF(K1910="","",K1910-L1910-M1910-N($I1910)-$P1910*N(Settings!$D$20))</f>
        <v/>
      </c>
      <c r="O1910">
        <f>IF($C1910="",0,IFERROR(MATCH($C1910,Settings!$D$11:$D$18,0),0))</f>
        <v/>
      </c>
      <c r="P1910">
        <f>IF(LOWER(TRIM($J1910&amp;""))="x",1,0)</f>
        <v/>
      </c>
    </row>
    <row r="1911">
      <c r="A1911" s="49" t="n">
        <v>46257</v>
      </c>
      <c r="B1911" s="50" t="inlineStr">
        <is>
          <t>BL27904</t>
        </is>
      </c>
      <c r="C1911" s="50" t="inlineStr">
        <is>
          <t>Amazon</t>
        </is>
      </c>
      <c r="D1911" s="50" t="inlineStr">
        <is>
          <t>BL-202</t>
        </is>
      </c>
      <c r="E1911" s="50" t="n">
        <v>1</v>
      </c>
      <c r="F1911" s="51" t="n">
        <v>60.88</v>
      </c>
      <c r="G1911" s="51" t="n">
        <v>0</v>
      </c>
      <c r="H1911" s="51" t="n">
        <v>0</v>
      </c>
      <c r="I1911" s="51" t="n">
        <v>6.9</v>
      </c>
      <c r="J1911" s="50" t="n"/>
      <c r="K1911" s="52">
        <f>IF(OR($A1911="",$E1911=""),"",IF($P1911=1,0,N($E1911)*N($F1911)-N($G1911)+N($H1911)))</f>
        <v/>
      </c>
      <c r="L1911" s="52">
        <f>IF(K1911="","",IF($P1911=1,0,N($E1911)*IFERROR(INDEX(Products!$D$8:$D$307,MATCH($D1911,Products!$A$8:$A$307,0)),0)))</f>
        <v/>
      </c>
      <c r="M1911" s="52">
        <f>IF(OR(K1911="",$O1911=0),IF(K1911="","",0),IF($P1911=1,0,K1911*(N(INDEX(Settings!$E$11:$E$18,$O1911))+N(INDEX(Settings!$G$11:$G$18,$O1911)))+N(INDEX(Settings!$F$11:$F$18,$O1911))))</f>
        <v/>
      </c>
      <c r="N1911" s="53">
        <f>IF(K1911="","",K1911-L1911-M1911-N($I1911)-$P1911*N(Settings!$D$20))</f>
        <v/>
      </c>
      <c r="O1911">
        <f>IF($C1911="",0,IFERROR(MATCH($C1911,Settings!$D$11:$D$18,0),0))</f>
        <v/>
      </c>
      <c r="P1911">
        <f>IF(LOWER(TRIM($J1911&amp;""))="x",1,0)</f>
        <v/>
      </c>
    </row>
    <row r="1912">
      <c r="A1912" s="49" t="n">
        <v>46257</v>
      </c>
      <c r="B1912" s="50" t="inlineStr">
        <is>
          <t>BL27905</t>
        </is>
      </c>
      <c r="C1912" s="50" t="inlineStr">
        <is>
          <t>Own shop</t>
        </is>
      </c>
      <c r="D1912" s="50" t="inlineStr">
        <is>
          <t>BL-303</t>
        </is>
      </c>
      <c r="E1912" s="50" t="n">
        <v>1</v>
      </c>
      <c r="F1912" s="51" t="n">
        <v>10</v>
      </c>
      <c r="G1912" s="51" t="n">
        <v>0</v>
      </c>
      <c r="H1912" s="51" t="n">
        <v>4.12</v>
      </c>
      <c r="I1912" s="51" t="n">
        <v>4.42</v>
      </c>
      <c r="J1912" s="50" t="n"/>
      <c r="K1912" s="52">
        <f>IF(OR($A1912="",$E1912=""),"",IF($P1912=1,0,N($E1912)*N($F1912)-N($G1912)+N($H1912)))</f>
        <v/>
      </c>
      <c r="L1912" s="52">
        <f>IF(K1912="","",IF($P1912=1,0,N($E1912)*IFERROR(INDEX(Products!$D$8:$D$307,MATCH($D1912,Products!$A$8:$A$307,0)),0)))</f>
        <v/>
      </c>
      <c r="M1912" s="52">
        <f>IF(OR(K1912="",$O1912=0),IF(K1912="","",0),IF($P1912=1,0,K1912*(N(INDEX(Settings!$E$11:$E$18,$O1912))+N(INDEX(Settings!$G$11:$G$18,$O1912)))+N(INDEX(Settings!$F$11:$F$18,$O1912))))</f>
        <v/>
      </c>
      <c r="N1912" s="53">
        <f>IF(K1912="","",K1912-L1912-M1912-N($I1912)-$P1912*N(Settings!$D$20))</f>
        <v/>
      </c>
      <c r="O1912">
        <f>IF($C1912="",0,IFERROR(MATCH($C1912,Settings!$D$11:$D$18,0),0))</f>
        <v/>
      </c>
      <c r="P1912">
        <f>IF(LOWER(TRIM($J1912&amp;""))="x",1,0)</f>
        <v/>
      </c>
    </row>
    <row r="1913">
      <c r="A1913" s="49" t="n">
        <v>46257</v>
      </c>
      <c r="B1913" s="50" t="inlineStr">
        <is>
          <t>BL27906</t>
        </is>
      </c>
      <c r="C1913" s="50" t="inlineStr">
        <is>
          <t>Amazon</t>
        </is>
      </c>
      <c r="D1913" s="50" t="inlineStr">
        <is>
          <t>BL-301</t>
        </is>
      </c>
      <c r="E1913" s="50" t="n">
        <v>1</v>
      </c>
      <c r="F1913" s="51" t="n">
        <v>19.32</v>
      </c>
      <c r="G1913" s="51" t="n">
        <v>0</v>
      </c>
      <c r="H1913" s="51" t="n">
        <v>0</v>
      </c>
      <c r="I1913" s="51" t="n">
        <v>4.3</v>
      </c>
      <c r="J1913" s="50" t="n"/>
      <c r="K1913" s="52">
        <f>IF(OR($A1913="",$E1913=""),"",IF($P1913=1,0,N($E1913)*N($F1913)-N($G1913)+N($H1913)))</f>
        <v/>
      </c>
      <c r="L1913" s="52">
        <f>IF(K1913="","",IF($P1913=1,0,N($E1913)*IFERROR(INDEX(Products!$D$8:$D$307,MATCH($D1913,Products!$A$8:$A$307,0)),0)))</f>
        <v/>
      </c>
      <c r="M1913" s="52">
        <f>IF(OR(K1913="",$O1913=0),IF(K1913="","",0),IF($P1913=1,0,K1913*(N(INDEX(Settings!$E$11:$E$18,$O1913))+N(INDEX(Settings!$G$11:$G$18,$O1913)))+N(INDEX(Settings!$F$11:$F$18,$O1913))))</f>
        <v/>
      </c>
      <c r="N1913" s="53">
        <f>IF(K1913="","",K1913-L1913-M1913-N($I1913)-$P1913*N(Settings!$D$20))</f>
        <v/>
      </c>
      <c r="O1913">
        <f>IF($C1913="",0,IFERROR(MATCH($C1913,Settings!$D$11:$D$18,0),0))</f>
        <v/>
      </c>
      <c r="P1913">
        <f>IF(LOWER(TRIM($J1913&amp;""))="x",1,0)</f>
        <v/>
      </c>
    </row>
    <row r="1914">
      <c r="A1914" s="49" t="n">
        <v>46257</v>
      </c>
      <c r="B1914" s="50" t="inlineStr">
        <is>
          <t>BL27907</t>
        </is>
      </c>
      <c r="C1914" s="50" t="inlineStr">
        <is>
          <t>eBay</t>
        </is>
      </c>
      <c r="D1914" s="50" t="inlineStr">
        <is>
          <t>BL-201</t>
        </is>
      </c>
      <c r="E1914" s="50" t="n">
        <v>1</v>
      </c>
      <c r="F1914" s="51" t="n">
        <v>12.52</v>
      </c>
      <c r="G1914" s="51" t="n">
        <v>0</v>
      </c>
      <c r="H1914" s="51" t="n">
        <v>3.28</v>
      </c>
      <c r="I1914" s="51" t="n">
        <v>4.32</v>
      </c>
      <c r="J1914" s="50" t="n"/>
      <c r="K1914" s="52">
        <f>IF(OR($A1914="",$E1914=""),"",IF($P1914=1,0,N($E1914)*N($F1914)-N($G1914)+N($H1914)))</f>
        <v/>
      </c>
      <c r="L1914" s="52">
        <f>IF(K1914="","",IF($P1914=1,0,N($E1914)*IFERROR(INDEX(Products!$D$8:$D$307,MATCH($D1914,Products!$A$8:$A$307,0)),0)))</f>
        <v/>
      </c>
      <c r="M1914" s="52">
        <f>IF(OR(K1914="",$O1914=0),IF(K1914="","",0),IF($P1914=1,0,K1914*(N(INDEX(Settings!$E$11:$E$18,$O1914))+N(INDEX(Settings!$G$11:$G$18,$O1914)))+N(INDEX(Settings!$F$11:$F$18,$O1914))))</f>
        <v/>
      </c>
      <c r="N1914" s="53">
        <f>IF(K1914="","",K1914-L1914-M1914-N($I1914)-$P1914*N(Settings!$D$20))</f>
        <v/>
      </c>
      <c r="O1914">
        <f>IF($C1914="",0,IFERROR(MATCH($C1914,Settings!$D$11:$D$18,0),0))</f>
        <v/>
      </c>
      <c r="P1914">
        <f>IF(LOWER(TRIM($J1914&amp;""))="x",1,0)</f>
        <v/>
      </c>
    </row>
    <row r="1915">
      <c r="A1915" s="49" t="n">
        <v>46257</v>
      </c>
      <c r="B1915" s="50" t="inlineStr">
        <is>
          <t>BL27908</t>
        </is>
      </c>
      <c r="C1915" s="50" t="inlineStr">
        <is>
          <t>Amazon</t>
        </is>
      </c>
      <c r="D1915" s="50" t="inlineStr">
        <is>
          <t>BL-103</t>
        </is>
      </c>
      <c r="E1915" s="50" t="n">
        <v>1</v>
      </c>
      <c r="F1915" s="51" t="n">
        <v>30.79</v>
      </c>
      <c r="G1915" s="51" t="n">
        <v>0</v>
      </c>
      <c r="H1915" s="51" t="n">
        <v>0</v>
      </c>
      <c r="I1915" s="51" t="n">
        <v>5.03</v>
      </c>
      <c r="J1915" s="50" t="n"/>
      <c r="K1915" s="52">
        <f>IF(OR($A1915="",$E1915=""),"",IF($P1915=1,0,N($E1915)*N($F1915)-N($G1915)+N($H1915)))</f>
        <v/>
      </c>
      <c r="L1915" s="52">
        <f>IF(K1915="","",IF($P1915=1,0,N($E1915)*IFERROR(INDEX(Products!$D$8:$D$307,MATCH($D1915,Products!$A$8:$A$307,0)),0)))</f>
        <v/>
      </c>
      <c r="M1915" s="52">
        <f>IF(OR(K1915="",$O1915=0),IF(K1915="","",0),IF($P1915=1,0,K1915*(N(INDEX(Settings!$E$11:$E$18,$O1915))+N(INDEX(Settings!$G$11:$G$18,$O1915)))+N(INDEX(Settings!$F$11:$F$18,$O1915))))</f>
        <v/>
      </c>
      <c r="N1915" s="53">
        <f>IF(K1915="","",K1915-L1915-M1915-N($I1915)-$P1915*N(Settings!$D$20))</f>
        <v/>
      </c>
      <c r="O1915">
        <f>IF($C1915="",0,IFERROR(MATCH($C1915,Settings!$D$11:$D$18,0),0))</f>
        <v/>
      </c>
      <c r="P1915">
        <f>IF(LOWER(TRIM($J1915&amp;""))="x",1,0)</f>
        <v/>
      </c>
    </row>
    <row r="1916">
      <c r="A1916" s="49" t="n">
        <v>46257</v>
      </c>
      <c r="B1916" s="50" t="inlineStr">
        <is>
          <t>BL27909</t>
        </is>
      </c>
      <c r="C1916" s="50" t="inlineStr">
        <is>
          <t>Amazon</t>
        </is>
      </c>
      <c r="D1916" s="50" t="inlineStr">
        <is>
          <t>BL-102</t>
        </is>
      </c>
      <c r="E1916" s="50" t="n">
        <v>1</v>
      </c>
      <c r="F1916" s="51" t="n">
        <v>14.91</v>
      </c>
      <c r="G1916" s="51" t="n">
        <v>0</v>
      </c>
      <c r="H1916" s="51" t="n">
        <v>0</v>
      </c>
      <c r="I1916" s="51" t="n">
        <v>4.9</v>
      </c>
      <c r="J1916" s="50" t="n"/>
      <c r="K1916" s="52">
        <f>IF(OR($A1916="",$E1916=""),"",IF($P1916=1,0,N($E1916)*N($F1916)-N($G1916)+N($H1916)))</f>
        <v/>
      </c>
      <c r="L1916" s="52">
        <f>IF(K1916="","",IF($P1916=1,0,N($E1916)*IFERROR(INDEX(Products!$D$8:$D$307,MATCH($D1916,Products!$A$8:$A$307,0)),0)))</f>
        <v/>
      </c>
      <c r="M1916" s="52">
        <f>IF(OR(K1916="",$O1916=0),IF(K1916="","",0),IF($P1916=1,0,K1916*(N(INDEX(Settings!$E$11:$E$18,$O1916))+N(INDEX(Settings!$G$11:$G$18,$O1916)))+N(INDEX(Settings!$F$11:$F$18,$O1916))))</f>
        <v/>
      </c>
      <c r="N1916" s="53">
        <f>IF(K1916="","",K1916-L1916-M1916-N($I1916)-$P1916*N(Settings!$D$20))</f>
        <v/>
      </c>
      <c r="O1916">
        <f>IF($C1916="",0,IFERROR(MATCH($C1916,Settings!$D$11:$D$18,0),0))</f>
        <v/>
      </c>
      <c r="P1916">
        <f>IF(LOWER(TRIM($J1916&amp;""))="x",1,0)</f>
        <v/>
      </c>
    </row>
    <row r="1917">
      <c r="A1917" s="49" t="n">
        <v>46257</v>
      </c>
      <c r="B1917" s="50" t="inlineStr">
        <is>
          <t>BL27910</t>
        </is>
      </c>
      <c r="C1917" s="50" t="inlineStr">
        <is>
          <t>Amazon</t>
        </is>
      </c>
      <c r="D1917" s="50" t="inlineStr">
        <is>
          <t>BL-103</t>
        </is>
      </c>
      <c r="E1917" s="50" t="n">
        <v>2</v>
      </c>
      <c r="F1917" s="51" t="n">
        <v>30.79</v>
      </c>
      <c r="G1917" s="51" t="n">
        <v>0</v>
      </c>
      <c r="H1917" s="51" t="n">
        <v>0</v>
      </c>
      <c r="I1917" s="51" t="n">
        <v>5.16</v>
      </c>
      <c r="J1917" s="50" t="n"/>
      <c r="K1917" s="52">
        <f>IF(OR($A1917="",$E1917=""),"",IF($P1917=1,0,N($E1917)*N($F1917)-N($G1917)+N($H1917)))</f>
        <v/>
      </c>
      <c r="L1917" s="52">
        <f>IF(K1917="","",IF($P1917=1,0,N($E1917)*IFERROR(INDEX(Products!$D$8:$D$307,MATCH($D1917,Products!$A$8:$A$307,0)),0)))</f>
        <v/>
      </c>
      <c r="M1917" s="52">
        <f>IF(OR(K1917="",$O1917=0),IF(K1917="","",0),IF($P1917=1,0,K1917*(N(INDEX(Settings!$E$11:$E$18,$O1917))+N(INDEX(Settings!$G$11:$G$18,$O1917)))+N(INDEX(Settings!$F$11:$F$18,$O1917))))</f>
        <v/>
      </c>
      <c r="N1917" s="53">
        <f>IF(K1917="","",K1917-L1917-M1917-N($I1917)-$P1917*N(Settings!$D$20))</f>
        <v/>
      </c>
      <c r="O1917">
        <f>IF($C1917="",0,IFERROR(MATCH($C1917,Settings!$D$11:$D$18,0),0))</f>
        <v/>
      </c>
      <c r="P1917">
        <f>IF(LOWER(TRIM($J1917&amp;""))="x",1,0)</f>
        <v/>
      </c>
    </row>
    <row r="1918">
      <c r="A1918" s="49" t="n">
        <v>46258</v>
      </c>
      <c r="B1918" s="50" t="inlineStr">
        <is>
          <t>BL27911</t>
        </is>
      </c>
      <c r="C1918" s="50" t="inlineStr">
        <is>
          <t>eBay</t>
        </is>
      </c>
      <c r="D1918" s="50" t="inlineStr">
        <is>
          <t>BL-402</t>
        </is>
      </c>
      <c r="E1918" s="50" t="n">
        <v>1</v>
      </c>
      <c r="F1918" s="51" t="n">
        <v>41.93</v>
      </c>
      <c r="G1918" s="51" t="n">
        <v>0</v>
      </c>
      <c r="H1918" s="51" t="n">
        <v>3.28</v>
      </c>
      <c r="I1918" s="51" t="n">
        <v>6.9</v>
      </c>
      <c r="J1918" s="50" t="n"/>
      <c r="K1918" s="52">
        <f>IF(OR($A1918="",$E1918=""),"",IF($P1918=1,0,N($E1918)*N($F1918)-N($G1918)+N($H1918)))</f>
        <v/>
      </c>
      <c r="L1918" s="52">
        <f>IF(K1918="","",IF($P1918=1,0,N($E1918)*IFERROR(INDEX(Products!$D$8:$D$307,MATCH($D1918,Products!$A$8:$A$307,0)),0)))</f>
        <v/>
      </c>
      <c r="M1918" s="52">
        <f>IF(OR(K1918="",$O1918=0),IF(K1918="","",0),IF($P1918=1,0,K1918*(N(INDEX(Settings!$E$11:$E$18,$O1918))+N(INDEX(Settings!$G$11:$G$18,$O1918)))+N(INDEX(Settings!$F$11:$F$18,$O1918))))</f>
        <v/>
      </c>
      <c r="N1918" s="53">
        <f>IF(K1918="","",K1918-L1918-M1918-N($I1918)-$P1918*N(Settings!$D$20))</f>
        <v/>
      </c>
      <c r="O1918">
        <f>IF($C1918="",0,IFERROR(MATCH($C1918,Settings!$D$11:$D$18,0),0))</f>
        <v/>
      </c>
      <c r="P1918">
        <f>IF(LOWER(TRIM($J1918&amp;""))="x",1,0)</f>
        <v/>
      </c>
    </row>
    <row r="1919">
      <c r="A1919" s="49" t="n">
        <v>46258</v>
      </c>
      <c r="B1919" s="50" t="inlineStr">
        <is>
          <t>BL27912</t>
        </is>
      </c>
      <c r="C1919" s="50" t="inlineStr">
        <is>
          <t>Amazon</t>
        </is>
      </c>
      <c r="D1919" s="50" t="inlineStr">
        <is>
          <t>BL-204</t>
        </is>
      </c>
      <c r="E1919" s="50" t="n">
        <v>1</v>
      </c>
      <c r="F1919" s="51" t="n">
        <v>20.21</v>
      </c>
      <c r="G1919" s="51" t="n">
        <v>0</v>
      </c>
      <c r="H1919" s="51" t="n">
        <v>0</v>
      </c>
      <c r="I1919" s="51" t="n">
        <v>4.55</v>
      </c>
      <c r="J1919" s="50" t="inlineStr">
        <is>
          <t>x</t>
        </is>
      </c>
      <c r="K1919" s="52">
        <f>IF(OR($A1919="",$E1919=""),"",IF($P1919=1,0,N($E1919)*N($F1919)-N($G1919)+N($H1919)))</f>
        <v/>
      </c>
      <c r="L1919" s="52">
        <f>IF(K1919="","",IF($P1919=1,0,N($E1919)*IFERROR(INDEX(Products!$D$8:$D$307,MATCH($D1919,Products!$A$8:$A$307,0)),0)))</f>
        <v/>
      </c>
      <c r="M1919" s="52">
        <f>IF(OR(K1919="",$O1919=0),IF(K1919="","",0),IF($P1919=1,0,K1919*(N(INDEX(Settings!$E$11:$E$18,$O1919))+N(INDEX(Settings!$G$11:$G$18,$O1919)))+N(INDEX(Settings!$F$11:$F$18,$O1919))))</f>
        <v/>
      </c>
      <c r="N1919" s="53">
        <f>IF(K1919="","",K1919-L1919-M1919-N($I1919)-$P1919*N(Settings!$D$20))</f>
        <v/>
      </c>
      <c r="O1919">
        <f>IF($C1919="",0,IFERROR(MATCH($C1919,Settings!$D$11:$D$18,0),0))</f>
        <v/>
      </c>
      <c r="P1919">
        <f>IF(LOWER(TRIM($J1919&amp;""))="x",1,0)</f>
        <v/>
      </c>
    </row>
    <row r="1920">
      <c r="A1920" s="49" t="n">
        <v>46258</v>
      </c>
      <c r="B1920" s="50" t="inlineStr">
        <is>
          <t>BL27913</t>
        </is>
      </c>
      <c r="C1920" s="50" t="inlineStr">
        <is>
          <t>Own shop</t>
        </is>
      </c>
      <c r="D1920" s="50" t="inlineStr">
        <is>
          <t>BL-403</t>
        </is>
      </c>
      <c r="E1920" s="50" t="n">
        <v>1</v>
      </c>
      <c r="F1920" s="51" t="n">
        <v>10.84</v>
      </c>
      <c r="G1920" s="51" t="n">
        <v>0</v>
      </c>
      <c r="H1920" s="51" t="n">
        <v>4.12</v>
      </c>
      <c r="I1920" s="51" t="n">
        <v>4.94</v>
      </c>
      <c r="J1920" s="50" t="n"/>
      <c r="K1920" s="52">
        <f>IF(OR($A1920="",$E1920=""),"",IF($P1920=1,0,N($E1920)*N($F1920)-N($G1920)+N($H1920)))</f>
        <v/>
      </c>
      <c r="L1920" s="52">
        <f>IF(K1920="","",IF($P1920=1,0,N($E1920)*IFERROR(INDEX(Products!$D$8:$D$307,MATCH($D1920,Products!$A$8:$A$307,0)),0)))</f>
        <v/>
      </c>
      <c r="M1920" s="52">
        <f>IF(OR(K1920="",$O1920=0),IF(K1920="","",0),IF($P1920=1,0,K1920*(N(INDEX(Settings!$E$11:$E$18,$O1920))+N(INDEX(Settings!$G$11:$G$18,$O1920)))+N(INDEX(Settings!$F$11:$F$18,$O1920))))</f>
        <v/>
      </c>
      <c r="N1920" s="53">
        <f>IF(K1920="","",K1920-L1920-M1920-N($I1920)-$P1920*N(Settings!$D$20))</f>
        <v/>
      </c>
      <c r="O1920">
        <f>IF($C1920="",0,IFERROR(MATCH($C1920,Settings!$D$11:$D$18,0),0))</f>
        <v/>
      </c>
      <c r="P1920">
        <f>IF(LOWER(TRIM($J1920&amp;""))="x",1,0)</f>
        <v/>
      </c>
    </row>
    <row r="1921">
      <c r="A1921" s="49" t="n">
        <v>46258</v>
      </c>
      <c r="B1921" s="50" t="inlineStr">
        <is>
          <t>BL27914</t>
        </is>
      </c>
      <c r="C1921" s="50" t="inlineStr">
        <is>
          <t>Own shop</t>
        </is>
      </c>
      <c r="D1921" s="50" t="inlineStr">
        <is>
          <t>BL-303</t>
        </is>
      </c>
      <c r="E1921" s="50" t="n">
        <v>1</v>
      </c>
      <c r="F1921" s="51" t="n">
        <v>10</v>
      </c>
      <c r="G1921" s="51" t="n">
        <v>0</v>
      </c>
      <c r="H1921" s="51" t="n">
        <v>4.12</v>
      </c>
      <c r="I1921" s="51" t="n">
        <v>4.29</v>
      </c>
      <c r="J1921" s="50" t="n"/>
      <c r="K1921" s="52">
        <f>IF(OR($A1921="",$E1921=""),"",IF($P1921=1,0,N($E1921)*N($F1921)-N($G1921)+N($H1921)))</f>
        <v/>
      </c>
      <c r="L1921" s="52">
        <f>IF(K1921="","",IF($P1921=1,0,N($E1921)*IFERROR(INDEX(Products!$D$8:$D$307,MATCH($D1921,Products!$A$8:$A$307,0)),0)))</f>
        <v/>
      </c>
      <c r="M1921" s="52">
        <f>IF(OR(K1921="",$O1921=0),IF(K1921="","",0),IF($P1921=1,0,K1921*(N(INDEX(Settings!$E$11:$E$18,$O1921))+N(INDEX(Settings!$G$11:$G$18,$O1921)))+N(INDEX(Settings!$F$11:$F$18,$O1921))))</f>
        <v/>
      </c>
      <c r="N1921" s="53">
        <f>IF(K1921="","",K1921-L1921-M1921-N($I1921)-$P1921*N(Settings!$D$20))</f>
        <v/>
      </c>
      <c r="O1921">
        <f>IF($C1921="",0,IFERROR(MATCH($C1921,Settings!$D$11:$D$18,0),0))</f>
        <v/>
      </c>
      <c r="P1921">
        <f>IF(LOWER(TRIM($J1921&amp;""))="x",1,0)</f>
        <v/>
      </c>
    </row>
    <row r="1922">
      <c r="A1922" s="49" t="n">
        <v>46258</v>
      </c>
      <c r="B1922" s="50" t="inlineStr">
        <is>
          <t>BL27915</t>
        </is>
      </c>
      <c r="C1922" s="50" t="inlineStr">
        <is>
          <t>Own shop</t>
        </is>
      </c>
      <c r="D1922" s="50" t="inlineStr">
        <is>
          <t>BL-202</t>
        </is>
      </c>
      <c r="E1922" s="50" t="n">
        <v>1</v>
      </c>
      <c r="F1922" s="51" t="n">
        <v>57.98</v>
      </c>
      <c r="G1922" s="51" t="n">
        <v>5.8</v>
      </c>
      <c r="H1922" s="51" t="n">
        <v>0</v>
      </c>
      <c r="I1922" s="51" t="n">
        <v>6.9</v>
      </c>
      <c r="J1922" s="50" t="n"/>
      <c r="K1922" s="52">
        <f>IF(OR($A1922="",$E1922=""),"",IF($P1922=1,0,N($E1922)*N($F1922)-N($G1922)+N($H1922)))</f>
        <v/>
      </c>
      <c r="L1922" s="52">
        <f>IF(K1922="","",IF($P1922=1,0,N($E1922)*IFERROR(INDEX(Products!$D$8:$D$307,MATCH($D1922,Products!$A$8:$A$307,0)),0)))</f>
        <v/>
      </c>
      <c r="M1922" s="52">
        <f>IF(OR(K1922="",$O1922=0),IF(K1922="","",0),IF($P1922=1,0,K1922*(N(INDEX(Settings!$E$11:$E$18,$O1922))+N(INDEX(Settings!$G$11:$G$18,$O1922)))+N(INDEX(Settings!$F$11:$F$18,$O1922))))</f>
        <v/>
      </c>
      <c r="N1922" s="53">
        <f>IF(K1922="","",K1922-L1922-M1922-N($I1922)-$P1922*N(Settings!$D$20))</f>
        <v/>
      </c>
      <c r="O1922">
        <f>IF($C1922="",0,IFERROR(MATCH($C1922,Settings!$D$11:$D$18,0),0))</f>
        <v/>
      </c>
      <c r="P1922">
        <f>IF(LOWER(TRIM($J1922&amp;""))="x",1,0)</f>
        <v/>
      </c>
    </row>
    <row r="1923">
      <c r="A1923" s="49" t="n">
        <v>46258</v>
      </c>
      <c r="B1923" s="50" t="inlineStr">
        <is>
          <t>BL27916</t>
        </is>
      </c>
      <c r="C1923" s="50" t="inlineStr">
        <is>
          <t>Amazon</t>
        </is>
      </c>
      <c r="D1923" s="50" t="inlineStr">
        <is>
          <t>BL-101</t>
        </is>
      </c>
      <c r="E1923" s="50" t="n">
        <v>1</v>
      </c>
      <c r="F1923" s="51" t="n">
        <v>21.97</v>
      </c>
      <c r="G1923" s="51" t="n">
        <v>0</v>
      </c>
      <c r="H1923" s="51" t="n">
        <v>0</v>
      </c>
      <c r="I1923" s="51" t="n">
        <v>4.97</v>
      </c>
      <c r="J1923" s="50" t="n"/>
      <c r="K1923" s="52">
        <f>IF(OR($A1923="",$E1923=""),"",IF($P1923=1,0,N($E1923)*N($F1923)-N($G1923)+N($H1923)))</f>
        <v/>
      </c>
      <c r="L1923" s="52">
        <f>IF(K1923="","",IF($P1923=1,0,N($E1923)*IFERROR(INDEX(Products!$D$8:$D$307,MATCH($D1923,Products!$A$8:$A$307,0)),0)))</f>
        <v/>
      </c>
      <c r="M1923" s="52">
        <f>IF(OR(K1923="",$O1923=0),IF(K1923="","",0),IF($P1923=1,0,K1923*(N(INDEX(Settings!$E$11:$E$18,$O1923))+N(INDEX(Settings!$G$11:$G$18,$O1923)))+N(INDEX(Settings!$F$11:$F$18,$O1923))))</f>
        <v/>
      </c>
      <c r="N1923" s="53">
        <f>IF(K1923="","",K1923-L1923-M1923-N($I1923)-$P1923*N(Settings!$D$20))</f>
        <v/>
      </c>
      <c r="O1923">
        <f>IF($C1923="",0,IFERROR(MATCH($C1923,Settings!$D$11:$D$18,0),0))</f>
        <v/>
      </c>
      <c r="P1923">
        <f>IF(LOWER(TRIM($J1923&amp;""))="x",1,0)</f>
        <v/>
      </c>
    </row>
    <row r="1924">
      <c r="A1924" s="49" t="n">
        <v>46258</v>
      </c>
      <c r="B1924" s="50" t="inlineStr">
        <is>
          <t>BL27917</t>
        </is>
      </c>
      <c r="C1924" s="50" t="inlineStr">
        <is>
          <t>Own shop</t>
        </is>
      </c>
      <c r="D1924" s="50" t="inlineStr">
        <is>
          <t>BL-104</t>
        </is>
      </c>
      <c r="E1924" s="50" t="n">
        <v>1</v>
      </c>
      <c r="F1924" s="51" t="n">
        <v>8.32</v>
      </c>
      <c r="G1924" s="51" t="n">
        <v>0</v>
      </c>
      <c r="H1924" s="51" t="n">
        <v>4.12</v>
      </c>
      <c r="I1924" s="51" t="n">
        <v>4.71</v>
      </c>
      <c r="J1924" s="50" t="n"/>
      <c r="K1924" s="52">
        <f>IF(OR($A1924="",$E1924=""),"",IF($P1924=1,0,N($E1924)*N($F1924)-N($G1924)+N($H1924)))</f>
        <v/>
      </c>
      <c r="L1924" s="52">
        <f>IF(K1924="","",IF($P1924=1,0,N($E1924)*IFERROR(INDEX(Products!$D$8:$D$307,MATCH($D1924,Products!$A$8:$A$307,0)),0)))</f>
        <v/>
      </c>
      <c r="M1924" s="52">
        <f>IF(OR(K1924="",$O1924=0),IF(K1924="","",0),IF($P1924=1,0,K1924*(N(INDEX(Settings!$E$11:$E$18,$O1924))+N(INDEX(Settings!$G$11:$G$18,$O1924)))+N(INDEX(Settings!$F$11:$F$18,$O1924))))</f>
        <v/>
      </c>
      <c r="N1924" s="53">
        <f>IF(K1924="","",K1924-L1924-M1924-N($I1924)-$P1924*N(Settings!$D$20))</f>
        <v/>
      </c>
      <c r="O1924">
        <f>IF($C1924="",0,IFERROR(MATCH($C1924,Settings!$D$11:$D$18,0),0))</f>
        <v/>
      </c>
      <c r="P1924">
        <f>IF(LOWER(TRIM($J1924&amp;""))="x",1,0)</f>
        <v/>
      </c>
    </row>
    <row r="1925">
      <c r="A1925" s="49" t="n">
        <v>46258</v>
      </c>
      <c r="B1925" s="50" t="inlineStr">
        <is>
          <t>BL27918</t>
        </is>
      </c>
      <c r="C1925" s="50" t="inlineStr">
        <is>
          <t>Own shop</t>
        </is>
      </c>
      <c r="D1925" s="50" t="inlineStr">
        <is>
          <t>BL-301</t>
        </is>
      </c>
      <c r="E1925" s="50" t="n">
        <v>1</v>
      </c>
      <c r="F1925" s="51" t="n">
        <v>18.4</v>
      </c>
      <c r="G1925" s="51" t="n">
        <v>0</v>
      </c>
      <c r="H1925" s="51" t="n">
        <v>4.12</v>
      </c>
      <c r="I1925" s="51" t="n">
        <v>4.91</v>
      </c>
      <c r="J1925" s="50" t="inlineStr">
        <is>
          <t>x</t>
        </is>
      </c>
      <c r="K1925" s="52">
        <f>IF(OR($A1925="",$E1925=""),"",IF($P1925=1,0,N($E1925)*N($F1925)-N($G1925)+N($H1925)))</f>
        <v/>
      </c>
      <c r="L1925" s="52">
        <f>IF(K1925="","",IF($P1925=1,0,N($E1925)*IFERROR(INDEX(Products!$D$8:$D$307,MATCH($D1925,Products!$A$8:$A$307,0)),0)))</f>
        <v/>
      </c>
      <c r="M1925" s="52">
        <f>IF(OR(K1925="",$O1925=0),IF(K1925="","",0),IF($P1925=1,0,K1925*(N(INDEX(Settings!$E$11:$E$18,$O1925))+N(INDEX(Settings!$G$11:$G$18,$O1925)))+N(INDEX(Settings!$F$11:$F$18,$O1925))))</f>
        <v/>
      </c>
      <c r="N1925" s="53">
        <f>IF(K1925="","",K1925-L1925-M1925-N($I1925)-$P1925*N(Settings!$D$20))</f>
        <v/>
      </c>
      <c r="O1925">
        <f>IF($C1925="",0,IFERROR(MATCH($C1925,Settings!$D$11:$D$18,0),0))</f>
        <v/>
      </c>
      <c r="P1925">
        <f>IF(LOWER(TRIM($J1925&amp;""))="x",1,0)</f>
        <v/>
      </c>
    </row>
    <row r="1926">
      <c r="A1926" s="49" t="n">
        <v>46259</v>
      </c>
      <c r="B1926" s="50" t="inlineStr">
        <is>
          <t>BL27919</t>
        </is>
      </c>
      <c r="C1926" s="50" t="inlineStr">
        <is>
          <t>Amazon</t>
        </is>
      </c>
      <c r="D1926" s="50" t="inlineStr">
        <is>
          <t>BL-301</t>
        </is>
      </c>
      <c r="E1926" s="50" t="n">
        <v>2</v>
      </c>
      <c r="F1926" s="51" t="n">
        <v>19.32</v>
      </c>
      <c r="G1926" s="51" t="n">
        <v>0</v>
      </c>
      <c r="H1926" s="51" t="n">
        <v>0</v>
      </c>
      <c r="I1926" s="51" t="n">
        <v>5.19</v>
      </c>
      <c r="J1926" s="50" t="n"/>
      <c r="K1926" s="52">
        <f>IF(OR($A1926="",$E1926=""),"",IF($P1926=1,0,N($E1926)*N($F1926)-N($G1926)+N($H1926)))</f>
        <v/>
      </c>
      <c r="L1926" s="52">
        <f>IF(K1926="","",IF($P1926=1,0,N($E1926)*IFERROR(INDEX(Products!$D$8:$D$307,MATCH($D1926,Products!$A$8:$A$307,0)),0)))</f>
        <v/>
      </c>
      <c r="M1926" s="52">
        <f>IF(OR(K1926="",$O1926=0),IF(K1926="","",0),IF($P1926=1,0,K1926*(N(INDEX(Settings!$E$11:$E$18,$O1926))+N(INDEX(Settings!$G$11:$G$18,$O1926)))+N(INDEX(Settings!$F$11:$F$18,$O1926))))</f>
        <v/>
      </c>
      <c r="N1926" s="53">
        <f>IF(K1926="","",K1926-L1926-M1926-N($I1926)-$P1926*N(Settings!$D$20))</f>
        <v/>
      </c>
      <c r="O1926">
        <f>IF($C1926="",0,IFERROR(MATCH($C1926,Settings!$D$11:$D$18,0),0))</f>
        <v/>
      </c>
      <c r="P1926">
        <f>IF(LOWER(TRIM($J1926&amp;""))="x",1,0)</f>
        <v/>
      </c>
    </row>
    <row r="1927">
      <c r="A1927" s="49" t="n">
        <v>46259</v>
      </c>
      <c r="B1927" s="50" t="inlineStr">
        <is>
          <t>BL27920</t>
        </is>
      </c>
      <c r="C1927" s="50" t="inlineStr">
        <is>
          <t>Amazon</t>
        </is>
      </c>
      <c r="D1927" s="50" t="inlineStr">
        <is>
          <t>BL-202</t>
        </is>
      </c>
      <c r="E1927" s="50" t="n">
        <v>1</v>
      </c>
      <c r="F1927" s="51" t="n">
        <v>60.88</v>
      </c>
      <c r="G1927" s="51" t="n">
        <v>0</v>
      </c>
      <c r="H1927" s="51" t="n">
        <v>0</v>
      </c>
      <c r="I1927" s="51" t="n">
        <v>6.9</v>
      </c>
      <c r="J1927" s="50" t="n"/>
      <c r="K1927" s="52">
        <f>IF(OR($A1927="",$E1927=""),"",IF($P1927=1,0,N($E1927)*N($F1927)-N($G1927)+N($H1927)))</f>
        <v/>
      </c>
      <c r="L1927" s="52">
        <f>IF(K1927="","",IF($P1927=1,0,N($E1927)*IFERROR(INDEX(Products!$D$8:$D$307,MATCH($D1927,Products!$A$8:$A$307,0)),0)))</f>
        <v/>
      </c>
      <c r="M1927" s="52">
        <f>IF(OR(K1927="",$O1927=0),IF(K1927="","",0),IF($P1927=1,0,K1927*(N(INDEX(Settings!$E$11:$E$18,$O1927))+N(INDEX(Settings!$G$11:$G$18,$O1927)))+N(INDEX(Settings!$F$11:$F$18,$O1927))))</f>
        <v/>
      </c>
      <c r="N1927" s="53">
        <f>IF(K1927="","",K1927-L1927-M1927-N($I1927)-$P1927*N(Settings!$D$20))</f>
        <v/>
      </c>
      <c r="O1927">
        <f>IF($C1927="",0,IFERROR(MATCH($C1927,Settings!$D$11:$D$18,0),0))</f>
        <v/>
      </c>
      <c r="P1927">
        <f>IF(LOWER(TRIM($J1927&amp;""))="x",1,0)</f>
        <v/>
      </c>
    </row>
    <row r="1928">
      <c r="A1928" s="49" t="n">
        <v>46259</v>
      </c>
      <c r="B1928" s="50" t="inlineStr">
        <is>
          <t>BL27921</t>
        </is>
      </c>
      <c r="C1928" s="50" t="inlineStr">
        <is>
          <t>Own shop</t>
        </is>
      </c>
      <c r="D1928" s="50" t="inlineStr">
        <is>
          <t>BL-201</t>
        </is>
      </c>
      <c r="E1928" s="50" t="n">
        <v>1</v>
      </c>
      <c r="F1928" s="51" t="n">
        <v>12.52</v>
      </c>
      <c r="G1928" s="51" t="n">
        <v>0</v>
      </c>
      <c r="H1928" s="51" t="n">
        <v>4.12</v>
      </c>
      <c r="I1928" s="51" t="n">
        <v>4.77</v>
      </c>
      <c r="J1928" s="50" t="n"/>
      <c r="K1928" s="52">
        <f>IF(OR($A1928="",$E1928=""),"",IF($P1928=1,0,N($E1928)*N($F1928)-N($G1928)+N($H1928)))</f>
        <v/>
      </c>
      <c r="L1928" s="52">
        <f>IF(K1928="","",IF($P1928=1,0,N($E1928)*IFERROR(INDEX(Products!$D$8:$D$307,MATCH($D1928,Products!$A$8:$A$307,0)),0)))</f>
        <v/>
      </c>
      <c r="M1928" s="52">
        <f>IF(OR(K1928="",$O1928=0),IF(K1928="","",0),IF($P1928=1,0,K1928*(N(INDEX(Settings!$E$11:$E$18,$O1928))+N(INDEX(Settings!$G$11:$G$18,$O1928)))+N(INDEX(Settings!$F$11:$F$18,$O1928))))</f>
        <v/>
      </c>
      <c r="N1928" s="53">
        <f>IF(K1928="","",K1928-L1928-M1928-N($I1928)-$P1928*N(Settings!$D$20))</f>
        <v/>
      </c>
      <c r="O1928">
        <f>IF($C1928="",0,IFERROR(MATCH($C1928,Settings!$D$11:$D$18,0),0))</f>
        <v/>
      </c>
      <c r="P1928">
        <f>IF(LOWER(TRIM($J1928&amp;""))="x",1,0)</f>
        <v/>
      </c>
    </row>
    <row r="1929">
      <c r="A1929" s="49" t="n">
        <v>46259</v>
      </c>
      <c r="B1929" s="50" t="inlineStr">
        <is>
          <t>BL27922</t>
        </is>
      </c>
      <c r="C1929" s="50" t="inlineStr">
        <is>
          <t>Own shop</t>
        </is>
      </c>
      <c r="D1929" s="50" t="inlineStr">
        <is>
          <t>BL-201</t>
        </is>
      </c>
      <c r="E1929" s="50" t="n">
        <v>1</v>
      </c>
      <c r="F1929" s="51" t="n">
        <v>12.52</v>
      </c>
      <c r="G1929" s="51" t="n">
        <v>0</v>
      </c>
      <c r="H1929" s="51" t="n">
        <v>4.12</v>
      </c>
      <c r="I1929" s="51" t="n">
        <v>5.11</v>
      </c>
      <c r="J1929" s="50" t="n"/>
      <c r="K1929" s="52">
        <f>IF(OR($A1929="",$E1929=""),"",IF($P1929=1,0,N($E1929)*N($F1929)-N($G1929)+N($H1929)))</f>
        <v/>
      </c>
      <c r="L1929" s="52">
        <f>IF(K1929="","",IF($P1929=1,0,N($E1929)*IFERROR(INDEX(Products!$D$8:$D$307,MATCH($D1929,Products!$A$8:$A$307,0)),0)))</f>
        <v/>
      </c>
      <c r="M1929" s="52">
        <f>IF(OR(K1929="",$O1929=0),IF(K1929="","",0),IF($P1929=1,0,K1929*(N(INDEX(Settings!$E$11:$E$18,$O1929))+N(INDEX(Settings!$G$11:$G$18,$O1929)))+N(INDEX(Settings!$F$11:$F$18,$O1929))))</f>
        <v/>
      </c>
      <c r="N1929" s="53">
        <f>IF(K1929="","",K1929-L1929-M1929-N($I1929)-$P1929*N(Settings!$D$20))</f>
        <v/>
      </c>
      <c r="O1929">
        <f>IF($C1929="",0,IFERROR(MATCH($C1929,Settings!$D$11:$D$18,0),0))</f>
        <v/>
      </c>
      <c r="P1929">
        <f>IF(LOWER(TRIM($J1929&amp;""))="x",1,0)</f>
        <v/>
      </c>
    </row>
    <row r="1930">
      <c r="A1930" s="49" t="n">
        <v>46259</v>
      </c>
      <c r="B1930" s="50" t="inlineStr">
        <is>
          <t>BL27923</t>
        </is>
      </c>
      <c r="C1930" s="50" t="inlineStr">
        <is>
          <t>Own shop</t>
        </is>
      </c>
      <c r="D1930" s="50" t="inlineStr">
        <is>
          <t>BL-104</t>
        </is>
      </c>
      <c r="E1930" s="50" t="n">
        <v>1</v>
      </c>
      <c r="F1930" s="51" t="n">
        <v>8.32</v>
      </c>
      <c r="G1930" s="51" t="n">
        <v>0</v>
      </c>
      <c r="H1930" s="51" t="n">
        <v>4.12</v>
      </c>
      <c r="I1930" s="51" t="n">
        <v>5.13</v>
      </c>
      <c r="J1930" s="50" t="n"/>
      <c r="K1930" s="52">
        <f>IF(OR($A1930="",$E1930=""),"",IF($P1930=1,0,N($E1930)*N($F1930)-N($G1930)+N($H1930)))</f>
        <v/>
      </c>
      <c r="L1930" s="52">
        <f>IF(K1930="","",IF($P1930=1,0,N($E1930)*IFERROR(INDEX(Products!$D$8:$D$307,MATCH($D1930,Products!$A$8:$A$307,0)),0)))</f>
        <v/>
      </c>
      <c r="M1930" s="52">
        <f>IF(OR(K1930="",$O1930=0),IF(K1930="","",0),IF($P1930=1,0,K1930*(N(INDEX(Settings!$E$11:$E$18,$O1930))+N(INDEX(Settings!$G$11:$G$18,$O1930)))+N(INDEX(Settings!$F$11:$F$18,$O1930))))</f>
        <v/>
      </c>
      <c r="N1930" s="53">
        <f>IF(K1930="","",K1930-L1930-M1930-N($I1930)-$P1930*N(Settings!$D$20))</f>
        <v/>
      </c>
      <c r="O1930">
        <f>IF($C1930="",0,IFERROR(MATCH($C1930,Settings!$D$11:$D$18,0),0))</f>
        <v/>
      </c>
      <c r="P1930">
        <f>IF(LOWER(TRIM($J1930&amp;""))="x",1,0)</f>
        <v/>
      </c>
    </row>
    <row r="1931">
      <c r="A1931" s="49" t="n">
        <v>46259</v>
      </c>
      <c r="B1931" s="50" t="inlineStr">
        <is>
          <t>BL27924</t>
        </is>
      </c>
      <c r="C1931" s="50" t="inlineStr">
        <is>
          <t>Amazon</t>
        </is>
      </c>
      <c r="D1931" s="50" t="inlineStr">
        <is>
          <t>BL-203</t>
        </is>
      </c>
      <c r="E1931" s="50" t="n">
        <v>1</v>
      </c>
      <c r="F1931" s="51" t="n">
        <v>17.56</v>
      </c>
      <c r="G1931" s="51" t="n">
        <v>0</v>
      </c>
      <c r="H1931" s="51" t="n">
        <v>0</v>
      </c>
      <c r="I1931" s="51" t="n">
        <v>4.21</v>
      </c>
      <c r="J1931" s="50" t="n"/>
      <c r="K1931" s="52">
        <f>IF(OR($A1931="",$E1931=""),"",IF($P1931=1,0,N($E1931)*N($F1931)-N($G1931)+N($H1931)))</f>
        <v/>
      </c>
      <c r="L1931" s="52">
        <f>IF(K1931="","",IF($P1931=1,0,N($E1931)*IFERROR(INDEX(Products!$D$8:$D$307,MATCH($D1931,Products!$A$8:$A$307,0)),0)))</f>
        <v/>
      </c>
      <c r="M1931" s="52">
        <f>IF(OR(K1931="",$O1931=0),IF(K1931="","",0),IF($P1931=1,0,K1931*(N(INDEX(Settings!$E$11:$E$18,$O1931))+N(INDEX(Settings!$G$11:$G$18,$O1931)))+N(INDEX(Settings!$F$11:$F$18,$O1931))))</f>
        <v/>
      </c>
      <c r="N1931" s="53">
        <f>IF(K1931="","",K1931-L1931-M1931-N($I1931)-$P1931*N(Settings!$D$20))</f>
        <v/>
      </c>
      <c r="O1931">
        <f>IF($C1931="",0,IFERROR(MATCH($C1931,Settings!$D$11:$D$18,0),0))</f>
        <v/>
      </c>
      <c r="P1931">
        <f>IF(LOWER(TRIM($J1931&amp;""))="x",1,0)</f>
        <v/>
      </c>
    </row>
    <row r="1932">
      <c r="A1932" s="49" t="n">
        <v>46260</v>
      </c>
      <c r="B1932" s="50" t="inlineStr">
        <is>
          <t>BL27925</t>
        </is>
      </c>
      <c r="C1932" s="50" t="inlineStr">
        <is>
          <t>Own shop</t>
        </is>
      </c>
      <c r="D1932" s="50" t="inlineStr">
        <is>
          <t>BL-301</t>
        </is>
      </c>
      <c r="E1932" s="50" t="n">
        <v>1</v>
      </c>
      <c r="F1932" s="51" t="n">
        <v>18.4</v>
      </c>
      <c r="G1932" s="51" t="n">
        <v>0</v>
      </c>
      <c r="H1932" s="51" t="n">
        <v>4.12</v>
      </c>
      <c r="I1932" s="51" t="n">
        <v>5.07</v>
      </c>
      <c r="J1932" s="50" t="n"/>
      <c r="K1932" s="52">
        <f>IF(OR($A1932="",$E1932=""),"",IF($P1932=1,0,N($E1932)*N($F1932)-N($G1932)+N($H1932)))</f>
        <v/>
      </c>
      <c r="L1932" s="52">
        <f>IF(K1932="","",IF($P1932=1,0,N($E1932)*IFERROR(INDEX(Products!$D$8:$D$307,MATCH($D1932,Products!$A$8:$A$307,0)),0)))</f>
        <v/>
      </c>
      <c r="M1932" s="52">
        <f>IF(OR(K1932="",$O1932=0),IF(K1932="","",0),IF($P1932=1,0,K1932*(N(INDEX(Settings!$E$11:$E$18,$O1932))+N(INDEX(Settings!$G$11:$G$18,$O1932)))+N(INDEX(Settings!$F$11:$F$18,$O1932))))</f>
        <v/>
      </c>
      <c r="N1932" s="53">
        <f>IF(K1932="","",K1932-L1932-M1932-N($I1932)-$P1932*N(Settings!$D$20))</f>
        <v/>
      </c>
      <c r="O1932">
        <f>IF($C1932="",0,IFERROR(MATCH($C1932,Settings!$D$11:$D$18,0),0))</f>
        <v/>
      </c>
      <c r="P1932">
        <f>IF(LOWER(TRIM($J1932&amp;""))="x",1,0)</f>
        <v/>
      </c>
    </row>
    <row r="1933">
      <c r="A1933" s="49" t="n">
        <v>46260</v>
      </c>
      <c r="B1933" s="50" t="inlineStr">
        <is>
          <t>BL27926</t>
        </is>
      </c>
      <c r="C1933" s="50" t="inlineStr">
        <is>
          <t>Etsy</t>
        </is>
      </c>
      <c r="D1933" s="50" t="inlineStr">
        <is>
          <t>BL-202</t>
        </is>
      </c>
      <c r="E1933" s="50" t="n">
        <v>1</v>
      </c>
      <c r="F1933" s="51" t="n">
        <v>57.98</v>
      </c>
      <c r="G1933" s="51" t="n">
        <v>0</v>
      </c>
      <c r="H1933" s="51" t="n">
        <v>3.28</v>
      </c>
      <c r="I1933" s="51" t="n">
        <v>6.9</v>
      </c>
      <c r="J1933" s="50" t="n"/>
      <c r="K1933" s="52">
        <f>IF(OR($A1933="",$E1933=""),"",IF($P1933=1,0,N($E1933)*N($F1933)-N($G1933)+N($H1933)))</f>
        <v/>
      </c>
      <c r="L1933" s="52">
        <f>IF(K1933="","",IF($P1933=1,0,N($E1933)*IFERROR(INDEX(Products!$D$8:$D$307,MATCH($D1933,Products!$A$8:$A$307,0)),0)))</f>
        <v/>
      </c>
      <c r="M1933" s="52">
        <f>IF(OR(K1933="",$O1933=0),IF(K1933="","",0),IF($P1933=1,0,K1933*(N(INDEX(Settings!$E$11:$E$18,$O1933))+N(INDEX(Settings!$G$11:$G$18,$O1933)))+N(INDEX(Settings!$F$11:$F$18,$O1933))))</f>
        <v/>
      </c>
      <c r="N1933" s="53">
        <f>IF(K1933="","",K1933-L1933-M1933-N($I1933)-$P1933*N(Settings!$D$20))</f>
        <v/>
      </c>
      <c r="O1933">
        <f>IF($C1933="",0,IFERROR(MATCH($C1933,Settings!$D$11:$D$18,0),0))</f>
        <v/>
      </c>
      <c r="P1933">
        <f>IF(LOWER(TRIM($J1933&amp;""))="x",1,0)</f>
        <v/>
      </c>
    </row>
    <row r="1934">
      <c r="A1934" s="49" t="n">
        <v>46260</v>
      </c>
      <c r="B1934" s="50" t="inlineStr">
        <is>
          <t>BL27927</t>
        </is>
      </c>
      <c r="C1934" s="50" t="inlineStr">
        <is>
          <t>Amazon</t>
        </is>
      </c>
      <c r="D1934" s="50" t="inlineStr">
        <is>
          <t>BL-202</t>
        </is>
      </c>
      <c r="E1934" s="50" t="n">
        <v>1</v>
      </c>
      <c r="F1934" s="51" t="n">
        <v>60.88</v>
      </c>
      <c r="G1934" s="51" t="n">
        <v>0</v>
      </c>
      <c r="H1934" s="51" t="n">
        <v>0</v>
      </c>
      <c r="I1934" s="51" t="n">
        <v>6.9</v>
      </c>
      <c r="J1934" s="50" t="n"/>
      <c r="K1934" s="52">
        <f>IF(OR($A1934="",$E1934=""),"",IF($P1934=1,0,N($E1934)*N($F1934)-N($G1934)+N($H1934)))</f>
        <v/>
      </c>
      <c r="L1934" s="52">
        <f>IF(K1934="","",IF($P1934=1,0,N($E1934)*IFERROR(INDEX(Products!$D$8:$D$307,MATCH($D1934,Products!$A$8:$A$307,0)),0)))</f>
        <v/>
      </c>
      <c r="M1934" s="52">
        <f>IF(OR(K1934="",$O1934=0),IF(K1934="","",0),IF($P1934=1,0,K1934*(N(INDEX(Settings!$E$11:$E$18,$O1934))+N(INDEX(Settings!$G$11:$G$18,$O1934)))+N(INDEX(Settings!$F$11:$F$18,$O1934))))</f>
        <v/>
      </c>
      <c r="N1934" s="53">
        <f>IF(K1934="","",K1934-L1934-M1934-N($I1934)-$P1934*N(Settings!$D$20))</f>
        <v/>
      </c>
      <c r="O1934">
        <f>IF($C1934="",0,IFERROR(MATCH($C1934,Settings!$D$11:$D$18,0),0))</f>
        <v/>
      </c>
      <c r="P1934">
        <f>IF(LOWER(TRIM($J1934&amp;""))="x",1,0)</f>
        <v/>
      </c>
    </row>
    <row r="1935">
      <c r="A1935" s="49" t="n">
        <v>46260</v>
      </c>
      <c r="B1935" s="50" t="inlineStr">
        <is>
          <t>BL27928</t>
        </is>
      </c>
      <c r="C1935" s="50" t="inlineStr">
        <is>
          <t>Amazon</t>
        </is>
      </c>
      <c r="D1935" s="50" t="inlineStr">
        <is>
          <t>BL-102</t>
        </is>
      </c>
      <c r="E1935" s="50" t="n">
        <v>1</v>
      </c>
      <c r="F1935" s="51" t="n">
        <v>14.91</v>
      </c>
      <c r="G1935" s="51" t="n">
        <v>0</v>
      </c>
      <c r="H1935" s="51" t="n">
        <v>0</v>
      </c>
      <c r="I1935" s="51" t="n">
        <v>4.83</v>
      </c>
      <c r="J1935" s="50" t="n"/>
      <c r="K1935" s="52">
        <f>IF(OR($A1935="",$E1935=""),"",IF($P1935=1,0,N($E1935)*N($F1935)-N($G1935)+N($H1935)))</f>
        <v/>
      </c>
      <c r="L1935" s="52">
        <f>IF(K1935="","",IF($P1935=1,0,N($E1935)*IFERROR(INDEX(Products!$D$8:$D$307,MATCH($D1935,Products!$A$8:$A$307,0)),0)))</f>
        <v/>
      </c>
      <c r="M1935" s="52">
        <f>IF(OR(K1935="",$O1935=0),IF(K1935="","",0),IF($P1935=1,0,K1935*(N(INDEX(Settings!$E$11:$E$18,$O1935))+N(INDEX(Settings!$G$11:$G$18,$O1935)))+N(INDEX(Settings!$F$11:$F$18,$O1935))))</f>
        <v/>
      </c>
      <c r="N1935" s="53">
        <f>IF(K1935="","",K1935-L1935-M1935-N($I1935)-$P1935*N(Settings!$D$20))</f>
        <v/>
      </c>
      <c r="O1935">
        <f>IF($C1935="",0,IFERROR(MATCH($C1935,Settings!$D$11:$D$18,0),0))</f>
        <v/>
      </c>
      <c r="P1935">
        <f>IF(LOWER(TRIM($J1935&amp;""))="x",1,0)</f>
        <v/>
      </c>
    </row>
    <row r="1936">
      <c r="A1936" s="49" t="n">
        <v>46260</v>
      </c>
      <c r="B1936" s="50" t="inlineStr">
        <is>
          <t>BL27929</t>
        </is>
      </c>
      <c r="C1936" s="50" t="inlineStr">
        <is>
          <t>Own shop</t>
        </is>
      </c>
      <c r="D1936" s="50" t="inlineStr">
        <is>
          <t>BL-204</t>
        </is>
      </c>
      <c r="E1936" s="50" t="n">
        <v>1</v>
      </c>
      <c r="F1936" s="51" t="n">
        <v>19.24</v>
      </c>
      <c r="G1936" s="51" t="n">
        <v>0</v>
      </c>
      <c r="H1936" s="51" t="n">
        <v>4.12</v>
      </c>
      <c r="I1936" s="51" t="n">
        <v>4.86</v>
      </c>
      <c r="J1936" s="50" t="n"/>
      <c r="K1936" s="52">
        <f>IF(OR($A1936="",$E1936=""),"",IF($P1936=1,0,N($E1936)*N($F1936)-N($G1936)+N($H1936)))</f>
        <v/>
      </c>
      <c r="L1936" s="52">
        <f>IF(K1936="","",IF($P1936=1,0,N($E1936)*IFERROR(INDEX(Products!$D$8:$D$307,MATCH($D1936,Products!$A$8:$A$307,0)),0)))</f>
        <v/>
      </c>
      <c r="M1936" s="52">
        <f>IF(OR(K1936="",$O1936=0),IF(K1936="","",0),IF($P1936=1,0,K1936*(N(INDEX(Settings!$E$11:$E$18,$O1936))+N(INDEX(Settings!$G$11:$G$18,$O1936)))+N(INDEX(Settings!$F$11:$F$18,$O1936))))</f>
        <v/>
      </c>
      <c r="N1936" s="53">
        <f>IF(K1936="","",K1936-L1936-M1936-N($I1936)-$P1936*N(Settings!$D$20))</f>
        <v/>
      </c>
      <c r="O1936">
        <f>IF($C1936="",0,IFERROR(MATCH($C1936,Settings!$D$11:$D$18,0),0))</f>
        <v/>
      </c>
      <c r="P1936">
        <f>IF(LOWER(TRIM($J1936&amp;""))="x",1,0)</f>
        <v/>
      </c>
    </row>
    <row r="1937">
      <c r="A1937" s="49" t="n">
        <v>46260</v>
      </c>
      <c r="B1937" s="50" t="inlineStr">
        <is>
          <t>BL27930</t>
        </is>
      </c>
      <c r="C1937" s="50" t="inlineStr">
        <is>
          <t>Own shop</t>
        </is>
      </c>
      <c r="D1937" s="50" t="inlineStr">
        <is>
          <t>BL-301</t>
        </is>
      </c>
      <c r="E1937" s="50" t="n">
        <v>2</v>
      </c>
      <c r="F1937" s="51" t="n">
        <v>18.4</v>
      </c>
      <c r="G1937" s="51" t="n">
        <v>3.68</v>
      </c>
      <c r="H1937" s="51" t="n">
        <v>4.12</v>
      </c>
      <c r="I1937" s="51" t="n">
        <v>4.98</v>
      </c>
      <c r="J1937" s="50" t="inlineStr">
        <is>
          <t>x</t>
        </is>
      </c>
      <c r="K1937" s="52">
        <f>IF(OR($A1937="",$E1937=""),"",IF($P1937=1,0,N($E1937)*N($F1937)-N($G1937)+N($H1937)))</f>
        <v/>
      </c>
      <c r="L1937" s="52">
        <f>IF(K1937="","",IF($P1937=1,0,N($E1937)*IFERROR(INDEX(Products!$D$8:$D$307,MATCH($D1937,Products!$A$8:$A$307,0)),0)))</f>
        <v/>
      </c>
      <c r="M1937" s="52">
        <f>IF(OR(K1937="",$O1937=0),IF(K1937="","",0),IF($P1937=1,0,K1937*(N(INDEX(Settings!$E$11:$E$18,$O1937))+N(INDEX(Settings!$G$11:$G$18,$O1937)))+N(INDEX(Settings!$F$11:$F$18,$O1937))))</f>
        <v/>
      </c>
      <c r="N1937" s="53">
        <f>IF(K1937="","",K1937-L1937-M1937-N($I1937)-$P1937*N(Settings!$D$20))</f>
        <v/>
      </c>
      <c r="O1937">
        <f>IF($C1937="",0,IFERROR(MATCH($C1937,Settings!$D$11:$D$18,0),0))</f>
        <v/>
      </c>
      <c r="P1937">
        <f>IF(LOWER(TRIM($J1937&amp;""))="x",1,0)</f>
        <v/>
      </c>
    </row>
    <row r="1938">
      <c r="A1938" s="49" t="n">
        <v>46260</v>
      </c>
      <c r="B1938" s="50" t="inlineStr">
        <is>
          <t>BL27931</t>
        </is>
      </c>
      <c r="C1938" s="50" t="inlineStr">
        <is>
          <t>Own shop</t>
        </is>
      </c>
      <c r="D1938" s="50" t="inlineStr">
        <is>
          <t>BL-301</t>
        </is>
      </c>
      <c r="E1938" s="50" t="n">
        <v>1</v>
      </c>
      <c r="F1938" s="51" t="n">
        <v>18.4</v>
      </c>
      <c r="G1938" s="51" t="n">
        <v>0</v>
      </c>
      <c r="H1938" s="51" t="n">
        <v>4.12</v>
      </c>
      <c r="I1938" s="51" t="n">
        <v>4.77</v>
      </c>
      <c r="J1938" s="50" t="n"/>
      <c r="K1938" s="52">
        <f>IF(OR($A1938="",$E1938=""),"",IF($P1938=1,0,N($E1938)*N($F1938)-N($G1938)+N($H1938)))</f>
        <v/>
      </c>
      <c r="L1938" s="52">
        <f>IF(K1938="","",IF($P1938=1,0,N($E1938)*IFERROR(INDEX(Products!$D$8:$D$307,MATCH($D1938,Products!$A$8:$A$307,0)),0)))</f>
        <v/>
      </c>
      <c r="M1938" s="52">
        <f>IF(OR(K1938="",$O1938=0),IF(K1938="","",0),IF($P1938=1,0,K1938*(N(INDEX(Settings!$E$11:$E$18,$O1938))+N(INDEX(Settings!$G$11:$G$18,$O1938)))+N(INDEX(Settings!$F$11:$F$18,$O1938))))</f>
        <v/>
      </c>
      <c r="N1938" s="53">
        <f>IF(K1938="","",K1938-L1938-M1938-N($I1938)-$P1938*N(Settings!$D$20))</f>
        <v/>
      </c>
      <c r="O1938">
        <f>IF($C1938="",0,IFERROR(MATCH($C1938,Settings!$D$11:$D$18,0),0))</f>
        <v/>
      </c>
      <c r="P1938">
        <f>IF(LOWER(TRIM($J1938&amp;""))="x",1,0)</f>
        <v/>
      </c>
    </row>
    <row r="1939">
      <c r="A1939" s="49" t="n">
        <v>46261</v>
      </c>
      <c r="B1939" s="50" t="inlineStr">
        <is>
          <t>BL27932</t>
        </is>
      </c>
      <c r="C1939" s="50" t="inlineStr">
        <is>
          <t>Own shop</t>
        </is>
      </c>
      <c r="D1939" s="50" t="inlineStr">
        <is>
          <t>BL-104</t>
        </is>
      </c>
      <c r="E1939" s="50" t="n">
        <v>1</v>
      </c>
      <c r="F1939" s="51" t="n">
        <v>8.32</v>
      </c>
      <c r="G1939" s="51" t="n">
        <v>0</v>
      </c>
      <c r="H1939" s="51" t="n">
        <v>4.12</v>
      </c>
      <c r="I1939" s="51" t="n">
        <v>4.93</v>
      </c>
      <c r="J1939" s="50" t="n"/>
      <c r="K1939" s="52">
        <f>IF(OR($A1939="",$E1939=""),"",IF($P1939=1,0,N($E1939)*N($F1939)-N($G1939)+N($H1939)))</f>
        <v/>
      </c>
      <c r="L1939" s="52">
        <f>IF(K1939="","",IF($P1939=1,0,N($E1939)*IFERROR(INDEX(Products!$D$8:$D$307,MATCH($D1939,Products!$A$8:$A$307,0)),0)))</f>
        <v/>
      </c>
      <c r="M1939" s="52">
        <f>IF(OR(K1939="",$O1939=0),IF(K1939="","",0),IF($P1939=1,0,K1939*(N(INDEX(Settings!$E$11:$E$18,$O1939))+N(INDEX(Settings!$G$11:$G$18,$O1939)))+N(INDEX(Settings!$F$11:$F$18,$O1939))))</f>
        <v/>
      </c>
      <c r="N1939" s="53">
        <f>IF(K1939="","",K1939-L1939-M1939-N($I1939)-$P1939*N(Settings!$D$20))</f>
        <v/>
      </c>
      <c r="O1939">
        <f>IF($C1939="",0,IFERROR(MATCH($C1939,Settings!$D$11:$D$18,0),0))</f>
        <v/>
      </c>
      <c r="P1939">
        <f>IF(LOWER(TRIM($J1939&amp;""))="x",1,0)</f>
        <v/>
      </c>
    </row>
    <row r="1940">
      <c r="A1940" s="49" t="n">
        <v>46261</v>
      </c>
      <c r="B1940" s="50" t="inlineStr">
        <is>
          <t>BL27933</t>
        </is>
      </c>
      <c r="C1940" s="50" t="inlineStr">
        <is>
          <t>eBay</t>
        </is>
      </c>
      <c r="D1940" s="50" t="inlineStr">
        <is>
          <t>BL-302</t>
        </is>
      </c>
      <c r="E1940" s="50" t="n">
        <v>1</v>
      </c>
      <c r="F1940" s="51" t="n">
        <v>33.53</v>
      </c>
      <c r="G1940" s="51" t="n">
        <v>0</v>
      </c>
      <c r="H1940" s="51" t="n">
        <v>3.28</v>
      </c>
      <c r="I1940" s="51" t="n">
        <v>4.52</v>
      </c>
      <c r="J1940" s="50" t="n"/>
      <c r="K1940" s="52">
        <f>IF(OR($A1940="",$E1940=""),"",IF($P1940=1,0,N($E1940)*N($F1940)-N($G1940)+N($H1940)))</f>
        <v/>
      </c>
      <c r="L1940" s="52">
        <f>IF(K1940="","",IF($P1940=1,0,N($E1940)*IFERROR(INDEX(Products!$D$8:$D$307,MATCH($D1940,Products!$A$8:$A$307,0)),0)))</f>
        <v/>
      </c>
      <c r="M1940" s="52">
        <f>IF(OR(K1940="",$O1940=0),IF(K1940="","",0),IF($P1940=1,0,K1940*(N(INDEX(Settings!$E$11:$E$18,$O1940))+N(INDEX(Settings!$G$11:$G$18,$O1940)))+N(INDEX(Settings!$F$11:$F$18,$O1940))))</f>
        <v/>
      </c>
      <c r="N1940" s="53">
        <f>IF(K1940="","",K1940-L1940-M1940-N($I1940)-$P1940*N(Settings!$D$20))</f>
        <v/>
      </c>
      <c r="O1940">
        <f>IF($C1940="",0,IFERROR(MATCH($C1940,Settings!$D$11:$D$18,0),0))</f>
        <v/>
      </c>
      <c r="P1940">
        <f>IF(LOWER(TRIM($J1940&amp;""))="x",1,0)</f>
        <v/>
      </c>
    </row>
    <row r="1941">
      <c r="A1941" s="49" t="n">
        <v>46261</v>
      </c>
      <c r="B1941" s="50" t="inlineStr">
        <is>
          <t>BL27934</t>
        </is>
      </c>
      <c r="C1941" s="50" t="inlineStr">
        <is>
          <t>Own shop</t>
        </is>
      </c>
      <c r="D1941" s="50" t="inlineStr">
        <is>
          <t>BL-204</t>
        </is>
      </c>
      <c r="E1941" s="50" t="n">
        <v>1</v>
      </c>
      <c r="F1941" s="51" t="n">
        <v>19.24</v>
      </c>
      <c r="G1941" s="51" t="n">
        <v>0</v>
      </c>
      <c r="H1941" s="51" t="n">
        <v>4.12</v>
      </c>
      <c r="I1941" s="51" t="n">
        <v>4.59</v>
      </c>
      <c r="J1941" s="50" t="n"/>
      <c r="K1941" s="52">
        <f>IF(OR($A1941="",$E1941=""),"",IF($P1941=1,0,N($E1941)*N($F1941)-N($G1941)+N($H1941)))</f>
        <v/>
      </c>
      <c r="L1941" s="52">
        <f>IF(K1941="","",IF($P1941=1,0,N($E1941)*IFERROR(INDEX(Products!$D$8:$D$307,MATCH($D1941,Products!$A$8:$A$307,0)),0)))</f>
        <v/>
      </c>
      <c r="M1941" s="52">
        <f>IF(OR(K1941="",$O1941=0),IF(K1941="","",0),IF($P1941=1,0,K1941*(N(INDEX(Settings!$E$11:$E$18,$O1941))+N(INDEX(Settings!$G$11:$G$18,$O1941)))+N(INDEX(Settings!$F$11:$F$18,$O1941))))</f>
        <v/>
      </c>
      <c r="N1941" s="53">
        <f>IF(K1941="","",K1941-L1941-M1941-N($I1941)-$P1941*N(Settings!$D$20))</f>
        <v/>
      </c>
      <c r="O1941">
        <f>IF($C1941="",0,IFERROR(MATCH($C1941,Settings!$D$11:$D$18,0),0))</f>
        <v/>
      </c>
      <c r="P1941">
        <f>IF(LOWER(TRIM($J1941&amp;""))="x",1,0)</f>
        <v/>
      </c>
    </row>
    <row r="1942">
      <c r="A1942" s="49" t="n">
        <v>46261</v>
      </c>
      <c r="B1942" s="50" t="inlineStr">
        <is>
          <t>BL27935</t>
        </is>
      </c>
      <c r="C1942" s="50" t="inlineStr">
        <is>
          <t>eBay</t>
        </is>
      </c>
      <c r="D1942" s="50" t="inlineStr">
        <is>
          <t>BL-403</t>
        </is>
      </c>
      <c r="E1942" s="50" t="n">
        <v>1</v>
      </c>
      <c r="F1942" s="51" t="n">
        <v>10.84</v>
      </c>
      <c r="G1942" s="51" t="n">
        <v>0</v>
      </c>
      <c r="H1942" s="51" t="n">
        <v>3.28</v>
      </c>
      <c r="I1942" s="51" t="n">
        <v>4.35</v>
      </c>
      <c r="J1942" s="50" t="n"/>
      <c r="K1942" s="52">
        <f>IF(OR($A1942="",$E1942=""),"",IF($P1942=1,0,N($E1942)*N($F1942)-N($G1942)+N($H1942)))</f>
        <v/>
      </c>
      <c r="L1942" s="52">
        <f>IF(K1942="","",IF($P1942=1,0,N($E1942)*IFERROR(INDEX(Products!$D$8:$D$307,MATCH($D1942,Products!$A$8:$A$307,0)),0)))</f>
        <v/>
      </c>
      <c r="M1942" s="52">
        <f>IF(OR(K1942="",$O1942=0),IF(K1942="","",0),IF($P1942=1,0,K1942*(N(INDEX(Settings!$E$11:$E$18,$O1942))+N(INDEX(Settings!$G$11:$G$18,$O1942)))+N(INDEX(Settings!$F$11:$F$18,$O1942))))</f>
        <v/>
      </c>
      <c r="N1942" s="53">
        <f>IF(K1942="","",K1942-L1942-M1942-N($I1942)-$P1942*N(Settings!$D$20))</f>
        <v/>
      </c>
      <c r="O1942">
        <f>IF($C1942="",0,IFERROR(MATCH($C1942,Settings!$D$11:$D$18,0),0))</f>
        <v/>
      </c>
      <c r="P1942">
        <f>IF(LOWER(TRIM($J1942&amp;""))="x",1,0)</f>
        <v/>
      </c>
    </row>
    <row r="1943">
      <c r="A1943" s="49" t="n">
        <v>46261</v>
      </c>
      <c r="B1943" s="50" t="inlineStr">
        <is>
          <t>BL27936</t>
        </is>
      </c>
      <c r="C1943" s="50" t="inlineStr">
        <is>
          <t>eBay</t>
        </is>
      </c>
      <c r="D1943" s="50" t="inlineStr">
        <is>
          <t>BL-402</t>
        </is>
      </c>
      <c r="E1943" s="50" t="n">
        <v>1</v>
      </c>
      <c r="F1943" s="51" t="n">
        <v>41.93</v>
      </c>
      <c r="G1943" s="51" t="n">
        <v>0</v>
      </c>
      <c r="H1943" s="51" t="n">
        <v>3.28</v>
      </c>
      <c r="I1943" s="51" t="n">
        <v>6.9</v>
      </c>
      <c r="J1943" s="50" t="n"/>
      <c r="K1943" s="52">
        <f>IF(OR($A1943="",$E1943=""),"",IF($P1943=1,0,N($E1943)*N($F1943)-N($G1943)+N($H1943)))</f>
        <v/>
      </c>
      <c r="L1943" s="52">
        <f>IF(K1943="","",IF($P1943=1,0,N($E1943)*IFERROR(INDEX(Products!$D$8:$D$307,MATCH($D1943,Products!$A$8:$A$307,0)),0)))</f>
        <v/>
      </c>
      <c r="M1943" s="52">
        <f>IF(OR(K1943="",$O1943=0),IF(K1943="","",0),IF($P1943=1,0,K1943*(N(INDEX(Settings!$E$11:$E$18,$O1943))+N(INDEX(Settings!$G$11:$G$18,$O1943)))+N(INDEX(Settings!$F$11:$F$18,$O1943))))</f>
        <v/>
      </c>
      <c r="N1943" s="53">
        <f>IF(K1943="","",K1943-L1943-M1943-N($I1943)-$P1943*N(Settings!$D$20))</f>
        <v/>
      </c>
      <c r="O1943">
        <f>IF($C1943="",0,IFERROR(MATCH($C1943,Settings!$D$11:$D$18,0),0))</f>
        <v/>
      </c>
      <c r="P1943">
        <f>IF(LOWER(TRIM($J1943&amp;""))="x",1,0)</f>
        <v/>
      </c>
    </row>
    <row r="1944">
      <c r="A1944" s="49" t="n">
        <v>46261</v>
      </c>
      <c r="B1944" s="50" t="inlineStr">
        <is>
          <t>BL27937</t>
        </is>
      </c>
      <c r="C1944" s="50" t="inlineStr">
        <is>
          <t>Etsy</t>
        </is>
      </c>
      <c r="D1944" s="50" t="inlineStr">
        <is>
          <t>BL-102</t>
        </is>
      </c>
      <c r="E1944" s="50" t="n">
        <v>2</v>
      </c>
      <c r="F1944" s="51" t="n">
        <v>14.2</v>
      </c>
      <c r="G1944" s="51" t="n">
        <v>0</v>
      </c>
      <c r="H1944" s="51" t="n">
        <v>3.28</v>
      </c>
      <c r="I1944" s="51" t="n">
        <v>4.95</v>
      </c>
      <c r="J1944" s="50" t="n"/>
      <c r="K1944" s="52">
        <f>IF(OR($A1944="",$E1944=""),"",IF($P1944=1,0,N($E1944)*N($F1944)-N($G1944)+N($H1944)))</f>
        <v/>
      </c>
      <c r="L1944" s="52">
        <f>IF(K1944="","",IF($P1944=1,0,N($E1944)*IFERROR(INDEX(Products!$D$8:$D$307,MATCH($D1944,Products!$A$8:$A$307,0)),0)))</f>
        <v/>
      </c>
      <c r="M1944" s="52">
        <f>IF(OR(K1944="",$O1944=0),IF(K1944="","",0),IF($P1944=1,0,K1944*(N(INDEX(Settings!$E$11:$E$18,$O1944))+N(INDEX(Settings!$G$11:$G$18,$O1944)))+N(INDEX(Settings!$F$11:$F$18,$O1944))))</f>
        <v/>
      </c>
      <c r="N1944" s="53">
        <f>IF(K1944="","",K1944-L1944-M1944-N($I1944)-$P1944*N(Settings!$D$20))</f>
        <v/>
      </c>
      <c r="O1944">
        <f>IF($C1944="",0,IFERROR(MATCH($C1944,Settings!$D$11:$D$18,0),0))</f>
        <v/>
      </c>
      <c r="P1944">
        <f>IF(LOWER(TRIM($J1944&amp;""))="x",1,0)</f>
        <v/>
      </c>
    </row>
    <row r="1945">
      <c r="A1945" s="49" t="n">
        <v>46261</v>
      </c>
      <c r="B1945" s="50" t="inlineStr">
        <is>
          <t>BL27938</t>
        </is>
      </c>
      <c r="C1945" s="50" t="inlineStr">
        <is>
          <t>Amazon</t>
        </is>
      </c>
      <c r="D1945" s="50" t="inlineStr">
        <is>
          <t>BL-401</t>
        </is>
      </c>
      <c r="E1945" s="50" t="n">
        <v>1</v>
      </c>
      <c r="F1945" s="51" t="n">
        <v>24.62</v>
      </c>
      <c r="G1945" s="51" t="n">
        <v>0</v>
      </c>
      <c r="H1945" s="51" t="n">
        <v>0</v>
      </c>
      <c r="I1945" s="51" t="n">
        <v>4.99</v>
      </c>
      <c r="J1945" s="50" t="n"/>
      <c r="K1945" s="52">
        <f>IF(OR($A1945="",$E1945=""),"",IF($P1945=1,0,N($E1945)*N($F1945)-N($G1945)+N($H1945)))</f>
        <v/>
      </c>
      <c r="L1945" s="52">
        <f>IF(K1945="","",IF($P1945=1,0,N($E1945)*IFERROR(INDEX(Products!$D$8:$D$307,MATCH($D1945,Products!$A$8:$A$307,0)),0)))</f>
        <v/>
      </c>
      <c r="M1945" s="52">
        <f>IF(OR(K1945="",$O1945=0),IF(K1945="","",0),IF($P1945=1,0,K1945*(N(INDEX(Settings!$E$11:$E$18,$O1945))+N(INDEX(Settings!$G$11:$G$18,$O1945)))+N(INDEX(Settings!$F$11:$F$18,$O1945))))</f>
        <v/>
      </c>
      <c r="N1945" s="53">
        <f>IF(K1945="","",K1945-L1945-M1945-N($I1945)-$P1945*N(Settings!$D$20))</f>
        <v/>
      </c>
      <c r="O1945">
        <f>IF($C1945="",0,IFERROR(MATCH($C1945,Settings!$D$11:$D$18,0),0))</f>
        <v/>
      </c>
      <c r="P1945">
        <f>IF(LOWER(TRIM($J1945&amp;""))="x",1,0)</f>
        <v/>
      </c>
    </row>
    <row r="1946">
      <c r="A1946" s="49" t="n">
        <v>46261</v>
      </c>
      <c r="B1946" s="50" t="inlineStr">
        <is>
          <t>BL27939</t>
        </is>
      </c>
      <c r="C1946" s="50" t="inlineStr">
        <is>
          <t>Own shop</t>
        </is>
      </c>
      <c r="D1946" s="50" t="inlineStr">
        <is>
          <t>BL-101</t>
        </is>
      </c>
      <c r="E1946" s="50" t="n">
        <v>1</v>
      </c>
      <c r="F1946" s="51" t="n">
        <v>20.92</v>
      </c>
      <c r="G1946" s="51" t="n">
        <v>0</v>
      </c>
      <c r="H1946" s="51" t="n">
        <v>4.12</v>
      </c>
      <c r="I1946" s="51" t="n">
        <v>5.08</v>
      </c>
      <c r="J1946" s="50" t="n"/>
      <c r="K1946" s="52">
        <f>IF(OR($A1946="",$E1946=""),"",IF($P1946=1,0,N($E1946)*N($F1946)-N($G1946)+N($H1946)))</f>
        <v/>
      </c>
      <c r="L1946" s="52">
        <f>IF(K1946="","",IF($P1946=1,0,N($E1946)*IFERROR(INDEX(Products!$D$8:$D$307,MATCH($D1946,Products!$A$8:$A$307,0)),0)))</f>
        <v/>
      </c>
      <c r="M1946" s="52">
        <f>IF(OR(K1946="",$O1946=0),IF(K1946="","",0),IF($P1946=1,0,K1946*(N(INDEX(Settings!$E$11:$E$18,$O1946))+N(INDEX(Settings!$G$11:$G$18,$O1946)))+N(INDEX(Settings!$F$11:$F$18,$O1946))))</f>
        <v/>
      </c>
      <c r="N1946" s="53">
        <f>IF(K1946="","",K1946-L1946-M1946-N($I1946)-$P1946*N(Settings!$D$20))</f>
        <v/>
      </c>
      <c r="O1946">
        <f>IF($C1946="",0,IFERROR(MATCH($C1946,Settings!$D$11:$D$18,0),0))</f>
        <v/>
      </c>
      <c r="P1946">
        <f>IF(LOWER(TRIM($J1946&amp;""))="x",1,0)</f>
        <v/>
      </c>
    </row>
    <row r="1947">
      <c r="A1947" s="49" t="n">
        <v>46261</v>
      </c>
      <c r="B1947" s="50" t="inlineStr">
        <is>
          <t>BL27940</t>
        </is>
      </c>
      <c r="C1947" s="50" t="inlineStr">
        <is>
          <t>Own shop</t>
        </is>
      </c>
      <c r="D1947" s="50" t="inlineStr">
        <is>
          <t>BL-204</t>
        </is>
      </c>
      <c r="E1947" s="50" t="n">
        <v>1</v>
      </c>
      <c r="F1947" s="51" t="n">
        <v>19.24</v>
      </c>
      <c r="G1947" s="51" t="n">
        <v>0</v>
      </c>
      <c r="H1947" s="51" t="n">
        <v>4.12</v>
      </c>
      <c r="I1947" s="51" t="n">
        <v>4.14</v>
      </c>
      <c r="J1947" s="50" t="n"/>
      <c r="K1947" s="52">
        <f>IF(OR($A1947="",$E1947=""),"",IF($P1947=1,0,N($E1947)*N($F1947)-N($G1947)+N($H1947)))</f>
        <v/>
      </c>
      <c r="L1947" s="52">
        <f>IF(K1947="","",IF($P1947=1,0,N($E1947)*IFERROR(INDEX(Products!$D$8:$D$307,MATCH($D1947,Products!$A$8:$A$307,0)),0)))</f>
        <v/>
      </c>
      <c r="M1947" s="52">
        <f>IF(OR(K1947="",$O1947=0),IF(K1947="","",0),IF($P1947=1,0,K1947*(N(INDEX(Settings!$E$11:$E$18,$O1947))+N(INDEX(Settings!$G$11:$G$18,$O1947)))+N(INDEX(Settings!$F$11:$F$18,$O1947))))</f>
        <v/>
      </c>
      <c r="N1947" s="53">
        <f>IF(K1947="","",K1947-L1947-M1947-N($I1947)-$P1947*N(Settings!$D$20))</f>
        <v/>
      </c>
      <c r="O1947">
        <f>IF($C1947="",0,IFERROR(MATCH($C1947,Settings!$D$11:$D$18,0),0))</f>
        <v/>
      </c>
      <c r="P1947">
        <f>IF(LOWER(TRIM($J1947&amp;""))="x",1,0)</f>
        <v/>
      </c>
    </row>
    <row r="1948">
      <c r="A1948" s="49" t="n">
        <v>46262</v>
      </c>
      <c r="B1948" s="50" t="inlineStr">
        <is>
          <t>BL27941</t>
        </is>
      </c>
      <c r="C1948" s="50" t="inlineStr">
        <is>
          <t>Amazon</t>
        </is>
      </c>
      <c r="D1948" s="50" t="inlineStr">
        <is>
          <t>BL-102</t>
        </is>
      </c>
      <c r="E1948" s="50" t="n">
        <v>1</v>
      </c>
      <c r="F1948" s="51" t="n">
        <v>14.91</v>
      </c>
      <c r="G1948" s="51" t="n">
        <v>0</v>
      </c>
      <c r="H1948" s="51" t="n">
        <v>0</v>
      </c>
      <c r="I1948" s="51" t="n">
        <v>4.6</v>
      </c>
      <c r="J1948" s="50" t="n"/>
      <c r="K1948" s="52">
        <f>IF(OR($A1948="",$E1948=""),"",IF($P1948=1,0,N($E1948)*N($F1948)-N($G1948)+N($H1948)))</f>
        <v/>
      </c>
      <c r="L1948" s="52">
        <f>IF(K1948="","",IF($P1948=1,0,N($E1948)*IFERROR(INDEX(Products!$D$8:$D$307,MATCH($D1948,Products!$A$8:$A$307,0)),0)))</f>
        <v/>
      </c>
      <c r="M1948" s="52">
        <f>IF(OR(K1948="",$O1948=0),IF(K1948="","",0),IF($P1948=1,0,K1948*(N(INDEX(Settings!$E$11:$E$18,$O1948))+N(INDEX(Settings!$G$11:$G$18,$O1948)))+N(INDEX(Settings!$F$11:$F$18,$O1948))))</f>
        <v/>
      </c>
      <c r="N1948" s="53">
        <f>IF(K1948="","",K1948-L1948-M1948-N($I1948)-$P1948*N(Settings!$D$20))</f>
        <v/>
      </c>
      <c r="O1948">
        <f>IF($C1948="",0,IFERROR(MATCH($C1948,Settings!$D$11:$D$18,0),0))</f>
        <v/>
      </c>
      <c r="P1948">
        <f>IF(LOWER(TRIM($J1948&amp;""))="x",1,0)</f>
        <v/>
      </c>
    </row>
    <row r="1949">
      <c r="A1949" s="49" t="n">
        <v>46262</v>
      </c>
      <c r="B1949" s="50" t="inlineStr">
        <is>
          <t>BL27942</t>
        </is>
      </c>
      <c r="C1949" s="50" t="inlineStr">
        <is>
          <t>Own shop</t>
        </is>
      </c>
      <c r="D1949" s="50" t="inlineStr">
        <is>
          <t>BL-201</t>
        </is>
      </c>
      <c r="E1949" s="50" t="n">
        <v>1</v>
      </c>
      <c r="F1949" s="51" t="n">
        <v>12.52</v>
      </c>
      <c r="G1949" s="51" t="n">
        <v>0</v>
      </c>
      <c r="H1949" s="51" t="n">
        <v>4.12</v>
      </c>
      <c r="I1949" s="51" t="n">
        <v>4.86</v>
      </c>
      <c r="J1949" s="50" t="n"/>
      <c r="K1949" s="52">
        <f>IF(OR($A1949="",$E1949=""),"",IF($P1949=1,0,N($E1949)*N($F1949)-N($G1949)+N($H1949)))</f>
        <v/>
      </c>
      <c r="L1949" s="52">
        <f>IF(K1949="","",IF($P1949=1,0,N($E1949)*IFERROR(INDEX(Products!$D$8:$D$307,MATCH($D1949,Products!$A$8:$A$307,0)),0)))</f>
        <v/>
      </c>
      <c r="M1949" s="52">
        <f>IF(OR(K1949="",$O1949=0),IF(K1949="","",0),IF($P1949=1,0,K1949*(N(INDEX(Settings!$E$11:$E$18,$O1949))+N(INDEX(Settings!$G$11:$G$18,$O1949)))+N(INDEX(Settings!$F$11:$F$18,$O1949))))</f>
        <v/>
      </c>
      <c r="N1949" s="53">
        <f>IF(K1949="","",K1949-L1949-M1949-N($I1949)-$P1949*N(Settings!$D$20))</f>
        <v/>
      </c>
      <c r="O1949">
        <f>IF($C1949="",0,IFERROR(MATCH($C1949,Settings!$D$11:$D$18,0),0))</f>
        <v/>
      </c>
      <c r="P1949">
        <f>IF(LOWER(TRIM($J1949&amp;""))="x",1,0)</f>
        <v/>
      </c>
    </row>
    <row r="1950">
      <c r="A1950" s="49" t="n">
        <v>46262</v>
      </c>
      <c r="B1950" s="50" t="inlineStr">
        <is>
          <t>BL27943</t>
        </is>
      </c>
      <c r="C1950" s="50" t="inlineStr">
        <is>
          <t>Etsy</t>
        </is>
      </c>
      <c r="D1950" s="50" t="inlineStr">
        <is>
          <t>BL-102</t>
        </is>
      </c>
      <c r="E1950" s="50" t="n">
        <v>1</v>
      </c>
      <c r="F1950" s="51" t="n">
        <v>14.2</v>
      </c>
      <c r="G1950" s="51" t="n">
        <v>0</v>
      </c>
      <c r="H1950" s="51" t="n">
        <v>3.28</v>
      </c>
      <c r="I1950" s="51" t="n">
        <v>4.23</v>
      </c>
      <c r="J1950" s="50" t="n"/>
      <c r="K1950" s="52">
        <f>IF(OR($A1950="",$E1950=""),"",IF($P1950=1,0,N($E1950)*N($F1950)-N($G1950)+N($H1950)))</f>
        <v/>
      </c>
      <c r="L1950" s="52">
        <f>IF(K1950="","",IF($P1950=1,0,N($E1950)*IFERROR(INDEX(Products!$D$8:$D$307,MATCH($D1950,Products!$A$8:$A$307,0)),0)))</f>
        <v/>
      </c>
      <c r="M1950" s="52">
        <f>IF(OR(K1950="",$O1950=0),IF(K1950="","",0),IF($P1950=1,0,K1950*(N(INDEX(Settings!$E$11:$E$18,$O1950))+N(INDEX(Settings!$G$11:$G$18,$O1950)))+N(INDEX(Settings!$F$11:$F$18,$O1950))))</f>
        <v/>
      </c>
      <c r="N1950" s="53">
        <f>IF(K1950="","",K1950-L1950-M1950-N($I1950)-$P1950*N(Settings!$D$20))</f>
        <v/>
      </c>
      <c r="O1950">
        <f>IF($C1950="",0,IFERROR(MATCH($C1950,Settings!$D$11:$D$18,0),0))</f>
        <v/>
      </c>
      <c r="P1950">
        <f>IF(LOWER(TRIM($J1950&amp;""))="x",1,0)</f>
        <v/>
      </c>
    </row>
    <row r="1951">
      <c r="A1951" s="49" t="n">
        <v>46262</v>
      </c>
      <c r="B1951" s="50" t="inlineStr">
        <is>
          <t>BL27944</t>
        </is>
      </c>
      <c r="C1951" s="50" t="inlineStr">
        <is>
          <t>Amazon</t>
        </is>
      </c>
      <c r="D1951" s="50" t="inlineStr">
        <is>
          <t>BL-102</t>
        </is>
      </c>
      <c r="E1951" s="50" t="n">
        <v>2</v>
      </c>
      <c r="F1951" s="51" t="n">
        <v>14.91</v>
      </c>
      <c r="G1951" s="51" t="n">
        <v>0</v>
      </c>
      <c r="H1951" s="51" t="n">
        <v>0</v>
      </c>
      <c r="I1951" s="51" t="n">
        <v>4.72</v>
      </c>
      <c r="J1951" s="50" t="n"/>
      <c r="K1951" s="52">
        <f>IF(OR($A1951="",$E1951=""),"",IF($P1951=1,0,N($E1951)*N($F1951)-N($G1951)+N($H1951)))</f>
        <v/>
      </c>
      <c r="L1951" s="52">
        <f>IF(K1951="","",IF($P1951=1,0,N($E1951)*IFERROR(INDEX(Products!$D$8:$D$307,MATCH($D1951,Products!$A$8:$A$307,0)),0)))</f>
        <v/>
      </c>
      <c r="M1951" s="52">
        <f>IF(OR(K1951="",$O1951=0),IF(K1951="","",0),IF($P1951=1,0,K1951*(N(INDEX(Settings!$E$11:$E$18,$O1951))+N(INDEX(Settings!$G$11:$G$18,$O1951)))+N(INDEX(Settings!$F$11:$F$18,$O1951))))</f>
        <v/>
      </c>
      <c r="N1951" s="53">
        <f>IF(K1951="","",K1951-L1951-M1951-N($I1951)-$P1951*N(Settings!$D$20))</f>
        <v/>
      </c>
      <c r="O1951">
        <f>IF($C1951="",0,IFERROR(MATCH($C1951,Settings!$D$11:$D$18,0),0))</f>
        <v/>
      </c>
      <c r="P1951">
        <f>IF(LOWER(TRIM($J1951&amp;""))="x",1,0)</f>
        <v/>
      </c>
    </row>
    <row r="1952">
      <c r="A1952" s="49" t="n">
        <v>46262</v>
      </c>
      <c r="B1952" s="50" t="inlineStr">
        <is>
          <t>BL27945</t>
        </is>
      </c>
      <c r="C1952" s="50" t="inlineStr">
        <is>
          <t>Own shop</t>
        </is>
      </c>
      <c r="D1952" s="50" t="inlineStr">
        <is>
          <t>BL-402</t>
        </is>
      </c>
      <c r="E1952" s="50" t="n">
        <v>1</v>
      </c>
      <c r="F1952" s="51" t="n">
        <v>41.93</v>
      </c>
      <c r="G1952" s="51" t="n">
        <v>0</v>
      </c>
      <c r="H1952" s="51" t="n">
        <v>4.12</v>
      </c>
      <c r="I1952" s="51" t="n">
        <v>6.9</v>
      </c>
      <c r="J1952" s="50" t="n"/>
      <c r="K1952" s="52">
        <f>IF(OR($A1952="",$E1952=""),"",IF($P1952=1,0,N($E1952)*N($F1952)-N($G1952)+N($H1952)))</f>
        <v/>
      </c>
      <c r="L1952" s="52">
        <f>IF(K1952="","",IF($P1952=1,0,N($E1952)*IFERROR(INDEX(Products!$D$8:$D$307,MATCH($D1952,Products!$A$8:$A$307,0)),0)))</f>
        <v/>
      </c>
      <c r="M1952" s="52">
        <f>IF(OR(K1952="",$O1952=0),IF(K1952="","",0),IF($P1952=1,0,K1952*(N(INDEX(Settings!$E$11:$E$18,$O1952))+N(INDEX(Settings!$G$11:$G$18,$O1952)))+N(INDEX(Settings!$F$11:$F$18,$O1952))))</f>
        <v/>
      </c>
      <c r="N1952" s="53">
        <f>IF(K1952="","",K1952-L1952-M1952-N($I1952)-$P1952*N(Settings!$D$20))</f>
        <v/>
      </c>
      <c r="O1952">
        <f>IF($C1952="",0,IFERROR(MATCH($C1952,Settings!$D$11:$D$18,0),0))</f>
        <v/>
      </c>
      <c r="P1952">
        <f>IF(LOWER(TRIM($J1952&amp;""))="x",1,0)</f>
        <v/>
      </c>
    </row>
    <row r="1953">
      <c r="A1953" s="49" t="n">
        <v>46262</v>
      </c>
      <c r="B1953" s="50" t="inlineStr">
        <is>
          <t>BL27946</t>
        </is>
      </c>
      <c r="C1953" s="50" t="inlineStr">
        <is>
          <t>Amazon</t>
        </is>
      </c>
      <c r="D1953" s="50" t="inlineStr">
        <is>
          <t>BL-201</t>
        </is>
      </c>
      <c r="E1953" s="50" t="n">
        <v>1</v>
      </c>
      <c r="F1953" s="51" t="n">
        <v>13.15</v>
      </c>
      <c r="G1953" s="51" t="n">
        <v>0</v>
      </c>
      <c r="H1953" s="51" t="n">
        <v>0</v>
      </c>
      <c r="I1953" s="51" t="n">
        <v>4.78</v>
      </c>
      <c r="J1953" s="50" t="n"/>
      <c r="K1953" s="52">
        <f>IF(OR($A1953="",$E1953=""),"",IF($P1953=1,0,N($E1953)*N($F1953)-N($G1953)+N($H1953)))</f>
        <v/>
      </c>
      <c r="L1953" s="52">
        <f>IF(K1953="","",IF($P1953=1,0,N($E1953)*IFERROR(INDEX(Products!$D$8:$D$307,MATCH($D1953,Products!$A$8:$A$307,0)),0)))</f>
        <v/>
      </c>
      <c r="M1953" s="52">
        <f>IF(OR(K1953="",$O1953=0),IF(K1953="","",0),IF($P1953=1,0,K1953*(N(INDEX(Settings!$E$11:$E$18,$O1953))+N(INDEX(Settings!$G$11:$G$18,$O1953)))+N(INDEX(Settings!$F$11:$F$18,$O1953))))</f>
        <v/>
      </c>
      <c r="N1953" s="53">
        <f>IF(K1953="","",K1953-L1953-M1953-N($I1953)-$P1953*N(Settings!$D$20))</f>
        <v/>
      </c>
      <c r="O1953">
        <f>IF($C1953="",0,IFERROR(MATCH($C1953,Settings!$D$11:$D$18,0),0))</f>
        <v/>
      </c>
      <c r="P1953">
        <f>IF(LOWER(TRIM($J1953&amp;""))="x",1,0)</f>
        <v/>
      </c>
    </row>
    <row r="1954">
      <c r="A1954" s="49" t="n">
        <v>46262</v>
      </c>
      <c r="B1954" s="50" t="inlineStr">
        <is>
          <t>BL27947</t>
        </is>
      </c>
      <c r="C1954" s="50" t="inlineStr">
        <is>
          <t>Own shop</t>
        </is>
      </c>
      <c r="D1954" s="50" t="inlineStr">
        <is>
          <t>BL-101</t>
        </is>
      </c>
      <c r="E1954" s="50" t="n">
        <v>2</v>
      </c>
      <c r="F1954" s="51" t="n">
        <v>20.92</v>
      </c>
      <c r="G1954" s="51" t="n">
        <v>0</v>
      </c>
      <c r="H1954" s="51" t="n">
        <v>4.12</v>
      </c>
      <c r="I1954" s="51" t="n">
        <v>5.18</v>
      </c>
      <c r="J1954" s="50" t="n"/>
      <c r="K1954" s="52">
        <f>IF(OR($A1954="",$E1954=""),"",IF($P1954=1,0,N($E1954)*N($F1954)-N($G1954)+N($H1954)))</f>
        <v/>
      </c>
      <c r="L1954" s="52">
        <f>IF(K1954="","",IF($P1954=1,0,N($E1954)*IFERROR(INDEX(Products!$D$8:$D$307,MATCH($D1954,Products!$A$8:$A$307,0)),0)))</f>
        <v/>
      </c>
      <c r="M1954" s="52">
        <f>IF(OR(K1954="",$O1954=0),IF(K1954="","",0),IF($P1954=1,0,K1954*(N(INDEX(Settings!$E$11:$E$18,$O1954))+N(INDEX(Settings!$G$11:$G$18,$O1954)))+N(INDEX(Settings!$F$11:$F$18,$O1954))))</f>
        <v/>
      </c>
      <c r="N1954" s="53">
        <f>IF(K1954="","",K1954-L1954-M1954-N($I1954)-$P1954*N(Settings!$D$20))</f>
        <v/>
      </c>
      <c r="O1954">
        <f>IF($C1954="",0,IFERROR(MATCH($C1954,Settings!$D$11:$D$18,0),0))</f>
        <v/>
      </c>
      <c r="P1954">
        <f>IF(LOWER(TRIM($J1954&amp;""))="x",1,0)</f>
        <v/>
      </c>
    </row>
    <row r="1955">
      <c r="A1955" s="49" t="n">
        <v>46262</v>
      </c>
      <c r="B1955" s="50" t="inlineStr">
        <is>
          <t>BL27948</t>
        </is>
      </c>
      <c r="C1955" s="50" t="inlineStr">
        <is>
          <t>Amazon</t>
        </is>
      </c>
      <c r="D1955" s="50" t="inlineStr">
        <is>
          <t>BL-302</t>
        </is>
      </c>
      <c r="E1955" s="50" t="n">
        <v>1</v>
      </c>
      <c r="F1955" s="51" t="n">
        <v>35.21</v>
      </c>
      <c r="G1955" s="51" t="n">
        <v>0</v>
      </c>
      <c r="H1955" s="51" t="n">
        <v>0</v>
      </c>
      <c r="I1955" s="51" t="n">
        <v>4.53</v>
      </c>
      <c r="J1955" s="50" t="n"/>
      <c r="K1955" s="52">
        <f>IF(OR($A1955="",$E1955=""),"",IF($P1955=1,0,N($E1955)*N($F1955)-N($G1955)+N($H1955)))</f>
        <v/>
      </c>
      <c r="L1955" s="52">
        <f>IF(K1955="","",IF($P1955=1,0,N($E1955)*IFERROR(INDEX(Products!$D$8:$D$307,MATCH($D1955,Products!$A$8:$A$307,0)),0)))</f>
        <v/>
      </c>
      <c r="M1955" s="52">
        <f>IF(OR(K1955="",$O1955=0),IF(K1955="","",0),IF($P1955=1,0,K1955*(N(INDEX(Settings!$E$11:$E$18,$O1955))+N(INDEX(Settings!$G$11:$G$18,$O1955)))+N(INDEX(Settings!$F$11:$F$18,$O1955))))</f>
        <v/>
      </c>
      <c r="N1955" s="53">
        <f>IF(K1955="","",K1955-L1955-M1955-N($I1955)-$P1955*N(Settings!$D$20))</f>
        <v/>
      </c>
      <c r="O1955">
        <f>IF($C1955="",0,IFERROR(MATCH($C1955,Settings!$D$11:$D$18,0),0))</f>
        <v/>
      </c>
      <c r="P1955">
        <f>IF(LOWER(TRIM($J1955&amp;""))="x",1,0)</f>
        <v/>
      </c>
    </row>
    <row r="1956">
      <c r="A1956" s="49" t="n">
        <v>46262</v>
      </c>
      <c r="B1956" s="50" t="inlineStr">
        <is>
          <t>BL27949</t>
        </is>
      </c>
      <c r="C1956" s="50" t="inlineStr">
        <is>
          <t>Own shop</t>
        </is>
      </c>
      <c r="D1956" s="50" t="inlineStr">
        <is>
          <t>BL-101</t>
        </is>
      </c>
      <c r="E1956" s="50" t="n">
        <v>1</v>
      </c>
      <c r="F1956" s="51" t="n">
        <v>20.92</v>
      </c>
      <c r="G1956" s="51" t="n">
        <v>0</v>
      </c>
      <c r="H1956" s="51" t="n">
        <v>4.12</v>
      </c>
      <c r="I1956" s="51" t="n">
        <v>4.49</v>
      </c>
      <c r="J1956" s="50" t="n"/>
      <c r="K1956" s="52">
        <f>IF(OR($A1956="",$E1956=""),"",IF($P1956=1,0,N($E1956)*N($F1956)-N($G1956)+N($H1956)))</f>
        <v/>
      </c>
      <c r="L1956" s="52">
        <f>IF(K1956="","",IF($P1956=1,0,N($E1956)*IFERROR(INDEX(Products!$D$8:$D$307,MATCH($D1956,Products!$A$8:$A$307,0)),0)))</f>
        <v/>
      </c>
      <c r="M1956" s="52">
        <f>IF(OR(K1956="",$O1956=0),IF(K1956="","",0),IF($P1956=1,0,K1956*(N(INDEX(Settings!$E$11:$E$18,$O1956))+N(INDEX(Settings!$G$11:$G$18,$O1956)))+N(INDEX(Settings!$F$11:$F$18,$O1956))))</f>
        <v/>
      </c>
      <c r="N1956" s="53">
        <f>IF(K1956="","",K1956-L1956-M1956-N($I1956)-$P1956*N(Settings!$D$20))</f>
        <v/>
      </c>
      <c r="O1956">
        <f>IF($C1956="",0,IFERROR(MATCH($C1956,Settings!$D$11:$D$18,0),0))</f>
        <v/>
      </c>
      <c r="P1956">
        <f>IF(LOWER(TRIM($J1956&amp;""))="x",1,0)</f>
        <v/>
      </c>
    </row>
    <row r="1957">
      <c r="A1957" s="49" t="n">
        <v>46263</v>
      </c>
      <c r="B1957" s="50" t="inlineStr">
        <is>
          <t>BL27950</t>
        </is>
      </c>
      <c r="C1957" s="50" t="inlineStr">
        <is>
          <t>Amazon</t>
        </is>
      </c>
      <c r="D1957" s="50" t="inlineStr">
        <is>
          <t>BL-104</t>
        </is>
      </c>
      <c r="E1957" s="50" t="n">
        <v>1</v>
      </c>
      <c r="F1957" s="51" t="n">
        <v>8.74</v>
      </c>
      <c r="G1957" s="51" t="n">
        <v>0</v>
      </c>
      <c r="H1957" s="51" t="n">
        <v>0</v>
      </c>
      <c r="I1957" s="51" t="n">
        <v>4.25</v>
      </c>
      <c r="J1957" s="50" t="n"/>
      <c r="K1957" s="52">
        <f>IF(OR($A1957="",$E1957=""),"",IF($P1957=1,0,N($E1957)*N($F1957)-N($G1957)+N($H1957)))</f>
        <v/>
      </c>
      <c r="L1957" s="52">
        <f>IF(K1957="","",IF($P1957=1,0,N($E1957)*IFERROR(INDEX(Products!$D$8:$D$307,MATCH($D1957,Products!$A$8:$A$307,0)),0)))</f>
        <v/>
      </c>
      <c r="M1957" s="52">
        <f>IF(OR(K1957="",$O1957=0),IF(K1957="","",0),IF($P1957=1,0,K1957*(N(INDEX(Settings!$E$11:$E$18,$O1957))+N(INDEX(Settings!$G$11:$G$18,$O1957)))+N(INDEX(Settings!$F$11:$F$18,$O1957))))</f>
        <v/>
      </c>
      <c r="N1957" s="53">
        <f>IF(K1957="","",K1957-L1957-M1957-N($I1957)-$P1957*N(Settings!$D$20))</f>
        <v/>
      </c>
      <c r="O1957">
        <f>IF($C1957="",0,IFERROR(MATCH($C1957,Settings!$D$11:$D$18,0),0))</f>
        <v/>
      </c>
      <c r="P1957">
        <f>IF(LOWER(TRIM($J1957&amp;""))="x",1,0)</f>
        <v/>
      </c>
    </row>
    <row r="1958">
      <c r="A1958" s="49" t="n">
        <v>46263</v>
      </c>
      <c r="B1958" s="50" t="inlineStr">
        <is>
          <t>BL27951</t>
        </is>
      </c>
      <c r="C1958" s="50" t="inlineStr">
        <is>
          <t>Amazon</t>
        </is>
      </c>
      <c r="D1958" s="50" t="inlineStr">
        <is>
          <t>BL-403</t>
        </is>
      </c>
      <c r="E1958" s="50" t="n">
        <v>2</v>
      </c>
      <c r="F1958" s="51" t="n">
        <v>11.38</v>
      </c>
      <c r="G1958" s="51" t="n">
        <v>0</v>
      </c>
      <c r="H1958" s="51" t="n">
        <v>0</v>
      </c>
      <c r="I1958" s="51" t="n">
        <v>4.5</v>
      </c>
      <c r="J1958" s="50" t="n"/>
      <c r="K1958" s="52">
        <f>IF(OR($A1958="",$E1958=""),"",IF($P1958=1,0,N($E1958)*N($F1958)-N($G1958)+N($H1958)))</f>
        <v/>
      </c>
      <c r="L1958" s="52">
        <f>IF(K1958="","",IF($P1958=1,0,N($E1958)*IFERROR(INDEX(Products!$D$8:$D$307,MATCH($D1958,Products!$A$8:$A$307,0)),0)))</f>
        <v/>
      </c>
      <c r="M1958" s="52">
        <f>IF(OR(K1958="",$O1958=0),IF(K1958="","",0),IF($P1958=1,0,K1958*(N(INDEX(Settings!$E$11:$E$18,$O1958))+N(INDEX(Settings!$G$11:$G$18,$O1958)))+N(INDEX(Settings!$F$11:$F$18,$O1958))))</f>
        <v/>
      </c>
      <c r="N1958" s="53">
        <f>IF(K1958="","",K1958-L1958-M1958-N($I1958)-$P1958*N(Settings!$D$20))</f>
        <v/>
      </c>
      <c r="O1958">
        <f>IF($C1958="",0,IFERROR(MATCH($C1958,Settings!$D$11:$D$18,0),0))</f>
        <v/>
      </c>
      <c r="P1958">
        <f>IF(LOWER(TRIM($J1958&amp;""))="x",1,0)</f>
        <v/>
      </c>
    </row>
    <row r="1959">
      <c r="A1959" s="49" t="n">
        <v>46263</v>
      </c>
      <c r="B1959" s="50" t="inlineStr">
        <is>
          <t>BL27952</t>
        </is>
      </c>
      <c r="C1959" s="50" t="inlineStr">
        <is>
          <t>eBay</t>
        </is>
      </c>
      <c r="D1959" s="50" t="inlineStr">
        <is>
          <t>BL-204</t>
        </is>
      </c>
      <c r="E1959" s="50" t="n">
        <v>1</v>
      </c>
      <c r="F1959" s="51" t="n">
        <v>19.24</v>
      </c>
      <c r="G1959" s="51" t="n">
        <v>0</v>
      </c>
      <c r="H1959" s="51" t="n">
        <v>3.28</v>
      </c>
      <c r="I1959" s="51" t="n">
        <v>4.86</v>
      </c>
      <c r="J1959" s="50" t="n"/>
      <c r="K1959" s="52">
        <f>IF(OR($A1959="",$E1959=""),"",IF($P1959=1,0,N($E1959)*N($F1959)-N($G1959)+N($H1959)))</f>
        <v/>
      </c>
      <c r="L1959" s="52">
        <f>IF(K1959="","",IF($P1959=1,0,N($E1959)*IFERROR(INDEX(Products!$D$8:$D$307,MATCH($D1959,Products!$A$8:$A$307,0)),0)))</f>
        <v/>
      </c>
      <c r="M1959" s="52">
        <f>IF(OR(K1959="",$O1959=0),IF(K1959="","",0),IF($P1959=1,0,K1959*(N(INDEX(Settings!$E$11:$E$18,$O1959))+N(INDEX(Settings!$G$11:$G$18,$O1959)))+N(INDEX(Settings!$F$11:$F$18,$O1959))))</f>
        <v/>
      </c>
      <c r="N1959" s="53">
        <f>IF(K1959="","",K1959-L1959-M1959-N($I1959)-$P1959*N(Settings!$D$20))</f>
        <v/>
      </c>
      <c r="O1959">
        <f>IF($C1959="",0,IFERROR(MATCH($C1959,Settings!$D$11:$D$18,0),0))</f>
        <v/>
      </c>
      <c r="P1959">
        <f>IF(LOWER(TRIM($J1959&amp;""))="x",1,0)</f>
        <v/>
      </c>
    </row>
    <row r="1960">
      <c r="A1960" s="49" t="n">
        <v>46263</v>
      </c>
      <c r="B1960" s="50" t="inlineStr">
        <is>
          <t>BL27953</t>
        </is>
      </c>
      <c r="C1960" s="50" t="inlineStr">
        <is>
          <t>Amazon</t>
        </is>
      </c>
      <c r="D1960" s="50" t="inlineStr">
        <is>
          <t>BL-101</t>
        </is>
      </c>
      <c r="E1960" s="50" t="n">
        <v>1</v>
      </c>
      <c r="F1960" s="51" t="n">
        <v>21.97</v>
      </c>
      <c r="G1960" s="51" t="n">
        <v>0</v>
      </c>
      <c r="H1960" s="51" t="n">
        <v>0</v>
      </c>
      <c r="I1960" s="51" t="n">
        <v>4.53</v>
      </c>
      <c r="J1960" s="50" t="n"/>
      <c r="K1960" s="52">
        <f>IF(OR($A1960="",$E1960=""),"",IF($P1960=1,0,N($E1960)*N($F1960)-N($G1960)+N($H1960)))</f>
        <v/>
      </c>
      <c r="L1960" s="52">
        <f>IF(K1960="","",IF($P1960=1,0,N($E1960)*IFERROR(INDEX(Products!$D$8:$D$307,MATCH($D1960,Products!$A$8:$A$307,0)),0)))</f>
        <v/>
      </c>
      <c r="M1960" s="52">
        <f>IF(OR(K1960="",$O1960=0),IF(K1960="","",0),IF($P1960=1,0,K1960*(N(INDEX(Settings!$E$11:$E$18,$O1960))+N(INDEX(Settings!$G$11:$G$18,$O1960)))+N(INDEX(Settings!$F$11:$F$18,$O1960))))</f>
        <v/>
      </c>
      <c r="N1960" s="53">
        <f>IF(K1960="","",K1960-L1960-M1960-N($I1960)-$P1960*N(Settings!$D$20))</f>
        <v/>
      </c>
      <c r="O1960">
        <f>IF($C1960="",0,IFERROR(MATCH($C1960,Settings!$D$11:$D$18,0),0))</f>
        <v/>
      </c>
      <c r="P1960">
        <f>IF(LOWER(TRIM($J1960&amp;""))="x",1,0)</f>
        <v/>
      </c>
    </row>
    <row r="1961">
      <c r="A1961" s="49" t="n">
        <v>46263</v>
      </c>
      <c r="B1961" s="50" t="inlineStr">
        <is>
          <t>BL27954</t>
        </is>
      </c>
      <c r="C1961" s="50" t="inlineStr">
        <is>
          <t>Own shop</t>
        </is>
      </c>
      <c r="D1961" s="50" t="inlineStr">
        <is>
          <t>BL-203</t>
        </is>
      </c>
      <c r="E1961" s="50" t="n">
        <v>1</v>
      </c>
      <c r="F1961" s="51" t="n">
        <v>16.72</v>
      </c>
      <c r="G1961" s="51" t="n">
        <v>0</v>
      </c>
      <c r="H1961" s="51" t="n">
        <v>4.12</v>
      </c>
      <c r="I1961" s="51" t="n">
        <v>4.14</v>
      </c>
      <c r="J1961" s="50" t="n"/>
      <c r="K1961" s="52">
        <f>IF(OR($A1961="",$E1961=""),"",IF($P1961=1,0,N($E1961)*N($F1961)-N($G1961)+N($H1961)))</f>
        <v/>
      </c>
      <c r="L1961" s="52">
        <f>IF(K1961="","",IF($P1961=1,0,N($E1961)*IFERROR(INDEX(Products!$D$8:$D$307,MATCH($D1961,Products!$A$8:$A$307,0)),0)))</f>
        <v/>
      </c>
      <c r="M1961" s="52">
        <f>IF(OR(K1961="",$O1961=0),IF(K1961="","",0),IF($P1961=1,0,K1961*(N(INDEX(Settings!$E$11:$E$18,$O1961))+N(INDEX(Settings!$G$11:$G$18,$O1961)))+N(INDEX(Settings!$F$11:$F$18,$O1961))))</f>
        <v/>
      </c>
      <c r="N1961" s="53">
        <f>IF(K1961="","",K1961-L1961-M1961-N($I1961)-$P1961*N(Settings!$D$20))</f>
        <v/>
      </c>
      <c r="O1961">
        <f>IF($C1961="",0,IFERROR(MATCH($C1961,Settings!$D$11:$D$18,0),0))</f>
        <v/>
      </c>
      <c r="P1961">
        <f>IF(LOWER(TRIM($J1961&amp;""))="x",1,0)</f>
        <v/>
      </c>
    </row>
    <row r="1962">
      <c r="A1962" s="49" t="n">
        <v>46264</v>
      </c>
      <c r="B1962" s="50" t="inlineStr">
        <is>
          <t>BL27955</t>
        </is>
      </c>
      <c r="C1962" s="50" t="inlineStr">
        <is>
          <t>Amazon</t>
        </is>
      </c>
      <c r="D1962" s="50" t="inlineStr">
        <is>
          <t>BL-203</t>
        </is>
      </c>
      <c r="E1962" s="50" t="n">
        <v>1</v>
      </c>
      <c r="F1962" s="51" t="n">
        <v>17.56</v>
      </c>
      <c r="G1962" s="51" t="n">
        <v>0</v>
      </c>
      <c r="H1962" s="51" t="n">
        <v>0</v>
      </c>
      <c r="I1962" s="51" t="n">
        <v>5.05</v>
      </c>
      <c r="J1962" s="50" t="inlineStr">
        <is>
          <t>x</t>
        </is>
      </c>
      <c r="K1962" s="52">
        <f>IF(OR($A1962="",$E1962=""),"",IF($P1962=1,0,N($E1962)*N($F1962)-N($G1962)+N($H1962)))</f>
        <v/>
      </c>
      <c r="L1962" s="52">
        <f>IF(K1962="","",IF($P1962=1,0,N($E1962)*IFERROR(INDEX(Products!$D$8:$D$307,MATCH($D1962,Products!$A$8:$A$307,0)),0)))</f>
        <v/>
      </c>
      <c r="M1962" s="52">
        <f>IF(OR(K1962="",$O1962=0),IF(K1962="","",0),IF($P1962=1,0,K1962*(N(INDEX(Settings!$E$11:$E$18,$O1962))+N(INDEX(Settings!$G$11:$G$18,$O1962)))+N(INDEX(Settings!$F$11:$F$18,$O1962))))</f>
        <v/>
      </c>
      <c r="N1962" s="53">
        <f>IF(K1962="","",K1962-L1962-M1962-N($I1962)-$P1962*N(Settings!$D$20))</f>
        <v/>
      </c>
      <c r="O1962">
        <f>IF($C1962="",0,IFERROR(MATCH($C1962,Settings!$D$11:$D$18,0),0))</f>
        <v/>
      </c>
      <c r="P1962">
        <f>IF(LOWER(TRIM($J1962&amp;""))="x",1,0)</f>
        <v/>
      </c>
    </row>
    <row r="1963">
      <c r="A1963" s="49" t="n">
        <v>46264</v>
      </c>
      <c r="B1963" s="50" t="inlineStr">
        <is>
          <t>BL27956</t>
        </is>
      </c>
      <c r="C1963" s="50" t="inlineStr">
        <is>
          <t>Own shop</t>
        </is>
      </c>
      <c r="D1963" s="50" t="inlineStr">
        <is>
          <t>BL-101</t>
        </is>
      </c>
      <c r="E1963" s="50" t="n">
        <v>1</v>
      </c>
      <c r="F1963" s="51" t="n">
        <v>20.92</v>
      </c>
      <c r="G1963" s="51" t="n">
        <v>0</v>
      </c>
      <c r="H1963" s="51" t="n">
        <v>4.12</v>
      </c>
      <c r="I1963" s="51" t="n">
        <v>4.1</v>
      </c>
      <c r="J1963" s="50" t="n"/>
      <c r="K1963" s="52">
        <f>IF(OR($A1963="",$E1963=""),"",IF($P1963=1,0,N($E1963)*N($F1963)-N($G1963)+N($H1963)))</f>
        <v/>
      </c>
      <c r="L1963" s="52">
        <f>IF(K1963="","",IF($P1963=1,0,N($E1963)*IFERROR(INDEX(Products!$D$8:$D$307,MATCH($D1963,Products!$A$8:$A$307,0)),0)))</f>
        <v/>
      </c>
      <c r="M1963" s="52">
        <f>IF(OR(K1963="",$O1963=0),IF(K1963="","",0),IF($P1963=1,0,K1963*(N(INDEX(Settings!$E$11:$E$18,$O1963))+N(INDEX(Settings!$G$11:$G$18,$O1963)))+N(INDEX(Settings!$F$11:$F$18,$O1963))))</f>
        <v/>
      </c>
      <c r="N1963" s="53">
        <f>IF(K1963="","",K1963-L1963-M1963-N($I1963)-$P1963*N(Settings!$D$20))</f>
        <v/>
      </c>
      <c r="O1963">
        <f>IF($C1963="",0,IFERROR(MATCH($C1963,Settings!$D$11:$D$18,0),0))</f>
        <v/>
      </c>
      <c r="P1963">
        <f>IF(LOWER(TRIM($J1963&amp;""))="x",1,0)</f>
        <v/>
      </c>
    </row>
    <row r="1964">
      <c r="A1964" s="49" t="n">
        <v>46264</v>
      </c>
      <c r="B1964" s="50" t="inlineStr">
        <is>
          <t>BL27957</t>
        </is>
      </c>
      <c r="C1964" s="50" t="inlineStr">
        <is>
          <t>eBay</t>
        </is>
      </c>
      <c r="D1964" s="50" t="inlineStr">
        <is>
          <t>BL-303</t>
        </is>
      </c>
      <c r="E1964" s="50" t="n">
        <v>1</v>
      </c>
      <c r="F1964" s="51" t="n">
        <v>10</v>
      </c>
      <c r="G1964" s="51" t="n">
        <v>0</v>
      </c>
      <c r="H1964" s="51" t="n">
        <v>3.28</v>
      </c>
      <c r="I1964" s="51" t="n">
        <v>4.47</v>
      </c>
      <c r="J1964" s="50" t="n"/>
      <c r="K1964" s="52">
        <f>IF(OR($A1964="",$E1964=""),"",IF($P1964=1,0,N($E1964)*N($F1964)-N($G1964)+N($H1964)))</f>
        <v/>
      </c>
      <c r="L1964" s="52">
        <f>IF(K1964="","",IF($P1964=1,0,N($E1964)*IFERROR(INDEX(Products!$D$8:$D$307,MATCH($D1964,Products!$A$8:$A$307,0)),0)))</f>
        <v/>
      </c>
      <c r="M1964" s="52">
        <f>IF(OR(K1964="",$O1964=0),IF(K1964="","",0),IF($P1964=1,0,K1964*(N(INDEX(Settings!$E$11:$E$18,$O1964))+N(INDEX(Settings!$G$11:$G$18,$O1964)))+N(INDEX(Settings!$F$11:$F$18,$O1964))))</f>
        <v/>
      </c>
      <c r="N1964" s="53">
        <f>IF(K1964="","",K1964-L1964-M1964-N($I1964)-$P1964*N(Settings!$D$20))</f>
        <v/>
      </c>
      <c r="O1964">
        <f>IF($C1964="",0,IFERROR(MATCH($C1964,Settings!$D$11:$D$18,0),0))</f>
        <v/>
      </c>
      <c r="P1964">
        <f>IF(LOWER(TRIM($J1964&amp;""))="x",1,0)</f>
        <v/>
      </c>
    </row>
    <row r="1965">
      <c r="A1965" s="49" t="n">
        <v>46264</v>
      </c>
      <c r="B1965" s="50" t="inlineStr">
        <is>
          <t>BL27958</t>
        </is>
      </c>
      <c r="C1965" s="50" t="inlineStr">
        <is>
          <t>eBay</t>
        </is>
      </c>
      <c r="D1965" s="50" t="inlineStr">
        <is>
          <t>BL-303</t>
        </is>
      </c>
      <c r="E1965" s="50" t="n">
        <v>1</v>
      </c>
      <c r="F1965" s="51" t="n">
        <v>10</v>
      </c>
      <c r="G1965" s="51" t="n">
        <v>0</v>
      </c>
      <c r="H1965" s="51" t="n">
        <v>3.28</v>
      </c>
      <c r="I1965" s="51" t="n">
        <v>5.18</v>
      </c>
      <c r="J1965" s="50" t="n"/>
      <c r="K1965" s="52">
        <f>IF(OR($A1965="",$E1965=""),"",IF($P1965=1,0,N($E1965)*N($F1965)-N($G1965)+N($H1965)))</f>
        <v/>
      </c>
      <c r="L1965" s="52">
        <f>IF(K1965="","",IF($P1965=1,0,N($E1965)*IFERROR(INDEX(Products!$D$8:$D$307,MATCH($D1965,Products!$A$8:$A$307,0)),0)))</f>
        <v/>
      </c>
      <c r="M1965" s="52">
        <f>IF(OR(K1965="",$O1965=0),IF(K1965="","",0),IF($P1965=1,0,K1965*(N(INDEX(Settings!$E$11:$E$18,$O1965))+N(INDEX(Settings!$G$11:$G$18,$O1965)))+N(INDEX(Settings!$F$11:$F$18,$O1965))))</f>
        <v/>
      </c>
      <c r="N1965" s="53">
        <f>IF(K1965="","",K1965-L1965-M1965-N($I1965)-$P1965*N(Settings!$D$20))</f>
        <v/>
      </c>
      <c r="O1965">
        <f>IF($C1965="",0,IFERROR(MATCH($C1965,Settings!$D$11:$D$18,0),0))</f>
        <v/>
      </c>
      <c r="P1965">
        <f>IF(LOWER(TRIM($J1965&amp;""))="x",1,0)</f>
        <v/>
      </c>
    </row>
    <row r="1966">
      <c r="A1966" s="49" t="n">
        <v>46264</v>
      </c>
      <c r="B1966" s="50" t="inlineStr">
        <is>
          <t>BL27959</t>
        </is>
      </c>
      <c r="C1966" s="50" t="inlineStr">
        <is>
          <t>Own shop</t>
        </is>
      </c>
      <c r="D1966" s="50" t="inlineStr">
        <is>
          <t>BL-403</t>
        </is>
      </c>
      <c r="E1966" s="50" t="n">
        <v>1</v>
      </c>
      <c r="F1966" s="51" t="n">
        <v>10.84</v>
      </c>
      <c r="G1966" s="51" t="n">
        <v>0</v>
      </c>
      <c r="H1966" s="51" t="n">
        <v>4.12</v>
      </c>
      <c r="I1966" s="51" t="n">
        <v>4.53</v>
      </c>
      <c r="J1966" s="50" t="n"/>
      <c r="K1966" s="52">
        <f>IF(OR($A1966="",$E1966=""),"",IF($P1966=1,0,N($E1966)*N($F1966)-N($G1966)+N($H1966)))</f>
        <v/>
      </c>
      <c r="L1966" s="52">
        <f>IF(K1966="","",IF($P1966=1,0,N($E1966)*IFERROR(INDEX(Products!$D$8:$D$307,MATCH($D1966,Products!$A$8:$A$307,0)),0)))</f>
        <v/>
      </c>
      <c r="M1966" s="52">
        <f>IF(OR(K1966="",$O1966=0),IF(K1966="","",0),IF($P1966=1,0,K1966*(N(INDEX(Settings!$E$11:$E$18,$O1966))+N(INDEX(Settings!$G$11:$G$18,$O1966)))+N(INDEX(Settings!$F$11:$F$18,$O1966))))</f>
        <v/>
      </c>
      <c r="N1966" s="53">
        <f>IF(K1966="","",K1966-L1966-M1966-N($I1966)-$P1966*N(Settings!$D$20))</f>
        <v/>
      </c>
      <c r="O1966">
        <f>IF($C1966="",0,IFERROR(MATCH($C1966,Settings!$D$11:$D$18,0),0))</f>
        <v/>
      </c>
      <c r="P1966">
        <f>IF(LOWER(TRIM($J1966&amp;""))="x",1,0)</f>
        <v/>
      </c>
    </row>
    <row r="1967">
      <c r="A1967" s="49" t="n">
        <v>46264</v>
      </c>
      <c r="B1967" s="50" t="inlineStr">
        <is>
          <t>BL27960</t>
        </is>
      </c>
      <c r="C1967" s="50" t="inlineStr">
        <is>
          <t>Own shop</t>
        </is>
      </c>
      <c r="D1967" s="50" t="inlineStr">
        <is>
          <t>BL-403</t>
        </is>
      </c>
      <c r="E1967" s="50" t="n">
        <v>2</v>
      </c>
      <c r="F1967" s="51" t="n">
        <v>10.84</v>
      </c>
      <c r="G1967" s="51" t="n">
        <v>0</v>
      </c>
      <c r="H1967" s="51" t="n">
        <v>4.12</v>
      </c>
      <c r="I1967" s="51" t="n">
        <v>4.52</v>
      </c>
      <c r="J1967" s="50" t="inlineStr">
        <is>
          <t>x</t>
        </is>
      </c>
      <c r="K1967" s="52">
        <f>IF(OR($A1967="",$E1967=""),"",IF($P1967=1,0,N($E1967)*N($F1967)-N($G1967)+N($H1967)))</f>
        <v/>
      </c>
      <c r="L1967" s="52">
        <f>IF(K1967="","",IF($P1967=1,0,N($E1967)*IFERROR(INDEX(Products!$D$8:$D$307,MATCH($D1967,Products!$A$8:$A$307,0)),0)))</f>
        <v/>
      </c>
      <c r="M1967" s="52">
        <f>IF(OR(K1967="",$O1967=0),IF(K1967="","",0),IF($P1967=1,0,K1967*(N(INDEX(Settings!$E$11:$E$18,$O1967))+N(INDEX(Settings!$G$11:$G$18,$O1967)))+N(INDEX(Settings!$F$11:$F$18,$O1967))))</f>
        <v/>
      </c>
      <c r="N1967" s="53">
        <f>IF(K1967="","",K1967-L1967-M1967-N($I1967)-$P1967*N(Settings!$D$20))</f>
        <v/>
      </c>
      <c r="O1967">
        <f>IF($C1967="",0,IFERROR(MATCH($C1967,Settings!$D$11:$D$18,0),0))</f>
        <v/>
      </c>
      <c r="P1967">
        <f>IF(LOWER(TRIM($J1967&amp;""))="x",1,0)</f>
        <v/>
      </c>
    </row>
    <row r="1968">
      <c r="A1968" s="49" t="n">
        <v>46264</v>
      </c>
      <c r="B1968" s="50" t="inlineStr">
        <is>
          <t>BL27961</t>
        </is>
      </c>
      <c r="C1968" s="50" t="inlineStr">
        <is>
          <t>Own shop</t>
        </is>
      </c>
      <c r="D1968" s="50" t="inlineStr">
        <is>
          <t>BL-203</t>
        </is>
      </c>
      <c r="E1968" s="50" t="n">
        <v>2</v>
      </c>
      <c r="F1968" s="51" t="n">
        <v>16.72</v>
      </c>
      <c r="G1968" s="51" t="n">
        <v>0</v>
      </c>
      <c r="H1968" s="51" t="n">
        <v>4.12</v>
      </c>
      <c r="I1968" s="51" t="n">
        <v>4.41</v>
      </c>
      <c r="J1968" s="50" t="n"/>
      <c r="K1968" s="52">
        <f>IF(OR($A1968="",$E1968=""),"",IF($P1968=1,0,N($E1968)*N($F1968)-N($G1968)+N($H1968)))</f>
        <v/>
      </c>
      <c r="L1968" s="52">
        <f>IF(K1968="","",IF($P1968=1,0,N($E1968)*IFERROR(INDEX(Products!$D$8:$D$307,MATCH($D1968,Products!$A$8:$A$307,0)),0)))</f>
        <v/>
      </c>
      <c r="M1968" s="52">
        <f>IF(OR(K1968="",$O1968=0),IF(K1968="","",0),IF($P1968=1,0,K1968*(N(INDEX(Settings!$E$11:$E$18,$O1968))+N(INDEX(Settings!$G$11:$G$18,$O1968)))+N(INDEX(Settings!$F$11:$F$18,$O1968))))</f>
        <v/>
      </c>
      <c r="N1968" s="53">
        <f>IF(K1968="","",K1968-L1968-M1968-N($I1968)-$P1968*N(Settings!$D$20))</f>
        <v/>
      </c>
      <c r="O1968">
        <f>IF($C1968="",0,IFERROR(MATCH($C1968,Settings!$D$11:$D$18,0),0))</f>
        <v/>
      </c>
      <c r="P1968">
        <f>IF(LOWER(TRIM($J1968&amp;""))="x",1,0)</f>
        <v/>
      </c>
    </row>
    <row r="1969">
      <c r="A1969" s="49" t="n">
        <v>46264</v>
      </c>
      <c r="B1969" s="50" t="inlineStr">
        <is>
          <t>BL27962</t>
        </is>
      </c>
      <c r="C1969" s="50" t="inlineStr">
        <is>
          <t>Own shop</t>
        </is>
      </c>
      <c r="D1969" s="50" t="inlineStr">
        <is>
          <t>BL-101</t>
        </is>
      </c>
      <c r="E1969" s="50" t="n">
        <v>1</v>
      </c>
      <c r="F1969" s="51" t="n">
        <v>20.92</v>
      </c>
      <c r="G1969" s="51" t="n">
        <v>0</v>
      </c>
      <c r="H1969" s="51" t="n">
        <v>4.12</v>
      </c>
      <c r="I1969" s="51" t="n">
        <v>4.9</v>
      </c>
      <c r="J1969" s="50" t="n"/>
      <c r="K1969" s="52">
        <f>IF(OR($A1969="",$E1969=""),"",IF($P1969=1,0,N($E1969)*N($F1969)-N($G1969)+N($H1969)))</f>
        <v/>
      </c>
      <c r="L1969" s="52">
        <f>IF(K1969="","",IF($P1969=1,0,N($E1969)*IFERROR(INDEX(Products!$D$8:$D$307,MATCH($D1969,Products!$A$8:$A$307,0)),0)))</f>
        <v/>
      </c>
      <c r="M1969" s="52">
        <f>IF(OR(K1969="",$O1969=0),IF(K1969="","",0),IF($P1969=1,0,K1969*(N(INDEX(Settings!$E$11:$E$18,$O1969))+N(INDEX(Settings!$G$11:$G$18,$O1969)))+N(INDEX(Settings!$F$11:$F$18,$O1969))))</f>
        <v/>
      </c>
      <c r="N1969" s="53">
        <f>IF(K1969="","",K1969-L1969-M1969-N($I1969)-$P1969*N(Settings!$D$20))</f>
        <v/>
      </c>
      <c r="O1969">
        <f>IF($C1969="",0,IFERROR(MATCH($C1969,Settings!$D$11:$D$18,0),0))</f>
        <v/>
      </c>
      <c r="P1969">
        <f>IF(LOWER(TRIM($J1969&amp;""))="x",1,0)</f>
        <v/>
      </c>
    </row>
    <row r="1970">
      <c r="A1970" s="49" t="n">
        <v>46264</v>
      </c>
      <c r="B1970" s="50" t="inlineStr">
        <is>
          <t>BL27963</t>
        </is>
      </c>
      <c r="C1970" s="50" t="inlineStr">
        <is>
          <t>Own shop</t>
        </is>
      </c>
      <c r="D1970" s="50" t="inlineStr">
        <is>
          <t>BL-101</t>
        </is>
      </c>
      <c r="E1970" s="50" t="n">
        <v>1</v>
      </c>
      <c r="F1970" s="51" t="n">
        <v>20.92</v>
      </c>
      <c r="G1970" s="51" t="n">
        <v>0</v>
      </c>
      <c r="H1970" s="51" t="n">
        <v>4.12</v>
      </c>
      <c r="I1970" s="51" t="n">
        <v>4.32</v>
      </c>
      <c r="J1970" s="50" t="n"/>
      <c r="K1970" s="52">
        <f>IF(OR($A1970="",$E1970=""),"",IF($P1970=1,0,N($E1970)*N($F1970)-N($G1970)+N($H1970)))</f>
        <v/>
      </c>
      <c r="L1970" s="52">
        <f>IF(K1970="","",IF($P1970=1,0,N($E1970)*IFERROR(INDEX(Products!$D$8:$D$307,MATCH($D1970,Products!$A$8:$A$307,0)),0)))</f>
        <v/>
      </c>
      <c r="M1970" s="52">
        <f>IF(OR(K1970="",$O1970=0),IF(K1970="","",0),IF($P1970=1,0,K1970*(N(INDEX(Settings!$E$11:$E$18,$O1970))+N(INDEX(Settings!$G$11:$G$18,$O1970)))+N(INDEX(Settings!$F$11:$F$18,$O1970))))</f>
        <v/>
      </c>
      <c r="N1970" s="53">
        <f>IF(K1970="","",K1970-L1970-M1970-N($I1970)-$P1970*N(Settings!$D$20))</f>
        <v/>
      </c>
      <c r="O1970">
        <f>IF($C1970="",0,IFERROR(MATCH($C1970,Settings!$D$11:$D$18,0),0))</f>
        <v/>
      </c>
      <c r="P1970">
        <f>IF(LOWER(TRIM($J1970&amp;""))="x",1,0)</f>
        <v/>
      </c>
    </row>
    <row r="1971">
      <c r="A1971" s="49" t="n">
        <v>46264</v>
      </c>
      <c r="B1971" s="50" t="inlineStr">
        <is>
          <t>BL27964</t>
        </is>
      </c>
      <c r="C1971" s="50" t="inlineStr">
        <is>
          <t>Own shop</t>
        </is>
      </c>
      <c r="D1971" s="50" t="inlineStr">
        <is>
          <t>BL-201</t>
        </is>
      </c>
      <c r="E1971" s="50" t="n">
        <v>2</v>
      </c>
      <c r="F1971" s="51" t="n">
        <v>12.52</v>
      </c>
      <c r="G1971" s="51" t="n">
        <v>0</v>
      </c>
      <c r="H1971" s="51" t="n">
        <v>4.12</v>
      </c>
      <c r="I1971" s="51" t="n">
        <v>4.57</v>
      </c>
      <c r="J1971" s="50" t="n"/>
      <c r="K1971" s="52">
        <f>IF(OR($A1971="",$E1971=""),"",IF($P1971=1,0,N($E1971)*N($F1971)-N($G1971)+N($H1971)))</f>
        <v/>
      </c>
      <c r="L1971" s="52">
        <f>IF(K1971="","",IF($P1971=1,0,N($E1971)*IFERROR(INDEX(Products!$D$8:$D$307,MATCH($D1971,Products!$A$8:$A$307,0)),0)))</f>
        <v/>
      </c>
      <c r="M1971" s="52">
        <f>IF(OR(K1971="",$O1971=0),IF(K1971="","",0),IF($P1971=1,0,K1971*(N(INDEX(Settings!$E$11:$E$18,$O1971))+N(INDEX(Settings!$G$11:$G$18,$O1971)))+N(INDEX(Settings!$F$11:$F$18,$O1971))))</f>
        <v/>
      </c>
      <c r="N1971" s="53">
        <f>IF(K1971="","",K1971-L1971-M1971-N($I1971)-$P1971*N(Settings!$D$20))</f>
        <v/>
      </c>
      <c r="O1971">
        <f>IF($C1971="",0,IFERROR(MATCH($C1971,Settings!$D$11:$D$18,0),0))</f>
        <v/>
      </c>
      <c r="P1971">
        <f>IF(LOWER(TRIM($J1971&amp;""))="x",1,0)</f>
        <v/>
      </c>
    </row>
    <row r="1972">
      <c r="A1972" s="49" t="n">
        <v>46264</v>
      </c>
      <c r="B1972" s="50" t="inlineStr">
        <is>
          <t>BL27965</t>
        </is>
      </c>
      <c r="C1972" s="50" t="inlineStr">
        <is>
          <t>Own shop</t>
        </is>
      </c>
      <c r="D1972" s="50" t="inlineStr">
        <is>
          <t>BL-203</t>
        </is>
      </c>
      <c r="E1972" s="50" t="n">
        <v>1</v>
      </c>
      <c r="F1972" s="51" t="n">
        <v>16.72</v>
      </c>
      <c r="G1972" s="51" t="n">
        <v>1.67</v>
      </c>
      <c r="H1972" s="51" t="n">
        <v>4.12</v>
      </c>
      <c r="I1972" s="51" t="n">
        <v>4.76</v>
      </c>
      <c r="J1972" s="50" t="inlineStr">
        <is>
          <t>x</t>
        </is>
      </c>
      <c r="K1972" s="52">
        <f>IF(OR($A1972="",$E1972=""),"",IF($P1972=1,0,N($E1972)*N($F1972)-N($G1972)+N($H1972)))</f>
        <v/>
      </c>
      <c r="L1972" s="52">
        <f>IF(K1972="","",IF($P1972=1,0,N($E1972)*IFERROR(INDEX(Products!$D$8:$D$307,MATCH($D1972,Products!$A$8:$A$307,0)),0)))</f>
        <v/>
      </c>
      <c r="M1972" s="52">
        <f>IF(OR(K1972="",$O1972=0),IF(K1972="","",0),IF($P1972=1,0,K1972*(N(INDEX(Settings!$E$11:$E$18,$O1972))+N(INDEX(Settings!$G$11:$G$18,$O1972)))+N(INDEX(Settings!$F$11:$F$18,$O1972))))</f>
        <v/>
      </c>
      <c r="N1972" s="53">
        <f>IF(K1972="","",K1972-L1972-M1972-N($I1972)-$P1972*N(Settings!$D$20))</f>
        <v/>
      </c>
      <c r="O1972">
        <f>IF($C1972="",0,IFERROR(MATCH($C1972,Settings!$D$11:$D$18,0),0))</f>
        <v/>
      </c>
      <c r="P1972">
        <f>IF(LOWER(TRIM($J1972&amp;""))="x",1,0)</f>
        <v/>
      </c>
    </row>
    <row r="1973">
      <c r="A1973" s="49" t="n">
        <v>46265</v>
      </c>
      <c r="B1973" s="50" t="inlineStr">
        <is>
          <t>BL27966</t>
        </is>
      </c>
      <c r="C1973" s="50" t="inlineStr">
        <is>
          <t>Etsy</t>
        </is>
      </c>
      <c r="D1973" s="50" t="inlineStr">
        <is>
          <t>BL-401</t>
        </is>
      </c>
      <c r="E1973" s="50" t="n">
        <v>1</v>
      </c>
      <c r="F1973" s="51" t="n">
        <v>23.45</v>
      </c>
      <c r="G1973" s="51" t="n">
        <v>0</v>
      </c>
      <c r="H1973" s="51" t="n">
        <v>3.28</v>
      </c>
      <c r="I1973" s="51" t="n">
        <v>4.65</v>
      </c>
      <c r="J1973" s="50" t="n"/>
      <c r="K1973" s="52">
        <f>IF(OR($A1973="",$E1973=""),"",IF($P1973=1,0,N($E1973)*N($F1973)-N($G1973)+N($H1973)))</f>
        <v/>
      </c>
      <c r="L1973" s="52">
        <f>IF(K1973="","",IF($P1973=1,0,N($E1973)*IFERROR(INDEX(Products!$D$8:$D$307,MATCH($D1973,Products!$A$8:$A$307,0)),0)))</f>
        <v/>
      </c>
      <c r="M1973" s="52">
        <f>IF(OR(K1973="",$O1973=0),IF(K1973="","",0),IF($P1973=1,0,K1973*(N(INDEX(Settings!$E$11:$E$18,$O1973))+N(INDEX(Settings!$G$11:$G$18,$O1973)))+N(INDEX(Settings!$F$11:$F$18,$O1973))))</f>
        <v/>
      </c>
      <c r="N1973" s="53">
        <f>IF(K1973="","",K1973-L1973-M1973-N($I1973)-$P1973*N(Settings!$D$20))</f>
        <v/>
      </c>
      <c r="O1973">
        <f>IF($C1973="",0,IFERROR(MATCH($C1973,Settings!$D$11:$D$18,0),0))</f>
        <v/>
      </c>
      <c r="P1973">
        <f>IF(LOWER(TRIM($J1973&amp;""))="x",1,0)</f>
        <v/>
      </c>
    </row>
    <row r="1974">
      <c r="A1974" s="49" t="n">
        <v>46265</v>
      </c>
      <c r="B1974" s="50" t="inlineStr">
        <is>
          <t>BL27967</t>
        </is>
      </c>
      <c r="C1974" s="50" t="inlineStr">
        <is>
          <t>Amazon</t>
        </is>
      </c>
      <c r="D1974" s="50" t="inlineStr">
        <is>
          <t>BL-401</t>
        </is>
      </c>
      <c r="E1974" s="50" t="n">
        <v>1</v>
      </c>
      <c r="F1974" s="51" t="n">
        <v>24.62</v>
      </c>
      <c r="G1974" s="51" t="n">
        <v>0</v>
      </c>
      <c r="H1974" s="51" t="n">
        <v>0</v>
      </c>
      <c r="I1974" s="51" t="n">
        <v>4.78</v>
      </c>
      <c r="J1974" s="50" t="n"/>
      <c r="K1974" s="52">
        <f>IF(OR($A1974="",$E1974=""),"",IF($P1974=1,0,N($E1974)*N($F1974)-N($G1974)+N($H1974)))</f>
        <v/>
      </c>
      <c r="L1974" s="52">
        <f>IF(K1974="","",IF($P1974=1,0,N($E1974)*IFERROR(INDEX(Products!$D$8:$D$307,MATCH($D1974,Products!$A$8:$A$307,0)),0)))</f>
        <v/>
      </c>
      <c r="M1974" s="52">
        <f>IF(OR(K1974="",$O1974=0),IF(K1974="","",0),IF($P1974=1,0,K1974*(N(INDEX(Settings!$E$11:$E$18,$O1974))+N(INDEX(Settings!$G$11:$G$18,$O1974)))+N(INDEX(Settings!$F$11:$F$18,$O1974))))</f>
        <v/>
      </c>
      <c r="N1974" s="53">
        <f>IF(K1974="","",K1974-L1974-M1974-N($I1974)-$P1974*N(Settings!$D$20))</f>
        <v/>
      </c>
      <c r="O1974">
        <f>IF($C1974="",0,IFERROR(MATCH($C1974,Settings!$D$11:$D$18,0),0))</f>
        <v/>
      </c>
      <c r="P1974">
        <f>IF(LOWER(TRIM($J1974&amp;""))="x",1,0)</f>
        <v/>
      </c>
    </row>
    <row r="1975">
      <c r="A1975" s="49" t="n">
        <v>46265</v>
      </c>
      <c r="B1975" s="50" t="inlineStr">
        <is>
          <t>BL27968</t>
        </is>
      </c>
      <c r="C1975" s="50" t="inlineStr">
        <is>
          <t>Own shop</t>
        </is>
      </c>
      <c r="D1975" s="50" t="inlineStr">
        <is>
          <t>BL-203</t>
        </is>
      </c>
      <c r="E1975" s="50" t="n">
        <v>1</v>
      </c>
      <c r="F1975" s="51" t="n">
        <v>16.72</v>
      </c>
      <c r="G1975" s="51" t="n">
        <v>0</v>
      </c>
      <c r="H1975" s="51" t="n">
        <v>4.12</v>
      </c>
      <c r="I1975" s="51" t="n">
        <v>5.13</v>
      </c>
      <c r="J1975" s="50" t="n"/>
      <c r="K1975" s="52">
        <f>IF(OR($A1975="",$E1975=""),"",IF($P1975=1,0,N($E1975)*N($F1975)-N($G1975)+N($H1975)))</f>
        <v/>
      </c>
      <c r="L1975" s="52">
        <f>IF(K1975="","",IF($P1975=1,0,N($E1975)*IFERROR(INDEX(Products!$D$8:$D$307,MATCH($D1975,Products!$A$8:$A$307,0)),0)))</f>
        <v/>
      </c>
      <c r="M1975" s="52">
        <f>IF(OR(K1975="",$O1975=0),IF(K1975="","",0),IF($P1975=1,0,K1975*(N(INDEX(Settings!$E$11:$E$18,$O1975))+N(INDEX(Settings!$G$11:$G$18,$O1975)))+N(INDEX(Settings!$F$11:$F$18,$O1975))))</f>
        <v/>
      </c>
      <c r="N1975" s="53">
        <f>IF(K1975="","",K1975-L1975-M1975-N($I1975)-$P1975*N(Settings!$D$20))</f>
        <v/>
      </c>
      <c r="O1975">
        <f>IF($C1975="",0,IFERROR(MATCH($C1975,Settings!$D$11:$D$18,0),0))</f>
        <v/>
      </c>
      <c r="P1975">
        <f>IF(LOWER(TRIM($J1975&amp;""))="x",1,0)</f>
        <v/>
      </c>
    </row>
    <row r="1976">
      <c r="A1976" s="49" t="n">
        <v>46265</v>
      </c>
      <c r="B1976" s="50" t="inlineStr">
        <is>
          <t>BL27969</t>
        </is>
      </c>
      <c r="C1976" s="50" t="inlineStr">
        <is>
          <t>Own shop</t>
        </is>
      </c>
      <c r="D1976" s="50" t="inlineStr">
        <is>
          <t>BL-401</t>
        </is>
      </c>
      <c r="E1976" s="50" t="n">
        <v>1</v>
      </c>
      <c r="F1976" s="51" t="n">
        <v>23.45</v>
      </c>
      <c r="G1976" s="51" t="n">
        <v>0</v>
      </c>
      <c r="H1976" s="51" t="n">
        <v>4.12</v>
      </c>
      <c r="I1976" s="51" t="n">
        <v>4.82</v>
      </c>
      <c r="J1976" s="50" t="n"/>
      <c r="K1976" s="52">
        <f>IF(OR($A1976="",$E1976=""),"",IF($P1976=1,0,N($E1976)*N($F1976)-N($G1976)+N($H1976)))</f>
        <v/>
      </c>
      <c r="L1976" s="52">
        <f>IF(K1976="","",IF($P1976=1,0,N($E1976)*IFERROR(INDEX(Products!$D$8:$D$307,MATCH($D1976,Products!$A$8:$A$307,0)),0)))</f>
        <v/>
      </c>
      <c r="M1976" s="52">
        <f>IF(OR(K1976="",$O1976=0),IF(K1976="","",0),IF($P1976=1,0,K1976*(N(INDEX(Settings!$E$11:$E$18,$O1976))+N(INDEX(Settings!$G$11:$G$18,$O1976)))+N(INDEX(Settings!$F$11:$F$18,$O1976))))</f>
        <v/>
      </c>
      <c r="N1976" s="53">
        <f>IF(K1976="","",K1976-L1976-M1976-N($I1976)-$P1976*N(Settings!$D$20))</f>
        <v/>
      </c>
      <c r="O1976">
        <f>IF($C1976="",0,IFERROR(MATCH($C1976,Settings!$D$11:$D$18,0),0))</f>
        <v/>
      </c>
      <c r="P1976">
        <f>IF(LOWER(TRIM($J1976&amp;""))="x",1,0)</f>
        <v/>
      </c>
    </row>
    <row r="1977">
      <c r="A1977" s="49" t="n">
        <v>46265</v>
      </c>
      <c r="B1977" s="50" t="inlineStr">
        <is>
          <t>BL27970</t>
        </is>
      </c>
      <c r="C1977" s="50" t="inlineStr">
        <is>
          <t>Own shop</t>
        </is>
      </c>
      <c r="D1977" s="50" t="inlineStr">
        <is>
          <t>BL-103</t>
        </is>
      </c>
      <c r="E1977" s="50" t="n">
        <v>2</v>
      </c>
      <c r="F1977" s="51" t="n">
        <v>29.33</v>
      </c>
      <c r="G1977" s="51" t="n">
        <v>5.87</v>
      </c>
      <c r="H1977" s="51" t="n">
        <v>0</v>
      </c>
      <c r="I1977" s="51" t="n">
        <v>4.15</v>
      </c>
      <c r="J1977" s="50" t="n"/>
      <c r="K1977" s="52">
        <f>IF(OR($A1977="",$E1977=""),"",IF($P1977=1,0,N($E1977)*N($F1977)-N($G1977)+N($H1977)))</f>
        <v/>
      </c>
      <c r="L1977" s="52">
        <f>IF(K1977="","",IF($P1977=1,0,N($E1977)*IFERROR(INDEX(Products!$D$8:$D$307,MATCH($D1977,Products!$A$8:$A$307,0)),0)))</f>
        <v/>
      </c>
      <c r="M1977" s="52">
        <f>IF(OR(K1977="",$O1977=0),IF(K1977="","",0),IF($P1977=1,0,K1977*(N(INDEX(Settings!$E$11:$E$18,$O1977))+N(INDEX(Settings!$G$11:$G$18,$O1977)))+N(INDEX(Settings!$F$11:$F$18,$O1977))))</f>
        <v/>
      </c>
      <c r="N1977" s="53">
        <f>IF(K1977="","",K1977-L1977-M1977-N($I1977)-$P1977*N(Settings!$D$20))</f>
        <v/>
      </c>
      <c r="O1977">
        <f>IF($C1977="",0,IFERROR(MATCH($C1977,Settings!$D$11:$D$18,0),0))</f>
        <v/>
      </c>
      <c r="P1977">
        <f>IF(LOWER(TRIM($J1977&amp;""))="x",1,0)</f>
        <v/>
      </c>
    </row>
    <row r="1978">
      <c r="A1978" s="49" t="n">
        <v>46265</v>
      </c>
      <c r="B1978" s="50" t="inlineStr">
        <is>
          <t>BL27971</t>
        </is>
      </c>
      <c r="C1978" s="50" t="inlineStr">
        <is>
          <t>Etsy</t>
        </is>
      </c>
      <c r="D1978" s="50" t="inlineStr">
        <is>
          <t>BL-203</t>
        </is>
      </c>
      <c r="E1978" s="50" t="n">
        <v>1</v>
      </c>
      <c r="F1978" s="51" t="n">
        <v>16.72</v>
      </c>
      <c r="G1978" s="51" t="n">
        <v>0</v>
      </c>
      <c r="H1978" s="51" t="n">
        <v>3.28</v>
      </c>
      <c r="I1978" s="51" t="n">
        <v>5.09</v>
      </c>
      <c r="J1978" s="50" t="n"/>
      <c r="K1978" s="52">
        <f>IF(OR($A1978="",$E1978=""),"",IF($P1978=1,0,N($E1978)*N($F1978)-N($G1978)+N($H1978)))</f>
        <v/>
      </c>
      <c r="L1978" s="52">
        <f>IF(K1978="","",IF($P1978=1,0,N($E1978)*IFERROR(INDEX(Products!$D$8:$D$307,MATCH($D1978,Products!$A$8:$A$307,0)),0)))</f>
        <v/>
      </c>
      <c r="M1978" s="52">
        <f>IF(OR(K1978="",$O1978=0),IF(K1978="","",0),IF($P1978=1,0,K1978*(N(INDEX(Settings!$E$11:$E$18,$O1978))+N(INDEX(Settings!$G$11:$G$18,$O1978)))+N(INDEX(Settings!$F$11:$F$18,$O1978))))</f>
        <v/>
      </c>
      <c r="N1978" s="53">
        <f>IF(K1978="","",K1978-L1978-M1978-N($I1978)-$P1978*N(Settings!$D$20))</f>
        <v/>
      </c>
      <c r="O1978">
        <f>IF($C1978="",0,IFERROR(MATCH($C1978,Settings!$D$11:$D$18,0),0))</f>
        <v/>
      </c>
      <c r="P1978">
        <f>IF(LOWER(TRIM($J1978&amp;""))="x",1,0)</f>
        <v/>
      </c>
    </row>
    <row r="1979">
      <c r="A1979" s="49" t="n">
        <v>46266</v>
      </c>
      <c r="B1979" s="50" t="inlineStr">
        <is>
          <t>BL27972</t>
        </is>
      </c>
      <c r="C1979" s="50" t="inlineStr">
        <is>
          <t>Own shop</t>
        </is>
      </c>
      <c r="D1979" s="50" t="inlineStr">
        <is>
          <t>BL-201</t>
        </is>
      </c>
      <c r="E1979" s="50" t="n">
        <v>1</v>
      </c>
      <c r="F1979" s="51" t="n">
        <v>12.52</v>
      </c>
      <c r="G1979" s="51" t="n">
        <v>0</v>
      </c>
      <c r="H1979" s="51" t="n">
        <v>4.12</v>
      </c>
      <c r="I1979" s="51" t="n">
        <v>4.24</v>
      </c>
      <c r="J1979" s="50" t="n"/>
      <c r="K1979" s="52">
        <f>IF(OR($A1979="",$E1979=""),"",IF($P1979=1,0,N($E1979)*N($F1979)-N($G1979)+N($H1979)))</f>
        <v/>
      </c>
      <c r="L1979" s="52">
        <f>IF(K1979="","",IF($P1979=1,0,N($E1979)*IFERROR(INDEX(Products!$D$8:$D$307,MATCH($D1979,Products!$A$8:$A$307,0)),0)))</f>
        <v/>
      </c>
      <c r="M1979" s="52">
        <f>IF(OR(K1979="",$O1979=0),IF(K1979="","",0),IF($P1979=1,0,K1979*(N(INDEX(Settings!$E$11:$E$18,$O1979))+N(INDEX(Settings!$G$11:$G$18,$O1979)))+N(INDEX(Settings!$F$11:$F$18,$O1979))))</f>
        <v/>
      </c>
      <c r="N1979" s="53">
        <f>IF(K1979="","",K1979-L1979-M1979-N($I1979)-$P1979*N(Settings!$D$20))</f>
        <v/>
      </c>
      <c r="O1979">
        <f>IF($C1979="",0,IFERROR(MATCH($C1979,Settings!$D$11:$D$18,0),0))</f>
        <v/>
      </c>
      <c r="P1979">
        <f>IF(LOWER(TRIM($J1979&amp;""))="x",1,0)</f>
        <v/>
      </c>
    </row>
    <row r="1980">
      <c r="A1980" s="49" t="n">
        <v>46266</v>
      </c>
      <c r="B1980" s="50" t="inlineStr">
        <is>
          <t>BL27973</t>
        </is>
      </c>
      <c r="C1980" s="50" t="inlineStr">
        <is>
          <t>eBay</t>
        </is>
      </c>
      <c r="D1980" s="50" t="inlineStr">
        <is>
          <t>BL-401</t>
        </is>
      </c>
      <c r="E1980" s="50" t="n">
        <v>1</v>
      </c>
      <c r="F1980" s="51" t="n">
        <v>23.45</v>
      </c>
      <c r="G1980" s="51" t="n">
        <v>0</v>
      </c>
      <c r="H1980" s="51" t="n">
        <v>3.28</v>
      </c>
      <c r="I1980" s="51" t="n">
        <v>4.12</v>
      </c>
      <c r="J1980" s="50" t="n"/>
      <c r="K1980" s="52">
        <f>IF(OR($A1980="",$E1980=""),"",IF($P1980=1,0,N($E1980)*N($F1980)-N($G1980)+N($H1980)))</f>
        <v/>
      </c>
      <c r="L1980" s="52">
        <f>IF(K1980="","",IF($P1980=1,0,N($E1980)*IFERROR(INDEX(Products!$D$8:$D$307,MATCH($D1980,Products!$A$8:$A$307,0)),0)))</f>
        <v/>
      </c>
      <c r="M1980" s="52">
        <f>IF(OR(K1980="",$O1980=0),IF(K1980="","",0),IF($P1980=1,0,K1980*(N(INDEX(Settings!$E$11:$E$18,$O1980))+N(INDEX(Settings!$G$11:$G$18,$O1980)))+N(INDEX(Settings!$F$11:$F$18,$O1980))))</f>
        <v/>
      </c>
      <c r="N1980" s="53">
        <f>IF(K1980="","",K1980-L1980-M1980-N($I1980)-$P1980*N(Settings!$D$20))</f>
        <v/>
      </c>
      <c r="O1980">
        <f>IF($C1980="",0,IFERROR(MATCH($C1980,Settings!$D$11:$D$18,0),0))</f>
        <v/>
      </c>
      <c r="P1980">
        <f>IF(LOWER(TRIM($J1980&amp;""))="x",1,0)</f>
        <v/>
      </c>
    </row>
    <row r="1981">
      <c r="A1981" s="49" t="n">
        <v>46266</v>
      </c>
      <c r="B1981" s="50" t="inlineStr">
        <is>
          <t>BL27974</t>
        </is>
      </c>
      <c r="C1981" s="50" t="inlineStr">
        <is>
          <t>Amazon</t>
        </is>
      </c>
      <c r="D1981" s="50" t="inlineStr">
        <is>
          <t>BL-302</t>
        </is>
      </c>
      <c r="E1981" s="50" t="n">
        <v>1</v>
      </c>
      <c r="F1981" s="51" t="n">
        <v>35.21</v>
      </c>
      <c r="G1981" s="51" t="n">
        <v>0</v>
      </c>
      <c r="H1981" s="51" t="n">
        <v>0</v>
      </c>
      <c r="I1981" s="51" t="n">
        <v>4.49</v>
      </c>
      <c r="J1981" s="50" t="n"/>
      <c r="K1981" s="52">
        <f>IF(OR($A1981="",$E1981=""),"",IF($P1981=1,0,N($E1981)*N($F1981)-N($G1981)+N($H1981)))</f>
        <v/>
      </c>
      <c r="L1981" s="52">
        <f>IF(K1981="","",IF($P1981=1,0,N($E1981)*IFERROR(INDEX(Products!$D$8:$D$307,MATCH($D1981,Products!$A$8:$A$307,0)),0)))</f>
        <v/>
      </c>
      <c r="M1981" s="52">
        <f>IF(OR(K1981="",$O1981=0),IF(K1981="","",0),IF($P1981=1,0,K1981*(N(INDEX(Settings!$E$11:$E$18,$O1981))+N(INDEX(Settings!$G$11:$G$18,$O1981)))+N(INDEX(Settings!$F$11:$F$18,$O1981))))</f>
        <v/>
      </c>
      <c r="N1981" s="53">
        <f>IF(K1981="","",K1981-L1981-M1981-N($I1981)-$P1981*N(Settings!$D$20))</f>
        <v/>
      </c>
      <c r="O1981">
        <f>IF($C1981="",0,IFERROR(MATCH($C1981,Settings!$D$11:$D$18,0),0))</f>
        <v/>
      </c>
      <c r="P1981">
        <f>IF(LOWER(TRIM($J1981&amp;""))="x",1,0)</f>
        <v/>
      </c>
    </row>
    <row r="1982">
      <c r="A1982" s="49" t="n">
        <v>46266</v>
      </c>
      <c r="B1982" s="50" t="inlineStr">
        <is>
          <t>BL27975</t>
        </is>
      </c>
      <c r="C1982" s="50" t="inlineStr">
        <is>
          <t>Etsy</t>
        </is>
      </c>
      <c r="D1982" s="50" t="inlineStr">
        <is>
          <t>BL-403</t>
        </is>
      </c>
      <c r="E1982" s="50" t="n">
        <v>1</v>
      </c>
      <c r="F1982" s="51" t="n">
        <v>10.84</v>
      </c>
      <c r="G1982" s="51" t="n">
        <v>0</v>
      </c>
      <c r="H1982" s="51" t="n">
        <v>3.28</v>
      </c>
      <c r="I1982" s="51" t="n">
        <v>4.23</v>
      </c>
      <c r="J1982" s="50" t="n"/>
      <c r="K1982" s="52">
        <f>IF(OR($A1982="",$E1982=""),"",IF($P1982=1,0,N($E1982)*N($F1982)-N($G1982)+N($H1982)))</f>
        <v/>
      </c>
      <c r="L1982" s="52">
        <f>IF(K1982="","",IF($P1982=1,0,N($E1982)*IFERROR(INDEX(Products!$D$8:$D$307,MATCH($D1982,Products!$A$8:$A$307,0)),0)))</f>
        <v/>
      </c>
      <c r="M1982" s="52">
        <f>IF(OR(K1982="",$O1982=0),IF(K1982="","",0),IF($P1982=1,0,K1982*(N(INDEX(Settings!$E$11:$E$18,$O1982))+N(INDEX(Settings!$G$11:$G$18,$O1982)))+N(INDEX(Settings!$F$11:$F$18,$O1982))))</f>
        <v/>
      </c>
      <c r="N1982" s="53">
        <f>IF(K1982="","",K1982-L1982-M1982-N($I1982)-$P1982*N(Settings!$D$20))</f>
        <v/>
      </c>
      <c r="O1982">
        <f>IF($C1982="",0,IFERROR(MATCH($C1982,Settings!$D$11:$D$18,0),0))</f>
        <v/>
      </c>
      <c r="P1982">
        <f>IF(LOWER(TRIM($J1982&amp;""))="x",1,0)</f>
        <v/>
      </c>
    </row>
    <row r="1983">
      <c r="A1983" s="49" t="n">
        <v>46266</v>
      </c>
      <c r="B1983" s="50" t="inlineStr">
        <is>
          <t>BL27976</t>
        </is>
      </c>
      <c r="C1983" s="50" t="inlineStr">
        <is>
          <t>Etsy</t>
        </is>
      </c>
      <c r="D1983" s="50" t="inlineStr">
        <is>
          <t>BL-202</t>
        </is>
      </c>
      <c r="E1983" s="50" t="n">
        <v>1</v>
      </c>
      <c r="F1983" s="51" t="n">
        <v>57.98</v>
      </c>
      <c r="G1983" s="51" t="n">
        <v>0</v>
      </c>
      <c r="H1983" s="51" t="n">
        <v>3.28</v>
      </c>
      <c r="I1983" s="51" t="n">
        <v>6.9</v>
      </c>
      <c r="J1983" s="50" t="n"/>
      <c r="K1983" s="52">
        <f>IF(OR($A1983="",$E1983=""),"",IF($P1983=1,0,N($E1983)*N($F1983)-N($G1983)+N($H1983)))</f>
        <v/>
      </c>
      <c r="L1983" s="52">
        <f>IF(K1983="","",IF($P1983=1,0,N($E1983)*IFERROR(INDEX(Products!$D$8:$D$307,MATCH($D1983,Products!$A$8:$A$307,0)),0)))</f>
        <v/>
      </c>
      <c r="M1983" s="52">
        <f>IF(OR(K1983="",$O1983=0),IF(K1983="","",0),IF($P1983=1,0,K1983*(N(INDEX(Settings!$E$11:$E$18,$O1983))+N(INDEX(Settings!$G$11:$G$18,$O1983)))+N(INDEX(Settings!$F$11:$F$18,$O1983))))</f>
        <v/>
      </c>
      <c r="N1983" s="53">
        <f>IF(K1983="","",K1983-L1983-M1983-N($I1983)-$P1983*N(Settings!$D$20))</f>
        <v/>
      </c>
      <c r="O1983">
        <f>IF($C1983="",0,IFERROR(MATCH($C1983,Settings!$D$11:$D$18,0),0))</f>
        <v/>
      </c>
      <c r="P1983">
        <f>IF(LOWER(TRIM($J1983&amp;""))="x",1,0)</f>
        <v/>
      </c>
    </row>
    <row r="1984">
      <c r="A1984" s="49" t="n">
        <v>46266</v>
      </c>
      <c r="B1984" s="50" t="inlineStr">
        <is>
          <t>BL27977</t>
        </is>
      </c>
      <c r="C1984" s="50" t="inlineStr">
        <is>
          <t>Amazon</t>
        </is>
      </c>
      <c r="D1984" s="50" t="inlineStr">
        <is>
          <t>BL-204</t>
        </is>
      </c>
      <c r="E1984" s="50" t="n">
        <v>1</v>
      </c>
      <c r="F1984" s="51" t="n">
        <v>20.21</v>
      </c>
      <c r="G1984" s="51" t="n">
        <v>0</v>
      </c>
      <c r="H1984" s="51" t="n">
        <v>0</v>
      </c>
      <c r="I1984" s="51" t="n">
        <v>4.78</v>
      </c>
      <c r="J1984" s="50" t="n"/>
      <c r="K1984" s="52">
        <f>IF(OR($A1984="",$E1984=""),"",IF($P1984=1,0,N($E1984)*N($F1984)-N($G1984)+N($H1984)))</f>
        <v/>
      </c>
      <c r="L1984" s="52">
        <f>IF(K1984="","",IF($P1984=1,0,N($E1984)*IFERROR(INDEX(Products!$D$8:$D$307,MATCH($D1984,Products!$A$8:$A$307,0)),0)))</f>
        <v/>
      </c>
      <c r="M1984" s="52">
        <f>IF(OR(K1984="",$O1984=0),IF(K1984="","",0),IF($P1984=1,0,K1984*(N(INDEX(Settings!$E$11:$E$18,$O1984))+N(INDEX(Settings!$G$11:$G$18,$O1984)))+N(INDEX(Settings!$F$11:$F$18,$O1984))))</f>
        <v/>
      </c>
      <c r="N1984" s="53">
        <f>IF(K1984="","",K1984-L1984-M1984-N($I1984)-$P1984*N(Settings!$D$20))</f>
        <v/>
      </c>
      <c r="O1984">
        <f>IF($C1984="",0,IFERROR(MATCH($C1984,Settings!$D$11:$D$18,0),0))</f>
        <v/>
      </c>
      <c r="P1984">
        <f>IF(LOWER(TRIM($J1984&amp;""))="x",1,0)</f>
        <v/>
      </c>
    </row>
    <row r="1985">
      <c r="A1985" s="49" t="n">
        <v>46266</v>
      </c>
      <c r="B1985" s="50" t="inlineStr">
        <is>
          <t>BL27978</t>
        </is>
      </c>
      <c r="C1985" s="50" t="inlineStr">
        <is>
          <t>eBay</t>
        </is>
      </c>
      <c r="D1985" s="50" t="inlineStr">
        <is>
          <t>BL-402</t>
        </is>
      </c>
      <c r="E1985" s="50" t="n">
        <v>1</v>
      </c>
      <c r="F1985" s="51" t="n">
        <v>41.93</v>
      </c>
      <c r="G1985" s="51" t="n">
        <v>0</v>
      </c>
      <c r="H1985" s="51" t="n">
        <v>3.28</v>
      </c>
      <c r="I1985" s="51" t="n">
        <v>6.9</v>
      </c>
      <c r="J1985" s="50" t="inlineStr">
        <is>
          <t>x</t>
        </is>
      </c>
      <c r="K1985" s="52">
        <f>IF(OR($A1985="",$E1985=""),"",IF($P1985=1,0,N($E1985)*N($F1985)-N($G1985)+N($H1985)))</f>
        <v/>
      </c>
      <c r="L1985" s="52">
        <f>IF(K1985="","",IF($P1985=1,0,N($E1985)*IFERROR(INDEX(Products!$D$8:$D$307,MATCH($D1985,Products!$A$8:$A$307,0)),0)))</f>
        <v/>
      </c>
      <c r="M1985" s="52">
        <f>IF(OR(K1985="",$O1985=0),IF(K1985="","",0),IF($P1985=1,0,K1985*(N(INDEX(Settings!$E$11:$E$18,$O1985))+N(INDEX(Settings!$G$11:$G$18,$O1985)))+N(INDEX(Settings!$F$11:$F$18,$O1985))))</f>
        <v/>
      </c>
      <c r="N1985" s="53">
        <f>IF(K1985="","",K1985-L1985-M1985-N($I1985)-$P1985*N(Settings!$D$20))</f>
        <v/>
      </c>
      <c r="O1985">
        <f>IF($C1985="",0,IFERROR(MATCH($C1985,Settings!$D$11:$D$18,0),0))</f>
        <v/>
      </c>
      <c r="P1985">
        <f>IF(LOWER(TRIM($J1985&amp;""))="x",1,0)</f>
        <v/>
      </c>
    </row>
    <row r="1986">
      <c r="A1986" s="49" t="n">
        <v>46266</v>
      </c>
      <c r="B1986" s="50" t="inlineStr">
        <is>
          <t>BL27979</t>
        </is>
      </c>
      <c r="C1986" s="50" t="inlineStr">
        <is>
          <t>Own shop</t>
        </is>
      </c>
      <c r="D1986" s="50" t="inlineStr">
        <is>
          <t>BL-302</t>
        </is>
      </c>
      <c r="E1986" s="50" t="n">
        <v>1</v>
      </c>
      <c r="F1986" s="51" t="n">
        <v>33.53</v>
      </c>
      <c r="G1986" s="51" t="n">
        <v>0</v>
      </c>
      <c r="H1986" s="51" t="n">
        <v>4.12</v>
      </c>
      <c r="I1986" s="51" t="n">
        <v>4.72</v>
      </c>
      <c r="J1986" s="50" t="n"/>
      <c r="K1986" s="52">
        <f>IF(OR($A1986="",$E1986=""),"",IF($P1986=1,0,N($E1986)*N($F1986)-N($G1986)+N($H1986)))</f>
        <v/>
      </c>
      <c r="L1986" s="52">
        <f>IF(K1986="","",IF($P1986=1,0,N($E1986)*IFERROR(INDEX(Products!$D$8:$D$307,MATCH($D1986,Products!$A$8:$A$307,0)),0)))</f>
        <v/>
      </c>
      <c r="M1986" s="52">
        <f>IF(OR(K1986="",$O1986=0),IF(K1986="","",0),IF($P1986=1,0,K1986*(N(INDEX(Settings!$E$11:$E$18,$O1986))+N(INDEX(Settings!$G$11:$G$18,$O1986)))+N(INDEX(Settings!$F$11:$F$18,$O1986))))</f>
        <v/>
      </c>
      <c r="N1986" s="53">
        <f>IF(K1986="","",K1986-L1986-M1986-N($I1986)-$P1986*N(Settings!$D$20))</f>
        <v/>
      </c>
      <c r="O1986">
        <f>IF($C1986="",0,IFERROR(MATCH($C1986,Settings!$D$11:$D$18,0),0))</f>
        <v/>
      </c>
      <c r="P1986">
        <f>IF(LOWER(TRIM($J1986&amp;""))="x",1,0)</f>
        <v/>
      </c>
    </row>
    <row r="1987">
      <c r="A1987" s="49" t="n">
        <v>46266</v>
      </c>
      <c r="B1987" s="50" t="inlineStr">
        <is>
          <t>BL27980</t>
        </is>
      </c>
      <c r="C1987" s="50" t="inlineStr">
        <is>
          <t>Own shop</t>
        </is>
      </c>
      <c r="D1987" s="50" t="inlineStr">
        <is>
          <t>BL-201</t>
        </is>
      </c>
      <c r="E1987" s="50" t="n">
        <v>1</v>
      </c>
      <c r="F1987" s="51" t="n">
        <v>12.52</v>
      </c>
      <c r="G1987" s="51" t="n">
        <v>1.25</v>
      </c>
      <c r="H1987" s="51" t="n">
        <v>4.12</v>
      </c>
      <c r="I1987" s="51" t="n">
        <v>4.45</v>
      </c>
      <c r="J1987" s="50" t="n"/>
      <c r="K1987" s="52">
        <f>IF(OR($A1987="",$E1987=""),"",IF($P1987=1,0,N($E1987)*N($F1987)-N($G1987)+N($H1987)))</f>
        <v/>
      </c>
      <c r="L1987" s="52">
        <f>IF(K1987="","",IF($P1987=1,0,N($E1987)*IFERROR(INDEX(Products!$D$8:$D$307,MATCH($D1987,Products!$A$8:$A$307,0)),0)))</f>
        <v/>
      </c>
      <c r="M1987" s="52">
        <f>IF(OR(K1987="",$O1987=0),IF(K1987="","",0),IF($P1987=1,0,K1987*(N(INDEX(Settings!$E$11:$E$18,$O1987))+N(INDEX(Settings!$G$11:$G$18,$O1987)))+N(INDEX(Settings!$F$11:$F$18,$O1987))))</f>
        <v/>
      </c>
      <c r="N1987" s="53">
        <f>IF(K1987="","",K1987-L1987-M1987-N($I1987)-$P1987*N(Settings!$D$20))</f>
        <v/>
      </c>
      <c r="O1987">
        <f>IF($C1987="",0,IFERROR(MATCH($C1987,Settings!$D$11:$D$18,0),0))</f>
        <v/>
      </c>
      <c r="P1987">
        <f>IF(LOWER(TRIM($J1987&amp;""))="x",1,0)</f>
        <v/>
      </c>
    </row>
    <row r="1988">
      <c r="A1988" s="49" t="n">
        <v>46267</v>
      </c>
      <c r="B1988" s="50" t="inlineStr">
        <is>
          <t>BL27981</t>
        </is>
      </c>
      <c r="C1988" s="50" t="inlineStr">
        <is>
          <t>Own shop</t>
        </is>
      </c>
      <c r="D1988" s="50" t="inlineStr">
        <is>
          <t>BL-201</t>
        </is>
      </c>
      <c r="E1988" s="50" t="n">
        <v>1</v>
      </c>
      <c r="F1988" s="51" t="n">
        <v>12.52</v>
      </c>
      <c r="G1988" s="51" t="n">
        <v>0</v>
      </c>
      <c r="H1988" s="51" t="n">
        <v>4.12</v>
      </c>
      <c r="I1988" s="51" t="n">
        <v>4.59</v>
      </c>
      <c r="J1988" s="50" t="n"/>
      <c r="K1988" s="52">
        <f>IF(OR($A1988="",$E1988=""),"",IF($P1988=1,0,N($E1988)*N($F1988)-N($G1988)+N($H1988)))</f>
        <v/>
      </c>
      <c r="L1988" s="52">
        <f>IF(K1988="","",IF($P1988=1,0,N($E1988)*IFERROR(INDEX(Products!$D$8:$D$307,MATCH($D1988,Products!$A$8:$A$307,0)),0)))</f>
        <v/>
      </c>
      <c r="M1988" s="52">
        <f>IF(OR(K1988="",$O1988=0),IF(K1988="","",0),IF($P1988=1,0,K1988*(N(INDEX(Settings!$E$11:$E$18,$O1988))+N(INDEX(Settings!$G$11:$G$18,$O1988)))+N(INDEX(Settings!$F$11:$F$18,$O1988))))</f>
        <v/>
      </c>
      <c r="N1988" s="53">
        <f>IF(K1988="","",K1988-L1988-M1988-N($I1988)-$P1988*N(Settings!$D$20))</f>
        <v/>
      </c>
      <c r="O1988">
        <f>IF($C1988="",0,IFERROR(MATCH($C1988,Settings!$D$11:$D$18,0),0))</f>
        <v/>
      </c>
      <c r="P1988">
        <f>IF(LOWER(TRIM($J1988&amp;""))="x",1,0)</f>
        <v/>
      </c>
    </row>
    <row r="1989">
      <c r="A1989" s="49" t="n">
        <v>46267</v>
      </c>
      <c r="B1989" s="50" t="inlineStr">
        <is>
          <t>BL27982</t>
        </is>
      </c>
      <c r="C1989" s="50" t="inlineStr">
        <is>
          <t>Amazon</t>
        </is>
      </c>
      <c r="D1989" s="50" t="inlineStr">
        <is>
          <t>BL-201</t>
        </is>
      </c>
      <c r="E1989" s="50" t="n">
        <v>2</v>
      </c>
      <c r="F1989" s="51" t="n">
        <v>13.15</v>
      </c>
      <c r="G1989" s="51" t="n">
        <v>0</v>
      </c>
      <c r="H1989" s="51" t="n">
        <v>0</v>
      </c>
      <c r="I1989" s="51" t="n">
        <v>4.85</v>
      </c>
      <c r="J1989" s="50" t="n"/>
      <c r="K1989" s="52">
        <f>IF(OR($A1989="",$E1989=""),"",IF($P1989=1,0,N($E1989)*N($F1989)-N($G1989)+N($H1989)))</f>
        <v/>
      </c>
      <c r="L1989" s="52">
        <f>IF(K1989="","",IF($P1989=1,0,N($E1989)*IFERROR(INDEX(Products!$D$8:$D$307,MATCH($D1989,Products!$A$8:$A$307,0)),0)))</f>
        <v/>
      </c>
      <c r="M1989" s="52">
        <f>IF(OR(K1989="",$O1989=0),IF(K1989="","",0),IF($P1989=1,0,K1989*(N(INDEX(Settings!$E$11:$E$18,$O1989))+N(INDEX(Settings!$G$11:$G$18,$O1989)))+N(INDEX(Settings!$F$11:$F$18,$O1989))))</f>
        <v/>
      </c>
      <c r="N1989" s="53">
        <f>IF(K1989="","",K1989-L1989-M1989-N($I1989)-$P1989*N(Settings!$D$20))</f>
        <v/>
      </c>
      <c r="O1989">
        <f>IF($C1989="",0,IFERROR(MATCH($C1989,Settings!$D$11:$D$18,0),0))</f>
        <v/>
      </c>
      <c r="P1989">
        <f>IF(LOWER(TRIM($J1989&amp;""))="x",1,0)</f>
        <v/>
      </c>
    </row>
    <row r="1990">
      <c r="A1990" s="49" t="n">
        <v>46267</v>
      </c>
      <c r="B1990" s="50" t="inlineStr">
        <is>
          <t>BL27983</t>
        </is>
      </c>
      <c r="C1990" s="50" t="inlineStr">
        <is>
          <t>Own shop</t>
        </is>
      </c>
      <c r="D1990" s="50" t="inlineStr">
        <is>
          <t>BL-204</t>
        </is>
      </c>
      <c r="E1990" s="50" t="n">
        <v>1</v>
      </c>
      <c r="F1990" s="51" t="n">
        <v>19.24</v>
      </c>
      <c r="G1990" s="51" t="n">
        <v>1.92</v>
      </c>
      <c r="H1990" s="51" t="n">
        <v>4.12</v>
      </c>
      <c r="I1990" s="51" t="n">
        <v>4.33</v>
      </c>
      <c r="J1990" s="50" t="n"/>
      <c r="K1990" s="52">
        <f>IF(OR($A1990="",$E1990=""),"",IF($P1990=1,0,N($E1990)*N($F1990)-N($G1990)+N($H1990)))</f>
        <v/>
      </c>
      <c r="L1990" s="52">
        <f>IF(K1990="","",IF($P1990=1,0,N($E1990)*IFERROR(INDEX(Products!$D$8:$D$307,MATCH($D1990,Products!$A$8:$A$307,0)),0)))</f>
        <v/>
      </c>
      <c r="M1990" s="52">
        <f>IF(OR(K1990="",$O1990=0),IF(K1990="","",0),IF($P1990=1,0,K1990*(N(INDEX(Settings!$E$11:$E$18,$O1990))+N(INDEX(Settings!$G$11:$G$18,$O1990)))+N(INDEX(Settings!$F$11:$F$18,$O1990))))</f>
        <v/>
      </c>
      <c r="N1990" s="53">
        <f>IF(K1990="","",K1990-L1990-M1990-N($I1990)-$P1990*N(Settings!$D$20))</f>
        <v/>
      </c>
      <c r="O1990">
        <f>IF($C1990="",0,IFERROR(MATCH($C1990,Settings!$D$11:$D$18,0),0))</f>
        <v/>
      </c>
      <c r="P1990">
        <f>IF(LOWER(TRIM($J1990&amp;""))="x",1,0)</f>
        <v/>
      </c>
    </row>
    <row r="1991">
      <c r="A1991" s="49" t="n">
        <v>46267</v>
      </c>
      <c r="B1991" s="50" t="inlineStr">
        <is>
          <t>BL27984</t>
        </is>
      </c>
      <c r="C1991" s="50" t="inlineStr">
        <is>
          <t>Own shop</t>
        </is>
      </c>
      <c r="D1991" s="50" t="inlineStr">
        <is>
          <t>BL-104</t>
        </is>
      </c>
      <c r="E1991" s="50" t="n">
        <v>1</v>
      </c>
      <c r="F1991" s="51" t="n">
        <v>8.32</v>
      </c>
      <c r="G1991" s="51" t="n">
        <v>0</v>
      </c>
      <c r="H1991" s="51" t="n">
        <v>4.12</v>
      </c>
      <c r="I1991" s="51" t="n">
        <v>4.1</v>
      </c>
      <c r="J1991" s="50" t="n"/>
      <c r="K1991" s="52">
        <f>IF(OR($A1991="",$E1991=""),"",IF($P1991=1,0,N($E1991)*N($F1991)-N($G1991)+N($H1991)))</f>
        <v/>
      </c>
      <c r="L1991" s="52">
        <f>IF(K1991="","",IF($P1991=1,0,N($E1991)*IFERROR(INDEX(Products!$D$8:$D$307,MATCH($D1991,Products!$A$8:$A$307,0)),0)))</f>
        <v/>
      </c>
      <c r="M1991" s="52">
        <f>IF(OR(K1991="",$O1991=0),IF(K1991="","",0),IF($P1991=1,0,K1991*(N(INDEX(Settings!$E$11:$E$18,$O1991))+N(INDEX(Settings!$G$11:$G$18,$O1991)))+N(INDEX(Settings!$F$11:$F$18,$O1991))))</f>
        <v/>
      </c>
      <c r="N1991" s="53">
        <f>IF(K1991="","",K1991-L1991-M1991-N($I1991)-$P1991*N(Settings!$D$20))</f>
        <v/>
      </c>
      <c r="O1991">
        <f>IF($C1991="",0,IFERROR(MATCH($C1991,Settings!$D$11:$D$18,0),0))</f>
        <v/>
      </c>
      <c r="P1991">
        <f>IF(LOWER(TRIM($J1991&amp;""))="x",1,0)</f>
        <v/>
      </c>
    </row>
    <row r="1992">
      <c r="A1992" s="49" t="n">
        <v>46267</v>
      </c>
      <c r="B1992" s="50" t="inlineStr">
        <is>
          <t>BL27985</t>
        </is>
      </c>
      <c r="C1992" s="50" t="inlineStr">
        <is>
          <t>Amazon</t>
        </is>
      </c>
      <c r="D1992" s="50" t="inlineStr">
        <is>
          <t>BL-403</t>
        </is>
      </c>
      <c r="E1992" s="50" t="n">
        <v>1</v>
      </c>
      <c r="F1992" s="51" t="n">
        <v>11.38</v>
      </c>
      <c r="G1992" s="51" t="n">
        <v>0</v>
      </c>
      <c r="H1992" s="51" t="n">
        <v>0</v>
      </c>
      <c r="I1992" s="51" t="n">
        <v>4.32</v>
      </c>
      <c r="J1992" s="50" t="n"/>
      <c r="K1992" s="52">
        <f>IF(OR($A1992="",$E1992=""),"",IF($P1992=1,0,N($E1992)*N($F1992)-N($G1992)+N($H1992)))</f>
        <v/>
      </c>
      <c r="L1992" s="52">
        <f>IF(K1992="","",IF($P1992=1,0,N($E1992)*IFERROR(INDEX(Products!$D$8:$D$307,MATCH($D1992,Products!$A$8:$A$307,0)),0)))</f>
        <v/>
      </c>
      <c r="M1992" s="52">
        <f>IF(OR(K1992="",$O1992=0),IF(K1992="","",0),IF($P1992=1,0,K1992*(N(INDEX(Settings!$E$11:$E$18,$O1992))+N(INDEX(Settings!$G$11:$G$18,$O1992)))+N(INDEX(Settings!$F$11:$F$18,$O1992))))</f>
        <v/>
      </c>
      <c r="N1992" s="53">
        <f>IF(K1992="","",K1992-L1992-M1992-N($I1992)-$P1992*N(Settings!$D$20))</f>
        <v/>
      </c>
      <c r="O1992">
        <f>IF($C1992="",0,IFERROR(MATCH($C1992,Settings!$D$11:$D$18,0),0))</f>
        <v/>
      </c>
      <c r="P1992">
        <f>IF(LOWER(TRIM($J1992&amp;""))="x",1,0)</f>
        <v/>
      </c>
    </row>
    <row r="1993">
      <c r="A1993" s="49" t="n">
        <v>46267</v>
      </c>
      <c r="B1993" s="50" t="inlineStr">
        <is>
          <t>BL27986</t>
        </is>
      </c>
      <c r="C1993" s="50" t="inlineStr">
        <is>
          <t>eBay</t>
        </is>
      </c>
      <c r="D1993" s="50" t="inlineStr">
        <is>
          <t>BL-102</t>
        </is>
      </c>
      <c r="E1993" s="50" t="n">
        <v>1</v>
      </c>
      <c r="F1993" s="51" t="n">
        <v>14.2</v>
      </c>
      <c r="G1993" s="51" t="n">
        <v>0</v>
      </c>
      <c r="H1993" s="51" t="n">
        <v>3.28</v>
      </c>
      <c r="I1993" s="51" t="n">
        <v>4.84</v>
      </c>
      <c r="J1993" s="50" t="n"/>
      <c r="K1993" s="52">
        <f>IF(OR($A1993="",$E1993=""),"",IF($P1993=1,0,N($E1993)*N($F1993)-N($G1993)+N($H1993)))</f>
        <v/>
      </c>
      <c r="L1993" s="52">
        <f>IF(K1993="","",IF($P1993=1,0,N($E1993)*IFERROR(INDEX(Products!$D$8:$D$307,MATCH($D1993,Products!$A$8:$A$307,0)),0)))</f>
        <v/>
      </c>
      <c r="M1993" s="52">
        <f>IF(OR(K1993="",$O1993=0),IF(K1993="","",0),IF($P1993=1,0,K1993*(N(INDEX(Settings!$E$11:$E$18,$O1993))+N(INDEX(Settings!$G$11:$G$18,$O1993)))+N(INDEX(Settings!$F$11:$F$18,$O1993))))</f>
        <v/>
      </c>
      <c r="N1993" s="53">
        <f>IF(K1993="","",K1993-L1993-M1993-N($I1993)-$P1993*N(Settings!$D$20))</f>
        <v/>
      </c>
      <c r="O1993">
        <f>IF($C1993="",0,IFERROR(MATCH($C1993,Settings!$D$11:$D$18,0),0))</f>
        <v/>
      </c>
      <c r="P1993">
        <f>IF(LOWER(TRIM($J1993&amp;""))="x",1,0)</f>
        <v/>
      </c>
    </row>
    <row r="1994">
      <c r="A1994" s="49" t="n">
        <v>46267</v>
      </c>
      <c r="B1994" s="50" t="inlineStr">
        <is>
          <t>BL27987</t>
        </is>
      </c>
      <c r="C1994" s="50" t="inlineStr">
        <is>
          <t>Own shop</t>
        </is>
      </c>
      <c r="D1994" s="50" t="inlineStr">
        <is>
          <t>BL-204</t>
        </is>
      </c>
      <c r="E1994" s="50" t="n">
        <v>1</v>
      </c>
      <c r="F1994" s="51" t="n">
        <v>19.24</v>
      </c>
      <c r="G1994" s="51" t="n">
        <v>0</v>
      </c>
      <c r="H1994" s="51" t="n">
        <v>4.12</v>
      </c>
      <c r="I1994" s="51" t="n">
        <v>4.28</v>
      </c>
      <c r="J1994" s="50" t="n"/>
      <c r="K1994" s="52">
        <f>IF(OR($A1994="",$E1994=""),"",IF($P1994=1,0,N($E1994)*N($F1994)-N($G1994)+N($H1994)))</f>
        <v/>
      </c>
      <c r="L1994" s="52">
        <f>IF(K1994="","",IF($P1994=1,0,N($E1994)*IFERROR(INDEX(Products!$D$8:$D$307,MATCH($D1994,Products!$A$8:$A$307,0)),0)))</f>
        <v/>
      </c>
      <c r="M1994" s="52">
        <f>IF(OR(K1994="",$O1994=0),IF(K1994="","",0),IF($P1994=1,0,K1994*(N(INDEX(Settings!$E$11:$E$18,$O1994))+N(INDEX(Settings!$G$11:$G$18,$O1994)))+N(INDEX(Settings!$F$11:$F$18,$O1994))))</f>
        <v/>
      </c>
      <c r="N1994" s="53">
        <f>IF(K1994="","",K1994-L1994-M1994-N($I1994)-$P1994*N(Settings!$D$20))</f>
        <v/>
      </c>
      <c r="O1994">
        <f>IF($C1994="",0,IFERROR(MATCH($C1994,Settings!$D$11:$D$18,0),0))</f>
        <v/>
      </c>
      <c r="P1994">
        <f>IF(LOWER(TRIM($J1994&amp;""))="x",1,0)</f>
        <v/>
      </c>
    </row>
    <row r="1995">
      <c r="A1995" s="49" t="n">
        <v>46268</v>
      </c>
      <c r="B1995" s="50" t="inlineStr">
        <is>
          <t>BL27988</t>
        </is>
      </c>
      <c r="C1995" s="50" t="inlineStr">
        <is>
          <t>Amazon</t>
        </is>
      </c>
      <c r="D1995" s="50" t="inlineStr">
        <is>
          <t>BL-101</t>
        </is>
      </c>
      <c r="E1995" s="50" t="n">
        <v>1</v>
      </c>
      <c r="F1995" s="51" t="n">
        <v>21.97</v>
      </c>
      <c r="G1995" s="51" t="n">
        <v>0</v>
      </c>
      <c r="H1995" s="51" t="n">
        <v>0</v>
      </c>
      <c r="I1995" s="51" t="n">
        <v>5.09</v>
      </c>
      <c r="J1995" s="50" t="n"/>
      <c r="K1995" s="52">
        <f>IF(OR($A1995="",$E1995=""),"",IF($P1995=1,0,N($E1995)*N($F1995)-N($G1995)+N($H1995)))</f>
        <v/>
      </c>
      <c r="L1995" s="52">
        <f>IF(K1995="","",IF($P1995=1,0,N($E1995)*IFERROR(INDEX(Products!$D$8:$D$307,MATCH($D1995,Products!$A$8:$A$307,0)),0)))</f>
        <v/>
      </c>
      <c r="M1995" s="52">
        <f>IF(OR(K1995="",$O1995=0),IF(K1995="","",0),IF($P1995=1,0,K1995*(N(INDEX(Settings!$E$11:$E$18,$O1995))+N(INDEX(Settings!$G$11:$G$18,$O1995)))+N(INDEX(Settings!$F$11:$F$18,$O1995))))</f>
        <v/>
      </c>
      <c r="N1995" s="53">
        <f>IF(K1995="","",K1995-L1995-M1995-N($I1995)-$P1995*N(Settings!$D$20))</f>
        <v/>
      </c>
      <c r="O1995">
        <f>IF($C1995="",0,IFERROR(MATCH($C1995,Settings!$D$11:$D$18,0),0))</f>
        <v/>
      </c>
      <c r="P1995">
        <f>IF(LOWER(TRIM($J1995&amp;""))="x",1,0)</f>
        <v/>
      </c>
    </row>
    <row r="1996">
      <c r="A1996" s="49" t="n">
        <v>46268</v>
      </c>
      <c r="B1996" s="50" t="inlineStr">
        <is>
          <t>BL27989</t>
        </is>
      </c>
      <c r="C1996" s="50" t="inlineStr">
        <is>
          <t>Own shop</t>
        </is>
      </c>
      <c r="D1996" s="50" t="inlineStr">
        <is>
          <t>BL-403</t>
        </is>
      </c>
      <c r="E1996" s="50" t="n">
        <v>1</v>
      </c>
      <c r="F1996" s="51" t="n">
        <v>10.84</v>
      </c>
      <c r="G1996" s="51" t="n">
        <v>0</v>
      </c>
      <c r="H1996" s="51" t="n">
        <v>4.12</v>
      </c>
      <c r="I1996" s="51" t="n">
        <v>4.53</v>
      </c>
      <c r="J1996" s="50" t="n"/>
      <c r="K1996" s="52">
        <f>IF(OR($A1996="",$E1996=""),"",IF($P1996=1,0,N($E1996)*N($F1996)-N($G1996)+N($H1996)))</f>
        <v/>
      </c>
      <c r="L1996" s="52">
        <f>IF(K1996="","",IF($P1996=1,0,N($E1996)*IFERROR(INDEX(Products!$D$8:$D$307,MATCH($D1996,Products!$A$8:$A$307,0)),0)))</f>
        <v/>
      </c>
      <c r="M1996" s="52">
        <f>IF(OR(K1996="",$O1996=0),IF(K1996="","",0),IF($P1996=1,0,K1996*(N(INDEX(Settings!$E$11:$E$18,$O1996))+N(INDEX(Settings!$G$11:$G$18,$O1996)))+N(INDEX(Settings!$F$11:$F$18,$O1996))))</f>
        <v/>
      </c>
      <c r="N1996" s="53">
        <f>IF(K1996="","",K1996-L1996-M1996-N($I1996)-$P1996*N(Settings!$D$20))</f>
        <v/>
      </c>
      <c r="O1996">
        <f>IF($C1996="",0,IFERROR(MATCH($C1996,Settings!$D$11:$D$18,0),0))</f>
        <v/>
      </c>
      <c r="P1996">
        <f>IF(LOWER(TRIM($J1996&amp;""))="x",1,0)</f>
        <v/>
      </c>
    </row>
    <row r="1997">
      <c r="A1997" s="49" t="n">
        <v>46268</v>
      </c>
      <c r="B1997" s="50" t="inlineStr">
        <is>
          <t>BL27990</t>
        </is>
      </c>
      <c r="C1997" s="50" t="inlineStr">
        <is>
          <t>Etsy</t>
        </is>
      </c>
      <c r="D1997" s="50" t="inlineStr">
        <is>
          <t>BL-103</t>
        </is>
      </c>
      <c r="E1997" s="50" t="n">
        <v>1</v>
      </c>
      <c r="F1997" s="51" t="n">
        <v>29.33</v>
      </c>
      <c r="G1997" s="51" t="n">
        <v>0</v>
      </c>
      <c r="H1997" s="51" t="n">
        <v>3.28</v>
      </c>
      <c r="I1997" s="51" t="n">
        <v>4.73</v>
      </c>
      <c r="J1997" s="50" t="n"/>
      <c r="K1997" s="52">
        <f>IF(OR($A1997="",$E1997=""),"",IF($P1997=1,0,N($E1997)*N($F1997)-N($G1997)+N($H1997)))</f>
        <v/>
      </c>
      <c r="L1997" s="52">
        <f>IF(K1997="","",IF($P1997=1,0,N($E1997)*IFERROR(INDEX(Products!$D$8:$D$307,MATCH($D1997,Products!$A$8:$A$307,0)),0)))</f>
        <v/>
      </c>
      <c r="M1997" s="52">
        <f>IF(OR(K1997="",$O1997=0),IF(K1997="","",0),IF($P1997=1,0,K1997*(N(INDEX(Settings!$E$11:$E$18,$O1997))+N(INDEX(Settings!$G$11:$G$18,$O1997)))+N(INDEX(Settings!$F$11:$F$18,$O1997))))</f>
        <v/>
      </c>
      <c r="N1997" s="53">
        <f>IF(K1997="","",K1997-L1997-M1997-N($I1997)-$P1997*N(Settings!$D$20))</f>
        <v/>
      </c>
      <c r="O1997">
        <f>IF($C1997="",0,IFERROR(MATCH($C1997,Settings!$D$11:$D$18,0),0))</f>
        <v/>
      </c>
      <c r="P1997">
        <f>IF(LOWER(TRIM($J1997&amp;""))="x",1,0)</f>
        <v/>
      </c>
    </row>
    <row r="1998">
      <c r="A1998" s="49" t="n">
        <v>46268</v>
      </c>
      <c r="B1998" s="50" t="inlineStr">
        <is>
          <t>BL27991</t>
        </is>
      </c>
      <c r="C1998" s="50" t="inlineStr">
        <is>
          <t>eBay</t>
        </is>
      </c>
      <c r="D1998" s="50" t="inlineStr">
        <is>
          <t>BL-403</t>
        </is>
      </c>
      <c r="E1998" s="50" t="n">
        <v>1</v>
      </c>
      <c r="F1998" s="51" t="n">
        <v>10.84</v>
      </c>
      <c r="G1998" s="51" t="n">
        <v>0</v>
      </c>
      <c r="H1998" s="51" t="n">
        <v>3.28</v>
      </c>
      <c r="I1998" s="51" t="n">
        <v>4.44</v>
      </c>
      <c r="J1998" s="50" t="n"/>
      <c r="K1998" s="52">
        <f>IF(OR($A1998="",$E1998=""),"",IF($P1998=1,0,N($E1998)*N($F1998)-N($G1998)+N($H1998)))</f>
        <v/>
      </c>
      <c r="L1998" s="52">
        <f>IF(K1998="","",IF($P1998=1,0,N($E1998)*IFERROR(INDEX(Products!$D$8:$D$307,MATCH($D1998,Products!$A$8:$A$307,0)),0)))</f>
        <v/>
      </c>
      <c r="M1998" s="52">
        <f>IF(OR(K1998="",$O1998=0),IF(K1998="","",0),IF($P1998=1,0,K1998*(N(INDEX(Settings!$E$11:$E$18,$O1998))+N(INDEX(Settings!$G$11:$G$18,$O1998)))+N(INDEX(Settings!$F$11:$F$18,$O1998))))</f>
        <v/>
      </c>
      <c r="N1998" s="53">
        <f>IF(K1998="","",K1998-L1998-M1998-N($I1998)-$P1998*N(Settings!$D$20))</f>
        <v/>
      </c>
      <c r="O1998">
        <f>IF($C1998="",0,IFERROR(MATCH($C1998,Settings!$D$11:$D$18,0),0))</f>
        <v/>
      </c>
      <c r="P1998">
        <f>IF(LOWER(TRIM($J1998&amp;""))="x",1,0)</f>
        <v/>
      </c>
    </row>
    <row r="1999">
      <c r="A1999" s="49" t="n">
        <v>46268</v>
      </c>
      <c r="B1999" s="50" t="inlineStr">
        <is>
          <t>BL27992</t>
        </is>
      </c>
      <c r="C1999" s="50" t="inlineStr">
        <is>
          <t>Own shop</t>
        </is>
      </c>
      <c r="D1999" s="50" t="inlineStr">
        <is>
          <t>BL-203</t>
        </is>
      </c>
      <c r="E1999" s="50" t="n">
        <v>1</v>
      </c>
      <c r="F1999" s="51" t="n">
        <v>16.72</v>
      </c>
      <c r="G1999" s="51" t="n">
        <v>0</v>
      </c>
      <c r="H1999" s="51" t="n">
        <v>4.12</v>
      </c>
      <c r="I1999" s="51" t="n">
        <v>4.98</v>
      </c>
      <c r="J1999" s="50" t="n"/>
      <c r="K1999" s="52">
        <f>IF(OR($A1999="",$E1999=""),"",IF($P1999=1,0,N($E1999)*N($F1999)-N($G1999)+N($H1999)))</f>
        <v/>
      </c>
      <c r="L1999" s="52">
        <f>IF(K1999="","",IF($P1999=1,0,N($E1999)*IFERROR(INDEX(Products!$D$8:$D$307,MATCH($D1999,Products!$A$8:$A$307,0)),0)))</f>
        <v/>
      </c>
      <c r="M1999" s="52">
        <f>IF(OR(K1999="",$O1999=0),IF(K1999="","",0),IF($P1999=1,0,K1999*(N(INDEX(Settings!$E$11:$E$18,$O1999))+N(INDEX(Settings!$G$11:$G$18,$O1999)))+N(INDEX(Settings!$F$11:$F$18,$O1999))))</f>
        <v/>
      </c>
      <c r="N1999" s="53">
        <f>IF(K1999="","",K1999-L1999-M1999-N($I1999)-$P1999*N(Settings!$D$20))</f>
        <v/>
      </c>
      <c r="O1999">
        <f>IF($C1999="",0,IFERROR(MATCH($C1999,Settings!$D$11:$D$18,0),0))</f>
        <v/>
      </c>
      <c r="P1999">
        <f>IF(LOWER(TRIM($J1999&amp;""))="x",1,0)</f>
        <v/>
      </c>
    </row>
    <row r="2000">
      <c r="A2000" s="49" t="n">
        <v>46268</v>
      </c>
      <c r="B2000" s="50" t="inlineStr">
        <is>
          <t>BL27993</t>
        </is>
      </c>
      <c r="C2000" s="50" t="inlineStr">
        <is>
          <t>Etsy</t>
        </is>
      </c>
      <c r="D2000" s="50" t="inlineStr">
        <is>
          <t>BL-403</t>
        </is>
      </c>
      <c r="E2000" s="50" t="n">
        <v>1</v>
      </c>
      <c r="F2000" s="51" t="n">
        <v>10.84</v>
      </c>
      <c r="G2000" s="51" t="n">
        <v>0</v>
      </c>
      <c r="H2000" s="51" t="n">
        <v>3.28</v>
      </c>
      <c r="I2000" s="51" t="n">
        <v>5.11</v>
      </c>
      <c r="J2000" s="50" t="n"/>
      <c r="K2000" s="52">
        <f>IF(OR($A2000="",$E2000=""),"",IF($P2000=1,0,N($E2000)*N($F2000)-N($G2000)+N($H2000)))</f>
        <v/>
      </c>
      <c r="L2000" s="52">
        <f>IF(K2000="","",IF($P2000=1,0,N($E2000)*IFERROR(INDEX(Products!$D$8:$D$307,MATCH($D2000,Products!$A$8:$A$307,0)),0)))</f>
        <v/>
      </c>
      <c r="M2000" s="52">
        <f>IF(OR(K2000="",$O2000=0),IF(K2000="","",0),IF($P2000=1,0,K2000*(N(INDEX(Settings!$E$11:$E$18,$O2000))+N(INDEX(Settings!$G$11:$G$18,$O2000)))+N(INDEX(Settings!$F$11:$F$18,$O2000))))</f>
        <v/>
      </c>
      <c r="N2000" s="53">
        <f>IF(K2000="","",K2000-L2000-M2000-N($I2000)-$P2000*N(Settings!$D$20))</f>
        <v/>
      </c>
      <c r="O2000">
        <f>IF($C2000="",0,IFERROR(MATCH($C2000,Settings!$D$11:$D$18,0),0))</f>
        <v/>
      </c>
      <c r="P2000">
        <f>IF(LOWER(TRIM($J2000&amp;""))="x",1,0)</f>
        <v/>
      </c>
    </row>
    <row r="2001">
      <c r="A2001" s="49" t="n">
        <v>46268</v>
      </c>
      <c r="B2001" s="50" t="inlineStr">
        <is>
          <t>BL27994</t>
        </is>
      </c>
      <c r="C2001" s="50" t="inlineStr">
        <is>
          <t>Amazon</t>
        </is>
      </c>
      <c r="D2001" s="50" t="inlineStr">
        <is>
          <t>BL-102</t>
        </is>
      </c>
      <c r="E2001" s="50" t="n">
        <v>1</v>
      </c>
      <c r="F2001" s="51" t="n">
        <v>14.91</v>
      </c>
      <c r="G2001" s="51" t="n">
        <v>0</v>
      </c>
      <c r="H2001" s="51" t="n">
        <v>0</v>
      </c>
      <c r="I2001" s="51" t="n">
        <v>4.32</v>
      </c>
      <c r="J2001" s="50" t="n"/>
      <c r="K2001" s="52">
        <f>IF(OR($A2001="",$E2001=""),"",IF($P2001=1,0,N($E2001)*N($F2001)-N($G2001)+N($H2001)))</f>
        <v/>
      </c>
      <c r="L2001" s="52">
        <f>IF(K2001="","",IF($P2001=1,0,N($E2001)*IFERROR(INDEX(Products!$D$8:$D$307,MATCH($D2001,Products!$A$8:$A$307,0)),0)))</f>
        <v/>
      </c>
      <c r="M2001" s="52">
        <f>IF(OR(K2001="",$O2001=0),IF(K2001="","",0),IF($P2001=1,0,K2001*(N(INDEX(Settings!$E$11:$E$18,$O2001))+N(INDEX(Settings!$G$11:$G$18,$O2001)))+N(INDEX(Settings!$F$11:$F$18,$O2001))))</f>
        <v/>
      </c>
      <c r="N2001" s="53">
        <f>IF(K2001="","",K2001-L2001-M2001-N($I2001)-$P2001*N(Settings!$D$20))</f>
        <v/>
      </c>
      <c r="O2001">
        <f>IF($C2001="",0,IFERROR(MATCH($C2001,Settings!$D$11:$D$18,0),0))</f>
        <v/>
      </c>
      <c r="P2001">
        <f>IF(LOWER(TRIM($J2001&amp;""))="x",1,0)</f>
        <v/>
      </c>
    </row>
    <row r="2002">
      <c r="A2002" s="49" t="n">
        <v>46268</v>
      </c>
      <c r="B2002" s="50" t="inlineStr">
        <is>
          <t>BL27995</t>
        </is>
      </c>
      <c r="C2002" s="50" t="inlineStr">
        <is>
          <t>Own shop</t>
        </is>
      </c>
      <c r="D2002" s="50" t="inlineStr">
        <is>
          <t>BL-201</t>
        </is>
      </c>
      <c r="E2002" s="50" t="n">
        <v>1</v>
      </c>
      <c r="F2002" s="51" t="n">
        <v>12.52</v>
      </c>
      <c r="G2002" s="51" t="n">
        <v>1.25</v>
      </c>
      <c r="H2002" s="51" t="n">
        <v>4.12</v>
      </c>
      <c r="I2002" s="51" t="n">
        <v>4.29</v>
      </c>
      <c r="J2002" s="50" t="n"/>
      <c r="K2002" s="52">
        <f>IF(OR($A2002="",$E2002=""),"",IF($P2002=1,0,N($E2002)*N($F2002)-N($G2002)+N($H2002)))</f>
        <v/>
      </c>
      <c r="L2002" s="52">
        <f>IF(K2002="","",IF($P2002=1,0,N($E2002)*IFERROR(INDEX(Products!$D$8:$D$307,MATCH($D2002,Products!$A$8:$A$307,0)),0)))</f>
        <v/>
      </c>
      <c r="M2002" s="52">
        <f>IF(OR(K2002="",$O2002=0),IF(K2002="","",0),IF($P2002=1,0,K2002*(N(INDEX(Settings!$E$11:$E$18,$O2002))+N(INDEX(Settings!$G$11:$G$18,$O2002)))+N(INDEX(Settings!$F$11:$F$18,$O2002))))</f>
        <v/>
      </c>
      <c r="N2002" s="53">
        <f>IF(K2002="","",K2002-L2002-M2002-N($I2002)-$P2002*N(Settings!$D$20))</f>
        <v/>
      </c>
      <c r="O2002">
        <f>IF($C2002="",0,IFERROR(MATCH($C2002,Settings!$D$11:$D$18,0),0))</f>
        <v/>
      </c>
      <c r="P2002">
        <f>IF(LOWER(TRIM($J2002&amp;""))="x",1,0)</f>
        <v/>
      </c>
    </row>
    <row r="2003">
      <c r="A2003" s="49" t="n">
        <v>46269</v>
      </c>
      <c r="B2003" s="50" t="inlineStr">
        <is>
          <t>BL27996</t>
        </is>
      </c>
      <c r="C2003" s="50" t="inlineStr">
        <is>
          <t>Etsy</t>
        </is>
      </c>
      <c r="D2003" s="50" t="inlineStr">
        <is>
          <t>BL-204</t>
        </is>
      </c>
      <c r="E2003" s="50" t="n">
        <v>1</v>
      </c>
      <c r="F2003" s="51" t="n">
        <v>19.24</v>
      </c>
      <c r="G2003" s="51" t="n">
        <v>0</v>
      </c>
      <c r="H2003" s="51" t="n">
        <v>3.28</v>
      </c>
      <c r="I2003" s="51" t="n">
        <v>5.17</v>
      </c>
      <c r="J2003" s="50" t="n"/>
      <c r="K2003" s="52">
        <f>IF(OR($A2003="",$E2003=""),"",IF($P2003=1,0,N($E2003)*N($F2003)-N($G2003)+N($H2003)))</f>
        <v/>
      </c>
      <c r="L2003" s="52">
        <f>IF(K2003="","",IF($P2003=1,0,N($E2003)*IFERROR(INDEX(Products!$D$8:$D$307,MATCH($D2003,Products!$A$8:$A$307,0)),0)))</f>
        <v/>
      </c>
      <c r="M2003" s="52">
        <f>IF(OR(K2003="",$O2003=0),IF(K2003="","",0),IF($P2003=1,0,K2003*(N(INDEX(Settings!$E$11:$E$18,$O2003))+N(INDEX(Settings!$G$11:$G$18,$O2003)))+N(INDEX(Settings!$F$11:$F$18,$O2003))))</f>
        <v/>
      </c>
      <c r="N2003" s="53">
        <f>IF(K2003="","",K2003-L2003-M2003-N($I2003)-$P2003*N(Settings!$D$20))</f>
        <v/>
      </c>
      <c r="O2003">
        <f>IF($C2003="",0,IFERROR(MATCH($C2003,Settings!$D$11:$D$18,0),0))</f>
        <v/>
      </c>
      <c r="P2003">
        <f>IF(LOWER(TRIM($J2003&amp;""))="x",1,0)</f>
        <v/>
      </c>
    </row>
    <row r="2004">
      <c r="A2004" s="49" t="n">
        <v>46269</v>
      </c>
      <c r="B2004" s="50" t="inlineStr">
        <is>
          <t>BL27997</t>
        </is>
      </c>
      <c r="C2004" s="50" t="inlineStr">
        <is>
          <t>Amazon</t>
        </is>
      </c>
      <c r="D2004" s="50" t="inlineStr">
        <is>
          <t>BL-204</t>
        </is>
      </c>
      <c r="E2004" s="50" t="n">
        <v>2</v>
      </c>
      <c r="F2004" s="51" t="n">
        <v>20.21</v>
      </c>
      <c r="G2004" s="51" t="n">
        <v>0</v>
      </c>
      <c r="H2004" s="51" t="n">
        <v>0</v>
      </c>
      <c r="I2004" s="51" t="n">
        <v>4.6</v>
      </c>
      <c r="J2004" s="50" t="n"/>
      <c r="K2004" s="52">
        <f>IF(OR($A2004="",$E2004=""),"",IF($P2004=1,0,N($E2004)*N($F2004)-N($G2004)+N($H2004)))</f>
        <v/>
      </c>
      <c r="L2004" s="52">
        <f>IF(K2004="","",IF($P2004=1,0,N($E2004)*IFERROR(INDEX(Products!$D$8:$D$307,MATCH($D2004,Products!$A$8:$A$307,0)),0)))</f>
        <v/>
      </c>
      <c r="M2004" s="52">
        <f>IF(OR(K2004="",$O2004=0),IF(K2004="","",0),IF($P2004=1,0,K2004*(N(INDEX(Settings!$E$11:$E$18,$O2004))+N(INDEX(Settings!$G$11:$G$18,$O2004)))+N(INDEX(Settings!$F$11:$F$18,$O2004))))</f>
        <v/>
      </c>
      <c r="N2004" s="53">
        <f>IF(K2004="","",K2004-L2004-M2004-N($I2004)-$P2004*N(Settings!$D$20))</f>
        <v/>
      </c>
      <c r="O2004">
        <f>IF($C2004="",0,IFERROR(MATCH($C2004,Settings!$D$11:$D$18,0),0))</f>
        <v/>
      </c>
      <c r="P2004">
        <f>IF(LOWER(TRIM($J2004&amp;""))="x",1,0)</f>
        <v/>
      </c>
    </row>
    <row r="2005">
      <c r="A2005" s="49" t="n">
        <v>46269</v>
      </c>
      <c r="B2005" s="50" t="inlineStr">
        <is>
          <t>BL27998</t>
        </is>
      </c>
      <c r="C2005" s="50" t="inlineStr">
        <is>
          <t>Amazon</t>
        </is>
      </c>
      <c r="D2005" s="50" t="inlineStr">
        <is>
          <t>BL-103</t>
        </is>
      </c>
      <c r="E2005" s="50" t="n">
        <v>1</v>
      </c>
      <c r="F2005" s="51" t="n">
        <v>30.79</v>
      </c>
      <c r="G2005" s="51" t="n">
        <v>0</v>
      </c>
      <c r="H2005" s="51" t="n">
        <v>0</v>
      </c>
      <c r="I2005" s="51" t="n">
        <v>4.37</v>
      </c>
      <c r="J2005" s="50" t="n"/>
      <c r="K2005" s="52">
        <f>IF(OR($A2005="",$E2005=""),"",IF($P2005=1,0,N($E2005)*N($F2005)-N($G2005)+N($H2005)))</f>
        <v/>
      </c>
      <c r="L2005" s="52">
        <f>IF(K2005="","",IF($P2005=1,0,N($E2005)*IFERROR(INDEX(Products!$D$8:$D$307,MATCH($D2005,Products!$A$8:$A$307,0)),0)))</f>
        <v/>
      </c>
      <c r="M2005" s="52">
        <f>IF(OR(K2005="",$O2005=0),IF(K2005="","",0),IF($P2005=1,0,K2005*(N(INDEX(Settings!$E$11:$E$18,$O2005))+N(INDEX(Settings!$G$11:$G$18,$O2005)))+N(INDEX(Settings!$F$11:$F$18,$O2005))))</f>
        <v/>
      </c>
      <c r="N2005" s="53">
        <f>IF(K2005="","",K2005-L2005-M2005-N($I2005)-$P2005*N(Settings!$D$20))</f>
        <v/>
      </c>
      <c r="O2005">
        <f>IF($C2005="",0,IFERROR(MATCH($C2005,Settings!$D$11:$D$18,0),0))</f>
        <v/>
      </c>
      <c r="P2005">
        <f>IF(LOWER(TRIM($J2005&amp;""))="x",1,0)</f>
        <v/>
      </c>
    </row>
    <row r="2006">
      <c r="A2006" s="49" t="n">
        <v>46269</v>
      </c>
      <c r="B2006" s="50" t="inlineStr">
        <is>
          <t>BL27999</t>
        </is>
      </c>
      <c r="C2006" s="50" t="inlineStr">
        <is>
          <t>Own shop</t>
        </is>
      </c>
      <c r="D2006" s="50" t="inlineStr">
        <is>
          <t>BL-403</t>
        </is>
      </c>
      <c r="E2006" s="50" t="n">
        <v>1</v>
      </c>
      <c r="F2006" s="51" t="n">
        <v>10.84</v>
      </c>
      <c r="G2006" s="51" t="n">
        <v>0</v>
      </c>
      <c r="H2006" s="51" t="n">
        <v>4.12</v>
      </c>
      <c r="I2006" s="51" t="n">
        <v>5.09</v>
      </c>
      <c r="J2006" s="50" t="n"/>
      <c r="K2006" s="52">
        <f>IF(OR($A2006="",$E2006=""),"",IF($P2006=1,0,N($E2006)*N($F2006)-N($G2006)+N($H2006)))</f>
        <v/>
      </c>
      <c r="L2006" s="52">
        <f>IF(K2006="","",IF($P2006=1,0,N($E2006)*IFERROR(INDEX(Products!$D$8:$D$307,MATCH($D2006,Products!$A$8:$A$307,0)),0)))</f>
        <v/>
      </c>
      <c r="M2006" s="52">
        <f>IF(OR(K2006="",$O2006=0),IF(K2006="","",0),IF($P2006=1,0,K2006*(N(INDEX(Settings!$E$11:$E$18,$O2006))+N(INDEX(Settings!$G$11:$G$18,$O2006)))+N(INDEX(Settings!$F$11:$F$18,$O2006))))</f>
        <v/>
      </c>
      <c r="N2006" s="53">
        <f>IF(K2006="","",K2006-L2006-M2006-N($I2006)-$P2006*N(Settings!$D$20))</f>
        <v/>
      </c>
      <c r="O2006">
        <f>IF($C2006="",0,IFERROR(MATCH($C2006,Settings!$D$11:$D$18,0),0))</f>
        <v/>
      </c>
      <c r="P2006">
        <f>IF(LOWER(TRIM($J2006&amp;""))="x",1,0)</f>
        <v/>
      </c>
    </row>
    <row r="2007">
      <c r="A2007" s="49" t="n">
        <v>46269</v>
      </c>
      <c r="B2007" s="50" t="inlineStr">
        <is>
          <t>BL28000</t>
        </is>
      </c>
      <c r="C2007" s="50" t="inlineStr">
        <is>
          <t>Own shop</t>
        </is>
      </c>
      <c r="D2007" s="50" t="inlineStr">
        <is>
          <t>BL-303</t>
        </is>
      </c>
      <c r="E2007" s="50" t="n">
        <v>1</v>
      </c>
      <c r="F2007" s="51" t="n">
        <v>10</v>
      </c>
      <c r="G2007" s="51" t="n">
        <v>0</v>
      </c>
      <c r="H2007" s="51" t="n">
        <v>4.12</v>
      </c>
      <c r="I2007" s="51" t="n">
        <v>4.49</v>
      </c>
      <c r="J2007" s="50" t="n"/>
      <c r="K2007" s="52">
        <f>IF(OR($A2007="",$E2007=""),"",IF($P2007=1,0,N($E2007)*N($F2007)-N($G2007)+N($H2007)))</f>
        <v/>
      </c>
      <c r="L2007" s="52">
        <f>IF(K2007="","",IF($P2007=1,0,N($E2007)*IFERROR(INDEX(Products!$D$8:$D$307,MATCH($D2007,Products!$A$8:$A$307,0)),0)))</f>
        <v/>
      </c>
      <c r="M2007" s="52">
        <f>IF(OR(K2007="",$O2007=0),IF(K2007="","",0),IF($P2007=1,0,K2007*(N(INDEX(Settings!$E$11:$E$18,$O2007))+N(INDEX(Settings!$G$11:$G$18,$O2007)))+N(INDEX(Settings!$F$11:$F$18,$O2007))))</f>
        <v/>
      </c>
      <c r="N2007" s="53">
        <f>IF(K2007="","",K2007-L2007-M2007-N($I2007)-$P2007*N(Settings!$D$20))</f>
        <v/>
      </c>
      <c r="O2007">
        <f>IF($C2007="",0,IFERROR(MATCH($C2007,Settings!$D$11:$D$18,0),0))</f>
        <v/>
      </c>
      <c r="P2007">
        <f>IF(LOWER(TRIM($J2007&amp;""))="x",1,0)</f>
        <v/>
      </c>
    </row>
    <row r="2008">
      <c r="A2008" s="49" t="n">
        <v>46269</v>
      </c>
      <c r="B2008" s="50" t="inlineStr">
        <is>
          <t>BL28001</t>
        </is>
      </c>
      <c r="C2008" s="50" t="inlineStr">
        <is>
          <t>Own shop</t>
        </is>
      </c>
      <c r="D2008" s="50" t="inlineStr">
        <is>
          <t>BL-101</t>
        </is>
      </c>
      <c r="E2008" s="50" t="n">
        <v>1</v>
      </c>
      <c r="F2008" s="51" t="n">
        <v>20.92</v>
      </c>
      <c r="G2008" s="51" t="n">
        <v>0</v>
      </c>
      <c r="H2008" s="51" t="n">
        <v>4.12</v>
      </c>
      <c r="I2008" s="51" t="n">
        <v>5.07</v>
      </c>
      <c r="J2008" s="50" t="inlineStr">
        <is>
          <t>x</t>
        </is>
      </c>
      <c r="K2008" s="52">
        <f>IF(OR($A2008="",$E2008=""),"",IF($P2008=1,0,N($E2008)*N($F2008)-N($G2008)+N($H2008)))</f>
        <v/>
      </c>
      <c r="L2008" s="52">
        <f>IF(K2008="","",IF($P2008=1,0,N($E2008)*IFERROR(INDEX(Products!$D$8:$D$307,MATCH($D2008,Products!$A$8:$A$307,0)),0)))</f>
        <v/>
      </c>
      <c r="M2008" s="52">
        <f>IF(OR(K2008="",$O2008=0),IF(K2008="","",0),IF($P2008=1,0,K2008*(N(INDEX(Settings!$E$11:$E$18,$O2008))+N(INDEX(Settings!$G$11:$G$18,$O2008)))+N(INDEX(Settings!$F$11:$F$18,$O2008))))</f>
        <v/>
      </c>
      <c r="N2008" s="53">
        <f>IF(K2008="","",K2008-L2008-M2008-N($I2008)-$P2008*N(Settings!$D$20))</f>
        <v/>
      </c>
      <c r="O2008">
        <f>IF($C2008="",0,IFERROR(MATCH($C2008,Settings!$D$11:$D$18,0),0))</f>
        <v/>
      </c>
      <c r="P2008">
        <f>IF(LOWER(TRIM($J2008&amp;""))="x",1,0)</f>
        <v/>
      </c>
    </row>
    <row r="2009">
      <c r="A2009" s="49" t="n">
        <v>46269</v>
      </c>
      <c r="B2009" s="50" t="inlineStr">
        <is>
          <t>BL28002</t>
        </is>
      </c>
      <c r="C2009" s="50" t="inlineStr">
        <is>
          <t>Amazon</t>
        </is>
      </c>
      <c r="D2009" s="50" t="inlineStr">
        <is>
          <t>BL-101</t>
        </is>
      </c>
      <c r="E2009" s="50" t="n">
        <v>1</v>
      </c>
      <c r="F2009" s="51" t="n">
        <v>21.97</v>
      </c>
      <c r="G2009" s="51" t="n">
        <v>0</v>
      </c>
      <c r="H2009" s="51" t="n">
        <v>0</v>
      </c>
      <c r="I2009" s="51" t="n">
        <v>4.38</v>
      </c>
      <c r="J2009" s="50" t="n"/>
      <c r="K2009" s="52">
        <f>IF(OR($A2009="",$E2009=""),"",IF($P2009=1,0,N($E2009)*N($F2009)-N($G2009)+N($H2009)))</f>
        <v/>
      </c>
      <c r="L2009" s="52">
        <f>IF(K2009="","",IF($P2009=1,0,N($E2009)*IFERROR(INDEX(Products!$D$8:$D$307,MATCH($D2009,Products!$A$8:$A$307,0)),0)))</f>
        <v/>
      </c>
      <c r="M2009" s="52">
        <f>IF(OR(K2009="",$O2009=0),IF(K2009="","",0),IF($P2009=1,0,K2009*(N(INDEX(Settings!$E$11:$E$18,$O2009))+N(INDEX(Settings!$G$11:$G$18,$O2009)))+N(INDEX(Settings!$F$11:$F$18,$O2009))))</f>
        <v/>
      </c>
      <c r="N2009" s="53">
        <f>IF(K2009="","",K2009-L2009-M2009-N($I2009)-$P2009*N(Settings!$D$20))</f>
        <v/>
      </c>
      <c r="O2009">
        <f>IF($C2009="",0,IFERROR(MATCH($C2009,Settings!$D$11:$D$18,0),0))</f>
        <v/>
      </c>
      <c r="P2009">
        <f>IF(LOWER(TRIM($J2009&amp;""))="x",1,0)</f>
        <v/>
      </c>
    </row>
    <row r="2010">
      <c r="A2010" s="49" t="n">
        <v>46269</v>
      </c>
      <c r="B2010" s="50" t="inlineStr">
        <is>
          <t>BL28003</t>
        </is>
      </c>
      <c r="C2010" s="50" t="inlineStr">
        <is>
          <t>Own shop</t>
        </is>
      </c>
      <c r="D2010" s="50" t="inlineStr">
        <is>
          <t>BL-402</t>
        </is>
      </c>
      <c r="E2010" s="50" t="n">
        <v>1</v>
      </c>
      <c r="F2010" s="51" t="n">
        <v>41.93</v>
      </c>
      <c r="G2010" s="51" t="n">
        <v>0</v>
      </c>
      <c r="H2010" s="51" t="n">
        <v>4.12</v>
      </c>
      <c r="I2010" s="51" t="n">
        <v>6.9</v>
      </c>
      <c r="J2010" s="50" t="n"/>
      <c r="K2010" s="52">
        <f>IF(OR($A2010="",$E2010=""),"",IF($P2010=1,0,N($E2010)*N($F2010)-N($G2010)+N($H2010)))</f>
        <v/>
      </c>
      <c r="L2010" s="52">
        <f>IF(K2010="","",IF($P2010=1,0,N($E2010)*IFERROR(INDEX(Products!$D$8:$D$307,MATCH($D2010,Products!$A$8:$A$307,0)),0)))</f>
        <v/>
      </c>
      <c r="M2010" s="52">
        <f>IF(OR(K2010="",$O2010=0),IF(K2010="","",0),IF($P2010=1,0,K2010*(N(INDEX(Settings!$E$11:$E$18,$O2010))+N(INDEX(Settings!$G$11:$G$18,$O2010)))+N(INDEX(Settings!$F$11:$F$18,$O2010))))</f>
        <v/>
      </c>
      <c r="N2010" s="53">
        <f>IF(K2010="","",K2010-L2010-M2010-N($I2010)-$P2010*N(Settings!$D$20))</f>
        <v/>
      </c>
      <c r="O2010">
        <f>IF($C2010="",0,IFERROR(MATCH($C2010,Settings!$D$11:$D$18,0),0))</f>
        <v/>
      </c>
      <c r="P2010">
        <f>IF(LOWER(TRIM($J2010&amp;""))="x",1,0)</f>
        <v/>
      </c>
    </row>
    <row r="2011">
      <c r="A2011" s="49" t="n">
        <v>46270</v>
      </c>
      <c r="B2011" s="50" t="inlineStr">
        <is>
          <t>BL28004</t>
        </is>
      </c>
      <c r="C2011" s="50" t="inlineStr">
        <is>
          <t>Amazon</t>
        </is>
      </c>
      <c r="D2011" s="50" t="inlineStr">
        <is>
          <t>BL-403</t>
        </is>
      </c>
      <c r="E2011" s="50" t="n">
        <v>1</v>
      </c>
      <c r="F2011" s="51" t="n">
        <v>11.38</v>
      </c>
      <c r="G2011" s="51" t="n">
        <v>0</v>
      </c>
      <c r="H2011" s="51" t="n">
        <v>0</v>
      </c>
      <c r="I2011" s="51" t="n">
        <v>4.42</v>
      </c>
      <c r="J2011" s="50" t="n"/>
      <c r="K2011" s="52">
        <f>IF(OR($A2011="",$E2011=""),"",IF($P2011=1,0,N($E2011)*N($F2011)-N($G2011)+N($H2011)))</f>
        <v/>
      </c>
      <c r="L2011" s="52">
        <f>IF(K2011="","",IF($P2011=1,0,N($E2011)*IFERROR(INDEX(Products!$D$8:$D$307,MATCH($D2011,Products!$A$8:$A$307,0)),0)))</f>
        <v/>
      </c>
      <c r="M2011" s="52">
        <f>IF(OR(K2011="",$O2011=0),IF(K2011="","",0),IF($P2011=1,0,K2011*(N(INDEX(Settings!$E$11:$E$18,$O2011))+N(INDEX(Settings!$G$11:$G$18,$O2011)))+N(INDEX(Settings!$F$11:$F$18,$O2011))))</f>
        <v/>
      </c>
      <c r="N2011" s="53">
        <f>IF(K2011="","",K2011-L2011-M2011-N($I2011)-$P2011*N(Settings!$D$20))</f>
        <v/>
      </c>
      <c r="O2011">
        <f>IF($C2011="",0,IFERROR(MATCH($C2011,Settings!$D$11:$D$18,0),0))</f>
        <v/>
      </c>
      <c r="P2011">
        <f>IF(LOWER(TRIM($J2011&amp;""))="x",1,0)</f>
        <v/>
      </c>
    </row>
    <row r="2012">
      <c r="A2012" s="49" t="n">
        <v>46270</v>
      </c>
      <c r="B2012" s="50" t="inlineStr">
        <is>
          <t>BL28005</t>
        </is>
      </c>
      <c r="C2012" s="50" t="inlineStr">
        <is>
          <t>Amazon</t>
        </is>
      </c>
      <c r="D2012" s="50" t="inlineStr">
        <is>
          <t>BL-303</t>
        </is>
      </c>
      <c r="E2012" s="50" t="n">
        <v>1</v>
      </c>
      <c r="F2012" s="51" t="n">
        <v>10.5</v>
      </c>
      <c r="G2012" s="51" t="n">
        <v>0</v>
      </c>
      <c r="H2012" s="51" t="n">
        <v>0</v>
      </c>
      <c r="I2012" s="51" t="n">
        <v>4.77</v>
      </c>
      <c r="J2012" s="50" t="n"/>
      <c r="K2012" s="52">
        <f>IF(OR($A2012="",$E2012=""),"",IF($P2012=1,0,N($E2012)*N($F2012)-N($G2012)+N($H2012)))</f>
        <v/>
      </c>
      <c r="L2012" s="52">
        <f>IF(K2012="","",IF($P2012=1,0,N($E2012)*IFERROR(INDEX(Products!$D$8:$D$307,MATCH($D2012,Products!$A$8:$A$307,0)),0)))</f>
        <v/>
      </c>
      <c r="M2012" s="52">
        <f>IF(OR(K2012="",$O2012=0),IF(K2012="","",0),IF($P2012=1,0,K2012*(N(INDEX(Settings!$E$11:$E$18,$O2012))+N(INDEX(Settings!$G$11:$G$18,$O2012)))+N(INDEX(Settings!$F$11:$F$18,$O2012))))</f>
        <v/>
      </c>
      <c r="N2012" s="53">
        <f>IF(K2012="","",K2012-L2012-M2012-N($I2012)-$P2012*N(Settings!$D$20))</f>
        <v/>
      </c>
      <c r="O2012">
        <f>IF($C2012="",0,IFERROR(MATCH($C2012,Settings!$D$11:$D$18,0),0))</f>
        <v/>
      </c>
      <c r="P2012">
        <f>IF(LOWER(TRIM($J2012&amp;""))="x",1,0)</f>
        <v/>
      </c>
    </row>
    <row r="2013">
      <c r="A2013" s="49" t="n">
        <v>46270</v>
      </c>
      <c r="B2013" s="50" t="inlineStr">
        <is>
          <t>BL28006</t>
        </is>
      </c>
      <c r="C2013" s="50" t="inlineStr">
        <is>
          <t>Own shop</t>
        </is>
      </c>
      <c r="D2013" s="50" t="inlineStr">
        <is>
          <t>BL-103</t>
        </is>
      </c>
      <c r="E2013" s="50" t="n">
        <v>1</v>
      </c>
      <c r="F2013" s="51" t="n">
        <v>29.33</v>
      </c>
      <c r="G2013" s="51" t="n">
        <v>0</v>
      </c>
      <c r="H2013" s="51" t="n">
        <v>4.12</v>
      </c>
      <c r="I2013" s="51" t="n">
        <v>4.55</v>
      </c>
      <c r="J2013" s="50" t="n"/>
      <c r="K2013" s="52">
        <f>IF(OR($A2013="",$E2013=""),"",IF($P2013=1,0,N($E2013)*N($F2013)-N($G2013)+N($H2013)))</f>
        <v/>
      </c>
      <c r="L2013" s="52">
        <f>IF(K2013="","",IF($P2013=1,0,N($E2013)*IFERROR(INDEX(Products!$D$8:$D$307,MATCH($D2013,Products!$A$8:$A$307,0)),0)))</f>
        <v/>
      </c>
      <c r="M2013" s="52">
        <f>IF(OR(K2013="",$O2013=0),IF(K2013="","",0),IF($P2013=1,0,K2013*(N(INDEX(Settings!$E$11:$E$18,$O2013))+N(INDEX(Settings!$G$11:$G$18,$O2013)))+N(INDEX(Settings!$F$11:$F$18,$O2013))))</f>
        <v/>
      </c>
      <c r="N2013" s="53">
        <f>IF(K2013="","",K2013-L2013-M2013-N($I2013)-$P2013*N(Settings!$D$20))</f>
        <v/>
      </c>
      <c r="O2013">
        <f>IF($C2013="",0,IFERROR(MATCH($C2013,Settings!$D$11:$D$18,0),0))</f>
        <v/>
      </c>
      <c r="P2013">
        <f>IF(LOWER(TRIM($J2013&amp;""))="x",1,0)</f>
        <v/>
      </c>
    </row>
    <row r="2014">
      <c r="A2014" s="49" t="n">
        <v>46270</v>
      </c>
      <c r="B2014" s="50" t="inlineStr">
        <is>
          <t>BL28007</t>
        </is>
      </c>
      <c r="C2014" s="50" t="inlineStr">
        <is>
          <t>Own shop</t>
        </is>
      </c>
      <c r="D2014" s="50" t="inlineStr">
        <is>
          <t>BL-104</t>
        </is>
      </c>
      <c r="E2014" s="50" t="n">
        <v>1</v>
      </c>
      <c r="F2014" s="51" t="n">
        <v>8.32</v>
      </c>
      <c r="G2014" s="51" t="n">
        <v>0</v>
      </c>
      <c r="H2014" s="51" t="n">
        <v>4.12</v>
      </c>
      <c r="I2014" s="51" t="n">
        <v>5.03</v>
      </c>
      <c r="J2014" s="50" t="n"/>
      <c r="K2014" s="52">
        <f>IF(OR($A2014="",$E2014=""),"",IF($P2014=1,0,N($E2014)*N($F2014)-N($G2014)+N($H2014)))</f>
        <v/>
      </c>
      <c r="L2014" s="52">
        <f>IF(K2014="","",IF($P2014=1,0,N($E2014)*IFERROR(INDEX(Products!$D$8:$D$307,MATCH($D2014,Products!$A$8:$A$307,0)),0)))</f>
        <v/>
      </c>
      <c r="M2014" s="52">
        <f>IF(OR(K2014="",$O2014=0),IF(K2014="","",0),IF($P2014=1,0,K2014*(N(INDEX(Settings!$E$11:$E$18,$O2014))+N(INDEX(Settings!$G$11:$G$18,$O2014)))+N(INDEX(Settings!$F$11:$F$18,$O2014))))</f>
        <v/>
      </c>
      <c r="N2014" s="53">
        <f>IF(K2014="","",K2014-L2014-M2014-N($I2014)-$P2014*N(Settings!$D$20))</f>
        <v/>
      </c>
      <c r="O2014">
        <f>IF($C2014="",0,IFERROR(MATCH($C2014,Settings!$D$11:$D$18,0),0))</f>
        <v/>
      </c>
      <c r="P2014">
        <f>IF(LOWER(TRIM($J2014&amp;""))="x",1,0)</f>
        <v/>
      </c>
    </row>
    <row r="2015">
      <c r="A2015" s="49" t="n">
        <v>46270</v>
      </c>
      <c r="B2015" s="50" t="inlineStr">
        <is>
          <t>BL28008</t>
        </is>
      </c>
      <c r="C2015" s="50" t="inlineStr">
        <is>
          <t>Amazon</t>
        </is>
      </c>
      <c r="D2015" s="50" t="inlineStr">
        <is>
          <t>BL-201</t>
        </is>
      </c>
      <c r="E2015" s="50" t="n">
        <v>1</v>
      </c>
      <c r="F2015" s="51" t="n">
        <v>13.15</v>
      </c>
      <c r="G2015" s="51" t="n">
        <v>0</v>
      </c>
      <c r="H2015" s="51" t="n">
        <v>0</v>
      </c>
      <c r="I2015" s="51" t="n">
        <v>4.8</v>
      </c>
      <c r="J2015" s="50" t="n"/>
      <c r="K2015" s="52">
        <f>IF(OR($A2015="",$E2015=""),"",IF($P2015=1,0,N($E2015)*N($F2015)-N($G2015)+N($H2015)))</f>
        <v/>
      </c>
      <c r="L2015" s="52">
        <f>IF(K2015="","",IF($P2015=1,0,N($E2015)*IFERROR(INDEX(Products!$D$8:$D$307,MATCH($D2015,Products!$A$8:$A$307,0)),0)))</f>
        <v/>
      </c>
      <c r="M2015" s="52">
        <f>IF(OR(K2015="",$O2015=0),IF(K2015="","",0),IF($P2015=1,0,K2015*(N(INDEX(Settings!$E$11:$E$18,$O2015))+N(INDEX(Settings!$G$11:$G$18,$O2015)))+N(INDEX(Settings!$F$11:$F$18,$O2015))))</f>
        <v/>
      </c>
      <c r="N2015" s="53">
        <f>IF(K2015="","",K2015-L2015-M2015-N($I2015)-$P2015*N(Settings!$D$20))</f>
        <v/>
      </c>
      <c r="O2015">
        <f>IF($C2015="",0,IFERROR(MATCH($C2015,Settings!$D$11:$D$18,0),0))</f>
        <v/>
      </c>
      <c r="P2015">
        <f>IF(LOWER(TRIM($J2015&amp;""))="x",1,0)</f>
        <v/>
      </c>
    </row>
    <row r="2016">
      <c r="A2016" s="49" t="n">
        <v>46270</v>
      </c>
      <c r="B2016" s="50" t="inlineStr">
        <is>
          <t>BL28009</t>
        </is>
      </c>
      <c r="C2016" s="50" t="inlineStr">
        <is>
          <t>Own shop</t>
        </is>
      </c>
      <c r="D2016" s="50" t="inlineStr">
        <is>
          <t>BL-203</t>
        </is>
      </c>
      <c r="E2016" s="50" t="n">
        <v>1</v>
      </c>
      <c r="F2016" s="51" t="n">
        <v>16.72</v>
      </c>
      <c r="G2016" s="51" t="n">
        <v>0</v>
      </c>
      <c r="H2016" s="51" t="n">
        <v>4.12</v>
      </c>
      <c r="I2016" s="51" t="n">
        <v>4.35</v>
      </c>
      <c r="J2016" s="50" t="n"/>
      <c r="K2016" s="52">
        <f>IF(OR($A2016="",$E2016=""),"",IF($P2016=1,0,N($E2016)*N($F2016)-N($G2016)+N($H2016)))</f>
        <v/>
      </c>
      <c r="L2016" s="52">
        <f>IF(K2016="","",IF($P2016=1,0,N($E2016)*IFERROR(INDEX(Products!$D$8:$D$307,MATCH($D2016,Products!$A$8:$A$307,0)),0)))</f>
        <v/>
      </c>
      <c r="M2016" s="52">
        <f>IF(OR(K2016="",$O2016=0),IF(K2016="","",0),IF($P2016=1,0,K2016*(N(INDEX(Settings!$E$11:$E$18,$O2016))+N(INDEX(Settings!$G$11:$G$18,$O2016)))+N(INDEX(Settings!$F$11:$F$18,$O2016))))</f>
        <v/>
      </c>
      <c r="N2016" s="53">
        <f>IF(K2016="","",K2016-L2016-M2016-N($I2016)-$P2016*N(Settings!$D$20))</f>
        <v/>
      </c>
      <c r="O2016">
        <f>IF($C2016="",0,IFERROR(MATCH($C2016,Settings!$D$11:$D$18,0),0))</f>
        <v/>
      </c>
      <c r="P2016">
        <f>IF(LOWER(TRIM($J2016&amp;""))="x",1,0)</f>
        <v/>
      </c>
    </row>
    <row r="2017">
      <c r="A2017" s="49" t="n">
        <v>46270</v>
      </c>
      <c r="B2017" s="50" t="inlineStr">
        <is>
          <t>BL28010</t>
        </is>
      </c>
      <c r="C2017" s="50" t="inlineStr">
        <is>
          <t>eBay</t>
        </is>
      </c>
      <c r="D2017" s="50" t="inlineStr">
        <is>
          <t>BL-203</t>
        </is>
      </c>
      <c r="E2017" s="50" t="n">
        <v>1</v>
      </c>
      <c r="F2017" s="51" t="n">
        <v>16.72</v>
      </c>
      <c r="G2017" s="51" t="n">
        <v>0</v>
      </c>
      <c r="H2017" s="51" t="n">
        <v>3.28</v>
      </c>
      <c r="I2017" s="51" t="n">
        <v>5.03</v>
      </c>
      <c r="J2017" s="50" t="n"/>
      <c r="K2017" s="52">
        <f>IF(OR($A2017="",$E2017=""),"",IF($P2017=1,0,N($E2017)*N($F2017)-N($G2017)+N($H2017)))</f>
        <v/>
      </c>
      <c r="L2017" s="52">
        <f>IF(K2017="","",IF($P2017=1,0,N($E2017)*IFERROR(INDEX(Products!$D$8:$D$307,MATCH($D2017,Products!$A$8:$A$307,0)),0)))</f>
        <v/>
      </c>
      <c r="M2017" s="52">
        <f>IF(OR(K2017="",$O2017=0),IF(K2017="","",0),IF($P2017=1,0,K2017*(N(INDEX(Settings!$E$11:$E$18,$O2017))+N(INDEX(Settings!$G$11:$G$18,$O2017)))+N(INDEX(Settings!$F$11:$F$18,$O2017))))</f>
        <v/>
      </c>
      <c r="N2017" s="53">
        <f>IF(K2017="","",K2017-L2017-M2017-N($I2017)-$P2017*N(Settings!$D$20))</f>
        <v/>
      </c>
      <c r="O2017">
        <f>IF($C2017="",0,IFERROR(MATCH($C2017,Settings!$D$11:$D$18,0),0))</f>
        <v/>
      </c>
      <c r="P2017">
        <f>IF(LOWER(TRIM($J2017&amp;""))="x",1,0)</f>
        <v/>
      </c>
    </row>
    <row r="2018">
      <c r="A2018" s="49" t="n">
        <v>46270</v>
      </c>
      <c r="B2018" s="50" t="inlineStr">
        <is>
          <t>BL28011</t>
        </is>
      </c>
      <c r="C2018" s="50" t="inlineStr">
        <is>
          <t>Own shop</t>
        </is>
      </c>
      <c r="D2018" s="50" t="inlineStr">
        <is>
          <t>BL-203</t>
        </is>
      </c>
      <c r="E2018" s="50" t="n">
        <v>1</v>
      </c>
      <c r="F2018" s="51" t="n">
        <v>16.72</v>
      </c>
      <c r="G2018" s="51" t="n">
        <v>1.67</v>
      </c>
      <c r="H2018" s="51" t="n">
        <v>4.12</v>
      </c>
      <c r="I2018" s="51" t="n">
        <v>4.31</v>
      </c>
      <c r="J2018" s="50" t="inlineStr">
        <is>
          <t>x</t>
        </is>
      </c>
      <c r="K2018" s="52">
        <f>IF(OR($A2018="",$E2018=""),"",IF($P2018=1,0,N($E2018)*N($F2018)-N($G2018)+N($H2018)))</f>
        <v/>
      </c>
      <c r="L2018" s="52">
        <f>IF(K2018="","",IF($P2018=1,0,N($E2018)*IFERROR(INDEX(Products!$D$8:$D$307,MATCH($D2018,Products!$A$8:$A$307,0)),0)))</f>
        <v/>
      </c>
      <c r="M2018" s="52">
        <f>IF(OR(K2018="",$O2018=0),IF(K2018="","",0),IF($P2018=1,0,K2018*(N(INDEX(Settings!$E$11:$E$18,$O2018))+N(INDEX(Settings!$G$11:$G$18,$O2018)))+N(INDEX(Settings!$F$11:$F$18,$O2018))))</f>
        <v/>
      </c>
      <c r="N2018" s="53">
        <f>IF(K2018="","",K2018-L2018-M2018-N($I2018)-$P2018*N(Settings!$D$20))</f>
        <v/>
      </c>
      <c r="O2018">
        <f>IF($C2018="",0,IFERROR(MATCH($C2018,Settings!$D$11:$D$18,0),0))</f>
        <v/>
      </c>
      <c r="P2018">
        <f>IF(LOWER(TRIM($J2018&amp;""))="x",1,0)</f>
        <v/>
      </c>
    </row>
    <row r="2019">
      <c r="A2019" s="49" t="n">
        <v>46270</v>
      </c>
      <c r="B2019" s="50" t="inlineStr">
        <is>
          <t>BL28012</t>
        </is>
      </c>
      <c r="C2019" s="50" t="inlineStr">
        <is>
          <t>Own shop</t>
        </is>
      </c>
      <c r="D2019" s="50" t="inlineStr">
        <is>
          <t>BL-201</t>
        </is>
      </c>
      <c r="E2019" s="50" t="n">
        <v>1</v>
      </c>
      <c r="F2019" s="51" t="n">
        <v>12.52</v>
      </c>
      <c r="G2019" s="51" t="n">
        <v>0</v>
      </c>
      <c r="H2019" s="51" t="n">
        <v>4.12</v>
      </c>
      <c r="I2019" s="51" t="n">
        <v>4.97</v>
      </c>
      <c r="J2019" s="50" t="n"/>
      <c r="K2019" s="52">
        <f>IF(OR($A2019="",$E2019=""),"",IF($P2019=1,0,N($E2019)*N($F2019)-N($G2019)+N($H2019)))</f>
        <v/>
      </c>
      <c r="L2019" s="52">
        <f>IF(K2019="","",IF($P2019=1,0,N($E2019)*IFERROR(INDEX(Products!$D$8:$D$307,MATCH($D2019,Products!$A$8:$A$307,0)),0)))</f>
        <v/>
      </c>
      <c r="M2019" s="52">
        <f>IF(OR(K2019="",$O2019=0),IF(K2019="","",0),IF($P2019=1,0,K2019*(N(INDEX(Settings!$E$11:$E$18,$O2019))+N(INDEX(Settings!$G$11:$G$18,$O2019)))+N(INDEX(Settings!$F$11:$F$18,$O2019))))</f>
        <v/>
      </c>
      <c r="N2019" s="53">
        <f>IF(K2019="","",K2019-L2019-M2019-N($I2019)-$P2019*N(Settings!$D$20))</f>
        <v/>
      </c>
      <c r="O2019">
        <f>IF($C2019="",0,IFERROR(MATCH($C2019,Settings!$D$11:$D$18,0),0))</f>
        <v/>
      </c>
      <c r="P2019">
        <f>IF(LOWER(TRIM($J2019&amp;""))="x",1,0)</f>
        <v/>
      </c>
    </row>
    <row r="2020">
      <c r="A2020" s="49" t="n">
        <v>46270</v>
      </c>
      <c r="B2020" s="50" t="inlineStr">
        <is>
          <t>BL28013</t>
        </is>
      </c>
      <c r="C2020" s="50" t="inlineStr">
        <is>
          <t>Own shop</t>
        </is>
      </c>
      <c r="D2020" s="50" t="inlineStr">
        <is>
          <t>BL-104</t>
        </is>
      </c>
      <c r="E2020" s="50" t="n">
        <v>1</v>
      </c>
      <c r="F2020" s="51" t="n">
        <v>8.32</v>
      </c>
      <c r="G2020" s="51" t="n">
        <v>0</v>
      </c>
      <c r="H2020" s="51" t="n">
        <v>4.12</v>
      </c>
      <c r="I2020" s="51" t="n">
        <v>5.19</v>
      </c>
      <c r="J2020" s="50" t="n"/>
      <c r="K2020" s="52">
        <f>IF(OR($A2020="",$E2020=""),"",IF($P2020=1,0,N($E2020)*N($F2020)-N($G2020)+N($H2020)))</f>
        <v/>
      </c>
      <c r="L2020" s="52">
        <f>IF(K2020="","",IF($P2020=1,0,N($E2020)*IFERROR(INDEX(Products!$D$8:$D$307,MATCH($D2020,Products!$A$8:$A$307,0)),0)))</f>
        <v/>
      </c>
      <c r="M2020" s="52">
        <f>IF(OR(K2020="",$O2020=0),IF(K2020="","",0),IF($P2020=1,0,K2020*(N(INDEX(Settings!$E$11:$E$18,$O2020))+N(INDEX(Settings!$G$11:$G$18,$O2020)))+N(INDEX(Settings!$F$11:$F$18,$O2020))))</f>
        <v/>
      </c>
      <c r="N2020" s="53">
        <f>IF(K2020="","",K2020-L2020-M2020-N($I2020)-$P2020*N(Settings!$D$20))</f>
        <v/>
      </c>
      <c r="O2020">
        <f>IF($C2020="",0,IFERROR(MATCH($C2020,Settings!$D$11:$D$18,0),0))</f>
        <v/>
      </c>
      <c r="P2020">
        <f>IF(LOWER(TRIM($J2020&amp;""))="x",1,0)</f>
        <v/>
      </c>
    </row>
    <row r="2021">
      <c r="A2021" s="49" t="n">
        <v>46271</v>
      </c>
      <c r="B2021" s="50" t="inlineStr">
        <is>
          <t>BL28014</t>
        </is>
      </c>
      <c r="C2021" s="50" t="inlineStr">
        <is>
          <t>Own shop</t>
        </is>
      </c>
      <c r="D2021" s="50" t="inlineStr">
        <is>
          <t>BL-401</t>
        </is>
      </c>
      <c r="E2021" s="50" t="n">
        <v>1</v>
      </c>
      <c r="F2021" s="51" t="n">
        <v>23.45</v>
      </c>
      <c r="G2021" s="51" t="n">
        <v>2.35</v>
      </c>
      <c r="H2021" s="51" t="n">
        <v>4.12</v>
      </c>
      <c r="I2021" s="51" t="n">
        <v>4.39</v>
      </c>
      <c r="J2021" s="50" t="n"/>
      <c r="K2021" s="52">
        <f>IF(OR($A2021="",$E2021=""),"",IF($P2021=1,0,N($E2021)*N($F2021)-N($G2021)+N($H2021)))</f>
        <v/>
      </c>
      <c r="L2021" s="52">
        <f>IF(K2021="","",IF($P2021=1,0,N($E2021)*IFERROR(INDEX(Products!$D$8:$D$307,MATCH($D2021,Products!$A$8:$A$307,0)),0)))</f>
        <v/>
      </c>
      <c r="M2021" s="52">
        <f>IF(OR(K2021="",$O2021=0),IF(K2021="","",0),IF($P2021=1,0,K2021*(N(INDEX(Settings!$E$11:$E$18,$O2021))+N(INDEX(Settings!$G$11:$G$18,$O2021)))+N(INDEX(Settings!$F$11:$F$18,$O2021))))</f>
        <v/>
      </c>
      <c r="N2021" s="53">
        <f>IF(K2021="","",K2021-L2021-M2021-N($I2021)-$P2021*N(Settings!$D$20))</f>
        <v/>
      </c>
      <c r="O2021">
        <f>IF($C2021="",0,IFERROR(MATCH($C2021,Settings!$D$11:$D$18,0),0))</f>
        <v/>
      </c>
      <c r="P2021">
        <f>IF(LOWER(TRIM($J2021&amp;""))="x",1,0)</f>
        <v/>
      </c>
    </row>
    <row r="2022">
      <c r="A2022" s="49" t="n">
        <v>46271</v>
      </c>
      <c r="B2022" s="50" t="inlineStr">
        <is>
          <t>BL28015</t>
        </is>
      </c>
      <c r="C2022" s="50" t="inlineStr">
        <is>
          <t>Own shop</t>
        </is>
      </c>
      <c r="D2022" s="50" t="inlineStr">
        <is>
          <t>BL-303</t>
        </is>
      </c>
      <c r="E2022" s="50" t="n">
        <v>2</v>
      </c>
      <c r="F2022" s="51" t="n">
        <v>10</v>
      </c>
      <c r="G2022" s="51" t="n">
        <v>0</v>
      </c>
      <c r="H2022" s="51" t="n">
        <v>4.12</v>
      </c>
      <c r="I2022" s="51" t="n">
        <v>4.19</v>
      </c>
      <c r="J2022" s="50" t="n"/>
      <c r="K2022" s="52">
        <f>IF(OR($A2022="",$E2022=""),"",IF($P2022=1,0,N($E2022)*N($F2022)-N($G2022)+N($H2022)))</f>
        <v/>
      </c>
      <c r="L2022" s="52">
        <f>IF(K2022="","",IF($P2022=1,0,N($E2022)*IFERROR(INDEX(Products!$D$8:$D$307,MATCH($D2022,Products!$A$8:$A$307,0)),0)))</f>
        <v/>
      </c>
      <c r="M2022" s="52">
        <f>IF(OR(K2022="",$O2022=0),IF(K2022="","",0),IF($P2022=1,0,K2022*(N(INDEX(Settings!$E$11:$E$18,$O2022))+N(INDEX(Settings!$G$11:$G$18,$O2022)))+N(INDEX(Settings!$F$11:$F$18,$O2022))))</f>
        <v/>
      </c>
      <c r="N2022" s="53">
        <f>IF(K2022="","",K2022-L2022-M2022-N($I2022)-$P2022*N(Settings!$D$20))</f>
        <v/>
      </c>
      <c r="O2022">
        <f>IF($C2022="",0,IFERROR(MATCH($C2022,Settings!$D$11:$D$18,0),0))</f>
        <v/>
      </c>
      <c r="P2022">
        <f>IF(LOWER(TRIM($J2022&amp;""))="x",1,0)</f>
        <v/>
      </c>
    </row>
    <row r="2023">
      <c r="A2023" s="49" t="n">
        <v>46271</v>
      </c>
      <c r="B2023" s="50" t="inlineStr">
        <is>
          <t>BL28016</t>
        </is>
      </c>
      <c r="C2023" s="50" t="inlineStr">
        <is>
          <t>Own shop</t>
        </is>
      </c>
      <c r="D2023" s="50" t="inlineStr">
        <is>
          <t>BL-303</t>
        </is>
      </c>
      <c r="E2023" s="50" t="n">
        <v>2</v>
      </c>
      <c r="F2023" s="51" t="n">
        <v>10</v>
      </c>
      <c r="G2023" s="51" t="n">
        <v>0</v>
      </c>
      <c r="H2023" s="51" t="n">
        <v>4.12</v>
      </c>
      <c r="I2023" s="51" t="n">
        <v>4.66</v>
      </c>
      <c r="J2023" s="50" t="n"/>
      <c r="K2023" s="52">
        <f>IF(OR($A2023="",$E2023=""),"",IF($P2023=1,0,N($E2023)*N($F2023)-N($G2023)+N($H2023)))</f>
        <v/>
      </c>
      <c r="L2023" s="52">
        <f>IF(K2023="","",IF($P2023=1,0,N($E2023)*IFERROR(INDEX(Products!$D$8:$D$307,MATCH($D2023,Products!$A$8:$A$307,0)),0)))</f>
        <v/>
      </c>
      <c r="M2023" s="52">
        <f>IF(OR(K2023="",$O2023=0),IF(K2023="","",0),IF($P2023=1,0,K2023*(N(INDEX(Settings!$E$11:$E$18,$O2023))+N(INDEX(Settings!$G$11:$G$18,$O2023)))+N(INDEX(Settings!$F$11:$F$18,$O2023))))</f>
        <v/>
      </c>
      <c r="N2023" s="53">
        <f>IF(K2023="","",K2023-L2023-M2023-N($I2023)-$P2023*N(Settings!$D$20))</f>
        <v/>
      </c>
      <c r="O2023">
        <f>IF($C2023="",0,IFERROR(MATCH($C2023,Settings!$D$11:$D$18,0),0))</f>
        <v/>
      </c>
      <c r="P2023">
        <f>IF(LOWER(TRIM($J2023&amp;""))="x",1,0)</f>
        <v/>
      </c>
    </row>
    <row r="2024">
      <c r="A2024" s="49" t="n">
        <v>46271</v>
      </c>
      <c r="B2024" s="50" t="inlineStr">
        <is>
          <t>BL28017</t>
        </is>
      </c>
      <c r="C2024" s="50" t="inlineStr">
        <is>
          <t>Own shop</t>
        </is>
      </c>
      <c r="D2024" s="50" t="inlineStr">
        <is>
          <t>BL-302</t>
        </is>
      </c>
      <c r="E2024" s="50" t="n">
        <v>2</v>
      </c>
      <c r="F2024" s="51" t="n">
        <v>33.53</v>
      </c>
      <c r="G2024" s="51" t="n">
        <v>0</v>
      </c>
      <c r="H2024" s="51" t="n">
        <v>0</v>
      </c>
      <c r="I2024" s="51" t="n">
        <v>5.12</v>
      </c>
      <c r="J2024" s="50" t="n"/>
      <c r="K2024" s="52">
        <f>IF(OR($A2024="",$E2024=""),"",IF($P2024=1,0,N($E2024)*N($F2024)-N($G2024)+N($H2024)))</f>
        <v/>
      </c>
      <c r="L2024" s="52">
        <f>IF(K2024="","",IF($P2024=1,0,N($E2024)*IFERROR(INDEX(Products!$D$8:$D$307,MATCH($D2024,Products!$A$8:$A$307,0)),0)))</f>
        <v/>
      </c>
      <c r="M2024" s="52">
        <f>IF(OR(K2024="",$O2024=0),IF(K2024="","",0),IF($P2024=1,0,K2024*(N(INDEX(Settings!$E$11:$E$18,$O2024))+N(INDEX(Settings!$G$11:$G$18,$O2024)))+N(INDEX(Settings!$F$11:$F$18,$O2024))))</f>
        <v/>
      </c>
      <c r="N2024" s="53">
        <f>IF(K2024="","",K2024-L2024-M2024-N($I2024)-$P2024*N(Settings!$D$20))</f>
        <v/>
      </c>
      <c r="O2024">
        <f>IF($C2024="",0,IFERROR(MATCH($C2024,Settings!$D$11:$D$18,0),0))</f>
        <v/>
      </c>
      <c r="P2024">
        <f>IF(LOWER(TRIM($J2024&amp;""))="x",1,0)</f>
        <v/>
      </c>
    </row>
    <row r="2025">
      <c r="A2025" s="49" t="n">
        <v>46271</v>
      </c>
      <c r="B2025" s="50" t="inlineStr">
        <is>
          <t>BL28018</t>
        </is>
      </c>
      <c r="C2025" s="50" t="inlineStr">
        <is>
          <t>Amazon</t>
        </is>
      </c>
      <c r="D2025" s="50" t="inlineStr">
        <is>
          <t>BL-303</t>
        </is>
      </c>
      <c r="E2025" s="50" t="n">
        <v>1</v>
      </c>
      <c r="F2025" s="51" t="n">
        <v>10.5</v>
      </c>
      <c r="G2025" s="51" t="n">
        <v>0</v>
      </c>
      <c r="H2025" s="51" t="n">
        <v>0</v>
      </c>
      <c r="I2025" s="51" t="n">
        <v>5.17</v>
      </c>
      <c r="J2025" s="50" t="n"/>
      <c r="K2025" s="52">
        <f>IF(OR($A2025="",$E2025=""),"",IF($P2025=1,0,N($E2025)*N($F2025)-N($G2025)+N($H2025)))</f>
        <v/>
      </c>
      <c r="L2025" s="52">
        <f>IF(K2025="","",IF($P2025=1,0,N($E2025)*IFERROR(INDEX(Products!$D$8:$D$307,MATCH($D2025,Products!$A$8:$A$307,0)),0)))</f>
        <v/>
      </c>
      <c r="M2025" s="52">
        <f>IF(OR(K2025="",$O2025=0),IF(K2025="","",0),IF($P2025=1,0,K2025*(N(INDEX(Settings!$E$11:$E$18,$O2025))+N(INDEX(Settings!$G$11:$G$18,$O2025)))+N(INDEX(Settings!$F$11:$F$18,$O2025))))</f>
        <v/>
      </c>
      <c r="N2025" s="53">
        <f>IF(K2025="","",K2025-L2025-M2025-N($I2025)-$P2025*N(Settings!$D$20))</f>
        <v/>
      </c>
      <c r="O2025">
        <f>IF($C2025="",0,IFERROR(MATCH($C2025,Settings!$D$11:$D$18,0),0))</f>
        <v/>
      </c>
      <c r="P2025">
        <f>IF(LOWER(TRIM($J2025&amp;""))="x",1,0)</f>
        <v/>
      </c>
    </row>
    <row r="2026">
      <c r="A2026" s="49" t="n">
        <v>46271</v>
      </c>
      <c r="B2026" s="50" t="inlineStr">
        <is>
          <t>BL28019</t>
        </is>
      </c>
      <c r="C2026" s="50" t="inlineStr">
        <is>
          <t>eBay</t>
        </is>
      </c>
      <c r="D2026" s="50" t="inlineStr">
        <is>
          <t>BL-401</t>
        </is>
      </c>
      <c r="E2026" s="50" t="n">
        <v>1</v>
      </c>
      <c r="F2026" s="51" t="n">
        <v>23.45</v>
      </c>
      <c r="G2026" s="51" t="n">
        <v>0</v>
      </c>
      <c r="H2026" s="51" t="n">
        <v>3.28</v>
      </c>
      <c r="I2026" s="51" t="n">
        <v>4.91</v>
      </c>
      <c r="J2026" s="50" t="n"/>
      <c r="K2026" s="52">
        <f>IF(OR($A2026="",$E2026=""),"",IF($P2026=1,0,N($E2026)*N($F2026)-N($G2026)+N($H2026)))</f>
        <v/>
      </c>
      <c r="L2026" s="52">
        <f>IF(K2026="","",IF($P2026=1,0,N($E2026)*IFERROR(INDEX(Products!$D$8:$D$307,MATCH($D2026,Products!$A$8:$A$307,0)),0)))</f>
        <v/>
      </c>
      <c r="M2026" s="52">
        <f>IF(OR(K2026="",$O2026=0),IF(K2026="","",0),IF($P2026=1,0,K2026*(N(INDEX(Settings!$E$11:$E$18,$O2026))+N(INDEX(Settings!$G$11:$G$18,$O2026)))+N(INDEX(Settings!$F$11:$F$18,$O2026))))</f>
        <v/>
      </c>
      <c r="N2026" s="53">
        <f>IF(K2026="","",K2026-L2026-M2026-N($I2026)-$P2026*N(Settings!$D$20))</f>
        <v/>
      </c>
      <c r="O2026">
        <f>IF($C2026="",0,IFERROR(MATCH($C2026,Settings!$D$11:$D$18,0),0))</f>
        <v/>
      </c>
      <c r="P2026">
        <f>IF(LOWER(TRIM($J2026&amp;""))="x",1,0)</f>
        <v/>
      </c>
    </row>
    <row r="2027">
      <c r="A2027" s="49" t="n">
        <v>46271</v>
      </c>
      <c r="B2027" s="50" t="inlineStr">
        <is>
          <t>BL28020</t>
        </is>
      </c>
      <c r="C2027" s="50" t="inlineStr">
        <is>
          <t>Amazon</t>
        </is>
      </c>
      <c r="D2027" s="50" t="inlineStr">
        <is>
          <t>BL-203</t>
        </is>
      </c>
      <c r="E2027" s="50" t="n">
        <v>2</v>
      </c>
      <c r="F2027" s="51" t="n">
        <v>17.56</v>
      </c>
      <c r="G2027" s="51" t="n">
        <v>0</v>
      </c>
      <c r="H2027" s="51" t="n">
        <v>0</v>
      </c>
      <c r="I2027" s="51" t="n">
        <v>4.15</v>
      </c>
      <c r="J2027" s="50" t="n"/>
      <c r="K2027" s="52">
        <f>IF(OR($A2027="",$E2027=""),"",IF($P2027=1,0,N($E2027)*N($F2027)-N($G2027)+N($H2027)))</f>
        <v/>
      </c>
      <c r="L2027" s="52">
        <f>IF(K2027="","",IF($P2027=1,0,N($E2027)*IFERROR(INDEX(Products!$D$8:$D$307,MATCH($D2027,Products!$A$8:$A$307,0)),0)))</f>
        <v/>
      </c>
      <c r="M2027" s="52">
        <f>IF(OR(K2027="",$O2027=0),IF(K2027="","",0),IF($P2027=1,0,K2027*(N(INDEX(Settings!$E$11:$E$18,$O2027))+N(INDEX(Settings!$G$11:$G$18,$O2027)))+N(INDEX(Settings!$F$11:$F$18,$O2027))))</f>
        <v/>
      </c>
      <c r="N2027" s="53">
        <f>IF(K2027="","",K2027-L2027-M2027-N($I2027)-$P2027*N(Settings!$D$20))</f>
        <v/>
      </c>
      <c r="O2027">
        <f>IF($C2027="",0,IFERROR(MATCH($C2027,Settings!$D$11:$D$18,0),0))</f>
        <v/>
      </c>
      <c r="P2027">
        <f>IF(LOWER(TRIM($J2027&amp;""))="x",1,0)</f>
        <v/>
      </c>
    </row>
    <row r="2028">
      <c r="A2028" s="49" t="n">
        <v>46271</v>
      </c>
      <c r="B2028" s="50" t="inlineStr">
        <is>
          <t>BL28021</t>
        </is>
      </c>
      <c r="C2028" s="50" t="inlineStr">
        <is>
          <t>Own shop</t>
        </is>
      </c>
      <c r="D2028" s="50" t="inlineStr">
        <is>
          <t>BL-203</t>
        </is>
      </c>
      <c r="E2028" s="50" t="n">
        <v>1</v>
      </c>
      <c r="F2028" s="51" t="n">
        <v>16.72</v>
      </c>
      <c r="G2028" s="51" t="n">
        <v>0</v>
      </c>
      <c r="H2028" s="51" t="n">
        <v>4.12</v>
      </c>
      <c r="I2028" s="51" t="n">
        <v>5</v>
      </c>
      <c r="J2028" s="50" t="n"/>
      <c r="K2028" s="52">
        <f>IF(OR($A2028="",$E2028=""),"",IF($P2028=1,0,N($E2028)*N($F2028)-N($G2028)+N($H2028)))</f>
        <v/>
      </c>
      <c r="L2028" s="52">
        <f>IF(K2028="","",IF($P2028=1,0,N($E2028)*IFERROR(INDEX(Products!$D$8:$D$307,MATCH($D2028,Products!$A$8:$A$307,0)),0)))</f>
        <v/>
      </c>
      <c r="M2028" s="52">
        <f>IF(OR(K2028="",$O2028=0),IF(K2028="","",0),IF($P2028=1,0,K2028*(N(INDEX(Settings!$E$11:$E$18,$O2028))+N(INDEX(Settings!$G$11:$G$18,$O2028)))+N(INDEX(Settings!$F$11:$F$18,$O2028))))</f>
        <v/>
      </c>
      <c r="N2028" s="53">
        <f>IF(K2028="","",K2028-L2028-M2028-N($I2028)-$P2028*N(Settings!$D$20))</f>
        <v/>
      </c>
      <c r="O2028">
        <f>IF($C2028="",0,IFERROR(MATCH($C2028,Settings!$D$11:$D$18,0),0))</f>
        <v/>
      </c>
      <c r="P2028">
        <f>IF(LOWER(TRIM($J2028&amp;""))="x",1,0)</f>
        <v/>
      </c>
    </row>
    <row r="2029">
      <c r="A2029" s="49" t="n">
        <v>46271</v>
      </c>
      <c r="B2029" s="50" t="inlineStr">
        <is>
          <t>BL28022</t>
        </is>
      </c>
      <c r="C2029" s="50" t="inlineStr">
        <is>
          <t>Own shop</t>
        </is>
      </c>
      <c r="D2029" s="50" t="inlineStr">
        <is>
          <t>BL-101</t>
        </is>
      </c>
      <c r="E2029" s="50" t="n">
        <v>2</v>
      </c>
      <c r="F2029" s="51" t="n">
        <v>20.92</v>
      </c>
      <c r="G2029" s="51" t="n">
        <v>0</v>
      </c>
      <c r="H2029" s="51" t="n">
        <v>4.12</v>
      </c>
      <c r="I2029" s="51" t="n">
        <v>4.28</v>
      </c>
      <c r="J2029" s="50" t="n"/>
      <c r="K2029" s="52">
        <f>IF(OR($A2029="",$E2029=""),"",IF($P2029=1,0,N($E2029)*N($F2029)-N($G2029)+N($H2029)))</f>
        <v/>
      </c>
      <c r="L2029" s="52">
        <f>IF(K2029="","",IF($P2029=1,0,N($E2029)*IFERROR(INDEX(Products!$D$8:$D$307,MATCH($D2029,Products!$A$8:$A$307,0)),0)))</f>
        <v/>
      </c>
      <c r="M2029" s="52">
        <f>IF(OR(K2029="",$O2029=0),IF(K2029="","",0),IF($P2029=1,0,K2029*(N(INDEX(Settings!$E$11:$E$18,$O2029))+N(INDEX(Settings!$G$11:$G$18,$O2029)))+N(INDEX(Settings!$F$11:$F$18,$O2029))))</f>
        <v/>
      </c>
      <c r="N2029" s="53">
        <f>IF(K2029="","",K2029-L2029-M2029-N($I2029)-$P2029*N(Settings!$D$20))</f>
        <v/>
      </c>
      <c r="O2029">
        <f>IF($C2029="",0,IFERROR(MATCH($C2029,Settings!$D$11:$D$18,0),0))</f>
        <v/>
      </c>
      <c r="P2029">
        <f>IF(LOWER(TRIM($J2029&amp;""))="x",1,0)</f>
        <v/>
      </c>
    </row>
    <row r="2030">
      <c r="A2030" s="49" t="n">
        <v>46271</v>
      </c>
      <c r="B2030" s="50" t="inlineStr">
        <is>
          <t>BL28023</t>
        </is>
      </c>
      <c r="C2030" s="50" t="inlineStr">
        <is>
          <t>Amazon</t>
        </is>
      </c>
      <c r="D2030" s="50" t="inlineStr">
        <is>
          <t>BL-104</t>
        </is>
      </c>
      <c r="E2030" s="50" t="n">
        <v>1</v>
      </c>
      <c r="F2030" s="51" t="n">
        <v>8.74</v>
      </c>
      <c r="G2030" s="51" t="n">
        <v>0</v>
      </c>
      <c r="H2030" s="51" t="n">
        <v>0</v>
      </c>
      <c r="I2030" s="51" t="n">
        <v>4.38</v>
      </c>
      <c r="J2030" s="50" t="n"/>
      <c r="K2030" s="52">
        <f>IF(OR($A2030="",$E2030=""),"",IF($P2030=1,0,N($E2030)*N($F2030)-N($G2030)+N($H2030)))</f>
        <v/>
      </c>
      <c r="L2030" s="52">
        <f>IF(K2030="","",IF($P2030=1,0,N($E2030)*IFERROR(INDEX(Products!$D$8:$D$307,MATCH($D2030,Products!$A$8:$A$307,0)),0)))</f>
        <v/>
      </c>
      <c r="M2030" s="52">
        <f>IF(OR(K2030="",$O2030=0),IF(K2030="","",0),IF($P2030=1,0,K2030*(N(INDEX(Settings!$E$11:$E$18,$O2030))+N(INDEX(Settings!$G$11:$G$18,$O2030)))+N(INDEX(Settings!$F$11:$F$18,$O2030))))</f>
        <v/>
      </c>
      <c r="N2030" s="53">
        <f>IF(K2030="","",K2030-L2030-M2030-N($I2030)-$P2030*N(Settings!$D$20))</f>
        <v/>
      </c>
      <c r="O2030">
        <f>IF($C2030="",0,IFERROR(MATCH($C2030,Settings!$D$11:$D$18,0),0))</f>
        <v/>
      </c>
      <c r="P2030">
        <f>IF(LOWER(TRIM($J2030&amp;""))="x",1,0)</f>
        <v/>
      </c>
    </row>
    <row r="2031">
      <c r="A2031" s="49" t="n">
        <v>46271</v>
      </c>
      <c r="B2031" s="50" t="inlineStr">
        <is>
          <t>BL28024</t>
        </is>
      </c>
      <c r="C2031" s="50" t="inlineStr">
        <is>
          <t>Own shop</t>
        </is>
      </c>
      <c r="D2031" s="50" t="inlineStr">
        <is>
          <t>BL-201</t>
        </is>
      </c>
      <c r="E2031" s="50" t="n">
        <v>1</v>
      </c>
      <c r="F2031" s="51" t="n">
        <v>12.52</v>
      </c>
      <c r="G2031" s="51" t="n">
        <v>0</v>
      </c>
      <c r="H2031" s="51" t="n">
        <v>4.12</v>
      </c>
      <c r="I2031" s="51" t="n">
        <v>4.21</v>
      </c>
      <c r="J2031" s="50" t="n"/>
      <c r="K2031" s="52">
        <f>IF(OR($A2031="",$E2031=""),"",IF($P2031=1,0,N($E2031)*N($F2031)-N($G2031)+N($H2031)))</f>
        <v/>
      </c>
      <c r="L2031" s="52">
        <f>IF(K2031="","",IF($P2031=1,0,N($E2031)*IFERROR(INDEX(Products!$D$8:$D$307,MATCH($D2031,Products!$A$8:$A$307,0)),0)))</f>
        <v/>
      </c>
      <c r="M2031" s="52">
        <f>IF(OR(K2031="",$O2031=0),IF(K2031="","",0),IF($P2031=1,0,K2031*(N(INDEX(Settings!$E$11:$E$18,$O2031))+N(INDEX(Settings!$G$11:$G$18,$O2031)))+N(INDEX(Settings!$F$11:$F$18,$O2031))))</f>
        <v/>
      </c>
      <c r="N2031" s="53">
        <f>IF(K2031="","",K2031-L2031-M2031-N($I2031)-$P2031*N(Settings!$D$20))</f>
        <v/>
      </c>
      <c r="O2031">
        <f>IF($C2031="",0,IFERROR(MATCH($C2031,Settings!$D$11:$D$18,0),0))</f>
        <v/>
      </c>
      <c r="P2031">
        <f>IF(LOWER(TRIM($J2031&amp;""))="x",1,0)</f>
        <v/>
      </c>
    </row>
    <row r="2032">
      <c r="A2032" s="49" t="n">
        <v>46271</v>
      </c>
      <c r="B2032" s="50" t="inlineStr">
        <is>
          <t>BL28025</t>
        </is>
      </c>
      <c r="C2032" s="50" t="inlineStr">
        <is>
          <t>Own shop</t>
        </is>
      </c>
      <c r="D2032" s="50" t="inlineStr">
        <is>
          <t>BL-101</t>
        </is>
      </c>
      <c r="E2032" s="50" t="n">
        <v>1</v>
      </c>
      <c r="F2032" s="51" t="n">
        <v>20.92</v>
      </c>
      <c r="G2032" s="51" t="n">
        <v>0</v>
      </c>
      <c r="H2032" s="51" t="n">
        <v>4.12</v>
      </c>
      <c r="I2032" s="51" t="n">
        <v>5.04</v>
      </c>
      <c r="J2032" s="50" t="inlineStr">
        <is>
          <t>x</t>
        </is>
      </c>
      <c r="K2032" s="52">
        <f>IF(OR($A2032="",$E2032=""),"",IF($P2032=1,0,N($E2032)*N($F2032)-N($G2032)+N($H2032)))</f>
        <v/>
      </c>
      <c r="L2032" s="52">
        <f>IF(K2032="","",IF($P2032=1,0,N($E2032)*IFERROR(INDEX(Products!$D$8:$D$307,MATCH($D2032,Products!$A$8:$A$307,0)),0)))</f>
        <v/>
      </c>
      <c r="M2032" s="52">
        <f>IF(OR(K2032="",$O2032=0),IF(K2032="","",0),IF($P2032=1,0,K2032*(N(INDEX(Settings!$E$11:$E$18,$O2032))+N(INDEX(Settings!$G$11:$G$18,$O2032)))+N(INDEX(Settings!$F$11:$F$18,$O2032))))</f>
        <v/>
      </c>
      <c r="N2032" s="53">
        <f>IF(K2032="","",K2032-L2032-M2032-N($I2032)-$P2032*N(Settings!$D$20))</f>
        <v/>
      </c>
      <c r="O2032">
        <f>IF($C2032="",0,IFERROR(MATCH($C2032,Settings!$D$11:$D$18,0),0))</f>
        <v/>
      </c>
      <c r="P2032">
        <f>IF(LOWER(TRIM($J2032&amp;""))="x",1,0)</f>
        <v/>
      </c>
    </row>
    <row r="2033">
      <c r="A2033" s="49" t="n">
        <v>46271</v>
      </c>
      <c r="B2033" s="50" t="inlineStr">
        <is>
          <t>BL28026</t>
        </is>
      </c>
      <c r="C2033" s="50" t="inlineStr">
        <is>
          <t>Amazon</t>
        </is>
      </c>
      <c r="D2033" s="50" t="inlineStr">
        <is>
          <t>BL-302</t>
        </is>
      </c>
      <c r="E2033" s="50" t="n">
        <v>1</v>
      </c>
      <c r="F2033" s="51" t="n">
        <v>35.21</v>
      </c>
      <c r="G2033" s="51" t="n">
        <v>0</v>
      </c>
      <c r="H2033" s="51" t="n">
        <v>0</v>
      </c>
      <c r="I2033" s="51" t="n">
        <v>5.18</v>
      </c>
      <c r="J2033" s="50" t="n"/>
      <c r="K2033" s="52">
        <f>IF(OR($A2033="",$E2033=""),"",IF($P2033=1,0,N($E2033)*N($F2033)-N($G2033)+N($H2033)))</f>
        <v/>
      </c>
      <c r="L2033" s="52">
        <f>IF(K2033="","",IF($P2033=1,0,N($E2033)*IFERROR(INDEX(Products!$D$8:$D$307,MATCH($D2033,Products!$A$8:$A$307,0)),0)))</f>
        <v/>
      </c>
      <c r="M2033" s="52">
        <f>IF(OR(K2033="",$O2033=0),IF(K2033="","",0),IF($P2033=1,0,K2033*(N(INDEX(Settings!$E$11:$E$18,$O2033))+N(INDEX(Settings!$G$11:$G$18,$O2033)))+N(INDEX(Settings!$F$11:$F$18,$O2033))))</f>
        <v/>
      </c>
      <c r="N2033" s="53">
        <f>IF(K2033="","",K2033-L2033-M2033-N($I2033)-$P2033*N(Settings!$D$20))</f>
        <v/>
      </c>
      <c r="O2033">
        <f>IF($C2033="",0,IFERROR(MATCH($C2033,Settings!$D$11:$D$18,0),0))</f>
        <v/>
      </c>
      <c r="P2033">
        <f>IF(LOWER(TRIM($J2033&amp;""))="x",1,0)</f>
        <v/>
      </c>
    </row>
    <row r="2034">
      <c r="A2034" s="49" t="n">
        <v>46272</v>
      </c>
      <c r="B2034" s="50" t="inlineStr">
        <is>
          <t>BL28027</t>
        </is>
      </c>
      <c r="C2034" s="50" t="inlineStr">
        <is>
          <t>Own shop</t>
        </is>
      </c>
      <c r="D2034" s="50" t="inlineStr">
        <is>
          <t>BL-403</t>
        </is>
      </c>
      <c r="E2034" s="50" t="n">
        <v>1</v>
      </c>
      <c r="F2034" s="51" t="n">
        <v>10.84</v>
      </c>
      <c r="G2034" s="51" t="n">
        <v>0</v>
      </c>
      <c r="H2034" s="51" t="n">
        <v>4.12</v>
      </c>
      <c r="I2034" s="51" t="n">
        <v>4.65</v>
      </c>
      <c r="J2034" s="50" t="n"/>
      <c r="K2034" s="52">
        <f>IF(OR($A2034="",$E2034=""),"",IF($P2034=1,0,N($E2034)*N($F2034)-N($G2034)+N($H2034)))</f>
        <v/>
      </c>
      <c r="L2034" s="52">
        <f>IF(K2034="","",IF($P2034=1,0,N($E2034)*IFERROR(INDEX(Products!$D$8:$D$307,MATCH($D2034,Products!$A$8:$A$307,0)),0)))</f>
        <v/>
      </c>
      <c r="M2034" s="52">
        <f>IF(OR(K2034="",$O2034=0),IF(K2034="","",0),IF($P2034=1,0,K2034*(N(INDEX(Settings!$E$11:$E$18,$O2034))+N(INDEX(Settings!$G$11:$G$18,$O2034)))+N(INDEX(Settings!$F$11:$F$18,$O2034))))</f>
        <v/>
      </c>
      <c r="N2034" s="53">
        <f>IF(K2034="","",K2034-L2034-M2034-N($I2034)-$P2034*N(Settings!$D$20))</f>
        <v/>
      </c>
      <c r="O2034">
        <f>IF($C2034="",0,IFERROR(MATCH($C2034,Settings!$D$11:$D$18,0),0))</f>
        <v/>
      </c>
      <c r="P2034">
        <f>IF(LOWER(TRIM($J2034&amp;""))="x",1,0)</f>
        <v/>
      </c>
    </row>
    <row r="2035">
      <c r="A2035" s="49" t="n">
        <v>46272</v>
      </c>
      <c r="B2035" s="50" t="inlineStr">
        <is>
          <t>BL28028</t>
        </is>
      </c>
      <c r="C2035" s="50" t="inlineStr">
        <is>
          <t>Amazon</t>
        </is>
      </c>
      <c r="D2035" s="50" t="inlineStr">
        <is>
          <t>BL-403</t>
        </is>
      </c>
      <c r="E2035" s="50" t="n">
        <v>2</v>
      </c>
      <c r="F2035" s="51" t="n">
        <v>11.38</v>
      </c>
      <c r="G2035" s="51" t="n">
        <v>0</v>
      </c>
      <c r="H2035" s="51" t="n">
        <v>0</v>
      </c>
      <c r="I2035" s="51" t="n">
        <v>4.65</v>
      </c>
      <c r="J2035" s="50" t="n"/>
      <c r="K2035" s="52">
        <f>IF(OR($A2035="",$E2035=""),"",IF($P2035=1,0,N($E2035)*N($F2035)-N($G2035)+N($H2035)))</f>
        <v/>
      </c>
      <c r="L2035" s="52">
        <f>IF(K2035="","",IF($P2035=1,0,N($E2035)*IFERROR(INDEX(Products!$D$8:$D$307,MATCH($D2035,Products!$A$8:$A$307,0)),0)))</f>
        <v/>
      </c>
      <c r="M2035" s="52">
        <f>IF(OR(K2035="",$O2035=0),IF(K2035="","",0),IF($P2035=1,0,K2035*(N(INDEX(Settings!$E$11:$E$18,$O2035))+N(INDEX(Settings!$G$11:$G$18,$O2035)))+N(INDEX(Settings!$F$11:$F$18,$O2035))))</f>
        <v/>
      </c>
      <c r="N2035" s="53">
        <f>IF(K2035="","",K2035-L2035-M2035-N($I2035)-$P2035*N(Settings!$D$20))</f>
        <v/>
      </c>
      <c r="O2035">
        <f>IF($C2035="",0,IFERROR(MATCH($C2035,Settings!$D$11:$D$18,0),0))</f>
        <v/>
      </c>
      <c r="P2035">
        <f>IF(LOWER(TRIM($J2035&amp;""))="x",1,0)</f>
        <v/>
      </c>
    </row>
    <row r="2036">
      <c r="A2036" s="49" t="n">
        <v>46272</v>
      </c>
      <c r="B2036" s="50" t="inlineStr">
        <is>
          <t>BL28029</t>
        </is>
      </c>
      <c r="C2036" s="50" t="inlineStr">
        <is>
          <t>Amazon</t>
        </is>
      </c>
      <c r="D2036" s="50" t="inlineStr">
        <is>
          <t>BL-101</t>
        </is>
      </c>
      <c r="E2036" s="50" t="n">
        <v>1</v>
      </c>
      <c r="F2036" s="51" t="n">
        <v>21.97</v>
      </c>
      <c r="G2036" s="51" t="n">
        <v>0</v>
      </c>
      <c r="H2036" s="51" t="n">
        <v>0</v>
      </c>
      <c r="I2036" s="51" t="n">
        <v>5</v>
      </c>
      <c r="J2036" s="50" t="n"/>
      <c r="K2036" s="52">
        <f>IF(OR($A2036="",$E2036=""),"",IF($P2036=1,0,N($E2036)*N($F2036)-N($G2036)+N($H2036)))</f>
        <v/>
      </c>
      <c r="L2036" s="52">
        <f>IF(K2036="","",IF($P2036=1,0,N($E2036)*IFERROR(INDEX(Products!$D$8:$D$307,MATCH($D2036,Products!$A$8:$A$307,0)),0)))</f>
        <v/>
      </c>
      <c r="M2036" s="52">
        <f>IF(OR(K2036="",$O2036=0),IF(K2036="","",0),IF($P2036=1,0,K2036*(N(INDEX(Settings!$E$11:$E$18,$O2036))+N(INDEX(Settings!$G$11:$G$18,$O2036)))+N(INDEX(Settings!$F$11:$F$18,$O2036))))</f>
        <v/>
      </c>
      <c r="N2036" s="53">
        <f>IF(K2036="","",K2036-L2036-M2036-N($I2036)-$P2036*N(Settings!$D$20))</f>
        <v/>
      </c>
      <c r="O2036">
        <f>IF($C2036="",0,IFERROR(MATCH($C2036,Settings!$D$11:$D$18,0),0))</f>
        <v/>
      </c>
      <c r="P2036">
        <f>IF(LOWER(TRIM($J2036&amp;""))="x",1,0)</f>
        <v/>
      </c>
    </row>
    <row r="2037">
      <c r="A2037" s="49" t="n">
        <v>46272</v>
      </c>
      <c r="B2037" s="50" t="inlineStr">
        <is>
          <t>BL28030</t>
        </is>
      </c>
      <c r="C2037" s="50" t="inlineStr">
        <is>
          <t>eBay</t>
        </is>
      </c>
      <c r="D2037" s="50" t="inlineStr">
        <is>
          <t>BL-302</t>
        </is>
      </c>
      <c r="E2037" s="50" t="n">
        <v>1</v>
      </c>
      <c r="F2037" s="51" t="n">
        <v>33.53</v>
      </c>
      <c r="G2037" s="51" t="n">
        <v>0</v>
      </c>
      <c r="H2037" s="51" t="n">
        <v>3.28</v>
      </c>
      <c r="I2037" s="51" t="n">
        <v>4.67</v>
      </c>
      <c r="J2037" s="50" t="n"/>
      <c r="K2037" s="52">
        <f>IF(OR($A2037="",$E2037=""),"",IF($P2037=1,0,N($E2037)*N($F2037)-N($G2037)+N($H2037)))</f>
        <v/>
      </c>
      <c r="L2037" s="52">
        <f>IF(K2037="","",IF($P2037=1,0,N($E2037)*IFERROR(INDEX(Products!$D$8:$D$307,MATCH($D2037,Products!$A$8:$A$307,0)),0)))</f>
        <v/>
      </c>
      <c r="M2037" s="52">
        <f>IF(OR(K2037="",$O2037=0),IF(K2037="","",0),IF($P2037=1,0,K2037*(N(INDEX(Settings!$E$11:$E$18,$O2037))+N(INDEX(Settings!$G$11:$G$18,$O2037)))+N(INDEX(Settings!$F$11:$F$18,$O2037))))</f>
        <v/>
      </c>
      <c r="N2037" s="53">
        <f>IF(K2037="","",K2037-L2037-M2037-N($I2037)-$P2037*N(Settings!$D$20))</f>
        <v/>
      </c>
      <c r="O2037">
        <f>IF($C2037="",0,IFERROR(MATCH($C2037,Settings!$D$11:$D$18,0),0))</f>
        <v/>
      </c>
      <c r="P2037">
        <f>IF(LOWER(TRIM($J2037&amp;""))="x",1,0)</f>
        <v/>
      </c>
    </row>
    <row r="2038">
      <c r="A2038" s="49" t="n">
        <v>46272</v>
      </c>
      <c r="B2038" s="50" t="inlineStr">
        <is>
          <t>BL28031</t>
        </is>
      </c>
      <c r="C2038" s="50" t="inlineStr">
        <is>
          <t>Own shop</t>
        </is>
      </c>
      <c r="D2038" s="50" t="inlineStr">
        <is>
          <t>BL-403</t>
        </is>
      </c>
      <c r="E2038" s="50" t="n">
        <v>1</v>
      </c>
      <c r="F2038" s="51" t="n">
        <v>10.84</v>
      </c>
      <c r="G2038" s="51" t="n">
        <v>0</v>
      </c>
      <c r="H2038" s="51" t="n">
        <v>4.12</v>
      </c>
      <c r="I2038" s="51" t="n">
        <v>4.94</v>
      </c>
      <c r="J2038" s="50" t="n"/>
      <c r="K2038" s="52">
        <f>IF(OR($A2038="",$E2038=""),"",IF($P2038=1,0,N($E2038)*N($F2038)-N($G2038)+N($H2038)))</f>
        <v/>
      </c>
      <c r="L2038" s="52">
        <f>IF(K2038="","",IF($P2038=1,0,N($E2038)*IFERROR(INDEX(Products!$D$8:$D$307,MATCH($D2038,Products!$A$8:$A$307,0)),0)))</f>
        <v/>
      </c>
      <c r="M2038" s="52">
        <f>IF(OR(K2038="",$O2038=0),IF(K2038="","",0),IF($P2038=1,0,K2038*(N(INDEX(Settings!$E$11:$E$18,$O2038))+N(INDEX(Settings!$G$11:$G$18,$O2038)))+N(INDEX(Settings!$F$11:$F$18,$O2038))))</f>
        <v/>
      </c>
      <c r="N2038" s="53">
        <f>IF(K2038="","",K2038-L2038-M2038-N($I2038)-$P2038*N(Settings!$D$20))</f>
        <v/>
      </c>
      <c r="O2038">
        <f>IF($C2038="",0,IFERROR(MATCH($C2038,Settings!$D$11:$D$18,0),0))</f>
        <v/>
      </c>
      <c r="P2038">
        <f>IF(LOWER(TRIM($J2038&amp;""))="x",1,0)</f>
        <v/>
      </c>
    </row>
    <row r="2039">
      <c r="A2039" s="49" t="n">
        <v>46272</v>
      </c>
      <c r="B2039" s="50" t="inlineStr">
        <is>
          <t>BL28032</t>
        </is>
      </c>
      <c r="C2039" s="50" t="inlineStr">
        <is>
          <t>Amazon</t>
        </is>
      </c>
      <c r="D2039" s="50" t="inlineStr">
        <is>
          <t>BL-104</t>
        </is>
      </c>
      <c r="E2039" s="50" t="n">
        <v>1</v>
      </c>
      <c r="F2039" s="51" t="n">
        <v>8.74</v>
      </c>
      <c r="G2039" s="51" t="n">
        <v>0</v>
      </c>
      <c r="H2039" s="51" t="n">
        <v>0</v>
      </c>
      <c r="I2039" s="51" t="n">
        <v>5.14</v>
      </c>
      <c r="J2039" s="50" t="n"/>
      <c r="K2039" s="52">
        <f>IF(OR($A2039="",$E2039=""),"",IF($P2039=1,0,N($E2039)*N($F2039)-N($G2039)+N($H2039)))</f>
        <v/>
      </c>
      <c r="L2039" s="52">
        <f>IF(K2039="","",IF($P2039=1,0,N($E2039)*IFERROR(INDEX(Products!$D$8:$D$307,MATCH($D2039,Products!$A$8:$A$307,0)),0)))</f>
        <v/>
      </c>
      <c r="M2039" s="52">
        <f>IF(OR(K2039="",$O2039=0),IF(K2039="","",0),IF($P2039=1,0,K2039*(N(INDEX(Settings!$E$11:$E$18,$O2039))+N(INDEX(Settings!$G$11:$G$18,$O2039)))+N(INDEX(Settings!$F$11:$F$18,$O2039))))</f>
        <v/>
      </c>
      <c r="N2039" s="53">
        <f>IF(K2039="","",K2039-L2039-M2039-N($I2039)-$P2039*N(Settings!$D$20))</f>
        <v/>
      </c>
      <c r="O2039">
        <f>IF($C2039="",0,IFERROR(MATCH($C2039,Settings!$D$11:$D$18,0),0))</f>
        <v/>
      </c>
      <c r="P2039">
        <f>IF(LOWER(TRIM($J2039&amp;""))="x",1,0)</f>
        <v/>
      </c>
    </row>
    <row r="2040">
      <c r="A2040" s="49" t="n">
        <v>46272</v>
      </c>
      <c r="B2040" s="50" t="inlineStr">
        <is>
          <t>BL28033</t>
        </is>
      </c>
      <c r="C2040" s="50" t="inlineStr">
        <is>
          <t>Amazon</t>
        </is>
      </c>
      <c r="D2040" s="50" t="inlineStr">
        <is>
          <t>BL-401</t>
        </is>
      </c>
      <c r="E2040" s="50" t="n">
        <v>1</v>
      </c>
      <c r="F2040" s="51" t="n">
        <v>24.62</v>
      </c>
      <c r="G2040" s="51" t="n">
        <v>0</v>
      </c>
      <c r="H2040" s="51" t="n">
        <v>0</v>
      </c>
      <c r="I2040" s="51" t="n">
        <v>4.83</v>
      </c>
      <c r="J2040" s="50" t="n"/>
      <c r="K2040" s="52">
        <f>IF(OR($A2040="",$E2040=""),"",IF($P2040=1,0,N($E2040)*N($F2040)-N($G2040)+N($H2040)))</f>
        <v/>
      </c>
      <c r="L2040" s="52">
        <f>IF(K2040="","",IF($P2040=1,0,N($E2040)*IFERROR(INDEX(Products!$D$8:$D$307,MATCH($D2040,Products!$A$8:$A$307,0)),0)))</f>
        <v/>
      </c>
      <c r="M2040" s="52">
        <f>IF(OR(K2040="",$O2040=0),IF(K2040="","",0),IF($P2040=1,0,K2040*(N(INDEX(Settings!$E$11:$E$18,$O2040))+N(INDEX(Settings!$G$11:$G$18,$O2040)))+N(INDEX(Settings!$F$11:$F$18,$O2040))))</f>
        <v/>
      </c>
      <c r="N2040" s="53">
        <f>IF(K2040="","",K2040-L2040-M2040-N($I2040)-$P2040*N(Settings!$D$20))</f>
        <v/>
      </c>
      <c r="O2040">
        <f>IF($C2040="",0,IFERROR(MATCH($C2040,Settings!$D$11:$D$18,0),0))</f>
        <v/>
      </c>
      <c r="P2040">
        <f>IF(LOWER(TRIM($J2040&amp;""))="x",1,0)</f>
        <v/>
      </c>
    </row>
    <row r="2041">
      <c r="A2041" s="49" t="n">
        <v>46272</v>
      </c>
      <c r="B2041" s="50" t="inlineStr">
        <is>
          <t>BL28034</t>
        </is>
      </c>
      <c r="C2041" s="50" t="inlineStr">
        <is>
          <t>Own shop</t>
        </is>
      </c>
      <c r="D2041" s="50" t="inlineStr">
        <is>
          <t>BL-203</t>
        </is>
      </c>
      <c r="E2041" s="50" t="n">
        <v>1</v>
      </c>
      <c r="F2041" s="51" t="n">
        <v>16.72</v>
      </c>
      <c r="G2041" s="51" t="n">
        <v>0</v>
      </c>
      <c r="H2041" s="51" t="n">
        <v>4.12</v>
      </c>
      <c r="I2041" s="51" t="n">
        <v>4.84</v>
      </c>
      <c r="J2041" s="50" t="n"/>
      <c r="K2041" s="52">
        <f>IF(OR($A2041="",$E2041=""),"",IF($P2041=1,0,N($E2041)*N($F2041)-N($G2041)+N($H2041)))</f>
        <v/>
      </c>
      <c r="L2041" s="52">
        <f>IF(K2041="","",IF($P2041=1,0,N($E2041)*IFERROR(INDEX(Products!$D$8:$D$307,MATCH($D2041,Products!$A$8:$A$307,0)),0)))</f>
        <v/>
      </c>
      <c r="M2041" s="52">
        <f>IF(OR(K2041="",$O2041=0),IF(K2041="","",0),IF($P2041=1,0,K2041*(N(INDEX(Settings!$E$11:$E$18,$O2041))+N(INDEX(Settings!$G$11:$G$18,$O2041)))+N(INDEX(Settings!$F$11:$F$18,$O2041))))</f>
        <v/>
      </c>
      <c r="N2041" s="53">
        <f>IF(K2041="","",K2041-L2041-M2041-N($I2041)-$P2041*N(Settings!$D$20))</f>
        <v/>
      </c>
      <c r="O2041">
        <f>IF($C2041="",0,IFERROR(MATCH($C2041,Settings!$D$11:$D$18,0),0))</f>
        <v/>
      </c>
      <c r="P2041">
        <f>IF(LOWER(TRIM($J2041&amp;""))="x",1,0)</f>
        <v/>
      </c>
    </row>
    <row r="2042">
      <c r="A2042" s="49" t="n">
        <v>46272</v>
      </c>
      <c r="B2042" s="50" t="inlineStr">
        <is>
          <t>BL28035</t>
        </is>
      </c>
      <c r="C2042" s="50" t="inlineStr">
        <is>
          <t>Own shop</t>
        </is>
      </c>
      <c r="D2042" s="50" t="inlineStr">
        <is>
          <t>BL-303</t>
        </is>
      </c>
      <c r="E2042" s="50" t="n">
        <v>1</v>
      </c>
      <c r="F2042" s="51" t="n">
        <v>10</v>
      </c>
      <c r="G2042" s="51" t="n">
        <v>0</v>
      </c>
      <c r="H2042" s="51" t="n">
        <v>4.12</v>
      </c>
      <c r="I2042" s="51" t="n">
        <v>4.23</v>
      </c>
      <c r="J2042" s="50" t="n"/>
      <c r="K2042" s="52">
        <f>IF(OR($A2042="",$E2042=""),"",IF($P2042=1,0,N($E2042)*N($F2042)-N($G2042)+N($H2042)))</f>
        <v/>
      </c>
      <c r="L2042" s="52">
        <f>IF(K2042="","",IF($P2042=1,0,N($E2042)*IFERROR(INDEX(Products!$D$8:$D$307,MATCH($D2042,Products!$A$8:$A$307,0)),0)))</f>
        <v/>
      </c>
      <c r="M2042" s="52">
        <f>IF(OR(K2042="",$O2042=0),IF(K2042="","",0),IF($P2042=1,0,K2042*(N(INDEX(Settings!$E$11:$E$18,$O2042))+N(INDEX(Settings!$G$11:$G$18,$O2042)))+N(INDEX(Settings!$F$11:$F$18,$O2042))))</f>
        <v/>
      </c>
      <c r="N2042" s="53">
        <f>IF(K2042="","",K2042-L2042-M2042-N($I2042)-$P2042*N(Settings!$D$20))</f>
        <v/>
      </c>
      <c r="O2042">
        <f>IF($C2042="",0,IFERROR(MATCH($C2042,Settings!$D$11:$D$18,0),0))</f>
        <v/>
      </c>
      <c r="P2042">
        <f>IF(LOWER(TRIM($J2042&amp;""))="x",1,0)</f>
        <v/>
      </c>
    </row>
    <row r="2043">
      <c r="A2043" s="49" t="n">
        <v>46272</v>
      </c>
      <c r="B2043" s="50" t="inlineStr">
        <is>
          <t>BL28036</t>
        </is>
      </c>
      <c r="C2043" s="50" t="inlineStr">
        <is>
          <t>Own shop</t>
        </is>
      </c>
      <c r="D2043" s="50" t="inlineStr">
        <is>
          <t>BL-403</t>
        </is>
      </c>
      <c r="E2043" s="50" t="n">
        <v>1</v>
      </c>
      <c r="F2043" s="51" t="n">
        <v>10.84</v>
      </c>
      <c r="G2043" s="51" t="n">
        <v>0</v>
      </c>
      <c r="H2043" s="51" t="n">
        <v>4.12</v>
      </c>
      <c r="I2043" s="51" t="n">
        <v>4.99</v>
      </c>
      <c r="J2043" s="50" t="inlineStr">
        <is>
          <t>x</t>
        </is>
      </c>
      <c r="K2043" s="52">
        <f>IF(OR($A2043="",$E2043=""),"",IF($P2043=1,0,N($E2043)*N($F2043)-N($G2043)+N($H2043)))</f>
        <v/>
      </c>
      <c r="L2043" s="52">
        <f>IF(K2043="","",IF($P2043=1,0,N($E2043)*IFERROR(INDEX(Products!$D$8:$D$307,MATCH($D2043,Products!$A$8:$A$307,0)),0)))</f>
        <v/>
      </c>
      <c r="M2043" s="52">
        <f>IF(OR(K2043="",$O2043=0),IF(K2043="","",0),IF($P2043=1,0,K2043*(N(INDEX(Settings!$E$11:$E$18,$O2043))+N(INDEX(Settings!$G$11:$G$18,$O2043)))+N(INDEX(Settings!$F$11:$F$18,$O2043))))</f>
        <v/>
      </c>
      <c r="N2043" s="53">
        <f>IF(K2043="","",K2043-L2043-M2043-N($I2043)-$P2043*N(Settings!$D$20))</f>
        <v/>
      </c>
      <c r="O2043">
        <f>IF($C2043="",0,IFERROR(MATCH($C2043,Settings!$D$11:$D$18,0),0))</f>
        <v/>
      </c>
      <c r="P2043">
        <f>IF(LOWER(TRIM($J2043&amp;""))="x",1,0)</f>
        <v/>
      </c>
    </row>
    <row r="2044">
      <c r="A2044" s="49" t="n">
        <v>46273</v>
      </c>
      <c r="B2044" s="50" t="inlineStr">
        <is>
          <t>BL28037</t>
        </is>
      </c>
      <c r="C2044" s="50" t="inlineStr">
        <is>
          <t>Own shop</t>
        </is>
      </c>
      <c r="D2044" s="50" t="inlineStr">
        <is>
          <t>BL-201</t>
        </is>
      </c>
      <c r="E2044" s="50" t="n">
        <v>1</v>
      </c>
      <c r="F2044" s="51" t="n">
        <v>12.52</v>
      </c>
      <c r="G2044" s="51" t="n">
        <v>0</v>
      </c>
      <c r="H2044" s="51" t="n">
        <v>4.12</v>
      </c>
      <c r="I2044" s="51" t="n">
        <v>4.17</v>
      </c>
      <c r="J2044" s="50" t="n"/>
      <c r="K2044" s="52">
        <f>IF(OR($A2044="",$E2044=""),"",IF($P2044=1,0,N($E2044)*N($F2044)-N($G2044)+N($H2044)))</f>
        <v/>
      </c>
      <c r="L2044" s="52">
        <f>IF(K2044="","",IF($P2044=1,0,N($E2044)*IFERROR(INDEX(Products!$D$8:$D$307,MATCH($D2044,Products!$A$8:$A$307,0)),0)))</f>
        <v/>
      </c>
      <c r="M2044" s="52">
        <f>IF(OR(K2044="",$O2044=0),IF(K2044="","",0),IF($P2044=1,0,K2044*(N(INDEX(Settings!$E$11:$E$18,$O2044))+N(INDEX(Settings!$G$11:$G$18,$O2044)))+N(INDEX(Settings!$F$11:$F$18,$O2044))))</f>
        <v/>
      </c>
      <c r="N2044" s="53">
        <f>IF(K2044="","",K2044-L2044-M2044-N($I2044)-$P2044*N(Settings!$D$20))</f>
        <v/>
      </c>
      <c r="O2044">
        <f>IF($C2044="",0,IFERROR(MATCH($C2044,Settings!$D$11:$D$18,0),0))</f>
        <v/>
      </c>
      <c r="P2044">
        <f>IF(LOWER(TRIM($J2044&amp;""))="x",1,0)</f>
        <v/>
      </c>
    </row>
    <row r="2045">
      <c r="A2045" s="49" t="n">
        <v>46273</v>
      </c>
      <c r="B2045" s="50" t="inlineStr">
        <is>
          <t>BL28038</t>
        </is>
      </c>
      <c r="C2045" s="50" t="inlineStr">
        <is>
          <t>Own shop</t>
        </is>
      </c>
      <c r="D2045" s="50" t="inlineStr">
        <is>
          <t>BL-301</t>
        </is>
      </c>
      <c r="E2045" s="50" t="n">
        <v>1</v>
      </c>
      <c r="F2045" s="51" t="n">
        <v>18.4</v>
      </c>
      <c r="G2045" s="51" t="n">
        <v>0</v>
      </c>
      <c r="H2045" s="51" t="n">
        <v>4.12</v>
      </c>
      <c r="I2045" s="51" t="n">
        <v>5.05</v>
      </c>
      <c r="J2045" s="50" t="n"/>
      <c r="K2045" s="52">
        <f>IF(OR($A2045="",$E2045=""),"",IF($P2045=1,0,N($E2045)*N($F2045)-N($G2045)+N($H2045)))</f>
        <v/>
      </c>
      <c r="L2045" s="52">
        <f>IF(K2045="","",IF($P2045=1,0,N($E2045)*IFERROR(INDEX(Products!$D$8:$D$307,MATCH($D2045,Products!$A$8:$A$307,0)),0)))</f>
        <v/>
      </c>
      <c r="M2045" s="52">
        <f>IF(OR(K2045="",$O2045=0),IF(K2045="","",0),IF($P2045=1,0,K2045*(N(INDEX(Settings!$E$11:$E$18,$O2045))+N(INDEX(Settings!$G$11:$G$18,$O2045)))+N(INDEX(Settings!$F$11:$F$18,$O2045))))</f>
        <v/>
      </c>
      <c r="N2045" s="53">
        <f>IF(K2045="","",K2045-L2045-M2045-N($I2045)-$P2045*N(Settings!$D$20))</f>
        <v/>
      </c>
      <c r="O2045">
        <f>IF($C2045="",0,IFERROR(MATCH($C2045,Settings!$D$11:$D$18,0),0))</f>
        <v/>
      </c>
      <c r="P2045">
        <f>IF(LOWER(TRIM($J2045&amp;""))="x",1,0)</f>
        <v/>
      </c>
    </row>
    <row r="2046">
      <c r="A2046" s="49" t="n">
        <v>46273</v>
      </c>
      <c r="B2046" s="50" t="inlineStr">
        <is>
          <t>BL28039</t>
        </is>
      </c>
      <c r="C2046" s="50" t="inlineStr">
        <is>
          <t>Own shop</t>
        </is>
      </c>
      <c r="D2046" s="50" t="inlineStr">
        <is>
          <t>BL-102</t>
        </is>
      </c>
      <c r="E2046" s="50" t="n">
        <v>1</v>
      </c>
      <c r="F2046" s="51" t="n">
        <v>14.2</v>
      </c>
      <c r="G2046" s="51" t="n">
        <v>0</v>
      </c>
      <c r="H2046" s="51" t="n">
        <v>4.12</v>
      </c>
      <c r="I2046" s="51" t="n">
        <v>5.08</v>
      </c>
      <c r="J2046" s="50" t="n"/>
      <c r="K2046" s="52">
        <f>IF(OR($A2046="",$E2046=""),"",IF($P2046=1,0,N($E2046)*N($F2046)-N($G2046)+N($H2046)))</f>
        <v/>
      </c>
      <c r="L2046" s="52">
        <f>IF(K2046="","",IF($P2046=1,0,N($E2046)*IFERROR(INDEX(Products!$D$8:$D$307,MATCH($D2046,Products!$A$8:$A$307,0)),0)))</f>
        <v/>
      </c>
      <c r="M2046" s="52">
        <f>IF(OR(K2046="",$O2046=0),IF(K2046="","",0),IF($P2046=1,0,K2046*(N(INDEX(Settings!$E$11:$E$18,$O2046))+N(INDEX(Settings!$G$11:$G$18,$O2046)))+N(INDEX(Settings!$F$11:$F$18,$O2046))))</f>
        <v/>
      </c>
      <c r="N2046" s="53">
        <f>IF(K2046="","",K2046-L2046-M2046-N($I2046)-$P2046*N(Settings!$D$20))</f>
        <v/>
      </c>
      <c r="O2046">
        <f>IF($C2046="",0,IFERROR(MATCH($C2046,Settings!$D$11:$D$18,0),0))</f>
        <v/>
      </c>
      <c r="P2046">
        <f>IF(LOWER(TRIM($J2046&amp;""))="x",1,0)</f>
        <v/>
      </c>
    </row>
    <row r="2047">
      <c r="A2047" s="49" t="n">
        <v>46273</v>
      </c>
      <c r="B2047" s="50" t="inlineStr">
        <is>
          <t>BL28040</t>
        </is>
      </c>
      <c r="C2047" s="50" t="inlineStr">
        <is>
          <t>Amazon</t>
        </is>
      </c>
      <c r="D2047" s="50" t="inlineStr">
        <is>
          <t>BL-102</t>
        </is>
      </c>
      <c r="E2047" s="50" t="n">
        <v>1</v>
      </c>
      <c r="F2047" s="51" t="n">
        <v>14.91</v>
      </c>
      <c r="G2047" s="51" t="n">
        <v>0</v>
      </c>
      <c r="H2047" s="51" t="n">
        <v>0</v>
      </c>
      <c r="I2047" s="51" t="n">
        <v>4.33</v>
      </c>
      <c r="J2047" s="50" t="n"/>
      <c r="K2047" s="52">
        <f>IF(OR($A2047="",$E2047=""),"",IF($P2047=1,0,N($E2047)*N($F2047)-N($G2047)+N($H2047)))</f>
        <v/>
      </c>
      <c r="L2047" s="52">
        <f>IF(K2047="","",IF($P2047=1,0,N($E2047)*IFERROR(INDEX(Products!$D$8:$D$307,MATCH($D2047,Products!$A$8:$A$307,0)),0)))</f>
        <v/>
      </c>
      <c r="M2047" s="52">
        <f>IF(OR(K2047="",$O2047=0),IF(K2047="","",0),IF($P2047=1,0,K2047*(N(INDEX(Settings!$E$11:$E$18,$O2047))+N(INDEX(Settings!$G$11:$G$18,$O2047)))+N(INDEX(Settings!$F$11:$F$18,$O2047))))</f>
        <v/>
      </c>
      <c r="N2047" s="53">
        <f>IF(K2047="","",K2047-L2047-M2047-N($I2047)-$P2047*N(Settings!$D$20))</f>
        <v/>
      </c>
      <c r="O2047">
        <f>IF($C2047="",0,IFERROR(MATCH($C2047,Settings!$D$11:$D$18,0),0))</f>
        <v/>
      </c>
      <c r="P2047">
        <f>IF(LOWER(TRIM($J2047&amp;""))="x",1,0)</f>
        <v/>
      </c>
    </row>
    <row r="2048">
      <c r="A2048" s="49" t="n">
        <v>46273</v>
      </c>
      <c r="B2048" s="50" t="inlineStr">
        <is>
          <t>BL28041</t>
        </is>
      </c>
      <c r="C2048" s="50" t="inlineStr">
        <is>
          <t>Amazon</t>
        </is>
      </c>
      <c r="D2048" s="50" t="inlineStr">
        <is>
          <t>BL-201</t>
        </is>
      </c>
      <c r="E2048" s="50" t="n">
        <v>1</v>
      </c>
      <c r="F2048" s="51" t="n">
        <v>13.15</v>
      </c>
      <c r="G2048" s="51" t="n">
        <v>0</v>
      </c>
      <c r="H2048" s="51" t="n">
        <v>0</v>
      </c>
      <c r="I2048" s="51" t="n">
        <v>5.02</v>
      </c>
      <c r="J2048" s="50" t="n"/>
      <c r="K2048" s="52">
        <f>IF(OR($A2048="",$E2048=""),"",IF($P2048=1,0,N($E2048)*N($F2048)-N($G2048)+N($H2048)))</f>
        <v/>
      </c>
      <c r="L2048" s="52">
        <f>IF(K2048="","",IF($P2048=1,0,N($E2048)*IFERROR(INDEX(Products!$D$8:$D$307,MATCH($D2048,Products!$A$8:$A$307,0)),0)))</f>
        <v/>
      </c>
      <c r="M2048" s="52">
        <f>IF(OR(K2048="",$O2048=0),IF(K2048="","",0),IF($P2048=1,0,K2048*(N(INDEX(Settings!$E$11:$E$18,$O2048))+N(INDEX(Settings!$G$11:$G$18,$O2048)))+N(INDEX(Settings!$F$11:$F$18,$O2048))))</f>
        <v/>
      </c>
      <c r="N2048" s="53">
        <f>IF(K2048="","",K2048-L2048-M2048-N($I2048)-$P2048*N(Settings!$D$20))</f>
        <v/>
      </c>
      <c r="O2048">
        <f>IF($C2048="",0,IFERROR(MATCH($C2048,Settings!$D$11:$D$18,0),0))</f>
        <v/>
      </c>
      <c r="P2048">
        <f>IF(LOWER(TRIM($J2048&amp;""))="x",1,0)</f>
        <v/>
      </c>
    </row>
    <row r="2049">
      <c r="A2049" s="49" t="n">
        <v>46273</v>
      </c>
      <c r="B2049" s="50" t="inlineStr">
        <is>
          <t>BL28042</t>
        </is>
      </c>
      <c r="C2049" s="50" t="inlineStr">
        <is>
          <t>Amazon</t>
        </is>
      </c>
      <c r="D2049" s="50" t="inlineStr">
        <is>
          <t>BL-101</t>
        </is>
      </c>
      <c r="E2049" s="50" t="n">
        <v>1</v>
      </c>
      <c r="F2049" s="51" t="n">
        <v>21.97</v>
      </c>
      <c r="G2049" s="51" t="n">
        <v>0</v>
      </c>
      <c r="H2049" s="51" t="n">
        <v>0</v>
      </c>
      <c r="I2049" s="51" t="n">
        <v>5.19</v>
      </c>
      <c r="J2049" s="50" t="n"/>
      <c r="K2049" s="52">
        <f>IF(OR($A2049="",$E2049=""),"",IF($P2049=1,0,N($E2049)*N($F2049)-N($G2049)+N($H2049)))</f>
        <v/>
      </c>
      <c r="L2049" s="52">
        <f>IF(K2049="","",IF($P2049=1,0,N($E2049)*IFERROR(INDEX(Products!$D$8:$D$307,MATCH($D2049,Products!$A$8:$A$307,0)),0)))</f>
        <v/>
      </c>
      <c r="M2049" s="52">
        <f>IF(OR(K2049="",$O2049=0),IF(K2049="","",0),IF($P2049=1,0,K2049*(N(INDEX(Settings!$E$11:$E$18,$O2049))+N(INDEX(Settings!$G$11:$G$18,$O2049)))+N(INDEX(Settings!$F$11:$F$18,$O2049))))</f>
        <v/>
      </c>
      <c r="N2049" s="53">
        <f>IF(K2049="","",K2049-L2049-M2049-N($I2049)-$P2049*N(Settings!$D$20))</f>
        <v/>
      </c>
      <c r="O2049">
        <f>IF($C2049="",0,IFERROR(MATCH($C2049,Settings!$D$11:$D$18,0),0))</f>
        <v/>
      </c>
      <c r="P2049">
        <f>IF(LOWER(TRIM($J2049&amp;""))="x",1,0)</f>
        <v/>
      </c>
    </row>
    <row r="2050">
      <c r="A2050" s="49" t="n">
        <v>46273</v>
      </c>
      <c r="B2050" s="50" t="inlineStr">
        <is>
          <t>BL28043</t>
        </is>
      </c>
      <c r="C2050" s="50" t="inlineStr">
        <is>
          <t>Own shop</t>
        </is>
      </c>
      <c r="D2050" s="50" t="inlineStr">
        <is>
          <t>BL-104</t>
        </is>
      </c>
      <c r="E2050" s="50" t="n">
        <v>1</v>
      </c>
      <c r="F2050" s="51" t="n">
        <v>8.32</v>
      </c>
      <c r="G2050" s="51" t="n">
        <v>0</v>
      </c>
      <c r="H2050" s="51" t="n">
        <v>4.12</v>
      </c>
      <c r="I2050" s="51" t="n">
        <v>5.15</v>
      </c>
      <c r="J2050" s="50" t="n"/>
      <c r="K2050" s="52">
        <f>IF(OR($A2050="",$E2050=""),"",IF($P2050=1,0,N($E2050)*N($F2050)-N($G2050)+N($H2050)))</f>
        <v/>
      </c>
      <c r="L2050" s="52">
        <f>IF(K2050="","",IF($P2050=1,0,N($E2050)*IFERROR(INDEX(Products!$D$8:$D$307,MATCH($D2050,Products!$A$8:$A$307,0)),0)))</f>
        <v/>
      </c>
      <c r="M2050" s="52">
        <f>IF(OR(K2050="",$O2050=0),IF(K2050="","",0),IF($P2050=1,0,K2050*(N(INDEX(Settings!$E$11:$E$18,$O2050))+N(INDEX(Settings!$G$11:$G$18,$O2050)))+N(INDEX(Settings!$F$11:$F$18,$O2050))))</f>
        <v/>
      </c>
      <c r="N2050" s="53">
        <f>IF(K2050="","",K2050-L2050-M2050-N($I2050)-$P2050*N(Settings!$D$20))</f>
        <v/>
      </c>
      <c r="O2050">
        <f>IF($C2050="",0,IFERROR(MATCH($C2050,Settings!$D$11:$D$18,0),0))</f>
        <v/>
      </c>
      <c r="P2050">
        <f>IF(LOWER(TRIM($J2050&amp;""))="x",1,0)</f>
        <v/>
      </c>
    </row>
    <row r="2051">
      <c r="A2051" s="49" t="n">
        <v>46273</v>
      </c>
      <c r="B2051" s="50" t="inlineStr">
        <is>
          <t>BL28044</t>
        </is>
      </c>
      <c r="C2051" s="50" t="inlineStr">
        <is>
          <t>Amazon</t>
        </is>
      </c>
      <c r="D2051" s="50" t="inlineStr">
        <is>
          <t>BL-201</t>
        </is>
      </c>
      <c r="E2051" s="50" t="n">
        <v>1</v>
      </c>
      <c r="F2051" s="51" t="n">
        <v>13.15</v>
      </c>
      <c r="G2051" s="51" t="n">
        <v>0</v>
      </c>
      <c r="H2051" s="51" t="n">
        <v>0</v>
      </c>
      <c r="I2051" s="51" t="n">
        <v>4.12</v>
      </c>
      <c r="J2051" s="50" t="n"/>
      <c r="K2051" s="52">
        <f>IF(OR($A2051="",$E2051=""),"",IF($P2051=1,0,N($E2051)*N($F2051)-N($G2051)+N($H2051)))</f>
        <v/>
      </c>
      <c r="L2051" s="52">
        <f>IF(K2051="","",IF($P2051=1,0,N($E2051)*IFERROR(INDEX(Products!$D$8:$D$307,MATCH($D2051,Products!$A$8:$A$307,0)),0)))</f>
        <v/>
      </c>
      <c r="M2051" s="52">
        <f>IF(OR(K2051="",$O2051=0),IF(K2051="","",0),IF($P2051=1,0,K2051*(N(INDEX(Settings!$E$11:$E$18,$O2051))+N(INDEX(Settings!$G$11:$G$18,$O2051)))+N(INDEX(Settings!$F$11:$F$18,$O2051))))</f>
        <v/>
      </c>
      <c r="N2051" s="53">
        <f>IF(K2051="","",K2051-L2051-M2051-N($I2051)-$P2051*N(Settings!$D$20))</f>
        <v/>
      </c>
      <c r="O2051">
        <f>IF($C2051="",0,IFERROR(MATCH($C2051,Settings!$D$11:$D$18,0),0))</f>
        <v/>
      </c>
      <c r="P2051">
        <f>IF(LOWER(TRIM($J2051&amp;""))="x",1,0)</f>
        <v/>
      </c>
    </row>
    <row r="2052">
      <c r="A2052" s="49" t="n">
        <v>46273</v>
      </c>
      <c r="B2052" s="50" t="inlineStr">
        <is>
          <t>BL28045</t>
        </is>
      </c>
      <c r="C2052" s="50" t="inlineStr">
        <is>
          <t>Own shop</t>
        </is>
      </c>
      <c r="D2052" s="50" t="inlineStr">
        <is>
          <t>BL-101</t>
        </is>
      </c>
      <c r="E2052" s="50" t="n">
        <v>1</v>
      </c>
      <c r="F2052" s="51" t="n">
        <v>20.92</v>
      </c>
      <c r="G2052" s="51" t="n">
        <v>2.09</v>
      </c>
      <c r="H2052" s="51" t="n">
        <v>4.12</v>
      </c>
      <c r="I2052" s="51" t="n">
        <v>4.95</v>
      </c>
      <c r="J2052" s="50" t="n"/>
      <c r="K2052" s="52">
        <f>IF(OR($A2052="",$E2052=""),"",IF($P2052=1,0,N($E2052)*N($F2052)-N($G2052)+N($H2052)))</f>
        <v/>
      </c>
      <c r="L2052" s="52">
        <f>IF(K2052="","",IF($P2052=1,0,N($E2052)*IFERROR(INDEX(Products!$D$8:$D$307,MATCH($D2052,Products!$A$8:$A$307,0)),0)))</f>
        <v/>
      </c>
      <c r="M2052" s="52">
        <f>IF(OR(K2052="",$O2052=0),IF(K2052="","",0),IF($P2052=1,0,K2052*(N(INDEX(Settings!$E$11:$E$18,$O2052))+N(INDEX(Settings!$G$11:$G$18,$O2052)))+N(INDEX(Settings!$F$11:$F$18,$O2052))))</f>
        <v/>
      </c>
      <c r="N2052" s="53">
        <f>IF(K2052="","",K2052-L2052-M2052-N($I2052)-$P2052*N(Settings!$D$20))</f>
        <v/>
      </c>
      <c r="O2052">
        <f>IF($C2052="",0,IFERROR(MATCH($C2052,Settings!$D$11:$D$18,0),0))</f>
        <v/>
      </c>
      <c r="P2052">
        <f>IF(LOWER(TRIM($J2052&amp;""))="x",1,0)</f>
        <v/>
      </c>
    </row>
    <row r="2053">
      <c r="A2053" s="49" t="n">
        <v>46273</v>
      </c>
      <c r="B2053" s="50" t="inlineStr">
        <is>
          <t>BL28046</t>
        </is>
      </c>
      <c r="C2053" s="50" t="inlineStr">
        <is>
          <t>Amazon</t>
        </is>
      </c>
      <c r="D2053" s="50" t="inlineStr">
        <is>
          <t>BL-101</t>
        </is>
      </c>
      <c r="E2053" s="50" t="n">
        <v>1</v>
      </c>
      <c r="F2053" s="51" t="n">
        <v>21.97</v>
      </c>
      <c r="G2053" s="51" t="n">
        <v>0</v>
      </c>
      <c r="H2053" s="51" t="n">
        <v>0</v>
      </c>
      <c r="I2053" s="51" t="n">
        <v>4.56</v>
      </c>
      <c r="J2053" s="50" t="n"/>
      <c r="K2053" s="52">
        <f>IF(OR($A2053="",$E2053=""),"",IF($P2053=1,0,N($E2053)*N($F2053)-N($G2053)+N($H2053)))</f>
        <v/>
      </c>
      <c r="L2053" s="52">
        <f>IF(K2053="","",IF($P2053=1,0,N($E2053)*IFERROR(INDEX(Products!$D$8:$D$307,MATCH($D2053,Products!$A$8:$A$307,0)),0)))</f>
        <v/>
      </c>
      <c r="M2053" s="52">
        <f>IF(OR(K2053="",$O2053=0),IF(K2053="","",0),IF($P2053=1,0,K2053*(N(INDEX(Settings!$E$11:$E$18,$O2053))+N(INDEX(Settings!$G$11:$G$18,$O2053)))+N(INDEX(Settings!$F$11:$F$18,$O2053))))</f>
        <v/>
      </c>
      <c r="N2053" s="53">
        <f>IF(K2053="","",K2053-L2053-M2053-N($I2053)-$P2053*N(Settings!$D$20))</f>
        <v/>
      </c>
      <c r="O2053">
        <f>IF($C2053="",0,IFERROR(MATCH($C2053,Settings!$D$11:$D$18,0),0))</f>
        <v/>
      </c>
      <c r="P2053">
        <f>IF(LOWER(TRIM($J2053&amp;""))="x",1,0)</f>
        <v/>
      </c>
    </row>
    <row r="2054">
      <c r="A2054" s="49" t="n">
        <v>46274</v>
      </c>
      <c r="B2054" s="50" t="inlineStr">
        <is>
          <t>BL28047</t>
        </is>
      </c>
      <c r="C2054" s="50" t="inlineStr">
        <is>
          <t>Own shop</t>
        </is>
      </c>
      <c r="D2054" s="50" t="inlineStr">
        <is>
          <t>BL-403</t>
        </is>
      </c>
      <c r="E2054" s="50" t="n">
        <v>1</v>
      </c>
      <c r="F2054" s="51" t="n">
        <v>10.84</v>
      </c>
      <c r="G2054" s="51" t="n">
        <v>0</v>
      </c>
      <c r="H2054" s="51" t="n">
        <v>4.12</v>
      </c>
      <c r="I2054" s="51" t="n">
        <v>4.54</v>
      </c>
      <c r="J2054" s="50" t="n"/>
      <c r="K2054" s="52">
        <f>IF(OR($A2054="",$E2054=""),"",IF($P2054=1,0,N($E2054)*N($F2054)-N($G2054)+N($H2054)))</f>
        <v/>
      </c>
      <c r="L2054" s="52">
        <f>IF(K2054="","",IF($P2054=1,0,N($E2054)*IFERROR(INDEX(Products!$D$8:$D$307,MATCH($D2054,Products!$A$8:$A$307,0)),0)))</f>
        <v/>
      </c>
      <c r="M2054" s="52">
        <f>IF(OR(K2054="",$O2054=0),IF(K2054="","",0),IF($P2054=1,0,K2054*(N(INDEX(Settings!$E$11:$E$18,$O2054))+N(INDEX(Settings!$G$11:$G$18,$O2054)))+N(INDEX(Settings!$F$11:$F$18,$O2054))))</f>
        <v/>
      </c>
      <c r="N2054" s="53">
        <f>IF(K2054="","",K2054-L2054-M2054-N($I2054)-$P2054*N(Settings!$D$20))</f>
        <v/>
      </c>
      <c r="O2054">
        <f>IF($C2054="",0,IFERROR(MATCH($C2054,Settings!$D$11:$D$18,0),0))</f>
        <v/>
      </c>
      <c r="P2054">
        <f>IF(LOWER(TRIM($J2054&amp;""))="x",1,0)</f>
        <v/>
      </c>
    </row>
    <row r="2055">
      <c r="A2055" s="49" t="n">
        <v>46274</v>
      </c>
      <c r="B2055" s="50" t="inlineStr">
        <is>
          <t>BL28048</t>
        </is>
      </c>
      <c r="C2055" s="50" t="inlineStr">
        <is>
          <t>eBay</t>
        </is>
      </c>
      <c r="D2055" s="50" t="inlineStr">
        <is>
          <t>BL-104</t>
        </is>
      </c>
      <c r="E2055" s="50" t="n">
        <v>1</v>
      </c>
      <c r="F2055" s="51" t="n">
        <v>8.32</v>
      </c>
      <c r="G2055" s="51" t="n">
        <v>0</v>
      </c>
      <c r="H2055" s="51" t="n">
        <v>3.28</v>
      </c>
      <c r="I2055" s="51" t="n">
        <v>4.76</v>
      </c>
      <c r="J2055" s="50" t="n"/>
      <c r="K2055" s="52">
        <f>IF(OR($A2055="",$E2055=""),"",IF($P2055=1,0,N($E2055)*N($F2055)-N($G2055)+N($H2055)))</f>
        <v/>
      </c>
      <c r="L2055" s="52">
        <f>IF(K2055="","",IF($P2055=1,0,N($E2055)*IFERROR(INDEX(Products!$D$8:$D$307,MATCH($D2055,Products!$A$8:$A$307,0)),0)))</f>
        <v/>
      </c>
      <c r="M2055" s="52">
        <f>IF(OR(K2055="",$O2055=0),IF(K2055="","",0),IF($P2055=1,0,K2055*(N(INDEX(Settings!$E$11:$E$18,$O2055))+N(INDEX(Settings!$G$11:$G$18,$O2055)))+N(INDEX(Settings!$F$11:$F$18,$O2055))))</f>
        <v/>
      </c>
      <c r="N2055" s="53">
        <f>IF(K2055="","",K2055-L2055-M2055-N($I2055)-$P2055*N(Settings!$D$20))</f>
        <v/>
      </c>
      <c r="O2055">
        <f>IF($C2055="",0,IFERROR(MATCH($C2055,Settings!$D$11:$D$18,0),0))</f>
        <v/>
      </c>
      <c r="P2055">
        <f>IF(LOWER(TRIM($J2055&amp;""))="x",1,0)</f>
        <v/>
      </c>
    </row>
    <row r="2056">
      <c r="A2056" s="49" t="n">
        <v>46274</v>
      </c>
      <c r="B2056" s="50" t="inlineStr">
        <is>
          <t>BL28049</t>
        </is>
      </c>
      <c r="C2056" s="50" t="inlineStr">
        <is>
          <t>Amazon</t>
        </is>
      </c>
      <c r="D2056" s="50" t="inlineStr">
        <is>
          <t>BL-102</t>
        </is>
      </c>
      <c r="E2056" s="50" t="n">
        <v>2</v>
      </c>
      <c r="F2056" s="51" t="n">
        <v>14.91</v>
      </c>
      <c r="G2056" s="51" t="n">
        <v>0</v>
      </c>
      <c r="H2056" s="51" t="n">
        <v>0</v>
      </c>
      <c r="I2056" s="51" t="n">
        <v>4.77</v>
      </c>
      <c r="J2056" s="50" t="n"/>
      <c r="K2056" s="52">
        <f>IF(OR($A2056="",$E2056=""),"",IF($P2056=1,0,N($E2056)*N($F2056)-N($G2056)+N($H2056)))</f>
        <v/>
      </c>
      <c r="L2056" s="52">
        <f>IF(K2056="","",IF($P2056=1,0,N($E2056)*IFERROR(INDEX(Products!$D$8:$D$307,MATCH($D2056,Products!$A$8:$A$307,0)),0)))</f>
        <v/>
      </c>
      <c r="M2056" s="52">
        <f>IF(OR(K2056="",$O2056=0),IF(K2056="","",0),IF($P2056=1,0,K2056*(N(INDEX(Settings!$E$11:$E$18,$O2056))+N(INDEX(Settings!$G$11:$G$18,$O2056)))+N(INDEX(Settings!$F$11:$F$18,$O2056))))</f>
        <v/>
      </c>
      <c r="N2056" s="53">
        <f>IF(K2056="","",K2056-L2056-M2056-N($I2056)-$P2056*N(Settings!$D$20))</f>
        <v/>
      </c>
      <c r="O2056">
        <f>IF($C2056="",0,IFERROR(MATCH($C2056,Settings!$D$11:$D$18,0),0))</f>
        <v/>
      </c>
      <c r="P2056">
        <f>IF(LOWER(TRIM($J2056&amp;""))="x",1,0)</f>
        <v/>
      </c>
    </row>
    <row r="2057">
      <c r="A2057" s="49" t="n">
        <v>46274</v>
      </c>
      <c r="B2057" s="50" t="inlineStr">
        <is>
          <t>BL28050</t>
        </is>
      </c>
      <c r="C2057" s="50" t="inlineStr">
        <is>
          <t>Own shop</t>
        </is>
      </c>
      <c r="D2057" s="50" t="inlineStr">
        <is>
          <t>BL-401</t>
        </is>
      </c>
      <c r="E2057" s="50" t="n">
        <v>1</v>
      </c>
      <c r="F2057" s="51" t="n">
        <v>23.45</v>
      </c>
      <c r="G2057" s="51" t="n">
        <v>2.35</v>
      </c>
      <c r="H2057" s="51" t="n">
        <v>4.12</v>
      </c>
      <c r="I2057" s="51" t="n">
        <v>4.53</v>
      </c>
      <c r="J2057" s="50" t="n"/>
      <c r="K2057" s="52">
        <f>IF(OR($A2057="",$E2057=""),"",IF($P2057=1,0,N($E2057)*N($F2057)-N($G2057)+N($H2057)))</f>
        <v/>
      </c>
      <c r="L2057" s="52">
        <f>IF(K2057="","",IF($P2057=1,0,N($E2057)*IFERROR(INDEX(Products!$D$8:$D$307,MATCH($D2057,Products!$A$8:$A$307,0)),0)))</f>
        <v/>
      </c>
      <c r="M2057" s="52">
        <f>IF(OR(K2057="",$O2057=0),IF(K2057="","",0),IF($P2057=1,0,K2057*(N(INDEX(Settings!$E$11:$E$18,$O2057))+N(INDEX(Settings!$G$11:$G$18,$O2057)))+N(INDEX(Settings!$F$11:$F$18,$O2057))))</f>
        <v/>
      </c>
      <c r="N2057" s="53">
        <f>IF(K2057="","",K2057-L2057-M2057-N($I2057)-$P2057*N(Settings!$D$20))</f>
        <v/>
      </c>
      <c r="O2057">
        <f>IF($C2057="",0,IFERROR(MATCH($C2057,Settings!$D$11:$D$18,0),0))</f>
        <v/>
      </c>
      <c r="P2057">
        <f>IF(LOWER(TRIM($J2057&amp;""))="x",1,0)</f>
        <v/>
      </c>
    </row>
    <row r="2058">
      <c r="A2058" s="49" t="n">
        <v>46274</v>
      </c>
      <c r="B2058" s="50" t="inlineStr">
        <is>
          <t>BL28051</t>
        </is>
      </c>
      <c r="C2058" s="50" t="inlineStr">
        <is>
          <t>Amazon</t>
        </is>
      </c>
      <c r="D2058" s="50" t="inlineStr">
        <is>
          <t>BL-303</t>
        </is>
      </c>
      <c r="E2058" s="50" t="n">
        <v>1</v>
      </c>
      <c r="F2058" s="51" t="n">
        <v>10.5</v>
      </c>
      <c r="G2058" s="51" t="n">
        <v>0</v>
      </c>
      <c r="H2058" s="51" t="n">
        <v>0</v>
      </c>
      <c r="I2058" s="51" t="n">
        <v>4.11</v>
      </c>
      <c r="J2058" s="50" t="n"/>
      <c r="K2058" s="52">
        <f>IF(OR($A2058="",$E2058=""),"",IF($P2058=1,0,N($E2058)*N($F2058)-N($G2058)+N($H2058)))</f>
        <v/>
      </c>
      <c r="L2058" s="52">
        <f>IF(K2058="","",IF($P2058=1,0,N($E2058)*IFERROR(INDEX(Products!$D$8:$D$307,MATCH($D2058,Products!$A$8:$A$307,0)),0)))</f>
        <v/>
      </c>
      <c r="M2058" s="52">
        <f>IF(OR(K2058="",$O2058=0),IF(K2058="","",0),IF($P2058=1,0,K2058*(N(INDEX(Settings!$E$11:$E$18,$O2058))+N(INDEX(Settings!$G$11:$G$18,$O2058)))+N(INDEX(Settings!$F$11:$F$18,$O2058))))</f>
        <v/>
      </c>
      <c r="N2058" s="53">
        <f>IF(K2058="","",K2058-L2058-M2058-N($I2058)-$P2058*N(Settings!$D$20))</f>
        <v/>
      </c>
      <c r="O2058">
        <f>IF($C2058="",0,IFERROR(MATCH($C2058,Settings!$D$11:$D$18,0),0))</f>
        <v/>
      </c>
      <c r="P2058">
        <f>IF(LOWER(TRIM($J2058&amp;""))="x",1,0)</f>
        <v/>
      </c>
    </row>
    <row r="2059">
      <c r="A2059" s="49" t="n">
        <v>46274</v>
      </c>
      <c r="B2059" s="50" t="inlineStr">
        <is>
          <t>BL28052</t>
        </is>
      </c>
      <c r="C2059" s="50" t="inlineStr">
        <is>
          <t>Own shop</t>
        </is>
      </c>
      <c r="D2059" s="50" t="inlineStr">
        <is>
          <t>BL-403</t>
        </is>
      </c>
      <c r="E2059" s="50" t="n">
        <v>1</v>
      </c>
      <c r="F2059" s="51" t="n">
        <v>10.84</v>
      </c>
      <c r="G2059" s="51" t="n">
        <v>0</v>
      </c>
      <c r="H2059" s="51" t="n">
        <v>4.12</v>
      </c>
      <c r="I2059" s="51" t="n">
        <v>4.13</v>
      </c>
      <c r="J2059" s="50" t="n"/>
      <c r="K2059" s="52">
        <f>IF(OR($A2059="",$E2059=""),"",IF($P2059=1,0,N($E2059)*N($F2059)-N($G2059)+N($H2059)))</f>
        <v/>
      </c>
      <c r="L2059" s="52">
        <f>IF(K2059="","",IF($P2059=1,0,N($E2059)*IFERROR(INDEX(Products!$D$8:$D$307,MATCH($D2059,Products!$A$8:$A$307,0)),0)))</f>
        <v/>
      </c>
      <c r="M2059" s="52">
        <f>IF(OR(K2059="",$O2059=0),IF(K2059="","",0),IF($P2059=1,0,K2059*(N(INDEX(Settings!$E$11:$E$18,$O2059))+N(INDEX(Settings!$G$11:$G$18,$O2059)))+N(INDEX(Settings!$F$11:$F$18,$O2059))))</f>
        <v/>
      </c>
      <c r="N2059" s="53">
        <f>IF(K2059="","",K2059-L2059-M2059-N($I2059)-$P2059*N(Settings!$D$20))</f>
        <v/>
      </c>
      <c r="O2059">
        <f>IF($C2059="",0,IFERROR(MATCH($C2059,Settings!$D$11:$D$18,0),0))</f>
        <v/>
      </c>
      <c r="P2059">
        <f>IF(LOWER(TRIM($J2059&amp;""))="x",1,0)</f>
        <v/>
      </c>
    </row>
    <row r="2060">
      <c r="A2060" s="49" t="n">
        <v>46274</v>
      </c>
      <c r="B2060" s="50" t="inlineStr">
        <is>
          <t>BL28053</t>
        </is>
      </c>
      <c r="C2060" s="50" t="inlineStr">
        <is>
          <t>Amazon</t>
        </is>
      </c>
      <c r="D2060" s="50" t="inlineStr">
        <is>
          <t>BL-403</t>
        </is>
      </c>
      <c r="E2060" s="50" t="n">
        <v>1</v>
      </c>
      <c r="F2060" s="51" t="n">
        <v>11.38</v>
      </c>
      <c r="G2060" s="51" t="n">
        <v>0</v>
      </c>
      <c r="H2060" s="51" t="n">
        <v>0</v>
      </c>
      <c r="I2060" s="51" t="n">
        <v>4.93</v>
      </c>
      <c r="J2060" s="50" t="inlineStr">
        <is>
          <t>x</t>
        </is>
      </c>
      <c r="K2060" s="52">
        <f>IF(OR($A2060="",$E2060=""),"",IF($P2060=1,0,N($E2060)*N($F2060)-N($G2060)+N($H2060)))</f>
        <v/>
      </c>
      <c r="L2060" s="52">
        <f>IF(K2060="","",IF($P2060=1,0,N($E2060)*IFERROR(INDEX(Products!$D$8:$D$307,MATCH($D2060,Products!$A$8:$A$307,0)),0)))</f>
        <v/>
      </c>
      <c r="M2060" s="52">
        <f>IF(OR(K2060="",$O2060=0),IF(K2060="","",0),IF($P2060=1,0,K2060*(N(INDEX(Settings!$E$11:$E$18,$O2060))+N(INDEX(Settings!$G$11:$G$18,$O2060)))+N(INDEX(Settings!$F$11:$F$18,$O2060))))</f>
        <v/>
      </c>
      <c r="N2060" s="53">
        <f>IF(K2060="","",K2060-L2060-M2060-N($I2060)-$P2060*N(Settings!$D$20))</f>
        <v/>
      </c>
      <c r="O2060">
        <f>IF($C2060="",0,IFERROR(MATCH($C2060,Settings!$D$11:$D$18,0),0))</f>
        <v/>
      </c>
      <c r="P2060">
        <f>IF(LOWER(TRIM($J2060&amp;""))="x",1,0)</f>
        <v/>
      </c>
    </row>
    <row r="2061">
      <c r="A2061" s="49" t="n">
        <v>46274</v>
      </c>
      <c r="B2061" s="50" t="inlineStr">
        <is>
          <t>BL28054</t>
        </is>
      </c>
      <c r="C2061" s="50" t="inlineStr">
        <is>
          <t>Own shop</t>
        </is>
      </c>
      <c r="D2061" s="50" t="inlineStr">
        <is>
          <t>BL-101</t>
        </is>
      </c>
      <c r="E2061" s="50" t="n">
        <v>2</v>
      </c>
      <c r="F2061" s="51" t="n">
        <v>20.92</v>
      </c>
      <c r="G2061" s="51" t="n">
        <v>4.18</v>
      </c>
      <c r="H2061" s="51" t="n">
        <v>4.12</v>
      </c>
      <c r="I2061" s="51" t="n">
        <v>4.7</v>
      </c>
      <c r="J2061" s="50" t="n"/>
      <c r="K2061" s="52">
        <f>IF(OR($A2061="",$E2061=""),"",IF($P2061=1,0,N($E2061)*N($F2061)-N($G2061)+N($H2061)))</f>
        <v/>
      </c>
      <c r="L2061" s="52">
        <f>IF(K2061="","",IF($P2061=1,0,N($E2061)*IFERROR(INDEX(Products!$D$8:$D$307,MATCH($D2061,Products!$A$8:$A$307,0)),0)))</f>
        <v/>
      </c>
      <c r="M2061" s="52">
        <f>IF(OR(K2061="",$O2061=0),IF(K2061="","",0),IF($P2061=1,0,K2061*(N(INDEX(Settings!$E$11:$E$18,$O2061))+N(INDEX(Settings!$G$11:$G$18,$O2061)))+N(INDEX(Settings!$F$11:$F$18,$O2061))))</f>
        <v/>
      </c>
      <c r="N2061" s="53">
        <f>IF(K2061="","",K2061-L2061-M2061-N($I2061)-$P2061*N(Settings!$D$20))</f>
        <v/>
      </c>
      <c r="O2061">
        <f>IF($C2061="",0,IFERROR(MATCH($C2061,Settings!$D$11:$D$18,0),0))</f>
        <v/>
      </c>
      <c r="P2061">
        <f>IF(LOWER(TRIM($J2061&amp;""))="x",1,0)</f>
        <v/>
      </c>
    </row>
    <row r="2062">
      <c r="A2062" s="49" t="n">
        <v>46274</v>
      </c>
      <c r="B2062" s="50" t="inlineStr">
        <is>
          <t>BL28055</t>
        </is>
      </c>
      <c r="C2062" s="50" t="inlineStr">
        <is>
          <t>Own shop</t>
        </is>
      </c>
      <c r="D2062" s="50" t="inlineStr">
        <is>
          <t>BL-103</t>
        </is>
      </c>
      <c r="E2062" s="50" t="n">
        <v>1</v>
      </c>
      <c r="F2062" s="51" t="n">
        <v>29.33</v>
      </c>
      <c r="G2062" s="51" t="n">
        <v>0</v>
      </c>
      <c r="H2062" s="51" t="n">
        <v>4.12</v>
      </c>
      <c r="I2062" s="51" t="n">
        <v>4.76</v>
      </c>
      <c r="J2062" s="50" t="n"/>
      <c r="K2062" s="52">
        <f>IF(OR($A2062="",$E2062=""),"",IF($P2062=1,0,N($E2062)*N($F2062)-N($G2062)+N($H2062)))</f>
        <v/>
      </c>
      <c r="L2062" s="52">
        <f>IF(K2062="","",IF($P2062=1,0,N($E2062)*IFERROR(INDEX(Products!$D$8:$D$307,MATCH($D2062,Products!$A$8:$A$307,0)),0)))</f>
        <v/>
      </c>
      <c r="M2062" s="52">
        <f>IF(OR(K2062="",$O2062=0),IF(K2062="","",0),IF($P2062=1,0,K2062*(N(INDEX(Settings!$E$11:$E$18,$O2062))+N(INDEX(Settings!$G$11:$G$18,$O2062)))+N(INDEX(Settings!$F$11:$F$18,$O2062))))</f>
        <v/>
      </c>
      <c r="N2062" s="53">
        <f>IF(K2062="","",K2062-L2062-M2062-N($I2062)-$P2062*N(Settings!$D$20))</f>
        <v/>
      </c>
      <c r="O2062">
        <f>IF($C2062="",0,IFERROR(MATCH($C2062,Settings!$D$11:$D$18,0),0))</f>
        <v/>
      </c>
      <c r="P2062">
        <f>IF(LOWER(TRIM($J2062&amp;""))="x",1,0)</f>
        <v/>
      </c>
    </row>
    <row r="2063">
      <c r="A2063" s="49" t="n">
        <v>46274</v>
      </c>
      <c r="B2063" s="50" t="inlineStr">
        <is>
          <t>BL28056</t>
        </is>
      </c>
      <c r="C2063" s="50" t="inlineStr">
        <is>
          <t>Amazon</t>
        </is>
      </c>
      <c r="D2063" s="50" t="inlineStr">
        <is>
          <t>BL-203</t>
        </is>
      </c>
      <c r="E2063" s="50" t="n">
        <v>1</v>
      </c>
      <c r="F2063" s="51" t="n">
        <v>17.56</v>
      </c>
      <c r="G2063" s="51" t="n">
        <v>0</v>
      </c>
      <c r="H2063" s="51" t="n">
        <v>0</v>
      </c>
      <c r="I2063" s="51" t="n">
        <v>4.1</v>
      </c>
      <c r="J2063" s="50" t="n"/>
      <c r="K2063" s="52">
        <f>IF(OR($A2063="",$E2063=""),"",IF($P2063=1,0,N($E2063)*N($F2063)-N($G2063)+N($H2063)))</f>
        <v/>
      </c>
      <c r="L2063" s="52">
        <f>IF(K2063="","",IF($P2063=1,0,N($E2063)*IFERROR(INDEX(Products!$D$8:$D$307,MATCH($D2063,Products!$A$8:$A$307,0)),0)))</f>
        <v/>
      </c>
      <c r="M2063" s="52">
        <f>IF(OR(K2063="",$O2063=0),IF(K2063="","",0),IF($P2063=1,0,K2063*(N(INDEX(Settings!$E$11:$E$18,$O2063))+N(INDEX(Settings!$G$11:$G$18,$O2063)))+N(INDEX(Settings!$F$11:$F$18,$O2063))))</f>
        <v/>
      </c>
      <c r="N2063" s="53">
        <f>IF(K2063="","",K2063-L2063-M2063-N($I2063)-$P2063*N(Settings!$D$20))</f>
        <v/>
      </c>
      <c r="O2063">
        <f>IF($C2063="",0,IFERROR(MATCH($C2063,Settings!$D$11:$D$18,0),0))</f>
        <v/>
      </c>
      <c r="P2063">
        <f>IF(LOWER(TRIM($J2063&amp;""))="x",1,0)</f>
        <v/>
      </c>
    </row>
    <row r="2064">
      <c r="A2064" s="49" t="n">
        <v>46275</v>
      </c>
      <c r="B2064" s="50" t="inlineStr">
        <is>
          <t>BL28057</t>
        </is>
      </c>
      <c r="C2064" s="50" t="inlineStr">
        <is>
          <t>Etsy</t>
        </is>
      </c>
      <c r="D2064" s="50" t="inlineStr">
        <is>
          <t>BL-201</t>
        </is>
      </c>
      <c r="E2064" s="50" t="n">
        <v>2</v>
      </c>
      <c r="F2064" s="51" t="n">
        <v>12.52</v>
      </c>
      <c r="G2064" s="51" t="n">
        <v>0</v>
      </c>
      <c r="H2064" s="51" t="n">
        <v>3.28</v>
      </c>
      <c r="I2064" s="51" t="n">
        <v>4.54</v>
      </c>
      <c r="J2064" s="50" t="n"/>
      <c r="K2064" s="52">
        <f>IF(OR($A2064="",$E2064=""),"",IF($P2064=1,0,N($E2064)*N($F2064)-N($G2064)+N($H2064)))</f>
        <v/>
      </c>
      <c r="L2064" s="52">
        <f>IF(K2064="","",IF($P2064=1,0,N($E2064)*IFERROR(INDEX(Products!$D$8:$D$307,MATCH($D2064,Products!$A$8:$A$307,0)),0)))</f>
        <v/>
      </c>
      <c r="M2064" s="52">
        <f>IF(OR(K2064="",$O2064=0),IF(K2064="","",0),IF($P2064=1,0,K2064*(N(INDEX(Settings!$E$11:$E$18,$O2064))+N(INDEX(Settings!$G$11:$G$18,$O2064)))+N(INDEX(Settings!$F$11:$F$18,$O2064))))</f>
        <v/>
      </c>
      <c r="N2064" s="53">
        <f>IF(K2064="","",K2064-L2064-M2064-N($I2064)-$P2064*N(Settings!$D$20))</f>
        <v/>
      </c>
      <c r="O2064">
        <f>IF($C2064="",0,IFERROR(MATCH($C2064,Settings!$D$11:$D$18,0),0))</f>
        <v/>
      </c>
      <c r="P2064">
        <f>IF(LOWER(TRIM($J2064&amp;""))="x",1,0)</f>
        <v/>
      </c>
    </row>
    <row r="2065">
      <c r="A2065" s="49" t="n">
        <v>46275</v>
      </c>
      <c r="B2065" s="50" t="inlineStr">
        <is>
          <t>BL28058</t>
        </is>
      </c>
      <c r="C2065" s="50" t="inlineStr">
        <is>
          <t>Etsy</t>
        </is>
      </c>
      <c r="D2065" s="50" t="inlineStr">
        <is>
          <t>BL-101</t>
        </is>
      </c>
      <c r="E2065" s="50" t="n">
        <v>1</v>
      </c>
      <c r="F2065" s="51" t="n">
        <v>20.92</v>
      </c>
      <c r="G2065" s="51" t="n">
        <v>0</v>
      </c>
      <c r="H2065" s="51" t="n">
        <v>3.28</v>
      </c>
      <c r="I2065" s="51" t="n">
        <v>4.42</v>
      </c>
      <c r="J2065" s="50" t="n"/>
      <c r="K2065" s="52">
        <f>IF(OR($A2065="",$E2065=""),"",IF($P2065=1,0,N($E2065)*N($F2065)-N($G2065)+N($H2065)))</f>
        <v/>
      </c>
      <c r="L2065" s="52">
        <f>IF(K2065="","",IF($P2065=1,0,N($E2065)*IFERROR(INDEX(Products!$D$8:$D$307,MATCH($D2065,Products!$A$8:$A$307,0)),0)))</f>
        <v/>
      </c>
      <c r="M2065" s="52">
        <f>IF(OR(K2065="",$O2065=0),IF(K2065="","",0),IF($P2065=1,0,K2065*(N(INDEX(Settings!$E$11:$E$18,$O2065))+N(INDEX(Settings!$G$11:$G$18,$O2065)))+N(INDEX(Settings!$F$11:$F$18,$O2065))))</f>
        <v/>
      </c>
      <c r="N2065" s="53">
        <f>IF(K2065="","",K2065-L2065-M2065-N($I2065)-$P2065*N(Settings!$D$20))</f>
        <v/>
      </c>
      <c r="O2065">
        <f>IF($C2065="",0,IFERROR(MATCH($C2065,Settings!$D$11:$D$18,0),0))</f>
        <v/>
      </c>
      <c r="P2065">
        <f>IF(LOWER(TRIM($J2065&amp;""))="x",1,0)</f>
        <v/>
      </c>
    </row>
    <row r="2066">
      <c r="A2066" s="49" t="n">
        <v>46275</v>
      </c>
      <c r="B2066" s="50" t="inlineStr">
        <is>
          <t>BL28059</t>
        </is>
      </c>
      <c r="C2066" s="50" t="inlineStr">
        <is>
          <t>Own shop</t>
        </is>
      </c>
      <c r="D2066" s="50" t="inlineStr">
        <is>
          <t>BL-302</t>
        </is>
      </c>
      <c r="E2066" s="50" t="n">
        <v>1</v>
      </c>
      <c r="F2066" s="51" t="n">
        <v>33.53</v>
      </c>
      <c r="G2066" s="51" t="n">
        <v>0</v>
      </c>
      <c r="H2066" s="51" t="n">
        <v>4.12</v>
      </c>
      <c r="I2066" s="51" t="n">
        <v>5.04</v>
      </c>
      <c r="J2066" s="50" t="inlineStr">
        <is>
          <t>x</t>
        </is>
      </c>
      <c r="K2066" s="52">
        <f>IF(OR($A2066="",$E2066=""),"",IF($P2066=1,0,N($E2066)*N($F2066)-N($G2066)+N($H2066)))</f>
        <v/>
      </c>
      <c r="L2066" s="52">
        <f>IF(K2066="","",IF($P2066=1,0,N($E2066)*IFERROR(INDEX(Products!$D$8:$D$307,MATCH($D2066,Products!$A$8:$A$307,0)),0)))</f>
        <v/>
      </c>
      <c r="M2066" s="52">
        <f>IF(OR(K2066="",$O2066=0),IF(K2066="","",0),IF($P2066=1,0,K2066*(N(INDEX(Settings!$E$11:$E$18,$O2066))+N(INDEX(Settings!$G$11:$G$18,$O2066)))+N(INDEX(Settings!$F$11:$F$18,$O2066))))</f>
        <v/>
      </c>
      <c r="N2066" s="53">
        <f>IF(K2066="","",K2066-L2066-M2066-N($I2066)-$P2066*N(Settings!$D$20))</f>
        <v/>
      </c>
      <c r="O2066">
        <f>IF($C2066="",0,IFERROR(MATCH($C2066,Settings!$D$11:$D$18,0),0))</f>
        <v/>
      </c>
      <c r="P2066">
        <f>IF(LOWER(TRIM($J2066&amp;""))="x",1,0)</f>
        <v/>
      </c>
    </row>
    <row r="2067">
      <c r="A2067" s="49" t="n">
        <v>46275</v>
      </c>
      <c r="B2067" s="50" t="inlineStr">
        <is>
          <t>BL28060</t>
        </is>
      </c>
      <c r="C2067" s="50" t="inlineStr">
        <is>
          <t>Own shop</t>
        </is>
      </c>
      <c r="D2067" s="50" t="inlineStr">
        <is>
          <t>BL-301</t>
        </is>
      </c>
      <c r="E2067" s="50" t="n">
        <v>2</v>
      </c>
      <c r="F2067" s="51" t="n">
        <v>18.4</v>
      </c>
      <c r="G2067" s="51" t="n">
        <v>0</v>
      </c>
      <c r="H2067" s="51" t="n">
        <v>4.12</v>
      </c>
      <c r="I2067" s="51" t="n">
        <v>5.09</v>
      </c>
      <c r="J2067" s="50" t="n"/>
      <c r="K2067" s="52">
        <f>IF(OR($A2067="",$E2067=""),"",IF($P2067=1,0,N($E2067)*N($F2067)-N($G2067)+N($H2067)))</f>
        <v/>
      </c>
      <c r="L2067" s="52">
        <f>IF(K2067="","",IF($P2067=1,0,N($E2067)*IFERROR(INDEX(Products!$D$8:$D$307,MATCH($D2067,Products!$A$8:$A$307,0)),0)))</f>
        <v/>
      </c>
      <c r="M2067" s="52">
        <f>IF(OR(K2067="",$O2067=0),IF(K2067="","",0),IF($P2067=1,0,K2067*(N(INDEX(Settings!$E$11:$E$18,$O2067))+N(INDEX(Settings!$G$11:$G$18,$O2067)))+N(INDEX(Settings!$F$11:$F$18,$O2067))))</f>
        <v/>
      </c>
      <c r="N2067" s="53">
        <f>IF(K2067="","",K2067-L2067-M2067-N($I2067)-$P2067*N(Settings!$D$20))</f>
        <v/>
      </c>
      <c r="O2067">
        <f>IF($C2067="",0,IFERROR(MATCH($C2067,Settings!$D$11:$D$18,0),0))</f>
        <v/>
      </c>
      <c r="P2067">
        <f>IF(LOWER(TRIM($J2067&amp;""))="x",1,0)</f>
        <v/>
      </c>
    </row>
    <row r="2068">
      <c r="A2068" s="49" t="n">
        <v>46276</v>
      </c>
      <c r="B2068" s="50" t="inlineStr">
        <is>
          <t>BL28061</t>
        </is>
      </c>
      <c r="C2068" s="50" t="inlineStr">
        <is>
          <t>Own shop</t>
        </is>
      </c>
      <c r="D2068" s="50" t="inlineStr">
        <is>
          <t>BL-301</t>
        </is>
      </c>
      <c r="E2068" s="50" t="n">
        <v>1</v>
      </c>
      <c r="F2068" s="51" t="n">
        <v>18.4</v>
      </c>
      <c r="G2068" s="51" t="n">
        <v>0</v>
      </c>
      <c r="H2068" s="51" t="n">
        <v>4.12</v>
      </c>
      <c r="I2068" s="51" t="n">
        <v>5.02</v>
      </c>
      <c r="J2068" s="50" t="n"/>
      <c r="K2068" s="52">
        <f>IF(OR($A2068="",$E2068=""),"",IF($P2068=1,0,N($E2068)*N($F2068)-N($G2068)+N($H2068)))</f>
        <v/>
      </c>
      <c r="L2068" s="52">
        <f>IF(K2068="","",IF($P2068=1,0,N($E2068)*IFERROR(INDEX(Products!$D$8:$D$307,MATCH($D2068,Products!$A$8:$A$307,0)),0)))</f>
        <v/>
      </c>
      <c r="M2068" s="52">
        <f>IF(OR(K2068="",$O2068=0),IF(K2068="","",0),IF($P2068=1,0,K2068*(N(INDEX(Settings!$E$11:$E$18,$O2068))+N(INDEX(Settings!$G$11:$G$18,$O2068)))+N(INDEX(Settings!$F$11:$F$18,$O2068))))</f>
        <v/>
      </c>
      <c r="N2068" s="53">
        <f>IF(K2068="","",K2068-L2068-M2068-N($I2068)-$P2068*N(Settings!$D$20))</f>
        <v/>
      </c>
      <c r="O2068">
        <f>IF($C2068="",0,IFERROR(MATCH($C2068,Settings!$D$11:$D$18,0),0))</f>
        <v/>
      </c>
      <c r="P2068">
        <f>IF(LOWER(TRIM($J2068&amp;""))="x",1,0)</f>
        <v/>
      </c>
    </row>
    <row r="2069">
      <c r="A2069" s="49" t="n">
        <v>46276</v>
      </c>
      <c r="B2069" s="50" t="inlineStr">
        <is>
          <t>BL28062</t>
        </is>
      </c>
      <c r="C2069" s="50" t="inlineStr">
        <is>
          <t>Amazon</t>
        </is>
      </c>
      <c r="D2069" s="50" t="inlineStr">
        <is>
          <t>BL-102</t>
        </is>
      </c>
      <c r="E2069" s="50" t="n">
        <v>1</v>
      </c>
      <c r="F2069" s="51" t="n">
        <v>14.91</v>
      </c>
      <c r="G2069" s="51" t="n">
        <v>0</v>
      </c>
      <c r="H2069" s="51" t="n">
        <v>0</v>
      </c>
      <c r="I2069" s="51" t="n">
        <v>5.2</v>
      </c>
      <c r="J2069" s="50" t="n"/>
      <c r="K2069" s="52">
        <f>IF(OR($A2069="",$E2069=""),"",IF($P2069=1,0,N($E2069)*N($F2069)-N($G2069)+N($H2069)))</f>
        <v/>
      </c>
      <c r="L2069" s="52">
        <f>IF(K2069="","",IF($P2069=1,0,N($E2069)*IFERROR(INDEX(Products!$D$8:$D$307,MATCH($D2069,Products!$A$8:$A$307,0)),0)))</f>
        <v/>
      </c>
      <c r="M2069" s="52">
        <f>IF(OR(K2069="",$O2069=0),IF(K2069="","",0),IF($P2069=1,0,K2069*(N(INDEX(Settings!$E$11:$E$18,$O2069))+N(INDEX(Settings!$G$11:$G$18,$O2069)))+N(INDEX(Settings!$F$11:$F$18,$O2069))))</f>
        <v/>
      </c>
      <c r="N2069" s="53">
        <f>IF(K2069="","",K2069-L2069-M2069-N($I2069)-$P2069*N(Settings!$D$20))</f>
        <v/>
      </c>
      <c r="O2069">
        <f>IF($C2069="",0,IFERROR(MATCH($C2069,Settings!$D$11:$D$18,0),0))</f>
        <v/>
      </c>
      <c r="P2069">
        <f>IF(LOWER(TRIM($J2069&amp;""))="x",1,0)</f>
        <v/>
      </c>
    </row>
    <row r="2070">
      <c r="A2070" s="49" t="n">
        <v>46276</v>
      </c>
      <c r="B2070" s="50" t="inlineStr">
        <is>
          <t>BL28063</t>
        </is>
      </c>
      <c r="C2070" s="50" t="inlineStr">
        <is>
          <t>Own shop</t>
        </is>
      </c>
      <c r="D2070" s="50" t="inlineStr">
        <is>
          <t>BL-203</t>
        </is>
      </c>
      <c r="E2070" s="50" t="n">
        <v>1</v>
      </c>
      <c r="F2070" s="51" t="n">
        <v>16.72</v>
      </c>
      <c r="G2070" s="51" t="n">
        <v>1.67</v>
      </c>
      <c r="H2070" s="51" t="n">
        <v>4.12</v>
      </c>
      <c r="I2070" s="51" t="n">
        <v>4.49</v>
      </c>
      <c r="J2070" s="50" t="n"/>
      <c r="K2070" s="52">
        <f>IF(OR($A2070="",$E2070=""),"",IF($P2070=1,0,N($E2070)*N($F2070)-N($G2070)+N($H2070)))</f>
        <v/>
      </c>
      <c r="L2070" s="52">
        <f>IF(K2070="","",IF($P2070=1,0,N($E2070)*IFERROR(INDEX(Products!$D$8:$D$307,MATCH($D2070,Products!$A$8:$A$307,0)),0)))</f>
        <v/>
      </c>
      <c r="M2070" s="52">
        <f>IF(OR(K2070="",$O2070=0),IF(K2070="","",0),IF($P2070=1,0,K2070*(N(INDEX(Settings!$E$11:$E$18,$O2070))+N(INDEX(Settings!$G$11:$G$18,$O2070)))+N(INDEX(Settings!$F$11:$F$18,$O2070))))</f>
        <v/>
      </c>
      <c r="N2070" s="53">
        <f>IF(K2070="","",K2070-L2070-M2070-N($I2070)-$P2070*N(Settings!$D$20))</f>
        <v/>
      </c>
      <c r="O2070">
        <f>IF($C2070="",0,IFERROR(MATCH($C2070,Settings!$D$11:$D$18,0),0))</f>
        <v/>
      </c>
      <c r="P2070">
        <f>IF(LOWER(TRIM($J2070&amp;""))="x",1,0)</f>
        <v/>
      </c>
    </row>
    <row r="2071">
      <c r="A2071" s="49" t="n">
        <v>46276</v>
      </c>
      <c r="B2071" s="50" t="inlineStr">
        <is>
          <t>BL28064</t>
        </is>
      </c>
      <c r="C2071" s="50" t="inlineStr">
        <is>
          <t>eBay</t>
        </is>
      </c>
      <c r="D2071" s="50" t="inlineStr">
        <is>
          <t>BL-203</t>
        </is>
      </c>
      <c r="E2071" s="50" t="n">
        <v>1</v>
      </c>
      <c r="F2071" s="51" t="n">
        <v>16.72</v>
      </c>
      <c r="G2071" s="51" t="n">
        <v>0</v>
      </c>
      <c r="H2071" s="51" t="n">
        <v>3.28</v>
      </c>
      <c r="I2071" s="51" t="n">
        <v>4.26</v>
      </c>
      <c r="J2071" s="50" t="n"/>
      <c r="K2071" s="52">
        <f>IF(OR($A2071="",$E2071=""),"",IF($P2071=1,0,N($E2071)*N($F2071)-N($G2071)+N($H2071)))</f>
        <v/>
      </c>
      <c r="L2071" s="52">
        <f>IF(K2071="","",IF($P2071=1,0,N($E2071)*IFERROR(INDEX(Products!$D$8:$D$307,MATCH($D2071,Products!$A$8:$A$307,0)),0)))</f>
        <v/>
      </c>
      <c r="M2071" s="52">
        <f>IF(OR(K2071="",$O2071=0),IF(K2071="","",0),IF($P2071=1,0,K2071*(N(INDEX(Settings!$E$11:$E$18,$O2071))+N(INDEX(Settings!$G$11:$G$18,$O2071)))+N(INDEX(Settings!$F$11:$F$18,$O2071))))</f>
        <v/>
      </c>
      <c r="N2071" s="53">
        <f>IF(K2071="","",K2071-L2071-M2071-N($I2071)-$P2071*N(Settings!$D$20))</f>
        <v/>
      </c>
      <c r="O2071">
        <f>IF($C2071="",0,IFERROR(MATCH($C2071,Settings!$D$11:$D$18,0),0))</f>
        <v/>
      </c>
      <c r="P2071">
        <f>IF(LOWER(TRIM($J2071&amp;""))="x",1,0)</f>
        <v/>
      </c>
    </row>
    <row r="2072">
      <c r="A2072" s="49" t="n">
        <v>46276</v>
      </c>
      <c r="B2072" s="50" t="inlineStr">
        <is>
          <t>BL28065</t>
        </is>
      </c>
      <c r="C2072" s="50" t="inlineStr">
        <is>
          <t>Own shop</t>
        </is>
      </c>
      <c r="D2072" s="50" t="inlineStr">
        <is>
          <t>BL-401</t>
        </is>
      </c>
      <c r="E2072" s="50" t="n">
        <v>2</v>
      </c>
      <c r="F2072" s="51" t="n">
        <v>23.45</v>
      </c>
      <c r="G2072" s="51" t="n">
        <v>0</v>
      </c>
      <c r="H2072" s="51" t="n">
        <v>0</v>
      </c>
      <c r="I2072" s="51" t="n">
        <v>5.1</v>
      </c>
      <c r="J2072" s="50" t="n"/>
      <c r="K2072" s="52">
        <f>IF(OR($A2072="",$E2072=""),"",IF($P2072=1,0,N($E2072)*N($F2072)-N($G2072)+N($H2072)))</f>
        <v/>
      </c>
      <c r="L2072" s="52">
        <f>IF(K2072="","",IF($P2072=1,0,N($E2072)*IFERROR(INDEX(Products!$D$8:$D$307,MATCH($D2072,Products!$A$8:$A$307,0)),0)))</f>
        <v/>
      </c>
      <c r="M2072" s="52">
        <f>IF(OR(K2072="",$O2072=0),IF(K2072="","",0),IF($P2072=1,0,K2072*(N(INDEX(Settings!$E$11:$E$18,$O2072))+N(INDEX(Settings!$G$11:$G$18,$O2072)))+N(INDEX(Settings!$F$11:$F$18,$O2072))))</f>
        <v/>
      </c>
      <c r="N2072" s="53">
        <f>IF(K2072="","",K2072-L2072-M2072-N($I2072)-$P2072*N(Settings!$D$20))</f>
        <v/>
      </c>
      <c r="O2072">
        <f>IF($C2072="",0,IFERROR(MATCH($C2072,Settings!$D$11:$D$18,0),0))</f>
        <v/>
      </c>
      <c r="P2072">
        <f>IF(LOWER(TRIM($J2072&amp;""))="x",1,0)</f>
        <v/>
      </c>
    </row>
    <row r="2073">
      <c r="A2073" s="49" t="n">
        <v>46276</v>
      </c>
      <c r="B2073" s="50" t="inlineStr">
        <is>
          <t>BL28066</t>
        </is>
      </c>
      <c r="C2073" s="50" t="inlineStr">
        <is>
          <t>Amazon</t>
        </is>
      </c>
      <c r="D2073" s="50" t="inlineStr">
        <is>
          <t>BL-202</t>
        </is>
      </c>
      <c r="E2073" s="50" t="n">
        <v>1</v>
      </c>
      <c r="F2073" s="51" t="n">
        <v>60.88</v>
      </c>
      <c r="G2073" s="51" t="n">
        <v>0</v>
      </c>
      <c r="H2073" s="51" t="n">
        <v>0</v>
      </c>
      <c r="I2073" s="51" t="n">
        <v>6.9</v>
      </c>
      <c r="J2073" s="50" t="n"/>
      <c r="K2073" s="52">
        <f>IF(OR($A2073="",$E2073=""),"",IF($P2073=1,0,N($E2073)*N($F2073)-N($G2073)+N($H2073)))</f>
        <v/>
      </c>
      <c r="L2073" s="52">
        <f>IF(K2073="","",IF($P2073=1,0,N($E2073)*IFERROR(INDEX(Products!$D$8:$D$307,MATCH($D2073,Products!$A$8:$A$307,0)),0)))</f>
        <v/>
      </c>
      <c r="M2073" s="52">
        <f>IF(OR(K2073="",$O2073=0),IF(K2073="","",0),IF($P2073=1,0,K2073*(N(INDEX(Settings!$E$11:$E$18,$O2073))+N(INDEX(Settings!$G$11:$G$18,$O2073)))+N(INDEX(Settings!$F$11:$F$18,$O2073))))</f>
        <v/>
      </c>
      <c r="N2073" s="53">
        <f>IF(K2073="","",K2073-L2073-M2073-N($I2073)-$P2073*N(Settings!$D$20))</f>
        <v/>
      </c>
      <c r="O2073">
        <f>IF($C2073="",0,IFERROR(MATCH($C2073,Settings!$D$11:$D$18,0),0))</f>
        <v/>
      </c>
      <c r="P2073">
        <f>IF(LOWER(TRIM($J2073&amp;""))="x",1,0)</f>
        <v/>
      </c>
    </row>
    <row r="2074">
      <c r="A2074" s="49" t="n">
        <v>46276</v>
      </c>
      <c r="B2074" s="50" t="inlineStr">
        <is>
          <t>BL28067</t>
        </is>
      </c>
      <c r="C2074" s="50" t="inlineStr">
        <is>
          <t>eBay</t>
        </is>
      </c>
      <c r="D2074" s="50" t="inlineStr">
        <is>
          <t>BL-401</t>
        </is>
      </c>
      <c r="E2074" s="50" t="n">
        <v>1</v>
      </c>
      <c r="F2074" s="51" t="n">
        <v>23.45</v>
      </c>
      <c r="G2074" s="51" t="n">
        <v>0</v>
      </c>
      <c r="H2074" s="51" t="n">
        <v>3.28</v>
      </c>
      <c r="I2074" s="51" t="n">
        <v>4.4</v>
      </c>
      <c r="J2074" s="50" t="n"/>
      <c r="K2074" s="52">
        <f>IF(OR($A2074="",$E2074=""),"",IF($P2074=1,0,N($E2074)*N($F2074)-N($G2074)+N($H2074)))</f>
        <v/>
      </c>
      <c r="L2074" s="52">
        <f>IF(K2074="","",IF($P2074=1,0,N($E2074)*IFERROR(INDEX(Products!$D$8:$D$307,MATCH($D2074,Products!$A$8:$A$307,0)),0)))</f>
        <v/>
      </c>
      <c r="M2074" s="52">
        <f>IF(OR(K2074="",$O2074=0),IF(K2074="","",0),IF($P2074=1,0,K2074*(N(INDEX(Settings!$E$11:$E$18,$O2074))+N(INDEX(Settings!$G$11:$G$18,$O2074)))+N(INDEX(Settings!$F$11:$F$18,$O2074))))</f>
        <v/>
      </c>
      <c r="N2074" s="53">
        <f>IF(K2074="","",K2074-L2074-M2074-N($I2074)-$P2074*N(Settings!$D$20))</f>
        <v/>
      </c>
      <c r="O2074">
        <f>IF($C2074="",0,IFERROR(MATCH($C2074,Settings!$D$11:$D$18,0),0))</f>
        <v/>
      </c>
      <c r="P2074">
        <f>IF(LOWER(TRIM($J2074&amp;""))="x",1,0)</f>
        <v/>
      </c>
    </row>
    <row r="2075">
      <c r="A2075" s="49" t="n">
        <v>46277</v>
      </c>
      <c r="B2075" s="50" t="inlineStr">
        <is>
          <t>BL28068</t>
        </is>
      </c>
      <c r="C2075" s="50" t="inlineStr">
        <is>
          <t>Amazon</t>
        </is>
      </c>
      <c r="D2075" s="50" t="inlineStr">
        <is>
          <t>BL-101</t>
        </is>
      </c>
      <c r="E2075" s="50" t="n">
        <v>1</v>
      </c>
      <c r="F2075" s="51" t="n">
        <v>21.97</v>
      </c>
      <c r="G2075" s="51" t="n">
        <v>0</v>
      </c>
      <c r="H2075" s="51" t="n">
        <v>0</v>
      </c>
      <c r="I2075" s="51" t="n">
        <v>5</v>
      </c>
      <c r="J2075" s="50" t="n"/>
      <c r="K2075" s="52">
        <f>IF(OR($A2075="",$E2075=""),"",IF($P2075=1,0,N($E2075)*N($F2075)-N($G2075)+N($H2075)))</f>
        <v/>
      </c>
      <c r="L2075" s="52">
        <f>IF(K2075="","",IF($P2075=1,0,N($E2075)*IFERROR(INDEX(Products!$D$8:$D$307,MATCH($D2075,Products!$A$8:$A$307,0)),0)))</f>
        <v/>
      </c>
      <c r="M2075" s="52">
        <f>IF(OR(K2075="",$O2075=0),IF(K2075="","",0),IF($P2075=1,0,K2075*(N(INDEX(Settings!$E$11:$E$18,$O2075))+N(INDEX(Settings!$G$11:$G$18,$O2075)))+N(INDEX(Settings!$F$11:$F$18,$O2075))))</f>
        <v/>
      </c>
      <c r="N2075" s="53">
        <f>IF(K2075="","",K2075-L2075-M2075-N($I2075)-$P2075*N(Settings!$D$20))</f>
        <v/>
      </c>
      <c r="O2075">
        <f>IF($C2075="",0,IFERROR(MATCH($C2075,Settings!$D$11:$D$18,0),0))</f>
        <v/>
      </c>
      <c r="P2075">
        <f>IF(LOWER(TRIM($J2075&amp;""))="x",1,0)</f>
        <v/>
      </c>
    </row>
    <row r="2076">
      <c r="A2076" s="49" t="n">
        <v>46277</v>
      </c>
      <c r="B2076" s="50" t="inlineStr">
        <is>
          <t>BL28069</t>
        </is>
      </c>
      <c r="C2076" s="50" t="inlineStr">
        <is>
          <t>Amazon</t>
        </is>
      </c>
      <c r="D2076" s="50" t="inlineStr">
        <is>
          <t>BL-302</t>
        </is>
      </c>
      <c r="E2076" s="50" t="n">
        <v>1</v>
      </c>
      <c r="F2076" s="51" t="n">
        <v>35.21</v>
      </c>
      <c r="G2076" s="51" t="n">
        <v>0</v>
      </c>
      <c r="H2076" s="51" t="n">
        <v>0</v>
      </c>
      <c r="I2076" s="51" t="n">
        <v>5.2</v>
      </c>
      <c r="J2076" s="50" t="n"/>
      <c r="K2076" s="52">
        <f>IF(OR($A2076="",$E2076=""),"",IF($P2076=1,0,N($E2076)*N($F2076)-N($G2076)+N($H2076)))</f>
        <v/>
      </c>
      <c r="L2076" s="52">
        <f>IF(K2076="","",IF($P2076=1,0,N($E2076)*IFERROR(INDEX(Products!$D$8:$D$307,MATCH($D2076,Products!$A$8:$A$307,0)),0)))</f>
        <v/>
      </c>
      <c r="M2076" s="52">
        <f>IF(OR(K2076="",$O2076=0),IF(K2076="","",0),IF($P2076=1,0,K2076*(N(INDEX(Settings!$E$11:$E$18,$O2076))+N(INDEX(Settings!$G$11:$G$18,$O2076)))+N(INDEX(Settings!$F$11:$F$18,$O2076))))</f>
        <v/>
      </c>
      <c r="N2076" s="53">
        <f>IF(K2076="","",K2076-L2076-M2076-N($I2076)-$P2076*N(Settings!$D$20))</f>
        <v/>
      </c>
      <c r="O2076">
        <f>IF($C2076="",0,IFERROR(MATCH($C2076,Settings!$D$11:$D$18,0),0))</f>
        <v/>
      </c>
      <c r="P2076">
        <f>IF(LOWER(TRIM($J2076&amp;""))="x",1,0)</f>
        <v/>
      </c>
    </row>
    <row r="2077">
      <c r="A2077" s="49" t="n">
        <v>46277</v>
      </c>
      <c r="B2077" s="50" t="inlineStr">
        <is>
          <t>BL28070</t>
        </is>
      </c>
      <c r="C2077" s="50" t="inlineStr">
        <is>
          <t>eBay</t>
        </is>
      </c>
      <c r="D2077" s="50" t="inlineStr">
        <is>
          <t>BL-104</t>
        </is>
      </c>
      <c r="E2077" s="50" t="n">
        <v>1</v>
      </c>
      <c r="F2077" s="51" t="n">
        <v>8.32</v>
      </c>
      <c r="G2077" s="51" t="n">
        <v>0</v>
      </c>
      <c r="H2077" s="51" t="n">
        <v>3.28</v>
      </c>
      <c r="I2077" s="51" t="n">
        <v>5</v>
      </c>
      <c r="J2077" s="50" t="n"/>
      <c r="K2077" s="52">
        <f>IF(OR($A2077="",$E2077=""),"",IF($P2077=1,0,N($E2077)*N($F2077)-N($G2077)+N($H2077)))</f>
        <v/>
      </c>
      <c r="L2077" s="52">
        <f>IF(K2077="","",IF($P2077=1,0,N($E2077)*IFERROR(INDEX(Products!$D$8:$D$307,MATCH($D2077,Products!$A$8:$A$307,0)),0)))</f>
        <v/>
      </c>
      <c r="M2077" s="52">
        <f>IF(OR(K2077="",$O2077=0),IF(K2077="","",0),IF($P2077=1,0,K2077*(N(INDEX(Settings!$E$11:$E$18,$O2077))+N(INDEX(Settings!$G$11:$G$18,$O2077)))+N(INDEX(Settings!$F$11:$F$18,$O2077))))</f>
        <v/>
      </c>
      <c r="N2077" s="53">
        <f>IF(K2077="","",K2077-L2077-M2077-N($I2077)-$P2077*N(Settings!$D$20))</f>
        <v/>
      </c>
      <c r="O2077">
        <f>IF($C2077="",0,IFERROR(MATCH($C2077,Settings!$D$11:$D$18,0),0))</f>
        <v/>
      </c>
      <c r="P2077">
        <f>IF(LOWER(TRIM($J2077&amp;""))="x",1,0)</f>
        <v/>
      </c>
    </row>
    <row r="2078">
      <c r="A2078" s="49" t="n">
        <v>46277</v>
      </c>
      <c r="B2078" s="50" t="inlineStr">
        <is>
          <t>BL28071</t>
        </is>
      </c>
      <c r="C2078" s="50" t="inlineStr">
        <is>
          <t>Etsy</t>
        </is>
      </c>
      <c r="D2078" s="50" t="inlineStr">
        <is>
          <t>BL-204</t>
        </is>
      </c>
      <c r="E2078" s="50" t="n">
        <v>1</v>
      </c>
      <c r="F2078" s="51" t="n">
        <v>19.24</v>
      </c>
      <c r="G2078" s="51" t="n">
        <v>0</v>
      </c>
      <c r="H2078" s="51" t="n">
        <v>3.28</v>
      </c>
      <c r="I2078" s="51" t="n">
        <v>4.75</v>
      </c>
      <c r="J2078" s="50" t="n"/>
      <c r="K2078" s="52">
        <f>IF(OR($A2078="",$E2078=""),"",IF($P2078=1,0,N($E2078)*N($F2078)-N($G2078)+N($H2078)))</f>
        <v/>
      </c>
      <c r="L2078" s="52">
        <f>IF(K2078="","",IF($P2078=1,0,N($E2078)*IFERROR(INDEX(Products!$D$8:$D$307,MATCH($D2078,Products!$A$8:$A$307,0)),0)))</f>
        <v/>
      </c>
      <c r="M2078" s="52">
        <f>IF(OR(K2078="",$O2078=0),IF(K2078="","",0),IF($P2078=1,0,K2078*(N(INDEX(Settings!$E$11:$E$18,$O2078))+N(INDEX(Settings!$G$11:$G$18,$O2078)))+N(INDEX(Settings!$F$11:$F$18,$O2078))))</f>
        <v/>
      </c>
      <c r="N2078" s="53">
        <f>IF(K2078="","",K2078-L2078-M2078-N($I2078)-$P2078*N(Settings!$D$20))</f>
        <v/>
      </c>
      <c r="O2078">
        <f>IF($C2078="",0,IFERROR(MATCH($C2078,Settings!$D$11:$D$18,0),0))</f>
        <v/>
      </c>
      <c r="P2078">
        <f>IF(LOWER(TRIM($J2078&amp;""))="x",1,0)</f>
        <v/>
      </c>
    </row>
    <row r="2079">
      <c r="A2079" s="49" t="n">
        <v>46277</v>
      </c>
      <c r="B2079" s="50" t="inlineStr">
        <is>
          <t>BL28072</t>
        </is>
      </c>
      <c r="C2079" s="50" t="inlineStr">
        <is>
          <t>Amazon</t>
        </is>
      </c>
      <c r="D2079" s="50" t="inlineStr">
        <is>
          <t>BL-203</t>
        </is>
      </c>
      <c r="E2079" s="50" t="n">
        <v>2</v>
      </c>
      <c r="F2079" s="51" t="n">
        <v>17.56</v>
      </c>
      <c r="G2079" s="51" t="n">
        <v>0</v>
      </c>
      <c r="H2079" s="51" t="n">
        <v>0</v>
      </c>
      <c r="I2079" s="51" t="n">
        <v>4.79</v>
      </c>
      <c r="J2079" s="50" t="n"/>
      <c r="K2079" s="52">
        <f>IF(OR($A2079="",$E2079=""),"",IF($P2079=1,0,N($E2079)*N($F2079)-N($G2079)+N($H2079)))</f>
        <v/>
      </c>
      <c r="L2079" s="52">
        <f>IF(K2079="","",IF($P2079=1,0,N($E2079)*IFERROR(INDEX(Products!$D$8:$D$307,MATCH($D2079,Products!$A$8:$A$307,0)),0)))</f>
        <v/>
      </c>
      <c r="M2079" s="52">
        <f>IF(OR(K2079="",$O2079=0),IF(K2079="","",0),IF($P2079=1,0,K2079*(N(INDEX(Settings!$E$11:$E$18,$O2079))+N(INDEX(Settings!$G$11:$G$18,$O2079)))+N(INDEX(Settings!$F$11:$F$18,$O2079))))</f>
        <v/>
      </c>
      <c r="N2079" s="53">
        <f>IF(K2079="","",K2079-L2079-M2079-N($I2079)-$P2079*N(Settings!$D$20))</f>
        <v/>
      </c>
      <c r="O2079">
        <f>IF($C2079="",0,IFERROR(MATCH($C2079,Settings!$D$11:$D$18,0),0))</f>
        <v/>
      </c>
      <c r="P2079">
        <f>IF(LOWER(TRIM($J2079&amp;""))="x",1,0)</f>
        <v/>
      </c>
    </row>
    <row r="2080">
      <c r="A2080" s="49" t="n">
        <v>46277</v>
      </c>
      <c r="B2080" s="50" t="inlineStr">
        <is>
          <t>BL28073</t>
        </is>
      </c>
      <c r="C2080" s="50" t="inlineStr">
        <is>
          <t>Amazon</t>
        </is>
      </c>
      <c r="D2080" s="50" t="inlineStr">
        <is>
          <t>BL-302</t>
        </is>
      </c>
      <c r="E2080" s="50" t="n">
        <v>1</v>
      </c>
      <c r="F2080" s="51" t="n">
        <v>35.21</v>
      </c>
      <c r="G2080" s="51" t="n">
        <v>0</v>
      </c>
      <c r="H2080" s="51" t="n">
        <v>0</v>
      </c>
      <c r="I2080" s="51" t="n">
        <v>4.84</v>
      </c>
      <c r="J2080" s="50" t="n"/>
      <c r="K2080" s="52">
        <f>IF(OR($A2080="",$E2080=""),"",IF($P2080=1,0,N($E2080)*N($F2080)-N($G2080)+N($H2080)))</f>
        <v/>
      </c>
      <c r="L2080" s="52">
        <f>IF(K2080="","",IF($P2080=1,0,N($E2080)*IFERROR(INDEX(Products!$D$8:$D$307,MATCH($D2080,Products!$A$8:$A$307,0)),0)))</f>
        <v/>
      </c>
      <c r="M2080" s="52">
        <f>IF(OR(K2080="",$O2080=0),IF(K2080="","",0),IF($P2080=1,0,K2080*(N(INDEX(Settings!$E$11:$E$18,$O2080))+N(INDEX(Settings!$G$11:$G$18,$O2080)))+N(INDEX(Settings!$F$11:$F$18,$O2080))))</f>
        <v/>
      </c>
      <c r="N2080" s="53">
        <f>IF(K2080="","",K2080-L2080-M2080-N($I2080)-$P2080*N(Settings!$D$20))</f>
        <v/>
      </c>
      <c r="O2080">
        <f>IF($C2080="",0,IFERROR(MATCH($C2080,Settings!$D$11:$D$18,0),0))</f>
        <v/>
      </c>
      <c r="P2080">
        <f>IF(LOWER(TRIM($J2080&amp;""))="x",1,0)</f>
        <v/>
      </c>
    </row>
    <row r="2081">
      <c r="A2081" s="49" t="n">
        <v>46277</v>
      </c>
      <c r="B2081" s="50" t="inlineStr">
        <is>
          <t>BL28074</t>
        </is>
      </c>
      <c r="C2081" s="50" t="inlineStr">
        <is>
          <t>Own shop</t>
        </is>
      </c>
      <c r="D2081" s="50" t="inlineStr">
        <is>
          <t>BL-103</t>
        </is>
      </c>
      <c r="E2081" s="50" t="n">
        <v>1</v>
      </c>
      <c r="F2081" s="51" t="n">
        <v>29.33</v>
      </c>
      <c r="G2081" s="51" t="n">
        <v>0</v>
      </c>
      <c r="H2081" s="51" t="n">
        <v>4.12</v>
      </c>
      <c r="I2081" s="51" t="n">
        <v>4.84</v>
      </c>
      <c r="J2081" s="50" t="n"/>
      <c r="K2081" s="52">
        <f>IF(OR($A2081="",$E2081=""),"",IF($P2081=1,0,N($E2081)*N($F2081)-N($G2081)+N($H2081)))</f>
        <v/>
      </c>
      <c r="L2081" s="52">
        <f>IF(K2081="","",IF($P2081=1,0,N($E2081)*IFERROR(INDEX(Products!$D$8:$D$307,MATCH($D2081,Products!$A$8:$A$307,0)),0)))</f>
        <v/>
      </c>
      <c r="M2081" s="52">
        <f>IF(OR(K2081="",$O2081=0),IF(K2081="","",0),IF($P2081=1,0,K2081*(N(INDEX(Settings!$E$11:$E$18,$O2081))+N(INDEX(Settings!$G$11:$G$18,$O2081)))+N(INDEX(Settings!$F$11:$F$18,$O2081))))</f>
        <v/>
      </c>
      <c r="N2081" s="53">
        <f>IF(K2081="","",K2081-L2081-M2081-N($I2081)-$P2081*N(Settings!$D$20))</f>
        <v/>
      </c>
      <c r="O2081">
        <f>IF($C2081="",0,IFERROR(MATCH($C2081,Settings!$D$11:$D$18,0),0))</f>
        <v/>
      </c>
      <c r="P2081">
        <f>IF(LOWER(TRIM($J2081&amp;""))="x",1,0)</f>
        <v/>
      </c>
    </row>
    <row r="2082">
      <c r="A2082" s="49" t="n">
        <v>46277</v>
      </c>
      <c r="B2082" s="50" t="inlineStr">
        <is>
          <t>BL28075</t>
        </is>
      </c>
      <c r="C2082" s="50" t="inlineStr">
        <is>
          <t>Amazon</t>
        </is>
      </c>
      <c r="D2082" s="50" t="inlineStr">
        <is>
          <t>BL-103</t>
        </is>
      </c>
      <c r="E2082" s="50" t="n">
        <v>2</v>
      </c>
      <c r="F2082" s="51" t="n">
        <v>30.79</v>
      </c>
      <c r="G2082" s="51" t="n">
        <v>0</v>
      </c>
      <c r="H2082" s="51" t="n">
        <v>0</v>
      </c>
      <c r="I2082" s="51" t="n">
        <v>4.22</v>
      </c>
      <c r="J2082" s="50" t="n"/>
      <c r="K2082" s="52">
        <f>IF(OR($A2082="",$E2082=""),"",IF($P2082=1,0,N($E2082)*N($F2082)-N($G2082)+N($H2082)))</f>
        <v/>
      </c>
      <c r="L2082" s="52">
        <f>IF(K2082="","",IF($P2082=1,0,N($E2082)*IFERROR(INDEX(Products!$D$8:$D$307,MATCH($D2082,Products!$A$8:$A$307,0)),0)))</f>
        <v/>
      </c>
      <c r="M2082" s="52">
        <f>IF(OR(K2082="",$O2082=0),IF(K2082="","",0),IF($P2082=1,0,K2082*(N(INDEX(Settings!$E$11:$E$18,$O2082))+N(INDEX(Settings!$G$11:$G$18,$O2082)))+N(INDEX(Settings!$F$11:$F$18,$O2082))))</f>
        <v/>
      </c>
      <c r="N2082" s="53">
        <f>IF(K2082="","",K2082-L2082-M2082-N($I2082)-$P2082*N(Settings!$D$20))</f>
        <v/>
      </c>
      <c r="O2082">
        <f>IF($C2082="",0,IFERROR(MATCH($C2082,Settings!$D$11:$D$18,0),0))</f>
        <v/>
      </c>
      <c r="P2082">
        <f>IF(LOWER(TRIM($J2082&amp;""))="x",1,0)</f>
        <v/>
      </c>
    </row>
    <row r="2083">
      <c r="A2083" s="49" t="n">
        <v>46277</v>
      </c>
      <c r="B2083" s="50" t="inlineStr">
        <is>
          <t>BL28076</t>
        </is>
      </c>
      <c r="C2083" s="50" t="inlineStr">
        <is>
          <t>Own shop</t>
        </is>
      </c>
      <c r="D2083" s="50" t="inlineStr">
        <is>
          <t>BL-203</t>
        </is>
      </c>
      <c r="E2083" s="50" t="n">
        <v>1</v>
      </c>
      <c r="F2083" s="51" t="n">
        <v>16.72</v>
      </c>
      <c r="G2083" s="51" t="n">
        <v>0</v>
      </c>
      <c r="H2083" s="51" t="n">
        <v>4.12</v>
      </c>
      <c r="I2083" s="51" t="n">
        <v>4.6</v>
      </c>
      <c r="J2083" s="50" t="n"/>
      <c r="K2083" s="52">
        <f>IF(OR($A2083="",$E2083=""),"",IF($P2083=1,0,N($E2083)*N($F2083)-N($G2083)+N($H2083)))</f>
        <v/>
      </c>
      <c r="L2083" s="52">
        <f>IF(K2083="","",IF($P2083=1,0,N($E2083)*IFERROR(INDEX(Products!$D$8:$D$307,MATCH($D2083,Products!$A$8:$A$307,0)),0)))</f>
        <v/>
      </c>
      <c r="M2083" s="52">
        <f>IF(OR(K2083="",$O2083=0),IF(K2083="","",0),IF($P2083=1,0,K2083*(N(INDEX(Settings!$E$11:$E$18,$O2083))+N(INDEX(Settings!$G$11:$G$18,$O2083)))+N(INDEX(Settings!$F$11:$F$18,$O2083))))</f>
        <v/>
      </c>
      <c r="N2083" s="53">
        <f>IF(K2083="","",K2083-L2083-M2083-N($I2083)-$P2083*N(Settings!$D$20))</f>
        <v/>
      </c>
      <c r="O2083">
        <f>IF($C2083="",0,IFERROR(MATCH($C2083,Settings!$D$11:$D$18,0),0))</f>
        <v/>
      </c>
      <c r="P2083">
        <f>IF(LOWER(TRIM($J2083&amp;""))="x",1,0)</f>
        <v/>
      </c>
    </row>
    <row r="2084">
      <c r="A2084" s="49" t="n">
        <v>46277</v>
      </c>
      <c r="B2084" s="50" t="inlineStr">
        <is>
          <t>BL28077</t>
        </is>
      </c>
      <c r="C2084" s="50" t="inlineStr">
        <is>
          <t>Amazon</t>
        </is>
      </c>
      <c r="D2084" s="50" t="inlineStr">
        <is>
          <t>BL-101</t>
        </is>
      </c>
      <c r="E2084" s="50" t="n">
        <v>1</v>
      </c>
      <c r="F2084" s="51" t="n">
        <v>21.97</v>
      </c>
      <c r="G2084" s="51" t="n">
        <v>0</v>
      </c>
      <c r="H2084" s="51" t="n">
        <v>0</v>
      </c>
      <c r="I2084" s="51" t="n">
        <v>5.16</v>
      </c>
      <c r="J2084" s="50" t="n"/>
      <c r="K2084" s="52">
        <f>IF(OR($A2084="",$E2084=""),"",IF($P2084=1,0,N($E2084)*N($F2084)-N($G2084)+N($H2084)))</f>
        <v/>
      </c>
      <c r="L2084" s="52">
        <f>IF(K2084="","",IF($P2084=1,0,N($E2084)*IFERROR(INDEX(Products!$D$8:$D$307,MATCH($D2084,Products!$A$8:$A$307,0)),0)))</f>
        <v/>
      </c>
      <c r="M2084" s="52">
        <f>IF(OR(K2084="",$O2084=0),IF(K2084="","",0),IF($P2084=1,0,K2084*(N(INDEX(Settings!$E$11:$E$18,$O2084))+N(INDEX(Settings!$G$11:$G$18,$O2084)))+N(INDEX(Settings!$F$11:$F$18,$O2084))))</f>
        <v/>
      </c>
      <c r="N2084" s="53">
        <f>IF(K2084="","",K2084-L2084-M2084-N($I2084)-$P2084*N(Settings!$D$20))</f>
        <v/>
      </c>
      <c r="O2084">
        <f>IF($C2084="",0,IFERROR(MATCH($C2084,Settings!$D$11:$D$18,0),0))</f>
        <v/>
      </c>
      <c r="P2084">
        <f>IF(LOWER(TRIM($J2084&amp;""))="x",1,0)</f>
        <v/>
      </c>
    </row>
    <row r="2085">
      <c r="A2085" s="49" t="n">
        <v>46277</v>
      </c>
      <c r="B2085" s="50" t="inlineStr">
        <is>
          <t>BL28078</t>
        </is>
      </c>
      <c r="C2085" s="50" t="inlineStr">
        <is>
          <t>Own shop</t>
        </is>
      </c>
      <c r="D2085" s="50" t="inlineStr">
        <is>
          <t>BL-104</t>
        </is>
      </c>
      <c r="E2085" s="50" t="n">
        <v>1</v>
      </c>
      <c r="F2085" s="51" t="n">
        <v>8.32</v>
      </c>
      <c r="G2085" s="51" t="n">
        <v>0.83</v>
      </c>
      <c r="H2085" s="51" t="n">
        <v>4.12</v>
      </c>
      <c r="I2085" s="51" t="n">
        <v>4.57</v>
      </c>
      <c r="J2085" s="50" t="n"/>
      <c r="K2085" s="52">
        <f>IF(OR($A2085="",$E2085=""),"",IF($P2085=1,0,N($E2085)*N($F2085)-N($G2085)+N($H2085)))</f>
        <v/>
      </c>
      <c r="L2085" s="52">
        <f>IF(K2085="","",IF($P2085=1,0,N($E2085)*IFERROR(INDEX(Products!$D$8:$D$307,MATCH($D2085,Products!$A$8:$A$307,0)),0)))</f>
        <v/>
      </c>
      <c r="M2085" s="52">
        <f>IF(OR(K2085="",$O2085=0),IF(K2085="","",0),IF($P2085=1,0,K2085*(N(INDEX(Settings!$E$11:$E$18,$O2085))+N(INDEX(Settings!$G$11:$G$18,$O2085)))+N(INDEX(Settings!$F$11:$F$18,$O2085))))</f>
        <v/>
      </c>
      <c r="N2085" s="53">
        <f>IF(K2085="","",K2085-L2085-M2085-N($I2085)-$P2085*N(Settings!$D$20))</f>
        <v/>
      </c>
      <c r="O2085">
        <f>IF($C2085="",0,IFERROR(MATCH($C2085,Settings!$D$11:$D$18,0),0))</f>
        <v/>
      </c>
      <c r="P2085">
        <f>IF(LOWER(TRIM($J2085&amp;""))="x",1,0)</f>
        <v/>
      </c>
    </row>
    <row r="2086">
      <c r="A2086" s="49" t="n">
        <v>46277</v>
      </c>
      <c r="B2086" s="50" t="inlineStr">
        <is>
          <t>BL28079</t>
        </is>
      </c>
      <c r="C2086" s="50" t="inlineStr">
        <is>
          <t>Own shop</t>
        </is>
      </c>
      <c r="D2086" s="50" t="inlineStr">
        <is>
          <t>BL-201</t>
        </is>
      </c>
      <c r="E2086" s="50" t="n">
        <v>2</v>
      </c>
      <c r="F2086" s="51" t="n">
        <v>12.52</v>
      </c>
      <c r="G2086" s="51" t="n">
        <v>0</v>
      </c>
      <c r="H2086" s="51" t="n">
        <v>4.12</v>
      </c>
      <c r="I2086" s="51" t="n">
        <v>4.35</v>
      </c>
      <c r="J2086" s="50" t="n"/>
      <c r="K2086" s="52">
        <f>IF(OR($A2086="",$E2086=""),"",IF($P2086=1,0,N($E2086)*N($F2086)-N($G2086)+N($H2086)))</f>
        <v/>
      </c>
      <c r="L2086" s="52">
        <f>IF(K2086="","",IF($P2086=1,0,N($E2086)*IFERROR(INDEX(Products!$D$8:$D$307,MATCH($D2086,Products!$A$8:$A$307,0)),0)))</f>
        <v/>
      </c>
      <c r="M2086" s="52">
        <f>IF(OR(K2086="",$O2086=0),IF(K2086="","",0),IF($P2086=1,0,K2086*(N(INDEX(Settings!$E$11:$E$18,$O2086))+N(INDEX(Settings!$G$11:$G$18,$O2086)))+N(INDEX(Settings!$F$11:$F$18,$O2086))))</f>
        <v/>
      </c>
      <c r="N2086" s="53">
        <f>IF(K2086="","",K2086-L2086-M2086-N($I2086)-$P2086*N(Settings!$D$20))</f>
        <v/>
      </c>
      <c r="O2086">
        <f>IF($C2086="",0,IFERROR(MATCH($C2086,Settings!$D$11:$D$18,0),0))</f>
        <v/>
      </c>
      <c r="P2086">
        <f>IF(LOWER(TRIM($J2086&amp;""))="x",1,0)</f>
        <v/>
      </c>
    </row>
    <row r="2087">
      <c r="A2087" s="49" t="n">
        <v>46277</v>
      </c>
      <c r="B2087" s="50" t="inlineStr">
        <is>
          <t>BL28080</t>
        </is>
      </c>
      <c r="C2087" s="50" t="inlineStr">
        <is>
          <t>Own shop</t>
        </is>
      </c>
      <c r="D2087" s="50" t="inlineStr">
        <is>
          <t>BL-201</t>
        </is>
      </c>
      <c r="E2087" s="50" t="n">
        <v>1</v>
      </c>
      <c r="F2087" s="51" t="n">
        <v>12.52</v>
      </c>
      <c r="G2087" s="51" t="n">
        <v>1.25</v>
      </c>
      <c r="H2087" s="51" t="n">
        <v>4.12</v>
      </c>
      <c r="I2087" s="51" t="n">
        <v>4.19</v>
      </c>
      <c r="J2087" s="50" t="inlineStr">
        <is>
          <t>x</t>
        </is>
      </c>
      <c r="K2087" s="52">
        <f>IF(OR($A2087="",$E2087=""),"",IF($P2087=1,0,N($E2087)*N($F2087)-N($G2087)+N($H2087)))</f>
        <v/>
      </c>
      <c r="L2087" s="52">
        <f>IF(K2087="","",IF($P2087=1,0,N($E2087)*IFERROR(INDEX(Products!$D$8:$D$307,MATCH($D2087,Products!$A$8:$A$307,0)),0)))</f>
        <v/>
      </c>
      <c r="M2087" s="52">
        <f>IF(OR(K2087="",$O2087=0),IF(K2087="","",0),IF($P2087=1,0,K2087*(N(INDEX(Settings!$E$11:$E$18,$O2087))+N(INDEX(Settings!$G$11:$G$18,$O2087)))+N(INDEX(Settings!$F$11:$F$18,$O2087))))</f>
        <v/>
      </c>
      <c r="N2087" s="53">
        <f>IF(K2087="","",K2087-L2087-M2087-N($I2087)-$P2087*N(Settings!$D$20))</f>
        <v/>
      </c>
      <c r="O2087">
        <f>IF($C2087="",0,IFERROR(MATCH($C2087,Settings!$D$11:$D$18,0),0))</f>
        <v/>
      </c>
      <c r="P2087">
        <f>IF(LOWER(TRIM($J2087&amp;""))="x",1,0)</f>
        <v/>
      </c>
    </row>
    <row r="2088">
      <c r="A2088" s="49" t="n">
        <v>46278</v>
      </c>
      <c r="B2088" s="50" t="inlineStr">
        <is>
          <t>BL28081</t>
        </is>
      </c>
      <c r="C2088" s="50" t="inlineStr">
        <is>
          <t>Own shop</t>
        </is>
      </c>
      <c r="D2088" s="50" t="inlineStr">
        <is>
          <t>BL-201</t>
        </is>
      </c>
      <c r="E2088" s="50" t="n">
        <v>2</v>
      </c>
      <c r="F2088" s="51" t="n">
        <v>12.52</v>
      </c>
      <c r="G2088" s="51" t="n">
        <v>2.5</v>
      </c>
      <c r="H2088" s="51" t="n">
        <v>4.12</v>
      </c>
      <c r="I2088" s="51" t="n">
        <v>5.13</v>
      </c>
      <c r="J2088" s="50" t="n"/>
      <c r="K2088" s="52">
        <f>IF(OR($A2088="",$E2088=""),"",IF($P2088=1,0,N($E2088)*N($F2088)-N($G2088)+N($H2088)))</f>
        <v/>
      </c>
      <c r="L2088" s="52">
        <f>IF(K2088="","",IF($P2088=1,0,N($E2088)*IFERROR(INDEX(Products!$D$8:$D$307,MATCH($D2088,Products!$A$8:$A$307,0)),0)))</f>
        <v/>
      </c>
      <c r="M2088" s="52">
        <f>IF(OR(K2088="",$O2088=0),IF(K2088="","",0),IF($P2088=1,0,K2088*(N(INDEX(Settings!$E$11:$E$18,$O2088))+N(INDEX(Settings!$G$11:$G$18,$O2088)))+N(INDEX(Settings!$F$11:$F$18,$O2088))))</f>
        <v/>
      </c>
      <c r="N2088" s="53">
        <f>IF(K2088="","",K2088-L2088-M2088-N($I2088)-$P2088*N(Settings!$D$20))</f>
        <v/>
      </c>
      <c r="O2088">
        <f>IF($C2088="",0,IFERROR(MATCH($C2088,Settings!$D$11:$D$18,0),0))</f>
        <v/>
      </c>
      <c r="P2088">
        <f>IF(LOWER(TRIM($J2088&amp;""))="x",1,0)</f>
        <v/>
      </c>
    </row>
    <row r="2089">
      <c r="A2089" s="49" t="n">
        <v>46278</v>
      </c>
      <c r="B2089" s="50" t="inlineStr">
        <is>
          <t>BL28082</t>
        </is>
      </c>
      <c r="C2089" s="50" t="inlineStr">
        <is>
          <t>Own shop</t>
        </is>
      </c>
      <c r="D2089" s="50" t="inlineStr">
        <is>
          <t>BL-201</t>
        </is>
      </c>
      <c r="E2089" s="50" t="n">
        <v>2</v>
      </c>
      <c r="F2089" s="51" t="n">
        <v>12.52</v>
      </c>
      <c r="G2089" s="51" t="n">
        <v>0</v>
      </c>
      <c r="H2089" s="51" t="n">
        <v>4.12</v>
      </c>
      <c r="I2089" s="51" t="n">
        <v>4.98</v>
      </c>
      <c r="J2089" s="50" t="inlineStr">
        <is>
          <t>x</t>
        </is>
      </c>
      <c r="K2089" s="52">
        <f>IF(OR($A2089="",$E2089=""),"",IF($P2089=1,0,N($E2089)*N($F2089)-N($G2089)+N($H2089)))</f>
        <v/>
      </c>
      <c r="L2089" s="52">
        <f>IF(K2089="","",IF($P2089=1,0,N($E2089)*IFERROR(INDEX(Products!$D$8:$D$307,MATCH($D2089,Products!$A$8:$A$307,0)),0)))</f>
        <v/>
      </c>
      <c r="M2089" s="52">
        <f>IF(OR(K2089="",$O2089=0),IF(K2089="","",0),IF($P2089=1,0,K2089*(N(INDEX(Settings!$E$11:$E$18,$O2089))+N(INDEX(Settings!$G$11:$G$18,$O2089)))+N(INDEX(Settings!$F$11:$F$18,$O2089))))</f>
        <v/>
      </c>
      <c r="N2089" s="53">
        <f>IF(K2089="","",K2089-L2089-M2089-N($I2089)-$P2089*N(Settings!$D$20))</f>
        <v/>
      </c>
      <c r="O2089">
        <f>IF($C2089="",0,IFERROR(MATCH($C2089,Settings!$D$11:$D$18,0),0))</f>
        <v/>
      </c>
      <c r="P2089">
        <f>IF(LOWER(TRIM($J2089&amp;""))="x",1,0)</f>
        <v/>
      </c>
    </row>
    <row r="2090">
      <c r="A2090" s="49" t="n">
        <v>46278</v>
      </c>
      <c r="B2090" s="50" t="inlineStr">
        <is>
          <t>BL28083</t>
        </is>
      </c>
      <c r="C2090" s="50" t="inlineStr">
        <is>
          <t>Amazon</t>
        </is>
      </c>
      <c r="D2090" s="50" t="inlineStr">
        <is>
          <t>BL-103</t>
        </is>
      </c>
      <c r="E2090" s="50" t="n">
        <v>1</v>
      </c>
      <c r="F2090" s="51" t="n">
        <v>30.79</v>
      </c>
      <c r="G2090" s="51" t="n">
        <v>0</v>
      </c>
      <c r="H2090" s="51" t="n">
        <v>0</v>
      </c>
      <c r="I2090" s="51" t="n">
        <v>4.74</v>
      </c>
      <c r="J2090" s="50" t="n"/>
      <c r="K2090" s="52">
        <f>IF(OR($A2090="",$E2090=""),"",IF($P2090=1,0,N($E2090)*N($F2090)-N($G2090)+N($H2090)))</f>
        <v/>
      </c>
      <c r="L2090" s="52">
        <f>IF(K2090="","",IF($P2090=1,0,N($E2090)*IFERROR(INDEX(Products!$D$8:$D$307,MATCH($D2090,Products!$A$8:$A$307,0)),0)))</f>
        <v/>
      </c>
      <c r="M2090" s="52">
        <f>IF(OR(K2090="",$O2090=0),IF(K2090="","",0),IF($P2090=1,0,K2090*(N(INDEX(Settings!$E$11:$E$18,$O2090))+N(INDEX(Settings!$G$11:$G$18,$O2090)))+N(INDEX(Settings!$F$11:$F$18,$O2090))))</f>
        <v/>
      </c>
      <c r="N2090" s="53">
        <f>IF(K2090="","",K2090-L2090-M2090-N($I2090)-$P2090*N(Settings!$D$20))</f>
        <v/>
      </c>
      <c r="O2090">
        <f>IF($C2090="",0,IFERROR(MATCH($C2090,Settings!$D$11:$D$18,0),0))</f>
        <v/>
      </c>
      <c r="P2090">
        <f>IF(LOWER(TRIM($J2090&amp;""))="x",1,0)</f>
        <v/>
      </c>
    </row>
    <row r="2091">
      <c r="A2091" s="49" t="n">
        <v>46278</v>
      </c>
      <c r="B2091" s="50" t="inlineStr">
        <is>
          <t>BL28084</t>
        </is>
      </c>
      <c r="C2091" s="50" t="inlineStr">
        <is>
          <t>Own shop</t>
        </is>
      </c>
      <c r="D2091" s="50" t="inlineStr">
        <is>
          <t>BL-402</t>
        </is>
      </c>
      <c r="E2091" s="50" t="n">
        <v>1</v>
      </c>
      <c r="F2091" s="51" t="n">
        <v>41.93</v>
      </c>
      <c r="G2091" s="51" t="n">
        <v>0</v>
      </c>
      <c r="H2091" s="51" t="n">
        <v>4.12</v>
      </c>
      <c r="I2091" s="51" t="n">
        <v>6.9</v>
      </c>
      <c r="J2091" s="50" t="n"/>
      <c r="K2091" s="52">
        <f>IF(OR($A2091="",$E2091=""),"",IF($P2091=1,0,N($E2091)*N($F2091)-N($G2091)+N($H2091)))</f>
        <v/>
      </c>
      <c r="L2091" s="52">
        <f>IF(K2091="","",IF($P2091=1,0,N($E2091)*IFERROR(INDEX(Products!$D$8:$D$307,MATCH($D2091,Products!$A$8:$A$307,0)),0)))</f>
        <v/>
      </c>
      <c r="M2091" s="52">
        <f>IF(OR(K2091="",$O2091=0),IF(K2091="","",0),IF($P2091=1,0,K2091*(N(INDEX(Settings!$E$11:$E$18,$O2091))+N(INDEX(Settings!$G$11:$G$18,$O2091)))+N(INDEX(Settings!$F$11:$F$18,$O2091))))</f>
        <v/>
      </c>
      <c r="N2091" s="53">
        <f>IF(K2091="","",K2091-L2091-M2091-N($I2091)-$P2091*N(Settings!$D$20))</f>
        <v/>
      </c>
      <c r="O2091">
        <f>IF($C2091="",0,IFERROR(MATCH($C2091,Settings!$D$11:$D$18,0),0))</f>
        <v/>
      </c>
      <c r="P2091">
        <f>IF(LOWER(TRIM($J2091&amp;""))="x",1,0)</f>
        <v/>
      </c>
    </row>
    <row r="2092">
      <c r="A2092" s="49" t="n">
        <v>46278</v>
      </c>
      <c r="B2092" s="50" t="inlineStr">
        <is>
          <t>BL28085</t>
        </is>
      </c>
      <c r="C2092" s="50" t="inlineStr">
        <is>
          <t>Own shop</t>
        </is>
      </c>
      <c r="D2092" s="50" t="inlineStr">
        <is>
          <t>BL-301</t>
        </is>
      </c>
      <c r="E2092" s="50" t="n">
        <v>1</v>
      </c>
      <c r="F2092" s="51" t="n">
        <v>18.4</v>
      </c>
      <c r="G2092" s="51" t="n">
        <v>0</v>
      </c>
      <c r="H2092" s="51" t="n">
        <v>4.12</v>
      </c>
      <c r="I2092" s="51" t="n">
        <v>4.56</v>
      </c>
      <c r="J2092" s="50" t="n"/>
      <c r="K2092" s="52">
        <f>IF(OR($A2092="",$E2092=""),"",IF($P2092=1,0,N($E2092)*N($F2092)-N($G2092)+N($H2092)))</f>
        <v/>
      </c>
      <c r="L2092" s="52">
        <f>IF(K2092="","",IF($P2092=1,0,N($E2092)*IFERROR(INDEX(Products!$D$8:$D$307,MATCH($D2092,Products!$A$8:$A$307,0)),0)))</f>
        <v/>
      </c>
      <c r="M2092" s="52">
        <f>IF(OR(K2092="",$O2092=0),IF(K2092="","",0),IF($P2092=1,0,K2092*(N(INDEX(Settings!$E$11:$E$18,$O2092))+N(INDEX(Settings!$G$11:$G$18,$O2092)))+N(INDEX(Settings!$F$11:$F$18,$O2092))))</f>
        <v/>
      </c>
      <c r="N2092" s="53">
        <f>IF(K2092="","",K2092-L2092-M2092-N($I2092)-$P2092*N(Settings!$D$20))</f>
        <v/>
      </c>
      <c r="O2092">
        <f>IF($C2092="",0,IFERROR(MATCH($C2092,Settings!$D$11:$D$18,0),0))</f>
        <v/>
      </c>
      <c r="P2092">
        <f>IF(LOWER(TRIM($J2092&amp;""))="x",1,0)</f>
        <v/>
      </c>
    </row>
    <row r="2093">
      <c r="A2093" s="49" t="n">
        <v>46278</v>
      </c>
      <c r="B2093" s="50" t="inlineStr">
        <is>
          <t>BL28086</t>
        </is>
      </c>
      <c r="C2093" s="50" t="inlineStr">
        <is>
          <t>Amazon</t>
        </is>
      </c>
      <c r="D2093" s="50" t="inlineStr">
        <is>
          <t>BL-101</t>
        </is>
      </c>
      <c r="E2093" s="50" t="n">
        <v>1</v>
      </c>
      <c r="F2093" s="51" t="n">
        <v>21.97</v>
      </c>
      <c r="G2093" s="51" t="n">
        <v>0</v>
      </c>
      <c r="H2093" s="51" t="n">
        <v>0</v>
      </c>
      <c r="I2093" s="51" t="n">
        <v>4.68</v>
      </c>
      <c r="J2093" s="50" t="n"/>
      <c r="K2093" s="52">
        <f>IF(OR($A2093="",$E2093=""),"",IF($P2093=1,0,N($E2093)*N($F2093)-N($G2093)+N($H2093)))</f>
        <v/>
      </c>
      <c r="L2093" s="52">
        <f>IF(K2093="","",IF($P2093=1,0,N($E2093)*IFERROR(INDEX(Products!$D$8:$D$307,MATCH($D2093,Products!$A$8:$A$307,0)),0)))</f>
        <v/>
      </c>
      <c r="M2093" s="52">
        <f>IF(OR(K2093="",$O2093=0),IF(K2093="","",0),IF($P2093=1,0,K2093*(N(INDEX(Settings!$E$11:$E$18,$O2093))+N(INDEX(Settings!$G$11:$G$18,$O2093)))+N(INDEX(Settings!$F$11:$F$18,$O2093))))</f>
        <v/>
      </c>
      <c r="N2093" s="53">
        <f>IF(K2093="","",K2093-L2093-M2093-N($I2093)-$P2093*N(Settings!$D$20))</f>
        <v/>
      </c>
      <c r="O2093">
        <f>IF($C2093="",0,IFERROR(MATCH($C2093,Settings!$D$11:$D$18,0),0))</f>
        <v/>
      </c>
      <c r="P2093">
        <f>IF(LOWER(TRIM($J2093&amp;""))="x",1,0)</f>
        <v/>
      </c>
    </row>
    <row r="2094">
      <c r="A2094" s="49" t="n">
        <v>46278</v>
      </c>
      <c r="B2094" s="50" t="inlineStr">
        <is>
          <t>BL28087</t>
        </is>
      </c>
      <c r="C2094" s="50" t="inlineStr">
        <is>
          <t>eBay</t>
        </is>
      </c>
      <c r="D2094" s="50" t="inlineStr">
        <is>
          <t>BL-104</t>
        </is>
      </c>
      <c r="E2094" s="50" t="n">
        <v>2</v>
      </c>
      <c r="F2094" s="51" t="n">
        <v>8.32</v>
      </c>
      <c r="G2094" s="51" t="n">
        <v>0</v>
      </c>
      <c r="H2094" s="51" t="n">
        <v>3.28</v>
      </c>
      <c r="I2094" s="51" t="n">
        <v>5.15</v>
      </c>
      <c r="J2094" s="50" t="n"/>
      <c r="K2094" s="52">
        <f>IF(OR($A2094="",$E2094=""),"",IF($P2094=1,0,N($E2094)*N($F2094)-N($G2094)+N($H2094)))</f>
        <v/>
      </c>
      <c r="L2094" s="52">
        <f>IF(K2094="","",IF($P2094=1,0,N($E2094)*IFERROR(INDEX(Products!$D$8:$D$307,MATCH($D2094,Products!$A$8:$A$307,0)),0)))</f>
        <v/>
      </c>
      <c r="M2094" s="52">
        <f>IF(OR(K2094="",$O2094=0),IF(K2094="","",0),IF($P2094=1,0,K2094*(N(INDEX(Settings!$E$11:$E$18,$O2094))+N(INDEX(Settings!$G$11:$G$18,$O2094)))+N(INDEX(Settings!$F$11:$F$18,$O2094))))</f>
        <v/>
      </c>
      <c r="N2094" s="53">
        <f>IF(K2094="","",K2094-L2094-M2094-N($I2094)-$P2094*N(Settings!$D$20))</f>
        <v/>
      </c>
      <c r="O2094">
        <f>IF($C2094="",0,IFERROR(MATCH($C2094,Settings!$D$11:$D$18,0),0))</f>
        <v/>
      </c>
      <c r="P2094">
        <f>IF(LOWER(TRIM($J2094&amp;""))="x",1,0)</f>
        <v/>
      </c>
    </row>
    <row r="2095">
      <c r="A2095" s="49" t="n">
        <v>46278</v>
      </c>
      <c r="B2095" s="50" t="inlineStr">
        <is>
          <t>BL28088</t>
        </is>
      </c>
      <c r="C2095" s="50" t="inlineStr">
        <is>
          <t>Own shop</t>
        </is>
      </c>
      <c r="D2095" s="50" t="inlineStr">
        <is>
          <t>BL-302</t>
        </is>
      </c>
      <c r="E2095" s="50" t="n">
        <v>1</v>
      </c>
      <c r="F2095" s="51" t="n">
        <v>33.53</v>
      </c>
      <c r="G2095" s="51" t="n">
        <v>3.35</v>
      </c>
      <c r="H2095" s="51" t="n">
        <v>4.12</v>
      </c>
      <c r="I2095" s="51" t="n">
        <v>4.35</v>
      </c>
      <c r="J2095" s="50" t="n"/>
      <c r="K2095" s="52">
        <f>IF(OR($A2095="",$E2095=""),"",IF($P2095=1,0,N($E2095)*N($F2095)-N($G2095)+N($H2095)))</f>
        <v/>
      </c>
      <c r="L2095" s="52">
        <f>IF(K2095="","",IF($P2095=1,0,N($E2095)*IFERROR(INDEX(Products!$D$8:$D$307,MATCH($D2095,Products!$A$8:$A$307,0)),0)))</f>
        <v/>
      </c>
      <c r="M2095" s="52">
        <f>IF(OR(K2095="",$O2095=0),IF(K2095="","",0),IF($P2095=1,0,K2095*(N(INDEX(Settings!$E$11:$E$18,$O2095))+N(INDEX(Settings!$G$11:$G$18,$O2095)))+N(INDEX(Settings!$F$11:$F$18,$O2095))))</f>
        <v/>
      </c>
      <c r="N2095" s="53">
        <f>IF(K2095="","",K2095-L2095-M2095-N($I2095)-$P2095*N(Settings!$D$20))</f>
        <v/>
      </c>
      <c r="O2095">
        <f>IF($C2095="",0,IFERROR(MATCH($C2095,Settings!$D$11:$D$18,0),0))</f>
        <v/>
      </c>
      <c r="P2095">
        <f>IF(LOWER(TRIM($J2095&amp;""))="x",1,0)</f>
        <v/>
      </c>
    </row>
    <row r="2096">
      <c r="A2096" s="49" t="n">
        <v>46278</v>
      </c>
      <c r="B2096" s="50" t="inlineStr">
        <is>
          <t>BL28089</t>
        </is>
      </c>
      <c r="C2096" s="50" t="inlineStr">
        <is>
          <t>Own shop</t>
        </is>
      </c>
      <c r="D2096" s="50" t="inlineStr">
        <is>
          <t>BL-104</t>
        </is>
      </c>
      <c r="E2096" s="50" t="n">
        <v>1</v>
      </c>
      <c r="F2096" s="51" t="n">
        <v>8.32</v>
      </c>
      <c r="G2096" s="51" t="n">
        <v>0</v>
      </c>
      <c r="H2096" s="51" t="n">
        <v>4.12</v>
      </c>
      <c r="I2096" s="51" t="n">
        <v>4.21</v>
      </c>
      <c r="J2096" s="50" t="n"/>
      <c r="K2096" s="52">
        <f>IF(OR($A2096="",$E2096=""),"",IF($P2096=1,0,N($E2096)*N($F2096)-N($G2096)+N($H2096)))</f>
        <v/>
      </c>
      <c r="L2096" s="52">
        <f>IF(K2096="","",IF($P2096=1,0,N($E2096)*IFERROR(INDEX(Products!$D$8:$D$307,MATCH($D2096,Products!$A$8:$A$307,0)),0)))</f>
        <v/>
      </c>
      <c r="M2096" s="52">
        <f>IF(OR(K2096="",$O2096=0),IF(K2096="","",0),IF($P2096=1,0,K2096*(N(INDEX(Settings!$E$11:$E$18,$O2096))+N(INDEX(Settings!$G$11:$G$18,$O2096)))+N(INDEX(Settings!$F$11:$F$18,$O2096))))</f>
        <v/>
      </c>
      <c r="N2096" s="53">
        <f>IF(K2096="","",K2096-L2096-M2096-N($I2096)-$P2096*N(Settings!$D$20))</f>
        <v/>
      </c>
      <c r="O2096">
        <f>IF($C2096="",0,IFERROR(MATCH($C2096,Settings!$D$11:$D$18,0),0))</f>
        <v/>
      </c>
      <c r="P2096">
        <f>IF(LOWER(TRIM($J2096&amp;""))="x",1,0)</f>
        <v/>
      </c>
    </row>
    <row r="2097">
      <c r="A2097" s="49" t="n">
        <v>46278</v>
      </c>
      <c r="B2097" s="50" t="inlineStr">
        <is>
          <t>BL28090</t>
        </is>
      </c>
      <c r="C2097" s="50" t="inlineStr">
        <is>
          <t>Amazon</t>
        </is>
      </c>
      <c r="D2097" s="50" t="inlineStr">
        <is>
          <t>BL-203</t>
        </is>
      </c>
      <c r="E2097" s="50" t="n">
        <v>1</v>
      </c>
      <c r="F2097" s="51" t="n">
        <v>17.56</v>
      </c>
      <c r="G2097" s="51" t="n">
        <v>0</v>
      </c>
      <c r="H2097" s="51" t="n">
        <v>0</v>
      </c>
      <c r="I2097" s="51" t="n">
        <v>4.14</v>
      </c>
      <c r="J2097" s="50" t="inlineStr">
        <is>
          <t>x</t>
        </is>
      </c>
      <c r="K2097" s="52">
        <f>IF(OR($A2097="",$E2097=""),"",IF($P2097=1,0,N($E2097)*N($F2097)-N($G2097)+N($H2097)))</f>
        <v/>
      </c>
      <c r="L2097" s="52">
        <f>IF(K2097="","",IF($P2097=1,0,N($E2097)*IFERROR(INDEX(Products!$D$8:$D$307,MATCH($D2097,Products!$A$8:$A$307,0)),0)))</f>
        <v/>
      </c>
      <c r="M2097" s="52">
        <f>IF(OR(K2097="",$O2097=0),IF(K2097="","",0),IF($P2097=1,0,K2097*(N(INDEX(Settings!$E$11:$E$18,$O2097))+N(INDEX(Settings!$G$11:$G$18,$O2097)))+N(INDEX(Settings!$F$11:$F$18,$O2097))))</f>
        <v/>
      </c>
      <c r="N2097" s="53">
        <f>IF(K2097="","",K2097-L2097-M2097-N($I2097)-$P2097*N(Settings!$D$20))</f>
        <v/>
      </c>
      <c r="O2097">
        <f>IF($C2097="",0,IFERROR(MATCH($C2097,Settings!$D$11:$D$18,0),0))</f>
        <v/>
      </c>
      <c r="P2097">
        <f>IF(LOWER(TRIM($J2097&amp;""))="x",1,0)</f>
        <v/>
      </c>
    </row>
    <row r="2098">
      <c r="A2098" s="49" t="n">
        <v>46278</v>
      </c>
      <c r="B2098" s="50" t="inlineStr">
        <is>
          <t>BL28091</t>
        </is>
      </c>
      <c r="C2098" s="50" t="inlineStr">
        <is>
          <t>Own shop</t>
        </is>
      </c>
      <c r="D2098" s="50" t="inlineStr">
        <is>
          <t>BL-203</t>
        </is>
      </c>
      <c r="E2098" s="50" t="n">
        <v>1</v>
      </c>
      <c r="F2098" s="51" t="n">
        <v>16.72</v>
      </c>
      <c r="G2098" s="51" t="n">
        <v>0</v>
      </c>
      <c r="H2098" s="51" t="n">
        <v>4.12</v>
      </c>
      <c r="I2098" s="51" t="n">
        <v>4.4</v>
      </c>
      <c r="J2098" s="50" t="n"/>
      <c r="K2098" s="52">
        <f>IF(OR($A2098="",$E2098=""),"",IF($P2098=1,0,N($E2098)*N($F2098)-N($G2098)+N($H2098)))</f>
        <v/>
      </c>
      <c r="L2098" s="52">
        <f>IF(K2098="","",IF($P2098=1,0,N($E2098)*IFERROR(INDEX(Products!$D$8:$D$307,MATCH($D2098,Products!$A$8:$A$307,0)),0)))</f>
        <v/>
      </c>
      <c r="M2098" s="52">
        <f>IF(OR(K2098="",$O2098=0),IF(K2098="","",0),IF($P2098=1,0,K2098*(N(INDEX(Settings!$E$11:$E$18,$O2098))+N(INDEX(Settings!$G$11:$G$18,$O2098)))+N(INDEX(Settings!$F$11:$F$18,$O2098))))</f>
        <v/>
      </c>
      <c r="N2098" s="53">
        <f>IF(K2098="","",K2098-L2098-M2098-N($I2098)-$P2098*N(Settings!$D$20))</f>
        <v/>
      </c>
      <c r="O2098">
        <f>IF($C2098="",0,IFERROR(MATCH($C2098,Settings!$D$11:$D$18,0),0))</f>
        <v/>
      </c>
      <c r="P2098">
        <f>IF(LOWER(TRIM($J2098&amp;""))="x",1,0)</f>
        <v/>
      </c>
    </row>
    <row r="2099">
      <c r="A2099" s="49" t="n">
        <v>46279</v>
      </c>
      <c r="B2099" s="50" t="inlineStr">
        <is>
          <t>BL28092</t>
        </is>
      </c>
      <c r="C2099" s="50" t="inlineStr">
        <is>
          <t>eBay</t>
        </is>
      </c>
      <c r="D2099" s="50" t="inlineStr">
        <is>
          <t>BL-104</t>
        </is>
      </c>
      <c r="E2099" s="50" t="n">
        <v>1</v>
      </c>
      <c r="F2099" s="51" t="n">
        <v>8.32</v>
      </c>
      <c r="G2099" s="51" t="n">
        <v>0</v>
      </c>
      <c r="H2099" s="51" t="n">
        <v>3.28</v>
      </c>
      <c r="I2099" s="51" t="n">
        <v>5.12</v>
      </c>
      <c r="J2099" s="50" t="n"/>
      <c r="K2099" s="52">
        <f>IF(OR($A2099="",$E2099=""),"",IF($P2099=1,0,N($E2099)*N($F2099)-N($G2099)+N($H2099)))</f>
        <v/>
      </c>
      <c r="L2099" s="52">
        <f>IF(K2099="","",IF($P2099=1,0,N($E2099)*IFERROR(INDEX(Products!$D$8:$D$307,MATCH($D2099,Products!$A$8:$A$307,0)),0)))</f>
        <v/>
      </c>
      <c r="M2099" s="52">
        <f>IF(OR(K2099="",$O2099=0),IF(K2099="","",0),IF($P2099=1,0,K2099*(N(INDEX(Settings!$E$11:$E$18,$O2099))+N(INDEX(Settings!$G$11:$G$18,$O2099)))+N(INDEX(Settings!$F$11:$F$18,$O2099))))</f>
        <v/>
      </c>
      <c r="N2099" s="53">
        <f>IF(K2099="","",K2099-L2099-M2099-N($I2099)-$P2099*N(Settings!$D$20))</f>
        <v/>
      </c>
      <c r="O2099">
        <f>IF($C2099="",0,IFERROR(MATCH($C2099,Settings!$D$11:$D$18,0),0))</f>
        <v/>
      </c>
      <c r="P2099">
        <f>IF(LOWER(TRIM($J2099&amp;""))="x",1,0)</f>
        <v/>
      </c>
    </row>
    <row r="2100">
      <c r="A2100" s="49" t="n">
        <v>46279</v>
      </c>
      <c r="B2100" s="50" t="inlineStr">
        <is>
          <t>BL28093</t>
        </is>
      </c>
      <c r="C2100" s="50" t="inlineStr">
        <is>
          <t>Amazon</t>
        </is>
      </c>
      <c r="D2100" s="50" t="inlineStr">
        <is>
          <t>BL-103</t>
        </is>
      </c>
      <c r="E2100" s="50" t="n">
        <v>1</v>
      </c>
      <c r="F2100" s="51" t="n">
        <v>30.79</v>
      </c>
      <c r="G2100" s="51" t="n">
        <v>0</v>
      </c>
      <c r="H2100" s="51" t="n">
        <v>0</v>
      </c>
      <c r="I2100" s="51" t="n">
        <v>4.13</v>
      </c>
      <c r="J2100" s="50" t="n"/>
      <c r="K2100" s="52">
        <f>IF(OR($A2100="",$E2100=""),"",IF($P2100=1,0,N($E2100)*N($F2100)-N($G2100)+N($H2100)))</f>
        <v/>
      </c>
      <c r="L2100" s="52">
        <f>IF(K2100="","",IF($P2100=1,0,N($E2100)*IFERROR(INDEX(Products!$D$8:$D$307,MATCH($D2100,Products!$A$8:$A$307,0)),0)))</f>
        <v/>
      </c>
      <c r="M2100" s="52">
        <f>IF(OR(K2100="",$O2100=0),IF(K2100="","",0),IF($P2100=1,0,K2100*(N(INDEX(Settings!$E$11:$E$18,$O2100))+N(INDEX(Settings!$G$11:$G$18,$O2100)))+N(INDEX(Settings!$F$11:$F$18,$O2100))))</f>
        <v/>
      </c>
      <c r="N2100" s="53">
        <f>IF(K2100="","",K2100-L2100-M2100-N($I2100)-$P2100*N(Settings!$D$20))</f>
        <v/>
      </c>
      <c r="O2100">
        <f>IF($C2100="",0,IFERROR(MATCH($C2100,Settings!$D$11:$D$18,0),0))</f>
        <v/>
      </c>
      <c r="P2100">
        <f>IF(LOWER(TRIM($J2100&amp;""))="x",1,0)</f>
        <v/>
      </c>
    </row>
    <row r="2101">
      <c r="A2101" s="49" t="n">
        <v>46279</v>
      </c>
      <c r="B2101" s="50" t="inlineStr">
        <is>
          <t>BL28094</t>
        </is>
      </c>
      <c r="C2101" s="50" t="inlineStr">
        <is>
          <t>Own shop</t>
        </is>
      </c>
      <c r="D2101" s="50" t="inlineStr">
        <is>
          <t>BL-303</t>
        </is>
      </c>
      <c r="E2101" s="50" t="n">
        <v>1</v>
      </c>
      <c r="F2101" s="51" t="n">
        <v>10</v>
      </c>
      <c r="G2101" s="51" t="n">
        <v>1</v>
      </c>
      <c r="H2101" s="51" t="n">
        <v>4.12</v>
      </c>
      <c r="I2101" s="51" t="n">
        <v>4.88</v>
      </c>
      <c r="J2101" s="50" t="n"/>
      <c r="K2101" s="52">
        <f>IF(OR($A2101="",$E2101=""),"",IF($P2101=1,0,N($E2101)*N($F2101)-N($G2101)+N($H2101)))</f>
        <v/>
      </c>
      <c r="L2101" s="52">
        <f>IF(K2101="","",IF($P2101=1,0,N($E2101)*IFERROR(INDEX(Products!$D$8:$D$307,MATCH($D2101,Products!$A$8:$A$307,0)),0)))</f>
        <v/>
      </c>
      <c r="M2101" s="52">
        <f>IF(OR(K2101="",$O2101=0),IF(K2101="","",0),IF($P2101=1,0,K2101*(N(INDEX(Settings!$E$11:$E$18,$O2101))+N(INDEX(Settings!$G$11:$G$18,$O2101)))+N(INDEX(Settings!$F$11:$F$18,$O2101))))</f>
        <v/>
      </c>
      <c r="N2101" s="53">
        <f>IF(K2101="","",K2101-L2101-M2101-N($I2101)-$P2101*N(Settings!$D$20))</f>
        <v/>
      </c>
      <c r="O2101">
        <f>IF($C2101="",0,IFERROR(MATCH($C2101,Settings!$D$11:$D$18,0),0))</f>
        <v/>
      </c>
      <c r="P2101">
        <f>IF(LOWER(TRIM($J2101&amp;""))="x",1,0)</f>
        <v/>
      </c>
    </row>
    <row r="2102">
      <c r="A2102" s="49" t="n">
        <v>46279</v>
      </c>
      <c r="B2102" s="50" t="inlineStr">
        <is>
          <t>BL28095</t>
        </is>
      </c>
      <c r="C2102" s="50" t="inlineStr">
        <is>
          <t>eBay</t>
        </is>
      </c>
      <c r="D2102" s="50" t="inlineStr">
        <is>
          <t>BL-403</t>
        </is>
      </c>
      <c r="E2102" s="50" t="n">
        <v>1</v>
      </c>
      <c r="F2102" s="51" t="n">
        <v>10.84</v>
      </c>
      <c r="G2102" s="51" t="n">
        <v>0</v>
      </c>
      <c r="H2102" s="51" t="n">
        <v>3.28</v>
      </c>
      <c r="I2102" s="51" t="n">
        <v>4.84</v>
      </c>
      <c r="J2102" s="50" t="n"/>
      <c r="K2102" s="52">
        <f>IF(OR($A2102="",$E2102=""),"",IF($P2102=1,0,N($E2102)*N($F2102)-N($G2102)+N($H2102)))</f>
        <v/>
      </c>
      <c r="L2102" s="52">
        <f>IF(K2102="","",IF($P2102=1,0,N($E2102)*IFERROR(INDEX(Products!$D$8:$D$307,MATCH($D2102,Products!$A$8:$A$307,0)),0)))</f>
        <v/>
      </c>
      <c r="M2102" s="52">
        <f>IF(OR(K2102="",$O2102=0),IF(K2102="","",0),IF($P2102=1,0,K2102*(N(INDEX(Settings!$E$11:$E$18,$O2102))+N(INDEX(Settings!$G$11:$G$18,$O2102)))+N(INDEX(Settings!$F$11:$F$18,$O2102))))</f>
        <v/>
      </c>
      <c r="N2102" s="53">
        <f>IF(K2102="","",K2102-L2102-M2102-N($I2102)-$P2102*N(Settings!$D$20))</f>
        <v/>
      </c>
      <c r="O2102">
        <f>IF($C2102="",0,IFERROR(MATCH($C2102,Settings!$D$11:$D$18,0),0))</f>
        <v/>
      </c>
      <c r="P2102">
        <f>IF(LOWER(TRIM($J2102&amp;""))="x",1,0)</f>
        <v/>
      </c>
    </row>
    <row r="2103">
      <c r="A2103" s="49" t="n">
        <v>46279</v>
      </c>
      <c r="B2103" s="50" t="inlineStr">
        <is>
          <t>BL28096</t>
        </is>
      </c>
      <c r="C2103" s="50" t="inlineStr">
        <is>
          <t>eBay</t>
        </is>
      </c>
      <c r="D2103" s="50" t="inlineStr">
        <is>
          <t>BL-202</t>
        </is>
      </c>
      <c r="E2103" s="50" t="n">
        <v>1</v>
      </c>
      <c r="F2103" s="51" t="n">
        <v>57.98</v>
      </c>
      <c r="G2103" s="51" t="n">
        <v>0</v>
      </c>
      <c r="H2103" s="51" t="n">
        <v>3.28</v>
      </c>
      <c r="I2103" s="51" t="n">
        <v>6.9</v>
      </c>
      <c r="J2103" s="50" t="n"/>
      <c r="K2103" s="52">
        <f>IF(OR($A2103="",$E2103=""),"",IF($P2103=1,0,N($E2103)*N($F2103)-N($G2103)+N($H2103)))</f>
        <v/>
      </c>
      <c r="L2103" s="52">
        <f>IF(K2103="","",IF($P2103=1,0,N($E2103)*IFERROR(INDEX(Products!$D$8:$D$307,MATCH($D2103,Products!$A$8:$A$307,0)),0)))</f>
        <v/>
      </c>
      <c r="M2103" s="52">
        <f>IF(OR(K2103="",$O2103=0),IF(K2103="","",0),IF($P2103=1,0,K2103*(N(INDEX(Settings!$E$11:$E$18,$O2103))+N(INDEX(Settings!$G$11:$G$18,$O2103)))+N(INDEX(Settings!$F$11:$F$18,$O2103))))</f>
        <v/>
      </c>
      <c r="N2103" s="53">
        <f>IF(K2103="","",K2103-L2103-M2103-N($I2103)-$P2103*N(Settings!$D$20))</f>
        <v/>
      </c>
      <c r="O2103">
        <f>IF($C2103="",0,IFERROR(MATCH($C2103,Settings!$D$11:$D$18,0),0))</f>
        <v/>
      </c>
      <c r="P2103">
        <f>IF(LOWER(TRIM($J2103&amp;""))="x",1,0)</f>
        <v/>
      </c>
    </row>
    <row r="2104">
      <c r="A2104" s="49" t="n">
        <v>46279</v>
      </c>
      <c r="B2104" s="50" t="inlineStr">
        <is>
          <t>BL28097</t>
        </is>
      </c>
      <c r="C2104" s="50" t="inlineStr">
        <is>
          <t>Amazon</t>
        </is>
      </c>
      <c r="D2104" s="50" t="inlineStr">
        <is>
          <t>BL-101</t>
        </is>
      </c>
      <c r="E2104" s="50" t="n">
        <v>1</v>
      </c>
      <c r="F2104" s="51" t="n">
        <v>21.97</v>
      </c>
      <c r="G2104" s="51" t="n">
        <v>0</v>
      </c>
      <c r="H2104" s="51" t="n">
        <v>0</v>
      </c>
      <c r="I2104" s="51" t="n">
        <v>4.28</v>
      </c>
      <c r="J2104" s="50" t="n"/>
      <c r="K2104" s="52">
        <f>IF(OR($A2104="",$E2104=""),"",IF($P2104=1,0,N($E2104)*N($F2104)-N($G2104)+N($H2104)))</f>
        <v/>
      </c>
      <c r="L2104" s="52">
        <f>IF(K2104="","",IF($P2104=1,0,N($E2104)*IFERROR(INDEX(Products!$D$8:$D$307,MATCH($D2104,Products!$A$8:$A$307,0)),0)))</f>
        <v/>
      </c>
      <c r="M2104" s="52">
        <f>IF(OR(K2104="",$O2104=0),IF(K2104="","",0),IF($P2104=1,0,K2104*(N(INDEX(Settings!$E$11:$E$18,$O2104))+N(INDEX(Settings!$G$11:$G$18,$O2104)))+N(INDEX(Settings!$F$11:$F$18,$O2104))))</f>
        <v/>
      </c>
      <c r="N2104" s="53">
        <f>IF(K2104="","",K2104-L2104-M2104-N($I2104)-$P2104*N(Settings!$D$20))</f>
        <v/>
      </c>
      <c r="O2104">
        <f>IF($C2104="",0,IFERROR(MATCH($C2104,Settings!$D$11:$D$18,0),0))</f>
        <v/>
      </c>
      <c r="P2104">
        <f>IF(LOWER(TRIM($J2104&amp;""))="x",1,0)</f>
        <v/>
      </c>
    </row>
    <row r="2105">
      <c r="A2105" s="49" t="n">
        <v>46279</v>
      </c>
      <c r="B2105" s="50" t="inlineStr">
        <is>
          <t>BL28098</t>
        </is>
      </c>
      <c r="C2105" s="50" t="inlineStr">
        <is>
          <t>Own shop</t>
        </is>
      </c>
      <c r="D2105" s="50" t="inlineStr">
        <is>
          <t>BL-403</t>
        </is>
      </c>
      <c r="E2105" s="50" t="n">
        <v>1</v>
      </c>
      <c r="F2105" s="51" t="n">
        <v>10.84</v>
      </c>
      <c r="G2105" s="51" t="n">
        <v>0</v>
      </c>
      <c r="H2105" s="51" t="n">
        <v>4.12</v>
      </c>
      <c r="I2105" s="51" t="n">
        <v>4.17</v>
      </c>
      <c r="J2105" s="50" t="n"/>
      <c r="K2105" s="52">
        <f>IF(OR($A2105="",$E2105=""),"",IF($P2105=1,0,N($E2105)*N($F2105)-N($G2105)+N($H2105)))</f>
        <v/>
      </c>
      <c r="L2105" s="52">
        <f>IF(K2105="","",IF($P2105=1,0,N($E2105)*IFERROR(INDEX(Products!$D$8:$D$307,MATCH($D2105,Products!$A$8:$A$307,0)),0)))</f>
        <v/>
      </c>
      <c r="M2105" s="52">
        <f>IF(OR(K2105="",$O2105=0),IF(K2105="","",0),IF($P2105=1,0,K2105*(N(INDEX(Settings!$E$11:$E$18,$O2105))+N(INDEX(Settings!$G$11:$G$18,$O2105)))+N(INDEX(Settings!$F$11:$F$18,$O2105))))</f>
        <v/>
      </c>
      <c r="N2105" s="53">
        <f>IF(K2105="","",K2105-L2105-M2105-N($I2105)-$P2105*N(Settings!$D$20))</f>
        <v/>
      </c>
      <c r="O2105">
        <f>IF($C2105="",0,IFERROR(MATCH($C2105,Settings!$D$11:$D$18,0),0))</f>
        <v/>
      </c>
      <c r="P2105">
        <f>IF(LOWER(TRIM($J2105&amp;""))="x",1,0)</f>
        <v/>
      </c>
    </row>
    <row r="2106">
      <c r="A2106" s="49" t="n">
        <v>46279</v>
      </c>
      <c r="B2106" s="50" t="inlineStr">
        <is>
          <t>BL28099</t>
        </is>
      </c>
      <c r="C2106" s="50" t="inlineStr">
        <is>
          <t>Amazon</t>
        </is>
      </c>
      <c r="D2106" s="50" t="inlineStr">
        <is>
          <t>BL-402</t>
        </is>
      </c>
      <c r="E2106" s="50" t="n">
        <v>1</v>
      </c>
      <c r="F2106" s="51" t="n">
        <v>44.03</v>
      </c>
      <c r="G2106" s="51" t="n">
        <v>0</v>
      </c>
      <c r="H2106" s="51" t="n">
        <v>0</v>
      </c>
      <c r="I2106" s="51" t="n">
        <v>6.9</v>
      </c>
      <c r="J2106" s="50" t="inlineStr">
        <is>
          <t>x</t>
        </is>
      </c>
      <c r="K2106" s="52">
        <f>IF(OR($A2106="",$E2106=""),"",IF($P2106=1,0,N($E2106)*N($F2106)-N($G2106)+N($H2106)))</f>
        <v/>
      </c>
      <c r="L2106" s="52">
        <f>IF(K2106="","",IF($P2106=1,0,N($E2106)*IFERROR(INDEX(Products!$D$8:$D$307,MATCH($D2106,Products!$A$8:$A$307,0)),0)))</f>
        <v/>
      </c>
      <c r="M2106" s="52">
        <f>IF(OR(K2106="",$O2106=0),IF(K2106="","",0),IF($P2106=1,0,K2106*(N(INDEX(Settings!$E$11:$E$18,$O2106))+N(INDEX(Settings!$G$11:$G$18,$O2106)))+N(INDEX(Settings!$F$11:$F$18,$O2106))))</f>
        <v/>
      </c>
      <c r="N2106" s="53">
        <f>IF(K2106="","",K2106-L2106-M2106-N($I2106)-$P2106*N(Settings!$D$20))</f>
        <v/>
      </c>
      <c r="O2106">
        <f>IF($C2106="",0,IFERROR(MATCH($C2106,Settings!$D$11:$D$18,0),0))</f>
        <v/>
      </c>
      <c r="P2106">
        <f>IF(LOWER(TRIM($J2106&amp;""))="x",1,0)</f>
        <v/>
      </c>
    </row>
    <row r="2107">
      <c r="A2107" s="49" t="n">
        <v>46279</v>
      </c>
      <c r="B2107" s="50" t="inlineStr">
        <is>
          <t>BL28100</t>
        </is>
      </c>
      <c r="C2107" s="50" t="inlineStr">
        <is>
          <t>Amazon</t>
        </is>
      </c>
      <c r="D2107" s="50" t="inlineStr">
        <is>
          <t>BL-302</t>
        </is>
      </c>
      <c r="E2107" s="50" t="n">
        <v>1</v>
      </c>
      <c r="F2107" s="51" t="n">
        <v>35.21</v>
      </c>
      <c r="G2107" s="51" t="n">
        <v>0</v>
      </c>
      <c r="H2107" s="51" t="n">
        <v>0</v>
      </c>
      <c r="I2107" s="51" t="n">
        <v>4.62</v>
      </c>
      <c r="J2107" s="50" t="n"/>
      <c r="K2107" s="52">
        <f>IF(OR($A2107="",$E2107=""),"",IF($P2107=1,0,N($E2107)*N($F2107)-N($G2107)+N($H2107)))</f>
        <v/>
      </c>
      <c r="L2107" s="52">
        <f>IF(K2107="","",IF($P2107=1,0,N($E2107)*IFERROR(INDEX(Products!$D$8:$D$307,MATCH($D2107,Products!$A$8:$A$307,0)),0)))</f>
        <v/>
      </c>
      <c r="M2107" s="52">
        <f>IF(OR(K2107="",$O2107=0),IF(K2107="","",0),IF($P2107=1,0,K2107*(N(INDEX(Settings!$E$11:$E$18,$O2107))+N(INDEX(Settings!$G$11:$G$18,$O2107)))+N(INDEX(Settings!$F$11:$F$18,$O2107))))</f>
        <v/>
      </c>
      <c r="N2107" s="53">
        <f>IF(K2107="","",K2107-L2107-M2107-N($I2107)-$P2107*N(Settings!$D$20))</f>
        <v/>
      </c>
      <c r="O2107">
        <f>IF($C2107="",0,IFERROR(MATCH($C2107,Settings!$D$11:$D$18,0),0))</f>
        <v/>
      </c>
      <c r="P2107">
        <f>IF(LOWER(TRIM($J2107&amp;""))="x",1,0)</f>
        <v/>
      </c>
    </row>
    <row r="2108">
      <c r="A2108" s="49" t="n">
        <v>46279</v>
      </c>
      <c r="B2108" s="50" t="inlineStr">
        <is>
          <t>BL28101</t>
        </is>
      </c>
      <c r="C2108" s="50" t="inlineStr">
        <is>
          <t>Amazon</t>
        </is>
      </c>
      <c r="D2108" s="50" t="inlineStr">
        <is>
          <t>BL-403</t>
        </is>
      </c>
      <c r="E2108" s="50" t="n">
        <v>1</v>
      </c>
      <c r="F2108" s="51" t="n">
        <v>11.38</v>
      </c>
      <c r="G2108" s="51" t="n">
        <v>0</v>
      </c>
      <c r="H2108" s="51" t="n">
        <v>0</v>
      </c>
      <c r="I2108" s="51" t="n">
        <v>5.02</v>
      </c>
      <c r="J2108" s="50" t="n"/>
      <c r="K2108" s="52">
        <f>IF(OR($A2108="",$E2108=""),"",IF($P2108=1,0,N($E2108)*N($F2108)-N($G2108)+N($H2108)))</f>
        <v/>
      </c>
      <c r="L2108" s="52">
        <f>IF(K2108="","",IF($P2108=1,0,N($E2108)*IFERROR(INDEX(Products!$D$8:$D$307,MATCH($D2108,Products!$A$8:$A$307,0)),0)))</f>
        <v/>
      </c>
      <c r="M2108" s="52">
        <f>IF(OR(K2108="",$O2108=0),IF(K2108="","",0),IF($P2108=1,0,K2108*(N(INDEX(Settings!$E$11:$E$18,$O2108))+N(INDEX(Settings!$G$11:$G$18,$O2108)))+N(INDEX(Settings!$F$11:$F$18,$O2108))))</f>
        <v/>
      </c>
      <c r="N2108" s="53">
        <f>IF(K2108="","",K2108-L2108-M2108-N($I2108)-$P2108*N(Settings!$D$20))</f>
        <v/>
      </c>
      <c r="O2108">
        <f>IF($C2108="",0,IFERROR(MATCH($C2108,Settings!$D$11:$D$18,0),0))</f>
        <v/>
      </c>
      <c r="P2108">
        <f>IF(LOWER(TRIM($J2108&amp;""))="x",1,0)</f>
        <v/>
      </c>
    </row>
    <row r="2109">
      <c r="A2109" s="49" t="n">
        <v>46279</v>
      </c>
      <c r="B2109" s="50" t="inlineStr">
        <is>
          <t>BL28102</t>
        </is>
      </c>
      <c r="C2109" s="50" t="inlineStr">
        <is>
          <t>Amazon</t>
        </is>
      </c>
      <c r="D2109" s="50" t="inlineStr">
        <is>
          <t>BL-101</t>
        </is>
      </c>
      <c r="E2109" s="50" t="n">
        <v>2</v>
      </c>
      <c r="F2109" s="51" t="n">
        <v>21.97</v>
      </c>
      <c r="G2109" s="51" t="n">
        <v>0</v>
      </c>
      <c r="H2109" s="51" t="n">
        <v>0</v>
      </c>
      <c r="I2109" s="51" t="n">
        <v>4.34</v>
      </c>
      <c r="J2109" s="50" t="n"/>
      <c r="K2109" s="52">
        <f>IF(OR($A2109="",$E2109=""),"",IF($P2109=1,0,N($E2109)*N($F2109)-N($G2109)+N($H2109)))</f>
        <v/>
      </c>
      <c r="L2109" s="52">
        <f>IF(K2109="","",IF($P2109=1,0,N($E2109)*IFERROR(INDEX(Products!$D$8:$D$307,MATCH($D2109,Products!$A$8:$A$307,0)),0)))</f>
        <v/>
      </c>
      <c r="M2109" s="52">
        <f>IF(OR(K2109="",$O2109=0),IF(K2109="","",0),IF($P2109=1,0,K2109*(N(INDEX(Settings!$E$11:$E$18,$O2109))+N(INDEX(Settings!$G$11:$G$18,$O2109)))+N(INDEX(Settings!$F$11:$F$18,$O2109))))</f>
        <v/>
      </c>
      <c r="N2109" s="53">
        <f>IF(K2109="","",K2109-L2109-M2109-N($I2109)-$P2109*N(Settings!$D$20))</f>
        <v/>
      </c>
      <c r="O2109">
        <f>IF($C2109="",0,IFERROR(MATCH($C2109,Settings!$D$11:$D$18,0),0))</f>
        <v/>
      </c>
      <c r="P2109">
        <f>IF(LOWER(TRIM($J2109&amp;""))="x",1,0)</f>
        <v/>
      </c>
    </row>
    <row r="2110">
      <c r="A2110" s="49" t="n">
        <v>46279</v>
      </c>
      <c r="B2110" s="50" t="inlineStr">
        <is>
          <t>BL28103</t>
        </is>
      </c>
      <c r="C2110" s="50" t="inlineStr">
        <is>
          <t>Own shop</t>
        </is>
      </c>
      <c r="D2110" s="50" t="inlineStr">
        <is>
          <t>BL-104</t>
        </is>
      </c>
      <c r="E2110" s="50" t="n">
        <v>1</v>
      </c>
      <c r="F2110" s="51" t="n">
        <v>8.32</v>
      </c>
      <c r="G2110" s="51" t="n">
        <v>0.83</v>
      </c>
      <c r="H2110" s="51" t="n">
        <v>4.12</v>
      </c>
      <c r="I2110" s="51" t="n">
        <v>4.4</v>
      </c>
      <c r="J2110" s="50" t="n"/>
      <c r="K2110" s="52">
        <f>IF(OR($A2110="",$E2110=""),"",IF($P2110=1,0,N($E2110)*N($F2110)-N($G2110)+N($H2110)))</f>
        <v/>
      </c>
      <c r="L2110" s="52">
        <f>IF(K2110="","",IF($P2110=1,0,N($E2110)*IFERROR(INDEX(Products!$D$8:$D$307,MATCH($D2110,Products!$A$8:$A$307,0)),0)))</f>
        <v/>
      </c>
      <c r="M2110" s="52">
        <f>IF(OR(K2110="",$O2110=0),IF(K2110="","",0),IF($P2110=1,0,K2110*(N(INDEX(Settings!$E$11:$E$18,$O2110))+N(INDEX(Settings!$G$11:$G$18,$O2110)))+N(INDEX(Settings!$F$11:$F$18,$O2110))))</f>
        <v/>
      </c>
      <c r="N2110" s="53">
        <f>IF(K2110="","",K2110-L2110-M2110-N($I2110)-$P2110*N(Settings!$D$20))</f>
        <v/>
      </c>
      <c r="O2110">
        <f>IF($C2110="",0,IFERROR(MATCH($C2110,Settings!$D$11:$D$18,0),0))</f>
        <v/>
      </c>
      <c r="P2110">
        <f>IF(LOWER(TRIM($J2110&amp;""))="x",1,0)</f>
        <v/>
      </c>
    </row>
    <row r="2111">
      <c r="A2111" s="49" t="n">
        <v>46280</v>
      </c>
      <c r="B2111" s="50" t="inlineStr">
        <is>
          <t>BL28104</t>
        </is>
      </c>
      <c r="C2111" s="50" t="inlineStr">
        <is>
          <t>Etsy</t>
        </is>
      </c>
      <c r="D2111" s="50" t="inlineStr">
        <is>
          <t>BL-202</t>
        </is>
      </c>
      <c r="E2111" s="50" t="n">
        <v>2</v>
      </c>
      <c r="F2111" s="51" t="n">
        <v>57.98</v>
      </c>
      <c r="G2111" s="51" t="n">
        <v>0</v>
      </c>
      <c r="H2111" s="51" t="n">
        <v>3.28</v>
      </c>
      <c r="I2111" s="51" t="n">
        <v>6.9</v>
      </c>
      <c r="J2111" s="50" t="n"/>
      <c r="K2111" s="52">
        <f>IF(OR($A2111="",$E2111=""),"",IF($P2111=1,0,N($E2111)*N($F2111)-N($G2111)+N($H2111)))</f>
        <v/>
      </c>
      <c r="L2111" s="52">
        <f>IF(K2111="","",IF($P2111=1,0,N($E2111)*IFERROR(INDEX(Products!$D$8:$D$307,MATCH($D2111,Products!$A$8:$A$307,0)),0)))</f>
        <v/>
      </c>
      <c r="M2111" s="52">
        <f>IF(OR(K2111="",$O2111=0),IF(K2111="","",0),IF($P2111=1,0,K2111*(N(INDEX(Settings!$E$11:$E$18,$O2111))+N(INDEX(Settings!$G$11:$G$18,$O2111)))+N(INDEX(Settings!$F$11:$F$18,$O2111))))</f>
        <v/>
      </c>
      <c r="N2111" s="53">
        <f>IF(K2111="","",K2111-L2111-M2111-N($I2111)-$P2111*N(Settings!$D$20))</f>
        <v/>
      </c>
      <c r="O2111">
        <f>IF($C2111="",0,IFERROR(MATCH($C2111,Settings!$D$11:$D$18,0),0))</f>
        <v/>
      </c>
      <c r="P2111">
        <f>IF(LOWER(TRIM($J2111&amp;""))="x",1,0)</f>
        <v/>
      </c>
    </row>
    <row r="2112">
      <c r="A2112" s="49" t="n">
        <v>46280</v>
      </c>
      <c r="B2112" s="50" t="inlineStr">
        <is>
          <t>BL28105</t>
        </is>
      </c>
      <c r="C2112" s="50" t="inlineStr">
        <is>
          <t>Etsy</t>
        </is>
      </c>
      <c r="D2112" s="50" t="inlineStr">
        <is>
          <t>BL-301</t>
        </is>
      </c>
      <c r="E2112" s="50" t="n">
        <v>1</v>
      </c>
      <c r="F2112" s="51" t="n">
        <v>18.4</v>
      </c>
      <c r="G2112" s="51" t="n">
        <v>0</v>
      </c>
      <c r="H2112" s="51" t="n">
        <v>3.28</v>
      </c>
      <c r="I2112" s="51" t="n">
        <v>5.18</v>
      </c>
      <c r="J2112" s="50" t="n"/>
      <c r="K2112" s="52">
        <f>IF(OR($A2112="",$E2112=""),"",IF($P2112=1,0,N($E2112)*N($F2112)-N($G2112)+N($H2112)))</f>
        <v/>
      </c>
      <c r="L2112" s="52">
        <f>IF(K2112="","",IF($P2112=1,0,N($E2112)*IFERROR(INDEX(Products!$D$8:$D$307,MATCH($D2112,Products!$A$8:$A$307,0)),0)))</f>
        <v/>
      </c>
      <c r="M2112" s="52">
        <f>IF(OR(K2112="",$O2112=0),IF(K2112="","",0),IF($P2112=1,0,K2112*(N(INDEX(Settings!$E$11:$E$18,$O2112))+N(INDEX(Settings!$G$11:$G$18,$O2112)))+N(INDEX(Settings!$F$11:$F$18,$O2112))))</f>
        <v/>
      </c>
      <c r="N2112" s="53">
        <f>IF(K2112="","",K2112-L2112-M2112-N($I2112)-$P2112*N(Settings!$D$20))</f>
        <v/>
      </c>
      <c r="O2112">
        <f>IF($C2112="",0,IFERROR(MATCH($C2112,Settings!$D$11:$D$18,0),0))</f>
        <v/>
      </c>
      <c r="P2112">
        <f>IF(LOWER(TRIM($J2112&amp;""))="x",1,0)</f>
        <v/>
      </c>
    </row>
    <row r="2113">
      <c r="A2113" s="49" t="n">
        <v>46280</v>
      </c>
      <c r="B2113" s="50" t="inlineStr">
        <is>
          <t>BL28106</t>
        </is>
      </c>
      <c r="C2113" s="50" t="inlineStr">
        <is>
          <t>Own shop</t>
        </is>
      </c>
      <c r="D2113" s="50" t="inlineStr">
        <is>
          <t>BL-201</t>
        </is>
      </c>
      <c r="E2113" s="50" t="n">
        <v>2</v>
      </c>
      <c r="F2113" s="51" t="n">
        <v>12.52</v>
      </c>
      <c r="G2113" s="51" t="n">
        <v>2.5</v>
      </c>
      <c r="H2113" s="51" t="n">
        <v>4.12</v>
      </c>
      <c r="I2113" s="51" t="n">
        <v>5.09</v>
      </c>
      <c r="J2113" s="50" t="n"/>
      <c r="K2113" s="52">
        <f>IF(OR($A2113="",$E2113=""),"",IF($P2113=1,0,N($E2113)*N($F2113)-N($G2113)+N($H2113)))</f>
        <v/>
      </c>
      <c r="L2113" s="52">
        <f>IF(K2113="","",IF($P2113=1,0,N($E2113)*IFERROR(INDEX(Products!$D$8:$D$307,MATCH($D2113,Products!$A$8:$A$307,0)),0)))</f>
        <v/>
      </c>
      <c r="M2113" s="52">
        <f>IF(OR(K2113="",$O2113=0),IF(K2113="","",0),IF($P2113=1,0,K2113*(N(INDEX(Settings!$E$11:$E$18,$O2113))+N(INDEX(Settings!$G$11:$G$18,$O2113)))+N(INDEX(Settings!$F$11:$F$18,$O2113))))</f>
        <v/>
      </c>
      <c r="N2113" s="53">
        <f>IF(K2113="","",K2113-L2113-M2113-N($I2113)-$P2113*N(Settings!$D$20))</f>
        <v/>
      </c>
      <c r="O2113">
        <f>IF($C2113="",0,IFERROR(MATCH($C2113,Settings!$D$11:$D$18,0),0))</f>
        <v/>
      </c>
      <c r="P2113">
        <f>IF(LOWER(TRIM($J2113&amp;""))="x",1,0)</f>
        <v/>
      </c>
    </row>
    <row r="2114">
      <c r="A2114" s="49" t="n">
        <v>46280</v>
      </c>
      <c r="B2114" s="50" t="inlineStr">
        <is>
          <t>BL28107</t>
        </is>
      </c>
      <c r="C2114" s="50" t="inlineStr">
        <is>
          <t>Own shop</t>
        </is>
      </c>
      <c r="D2114" s="50" t="inlineStr">
        <is>
          <t>BL-402</t>
        </is>
      </c>
      <c r="E2114" s="50" t="n">
        <v>2</v>
      </c>
      <c r="F2114" s="51" t="n">
        <v>41.93</v>
      </c>
      <c r="G2114" s="51" t="n">
        <v>0</v>
      </c>
      <c r="H2114" s="51" t="n">
        <v>0</v>
      </c>
      <c r="I2114" s="51" t="n">
        <v>6.9</v>
      </c>
      <c r="J2114" s="50" t="n"/>
      <c r="K2114" s="52">
        <f>IF(OR($A2114="",$E2114=""),"",IF($P2114=1,0,N($E2114)*N($F2114)-N($G2114)+N($H2114)))</f>
        <v/>
      </c>
      <c r="L2114" s="52">
        <f>IF(K2114="","",IF($P2114=1,0,N($E2114)*IFERROR(INDEX(Products!$D$8:$D$307,MATCH($D2114,Products!$A$8:$A$307,0)),0)))</f>
        <v/>
      </c>
      <c r="M2114" s="52">
        <f>IF(OR(K2114="",$O2114=0),IF(K2114="","",0),IF($P2114=1,0,K2114*(N(INDEX(Settings!$E$11:$E$18,$O2114))+N(INDEX(Settings!$G$11:$G$18,$O2114)))+N(INDEX(Settings!$F$11:$F$18,$O2114))))</f>
        <v/>
      </c>
      <c r="N2114" s="53">
        <f>IF(K2114="","",K2114-L2114-M2114-N($I2114)-$P2114*N(Settings!$D$20))</f>
        <v/>
      </c>
      <c r="O2114">
        <f>IF($C2114="",0,IFERROR(MATCH($C2114,Settings!$D$11:$D$18,0),0))</f>
        <v/>
      </c>
      <c r="P2114">
        <f>IF(LOWER(TRIM($J2114&amp;""))="x",1,0)</f>
        <v/>
      </c>
    </row>
    <row r="2115">
      <c r="A2115" s="49" t="n">
        <v>46280</v>
      </c>
      <c r="B2115" s="50" t="inlineStr">
        <is>
          <t>BL28108</t>
        </is>
      </c>
      <c r="C2115" s="50" t="inlineStr">
        <is>
          <t>Etsy</t>
        </is>
      </c>
      <c r="D2115" s="50" t="inlineStr">
        <is>
          <t>BL-403</t>
        </is>
      </c>
      <c r="E2115" s="50" t="n">
        <v>2</v>
      </c>
      <c r="F2115" s="51" t="n">
        <v>10.84</v>
      </c>
      <c r="G2115" s="51" t="n">
        <v>0</v>
      </c>
      <c r="H2115" s="51" t="n">
        <v>3.28</v>
      </c>
      <c r="I2115" s="51" t="n">
        <v>4.2</v>
      </c>
      <c r="J2115" s="50" t="n"/>
      <c r="K2115" s="52">
        <f>IF(OR($A2115="",$E2115=""),"",IF($P2115=1,0,N($E2115)*N($F2115)-N($G2115)+N($H2115)))</f>
        <v/>
      </c>
      <c r="L2115" s="52">
        <f>IF(K2115="","",IF($P2115=1,0,N($E2115)*IFERROR(INDEX(Products!$D$8:$D$307,MATCH($D2115,Products!$A$8:$A$307,0)),0)))</f>
        <v/>
      </c>
      <c r="M2115" s="52">
        <f>IF(OR(K2115="",$O2115=0),IF(K2115="","",0),IF($P2115=1,0,K2115*(N(INDEX(Settings!$E$11:$E$18,$O2115))+N(INDEX(Settings!$G$11:$G$18,$O2115)))+N(INDEX(Settings!$F$11:$F$18,$O2115))))</f>
        <v/>
      </c>
      <c r="N2115" s="53">
        <f>IF(K2115="","",K2115-L2115-M2115-N($I2115)-$P2115*N(Settings!$D$20))</f>
        <v/>
      </c>
      <c r="O2115">
        <f>IF($C2115="",0,IFERROR(MATCH($C2115,Settings!$D$11:$D$18,0),0))</f>
        <v/>
      </c>
      <c r="P2115">
        <f>IF(LOWER(TRIM($J2115&amp;""))="x",1,0)</f>
        <v/>
      </c>
    </row>
    <row r="2116">
      <c r="A2116" s="49" t="n">
        <v>46280</v>
      </c>
      <c r="B2116" s="50" t="inlineStr">
        <is>
          <t>BL28109</t>
        </is>
      </c>
      <c r="C2116" s="50" t="inlineStr">
        <is>
          <t>Amazon</t>
        </is>
      </c>
      <c r="D2116" s="50" t="inlineStr">
        <is>
          <t>BL-101</t>
        </is>
      </c>
      <c r="E2116" s="50" t="n">
        <v>1</v>
      </c>
      <c r="F2116" s="51" t="n">
        <v>21.97</v>
      </c>
      <c r="G2116" s="51" t="n">
        <v>0</v>
      </c>
      <c r="H2116" s="51" t="n">
        <v>0</v>
      </c>
      <c r="I2116" s="51" t="n">
        <v>4.49</v>
      </c>
      <c r="J2116" s="50" t="n"/>
      <c r="K2116" s="52">
        <f>IF(OR($A2116="",$E2116=""),"",IF($P2116=1,0,N($E2116)*N($F2116)-N($G2116)+N($H2116)))</f>
        <v/>
      </c>
      <c r="L2116" s="52">
        <f>IF(K2116="","",IF($P2116=1,0,N($E2116)*IFERROR(INDEX(Products!$D$8:$D$307,MATCH($D2116,Products!$A$8:$A$307,0)),0)))</f>
        <v/>
      </c>
      <c r="M2116" s="52">
        <f>IF(OR(K2116="",$O2116=0),IF(K2116="","",0),IF($P2116=1,0,K2116*(N(INDEX(Settings!$E$11:$E$18,$O2116))+N(INDEX(Settings!$G$11:$G$18,$O2116)))+N(INDEX(Settings!$F$11:$F$18,$O2116))))</f>
        <v/>
      </c>
      <c r="N2116" s="53">
        <f>IF(K2116="","",K2116-L2116-M2116-N($I2116)-$P2116*N(Settings!$D$20))</f>
        <v/>
      </c>
      <c r="O2116">
        <f>IF($C2116="",0,IFERROR(MATCH($C2116,Settings!$D$11:$D$18,0),0))</f>
        <v/>
      </c>
      <c r="P2116">
        <f>IF(LOWER(TRIM($J2116&amp;""))="x",1,0)</f>
        <v/>
      </c>
    </row>
    <row r="2117">
      <c r="A2117" s="49" t="n">
        <v>46280</v>
      </c>
      <c r="B2117" s="50" t="inlineStr">
        <is>
          <t>BL28110</t>
        </is>
      </c>
      <c r="C2117" s="50" t="inlineStr">
        <is>
          <t>Own shop</t>
        </is>
      </c>
      <c r="D2117" s="50" t="inlineStr">
        <is>
          <t>BL-303</t>
        </is>
      </c>
      <c r="E2117" s="50" t="n">
        <v>1</v>
      </c>
      <c r="F2117" s="51" t="n">
        <v>10</v>
      </c>
      <c r="G2117" s="51" t="n">
        <v>0</v>
      </c>
      <c r="H2117" s="51" t="n">
        <v>4.12</v>
      </c>
      <c r="I2117" s="51" t="n">
        <v>4.93</v>
      </c>
      <c r="J2117" s="50" t="n"/>
      <c r="K2117" s="52">
        <f>IF(OR($A2117="",$E2117=""),"",IF($P2117=1,0,N($E2117)*N($F2117)-N($G2117)+N($H2117)))</f>
        <v/>
      </c>
      <c r="L2117" s="52">
        <f>IF(K2117="","",IF($P2117=1,0,N($E2117)*IFERROR(INDEX(Products!$D$8:$D$307,MATCH($D2117,Products!$A$8:$A$307,0)),0)))</f>
        <v/>
      </c>
      <c r="M2117" s="52">
        <f>IF(OR(K2117="",$O2117=0),IF(K2117="","",0),IF($P2117=1,0,K2117*(N(INDEX(Settings!$E$11:$E$18,$O2117))+N(INDEX(Settings!$G$11:$G$18,$O2117)))+N(INDEX(Settings!$F$11:$F$18,$O2117))))</f>
        <v/>
      </c>
      <c r="N2117" s="53">
        <f>IF(K2117="","",K2117-L2117-M2117-N($I2117)-$P2117*N(Settings!$D$20))</f>
        <v/>
      </c>
      <c r="O2117">
        <f>IF($C2117="",0,IFERROR(MATCH($C2117,Settings!$D$11:$D$18,0),0))</f>
        <v/>
      </c>
      <c r="P2117">
        <f>IF(LOWER(TRIM($J2117&amp;""))="x",1,0)</f>
        <v/>
      </c>
    </row>
    <row r="2118">
      <c r="A2118" s="49" t="n">
        <v>46281</v>
      </c>
      <c r="B2118" s="50" t="inlineStr">
        <is>
          <t>BL28111</t>
        </is>
      </c>
      <c r="C2118" s="50" t="inlineStr">
        <is>
          <t>eBay</t>
        </is>
      </c>
      <c r="D2118" s="50" t="inlineStr">
        <is>
          <t>BL-403</t>
        </is>
      </c>
      <c r="E2118" s="50" t="n">
        <v>1</v>
      </c>
      <c r="F2118" s="51" t="n">
        <v>10.84</v>
      </c>
      <c r="G2118" s="51" t="n">
        <v>0</v>
      </c>
      <c r="H2118" s="51" t="n">
        <v>3.28</v>
      </c>
      <c r="I2118" s="51" t="n">
        <v>5.09</v>
      </c>
      <c r="J2118" s="50" t="n"/>
      <c r="K2118" s="52">
        <f>IF(OR($A2118="",$E2118=""),"",IF($P2118=1,0,N($E2118)*N($F2118)-N($G2118)+N($H2118)))</f>
        <v/>
      </c>
      <c r="L2118" s="52">
        <f>IF(K2118="","",IF($P2118=1,0,N($E2118)*IFERROR(INDEX(Products!$D$8:$D$307,MATCH($D2118,Products!$A$8:$A$307,0)),0)))</f>
        <v/>
      </c>
      <c r="M2118" s="52">
        <f>IF(OR(K2118="",$O2118=0),IF(K2118="","",0),IF($P2118=1,0,K2118*(N(INDEX(Settings!$E$11:$E$18,$O2118))+N(INDEX(Settings!$G$11:$G$18,$O2118)))+N(INDEX(Settings!$F$11:$F$18,$O2118))))</f>
        <v/>
      </c>
      <c r="N2118" s="53">
        <f>IF(K2118="","",K2118-L2118-M2118-N($I2118)-$P2118*N(Settings!$D$20))</f>
        <v/>
      </c>
      <c r="O2118">
        <f>IF($C2118="",0,IFERROR(MATCH($C2118,Settings!$D$11:$D$18,0),0))</f>
        <v/>
      </c>
      <c r="P2118">
        <f>IF(LOWER(TRIM($J2118&amp;""))="x",1,0)</f>
        <v/>
      </c>
    </row>
    <row r="2119">
      <c r="A2119" s="49" t="n">
        <v>46281</v>
      </c>
      <c r="B2119" s="50" t="inlineStr">
        <is>
          <t>BL28112</t>
        </is>
      </c>
      <c r="C2119" s="50" t="inlineStr">
        <is>
          <t>Own shop</t>
        </is>
      </c>
      <c r="D2119" s="50" t="inlineStr">
        <is>
          <t>BL-102</t>
        </is>
      </c>
      <c r="E2119" s="50" t="n">
        <v>1</v>
      </c>
      <c r="F2119" s="51" t="n">
        <v>14.2</v>
      </c>
      <c r="G2119" s="51" t="n">
        <v>0</v>
      </c>
      <c r="H2119" s="51" t="n">
        <v>4.12</v>
      </c>
      <c r="I2119" s="51" t="n">
        <v>4.12</v>
      </c>
      <c r="J2119" s="50" t="n"/>
      <c r="K2119" s="52">
        <f>IF(OR($A2119="",$E2119=""),"",IF($P2119=1,0,N($E2119)*N($F2119)-N($G2119)+N($H2119)))</f>
        <v/>
      </c>
      <c r="L2119" s="52">
        <f>IF(K2119="","",IF($P2119=1,0,N($E2119)*IFERROR(INDEX(Products!$D$8:$D$307,MATCH($D2119,Products!$A$8:$A$307,0)),0)))</f>
        <v/>
      </c>
      <c r="M2119" s="52">
        <f>IF(OR(K2119="",$O2119=0),IF(K2119="","",0),IF($P2119=1,0,K2119*(N(INDEX(Settings!$E$11:$E$18,$O2119))+N(INDEX(Settings!$G$11:$G$18,$O2119)))+N(INDEX(Settings!$F$11:$F$18,$O2119))))</f>
        <v/>
      </c>
      <c r="N2119" s="53">
        <f>IF(K2119="","",K2119-L2119-M2119-N($I2119)-$P2119*N(Settings!$D$20))</f>
        <v/>
      </c>
      <c r="O2119">
        <f>IF($C2119="",0,IFERROR(MATCH($C2119,Settings!$D$11:$D$18,0),0))</f>
        <v/>
      </c>
      <c r="P2119">
        <f>IF(LOWER(TRIM($J2119&amp;""))="x",1,0)</f>
        <v/>
      </c>
    </row>
    <row r="2120">
      <c r="A2120" s="49" t="n">
        <v>46281</v>
      </c>
      <c r="B2120" s="50" t="inlineStr">
        <is>
          <t>BL28113</t>
        </is>
      </c>
      <c r="C2120" s="50" t="inlineStr">
        <is>
          <t>Own shop</t>
        </is>
      </c>
      <c r="D2120" s="50" t="inlineStr">
        <is>
          <t>BL-403</t>
        </is>
      </c>
      <c r="E2120" s="50" t="n">
        <v>2</v>
      </c>
      <c r="F2120" s="51" t="n">
        <v>10.84</v>
      </c>
      <c r="G2120" s="51" t="n">
        <v>0</v>
      </c>
      <c r="H2120" s="51" t="n">
        <v>4.12</v>
      </c>
      <c r="I2120" s="51" t="n">
        <v>4.3</v>
      </c>
      <c r="J2120" s="50" t="n"/>
      <c r="K2120" s="52">
        <f>IF(OR($A2120="",$E2120=""),"",IF($P2120=1,0,N($E2120)*N($F2120)-N($G2120)+N($H2120)))</f>
        <v/>
      </c>
      <c r="L2120" s="52">
        <f>IF(K2120="","",IF($P2120=1,0,N($E2120)*IFERROR(INDEX(Products!$D$8:$D$307,MATCH($D2120,Products!$A$8:$A$307,0)),0)))</f>
        <v/>
      </c>
      <c r="M2120" s="52">
        <f>IF(OR(K2120="",$O2120=0),IF(K2120="","",0),IF($P2120=1,0,K2120*(N(INDEX(Settings!$E$11:$E$18,$O2120))+N(INDEX(Settings!$G$11:$G$18,$O2120)))+N(INDEX(Settings!$F$11:$F$18,$O2120))))</f>
        <v/>
      </c>
      <c r="N2120" s="53">
        <f>IF(K2120="","",K2120-L2120-M2120-N($I2120)-$P2120*N(Settings!$D$20))</f>
        <v/>
      </c>
      <c r="O2120">
        <f>IF($C2120="",0,IFERROR(MATCH($C2120,Settings!$D$11:$D$18,0),0))</f>
        <v/>
      </c>
      <c r="P2120">
        <f>IF(LOWER(TRIM($J2120&amp;""))="x",1,0)</f>
        <v/>
      </c>
    </row>
    <row r="2121">
      <c r="A2121" s="49" t="n">
        <v>46281</v>
      </c>
      <c r="B2121" s="50" t="inlineStr">
        <is>
          <t>BL28114</t>
        </is>
      </c>
      <c r="C2121" s="50" t="inlineStr">
        <is>
          <t>Own shop</t>
        </is>
      </c>
      <c r="D2121" s="50" t="inlineStr">
        <is>
          <t>BL-403</t>
        </is>
      </c>
      <c r="E2121" s="50" t="n">
        <v>1</v>
      </c>
      <c r="F2121" s="51" t="n">
        <v>10.84</v>
      </c>
      <c r="G2121" s="51" t="n">
        <v>1.08</v>
      </c>
      <c r="H2121" s="51" t="n">
        <v>4.12</v>
      </c>
      <c r="I2121" s="51" t="n">
        <v>5.14</v>
      </c>
      <c r="J2121" s="50" t="n"/>
      <c r="K2121" s="52">
        <f>IF(OR($A2121="",$E2121=""),"",IF($P2121=1,0,N($E2121)*N($F2121)-N($G2121)+N($H2121)))</f>
        <v/>
      </c>
      <c r="L2121" s="52">
        <f>IF(K2121="","",IF($P2121=1,0,N($E2121)*IFERROR(INDEX(Products!$D$8:$D$307,MATCH($D2121,Products!$A$8:$A$307,0)),0)))</f>
        <v/>
      </c>
      <c r="M2121" s="52">
        <f>IF(OR(K2121="",$O2121=0),IF(K2121="","",0),IF($P2121=1,0,K2121*(N(INDEX(Settings!$E$11:$E$18,$O2121))+N(INDEX(Settings!$G$11:$G$18,$O2121)))+N(INDEX(Settings!$F$11:$F$18,$O2121))))</f>
        <v/>
      </c>
      <c r="N2121" s="53">
        <f>IF(K2121="","",K2121-L2121-M2121-N($I2121)-$P2121*N(Settings!$D$20))</f>
        <v/>
      </c>
      <c r="O2121">
        <f>IF($C2121="",0,IFERROR(MATCH($C2121,Settings!$D$11:$D$18,0),0))</f>
        <v/>
      </c>
      <c r="P2121">
        <f>IF(LOWER(TRIM($J2121&amp;""))="x",1,0)</f>
        <v/>
      </c>
    </row>
    <row r="2122">
      <c r="A2122" s="49" t="n">
        <v>46281</v>
      </c>
      <c r="B2122" s="50" t="inlineStr">
        <is>
          <t>BL28115</t>
        </is>
      </c>
      <c r="C2122" s="50" t="inlineStr">
        <is>
          <t>Own shop</t>
        </is>
      </c>
      <c r="D2122" s="50" t="inlineStr">
        <is>
          <t>BL-202</t>
        </is>
      </c>
      <c r="E2122" s="50" t="n">
        <v>1</v>
      </c>
      <c r="F2122" s="51" t="n">
        <v>57.98</v>
      </c>
      <c r="G2122" s="51" t="n">
        <v>0</v>
      </c>
      <c r="H2122" s="51" t="n">
        <v>0</v>
      </c>
      <c r="I2122" s="51" t="n">
        <v>6.9</v>
      </c>
      <c r="J2122" s="50" t="n"/>
      <c r="K2122" s="52">
        <f>IF(OR($A2122="",$E2122=""),"",IF($P2122=1,0,N($E2122)*N($F2122)-N($G2122)+N($H2122)))</f>
        <v/>
      </c>
      <c r="L2122" s="52">
        <f>IF(K2122="","",IF($P2122=1,0,N($E2122)*IFERROR(INDEX(Products!$D$8:$D$307,MATCH($D2122,Products!$A$8:$A$307,0)),0)))</f>
        <v/>
      </c>
      <c r="M2122" s="52">
        <f>IF(OR(K2122="",$O2122=0),IF(K2122="","",0),IF($P2122=1,0,K2122*(N(INDEX(Settings!$E$11:$E$18,$O2122))+N(INDEX(Settings!$G$11:$G$18,$O2122)))+N(INDEX(Settings!$F$11:$F$18,$O2122))))</f>
        <v/>
      </c>
      <c r="N2122" s="53">
        <f>IF(K2122="","",K2122-L2122-M2122-N($I2122)-$P2122*N(Settings!$D$20))</f>
        <v/>
      </c>
      <c r="O2122">
        <f>IF($C2122="",0,IFERROR(MATCH($C2122,Settings!$D$11:$D$18,0),0))</f>
        <v/>
      </c>
      <c r="P2122">
        <f>IF(LOWER(TRIM($J2122&amp;""))="x",1,0)</f>
        <v/>
      </c>
    </row>
    <row r="2123">
      <c r="A2123" s="49" t="n">
        <v>46282</v>
      </c>
      <c r="B2123" s="50" t="inlineStr">
        <is>
          <t>BL28116</t>
        </is>
      </c>
      <c r="C2123" s="50" t="inlineStr">
        <is>
          <t>Amazon</t>
        </is>
      </c>
      <c r="D2123" s="50" t="inlineStr">
        <is>
          <t>BL-303</t>
        </is>
      </c>
      <c r="E2123" s="50" t="n">
        <v>1</v>
      </c>
      <c r="F2123" s="51" t="n">
        <v>10.5</v>
      </c>
      <c r="G2123" s="51" t="n">
        <v>0</v>
      </c>
      <c r="H2123" s="51" t="n">
        <v>0</v>
      </c>
      <c r="I2123" s="51" t="n">
        <v>4.77</v>
      </c>
      <c r="J2123" s="50" t="inlineStr">
        <is>
          <t>x</t>
        </is>
      </c>
      <c r="K2123" s="52">
        <f>IF(OR($A2123="",$E2123=""),"",IF($P2123=1,0,N($E2123)*N($F2123)-N($G2123)+N($H2123)))</f>
        <v/>
      </c>
      <c r="L2123" s="52">
        <f>IF(K2123="","",IF($P2123=1,0,N($E2123)*IFERROR(INDEX(Products!$D$8:$D$307,MATCH($D2123,Products!$A$8:$A$307,0)),0)))</f>
        <v/>
      </c>
      <c r="M2123" s="52">
        <f>IF(OR(K2123="",$O2123=0),IF(K2123="","",0),IF($P2123=1,0,K2123*(N(INDEX(Settings!$E$11:$E$18,$O2123))+N(INDEX(Settings!$G$11:$G$18,$O2123)))+N(INDEX(Settings!$F$11:$F$18,$O2123))))</f>
        <v/>
      </c>
      <c r="N2123" s="53">
        <f>IF(K2123="","",K2123-L2123-M2123-N($I2123)-$P2123*N(Settings!$D$20))</f>
        <v/>
      </c>
      <c r="O2123">
        <f>IF($C2123="",0,IFERROR(MATCH($C2123,Settings!$D$11:$D$18,0),0))</f>
        <v/>
      </c>
      <c r="P2123">
        <f>IF(LOWER(TRIM($J2123&amp;""))="x",1,0)</f>
        <v/>
      </c>
    </row>
    <row r="2124">
      <c r="A2124" s="49" t="n">
        <v>46282</v>
      </c>
      <c r="B2124" s="50" t="inlineStr">
        <is>
          <t>BL28117</t>
        </is>
      </c>
      <c r="C2124" s="50" t="inlineStr">
        <is>
          <t>Etsy</t>
        </is>
      </c>
      <c r="D2124" s="50" t="inlineStr">
        <is>
          <t>BL-303</t>
        </is>
      </c>
      <c r="E2124" s="50" t="n">
        <v>1</v>
      </c>
      <c r="F2124" s="51" t="n">
        <v>10</v>
      </c>
      <c r="G2124" s="51" t="n">
        <v>0</v>
      </c>
      <c r="H2124" s="51" t="n">
        <v>3.28</v>
      </c>
      <c r="I2124" s="51" t="n">
        <v>4.63</v>
      </c>
      <c r="J2124" s="50" t="n"/>
      <c r="K2124" s="52">
        <f>IF(OR($A2124="",$E2124=""),"",IF($P2124=1,0,N($E2124)*N($F2124)-N($G2124)+N($H2124)))</f>
        <v/>
      </c>
      <c r="L2124" s="52">
        <f>IF(K2124="","",IF($P2124=1,0,N($E2124)*IFERROR(INDEX(Products!$D$8:$D$307,MATCH($D2124,Products!$A$8:$A$307,0)),0)))</f>
        <v/>
      </c>
      <c r="M2124" s="52">
        <f>IF(OR(K2124="",$O2124=0),IF(K2124="","",0),IF($P2124=1,0,K2124*(N(INDEX(Settings!$E$11:$E$18,$O2124))+N(INDEX(Settings!$G$11:$G$18,$O2124)))+N(INDEX(Settings!$F$11:$F$18,$O2124))))</f>
        <v/>
      </c>
      <c r="N2124" s="53">
        <f>IF(K2124="","",K2124-L2124-M2124-N($I2124)-$P2124*N(Settings!$D$20))</f>
        <v/>
      </c>
      <c r="O2124">
        <f>IF($C2124="",0,IFERROR(MATCH($C2124,Settings!$D$11:$D$18,0),0))</f>
        <v/>
      </c>
      <c r="P2124">
        <f>IF(LOWER(TRIM($J2124&amp;""))="x",1,0)</f>
        <v/>
      </c>
    </row>
    <row r="2125">
      <c r="A2125" s="49" t="n">
        <v>46282</v>
      </c>
      <c r="B2125" s="50" t="inlineStr">
        <is>
          <t>BL28118</t>
        </is>
      </c>
      <c r="C2125" s="50" t="inlineStr">
        <is>
          <t>Own shop</t>
        </is>
      </c>
      <c r="D2125" s="50" t="inlineStr">
        <is>
          <t>BL-202</t>
        </is>
      </c>
      <c r="E2125" s="50" t="n">
        <v>1</v>
      </c>
      <c r="F2125" s="51" t="n">
        <v>57.98</v>
      </c>
      <c r="G2125" s="51" t="n">
        <v>0</v>
      </c>
      <c r="H2125" s="51" t="n">
        <v>0</v>
      </c>
      <c r="I2125" s="51" t="n">
        <v>6.9</v>
      </c>
      <c r="J2125" s="50" t="n"/>
      <c r="K2125" s="52">
        <f>IF(OR($A2125="",$E2125=""),"",IF($P2125=1,0,N($E2125)*N($F2125)-N($G2125)+N($H2125)))</f>
        <v/>
      </c>
      <c r="L2125" s="52">
        <f>IF(K2125="","",IF($P2125=1,0,N($E2125)*IFERROR(INDEX(Products!$D$8:$D$307,MATCH($D2125,Products!$A$8:$A$307,0)),0)))</f>
        <v/>
      </c>
      <c r="M2125" s="52">
        <f>IF(OR(K2125="",$O2125=0),IF(K2125="","",0),IF($P2125=1,0,K2125*(N(INDEX(Settings!$E$11:$E$18,$O2125))+N(INDEX(Settings!$G$11:$G$18,$O2125)))+N(INDEX(Settings!$F$11:$F$18,$O2125))))</f>
        <v/>
      </c>
      <c r="N2125" s="53">
        <f>IF(K2125="","",K2125-L2125-M2125-N($I2125)-$P2125*N(Settings!$D$20))</f>
        <v/>
      </c>
      <c r="O2125">
        <f>IF($C2125="",0,IFERROR(MATCH($C2125,Settings!$D$11:$D$18,0),0))</f>
        <v/>
      </c>
      <c r="P2125">
        <f>IF(LOWER(TRIM($J2125&amp;""))="x",1,0)</f>
        <v/>
      </c>
    </row>
    <row r="2126">
      <c r="A2126" s="49" t="n">
        <v>46282</v>
      </c>
      <c r="B2126" s="50" t="inlineStr">
        <is>
          <t>BL28119</t>
        </is>
      </c>
      <c r="C2126" s="50" t="inlineStr">
        <is>
          <t>Amazon</t>
        </is>
      </c>
      <c r="D2126" s="50" t="inlineStr">
        <is>
          <t>BL-202</t>
        </is>
      </c>
      <c r="E2126" s="50" t="n">
        <v>2</v>
      </c>
      <c r="F2126" s="51" t="n">
        <v>60.88</v>
      </c>
      <c r="G2126" s="51" t="n">
        <v>0</v>
      </c>
      <c r="H2126" s="51" t="n">
        <v>0</v>
      </c>
      <c r="I2126" s="51" t="n">
        <v>6.9</v>
      </c>
      <c r="J2126" s="50" t="n"/>
      <c r="K2126" s="52">
        <f>IF(OR($A2126="",$E2126=""),"",IF($P2126=1,0,N($E2126)*N($F2126)-N($G2126)+N($H2126)))</f>
        <v/>
      </c>
      <c r="L2126" s="52">
        <f>IF(K2126="","",IF($P2126=1,0,N($E2126)*IFERROR(INDEX(Products!$D$8:$D$307,MATCH($D2126,Products!$A$8:$A$307,0)),0)))</f>
        <v/>
      </c>
      <c r="M2126" s="52">
        <f>IF(OR(K2126="",$O2126=0),IF(K2126="","",0),IF($P2126=1,0,K2126*(N(INDEX(Settings!$E$11:$E$18,$O2126))+N(INDEX(Settings!$G$11:$G$18,$O2126)))+N(INDEX(Settings!$F$11:$F$18,$O2126))))</f>
        <v/>
      </c>
      <c r="N2126" s="53">
        <f>IF(K2126="","",K2126-L2126-M2126-N($I2126)-$P2126*N(Settings!$D$20))</f>
        <v/>
      </c>
      <c r="O2126">
        <f>IF($C2126="",0,IFERROR(MATCH($C2126,Settings!$D$11:$D$18,0),0))</f>
        <v/>
      </c>
      <c r="P2126">
        <f>IF(LOWER(TRIM($J2126&amp;""))="x",1,0)</f>
        <v/>
      </c>
    </row>
    <row r="2127">
      <c r="A2127" s="49" t="n">
        <v>46282</v>
      </c>
      <c r="B2127" s="50" t="inlineStr">
        <is>
          <t>BL28120</t>
        </is>
      </c>
      <c r="C2127" s="50" t="inlineStr">
        <is>
          <t>Amazon</t>
        </is>
      </c>
      <c r="D2127" s="50" t="inlineStr">
        <is>
          <t>BL-104</t>
        </is>
      </c>
      <c r="E2127" s="50" t="n">
        <v>1</v>
      </c>
      <c r="F2127" s="51" t="n">
        <v>8.74</v>
      </c>
      <c r="G2127" s="51" t="n">
        <v>0</v>
      </c>
      <c r="H2127" s="51" t="n">
        <v>0</v>
      </c>
      <c r="I2127" s="51" t="n">
        <v>4.49</v>
      </c>
      <c r="J2127" s="50" t="n"/>
      <c r="K2127" s="52">
        <f>IF(OR($A2127="",$E2127=""),"",IF($P2127=1,0,N($E2127)*N($F2127)-N($G2127)+N($H2127)))</f>
        <v/>
      </c>
      <c r="L2127" s="52">
        <f>IF(K2127="","",IF($P2127=1,0,N($E2127)*IFERROR(INDEX(Products!$D$8:$D$307,MATCH($D2127,Products!$A$8:$A$307,0)),0)))</f>
        <v/>
      </c>
      <c r="M2127" s="52">
        <f>IF(OR(K2127="",$O2127=0),IF(K2127="","",0),IF($P2127=1,0,K2127*(N(INDEX(Settings!$E$11:$E$18,$O2127))+N(INDEX(Settings!$G$11:$G$18,$O2127)))+N(INDEX(Settings!$F$11:$F$18,$O2127))))</f>
        <v/>
      </c>
      <c r="N2127" s="53">
        <f>IF(K2127="","",K2127-L2127-M2127-N($I2127)-$P2127*N(Settings!$D$20))</f>
        <v/>
      </c>
      <c r="O2127">
        <f>IF($C2127="",0,IFERROR(MATCH($C2127,Settings!$D$11:$D$18,0),0))</f>
        <v/>
      </c>
      <c r="P2127">
        <f>IF(LOWER(TRIM($J2127&amp;""))="x",1,0)</f>
        <v/>
      </c>
    </row>
    <row r="2128">
      <c r="A2128" s="49" t="n">
        <v>46282</v>
      </c>
      <c r="B2128" s="50" t="inlineStr">
        <is>
          <t>BL28121</t>
        </is>
      </c>
      <c r="C2128" s="50" t="inlineStr">
        <is>
          <t>Amazon</t>
        </is>
      </c>
      <c r="D2128" s="50" t="inlineStr">
        <is>
          <t>BL-103</t>
        </is>
      </c>
      <c r="E2128" s="50" t="n">
        <v>1</v>
      </c>
      <c r="F2128" s="51" t="n">
        <v>30.79</v>
      </c>
      <c r="G2128" s="51" t="n">
        <v>0</v>
      </c>
      <c r="H2128" s="51" t="n">
        <v>0</v>
      </c>
      <c r="I2128" s="51" t="n">
        <v>4.72</v>
      </c>
      <c r="J2128" s="50" t="n"/>
      <c r="K2128" s="52">
        <f>IF(OR($A2128="",$E2128=""),"",IF($P2128=1,0,N($E2128)*N($F2128)-N($G2128)+N($H2128)))</f>
        <v/>
      </c>
      <c r="L2128" s="52">
        <f>IF(K2128="","",IF($P2128=1,0,N($E2128)*IFERROR(INDEX(Products!$D$8:$D$307,MATCH($D2128,Products!$A$8:$A$307,0)),0)))</f>
        <v/>
      </c>
      <c r="M2128" s="52">
        <f>IF(OR(K2128="",$O2128=0),IF(K2128="","",0),IF($P2128=1,0,K2128*(N(INDEX(Settings!$E$11:$E$18,$O2128))+N(INDEX(Settings!$G$11:$G$18,$O2128)))+N(INDEX(Settings!$F$11:$F$18,$O2128))))</f>
        <v/>
      </c>
      <c r="N2128" s="53">
        <f>IF(K2128="","",K2128-L2128-M2128-N($I2128)-$P2128*N(Settings!$D$20))</f>
        <v/>
      </c>
      <c r="O2128">
        <f>IF($C2128="",0,IFERROR(MATCH($C2128,Settings!$D$11:$D$18,0),0))</f>
        <v/>
      </c>
      <c r="P2128">
        <f>IF(LOWER(TRIM($J2128&amp;""))="x",1,0)</f>
        <v/>
      </c>
    </row>
    <row r="2129">
      <c r="A2129" s="49" t="n">
        <v>46282</v>
      </c>
      <c r="B2129" s="50" t="inlineStr">
        <is>
          <t>BL28122</t>
        </is>
      </c>
      <c r="C2129" s="50" t="inlineStr">
        <is>
          <t>Amazon</t>
        </is>
      </c>
      <c r="D2129" s="50" t="inlineStr">
        <is>
          <t>BL-401</t>
        </is>
      </c>
      <c r="E2129" s="50" t="n">
        <v>1</v>
      </c>
      <c r="F2129" s="51" t="n">
        <v>24.62</v>
      </c>
      <c r="G2129" s="51" t="n">
        <v>0</v>
      </c>
      <c r="H2129" s="51" t="n">
        <v>0</v>
      </c>
      <c r="I2129" s="51" t="n">
        <v>4.46</v>
      </c>
      <c r="J2129" s="50" t="inlineStr">
        <is>
          <t>x</t>
        </is>
      </c>
      <c r="K2129" s="52">
        <f>IF(OR($A2129="",$E2129=""),"",IF($P2129=1,0,N($E2129)*N($F2129)-N($G2129)+N($H2129)))</f>
        <v/>
      </c>
      <c r="L2129" s="52">
        <f>IF(K2129="","",IF($P2129=1,0,N($E2129)*IFERROR(INDEX(Products!$D$8:$D$307,MATCH($D2129,Products!$A$8:$A$307,0)),0)))</f>
        <v/>
      </c>
      <c r="M2129" s="52">
        <f>IF(OR(K2129="",$O2129=0),IF(K2129="","",0),IF($P2129=1,0,K2129*(N(INDEX(Settings!$E$11:$E$18,$O2129))+N(INDEX(Settings!$G$11:$G$18,$O2129)))+N(INDEX(Settings!$F$11:$F$18,$O2129))))</f>
        <v/>
      </c>
      <c r="N2129" s="53">
        <f>IF(K2129="","",K2129-L2129-M2129-N($I2129)-$P2129*N(Settings!$D$20))</f>
        <v/>
      </c>
      <c r="O2129">
        <f>IF($C2129="",0,IFERROR(MATCH($C2129,Settings!$D$11:$D$18,0),0))</f>
        <v/>
      </c>
      <c r="P2129">
        <f>IF(LOWER(TRIM($J2129&amp;""))="x",1,0)</f>
        <v/>
      </c>
    </row>
    <row r="2130">
      <c r="A2130" s="49" t="n">
        <v>46282</v>
      </c>
      <c r="B2130" s="50" t="inlineStr">
        <is>
          <t>BL28123</t>
        </is>
      </c>
      <c r="C2130" s="50" t="inlineStr">
        <is>
          <t>Amazon</t>
        </is>
      </c>
      <c r="D2130" s="50" t="inlineStr">
        <is>
          <t>BL-103</t>
        </is>
      </c>
      <c r="E2130" s="50" t="n">
        <v>1</v>
      </c>
      <c r="F2130" s="51" t="n">
        <v>30.79</v>
      </c>
      <c r="G2130" s="51" t="n">
        <v>0</v>
      </c>
      <c r="H2130" s="51" t="n">
        <v>0</v>
      </c>
      <c r="I2130" s="51" t="n">
        <v>4.62</v>
      </c>
      <c r="J2130" s="50" t="n"/>
      <c r="K2130" s="52">
        <f>IF(OR($A2130="",$E2130=""),"",IF($P2130=1,0,N($E2130)*N($F2130)-N($G2130)+N($H2130)))</f>
        <v/>
      </c>
      <c r="L2130" s="52">
        <f>IF(K2130="","",IF($P2130=1,0,N($E2130)*IFERROR(INDEX(Products!$D$8:$D$307,MATCH($D2130,Products!$A$8:$A$307,0)),0)))</f>
        <v/>
      </c>
      <c r="M2130" s="52">
        <f>IF(OR(K2130="",$O2130=0),IF(K2130="","",0),IF($P2130=1,0,K2130*(N(INDEX(Settings!$E$11:$E$18,$O2130))+N(INDEX(Settings!$G$11:$G$18,$O2130)))+N(INDEX(Settings!$F$11:$F$18,$O2130))))</f>
        <v/>
      </c>
      <c r="N2130" s="53">
        <f>IF(K2130="","",K2130-L2130-M2130-N($I2130)-$P2130*N(Settings!$D$20))</f>
        <v/>
      </c>
      <c r="O2130">
        <f>IF($C2130="",0,IFERROR(MATCH($C2130,Settings!$D$11:$D$18,0),0))</f>
        <v/>
      </c>
      <c r="P2130">
        <f>IF(LOWER(TRIM($J2130&amp;""))="x",1,0)</f>
        <v/>
      </c>
    </row>
    <row r="2131">
      <c r="A2131" s="49" t="n">
        <v>46282</v>
      </c>
      <c r="B2131" s="50" t="inlineStr">
        <is>
          <t>BL28124</t>
        </is>
      </c>
      <c r="C2131" s="50" t="inlineStr">
        <is>
          <t>Etsy</t>
        </is>
      </c>
      <c r="D2131" s="50" t="inlineStr">
        <is>
          <t>BL-202</t>
        </is>
      </c>
      <c r="E2131" s="50" t="n">
        <v>1</v>
      </c>
      <c r="F2131" s="51" t="n">
        <v>57.98</v>
      </c>
      <c r="G2131" s="51" t="n">
        <v>0</v>
      </c>
      <c r="H2131" s="51" t="n">
        <v>3.28</v>
      </c>
      <c r="I2131" s="51" t="n">
        <v>6.9</v>
      </c>
      <c r="J2131" s="50" t="n"/>
      <c r="K2131" s="52">
        <f>IF(OR($A2131="",$E2131=""),"",IF($P2131=1,0,N($E2131)*N($F2131)-N($G2131)+N($H2131)))</f>
        <v/>
      </c>
      <c r="L2131" s="52">
        <f>IF(K2131="","",IF($P2131=1,0,N($E2131)*IFERROR(INDEX(Products!$D$8:$D$307,MATCH($D2131,Products!$A$8:$A$307,0)),0)))</f>
        <v/>
      </c>
      <c r="M2131" s="52">
        <f>IF(OR(K2131="",$O2131=0),IF(K2131="","",0),IF($P2131=1,0,K2131*(N(INDEX(Settings!$E$11:$E$18,$O2131))+N(INDEX(Settings!$G$11:$G$18,$O2131)))+N(INDEX(Settings!$F$11:$F$18,$O2131))))</f>
        <v/>
      </c>
      <c r="N2131" s="53">
        <f>IF(K2131="","",K2131-L2131-M2131-N($I2131)-$P2131*N(Settings!$D$20))</f>
        <v/>
      </c>
      <c r="O2131">
        <f>IF($C2131="",0,IFERROR(MATCH($C2131,Settings!$D$11:$D$18,0),0))</f>
        <v/>
      </c>
      <c r="P2131">
        <f>IF(LOWER(TRIM($J2131&amp;""))="x",1,0)</f>
        <v/>
      </c>
    </row>
    <row r="2132">
      <c r="A2132" s="49" t="n">
        <v>46282</v>
      </c>
      <c r="B2132" s="50" t="inlineStr">
        <is>
          <t>BL28125</t>
        </is>
      </c>
      <c r="C2132" s="50" t="inlineStr">
        <is>
          <t>eBay</t>
        </is>
      </c>
      <c r="D2132" s="50" t="inlineStr">
        <is>
          <t>BL-301</t>
        </is>
      </c>
      <c r="E2132" s="50" t="n">
        <v>1</v>
      </c>
      <c r="F2132" s="51" t="n">
        <v>18.4</v>
      </c>
      <c r="G2132" s="51" t="n">
        <v>0</v>
      </c>
      <c r="H2132" s="51" t="n">
        <v>3.28</v>
      </c>
      <c r="I2132" s="51" t="n">
        <v>5</v>
      </c>
      <c r="J2132" s="50" t="n"/>
      <c r="K2132" s="52">
        <f>IF(OR($A2132="",$E2132=""),"",IF($P2132=1,0,N($E2132)*N($F2132)-N($G2132)+N($H2132)))</f>
        <v/>
      </c>
      <c r="L2132" s="52">
        <f>IF(K2132="","",IF($P2132=1,0,N($E2132)*IFERROR(INDEX(Products!$D$8:$D$307,MATCH($D2132,Products!$A$8:$A$307,0)),0)))</f>
        <v/>
      </c>
      <c r="M2132" s="52">
        <f>IF(OR(K2132="",$O2132=0),IF(K2132="","",0),IF($P2132=1,0,K2132*(N(INDEX(Settings!$E$11:$E$18,$O2132))+N(INDEX(Settings!$G$11:$G$18,$O2132)))+N(INDEX(Settings!$F$11:$F$18,$O2132))))</f>
        <v/>
      </c>
      <c r="N2132" s="53">
        <f>IF(K2132="","",K2132-L2132-M2132-N($I2132)-$P2132*N(Settings!$D$20))</f>
        <v/>
      </c>
      <c r="O2132">
        <f>IF($C2132="",0,IFERROR(MATCH($C2132,Settings!$D$11:$D$18,0),0))</f>
        <v/>
      </c>
      <c r="P2132">
        <f>IF(LOWER(TRIM($J2132&amp;""))="x",1,0)</f>
        <v/>
      </c>
    </row>
    <row r="2133">
      <c r="A2133" s="49" t="n">
        <v>46282</v>
      </c>
      <c r="B2133" s="50" t="inlineStr">
        <is>
          <t>BL28126</t>
        </is>
      </c>
      <c r="C2133" s="50" t="inlineStr">
        <is>
          <t>Amazon</t>
        </is>
      </c>
      <c r="D2133" s="50" t="inlineStr">
        <is>
          <t>BL-302</t>
        </is>
      </c>
      <c r="E2133" s="50" t="n">
        <v>1</v>
      </c>
      <c r="F2133" s="51" t="n">
        <v>35.21</v>
      </c>
      <c r="G2133" s="51" t="n">
        <v>0</v>
      </c>
      <c r="H2133" s="51" t="n">
        <v>0</v>
      </c>
      <c r="I2133" s="51" t="n">
        <v>4.98</v>
      </c>
      <c r="J2133" s="50" t="n"/>
      <c r="K2133" s="52">
        <f>IF(OR($A2133="",$E2133=""),"",IF($P2133=1,0,N($E2133)*N($F2133)-N($G2133)+N($H2133)))</f>
        <v/>
      </c>
      <c r="L2133" s="52">
        <f>IF(K2133="","",IF($P2133=1,0,N($E2133)*IFERROR(INDEX(Products!$D$8:$D$307,MATCH($D2133,Products!$A$8:$A$307,0)),0)))</f>
        <v/>
      </c>
      <c r="M2133" s="52">
        <f>IF(OR(K2133="",$O2133=0),IF(K2133="","",0),IF($P2133=1,0,K2133*(N(INDEX(Settings!$E$11:$E$18,$O2133))+N(INDEX(Settings!$G$11:$G$18,$O2133)))+N(INDEX(Settings!$F$11:$F$18,$O2133))))</f>
        <v/>
      </c>
      <c r="N2133" s="53">
        <f>IF(K2133="","",K2133-L2133-M2133-N($I2133)-$P2133*N(Settings!$D$20))</f>
        <v/>
      </c>
      <c r="O2133">
        <f>IF($C2133="",0,IFERROR(MATCH($C2133,Settings!$D$11:$D$18,0),0))</f>
        <v/>
      </c>
      <c r="P2133">
        <f>IF(LOWER(TRIM($J2133&amp;""))="x",1,0)</f>
        <v/>
      </c>
    </row>
    <row r="2134">
      <c r="A2134" s="49" t="n">
        <v>46282</v>
      </c>
      <c r="B2134" s="50" t="inlineStr">
        <is>
          <t>BL28127</t>
        </is>
      </c>
      <c r="C2134" s="50" t="inlineStr">
        <is>
          <t>eBay</t>
        </is>
      </c>
      <c r="D2134" s="50" t="inlineStr">
        <is>
          <t>BL-101</t>
        </is>
      </c>
      <c r="E2134" s="50" t="n">
        <v>1</v>
      </c>
      <c r="F2134" s="51" t="n">
        <v>20.92</v>
      </c>
      <c r="G2134" s="51" t="n">
        <v>0</v>
      </c>
      <c r="H2134" s="51" t="n">
        <v>3.28</v>
      </c>
      <c r="I2134" s="51" t="n">
        <v>4.95</v>
      </c>
      <c r="J2134" s="50" t="n"/>
      <c r="K2134" s="52">
        <f>IF(OR($A2134="",$E2134=""),"",IF($P2134=1,0,N($E2134)*N($F2134)-N($G2134)+N($H2134)))</f>
        <v/>
      </c>
      <c r="L2134" s="52">
        <f>IF(K2134="","",IF($P2134=1,0,N($E2134)*IFERROR(INDEX(Products!$D$8:$D$307,MATCH($D2134,Products!$A$8:$A$307,0)),0)))</f>
        <v/>
      </c>
      <c r="M2134" s="52">
        <f>IF(OR(K2134="",$O2134=0),IF(K2134="","",0),IF($P2134=1,0,K2134*(N(INDEX(Settings!$E$11:$E$18,$O2134))+N(INDEX(Settings!$G$11:$G$18,$O2134)))+N(INDEX(Settings!$F$11:$F$18,$O2134))))</f>
        <v/>
      </c>
      <c r="N2134" s="53">
        <f>IF(K2134="","",K2134-L2134-M2134-N($I2134)-$P2134*N(Settings!$D$20))</f>
        <v/>
      </c>
      <c r="O2134">
        <f>IF($C2134="",0,IFERROR(MATCH($C2134,Settings!$D$11:$D$18,0),0))</f>
        <v/>
      </c>
      <c r="P2134">
        <f>IF(LOWER(TRIM($J2134&amp;""))="x",1,0)</f>
        <v/>
      </c>
    </row>
    <row r="2135">
      <c r="A2135" s="49" t="n">
        <v>46282</v>
      </c>
      <c r="B2135" s="50" t="inlineStr">
        <is>
          <t>BL28128</t>
        </is>
      </c>
      <c r="C2135" s="50" t="inlineStr">
        <is>
          <t>Own shop</t>
        </is>
      </c>
      <c r="D2135" s="50" t="inlineStr">
        <is>
          <t>BL-202</t>
        </is>
      </c>
      <c r="E2135" s="50" t="n">
        <v>1</v>
      </c>
      <c r="F2135" s="51" t="n">
        <v>57.98</v>
      </c>
      <c r="G2135" s="51" t="n">
        <v>0</v>
      </c>
      <c r="H2135" s="51" t="n">
        <v>0</v>
      </c>
      <c r="I2135" s="51" t="n">
        <v>6.9</v>
      </c>
      <c r="J2135" s="50" t="n"/>
      <c r="K2135" s="52">
        <f>IF(OR($A2135="",$E2135=""),"",IF($P2135=1,0,N($E2135)*N($F2135)-N($G2135)+N($H2135)))</f>
        <v/>
      </c>
      <c r="L2135" s="52">
        <f>IF(K2135="","",IF($P2135=1,0,N($E2135)*IFERROR(INDEX(Products!$D$8:$D$307,MATCH($D2135,Products!$A$8:$A$307,0)),0)))</f>
        <v/>
      </c>
      <c r="M2135" s="52">
        <f>IF(OR(K2135="",$O2135=0),IF(K2135="","",0),IF($P2135=1,0,K2135*(N(INDEX(Settings!$E$11:$E$18,$O2135))+N(INDEX(Settings!$G$11:$G$18,$O2135)))+N(INDEX(Settings!$F$11:$F$18,$O2135))))</f>
        <v/>
      </c>
      <c r="N2135" s="53">
        <f>IF(K2135="","",K2135-L2135-M2135-N($I2135)-$P2135*N(Settings!$D$20))</f>
        <v/>
      </c>
      <c r="O2135">
        <f>IF($C2135="",0,IFERROR(MATCH($C2135,Settings!$D$11:$D$18,0),0))</f>
        <v/>
      </c>
      <c r="P2135">
        <f>IF(LOWER(TRIM($J2135&amp;""))="x",1,0)</f>
        <v/>
      </c>
    </row>
    <row r="2136">
      <c r="A2136" s="49" t="n">
        <v>46283</v>
      </c>
      <c r="B2136" s="50" t="inlineStr">
        <is>
          <t>BL28129</t>
        </is>
      </c>
      <c r="C2136" s="50" t="inlineStr">
        <is>
          <t>Etsy</t>
        </is>
      </c>
      <c r="D2136" s="50" t="inlineStr">
        <is>
          <t>BL-301</t>
        </is>
      </c>
      <c r="E2136" s="50" t="n">
        <v>1</v>
      </c>
      <c r="F2136" s="51" t="n">
        <v>18.4</v>
      </c>
      <c r="G2136" s="51" t="n">
        <v>0</v>
      </c>
      <c r="H2136" s="51" t="n">
        <v>3.28</v>
      </c>
      <c r="I2136" s="51" t="n">
        <v>4.53</v>
      </c>
      <c r="J2136" s="50" t="n"/>
      <c r="K2136" s="52">
        <f>IF(OR($A2136="",$E2136=""),"",IF($P2136=1,0,N($E2136)*N($F2136)-N($G2136)+N($H2136)))</f>
        <v/>
      </c>
      <c r="L2136" s="52">
        <f>IF(K2136="","",IF($P2136=1,0,N($E2136)*IFERROR(INDEX(Products!$D$8:$D$307,MATCH($D2136,Products!$A$8:$A$307,0)),0)))</f>
        <v/>
      </c>
      <c r="M2136" s="52">
        <f>IF(OR(K2136="",$O2136=0),IF(K2136="","",0),IF($P2136=1,0,K2136*(N(INDEX(Settings!$E$11:$E$18,$O2136))+N(INDEX(Settings!$G$11:$G$18,$O2136)))+N(INDEX(Settings!$F$11:$F$18,$O2136))))</f>
        <v/>
      </c>
      <c r="N2136" s="53">
        <f>IF(K2136="","",K2136-L2136-M2136-N($I2136)-$P2136*N(Settings!$D$20))</f>
        <v/>
      </c>
      <c r="O2136">
        <f>IF($C2136="",0,IFERROR(MATCH($C2136,Settings!$D$11:$D$18,0),0))</f>
        <v/>
      </c>
      <c r="P2136">
        <f>IF(LOWER(TRIM($J2136&amp;""))="x",1,0)</f>
        <v/>
      </c>
    </row>
    <row r="2137">
      <c r="A2137" s="49" t="n">
        <v>46283</v>
      </c>
      <c r="B2137" s="50" t="inlineStr">
        <is>
          <t>BL28130</t>
        </is>
      </c>
      <c r="C2137" s="50" t="inlineStr">
        <is>
          <t>Amazon</t>
        </is>
      </c>
      <c r="D2137" s="50" t="inlineStr">
        <is>
          <t>BL-203</t>
        </is>
      </c>
      <c r="E2137" s="50" t="n">
        <v>1</v>
      </c>
      <c r="F2137" s="51" t="n">
        <v>17.56</v>
      </c>
      <c r="G2137" s="51" t="n">
        <v>0</v>
      </c>
      <c r="H2137" s="51" t="n">
        <v>0</v>
      </c>
      <c r="I2137" s="51" t="n">
        <v>4.88</v>
      </c>
      <c r="J2137" s="50" t="n"/>
      <c r="K2137" s="52">
        <f>IF(OR($A2137="",$E2137=""),"",IF($P2137=1,0,N($E2137)*N($F2137)-N($G2137)+N($H2137)))</f>
        <v/>
      </c>
      <c r="L2137" s="52">
        <f>IF(K2137="","",IF($P2137=1,0,N($E2137)*IFERROR(INDEX(Products!$D$8:$D$307,MATCH($D2137,Products!$A$8:$A$307,0)),0)))</f>
        <v/>
      </c>
      <c r="M2137" s="52">
        <f>IF(OR(K2137="",$O2137=0),IF(K2137="","",0),IF($P2137=1,0,K2137*(N(INDEX(Settings!$E$11:$E$18,$O2137))+N(INDEX(Settings!$G$11:$G$18,$O2137)))+N(INDEX(Settings!$F$11:$F$18,$O2137))))</f>
        <v/>
      </c>
      <c r="N2137" s="53">
        <f>IF(K2137="","",K2137-L2137-M2137-N($I2137)-$P2137*N(Settings!$D$20))</f>
        <v/>
      </c>
      <c r="O2137">
        <f>IF($C2137="",0,IFERROR(MATCH($C2137,Settings!$D$11:$D$18,0),0))</f>
        <v/>
      </c>
      <c r="P2137">
        <f>IF(LOWER(TRIM($J2137&amp;""))="x",1,0)</f>
        <v/>
      </c>
    </row>
    <row r="2138">
      <c r="A2138" s="49" t="n">
        <v>46283</v>
      </c>
      <c r="B2138" s="50" t="inlineStr">
        <is>
          <t>BL28131</t>
        </is>
      </c>
      <c r="C2138" s="50" t="inlineStr">
        <is>
          <t>Own shop</t>
        </is>
      </c>
      <c r="D2138" s="50" t="inlineStr">
        <is>
          <t>BL-101</t>
        </is>
      </c>
      <c r="E2138" s="50" t="n">
        <v>1</v>
      </c>
      <c r="F2138" s="51" t="n">
        <v>20.92</v>
      </c>
      <c r="G2138" s="51" t="n">
        <v>0</v>
      </c>
      <c r="H2138" s="51" t="n">
        <v>4.12</v>
      </c>
      <c r="I2138" s="51" t="n">
        <v>4.51</v>
      </c>
      <c r="J2138" s="50" t="n"/>
      <c r="K2138" s="52">
        <f>IF(OR($A2138="",$E2138=""),"",IF($P2138=1,0,N($E2138)*N($F2138)-N($G2138)+N($H2138)))</f>
        <v/>
      </c>
      <c r="L2138" s="52">
        <f>IF(K2138="","",IF($P2138=1,0,N($E2138)*IFERROR(INDEX(Products!$D$8:$D$307,MATCH($D2138,Products!$A$8:$A$307,0)),0)))</f>
        <v/>
      </c>
      <c r="M2138" s="52">
        <f>IF(OR(K2138="",$O2138=0),IF(K2138="","",0),IF($P2138=1,0,K2138*(N(INDEX(Settings!$E$11:$E$18,$O2138))+N(INDEX(Settings!$G$11:$G$18,$O2138)))+N(INDEX(Settings!$F$11:$F$18,$O2138))))</f>
        <v/>
      </c>
      <c r="N2138" s="53">
        <f>IF(K2138="","",K2138-L2138-M2138-N($I2138)-$P2138*N(Settings!$D$20))</f>
        <v/>
      </c>
      <c r="O2138">
        <f>IF($C2138="",0,IFERROR(MATCH($C2138,Settings!$D$11:$D$18,0),0))</f>
        <v/>
      </c>
      <c r="P2138">
        <f>IF(LOWER(TRIM($J2138&amp;""))="x",1,0)</f>
        <v/>
      </c>
    </row>
    <row r="2139">
      <c r="A2139" s="49" t="n">
        <v>46283</v>
      </c>
      <c r="B2139" s="50" t="inlineStr">
        <is>
          <t>BL28132</t>
        </is>
      </c>
      <c r="C2139" s="50" t="inlineStr">
        <is>
          <t>Amazon</t>
        </is>
      </c>
      <c r="D2139" s="50" t="inlineStr">
        <is>
          <t>BL-301</t>
        </is>
      </c>
      <c r="E2139" s="50" t="n">
        <v>2</v>
      </c>
      <c r="F2139" s="51" t="n">
        <v>19.32</v>
      </c>
      <c r="G2139" s="51" t="n">
        <v>0</v>
      </c>
      <c r="H2139" s="51" t="n">
        <v>0</v>
      </c>
      <c r="I2139" s="51" t="n">
        <v>4.53</v>
      </c>
      <c r="J2139" s="50" t="n"/>
      <c r="K2139" s="52">
        <f>IF(OR($A2139="",$E2139=""),"",IF($P2139=1,0,N($E2139)*N($F2139)-N($G2139)+N($H2139)))</f>
        <v/>
      </c>
      <c r="L2139" s="52">
        <f>IF(K2139="","",IF($P2139=1,0,N($E2139)*IFERROR(INDEX(Products!$D$8:$D$307,MATCH($D2139,Products!$A$8:$A$307,0)),0)))</f>
        <v/>
      </c>
      <c r="M2139" s="52">
        <f>IF(OR(K2139="",$O2139=0),IF(K2139="","",0),IF($P2139=1,0,K2139*(N(INDEX(Settings!$E$11:$E$18,$O2139))+N(INDEX(Settings!$G$11:$G$18,$O2139)))+N(INDEX(Settings!$F$11:$F$18,$O2139))))</f>
        <v/>
      </c>
      <c r="N2139" s="53">
        <f>IF(K2139="","",K2139-L2139-M2139-N($I2139)-$P2139*N(Settings!$D$20))</f>
        <v/>
      </c>
      <c r="O2139">
        <f>IF($C2139="",0,IFERROR(MATCH($C2139,Settings!$D$11:$D$18,0),0))</f>
        <v/>
      </c>
      <c r="P2139">
        <f>IF(LOWER(TRIM($J2139&amp;""))="x",1,0)</f>
        <v/>
      </c>
    </row>
    <row r="2140">
      <c r="A2140" s="49" t="n">
        <v>46283</v>
      </c>
      <c r="B2140" s="50" t="inlineStr">
        <is>
          <t>BL28133</t>
        </is>
      </c>
      <c r="C2140" s="50" t="inlineStr">
        <is>
          <t>Own shop</t>
        </is>
      </c>
      <c r="D2140" s="50" t="inlineStr">
        <is>
          <t>BL-202</t>
        </is>
      </c>
      <c r="E2140" s="50" t="n">
        <v>1</v>
      </c>
      <c r="F2140" s="51" t="n">
        <v>57.98</v>
      </c>
      <c r="G2140" s="51" t="n">
        <v>5.8</v>
      </c>
      <c r="H2140" s="51" t="n">
        <v>0</v>
      </c>
      <c r="I2140" s="51" t="n">
        <v>6.9</v>
      </c>
      <c r="J2140" s="50" t="n"/>
      <c r="K2140" s="52">
        <f>IF(OR($A2140="",$E2140=""),"",IF($P2140=1,0,N($E2140)*N($F2140)-N($G2140)+N($H2140)))</f>
        <v/>
      </c>
      <c r="L2140" s="52">
        <f>IF(K2140="","",IF($P2140=1,0,N($E2140)*IFERROR(INDEX(Products!$D$8:$D$307,MATCH($D2140,Products!$A$8:$A$307,0)),0)))</f>
        <v/>
      </c>
      <c r="M2140" s="52">
        <f>IF(OR(K2140="",$O2140=0),IF(K2140="","",0),IF($P2140=1,0,K2140*(N(INDEX(Settings!$E$11:$E$18,$O2140))+N(INDEX(Settings!$G$11:$G$18,$O2140)))+N(INDEX(Settings!$F$11:$F$18,$O2140))))</f>
        <v/>
      </c>
      <c r="N2140" s="53">
        <f>IF(K2140="","",K2140-L2140-M2140-N($I2140)-$P2140*N(Settings!$D$20))</f>
        <v/>
      </c>
      <c r="O2140">
        <f>IF($C2140="",0,IFERROR(MATCH($C2140,Settings!$D$11:$D$18,0),0))</f>
        <v/>
      </c>
      <c r="P2140">
        <f>IF(LOWER(TRIM($J2140&amp;""))="x",1,0)</f>
        <v/>
      </c>
    </row>
    <row r="2141">
      <c r="A2141" s="49" t="n">
        <v>46283</v>
      </c>
      <c r="B2141" s="50" t="inlineStr">
        <is>
          <t>BL28134</t>
        </is>
      </c>
      <c r="C2141" s="50" t="inlineStr">
        <is>
          <t>Amazon</t>
        </is>
      </c>
      <c r="D2141" s="50" t="inlineStr">
        <is>
          <t>BL-101</t>
        </is>
      </c>
      <c r="E2141" s="50" t="n">
        <v>1</v>
      </c>
      <c r="F2141" s="51" t="n">
        <v>21.97</v>
      </c>
      <c r="G2141" s="51" t="n">
        <v>0</v>
      </c>
      <c r="H2141" s="51" t="n">
        <v>0</v>
      </c>
      <c r="I2141" s="51" t="n">
        <v>4.69</v>
      </c>
      <c r="J2141" s="50" t="n"/>
      <c r="K2141" s="52">
        <f>IF(OR($A2141="",$E2141=""),"",IF($P2141=1,0,N($E2141)*N($F2141)-N($G2141)+N($H2141)))</f>
        <v/>
      </c>
      <c r="L2141" s="52">
        <f>IF(K2141="","",IF($P2141=1,0,N($E2141)*IFERROR(INDEX(Products!$D$8:$D$307,MATCH($D2141,Products!$A$8:$A$307,0)),0)))</f>
        <v/>
      </c>
      <c r="M2141" s="52">
        <f>IF(OR(K2141="",$O2141=0),IF(K2141="","",0),IF($P2141=1,0,K2141*(N(INDEX(Settings!$E$11:$E$18,$O2141))+N(INDEX(Settings!$G$11:$G$18,$O2141)))+N(INDEX(Settings!$F$11:$F$18,$O2141))))</f>
        <v/>
      </c>
      <c r="N2141" s="53">
        <f>IF(K2141="","",K2141-L2141-M2141-N($I2141)-$P2141*N(Settings!$D$20))</f>
        <v/>
      </c>
      <c r="O2141">
        <f>IF($C2141="",0,IFERROR(MATCH($C2141,Settings!$D$11:$D$18,0),0))</f>
        <v/>
      </c>
      <c r="P2141">
        <f>IF(LOWER(TRIM($J2141&amp;""))="x",1,0)</f>
        <v/>
      </c>
    </row>
    <row r="2142">
      <c r="A2142" s="49" t="n">
        <v>46283</v>
      </c>
      <c r="B2142" s="50" t="inlineStr">
        <is>
          <t>BL28135</t>
        </is>
      </c>
      <c r="C2142" s="50" t="inlineStr">
        <is>
          <t>Etsy</t>
        </is>
      </c>
      <c r="D2142" s="50" t="inlineStr">
        <is>
          <t>BL-101</t>
        </is>
      </c>
      <c r="E2142" s="50" t="n">
        <v>1</v>
      </c>
      <c r="F2142" s="51" t="n">
        <v>20.92</v>
      </c>
      <c r="G2142" s="51" t="n">
        <v>0</v>
      </c>
      <c r="H2142" s="51" t="n">
        <v>3.28</v>
      </c>
      <c r="I2142" s="51" t="n">
        <v>4.52</v>
      </c>
      <c r="J2142" s="50" t="n"/>
      <c r="K2142" s="52">
        <f>IF(OR($A2142="",$E2142=""),"",IF($P2142=1,0,N($E2142)*N($F2142)-N($G2142)+N($H2142)))</f>
        <v/>
      </c>
      <c r="L2142" s="52">
        <f>IF(K2142="","",IF($P2142=1,0,N($E2142)*IFERROR(INDEX(Products!$D$8:$D$307,MATCH($D2142,Products!$A$8:$A$307,0)),0)))</f>
        <v/>
      </c>
      <c r="M2142" s="52">
        <f>IF(OR(K2142="",$O2142=0),IF(K2142="","",0),IF($P2142=1,0,K2142*(N(INDEX(Settings!$E$11:$E$18,$O2142))+N(INDEX(Settings!$G$11:$G$18,$O2142)))+N(INDEX(Settings!$F$11:$F$18,$O2142))))</f>
        <v/>
      </c>
      <c r="N2142" s="53">
        <f>IF(K2142="","",K2142-L2142-M2142-N($I2142)-$P2142*N(Settings!$D$20))</f>
        <v/>
      </c>
      <c r="O2142">
        <f>IF($C2142="",0,IFERROR(MATCH($C2142,Settings!$D$11:$D$18,0),0))</f>
        <v/>
      </c>
      <c r="P2142">
        <f>IF(LOWER(TRIM($J2142&amp;""))="x",1,0)</f>
        <v/>
      </c>
    </row>
    <row r="2143">
      <c r="A2143" s="49" t="n">
        <v>46283</v>
      </c>
      <c r="B2143" s="50" t="inlineStr">
        <is>
          <t>BL28136</t>
        </is>
      </c>
      <c r="C2143" s="50" t="inlineStr">
        <is>
          <t>Amazon</t>
        </is>
      </c>
      <c r="D2143" s="50" t="inlineStr">
        <is>
          <t>BL-403</t>
        </is>
      </c>
      <c r="E2143" s="50" t="n">
        <v>2</v>
      </c>
      <c r="F2143" s="51" t="n">
        <v>11.38</v>
      </c>
      <c r="G2143" s="51" t="n">
        <v>0</v>
      </c>
      <c r="H2143" s="51" t="n">
        <v>0</v>
      </c>
      <c r="I2143" s="51" t="n">
        <v>4.64</v>
      </c>
      <c r="J2143" s="50" t="n"/>
      <c r="K2143" s="52">
        <f>IF(OR($A2143="",$E2143=""),"",IF($P2143=1,0,N($E2143)*N($F2143)-N($G2143)+N($H2143)))</f>
        <v/>
      </c>
      <c r="L2143" s="52">
        <f>IF(K2143="","",IF($P2143=1,0,N($E2143)*IFERROR(INDEX(Products!$D$8:$D$307,MATCH($D2143,Products!$A$8:$A$307,0)),0)))</f>
        <v/>
      </c>
      <c r="M2143" s="52">
        <f>IF(OR(K2143="",$O2143=0),IF(K2143="","",0),IF($P2143=1,0,K2143*(N(INDEX(Settings!$E$11:$E$18,$O2143))+N(INDEX(Settings!$G$11:$G$18,$O2143)))+N(INDEX(Settings!$F$11:$F$18,$O2143))))</f>
        <v/>
      </c>
      <c r="N2143" s="53">
        <f>IF(K2143="","",K2143-L2143-M2143-N($I2143)-$P2143*N(Settings!$D$20))</f>
        <v/>
      </c>
      <c r="O2143">
        <f>IF($C2143="",0,IFERROR(MATCH($C2143,Settings!$D$11:$D$18,0),0))</f>
        <v/>
      </c>
      <c r="P2143">
        <f>IF(LOWER(TRIM($J2143&amp;""))="x",1,0)</f>
        <v/>
      </c>
    </row>
    <row r="2144">
      <c r="A2144" s="49" t="n">
        <v>46283</v>
      </c>
      <c r="B2144" s="50" t="inlineStr">
        <is>
          <t>BL28137</t>
        </is>
      </c>
      <c r="C2144" s="50" t="inlineStr">
        <is>
          <t>eBay</t>
        </is>
      </c>
      <c r="D2144" s="50" t="inlineStr">
        <is>
          <t>BL-203</t>
        </is>
      </c>
      <c r="E2144" s="50" t="n">
        <v>1</v>
      </c>
      <c r="F2144" s="51" t="n">
        <v>16.72</v>
      </c>
      <c r="G2144" s="51" t="n">
        <v>0</v>
      </c>
      <c r="H2144" s="51" t="n">
        <v>3.28</v>
      </c>
      <c r="I2144" s="51" t="n">
        <v>5.16</v>
      </c>
      <c r="J2144" s="50" t="n"/>
      <c r="K2144" s="52">
        <f>IF(OR($A2144="",$E2144=""),"",IF($P2144=1,0,N($E2144)*N($F2144)-N($G2144)+N($H2144)))</f>
        <v/>
      </c>
      <c r="L2144" s="52">
        <f>IF(K2144="","",IF($P2144=1,0,N($E2144)*IFERROR(INDEX(Products!$D$8:$D$307,MATCH($D2144,Products!$A$8:$A$307,0)),0)))</f>
        <v/>
      </c>
      <c r="M2144" s="52">
        <f>IF(OR(K2144="",$O2144=0),IF(K2144="","",0),IF($P2144=1,0,K2144*(N(INDEX(Settings!$E$11:$E$18,$O2144))+N(INDEX(Settings!$G$11:$G$18,$O2144)))+N(INDEX(Settings!$F$11:$F$18,$O2144))))</f>
        <v/>
      </c>
      <c r="N2144" s="53">
        <f>IF(K2144="","",K2144-L2144-M2144-N($I2144)-$P2144*N(Settings!$D$20))</f>
        <v/>
      </c>
      <c r="O2144">
        <f>IF($C2144="",0,IFERROR(MATCH($C2144,Settings!$D$11:$D$18,0),0))</f>
        <v/>
      </c>
      <c r="P2144">
        <f>IF(LOWER(TRIM($J2144&amp;""))="x",1,0)</f>
        <v/>
      </c>
    </row>
    <row r="2145">
      <c r="A2145" s="49" t="n">
        <v>46283</v>
      </c>
      <c r="B2145" s="50" t="inlineStr">
        <is>
          <t>BL28138</t>
        </is>
      </c>
      <c r="C2145" s="50" t="inlineStr">
        <is>
          <t>eBay</t>
        </is>
      </c>
      <c r="D2145" s="50" t="inlineStr">
        <is>
          <t>BL-302</t>
        </is>
      </c>
      <c r="E2145" s="50" t="n">
        <v>1</v>
      </c>
      <c r="F2145" s="51" t="n">
        <v>33.53</v>
      </c>
      <c r="G2145" s="51" t="n">
        <v>0</v>
      </c>
      <c r="H2145" s="51" t="n">
        <v>3.28</v>
      </c>
      <c r="I2145" s="51" t="n">
        <v>4.2</v>
      </c>
      <c r="J2145" s="50" t="n"/>
      <c r="K2145" s="52">
        <f>IF(OR($A2145="",$E2145=""),"",IF($P2145=1,0,N($E2145)*N($F2145)-N($G2145)+N($H2145)))</f>
        <v/>
      </c>
      <c r="L2145" s="52">
        <f>IF(K2145="","",IF($P2145=1,0,N($E2145)*IFERROR(INDEX(Products!$D$8:$D$307,MATCH($D2145,Products!$A$8:$A$307,0)),0)))</f>
        <v/>
      </c>
      <c r="M2145" s="52">
        <f>IF(OR(K2145="",$O2145=0),IF(K2145="","",0),IF($P2145=1,0,K2145*(N(INDEX(Settings!$E$11:$E$18,$O2145))+N(INDEX(Settings!$G$11:$G$18,$O2145)))+N(INDEX(Settings!$F$11:$F$18,$O2145))))</f>
        <v/>
      </c>
      <c r="N2145" s="53">
        <f>IF(K2145="","",K2145-L2145-M2145-N($I2145)-$P2145*N(Settings!$D$20))</f>
        <v/>
      </c>
      <c r="O2145">
        <f>IF($C2145="",0,IFERROR(MATCH($C2145,Settings!$D$11:$D$18,0),0))</f>
        <v/>
      </c>
      <c r="P2145">
        <f>IF(LOWER(TRIM($J2145&amp;""))="x",1,0)</f>
        <v/>
      </c>
    </row>
    <row r="2146">
      <c r="A2146" s="49" t="n">
        <v>46283</v>
      </c>
      <c r="B2146" s="50" t="inlineStr">
        <is>
          <t>BL28139</t>
        </is>
      </c>
      <c r="C2146" s="50" t="inlineStr">
        <is>
          <t>eBay</t>
        </is>
      </c>
      <c r="D2146" s="50" t="inlineStr">
        <is>
          <t>BL-403</t>
        </is>
      </c>
      <c r="E2146" s="50" t="n">
        <v>1</v>
      </c>
      <c r="F2146" s="51" t="n">
        <v>10.84</v>
      </c>
      <c r="G2146" s="51" t="n">
        <v>0</v>
      </c>
      <c r="H2146" s="51" t="n">
        <v>3.28</v>
      </c>
      <c r="I2146" s="51" t="n">
        <v>4.61</v>
      </c>
      <c r="J2146" s="50" t="n"/>
      <c r="K2146" s="52">
        <f>IF(OR($A2146="",$E2146=""),"",IF($P2146=1,0,N($E2146)*N($F2146)-N($G2146)+N($H2146)))</f>
        <v/>
      </c>
      <c r="L2146" s="52">
        <f>IF(K2146="","",IF($P2146=1,0,N($E2146)*IFERROR(INDEX(Products!$D$8:$D$307,MATCH($D2146,Products!$A$8:$A$307,0)),0)))</f>
        <v/>
      </c>
      <c r="M2146" s="52">
        <f>IF(OR(K2146="",$O2146=0),IF(K2146="","",0),IF($P2146=1,0,K2146*(N(INDEX(Settings!$E$11:$E$18,$O2146))+N(INDEX(Settings!$G$11:$G$18,$O2146)))+N(INDEX(Settings!$F$11:$F$18,$O2146))))</f>
        <v/>
      </c>
      <c r="N2146" s="53">
        <f>IF(K2146="","",K2146-L2146-M2146-N($I2146)-$P2146*N(Settings!$D$20))</f>
        <v/>
      </c>
      <c r="O2146">
        <f>IF($C2146="",0,IFERROR(MATCH($C2146,Settings!$D$11:$D$18,0),0))</f>
        <v/>
      </c>
      <c r="P2146">
        <f>IF(LOWER(TRIM($J2146&amp;""))="x",1,0)</f>
        <v/>
      </c>
    </row>
    <row r="2147">
      <c r="A2147" s="49" t="n">
        <v>46283</v>
      </c>
      <c r="B2147" s="50" t="inlineStr">
        <is>
          <t>BL28140</t>
        </is>
      </c>
      <c r="C2147" s="50" t="inlineStr">
        <is>
          <t>Own shop</t>
        </is>
      </c>
      <c r="D2147" s="50" t="inlineStr">
        <is>
          <t>BL-102</t>
        </is>
      </c>
      <c r="E2147" s="50" t="n">
        <v>1</v>
      </c>
      <c r="F2147" s="51" t="n">
        <v>14.2</v>
      </c>
      <c r="G2147" s="51" t="n">
        <v>0</v>
      </c>
      <c r="H2147" s="51" t="n">
        <v>4.12</v>
      </c>
      <c r="I2147" s="51" t="n">
        <v>4.33</v>
      </c>
      <c r="J2147" s="50" t="n"/>
      <c r="K2147" s="52">
        <f>IF(OR($A2147="",$E2147=""),"",IF($P2147=1,0,N($E2147)*N($F2147)-N($G2147)+N($H2147)))</f>
        <v/>
      </c>
      <c r="L2147" s="52">
        <f>IF(K2147="","",IF($P2147=1,0,N($E2147)*IFERROR(INDEX(Products!$D$8:$D$307,MATCH($D2147,Products!$A$8:$A$307,0)),0)))</f>
        <v/>
      </c>
      <c r="M2147" s="52">
        <f>IF(OR(K2147="",$O2147=0),IF(K2147="","",0),IF($P2147=1,0,K2147*(N(INDEX(Settings!$E$11:$E$18,$O2147))+N(INDEX(Settings!$G$11:$G$18,$O2147)))+N(INDEX(Settings!$F$11:$F$18,$O2147))))</f>
        <v/>
      </c>
      <c r="N2147" s="53">
        <f>IF(K2147="","",K2147-L2147-M2147-N($I2147)-$P2147*N(Settings!$D$20))</f>
        <v/>
      </c>
      <c r="O2147">
        <f>IF($C2147="",0,IFERROR(MATCH($C2147,Settings!$D$11:$D$18,0),0))</f>
        <v/>
      </c>
      <c r="P2147">
        <f>IF(LOWER(TRIM($J2147&amp;""))="x",1,0)</f>
        <v/>
      </c>
    </row>
    <row r="2148">
      <c r="A2148" s="49" t="n">
        <v>46284</v>
      </c>
      <c r="B2148" s="50" t="inlineStr">
        <is>
          <t>BL28141</t>
        </is>
      </c>
      <c r="C2148" s="50" t="inlineStr">
        <is>
          <t>Own shop</t>
        </is>
      </c>
      <c r="D2148" s="50" t="inlineStr">
        <is>
          <t>BL-102</t>
        </is>
      </c>
      <c r="E2148" s="50" t="n">
        <v>1</v>
      </c>
      <c r="F2148" s="51" t="n">
        <v>14.2</v>
      </c>
      <c r="G2148" s="51" t="n">
        <v>1.42</v>
      </c>
      <c r="H2148" s="51" t="n">
        <v>4.12</v>
      </c>
      <c r="I2148" s="51" t="n">
        <v>4.62</v>
      </c>
      <c r="J2148" s="50" t="n"/>
      <c r="K2148" s="52">
        <f>IF(OR($A2148="",$E2148=""),"",IF($P2148=1,0,N($E2148)*N($F2148)-N($G2148)+N($H2148)))</f>
        <v/>
      </c>
      <c r="L2148" s="52">
        <f>IF(K2148="","",IF($P2148=1,0,N($E2148)*IFERROR(INDEX(Products!$D$8:$D$307,MATCH($D2148,Products!$A$8:$A$307,0)),0)))</f>
        <v/>
      </c>
      <c r="M2148" s="52">
        <f>IF(OR(K2148="",$O2148=0),IF(K2148="","",0),IF($P2148=1,0,K2148*(N(INDEX(Settings!$E$11:$E$18,$O2148))+N(INDEX(Settings!$G$11:$G$18,$O2148)))+N(INDEX(Settings!$F$11:$F$18,$O2148))))</f>
        <v/>
      </c>
      <c r="N2148" s="53">
        <f>IF(K2148="","",K2148-L2148-M2148-N($I2148)-$P2148*N(Settings!$D$20))</f>
        <v/>
      </c>
      <c r="O2148">
        <f>IF($C2148="",0,IFERROR(MATCH($C2148,Settings!$D$11:$D$18,0),0))</f>
        <v/>
      </c>
      <c r="P2148">
        <f>IF(LOWER(TRIM($J2148&amp;""))="x",1,0)</f>
        <v/>
      </c>
    </row>
    <row r="2149">
      <c r="A2149" s="49" t="n">
        <v>46284</v>
      </c>
      <c r="B2149" s="50" t="inlineStr">
        <is>
          <t>BL28142</t>
        </is>
      </c>
      <c r="C2149" s="50" t="inlineStr">
        <is>
          <t>Amazon</t>
        </is>
      </c>
      <c r="D2149" s="50" t="inlineStr">
        <is>
          <t>BL-101</t>
        </is>
      </c>
      <c r="E2149" s="50" t="n">
        <v>1</v>
      </c>
      <c r="F2149" s="51" t="n">
        <v>21.97</v>
      </c>
      <c r="G2149" s="51" t="n">
        <v>0</v>
      </c>
      <c r="H2149" s="51" t="n">
        <v>0</v>
      </c>
      <c r="I2149" s="51" t="n">
        <v>4.5</v>
      </c>
      <c r="J2149" s="50" t="n"/>
      <c r="K2149" s="52">
        <f>IF(OR($A2149="",$E2149=""),"",IF($P2149=1,0,N($E2149)*N($F2149)-N($G2149)+N($H2149)))</f>
        <v/>
      </c>
      <c r="L2149" s="52">
        <f>IF(K2149="","",IF($P2149=1,0,N($E2149)*IFERROR(INDEX(Products!$D$8:$D$307,MATCH($D2149,Products!$A$8:$A$307,0)),0)))</f>
        <v/>
      </c>
      <c r="M2149" s="52">
        <f>IF(OR(K2149="",$O2149=0),IF(K2149="","",0),IF($P2149=1,0,K2149*(N(INDEX(Settings!$E$11:$E$18,$O2149))+N(INDEX(Settings!$G$11:$G$18,$O2149)))+N(INDEX(Settings!$F$11:$F$18,$O2149))))</f>
        <v/>
      </c>
      <c r="N2149" s="53">
        <f>IF(K2149="","",K2149-L2149-M2149-N($I2149)-$P2149*N(Settings!$D$20))</f>
        <v/>
      </c>
      <c r="O2149">
        <f>IF($C2149="",0,IFERROR(MATCH($C2149,Settings!$D$11:$D$18,0),0))</f>
        <v/>
      </c>
      <c r="P2149">
        <f>IF(LOWER(TRIM($J2149&amp;""))="x",1,0)</f>
        <v/>
      </c>
    </row>
    <row r="2150">
      <c r="A2150" s="49" t="n">
        <v>46284</v>
      </c>
      <c r="B2150" s="50" t="inlineStr">
        <is>
          <t>BL28143</t>
        </is>
      </c>
      <c r="C2150" s="50" t="inlineStr">
        <is>
          <t>Amazon</t>
        </is>
      </c>
      <c r="D2150" s="50" t="inlineStr">
        <is>
          <t>BL-402</t>
        </is>
      </c>
      <c r="E2150" s="50" t="n">
        <v>1</v>
      </c>
      <c r="F2150" s="51" t="n">
        <v>44.03</v>
      </c>
      <c r="G2150" s="51" t="n">
        <v>0</v>
      </c>
      <c r="H2150" s="51" t="n">
        <v>0</v>
      </c>
      <c r="I2150" s="51" t="n">
        <v>6.9</v>
      </c>
      <c r="J2150" s="50" t="inlineStr">
        <is>
          <t>x</t>
        </is>
      </c>
      <c r="K2150" s="52">
        <f>IF(OR($A2150="",$E2150=""),"",IF($P2150=1,0,N($E2150)*N($F2150)-N($G2150)+N($H2150)))</f>
        <v/>
      </c>
      <c r="L2150" s="52">
        <f>IF(K2150="","",IF($P2150=1,0,N($E2150)*IFERROR(INDEX(Products!$D$8:$D$307,MATCH($D2150,Products!$A$8:$A$307,0)),0)))</f>
        <v/>
      </c>
      <c r="M2150" s="52">
        <f>IF(OR(K2150="",$O2150=0),IF(K2150="","",0),IF($P2150=1,0,K2150*(N(INDEX(Settings!$E$11:$E$18,$O2150))+N(INDEX(Settings!$G$11:$G$18,$O2150)))+N(INDEX(Settings!$F$11:$F$18,$O2150))))</f>
        <v/>
      </c>
      <c r="N2150" s="53">
        <f>IF(K2150="","",K2150-L2150-M2150-N($I2150)-$P2150*N(Settings!$D$20))</f>
        <v/>
      </c>
      <c r="O2150">
        <f>IF($C2150="",0,IFERROR(MATCH($C2150,Settings!$D$11:$D$18,0),0))</f>
        <v/>
      </c>
      <c r="P2150">
        <f>IF(LOWER(TRIM($J2150&amp;""))="x",1,0)</f>
        <v/>
      </c>
    </row>
    <row r="2151">
      <c r="A2151" s="49" t="n">
        <v>46284</v>
      </c>
      <c r="B2151" s="50" t="inlineStr">
        <is>
          <t>BL28144</t>
        </is>
      </c>
      <c r="C2151" s="50" t="inlineStr">
        <is>
          <t>Own shop</t>
        </is>
      </c>
      <c r="D2151" s="50" t="inlineStr">
        <is>
          <t>BL-102</t>
        </is>
      </c>
      <c r="E2151" s="50" t="n">
        <v>1</v>
      </c>
      <c r="F2151" s="51" t="n">
        <v>14.2</v>
      </c>
      <c r="G2151" s="51" t="n">
        <v>0</v>
      </c>
      <c r="H2151" s="51" t="n">
        <v>4.12</v>
      </c>
      <c r="I2151" s="51" t="n">
        <v>4.71</v>
      </c>
      <c r="J2151" s="50" t="n"/>
      <c r="K2151" s="52">
        <f>IF(OR($A2151="",$E2151=""),"",IF($P2151=1,0,N($E2151)*N($F2151)-N($G2151)+N($H2151)))</f>
        <v/>
      </c>
      <c r="L2151" s="52">
        <f>IF(K2151="","",IF($P2151=1,0,N($E2151)*IFERROR(INDEX(Products!$D$8:$D$307,MATCH($D2151,Products!$A$8:$A$307,0)),0)))</f>
        <v/>
      </c>
      <c r="M2151" s="52">
        <f>IF(OR(K2151="",$O2151=0),IF(K2151="","",0),IF($P2151=1,0,K2151*(N(INDEX(Settings!$E$11:$E$18,$O2151))+N(INDEX(Settings!$G$11:$G$18,$O2151)))+N(INDEX(Settings!$F$11:$F$18,$O2151))))</f>
        <v/>
      </c>
      <c r="N2151" s="53">
        <f>IF(K2151="","",K2151-L2151-M2151-N($I2151)-$P2151*N(Settings!$D$20))</f>
        <v/>
      </c>
      <c r="O2151">
        <f>IF($C2151="",0,IFERROR(MATCH($C2151,Settings!$D$11:$D$18,0),0))</f>
        <v/>
      </c>
      <c r="P2151">
        <f>IF(LOWER(TRIM($J2151&amp;""))="x",1,0)</f>
        <v/>
      </c>
    </row>
    <row r="2152">
      <c r="A2152" s="49" t="n">
        <v>46284</v>
      </c>
      <c r="B2152" s="50" t="inlineStr">
        <is>
          <t>BL28145</t>
        </is>
      </c>
      <c r="C2152" s="50" t="inlineStr">
        <is>
          <t>Own shop</t>
        </is>
      </c>
      <c r="D2152" s="50" t="inlineStr">
        <is>
          <t>BL-201</t>
        </is>
      </c>
      <c r="E2152" s="50" t="n">
        <v>1</v>
      </c>
      <c r="F2152" s="51" t="n">
        <v>12.52</v>
      </c>
      <c r="G2152" s="51" t="n">
        <v>0</v>
      </c>
      <c r="H2152" s="51" t="n">
        <v>4.12</v>
      </c>
      <c r="I2152" s="51" t="n">
        <v>4.76</v>
      </c>
      <c r="J2152" s="50" t="n"/>
      <c r="K2152" s="52">
        <f>IF(OR($A2152="",$E2152=""),"",IF($P2152=1,0,N($E2152)*N($F2152)-N($G2152)+N($H2152)))</f>
        <v/>
      </c>
      <c r="L2152" s="52">
        <f>IF(K2152="","",IF($P2152=1,0,N($E2152)*IFERROR(INDEX(Products!$D$8:$D$307,MATCH($D2152,Products!$A$8:$A$307,0)),0)))</f>
        <v/>
      </c>
      <c r="M2152" s="52">
        <f>IF(OR(K2152="",$O2152=0),IF(K2152="","",0),IF($P2152=1,0,K2152*(N(INDEX(Settings!$E$11:$E$18,$O2152))+N(INDEX(Settings!$G$11:$G$18,$O2152)))+N(INDEX(Settings!$F$11:$F$18,$O2152))))</f>
        <v/>
      </c>
      <c r="N2152" s="53">
        <f>IF(K2152="","",K2152-L2152-M2152-N($I2152)-$P2152*N(Settings!$D$20))</f>
        <v/>
      </c>
      <c r="O2152">
        <f>IF($C2152="",0,IFERROR(MATCH($C2152,Settings!$D$11:$D$18,0),0))</f>
        <v/>
      </c>
      <c r="P2152">
        <f>IF(LOWER(TRIM($J2152&amp;""))="x",1,0)</f>
        <v/>
      </c>
    </row>
    <row r="2153">
      <c r="A2153" s="49" t="n">
        <v>46284</v>
      </c>
      <c r="B2153" s="50" t="inlineStr">
        <is>
          <t>BL28146</t>
        </is>
      </c>
      <c r="C2153" s="50" t="inlineStr">
        <is>
          <t>Own shop</t>
        </is>
      </c>
      <c r="D2153" s="50" t="inlineStr">
        <is>
          <t>BL-301</t>
        </is>
      </c>
      <c r="E2153" s="50" t="n">
        <v>1</v>
      </c>
      <c r="F2153" s="51" t="n">
        <v>18.4</v>
      </c>
      <c r="G2153" s="51" t="n">
        <v>0</v>
      </c>
      <c r="H2153" s="51" t="n">
        <v>4.12</v>
      </c>
      <c r="I2153" s="51" t="n">
        <v>4.73</v>
      </c>
      <c r="J2153" s="50" t="n"/>
      <c r="K2153" s="52">
        <f>IF(OR($A2153="",$E2153=""),"",IF($P2153=1,0,N($E2153)*N($F2153)-N($G2153)+N($H2153)))</f>
        <v/>
      </c>
      <c r="L2153" s="52">
        <f>IF(K2153="","",IF($P2153=1,0,N($E2153)*IFERROR(INDEX(Products!$D$8:$D$307,MATCH($D2153,Products!$A$8:$A$307,0)),0)))</f>
        <v/>
      </c>
      <c r="M2153" s="52">
        <f>IF(OR(K2153="",$O2153=0),IF(K2153="","",0),IF($P2153=1,0,K2153*(N(INDEX(Settings!$E$11:$E$18,$O2153))+N(INDEX(Settings!$G$11:$G$18,$O2153)))+N(INDEX(Settings!$F$11:$F$18,$O2153))))</f>
        <v/>
      </c>
      <c r="N2153" s="53">
        <f>IF(K2153="","",K2153-L2153-M2153-N($I2153)-$P2153*N(Settings!$D$20))</f>
        <v/>
      </c>
      <c r="O2153">
        <f>IF($C2153="",0,IFERROR(MATCH($C2153,Settings!$D$11:$D$18,0),0))</f>
        <v/>
      </c>
      <c r="P2153">
        <f>IF(LOWER(TRIM($J2153&amp;""))="x",1,0)</f>
        <v/>
      </c>
    </row>
    <row r="2154">
      <c r="A2154" s="49" t="n">
        <v>46284</v>
      </c>
      <c r="B2154" s="50" t="inlineStr">
        <is>
          <t>BL28147</t>
        </is>
      </c>
      <c r="C2154" s="50" t="inlineStr">
        <is>
          <t>Amazon</t>
        </is>
      </c>
      <c r="D2154" s="50" t="inlineStr">
        <is>
          <t>BL-201</t>
        </is>
      </c>
      <c r="E2154" s="50" t="n">
        <v>1</v>
      </c>
      <c r="F2154" s="51" t="n">
        <v>13.15</v>
      </c>
      <c r="G2154" s="51" t="n">
        <v>0</v>
      </c>
      <c r="H2154" s="51" t="n">
        <v>0</v>
      </c>
      <c r="I2154" s="51" t="n">
        <v>4.92</v>
      </c>
      <c r="J2154" s="50" t="n"/>
      <c r="K2154" s="52">
        <f>IF(OR($A2154="",$E2154=""),"",IF($P2154=1,0,N($E2154)*N($F2154)-N($G2154)+N($H2154)))</f>
        <v/>
      </c>
      <c r="L2154" s="52">
        <f>IF(K2154="","",IF($P2154=1,0,N($E2154)*IFERROR(INDEX(Products!$D$8:$D$307,MATCH($D2154,Products!$A$8:$A$307,0)),0)))</f>
        <v/>
      </c>
      <c r="M2154" s="52">
        <f>IF(OR(K2154="",$O2154=0),IF(K2154="","",0),IF($P2154=1,0,K2154*(N(INDEX(Settings!$E$11:$E$18,$O2154))+N(INDEX(Settings!$G$11:$G$18,$O2154)))+N(INDEX(Settings!$F$11:$F$18,$O2154))))</f>
        <v/>
      </c>
      <c r="N2154" s="53">
        <f>IF(K2154="","",K2154-L2154-M2154-N($I2154)-$P2154*N(Settings!$D$20))</f>
        <v/>
      </c>
      <c r="O2154">
        <f>IF($C2154="",0,IFERROR(MATCH($C2154,Settings!$D$11:$D$18,0),0))</f>
        <v/>
      </c>
      <c r="P2154">
        <f>IF(LOWER(TRIM($J2154&amp;""))="x",1,0)</f>
        <v/>
      </c>
    </row>
    <row r="2155">
      <c r="A2155" s="49" t="n">
        <v>46285</v>
      </c>
      <c r="B2155" s="50" t="inlineStr">
        <is>
          <t>BL28148</t>
        </is>
      </c>
      <c r="C2155" s="50" t="inlineStr">
        <is>
          <t>Own shop</t>
        </is>
      </c>
      <c r="D2155" s="50" t="inlineStr">
        <is>
          <t>BL-104</t>
        </is>
      </c>
      <c r="E2155" s="50" t="n">
        <v>1</v>
      </c>
      <c r="F2155" s="51" t="n">
        <v>8.32</v>
      </c>
      <c r="G2155" s="51" t="n">
        <v>0</v>
      </c>
      <c r="H2155" s="51" t="n">
        <v>4.12</v>
      </c>
      <c r="I2155" s="51" t="n">
        <v>4.11</v>
      </c>
      <c r="J2155" s="50" t="n"/>
      <c r="K2155" s="52">
        <f>IF(OR($A2155="",$E2155=""),"",IF($P2155=1,0,N($E2155)*N($F2155)-N($G2155)+N($H2155)))</f>
        <v/>
      </c>
      <c r="L2155" s="52">
        <f>IF(K2155="","",IF($P2155=1,0,N($E2155)*IFERROR(INDEX(Products!$D$8:$D$307,MATCH($D2155,Products!$A$8:$A$307,0)),0)))</f>
        <v/>
      </c>
      <c r="M2155" s="52">
        <f>IF(OR(K2155="",$O2155=0),IF(K2155="","",0),IF($P2155=1,0,K2155*(N(INDEX(Settings!$E$11:$E$18,$O2155))+N(INDEX(Settings!$G$11:$G$18,$O2155)))+N(INDEX(Settings!$F$11:$F$18,$O2155))))</f>
        <v/>
      </c>
      <c r="N2155" s="53">
        <f>IF(K2155="","",K2155-L2155-M2155-N($I2155)-$P2155*N(Settings!$D$20))</f>
        <v/>
      </c>
      <c r="O2155">
        <f>IF($C2155="",0,IFERROR(MATCH($C2155,Settings!$D$11:$D$18,0),0))</f>
        <v/>
      </c>
      <c r="P2155">
        <f>IF(LOWER(TRIM($J2155&amp;""))="x",1,0)</f>
        <v/>
      </c>
    </row>
    <row r="2156">
      <c r="A2156" s="49" t="n">
        <v>46285</v>
      </c>
      <c r="B2156" s="50" t="inlineStr">
        <is>
          <t>BL28149</t>
        </is>
      </c>
      <c r="C2156" s="50" t="inlineStr">
        <is>
          <t>eBay</t>
        </is>
      </c>
      <c r="D2156" s="50" t="inlineStr">
        <is>
          <t>BL-301</t>
        </is>
      </c>
      <c r="E2156" s="50" t="n">
        <v>1</v>
      </c>
      <c r="F2156" s="51" t="n">
        <v>18.4</v>
      </c>
      <c r="G2156" s="51" t="n">
        <v>0</v>
      </c>
      <c r="H2156" s="51" t="n">
        <v>3.28</v>
      </c>
      <c r="I2156" s="51" t="n">
        <v>4.39</v>
      </c>
      <c r="J2156" s="50" t="n"/>
      <c r="K2156" s="52">
        <f>IF(OR($A2156="",$E2156=""),"",IF($P2156=1,0,N($E2156)*N($F2156)-N($G2156)+N($H2156)))</f>
        <v/>
      </c>
      <c r="L2156" s="52">
        <f>IF(K2156="","",IF($P2156=1,0,N($E2156)*IFERROR(INDEX(Products!$D$8:$D$307,MATCH($D2156,Products!$A$8:$A$307,0)),0)))</f>
        <v/>
      </c>
      <c r="M2156" s="52">
        <f>IF(OR(K2156="",$O2156=0),IF(K2156="","",0),IF($P2156=1,0,K2156*(N(INDEX(Settings!$E$11:$E$18,$O2156))+N(INDEX(Settings!$G$11:$G$18,$O2156)))+N(INDEX(Settings!$F$11:$F$18,$O2156))))</f>
        <v/>
      </c>
      <c r="N2156" s="53">
        <f>IF(K2156="","",K2156-L2156-M2156-N($I2156)-$P2156*N(Settings!$D$20))</f>
        <v/>
      </c>
      <c r="O2156">
        <f>IF($C2156="",0,IFERROR(MATCH($C2156,Settings!$D$11:$D$18,0),0))</f>
        <v/>
      </c>
      <c r="P2156">
        <f>IF(LOWER(TRIM($J2156&amp;""))="x",1,0)</f>
        <v/>
      </c>
    </row>
    <row r="2157">
      <c r="A2157" s="49" t="n">
        <v>46285</v>
      </c>
      <c r="B2157" s="50" t="inlineStr">
        <is>
          <t>BL28150</t>
        </is>
      </c>
      <c r="C2157" s="50" t="inlineStr">
        <is>
          <t>Own shop</t>
        </is>
      </c>
      <c r="D2157" s="50" t="inlineStr">
        <is>
          <t>BL-303</t>
        </is>
      </c>
      <c r="E2157" s="50" t="n">
        <v>1</v>
      </c>
      <c r="F2157" s="51" t="n">
        <v>10</v>
      </c>
      <c r="G2157" s="51" t="n">
        <v>1</v>
      </c>
      <c r="H2157" s="51" t="n">
        <v>4.12</v>
      </c>
      <c r="I2157" s="51" t="n">
        <v>4.72</v>
      </c>
      <c r="J2157" s="50" t="n"/>
      <c r="K2157" s="52">
        <f>IF(OR($A2157="",$E2157=""),"",IF($P2157=1,0,N($E2157)*N($F2157)-N($G2157)+N($H2157)))</f>
        <v/>
      </c>
      <c r="L2157" s="52">
        <f>IF(K2157="","",IF($P2157=1,0,N($E2157)*IFERROR(INDEX(Products!$D$8:$D$307,MATCH($D2157,Products!$A$8:$A$307,0)),0)))</f>
        <v/>
      </c>
      <c r="M2157" s="52">
        <f>IF(OR(K2157="",$O2157=0),IF(K2157="","",0),IF($P2157=1,0,K2157*(N(INDEX(Settings!$E$11:$E$18,$O2157))+N(INDEX(Settings!$G$11:$G$18,$O2157)))+N(INDEX(Settings!$F$11:$F$18,$O2157))))</f>
        <v/>
      </c>
      <c r="N2157" s="53">
        <f>IF(K2157="","",K2157-L2157-M2157-N($I2157)-$P2157*N(Settings!$D$20))</f>
        <v/>
      </c>
      <c r="O2157">
        <f>IF($C2157="",0,IFERROR(MATCH($C2157,Settings!$D$11:$D$18,0),0))</f>
        <v/>
      </c>
      <c r="P2157">
        <f>IF(LOWER(TRIM($J2157&amp;""))="x",1,0)</f>
        <v/>
      </c>
    </row>
    <row r="2158">
      <c r="A2158" s="49" t="n">
        <v>46285</v>
      </c>
      <c r="B2158" s="50" t="inlineStr">
        <is>
          <t>BL28151</t>
        </is>
      </c>
      <c r="C2158" s="50" t="inlineStr">
        <is>
          <t>Own shop</t>
        </is>
      </c>
      <c r="D2158" s="50" t="inlineStr">
        <is>
          <t>BL-203</t>
        </is>
      </c>
      <c r="E2158" s="50" t="n">
        <v>1</v>
      </c>
      <c r="F2158" s="51" t="n">
        <v>16.72</v>
      </c>
      <c r="G2158" s="51" t="n">
        <v>0</v>
      </c>
      <c r="H2158" s="51" t="n">
        <v>4.12</v>
      </c>
      <c r="I2158" s="51" t="n">
        <v>4.83</v>
      </c>
      <c r="J2158" s="50" t="n"/>
      <c r="K2158" s="52">
        <f>IF(OR($A2158="",$E2158=""),"",IF($P2158=1,0,N($E2158)*N($F2158)-N($G2158)+N($H2158)))</f>
        <v/>
      </c>
      <c r="L2158" s="52">
        <f>IF(K2158="","",IF($P2158=1,0,N($E2158)*IFERROR(INDEX(Products!$D$8:$D$307,MATCH($D2158,Products!$A$8:$A$307,0)),0)))</f>
        <v/>
      </c>
      <c r="M2158" s="52">
        <f>IF(OR(K2158="",$O2158=0),IF(K2158="","",0),IF($P2158=1,0,K2158*(N(INDEX(Settings!$E$11:$E$18,$O2158))+N(INDEX(Settings!$G$11:$G$18,$O2158)))+N(INDEX(Settings!$F$11:$F$18,$O2158))))</f>
        <v/>
      </c>
      <c r="N2158" s="53">
        <f>IF(K2158="","",K2158-L2158-M2158-N($I2158)-$P2158*N(Settings!$D$20))</f>
        <v/>
      </c>
      <c r="O2158">
        <f>IF($C2158="",0,IFERROR(MATCH($C2158,Settings!$D$11:$D$18,0),0))</f>
        <v/>
      </c>
      <c r="P2158">
        <f>IF(LOWER(TRIM($J2158&amp;""))="x",1,0)</f>
        <v/>
      </c>
    </row>
    <row r="2159">
      <c r="A2159" s="49" t="n">
        <v>46285</v>
      </c>
      <c r="B2159" s="50" t="inlineStr">
        <is>
          <t>BL28152</t>
        </is>
      </c>
      <c r="C2159" s="50" t="inlineStr">
        <is>
          <t>Own shop</t>
        </is>
      </c>
      <c r="D2159" s="50" t="inlineStr">
        <is>
          <t>BL-301</t>
        </is>
      </c>
      <c r="E2159" s="50" t="n">
        <v>1</v>
      </c>
      <c r="F2159" s="51" t="n">
        <v>18.4</v>
      </c>
      <c r="G2159" s="51" t="n">
        <v>0</v>
      </c>
      <c r="H2159" s="51" t="n">
        <v>4.12</v>
      </c>
      <c r="I2159" s="51" t="n">
        <v>4.64</v>
      </c>
      <c r="J2159" s="50" t="n"/>
      <c r="K2159" s="52">
        <f>IF(OR($A2159="",$E2159=""),"",IF($P2159=1,0,N($E2159)*N($F2159)-N($G2159)+N($H2159)))</f>
        <v/>
      </c>
      <c r="L2159" s="52">
        <f>IF(K2159="","",IF($P2159=1,0,N($E2159)*IFERROR(INDEX(Products!$D$8:$D$307,MATCH($D2159,Products!$A$8:$A$307,0)),0)))</f>
        <v/>
      </c>
      <c r="M2159" s="52">
        <f>IF(OR(K2159="",$O2159=0),IF(K2159="","",0),IF($P2159=1,0,K2159*(N(INDEX(Settings!$E$11:$E$18,$O2159))+N(INDEX(Settings!$G$11:$G$18,$O2159)))+N(INDEX(Settings!$F$11:$F$18,$O2159))))</f>
        <v/>
      </c>
      <c r="N2159" s="53">
        <f>IF(K2159="","",K2159-L2159-M2159-N($I2159)-$P2159*N(Settings!$D$20))</f>
        <v/>
      </c>
      <c r="O2159">
        <f>IF($C2159="",0,IFERROR(MATCH($C2159,Settings!$D$11:$D$18,0),0))</f>
        <v/>
      </c>
      <c r="P2159">
        <f>IF(LOWER(TRIM($J2159&amp;""))="x",1,0)</f>
        <v/>
      </c>
    </row>
    <row r="2160">
      <c r="A2160" s="49" t="n">
        <v>46285</v>
      </c>
      <c r="B2160" s="50" t="inlineStr">
        <is>
          <t>BL28153</t>
        </is>
      </c>
      <c r="C2160" s="50" t="inlineStr">
        <is>
          <t>Own shop</t>
        </is>
      </c>
      <c r="D2160" s="50" t="inlineStr">
        <is>
          <t>BL-303</t>
        </is>
      </c>
      <c r="E2160" s="50" t="n">
        <v>1</v>
      </c>
      <c r="F2160" s="51" t="n">
        <v>10</v>
      </c>
      <c r="G2160" s="51" t="n">
        <v>0</v>
      </c>
      <c r="H2160" s="51" t="n">
        <v>4.12</v>
      </c>
      <c r="I2160" s="51" t="n">
        <v>4.49</v>
      </c>
      <c r="J2160" s="50" t="n"/>
      <c r="K2160" s="52">
        <f>IF(OR($A2160="",$E2160=""),"",IF($P2160=1,0,N($E2160)*N($F2160)-N($G2160)+N($H2160)))</f>
        <v/>
      </c>
      <c r="L2160" s="52">
        <f>IF(K2160="","",IF($P2160=1,0,N($E2160)*IFERROR(INDEX(Products!$D$8:$D$307,MATCH($D2160,Products!$A$8:$A$307,0)),0)))</f>
        <v/>
      </c>
      <c r="M2160" s="52">
        <f>IF(OR(K2160="",$O2160=0),IF(K2160="","",0),IF($P2160=1,0,K2160*(N(INDEX(Settings!$E$11:$E$18,$O2160))+N(INDEX(Settings!$G$11:$G$18,$O2160)))+N(INDEX(Settings!$F$11:$F$18,$O2160))))</f>
        <v/>
      </c>
      <c r="N2160" s="53">
        <f>IF(K2160="","",K2160-L2160-M2160-N($I2160)-$P2160*N(Settings!$D$20))</f>
        <v/>
      </c>
      <c r="O2160">
        <f>IF($C2160="",0,IFERROR(MATCH($C2160,Settings!$D$11:$D$18,0),0))</f>
        <v/>
      </c>
      <c r="P2160">
        <f>IF(LOWER(TRIM($J2160&amp;""))="x",1,0)</f>
        <v/>
      </c>
    </row>
    <row r="2161">
      <c r="A2161" s="49" t="n">
        <v>46285</v>
      </c>
      <c r="B2161" s="50" t="inlineStr">
        <is>
          <t>BL28154</t>
        </is>
      </c>
      <c r="C2161" s="50" t="inlineStr">
        <is>
          <t>Amazon</t>
        </is>
      </c>
      <c r="D2161" s="50" t="inlineStr">
        <is>
          <t>BL-402</t>
        </is>
      </c>
      <c r="E2161" s="50" t="n">
        <v>1</v>
      </c>
      <c r="F2161" s="51" t="n">
        <v>44.03</v>
      </c>
      <c r="G2161" s="51" t="n">
        <v>0</v>
      </c>
      <c r="H2161" s="51" t="n">
        <v>0</v>
      </c>
      <c r="I2161" s="51" t="n">
        <v>6.9</v>
      </c>
      <c r="J2161" s="50" t="n"/>
      <c r="K2161" s="52">
        <f>IF(OR($A2161="",$E2161=""),"",IF($P2161=1,0,N($E2161)*N($F2161)-N($G2161)+N($H2161)))</f>
        <v/>
      </c>
      <c r="L2161" s="52">
        <f>IF(K2161="","",IF($P2161=1,0,N($E2161)*IFERROR(INDEX(Products!$D$8:$D$307,MATCH($D2161,Products!$A$8:$A$307,0)),0)))</f>
        <v/>
      </c>
      <c r="M2161" s="52">
        <f>IF(OR(K2161="",$O2161=0),IF(K2161="","",0),IF($P2161=1,0,K2161*(N(INDEX(Settings!$E$11:$E$18,$O2161))+N(INDEX(Settings!$G$11:$G$18,$O2161)))+N(INDEX(Settings!$F$11:$F$18,$O2161))))</f>
        <v/>
      </c>
      <c r="N2161" s="53">
        <f>IF(K2161="","",K2161-L2161-M2161-N($I2161)-$P2161*N(Settings!$D$20))</f>
        <v/>
      </c>
      <c r="O2161">
        <f>IF($C2161="",0,IFERROR(MATCH($C2161,Settings!$D$11:$D$18,0),0))</f>
        <v/>
      </c>
      <c r="P2161">
        <f>IF(LOWER(TRIM($J2161&amp;""))="x",1,0)</f>
        <v/>
      </c>
    </row>
    <row r="2162">
      <c r="A2162" s="49" t="n">
        <v>46285</v>
      </c>
      <c r="B2162" s="50" t="inlineStr">
        <is>
          <t>BL28155</t>
        </is>
      </c>
      <c r="C2162" s="50" t="inlineStr">
        <is>
          <t>Etsy</t>
        </is>
      </c>
      <c r="D2162" s="50" t="inlineStr">
        <is>
          <t>BL-402</t>
        </is>
      </c>
      <c r="E2162" s="50" t="n">
        <v>1</v>
      </c>
      <c r="F2162" s="51" t="n">
        <v>41.93</v>
      </c>
      <c r="G2162" s="51" t="n">
        <v>0</v>
      </c>
      <c r="H2162" s="51" t="n">
        <v>3.28</v>
      </c>
      <c r="I2162" s="51" t="n">
        <v>6.9</v>
      </c>
      <c r="J2162" s="50" t="n"/>
      <c r="K2162" s="52">
        <f>IF(OR($A2162="",$E2162=""),"",IF($P2162=1,0,N($E2162)*N($F2162)-N($G2162)+N($H2162)))</f>
        <v/>
      </c>
      <c r="L2162" s="52">
        <f>IF(K2162="","",IF($P2162=1,0,N($E2162)*IFERROR(INDEX(Products!$D$8:$D$307,MATCH($D2162,Products!$A$8:$A$307,0)),0)))</f>
        <v/>
      </c>
      <c r="M2162" s="52">
        <f>IF(OR(K2162="",$O2162=0),IF(K2162="","",0),IF($P2162=1,0,K2162*(N(INDEX(Settings!$E$11:$E$18,$O2162))+N(INDEX(Settings!$G$11:$G$18,$O2162)))+N(INDEX(Settings!$F$11:$F$18,$O2162))))</f>
        <v/>
      </c>
      <c r="N2162" s="53">
        <f>IF(K2162="","",K2162-L2162-M2162-N($I2162)-$P2162*N(Settings!$D$20))</f>
        <v/>
      </c>
      <c r="O2162">
        <f>IF($C2162="",0,IFERROR(MATCH($C2162,Settings!$D$11:$D$18,0),0))</f>
        <v/>
      </c>
      <c r="P2162">
        <f>IF(LOWER(TRIM($J2162&amp;""))="x",1,0)</f>
        <v/>
      </c>
    </row>
    <row r="2163">
      <c r="A2163" s="49" t="n">
        <v>46285</v>
      </c>
      <c r="B2163" s="50" t="inlineStr">
        <is>
          <t>BL28156</t>
        </is>
      </c>
      <c r="C2163" s="50" t="inlineStr">
        <is>
          <t>Etsy</t>
        </is>
      </c>
      <c r="D2163" s="50" t="inlineStr">
        <is>
          <t>BL-403</t>
        </is>
      </c>
      <c r="E2163" s="50" t="n">
        <v>1</v>
      </c>
      <c r="F2163" s="51" t="n">
        <v>10.84</v>
      </c>
      <c r="G2163" s="51" t="n">
        <v>0</v>
      </c>
      <c r="H2163" s="51" t="n">
        <v>3.28</v>
      </c>
      <c r="I2163" s="51" t="n">
        <v>4.36</v>
      </c>
      <c r="J2163" s="50" t="n"/>
      <c r="K2163" s="52">
        <f>IF(OR($A2163="",$E2163=""),"",IF($P2163=1,0,N($E2163)*N($F2163)-N($G2163)+N($H2163)))</f>
        <v/>
      </c>
      <c r="L2163" s="52">
        <f>IF(K2163="","",IF($P2163=1,0,N($E2163)*IFERROR(INDEX(Products!$D$8:$D$307,MATCH($D2163,Products!$A$8:$A$307,0)),0)))</f>
        <v/>
      </c>
      <c r="M2163" s="52">
        <f>IF(OR(K2163="",$O2163=0),IF(K2163="","",0),IF($P2163=1,0,K2163*(N(INDEX(Settings!$E$11:$E$18,$O2163))+N(INDEX(Settings!$G$11:$G$18,$O2163)))+N(INDEX(Settings!$F$11:$F$18,$O2163))))</f>
        <v/>
      </c>
      <c r="N2163" s="53">
        <f>IF(K2163="","",K2163-L2163-M2163-N($I2163)-$P2163*N(Settings!$D$20))</f>
        <v/>
      </c>
      <c r="O2163">
        <f>IF($C2163="",0,IFERROR(MATCH($C2163,Settings!$D$11:$D$18,0),0))</f>
        <v/>
      </c>
      <c r="P2163">
        <f>IF(LOWER(TRIM($J2163&amp;""))="x",1,0)</f>
        <v/>
      </c>
    </row>
    <row r="2164">
      <c r="A2164" s="49" t="n">
        <v>46285</v>
      </c>
      <c r="B2164" s="50" t="inlineStr">
        <is>
          <t>BL28157</t>
        </is>
      </c>
      <c r="C2164" s="50" t="inlineStr">
        <is>
          <t>Amazon</t>
        </is>
      </c>
      <c r="D2164" s="50" t="inlineStr">
        <is>
          <t>BL-403</t>
        </is>
      </c>
      <c r="E2164" s="50" t="n">
        <v>2</v>
      </c>
      <c r="F2164" s="51" t="n">
        <v>11.38</v>
      </c>
      <c r="G2164" s="51" t="n">
        <v>0</v>
      </c>
      <c r="H2164" s="51" t="n">
        <v>0</v>
      </c>
      <c r="I2164" s="51" t="n">
        <v>4.46</v>
      </c>
      <c r="J2164" s="50" t="inlineStr">
        <is>
          <t>x</t>
        </is>
      </c>
      <c r="K2164" s="52">
        <f>IF(OR($A2164="",$E2164=""),"",IF($P2164=1,0,N($E2164)*N($F2164)-N($G2164)+N($H2164)))</f>
        <v/>
      </c>
      <c r="L2164" s="52">
        <f>IF(K2164="","",IF($P2164=1,0,N($E2164)*IFERROR(INDEX(Products!$D$8:$D$307,MATCH($D2164,Products!$A$8:$A$307,0)),0)))</f>
        <v/>
      </c>
      <c r="M2164" s="52">
        <f>IF(OR(K2164="",$O2164=0),IF(K2164="","",0),IF($P2164=1,0,K2164*(N(INDEX(Settings!$E$11:$E$18,$O2164))+N(INDEX(Settings!$G$11:$G$18,$O2164)))+N(INDEX(Settings!$F$11:$F$18,$O2164))))</f>
        <v/>
      </c>
      <c r="N2164" s="53">
        <f>IF(K2164="","",K2164-L2164-M2164-N($I2164)-$P2164*N(Settings!$D$20))</f>
        <v/>
      </c>
      <c r="O2164">
        <f>IF($C2164="",0,IFERROR(MATCH($C2164,Settings!$D$11:$D$18,0),0))</f>
        <v/>
      </c>
      <c r="P2164">
        <f>IF(LOWER(TRIM($J2164&amp;""))="x",1,0)</f>
        <v/>
      </c>
    </row>
    <row r="2165">
      <c r="A2165" s="49" t="n">
        <v>46285</v>
      </c>
      <c r="B2165" s="50" t="inlineStr">
        <is>
          <t>BL28158</t>
        </is>
      </c>
      <c r="C2165" s="50" t="inlineStr">
        <is>
          <t>Amazon</t>
        </is>
      </c>
      <c r="D2165" s="50" t="inlineStr">
        <is>
          <t>BL-401</t>
        </is>
      </c>
      <c r="E2165" s="50" t="n">
        <v>1</v>
      </c>
      <c r="F2165" s="51" t="n">
        <v>24.62</v>
      </c>
      <c r="G2165" s="51" t="n">
        <v>0</v>
      </c>
      <c r="H2165" s="51" t="n">
        <v>0</v>
      </c>
      <c r="I2165" s="51" t="n">
        <v>4.6</v>
      </c>
      <c r="J2165" s="50" t="n"/>
      <c r="K2165" s="52">
        <f>IF(OR($A2165="",$E2165=""),"",IF($P2165=1,0,N($E2165)*N($F2165)-N($G2165)+N($H2165)))</f>
        <v/>
      </c>
      <c r="L2165" s="52">
        <f>IF(K2165="","",IF($P2165=1,0,N($E2165)*IFERROR(INDEX(Products!$D$8:$D$307,MATCH($D2165,Products!$A$8:$A$307,0)),0)))</f>
        <v/>
      </c>
      <c r="M2165" s="52">
        <f>IF(OR(K2165="",$O2165=0),IF(K2165="","",0),IF($P2165=1,0,K2165*(N(INDEX(Settings!$E$11:$E$18,$O2165))+N(INDEX(Settings!$G$11:$G$18,$O2165)))+N(INDEX(Settings!$F$11:$F$18,$O2165))))</f>
        <v/>
      </c>
      <c r="N2165" s="53">
        <f>IF(K2165="","",K2165-L2165-M2165-N($I2165)-$P2165*N(Settings!$D$20))</f>
        <v/>
      </c>
      <c r="O2165">
        <f>IF($C2165="",0,IFERROR(MATCH($C2165,Settings!$D$11:$D$18,0),0))</f>
        <v/>
      </c>
      <c r="P2165">
        <f>IF(LOWER(TRIM($J2165&amp;""))="x",1,0)</f>
        <v/>
      </c>
    </row>
    <row r="2166">
      <c r="A2166" s="49" t="n">
        <v>46285</v>
      </c>
      <c r="B2166" s="50" t="inlineStr">
        <is>
          <t>BL28159</t>
        </is>
      </c>
      <c r="C2166" s="50" t="inlineStr">
        <is>
          <t>Amazon</t>
        </is>
      </c>
      <c r="D2166" s="50" t="inlineStr">
        <is>
          <t>BL-204</t>
        </is>
      </c>
      <c r="E2166" s="50" t="n">
        <v>1</v>
      </c>
      <c r="F2166" s="51" t="n">
        <v>20.21</v>
      </c>
      <c r="G2166" s="51" t="n">
        <v>0</v>
      </c>
      <c r="H2166" s="51" t="n">
        <v>0</v>
      </c>
      <c r="I2166" s="51" t="n">
        <v>4.97</v>
      </c>
      <c r="J2166" s="50" t="n"/>
      <c r="K2166" s="52">
        <f>IF(OR($A2166="",$E2166=""),"",IF($P2166=1,0,N($E2166)*N($F2166)-N($G2166)+N($H2166)))</f>
        <v/>
      </c>
      <c r="L2166" s="52">
        <f>IF(K2166="","",IF($P2166=1,0,N($E2166)*IFERROR(INDEX(Products!$D$8:$D$307,MATCH($D2166,Products!$A$8:$A$307,0)),0)))</f>
        <v/>
      </c>
      <c r="M2166" s="52">
        <f>IF(OR(K2166="",$O2166=0),IF(K2166="","",0),IF($P2166=1,0,K2166*(N(INDEX(Settings!$E$11:$E$18,$O2166))+N(INDEX(Settings!$G$11:$G$18,$O2166)))+N(INDEX(Settings!$F$11:$F$18,$O2166))))</f>
        <v/>
      </c>
      <c r="N2166" s="53">
        <f>IF(K2166="","",K2166-L2166-M2166-N($I2166)-$P2166*N(Settings!$D$20))</f>
        <v/>
      </c>
      <c r="O2166">
        <f>IF($C2166="",0,IFERROR(MATCH($C2166,Settings!$D$11:$D$18,0),0))</f>
        <v/>
      </c>
      <c r="P2166">
        <f>IF(LOWER(TRIM($J2166&amp;""))="x",1,0)</f>
        <v/>
      </c>
    </row>
    <row r="2167">
      <c r="A2167" s="49" t="n">
        <v>46286</v>
      </c>
      <c r="B2167" s="50" t="inlineStr">
        <is>
          <t>BL28160</t>
        </is>
      </c>
      <c r="C2167" s="50" t="inlineStr">
        <is>
          <t>Amazon</t>
        </is>
      </c>
      <c r="D2167" s="50" t="inlineStr">
        <is>
          <t>BL-104</t>
        </is>
      </c>
      <c r="E2167" s="50" t="n">
        <v>1</v>
      </c>
      <c r="F2167" s="51" t="n">
        <v>8.74</v>
      </c>
      <c r="G2167" s="51" t="n">
        <v>0</v>
      </c>
      <c r="H2167" s="51" t="n">
        <v>0</v>
      </c>
      <c r="I2167" s="51" t="n">
        <v>5.19</v>
      </c>
      <c r="J2167" s="50" t="n"/>
      <c r="K2167" s="52">
        <f>IF(OR($A2167="",$E2167=""),"",IF($P2167=1,0,N($E2167)*N($F2167)-N($G2167)+N($H2167)))</f>
        <v/>
      </c>
      <c r="L2167" s="52">
        <f>IF(K2167="","",IF($P2167=1,0,N($E2167)*IFERROR(INDEX(Products!$D$8:$D$307,MATCH($D2167,Products!$A$8:$A$307,0)),0)))</f>
        <v/>
      </c>
      <c r="M2167" s="52">
        <f>IF(OR(K2167="",$O2167=0),IF(K2167="","",0),IF($P2167=1,0,K2167*(N(INDEX(Settings!$E$11:$E$18,$O2167))+N(INDEX(Settings!$G$11:$G$18,$O2167)))+N(INDEX(Settings!$F$11:$F$18,$O2167))))</f>
        <v/>
      </c>
      <c r="N2167" s="53">
        <f>IF(K2167="","",K2167-L2167-M2167-N($I2167)-$P2167*N(Settings!$D$20))</f>
        <v/>
      </c>
      <c r="O2167">
        <f>IF($C2167="",0,IFERROR(MATCH($C2167,Settings!$D$11:$D$18,0),0))</f>
        <v/>
      </c>
      <c r="P2167">
        <f>IF(LOWER(TRIM($J2167&amp;""))="x",1,0)</f>
        <v/>
      </c>
    </row>
    <row r="2168">
      <c r="A2168" s="49" t="n">
        <v>46286</v>
      </c>
      <c r="B2168" s="50" t="inlineStr">
        <is>
          <t>BL28161</t>
        </is>
      </c>
      <c r="C2168" s="50" t="inlineStr">
        <is>
          <t>Amazon</t>
        </is>
      </c>
      <c r="D2168" s="50" t="inlineStr">
        <is>
          <t>BL-204</t>
        </is>
      </c>
      <c r="E2168" s="50" t="n">
        <v>1</v>
      </c>
      <c r="F2168" s="51" t="n">
        <v>20.21</v>
      </c>
      <c r="G2168" s="51" t="n">
        <v>0</v>
      </c>
      <c r="H2168" s="51" t="n">
        <v>0</v>
      </c>
      <c r="I2168" s="51" t="n">
        <v>5.14</v>
      </c>
      <c r="J2168" s="50" t="n"/>
      <c r="K2168" s="52">
        <f>IF(OR($A2168="",$E2168=""),"",IF($P2168=1,0,N($E2168)*N($F2168)-N($G2168)+N($H2168)))</f>
        <v/>
      </c>
      <c r="L2168" s="52">
        <f>IF(K2168="","",IF($P2168=1,0,N($E2168)*IFERROR(INDEX(Products!$D$8:$D$307,MATCH($D2168,Products!$A$8:$A$307,0)),0)))</f>
        <v/>
      </c>
      <c r="M2168" s="52">
        <f>IF(OR(K2168="",$O2168=0),IF(K2168="","",0),IF($P2168=1,0,K2168*(N(INDEX(Settings!$E$11:$E$18,$O2168))+N(INDEX(Settings!$G$11:$G$18,$O2168)))+N(INDEX(Settings!$F$11:$F$18,$O2168))))</f>
        <v/>
      </c>
      <c r="N2168" s="53">
        <f>IF(K2168="","",K2168-L2168-M2168-N($I2168)-$P2168*N(Settings!$D$20))</f>
        <v/>
      </c>
      <c r="O2168">
        <f>IF($C2168="",0,IFERROR(MATCH($C2168,Settings!$D$11:$D$18,0),0))</f>
        <v/>
      </c>
      <c r="P2168">
        <f>IF(LOWER(TRIM($J2168&amp;""))="x",1,0)</f>
        <v/>
      </c>
    </row>
    <row r="2169">
      <c r="A2169" s="49" t="n">
        <v>46286</v>
      </c>
      <c r="B2169" s="50" t="inlineStr">
        <is>
          <t>BL28162</t>
        </is>
      </c>
      <c r="C2169" s="50" t="inlineStr">
        <is>
          <t>eBay</t>
        </is>
      </c>
      <c r="D2169" s="50" t="inlineStr">
        <is>
          <t>BL-301</t>
        </is>
      </c>
      <c r="E2169" s="50" t="n">
        <v>1</v>
      </c>
      <c r="F2169" s="51" t="n">
        <v>18.4</v>
      </c>
      <c r="G2169" s="51" t="n">
        <v>0</v>
      </c>
      <c r="H2169" s="51" t="n">
        <v>3.28</v>
      </c>
      <c r="I2169" s="51" t="n">
        <v>4.4</v>
      </c>
      <c r="J2169" s="50" t="n"/>
      <c r="K2169" s="52">
        <f>IF(OR($A2169="",$E2169=""),"",IF($P2169=1,0,N($E2169)*N($F2169)-N($G2169)+N($H2169)))</f>
        <v/>
      </c>
      <c r="L2169" s="52">
        <f>IF(K2169="","",IF($P2169=1,0,N($E2169)*IFERROR(INDEX(Products!$D$8:$D$307,MATCH($D2169,Products!$A$8:$A$307,0)),0)))</f>
        <v/>
      </c>
      <c r="M2169" s="52">
        <f>IF(OR(K2169="",$O2169=0),IF(K2169="","",0),IF($P2169=1,0,K2169*(N(INDEX(Settings!$E$11:$E$18,$O2169))+N(INDEX(Settings!$G$11:$G$18,$O2169)))+N(INDEX(Settings!$F$11:$F$18,$O2169))))</f>
        <v/>
      </c>
      <c r="N2169" s="53">
        <f>IF(K2169="","",K2169-L2169-M2169-N($I2169)-$P2169*N(Settings!$D$20))</f>
        <v/>
      </c>
      <c r="O2169">
        <f>IF($C2169="",0,IFERROR(MATCH($C2169,Settings!$D$11:$D$18,0),0))</f>
        <v/>
      </c>
      <c r="P2169">
        <f>IF(LOWER(TRIM($J2169&amp;""))="x",1,0)</f>
        <v/>
      </c>
    </row>
    <row r="2170">
      <c r="A2170" s="49" t="n">
        <v>46286</v>
      </c>
      <c r="B2170" s="50" t="inlineStr">
        <is>
          <t>BL28163</t>
        </is>
      </c>
      <c r="C2170" s="50" t="inlineStr">
        <is>
          <t>eBay</t>
        </is>
      </c>
      <c r="D2170" s="50" t="inlineStr">
        <is>
          <t>BL-301</t>
        </is>
      </c>
      <c r="E2170" s="50" t="n">
        <v>1</v>
      </c>
      <c r="F2170" s="51" t="n">
        <v>18.4</v>
      </c>
      <c r="G2170" s="51" t="n">
        <v>0</v>
      </c>
      <c r="H2170" s="51" t="n">
        <v>3.28</v>
      </c>
      <c r="I2170" s="51" t="n">
        <v>4.69</v>
      </c>
      <c r="J2170" s="50" t="n"/>
      <c r="K2170" s="52">
        <f>IF(OR($A2170="",$E2170=""),"",IF($P2170=1,0,N($E2170)*N($F2170)-N($G2170)+N($H2170)))</f>
        <v/>
      </c>
      <c r="L2170" s="52">
        <f>IF(K2170="","",IF($P2170=1,0,N($E2170)*IFERROR(INDEX(Products!$D$8:$D$307,MATCH($D2170,Products!$A$8:$A$307,0)),0)))</f>
        <v/>
      </c>
      <c r="M2170" s="52">
        <f>IF(OR(K2170="",$O2170=0),IF(K2170="","",0),IF($P2170=1,0,K2170*(N(INDEX(Settings!$E$11:$E$18,$O2170))+N(INDEX(Settings!$G$11:$G$18,$O2170)))+N(INDEX(Settings!$F$11:$F$18,$O2170))))</f>
        <v/>
      </c>
      <c r="N2170" s="53">
        <f>IF(K2170="","",K2170-L2170-M2170-N($I2170)-$P2170*N(Settings!$D$20))</f>
        <v/>
      </c>
      <c r="O2170">
        <f>IF($C2170="",0,IFERROR(MATCH($C2170,Settings!$D$11:$D$18,0),0))</f>
        <v/>
      </c>
      <c r="P2170">
        <f>IF(LOWER(TRIM($J2170&amp;""))="x",1,0)</f>
        <v/>
      </c>
    </row>
    <row r="2171">
      <c r="A2171" s="49" t="n">
        <v>46286</v>
      </c>
      <c r="B2171" s="50" t="inlineStr">
        <is>
          <t>BL28164</t>
        </is>
      </c>
      <c r="C2171" s="50" t="inlineStr">
        <is>
          <t>Own shop</t>
        </is>
      </c>
      <c r="D2171" s="50" t="inlineStr">
        <is>
          <t>BL-103</t>
        </is>
      </c>
      <c r="E2171" s="50" t="n">
        <v>1</v>
      </c>
      <c r="F2171" s="51" t="n">
        <v>29.33</v>
      </c>
      <c r="G2171" s="51" t="n">
        <v>2.93</v>
      </c>
      <c r="H2171" s="51" t="n">
        <v>4.12</v>
      </c>
      <c r="I2171" s="51" t="n">
        <v>4.18</v>
      </c>
      <c r="J2171" s="50" t="n"/>
      <c r="K2171" s="52">
        <f>IF(OR($A2171="",$E2171=""),"",IF($P2171=1,0,N($E2171)*N($F2171)-N($G2171)+N($H2171)))</f>
        <v/>
      </c>
      <c r="L2171" s="52">
        <f>IF(K2171="","",IF($P2171=1,0,N($E2171)*IFERROR(INDEX(Products!$D$8:$D$307,MATCH($D2171,Products!$A$8:$A$307,0)),0)))</f>
        <v/>
      </c>
      <c r="M2171" s="52">
        <f>IF(OR(K2171="",$O2171=0),IF(K2171="","",0),IF($P2171=1,0,K2171*(N(INDEX(Settings!$E$11:$E$18,$O2171))+N(INDEX(Settings!$G$11:$G$18,$O2171)))+N(INDEX(Settings!$F$11:$F$18,$O2171))))</f>
        <v/>
      </c>
      <c r="N2171" s="53">
        <f>IF(K2171="","",K2171-L2171-M2171-N($I2171)-$P2171*N(Settings!$D$20))</f>
        <v/>
      </c>
      <c r="O2171">
        <f>IF($C2171="",0,IFERROR(MATCH($C2171,Settings!$D$11:$D$18,0),0))</f>
        <v/>
      </c>
      <c r="P2171">
        <f>IF(LOWER(TRIM($J2171&amp;""))="x",1,0)</f>
        <v/>
      </c>
    </row>
    <row r="2172">
      <c r="A2172" s="49" t="n">
        <v>46286</v>
      </c>
      <c r="B2172" s="50" t="inlineStr">
        <is>
          <t>BL28165</t>
        </is>
      </c>
      <c r="C2172" s="50" t="inlineStr">
        <is>
          <t>Etsy</t>
        </is>
      </c>
      <c r="D2172" s="50" t="inlineStr">
        <is>
          <t>BL-402</t>
        </is>
      </c>
      <c r="E2172" s="50" t="n">
        <v>1</v>
      </c>
      <c r="F2172" s="51" t="n">
        <v>41.93</v>
      </c>
      <c r="G2172" s="51" t="n">
        <v>0</v>
      </c>
      <c r="H2172" s="51" t="n">
        <v>3.28</v>
      </c>
      <c r="I2172" s="51" t="n">
        <v>6.9</v>
      </c>
      <c r="J2172" s="50" t="n"/>
      <c r="K2172" s="52">
        <f>IF(OR($A2172="",$E2172=""),"",IF($P2172=1,0,N($E2172)*N($F2172)-N($G2172)+N($H2172)))</f>
        <v/>
      </c>
      <c r="L2172" s="52">
        <f>IF(K2172="","",IF($P2172=1,0,N($E2172)*IFERROR(INDEX(Products!$D$8:$D$307,MATCH($D2172,Products!$A$8:$A$307,0)),0)))</f>
        <v/>
      </c>
      <c r="M2172" s="52">
        <f>IF(OR(K2172="",$O2172=0),IF(K2172="","",0),IF($P2172=1,0,K2172*(N(INDEX(Settings!$E$11:$E$18,$O2172))+N(INDEX(Settings!$G$11:$G$18,$O2172)))+N(INDEX(Settings!$F$11:$F$18,$O2172))))</f>
        <v/>
      </c>
      <c r="N2172" s="53">
        <f>IF(K2172="","",K2172-L2172-M2172-N($I2172)-$P2172*N(Settings!$D$20))</f>
        <v/>
      </c>
      <c r="O2172">
        <f>IF($C2172="",0,IFERROR(MATCH($C2172,Settings!$D$11:$D$18,0),0))</f>
        <v/>
      </c>
      <c r="P2172">
        <f>IF(LOWER(TRIM($J2172&amp;""))="x",1,0)</f>
        <v/>
      </c>
    </row>
    <row r="2173">
      <c r="A2173" s="49" t="n">
        <v>46286</v>
      </c>
      <c r="B2173" s="50" t="inlineStr">
        <is>
          <t>BL28166</t>
        </is>
      </c>
      <c r="C2173" s="50" t="inlineStr">
        <is>
          <t>Etsy</t>
        </is>
      </c>
      <c r="D2173" s="50" t="inlineStr">
        <is>
          <t>BL-104</t>
        </is>
      </c>
      <c r="E2173" s="50" t="n">
        <v>1</v>
      </c>
      <c r="F2173" s="51" t="n">
        <v>8.32</v>
      </c>
      <c r="G2173" s="51" t="n">
        <v>0</v>
      </c>
      <c r="H2173" s="51" t="n">
        <v>3.28</v>
      </c>
      <c r="I2173" s="51" t="n">
        <v>4.35</v>
      </c>
      <c r="J2173" s="50" t="n"/>
      <c r="K2173" s="52">
        <f>IF(OR($A2173="",$E2173=""),"",IF($P2173=1,0,N($E2173)*N($F2173)-N($G2173)+N($H2173)))</f>
        <v/>
      </c>
      <c r="L2173" s="52">
        <f>IF(K2173="","",IF($P2173=1,0,N($E2173)*IFERROR(INDEX(Products!$D$8:$D$307,MATCH($D2173,Products!$A$8:$A$307,0)),0)))</f>
        <v/>
      </c>
      <c r="M2173" s="52">
        <f>IF(OR(K2173="",$O2173=0),IF(K2173="","",0),IF($P2173=1,0,K2173*(N(INDEX(Settings!$E$11:$E$18,$O2173))+N(INDEX(Settings!$G$11:$G$18,$O2173)))+N(INDEX(Settings!$F$11:$F$18,$O2173))))</f>
        <v/>
      </c>
      <c r="N2173" s="53">
        <f>IF(K2173="","",K2173-L2173-M2173-N($I2173)-$P2173*N(Settings!$D$20))</f>
        <v/>
      </c>
      <c r="O2173">
        <f>IF($C2173="",0,IFERROR(MATCH($C2173,Settings!$D$11:$D$18,0),0))</f>
        <v/>
      </c>
      <c r="P2173">
        <f>IF(LOWER(TRIM($J2173&amp;""))="x",1,0)</f>
        <v/>
      </c>
    </row>
    <row r="2174">
      <c r="A2174" s="49" t="n">
        <v>46286</v>
      </c>
      <c r="B2174" s="50" t="inlineStr">
        <is>
          <t>BL28167</t>
        </is>
      </c>
      <c r="C2174" s="50" t="inlineStr">
        <is>
          <t>Own shop</t>
        </is>
      </c>
      <c r="D2174" s="50" t="inlineStr">
        <is>
          <t>BL-401</t>
        </is>
      </c>
      <c r="E2174" s="50" t="n">
        <v>1</v>
      </c>
      <c r="F2174" s="51" t="n">
        <v>23.45</v>
      </c>
      <c r="G2174" s="51" t="n">
        <v>0</v>
      </c>
      <c r="H2174" s="51" t="n">
        <v>4.12</v>
      </c>
      <c r="I2174" s="51" t="n">
        <v>4.31</v>
      </c>
      <c r="J2174" s="50" t="n"/>
      <c r="K2174" s="52">
        <f>IF(OR($A2174="",$E2174=""),"",IF($P2174=1,0,N($E2174)*N($F2174)-N($G2174)+N($H2174)))</f>
        <v/>
      </c>
      <c r="L2174" s="52">
        <f>IF(K2174="","",IF($P2174=1,0,N($E2174)*IFERROR(INDEX(Products!$D$8:$D$307,MATCH($D2174,Products!$A$8:$A$307,0)),0)))</f>
        <v/>
      </c>
      <c r="M2174" s="52">
        <f>IF(OR(K2174="",$O2174=0),IF(K2174="","",0),IF($P2174=1,0,K2174*(N(INDEX(Settings!$E$11:$E$18,$O2174))+N(INDEX(Settings!$G$11:$G$18,$O2174)))+N(INDEX(Settings!$F$11:$F$18,$O2174))))</f>
        <v/>
      </c>
      <c r="N2174" s="53">
        <f>IF(K2174="","",K2174-L2174-M2174-N($I2174)-$P2174*N(Settings!$D$20))</f>
        <v/>
      </c>
      <c r="O2174">
        <f>IF($C2174="",0,IFERROR(MATCH($C2174,Settings!$D$11:$D$18,0),0))</f>
        <v/>
      </c>
      <c r="P2174">
        <f>IF(LOWER(TRIM($J2174&amp;""))="x",1,0)</f>
        <v/>
      </c>
    </row>
    <row r="2175">
      <c r="A2175" s="49" t="n">
        <v>46286</v>
      </c>
      <c r="B2175" s="50" t="inlineStr">
        <is>
          <t>BL28168</t>
        </is>
      </c>
      <c r="C2175" s="50" t="inlineStr">
        <is>
          <t>Amazon</t>
        </is>
      </c>
      <c r="D2175" s="50" t="inlineStr">
        <is>
          <t>BL-102</t>
        </is>
      </c>
      <c r="E2175" s="50" t="n">
        <v>1</v>
      </c>
      <c r="F2175" s="51" t="n">
        <v>14.91</v>
      </c>
      <c r="G2175" s="51" t="n">
        <v>0</v>
      </c>
      <c r="H2175" s="51" t="n">
        <v>0</v>
      </c>
      <c r="I2175" s="51" t="n">
        <v>5.13</v>
      </c>
      <c r="J2175" s="50" t="n"/>
      <c r="K2175" s="52">
        <f>IF(OR($A2175="",$E2175=""),"",IF($P2175=1,0,N($E2175)*N($F2175)-N($G2175)+N($H2175)))</f>
        <v/>
      </c>
      <c r="L2175" s="52">
        <f>IF(K2175="","",IF($P2175=1,0,N($E2175)*IFERROR(INDEX(Products!$D$8:$D$307,MATCH($D2175,Products!$A$8:$A$307,0)),0)))</f>
        <v/>
      </c>
      <c r="M2175" s="52">
        <f>IF(OR(K2175="",$O2175=0),IF(K2175="","",0),IF($P2175=1,0,K2175*(N(INDEX(Settings!$E$11:$E$18,$O2175))+N(INDEX(Settings!$G$11:$G$18,$O2175)))+N(INDEX(Settings!$F$11:$F$18,$O2175))))</f>
        <v/>
      </c>
      <c r="N2175" s="53">
        <f>IF(K2175="","",K2175-L2175-M2175-N($I2175)-$P2175*N(Settings!$D$20))</f>
        <v/>
      </c>
      <c r="O2175">
        <f>IF($C2175="",0,IFERROR(MATCH($C2175,Settings!$D$11:$D$18,0),0))</f>
        <v/>
      </c>
      <c r="P2175">
        <f>IF(LOWER(TRIM($J2175&amp;""))="x",1,0)</f>
        <v/>
      </c>
    </row>
    <row r="2176">
      <c r="A2176" s="49" t="n">
        <v>46286</v>
      </c>
      <c r="B2176" s="50" t="inlineStr">
        <is>
          <t>BL28169</t>
        </is>
      </c>
      <c r="C2176" s="50" t="inlineStr">
        <is>
          <t>Own shop</t>
        </is>
      </c>
      <c r="D2176" s="50" t="inlineStr">
        <is>
          <t>BL-101</t>
        </is>
      </c>
      <c r="E2176" s="50" t="n">
        <v>1</v>
      </c>
      <c r="F2176" s="51" t="n">
        <v>20.92</v>
      </c>
      <c r="G2176" s="51" t="n">
        <v>0</v>
      </c>
      <c r="H2176" s="51" t="n">
        <v>4.12</v>
      </c>
      <c r="I2176" s="51" t="n">
        <v>5.11</v>
      </c>
      <c r="J2176" s="50" t="n"/>
      <c r="K2176" s="52">
        <f>IF(OR($A2176="",$E2176=""),"",IF($P2176=1,0,N($E2176)*N($F2176)-N($G2176)+N($H2176)))</f>
        <v/>
      </c>
      <c r="L2176" s="52">
        <f>IF(K2176="","",IF($P2176=1,0,N($E2176)*IFERROR(INDEX(Products!$D$8:$D$307,MATCH($D2176,Products!$A$8:$A$307,0)),0)))</f>
        <v/>
      </c>
      <c r="M2176" s="52">
        <f>IF(OR(K2176="",$O2176=0),IF(K2176="","",0),IF($P2176=1,0,K2176*(N(INDEX(Settings!$E$11:$E$18,$O2176))+N(INDEX(Settings!$G$11:$G$18,$O2176)))+N(INDEX(Settings!$F$11:$F$18,$O2176))))</f>
        <v/>
      </c>
      <c r="N2176" s="53">
        <f>IF(K2176="","",K2176-L2176-M2176-N($I2176)-$P2176*N(Settings!$D$20))</f>
        <v/>
      </c>
      <c r="O2176">
        <f>IF($C2176="",0,IFERROR(MATCH($C2176,Settings!$D$11:$D$18,0),0))</f>
        <v/>
      </c>
      <c r="P2176">
        <f>IF(LOWER(TRIM($J2176&amp;""))="x",1,0)</f>
        <v/>
      </c>
    </row>
    <row r="2177">
      <c r="A2177" s="49" t="n">
        <v>46287</v>
      </c>
      <c r="B2177" s="50" t="inlineStr">
        <is>
          <t>BL28170</t>
        </is>
      </c>
      <c r="C2177" s="50" t="inlineStr">
        <is>
          <t>Amazon</t>
        </is>
      </c>
      <c r="D2177" s="50" t="inlineStr">
        <is>
          <t>BL-303</t>
        </is>
      </c>
      <c r="E2177" s="50" t="n">
        <v>1</v>
      </c>
      <c r="F2177" s="51" t="n">
        <v>10.5</v>
      </c>
      <c r="G2177" s="51" t="n">
        <v>0</v>
      </c>
      <c r="H2177" s="51" t="n">
        <v>0</v>
      </c>
      <c r="I2177" s="51" t="n">
        <v>4.16</v>
      </c>
      <c r="J2177" s="50" t="n"/>
      <c r="K2177" s="52">
        <f>IF(OR($A2177="",$E2177=""),"",IF($P2177=1,0,N($E2177)*N($F2177)-N($G2177)+N($H2177)))</f>
        <v/>
      </c>
      <c r="L2177" s="52">
        <f>IF(K2177="","",IF($P2177=1,0,N($E2177)*IFERROR(INDEX(Products!$D$8:$D$307,MATCH($D2177,Products!$A$8:$A$307,0)),0)))</f>
        <v/>
      </c>
      <c r="M2177" s="52">
        <f>IF(OR(K2177="",$O2177=0),IF(K2177="","",0),IF($P2177=1,0,K2177*(N(INDEX(Settings!$E$11:$E$18,$O2177))+N(INDEX(Settings!$G$11:$G$18,$O2177)))+N(INDEX(Settings!$F$11:$F$18,$O2177))))</f>
        <v/>
      </c>
      <c r="N2177" s="53">
        <f>IF(K2177="","",K2177-L2177-M2177-N($I2177)-$P2177*N(Settings!$D$20))</f>
        <v/>
      </c>
      <c r="O2177">
        <f>IF($C2177="",0,IFERROR(MATCH($C2177,Settings!$D$11:$D$18,0),0))</f>
        <v/>
      </c>
      <c r="P2177">
        <f>IF(LOWER(TRIM($J2177&amp;""))="x",1,0)</f>
        <v/>
      </c>
    </row>
    <row r="2178">
      <c r="A2178" s="49" t="n">
        <v>46287</v>
      </c>
      <c r="B2178" s="50" t="inlineStr">
        <is>
          <t>BL28171</t>
        </is>
      </c>
      <c r="C2178" s="50" t="inlineStr">
        <is>
          <t>eBay</t>
        </is>
      </c>
      <c r="D2178" s="50" t="inlineStr">
        <is>
          <t>BL-104</t>
        </is>
      </c>
      <c r="E2178" s="50" t="n">
        <v>1</v>
      </c>
      <c r="F2178" s="51" t="n">
        <v>8.32</v>
      </c>
      <c r="G2178" s="51" t="n">
        <v>0</v>
      </c>
      <c r="H2178" s="51" t="n">
        <v>3.28</v>
      </c>
      <c r="I2178" s="51" t="n">
        <v>4.17</v>
      </c>
      <c r="J2178" s="50" t="n"/>
      <c r="K2178" s="52">
        <f>IF(OR($A2178="",$E2178=""),"",IF($P2178=1,0,N($E2178)*N($F2178)-N($G2178)+N($H2178)))</f>
        <v/>
      </c>
      <c r="L2178" s="52">
        <f>IF(K2178="","",IF($P2178=1,0,N($E2178)*IFERROR(INDEX(Products!$D$8:$D$307,MATCH($D2178,Products!$A$8:$A$307,0)),0)))</f>
        <v/>
      </c>
      <c r="M2178" s="52">
        <f>IF(OR(K2178="",$O2178=0),IF(K2178="","",0),IF($P2178=1,0,K2178*(N(INDEX(Settings!$E$11:$E$18,$O2178))+N(INDEX(Settings!$G$11:$G$18,$O2178)))+N(INDEX(Settings!$F$11:$F$18,$O2178))))</f>
        <v/>
      </c>
      <c r="N2178" s="53">
        <f>IF(K2178="","",K2178-L2178-M2178-N($I2178)-$P2178*N(Settings!$D$20))</f>
        <v/>
      </c>
      <c r="O2178">
        <f>IF($C2178="",0,IFERROR(MATCH($C2178,Settings!$D$11:$D$18,0),0))</f>
        <v/>
      </c>
      <c r="P2178">
        <f>IF(LOWER(TRIM($J2178&amp;""))="x",1,0)</f>
        <v/>
      </c>
    </row>
    <row r="2179">
      <c r="A2179" s="49" t="n">
        <v>46287</v>
      </c>
      <c r="B2179" s="50" t="inlineStr">
        <is>
          <t>BL28172</t>
        </is>
      </c>
      <c r="C2179" s="50" t="inlineStr">
        <is>
          <t>Etsy</t>
        </is>
      </c>
      <c r="D2179" s="50" t="inlineStr">
        <is>
          <t>BL-201</t>
        </is>
      </c>
      <c r="E2179" s="50" t="n">
        <v>1</v>
      </c>
      <c r="F2179" s="51" t="n">
        <v>12.52</v>
      </c>
      <c r="G2179" s="51" t="n">
        <v>0</v>
      </c>
      <c r="H2179" s="51" t="n">
        <v>3.28</v>
      </c>
      <c r="I2179" s="51" t="n">
        <v>4.45</v>
      </c>
      <c r="J2179" s="50" t="n"/>
      <c r="K2179" s="52">
        <f>IF(OR($A2179="",$E2179=""),"",IF($P2179=1,0,N($E2179)*N($F2179)-N($G2179)+N($H2179)))</f>
        <v/>
      </c>
      <c r="L2179" s="52">
        <f>IF(K2179="","",IF($P2179=1,0,N($E2179)*IFERROR(INDEX(Products!$D$8:$D$307,MATCH($D2179,Products!$A$8:$A$307,0)),0)))</f>
        <v/>
      </c>
      <c r="M2179" s="52">
        <f>IF(OR(K2179="",$O2179=0),IF(K2179="","",0),IF($P2179=1,0,K2179*(N(INDEX(Settings!$E$11:$E$18,$O2179))+N(INDEX(Settings!$G$11:$G$18,$O2179)))+N(INDEX(Settings!$F$11:$F$18,$O2179))))</f>
        <v/>
      </c>
      <c r="N2179" s="53">
        <f>IF(K2179="","",K2179-L2179-M2179-N($I2179)-$P2179*N(Settings!$D$20))</f>
        <v/>
      </c>
      <c r="O2179">
        <f>IF($C2179="",0,IFERROR(MATCH($C2179,Settings!$D$11:$D$18,0),0))</f>
        <v/>
      </c>
      <c r="P2179">
        <f>IF(LOWER(TRIM($J2179&amp;""))="x",1,0)</f>
        <v/>
      </c>
    </row>
    <row r="2180">
      <c r="A2180" s="49" t="n">
        <v>46287</v>
      </c>
      <c r="B2180" s="50" t="inlineStr">
        <is>
          <t>BL28173</t>
        </is>
      </c>
      <c r="C2180" s="50" t="inlineStr">
        <is>
          <t>Own shop</t>
        </is>
      </c>
      <c r="D2180" s="50" t="inlineStr">
        <is>
          <t>BL-101</t>
        </is>
      </c>
      <c r="E2180" s="50" t="n">
        <v>1</v>
      </c>
      <c r="F2180" s="51" t="n">
        <v>20.92</v>
      </c>
      <c r="G2180" s="51" t="n">
        <v>0</v>
      </c>
      <c r="H2180" s="51" t="n">
        <v>4.12</v>
      </c>
      <c r="I2180" s="51" t="n">
        <v>4.59</v>
      </c>
      <c r="J2180" s="50" t="n"/>
      <c r="K2180" s="52">
        <f>IF(OR($A2180="",$E2180=""),"",IF($P2180=1,0,N($E2180)*N($F2180)-N($G2180)+N($H2180)))</f>
        <v/>
      </c>
      <c r="L2180" s="52">
        <f>IF(K2180="","",IF($P2180=1,0,N($E2180)*IFERROR(INDEX(Products!$D$8:$D$307,MATCH($D2180,Products!$A$8:$A$307,0)),0)))</f>
        <v/>
      </c>
      <c r="M2180" s="52">
        <f>IF(OR(K2180="",$O2180=0),IF(K2180="","",0),IF($P2180=1,0,K2180*(N(INDEX(Settings!$E$11:$E$18,$O2180))+N(INDEX(Settings!$G$11:$G$18,$O2180)))+N(INDEX(Settings!$F$11:$F$18,$O2180))))</f>
        <v/>
      </c>
      <c r="N2180" s="53">
        <f>IF(K2180="","",K2180-L2180-M2180-N($I2180)-$P2180*N(Settings!$D$20))</f>
        <v/>
      </c>
      <c r="O2180">
        <f>IF($C2180="",0,IFERROR(MATCH($C2180,Settings!$D$11:$D$18,0),0))</f>
        <v/>
      </c>
      <c r="P2180">
        <f>IF(LOWER(TRIM($J2180&amp;""))="x",1,0)</f>
        <v/>
      </c>
    </row>
    <row r="2181">
      <c r="A2181" s="49" t="n">
        <v>46287</v>
      </c>
      <c r="B2181" s="50" t="inlineStr">
        <is>
          <t>BL28174</t>
        </is>
      </c>
      <c r="C2181" s="50" t="inlineStr">
        <is>
          <t>Amazon</t>
        </is>
      </c>
      <c r="D2181" s="50" t="inlineStr">
        <is>
          <t>BL-301</t>
        </is>
      </c>
      <c r="E2181" s="50" t="n">
        <v>1</v>
      </c>
      <c r="F2181" s="51" t="n">
        <v>19.32</v>
      </c>
      <c r="G2181" s="51" t="n">
        <v>0</v>
      </c>
      <c r="H2181" s="51" t="n">
        <v>0</v>
      </c>
      <c r="I2181" s="51" t="n">
        <v>5.15</v>
      </c>
      <c r="J2181" s="50" t="n"/>
      <c r="K2181" s="52">
        <f>IF(OR($A2181="",$E2181=""),"",IF($P2181=1,0,N($E2181)*N($F2181)-N($G2181)+N($H2181)))</f>
        <v/>
      </c>
      <c r="L2181" s="52">
        <f>IF(K2181="","",IF($P2181=1,0,N($E2181)*IFERROR(INDEX(Products!$D$8:$D$307,MATCH($D2181,Products!$A$8:$A$307,0)),0)))</f>
        <v/>
      </c>
      <c r="M2181" s="52">
        <f>IF(OR(K2181="",$O2181=0),IF(K2181="","",0),IF($P2181=1,0,K2181*(N(INDEX(Settings!$E$11:$E$18,$O2181))+N(INDEX(Settings!$G$11:$G$18,$O2181)))+N(INDEX(Settings!$F$11:$F$18,$O2181))))</f>
        <v/>
      </c>
      <c r="N2181" s="53">
        <f>IF(K2181="","",K2181-L2181-M2181-N($I2181)-$P2181*N(Settings!$D$20))</f>
        <v/>
      </c>
      <c r="O2181">
        <f>IF($C2181="",0,IFERROR(MATCH($C2181,Settings!$D$11:$D$18,0),0))</f>
        <v/>
      </c>
      <c r="P2181">
        <f>IF(LOWER(TRIM($J2181&amp;""))="x",1,0)</f>
        <v/>
      </c>
    </row>
    <row r="2182">
      <c r="A2182" s="49" t="n">
        <v>46287</v>
      </c>
      <c r="B2182" s="50" t="inlineStr">
        <is>
          <t>BL28175</t>
        </is>
      </c>
      <c r="C2182" s="50" t="inlineStr">
        <is>
          <t>Own shop</t>
        </is>
      </c>
      <c r="D2182" s="50" t="inlineStr">
        <is>
          <t>BL-101</t>
        </is>
      </c>
      <c r="E2182" s="50" t="n">
        <v>1</v>
      </c>
      <c r="F2182" s="51" t="n">
        <v>20.92</v>
      </c>
      <c r="G2182" s="51" t="n">
        <v>2.09</v>
      </c>
      <c r="H2182" s="51" t="n">
        <v>4.12</v>
      </c>
      <c r="I2182" s="51" t="n">
        <v>4.63</v>
      </c>
      <c r="J2182" s="50" t="n"/>
      <c r="K2182" s="52">
        <f>IF(OR($A2182="",$E2182=""),"",IF($P2182=1,0,N($E2182)*N($F2182)-N($G2182)+N($H2182)))</f>
        <v/>
      </c>
      <c r="L2182" s="52">
        <f>IF(K2182="","",IF($P2182=1,0,N($E2182)*IFERROR(INDEX(Products!$D$8:$D$307,MATCH($D2182,Products!$A$8:$A$307,0)),0)))</f>
        <v/>
      </c>
      <c r="M2182" s="52">
        <f>IF(OR(K2182="",$O2182=0),IF(K2182="","",0),IF($P2182=1,0,K2182*(N(INDEX(Settings!$E$11:$E$18,$O2182))+N(INDEX(Settings!$G$11:$G$18,$O2182)))+N(INDEX(Settings!$F$11:$F$18,$O2182))))</f>
        <v/>
      </c>
      <c r="N2182" s="53">
        <f>IF(K2182="","",K2182-L2182-M2182-N($I2182)-$P2182*N(Settings!$D$20))</f>
        <v/>
      </c>
      <c r="O2182">
        <f>IF($C2182="",0,IFERROR(MATCH($C2182,Settings!$D$11:$D$18,0),0))</f>
        <v/>
      </c>
      <c r="P2182">
        <f>IF(LOWER(TRIM($J2182&amp;""))="x",1,0)</f>
        <v/>
      </c>
    </row>
    <row r="2183">
      <c r="A2183" s="49" t="n">
        <v>46287</v>
      </c>
      <c r="B2183" s="50" t="inlineStr">
        <is>
          <t>BL28176</t>
        </is>
      </c>
      <c r="C2183" s="50" t="inlineStr">
        <is>
          <t>Etsy</t>
        </is>
      </c>
      <c r="D2183" s="50" t="inlineStr">
        <is>
          <t>BL-201</t>
        </is>
      </c>
      <c r="E2183" s="50" t="n">
        <v>1</v>
      </c>
      <c r="F2183" s="51" t="n">
        <v>12.52</v>
      </c>
      <c r="G2183" s="51" t="n">
        <v>0</v>
      </c>
      <c r="H2183" s="51" t="n">
        <v>3.28</v>
      </c>
      <c r="I2183" s="51" t="n">
        <v>4.32</v>
      </c>
      <c r="J2183" s="50" t="n"/>
      <c r="K2183" s="52">
        <f>IF(OR($A2183="",$E2183=""),"",IF($P2183=1,0,N($E2183)*N($F2183)-N($G2183)+N($H2183)))</f>
        <v/>
      </c>
      <c r="L2183" s="52">
        <f>IF(K2183="","",IF($P2183=1,0,N($E2183)*IFERROR(INDEX(Products!$D$8:$D$307,MATCH($D2183,Products!$A$8:$A$307,0)),0)))</f>
        <v/>
      </c>
      <c r="M2183" s="52">
        <f>IF(OR(K2183="",$O2183=0),IF(K2183="","",0),IF($P2183=1,0,K2183*(N(INDEX(Settings!$E$11:$E$18,$O2183))+N(INDEX(Settings!$G$11:$G$18,$O2183)))+N(INDEX(Settings!$F$11:$F$18,$O2183))))</f>
        <v/>
      </c>
      <c r="N2183" s="53">
        <f>IF(K2183="","",K2183-L2183-M2183-N($I2183)-$P2183*N(Settings!$D$20))</f>
        <v/>
      </c>
      <c r="O2183">
        <f>IF($C2183="",0,IFERROR(MATCH($C2183,Settings!$D$11:$D$18,0),0))</f>
        <v/>
      </c>
      <c r="P2183">
        <f>IF(LOWER(TRIM($J2183&amp;""))="x",1,0)</f>
        <v/>
      </c>
    </row>
    <row r="2184">
      <c r="A2184" s="49" t="n">
        <v>46287</v>
      </c>
      <c r="B2184" s="50" t="inlineStr">
        <is>
          <t>BL28177</t>
        </is>
      </c>
      <c r="C2184" s="50" t="inlineStr">
        <is>
          <t>Amazon</t>
        </is>
      </c>
      <c r="D2184" s="50" t="inlineStr">
        <is>
          <t>BL-301</t>
        </is>
      </c>
      <c r="E2184" s="50" t="n">
        <v>1</v>
      </c>
      <c r="F2184" s="51" t="n">
        <v>19.32</v>
      </c>
      <c r="G2184" s="51" t="n">
        <v>0</v>
      </c>
      <c r="H2184" s="51" t="n">
        <v>0</v>
      </c>
      <c r="I2184" s="51" t="n">
        <v>4.14</v>
      </c>
      <c r="J2184" s="50" t="n"/>
      <c r="K2184" s="52">
        <f>IF(OR($A2184="",$E2184=""),"",IF($P2184=1,0,N($E2184)*N($F2184)-N($G2184)+N($H2184)))</f>
        <v/>
      </c>
      <c r="L2184" s="52">
        <f>IF(K2184="","",IF($P2184=1,0,N($E2184)*IFERROR(INDEX(Products!$D$8:$D$307,MATCH($D2184,Products!$A$8:$A$307,0)),0)))</f>
        <v/>
      </c>
      <c r="M2184" s="52">
        <f>IF(OR(K2184="",$O2184=0),IF(K2184="","",0),IF($P2184=1,0,K2184*(N(INDEX(Settings!$E$11:$E$18,$O2184))+N(INDEX(Settings!$G$11:$G$18,$O2184)))+N(INDEX(Settings!$F$11:$F$18,$O2184))))</f>
        <v/>
      </c>
      <c r="N2184" s="53">
        <f>IF(K2184="","",K2184-L2184-M2184-N($I2184)-$P2184*N(Settings!$D$20))</f>
        <v/>
      </c>
      <c r="O2184">
        <f>IF($C2184="",0,IFERROR(MATCH($C2184,Settings!$D$11:$D$18,0),0))</f>
        <v/>
      </c>
      <c r="P2184">
        <f>IF(LOWER(TRIM($J2184&amp;""))="x",1,0)</f>
        <v/>
      </c>
    </row>
    <row r="2185">
      <c r="A2185" s="49" t="n">
        <v>46288</v>
      </c>
      <c r="B2185" s="50" t="inlineStr">
        <is>
          <t>BL28178</t>
        </is>
      </c>
      <c r="C2185" s="50" t="inlineStr">
        <is>
          <t>eBay</t>
        </is>
      </c>
      <c r="D2185" s="50" t="inlineStr">
        <is>
          <t>BL-301</t>
        </is>
      </c>
      <c r="E2185" s="50" t="n">
        <v>1</v>
      </c>
      <c r="F2185" s="51" t="n">
        <v>18.4</v>
      </c>
      <c r="G2185" s="51" t="n">
        <v>0</v>
      </c>
      <c r="H2185" s="51" t="n">
        <v>3.28</v>
      </c>
      <c r="I2185" s="51" t="n">
        <v>4.34</v>
      </c>
      <c r="J2185" s="50" t="n"/>
      <c r="K2185" s="52">
        <f>IF(OR($A2185="",$E2185=""),"",IF($P2185=1,0,N($E2185)*N($F2185)-N($G2185)+N($H2185)))</f>
        <v/>
      </c>
      <c r="L2185" s="52">
        <f>IF(K2185="","",IF($P2185=1,0,N($E2185)*IFERROR(INDEX(Products!$D$8:$D$307,MATCH($D2185,Products!$A$8:$A$307,0)),0)))</f>
        <v/>
      </c>
      <c r="M2185" s="52">
        <f>IF(OR(K2185="",$O2185=0),IF(K2185="","",0),IF($P2185=1,0,K2185*(N(INDEX(Settings!$E$11:$E$18,$O2185))+N(INDEX(Settings!$G$11:$G$18,$O2185)))+N(INDEX(Settings!$F$11:$F$18,$O2185))))</f>
        <v/>
      </c>
      <c r="N2185" s="53">
        <f>IF(K2185="","",K2185-L2185-M2185-N($I2185)-$P2185*N(Settings!$D$20))</f>
        <v/>
      </c>
      <c r="O2185">
        <f>IF($C2185="",0,IFERROR(MATCH($C2185,Settings!$D$11:$D$18,0),0))</f>
        <v/>
      </c>
      <c r="P2185">
        <f>IF(LOWER(TRIM($J2185&amp;""))="x",1,0)</f>
        <v/>
      </c>
    </row>
    <row r="2186">
      <c r="A2186" s="49" t="n">
        <v>46288</v>
      </c>
      <c r="B2186" s="50" t="inlineStr">
        <is>
          <t>BL28179</t>
        </is>
      </c>
      <c r="C2186" s="50" t="inlineStr">
        <is>
          <t>Amazon</t>
        </is>
      </c>
      <c r="D2186" s="50" t="inlineStr">
        <is>
          <t>BL-203</t>
        </is>
      </c>
      <c r="E2186" s="50" t="n">
        <v>1</v>
      </c>
      <c r="F2186" s="51" t="n">
        <v>17.56</v>
      </c>
      <c r="G2186" s="51" t="n">
        <v>0</v>
      </c>
      <c r="H2186" s="51" t="n">
        <v>0</v>
      </c>
      <c r="I2186" s="51" t="n">
        <v>4.16</v>
      </c>
      <c r="J2186" s="50" t="n"/>
      <c r="K2186" s="52">
        <f>IF(OR($A2186="",$E2186=""),"",IF($P2186=1,0,N($E2186)*N($F2186)-N($G2186)+N($H2186)))</f>
        <v/>
      </c>
      <c r="L2186" s="52">
        <f>IF(K2186="","",IF($P2186=1,0,N($E2186)*IFERROR(INDEX(Products!$D$8:$D$307,MATCH($D2186,Products!$A$8:$A$307,0)),0)))</f>
        <v/>
      </c>
      <c r="M2186" s="52">
        <f>IF(OR(K2186="",$O2186=0),IF(K2186="","",0),IF($P2186=1,0,K2186*(N(INDEX(Settings!$E$11:$E$18,$O2186))+N(INDEX(Settings!$G$11:$G$18,$O2186)))+N(INDEX(Settings!$F$11:$F$18,$O2186))))</f>
        <v/>
      </c>
      <c r="N2186" s="53">
        <f>IF(K2186="","",K2186-L2186-M2186-N($I2186)-$P2186*N(Settings!$D$20))</f>
        <v/>
      </c>
      <c r="O2186">
        <f>IF($C2186="",0,IFERROR(MATCH($C2186,Settings!$D$11:$D$18,0),0))</f>
        <v/>
      </c>
      <c r="P2186">
        <f>IF(LOWER(TRIM($J2186&amp;""))="x",1,0)</f>
        <v/>
      </c>
    </row>
    <row r="2187">
      <c r="A2187" s="49" t="n">
        <v>46288</v>
      </c>
      <c r="B2187" s="50" t="inlineStr">
        <is>
          <t>BL28180</t>
        </is>
      </c>
      <c r="C2187" s="50" t="inlineStr">
        <is>
          <t>eBay</t>
        </is>
      </c>
      <c r="D2187" s="50" t="inlineStr">
        <is>
          <t>BL-203</t>
        </is>
      </c>
      <c r="E2187" s="50" t="n">
        <v>1</v>
      </c>
      <c r="F2187" s="51" t="n">
        <v>16.72</v>
      </c>
      <c r="G2187" s="51" t="n">
        <v>0</v>
      </c>
      <c r="H2187" s="51" t="n">
        <v>3.28</v>
      </c>
      <c r="I2187" s="51" t="n">
        <v>4.61</v>
      </c>
      <c r="J2187" s="50" t="n"/>
      <c r="K2187" s="52">
        <f>IF(OR($A2187="",$E2187=""),"",IF($P2187=1,0,N($E2187)*N($F2187)-N($G2187)+N($H2187)))</f>
        <v/>
      </c>
      <c r="L2187" s="52">
        <f>IF(K2187="","",IF($P2187=1,0,N($E2187)*IFERROR(INDEX(Products!$D$8:$D$307,MATCH($D2187,Products!$A$8:$A$307,0)),0)))</f>
        <v/>
      </c>
      <c r="M2187" s="52">
        <f>IF(OR(K2187="",$O2187=0),IF(K2187="","",0),IF($P2187=1,0,K2187*(N(INDEX(Settings!$E$11:$E$18,$O2187))+N(INDEX(Settings!$G$11:$G$18,$O2187)))+N(INDEX(Settings!$F$11:$F$18,$O2187))))</f>
        <v/>
      </c>
      <c r="N2187" s="53">
        <f>IF(K2187="","",K2187-L2187-M2187-N($I2187)-$P2187*N(Settings!$D$20))</f>
        <v/>
      </c>
      <c r="O2187">
        <f>IF($C2187="",0,IFERROR(MATCH($C2187,Settings!$D$11:$D$18,0),0))</f>
        <v/>
      </c>
      <c r="P2187">
        <f>IF(LOWER(TRIM($J2187&amp;""))="x",1,0)</f>
        <v/>
      </c>
    </row>
    <row r="2188">
      <c r="A2188" s="49" t="n">
        <v>46288</v>
      </c>
      <c r="B2188" s="50" t="inlineStr">
        <is>
          <t>BL28181</t>
        </is>
      </c>
      <c r="C2188" s="50" t="inlineStr">
        <is>
          <t>Etsy</t>
        </is>
      </c>
      <c r="D2188" s="50" t="inlineStr">
        <is>
          <t>BL-202</t>
        </is>
      </c>
      <c r="E2188" s="50" t="n">
        <v>1</v>
      </c>
      <c r="F2188" s="51" t="n">
        <v>57.98</v>
      </c>
      <c r="G2188" s="51" t="n">
        <v>0</v>
      </c>
      <c r="H2188" s="51" t="n">
        <v>3.28</v>
      </c>
      <c r="I2188" s="51" t="n">
        <v>6.9</v>
      </c>
      <c r="J2188" s="50" t="inlineStr">
        <is>
          <t>x</t>
        </is>
      </c>
      <c r="K2188" s="52">
        <f>IF(OR($A2188="",$E2188=""),"",IF($P2188=1,0,N($E2188)*N($F2188)-N($G2188)+N($H2188)))</f>
        <v/>
      </c>
      <c r="L2188" s="52">
        <f>IF(K2188="","",IF($P2188=1,0,N($E2188)*IFERROR(INDEX(Products!$D$8:$D$307,MATCH($D2188,Products!$A$8:$A$307,0)),0)))</f>
        <v/>
      </c>
      <c r="M2188" s="52">
        <f>IF(OR(K2188="",$O2188=0),IF(K2188="","",0),IF($P2188=1,0,K2188*(N(INDEX(Settings!$E$11:$E$18,$O2188))+N(INDEX(Settings!$G$11:$G$18,$O2188)))+N(INDEX(Settings!$F$11:$F$18,$O2188))))</f>
        <v/>
      </c>
      <c r="N2188" s="53">
        <f>IF(K2188="","",K2188-L2188-M2188-N($I2188)-$P2188*N(Settings!$D$20))</f>
        <v/>
      </c>
      <c r="O2188">
        <f>IF($C2188="",0,IFERROR(MATCH($C2188,Settings!$D$11:$D$18,0),0))</f>
        <v/>
      </c>
      <c r="P2188">
        <f>IF(LOWER(TRIM($J2188&amp;""))="x",1,0)</f>
        <v/>
      </c>
    </row>
    <row r="2189">
      <c r="A2189" s="49" t="n">
        <v>46288</v>
      </c>
      <c r="B2189" s="50" t="inlineStr">
        <is>
          <t>BL28182</t>
        </is>
      </c>
      <c r="C2189" s="50" t="inlineStr">
        <is>
          <t>Etsy</t>
        </is>
      </c>
      <c r="D2189" s="50" t="inlineStr">
        <is>
          <t>BL-201</t>
        </is>
      </c>
      <c r="E2189" s="50" t="n">
        <v>1</v>
      </c>
      <c r="F2189" s="51" t="n">
        <v>12.52</v>
      </c>
      <c r="G2189" s="51" t="n">
        <v>0</v>
      </c>
      <c r="H2189" s="51" t="n">
        <v>3.28</v>
      </c>
      <c r="I2189" s="51" t="n">
        <v>5.02</v>
      </c>
      <c r="J2189" s="50" t="n"/>
      <c r="K2189" s="52">
        <f>IF(OR($A2189="",$E2189=""),"",IF($P2189=1,0,N($E2189)*N($F2189)-N($G2189)+N($H2189)))</f>
        <v/>
      </c>
      <c r="L2189" s="52">
        <f>IF(K2189="","",IF($P2189=1,0,N($E2189)*IFERROR(INDEX(Products!$D$8:$D$307,MATCH($D2189,Products!$A$8:$A$307,0)),0)))</f>
        <v/>
      </c>
      <c r="M2189" s="52">
        <f>IF(OR(K2189="",$O2189=0),IF(K2189="","",0),IF($P2189=1,0,K2189*(N(INDEX(Settings!$E$11:$E$18,$O2189))+N(INDEX(Settings!$G$11:$G$18,$O2189)))+N(INDEX(Settings!$F$11:$F$18,$O2189))))</f>
        <v/>
      </c>
      <c r="N2189" s="53">
        <f>IF(K2189="","",K2189-L2189-M2189-N($I2189)-$P2189*N(Settings!$D$20))</f>
        <v/>
      </c>
      <c r="O2189">
        <f>IF($C2189="",0,IFERROR(MATCH($C2189,Settings!$D$11:$D$18,0),0))</f>
        <v/>
      </c>
      <c r="P2189">
        <f>IF(LOWER(TRIM($J2189&amp;""))="x",1,0)</f>
        <v/>
      </c>
    </row>
    <row r="2190">
      <c r="A2190" s="49" t="n">
        <v>46288</v>
      </c>
      <c r="B2190" s="50" t="inlineStr">
        <is>
          <t>BL28183</t>
        </is>
      </c>
      <c r="C2190" s="50" t="inlineStr">
        <is>
          <t>Own shop</t>
        </is>
      </c>
      <c r="D2190" s="50" t="inlineStr">
        <is>
          <t>BL-303</t>
        </is>
      </c>
      <c r="E2190" s="50" t="n">
        <v>1</v>
      </c>
      <c r="F2190" s="51" t="n">
        <v>10</v>
      </c>
      <c r="G2190" s="51" t="n">
        <v>0</v>
      </c>
      <c r="H2190" s="51" t="n">
        <v>4.12</v>
      </c>
      <c r="I2190" s="51" t="n">
        <v>4.32</v>
      </c>
      <c r="J2190" s="50" t="n"/>
      <c r="K2190" s="52">
        <f>IF(OR($A2190="",$E2190=""),"",IF($P2190=1,0,N($E2190)*N($F2190)-N($G2190)+N($H2190)))</f>
        <v/>
      </c>
      <c r="L2190" s="52">
        <f>IF(K2190="","",IF($P2190=1,0,N($E2190)*IFERROR(INDEX(Products!$D$8:$D$307,MATCH($D2190,Products!$A$8:$A$307,0)),0)))</f>
        <v/>
      </c>
      <c r="M2190" s="52">
        <f>IF(OR(K2190="",$O2190=0),IF(K2190="","",0),IF($P2190=1,0,K2190*(N(INDEX(Settings!$E$11:$E$18,$O2190))+N(INDEX(Settings!$G$11:$G$18,$O2190)))+N(INDEX(Settings!$F$11:$F$18,$O2190))))</f>
        <v/>
      </c>
      <c r="N2190" s="53">
        <f>IF(K2190="","",K2190-L2190-M2190-N($I2190)-$P2190*N(Settings!$D$20))</f>
        <v/>
      </c>
      <c r="O2190">
        <f>IF($C2190="",0,IFERROR(MATCH($C2190,Settings!$D$11:$D$18,0),0))</f>
        <v/>
      </c>
      <c r="P2190">
        <f>IF(LOWER(TRIM($J2190&amp;""))="x",1,0)</f>
        <v/>
      </c>
    </row>
    <row r="2191">
      <c r="A2191" s="49" t="n">
        <v>46288</v>
      </c>
      <c r="B2191" s="50" t="inlineStr">
        <is>
          <t>BL28184</t>
        </is>
      </c>
      <c r="C2191" s="50" t="inlineStr">
        <is>
          <t>Etsy</t>
        </is>
      </c>
      <c r="D2191" s="50" t="inlineStr">
        <is>
          <t>BL-204</t>
        </is>
      </c>
      <c r="E2191" s="50" t="n">
        <v>1</v>
      </c>
      <c r="F2191" s="51" t="n">
        <v>19.24</v>
      </c>
      <c r="G2191" s="51" t="n">
        <v>0</v>
      </c>
      <c r="H2191" s="51" t="n">
        <v>3.28</v>
      </c>
      <c r="I2191" s="51" t="n">
        <v>4.59</v>
      </c>
      <c r="J2191" s="50" t="n"/>
      <c r="K2191" s="52">
        <f>IF(OR($A2191="",$E2191=""),"",IF($P2191=1,0,N($E2191)*N($F2191)-N($G2191)+N($H2191)))</f>
        <v/>
      </c>
      <c r="L2191" s="52">
        <f>IF(K2191="","",IF($P2191=1,0,N($E2191)*IFERROR(INDEX(Products!$D$8:$D$307,MATCH($D2191,Products!$A$8:$A$307,0)),0)))</f>
        <v/>
      </c>
      <c r="M2191" s="52">
        <f>IF(OR(K2191="",$O2191=0),IF(K2191="","",0),IF($P2191=1,0,K2191*(N(INDEX(Settings!$E$11:$E$18,$O2191))+N(INDEX(Settings!$G$11:$G$18,$O2191)))+N(INDEX(Settings!$F$11:$F$18,$O2191))))</f>
        <v/>
      </c>
      <c r="N2191" s="53">
        <f>IF(K2191="","",K2191-L2191-M2191-N($I2191)-$P2191*N(Settings!$D$20))</f>
        <v/>
      </c>
      <c r="O2191">
        <f>IF($C2191="",0,IFERROR(MATCH($C2191,Settings!$D$11:$D$18,0),0))</f>
        <v/>
      </c>
      <c r="P2191">
        <f>IF(LOWER(TRIM($J2191&amp;""))="x",1,0)</f>
        <v/>
      </c>
    </row>
    <row r="2192">
      <c r="A2192" s="49" t="n">
        <v>46288</v>
      </c>
      <c r="B2192" s="50" t="inlineStr">
        <is>
          <t>BL28185</t>
        </is>
      </c>
      <c r="C2192" s="50" t="inlineStr">
        <is>
          <t>eBay</t>
        </is>
      </c>
      <c r="D2192" s="50" t="inlineStr">
        <is>
          <t>BL-101</t>
        </is>
      </c>
      <c r="E2192" s="50" t="n">
        <v>1</v>
      </c>
      <c r="F2192" s="51" t="n">
        <v>20.92</v>
      </c>
      <c r="G2192" s="51" t="n">
        <v>0</v>
      </c>
      <c r="H2192" s="51" t="n">
        <v>3.28</v>
      </c>
      <c r="I2192" s="51" t="n">
        <v>4.37</v>
      </c>
      <c r="J2192" s="50" t="n"/>
      <c r="K2192" s="52">
        <f>IF(OR($A2192="",$E2192=""),"",IF($P2192=1,0,N($E2192)*N($F2192)-N($G2192)+N($H2192)))</f>
        <v/>
      </c>
      <c r="L2192" s="52">
        <f>IF(K2192="","",IF($P2192=1,0,N($E2192)*IFERROR(INDEX(Products!$D$8:$D$307,MATCH($D2192,Products!$A$8:$A$307,0)),0)))</f>
        <v/>
      </c>
      <c r="M2192" s="52">
        <f>IF(OR(K2192="",$O2192=0),IF(K2192="","",0),IF($P2192=1,0,K2192*(N(INDEX(Settings!$E$11:$E$18,$O2192))+N(INDEX(Settings!$G$11:$G$18,$O2192)))+N(INDEX(Settings!$F$11:$F$18,$O2192))))</f>
        <v/>
      </c>
      <c r="N2192" s="53">
        <f>IF(K2192="","",K2192-L2192-M2192-N($I2192)-$P2192*N(Settings!$D$20))</f>
        <v/>
      </c>
      <c r="O2192">
        <f>IF($C2192="",0,IFERROR(MATCH($C2192,Settings!$D$11:$D$18,0),0))</f>
        <v/>
      </c>
      <c r="P2192">
        <f>IF(LOWER(TRIM($J2192&amp;""))="x",1,0)</f>
        <v/>
      </c>
    </row>
    <row r="2193">
      <c r="A2193" s="49" t="n">
        <v>46288</v>
      </c>
      <c r="B2193" s="50" t="inlineStr">
        <is>
          <t>BL28186</t>
        </is>
      </c>
      <c r="C2193" s="50" t="inlineStr">
        <is>
          <t>Own shop</t>
        </is>
      </c>
      <c r="D2193" s="50" t="inlineStr">
        <is>
          <t>BL-101</t>
        </is>
      </c>
      <c r="E2193" s="50" t="n">
        <v>2</v>
      </c>
      <c r="F2193" s="51" t="n">
        <v>20.92</v>
      </c>
      <c r="G2193" s="51" t="n">
        <v>0</v>
      </c>
      <c r="H2193" s="51" t="n">
        <v>4.12</v>
      </c>
      <c r="I2193" s="51" t="n">
        <v>4.25</v>
      </c>
      <c r="J2193" s="50" t="n"/>
      <c r="K2193" s="52">
        <f>IF(OR($A2193="",$E2193=""),"",IF($P2193=1,0,N($E2193)*N($F2193)-N($G2193)+N($H2193)))</f>
        <v/>
      </c>
      <c r="L2193" s="52">
        <f>IF(K2193="","",IF($P2193=1,0,N($E2193)*IFERROR(INDEX(Products!$D$8:$D$307,MATCH($D2193,Products!$A$8:$A$307,0)),0)))</f>
        <v/>
      </c>
      <c r="M2193" s="52">
        <f>IF(OR(K2193="",$O2193=0),IF(K2193="","",0),IF($P2193=1,0,K2193*(N(INDEX(Settings!$E$11:$E$18,$O2193))+N(INDEX(Settings!$G$11:$G$18,$O2193)))+N(INDEX(Settings!$F$11:$F$18,$O2193))))</f>
        <v/>
      </c>
      <c r="N2193" s="53">
        <f>IF(K2193="","",K2193-L2193-M2193-N($I2193)-$P2193*N(Settings!$D$20))</f>
        <v/>
      </c>
      <c r="O2193">
        <f>IF($C2193="",0,IFERROR(MATCH($C2193,Settings!$D$11:$D$18,0),0))</f>
        <v/>
      </c>
      <c r="P2193">
        <f>IF(LOWER(TRIM($J2193&amp;""))="x",1,0)</f>
        <v/>
      </c>
    </row>
    <row r="2194">
      <c r="A2194" s="49" t="n">
        <v>46288</v>
      </c>
      <c r="B2194" s="50" t="inlineStr">
        <is>
          <t>BL28187</t>
        </is>
      </c>
      <c r="C2194" s="50" t="inlineStr">
        <is>
          <t>Amazon</t>
        </is>
      </c>
      <c r="D2194" s="50" t="inlineStr">
        <is>
          <t>BL-301</t>
        </is>
      </c>
      <c r="E2194" s="50" t="n">
        <v>1</v>
      </c>
      <c r="F2194" s="51" t="n">
        <v>19.32</v>
      </c>
      <c r="G2194" s="51" t="n">
        <v>0</v>
      </c>
      <c r="H2194" s="51" t="n">
        <v>0</v>
      </c>
      <c r="I2194" s="51" t="n">
        <v>4.28</v>
      </c>
      <c r="J2194" s="50" t="n"/>
      <c r="K2194" s="52">
        <f>IF(OR($A2194="",$E2194=""),"",IF($P2194=1,0,N($E2194)*N($F2194)-N($G2194)+N($H2194)))</f>
        <v/>
      </c>
      <c r="L2194" s="52">
        <f>IF(K2194="","",IF($P2194=1,0,N($E2194)*IFERROR(INDEX(Products!$D$8:$D$307,MATCH($D2194,Products!$A$8:$A$307,0)),0)))</f>
        <v/>
      </c>
      <c r="M2194" s="52">
        <f>IF(OR(K2194="",$O2194=0),IF(K2194="","",0),IF($P2194=1,0,K2194*(N(INDEX(Settings!$E$11:$E$18,$O2194))+N(INDEX(Settings!$G$11:$G$18,$O2194)))+N(INDEX(Settings!$F$11:$F$18,$O2194))))</f>
        <v/>
      </c>
      <c r="N2194" s="53">
        <f>IF(K2194="","",K2194-L2194-M2194-N($I2194)-$P2194*N(Settings!$D$20))</f>
        <v/>
      </c>
      <c r="O2194">
        <f>IF($C2194="",0,IFERROR(MATCH($C2194,Settings!$D$11:$D$18,0),0))</f>
        <v/>
      </c>
      <c r="P2194">
        <f>IF(LOWER(TRIM($J2194&amp;""))="x",1,0)</f>
        <v/>
      </c>
    </row>
    <row r="2195">
      <c r="A2195" s="49" t="n">
        <v>46288</v>
      </c>
      <c r="B2195" s="50" t="inlineStr">
        <is>
          <t>BL28188</t>
        </is>
      </c>
      <c r="C2195" s="50" t="inlineStr">
        <is>
          <t>Amazon</t>
        </is>
      </c>
      <c r="D2195" s="50" t="inlineStr">
        <is>
          <t>BL-401</t>
        </is>
      </c>
      <c r="E2195" s="50" t="n">
        <v>1</v>
      </c>
      <c r="F2195" s="51" t="n">
        <v>24.62</v>
      </c>
      <c r="G2195" s="51" t="n">
        <v>0</v>
      </c>
      <c r="H2195" s="51" t="n">
        <v>0</v>
      </c>
      <c r="I2195" s="51" t="n">
        <v>5.03</v>
      </c>
      <c r="J2195" s="50" t="n"/>
      <c r="K2195" s="52">
        <f>IF(OR($A2195="",$E2195=""),"",IF($P2195=1,0,N($E2195)*N($F2195)-N($G2195)+N($H2195)))</f>
        <v/>
      </c>
      <c r="L2195" s="52">
        <f>IF(K2195="","",IF($P2195=1,0,N($E2195)*IFERROR(INDEX(Products!$D$8:$D$307,MATCH($D2195,Products!$A$8:$A$307,0)),0)))</f>
        <v/>
      </c>
      <c r="M2195" s="52">
        <f>IF(OR(K2195="",$O2195=0),IF(K2195="","",0),IF($P2195=1,0,K2195*(N(INDEX(Settings!$E$11:$E$18,$O2195))+N(INDEX(Settings!$G$11:$G$18,$O2195)))+N(INDEX(Settings!$F$11:$F$18,$O2195))))</f>
        <v/>
      </c>
      <c r="N2195" s="53">
        <f>IF(K2195="","",K2195-L2195-M2195-N($I2195)-$P2195*N(Settings!$D$20))</f>
        <v/>
      </c>
      <c r="O2195">
        <f>IF($C2195="",0,IFERROR(MATCH($C2195,Settings!$D$11:$D$18,0),0))</f>
        <v/>
      </c>
      <c r="P2195">
        <f>IF(LOWER(TRIM($J2195&amp;""))="x",1,0)</f>
        <v/>
      </c>
    </row>
    <row r="2196">
      <c r="A2196" s="49" t="n">
        <v>46288</v>
      </c>
      <c r="B2196" s="50" t="inlineStr">
        <is>
          <t>BL28189</t>
        </is>
      </c>
      <c r="C2196" s="50" t="inlineStr">
        <is>
          <t>Own shop</t>
        </is>
      </c>
      <c r="D2196" s="50" t="inlineStr">
        <is>
          <t>BL-103</t>
        </is>
      </c>
      <c r="E2196" s="50" t="n">
        <v>1</v>
      </c>
      <c r="F2196" s="51" t="n">
        <v>29.33</v>
      </c>
      <c r="G2196" s="51" t="n">
        <v>0</v>
      </c>
      <c r="H2196" s="51" t="n">
        <v>4.12</v>
      </c>
      <c r="I2196" s="51" t="n">
        <v>4.4</v>
      </c>
      <c r="J2196" s="50" t="n"/>
      <c r="K2196" s="52">
        <f>IF(OR($A2196="",$E2196=""),"",IF($P2196=1,0,N($E2196)*N($F2196)-N($G2196)+N($H2196)))</f>
        <v/>
      </c>
      <c r="L2196" s="52">
        <f>IF(K2196="","",IF($P2196=1,0,N($E2196)*IFERROR(INDEX(Products!$D$8:$D$307,MATCH($D2196,Products!$A$8:$A$307,0)),0)))</f>
        <v/>
      </c>
      <c r="M2196" s="52">
        <f>IF(OR(K2196="",$O2196=0),IF(K2196="","",0),IF($P2196=1,0,K2196*(N(INDEX(Settings!$E$11:$E$18,$O2196))+N(INDEX(Settings!$G$11:$G$18,$O2196)))+N(INDEX(Settings!$F$11:$F$18,$O2196))))</f>
        <v/>
      </c>
      <c r="N2196" s="53">
        <f>IF(K2196="","",K2196-L2196-M2196-N($I2196)-$P2196*N(Settings!$D$20))</f>
        <v/>
      </c>
      <c r="O2196">
        <f>IF($C2196="",0,IFERROR(MATCH($C2196,Settings!$D$11:$D$18,0),0))</f>
        <v/>
      </c>
      <c r="P2196">
        <f>IF(LOWER(TRIM($J2196&amp;""))="x",1,0)</f>
        <v/>
      </c>
    </row>
    <row r="2197">
      <c r="A2197" s="49" t="n">
        <v>46288</v>
      </c>
      <c r="B2197" s="50" t="inlineStr">
        <is>
          <t>BL28190</t>
        </is>
      </c>
      <c r="C2197" s="50" t="inlineStr">
        <is>
          <t>Amazon</t>
        </is>
      </c>
      <c r="D2197" s="50" t="inlineStr">
        <is>
          <t>BL-201</t>
        </is>
      </c>
      <c r="E2197" s="50" t="n">
        <v>1</v>
      </c>
      <c r="F2197" s="51" t="n">
        <v>13.15</v>
      </c>
      <c r="G2197" s="51" t="n">
        <v>0</v>
      </c>
      <c r="H2197" s="51" t="n">
        <v>0</v>
      </c>
      <c r="I2197" s="51" t="n">
        <v>4.26</v>
      </c>
      <c r="J2197" s="50" t="n"/>
      <c r="K2197" s="52">
        <f>IF(OR($A2197="",$E2197=""),"",IF($P2197=1,0,N($E2197)*N($F2197)-N($G2197)+N($H2197)))</f>
        <v/>
      </c>
      <c r="L2197" s="52">
        <f>IF(K2197="","",IF($P2197=1,0,N($E2197)*IFERROR(INDEX(Products!$D$8:$D$307,MATCH($D2197,Products!$A$8:$A$307,0)),0)))</f>
        <v/>
      </c>
      <c r="M2197" s="52">
        <f>IF(OR(K2197="",$O2197=0),IF(K2197="","",0),IF($P2197=1,0,K2197*(N(INDEX(Settings!$E$11:$E$18,$O2197))+N(INDEX(Settings!$G$11:$G$18,$O2197)))+N(INDEX(Settings!$F$11:$F$18,$O2197))))</f>
        <v/>
      </c>
      <c r="N2197" s="53">
        <f>IF(K2197="","",K2197-L2197-M2197-N($I2197)-$P2197*N(Settings!$D$20))</f>
        <v/>
      </c>
      <c r="O2197">
        <f>IF($C2197="",0,IFERROR(MATCH($C2197,Settings!$D$11:$D$18,0),0))</f>
        <v/>
      </c>
      <c r="P2197">
        <f>IF(LOWER(TRIM($J2197&amp;""))="x",1,0)</f>
        <v/>
      </c>
    </row>
    <row r="2198">
      <c r="A2198" s="49" t="n">
        <v>46288</v>
      </c>
      <c r="B2198" s="50" t="inlineStr">
        <is>
          <t>BL28191</t>
        </is>
      </c>
      <c r="C2198" s="50" t="inlineStr">
        <is>
          <t>Etsy</t>
        </is>
      </c>
      <c r="D2198" s="50" t="inlineStr">
        <is>
          <t>BL-403</t>
        </is>
      </c>
      <c r="E2198" s="50" t="n">
        <v>1</v>
      </c>
      <c r="F2198" s="51" t="n">
        <v>10.84</v>
      </c>
      <c r="G2198" s="51" t="n">
        <v>0</v>
      </c>
      <c r="H2198" s="51" t="n">
        <v>3.28</v>
      </c>
      <c r="I2198" s="51" t="n">
        <v>4.97</v>
      </c>
      <c r="J2198" s="50" t="inlineStr">
        <is>
          <t>x</t>
        </is>
      </c>
      <c r="K2198" s="52">
        <f>IF(OR($A2198="",$E2198=""),"",IF($P2198=1,0,N($E2198)*N($F2198)-N($G2198)+N($H2198)))</f>
        <v/>
      </c>
      <c r="L2198" s="52">
        <f>IF(K2198="","",IF($P2198=1,0,N($E2198)*IFERROR(INDEX(Products!$D$8:$D$307,MATCH($D2198,Products!$A$8:$A$307,0)),0)))</f>
        <v/>
      </c>
      <c r="M2198" s="52">
        <f>IF(OR(K2198="",$O2198=0),IF(K2198="","",0),IF($P2198=1,0,K2198*(N(INDEX(Settings!$E$11:$E$18,$O2198))+N(INDEX(Settings!$G$11:$G$18,$O2198)))+N(INDEX(Settings!$F$11:$F$18,$O2198))))</f>
        <v/>
      </c>
      <c r="N2198" s="53">
        <f>IF(K2198="","",K2198-L2198-M2198-N($I2198)-$P2198*N(Settings!$D$20))</f>
        <v/>
      </c>
      <c r="O2198">
        <f>IF($C2198="",0,IFERROR(MATCH($C2198,Settings!$D$11:$D$18,0),0))</f>
        <v/>
      </c>
      <c r="P2198">
        <f>IF(LOWER(TRIM($J2198&amp;""))="x",1,0)</f>
        <v/>
      </c>
    </row>
    <row r="2199">
      <c r="A2199" s="49" t="n">
        <v>46288</v>
      </c>
      <c r="B2199" s="50" t="inlineStr">
        <is>
          <t>BL28192</t>
        </is>
      </c>
      <c r="C2199" s="50" t="inlineStr">
        <is>
          <t>Own shop</t>
        </is>
      </c>
      <c r="D2199" s="50" t="inlineStr">
        <is>
          <t>BL-101</t>
        </is>
      </c>
      <c r="E2199" s="50" t="n">
        <v>1</v>
      </c>
      <c r="F2199" s="51" t="n">
        <v>20.92</v>
      </c>
      <c r="G2199" s="51" t="n">
        <v>0</v>
      </c>
      <c r="H2199" s="51" t="n">
        <v>4.12</v>
      </c>
      <c r="I2199" s="51" t="n">
        <v>4.17</v>
      </c>
      <c r="J2199" s="50" t="n"/>
      <c r="K2199" s="52">
        <f>IF(OR($A2199="",$E2199=""),"",IF($P2199=1,0,N($E2199)*N($F2199)-N($G2199)+N($H2199)))</f>
        <v/>
      </c>
      <c r="L2199" s="52">
        <f>IF(K2199="","",IF($P2199=1,0,N($E2199)*IFERROR(INDEX(Products!$D$8:$D$307,MATCH($D2199,Products!$A$8:$A$307,0)),0)))</f>
        <v/>
      </c>
      <c r="M2199" s="52">
        <f>IF(OR(K2199="",$O2199=0),IF(K2199="","",0),IF($P2199=1,0,K2199*(N(INDEX(Settings!$E$11:$E$18,$O2199))+N(INDEX(Settings!$G$11:$G$18,$O2199)))+N(INDEX(Settings!$F$11:$F$18,$O2199))))</f>
        <v/>
      </c>
      <c r="N2199" s="53">
        <f>IF(K2199="","",K2199-L2199-M2199-N($I2199)-$P2199*N(Settings!$D$20))</f>
        <v/>
      </c>
      <c r="O2199">
        <f>IF($C2199="",0,IFERROR(MATCH($C2199,Settings!$D$11:$D$18,0),0))</f>
        <v/>
      </c>
      <c r="P2199">
        <f>IF(LOWER(TRIM($J2199&amp;""))="x",1,0)</f>
        <v/>
      </c>
    </row>
    <row r="2200">
      <c r="A2200" s="49" t="n">
        <v>46288</v>
      </c>
      <c r="B2200" s="50" t="inlineStr">
        <is>
          <t>BL28193</t>
        </is>
      </c>
      <c r="C2200" s="50" t="inlineStr">
        <is>
          <t>Own shop</t>
        </is>
      </c>
      <c r="D2200" s="50" t="inlineStr">
        <is>
          <t>BL-104</t>
        </is>
      </c>
      <c r="E2200" s="50" t="n">
        <v>2</v>
      </c>
      <c r="F2200" s="51" t="n">
        <v>8.32</v>
      </c>
      <c r="G2200" s="51" t="n">
        <v>0</v>
      </c>
      <c r="H2200" s="51" t="n">
        <v>4.12</v>
      </c>
      <c r="I2200" s="51" t="n">
        <v>4.78</v>
      </c>
      <c r="J2200" s="50" t="n"/>
      <c r="K2200" s="52">
        <f>IF(OR($A2200="",$E2200=""),"",IF($P2200=1,0,N($E2200)*N($F2200)-N($G2200)+N($H2200)))</f>
        <v/>
      </c>
      <c r="L2200" s="52">
        <f>IF(K2200="","",IF($P2200=1,0,N($E2200)*IFERROR(INDEX(Products!$D$8:$D$307,MATCH($D2200,Products!$A$8:$A$307,0)),0)))</f>
        <v/>
      </c>
      <c r="M2200" s="52">
        <f>IF(OR(K2200="",$O2200=0),IF(K2200="","",0),IF($P2200=1,0,K2200*(N(INDEX(Settings!$E$11:$E$18,$O2200))+N(INDEX(Settings!$G$11:$G$18,$O2200)))+N(INDEX(Settings!$F$11:$F$18,$O2200))))</f>
        <v/>
      </c>
      <c r="N2200" s="53">
        <f>IF(K2200="","",K2200-L2200-M2200-N($I2200)-$P2200*N(Settings!$D$20))</f>
        <v/>
      </c>
      <c r="O2200">
        <f>IF($C2200="",0,IFERROR(MATCH($C2200,Settings!$D$11:$D$18,0),0))</f>
        <v/>
      </c>
      <c r="P2200">
        <f>IF(LOWER(TRIM($J2200&amp;""))="x",1,0)</f>
        <v/>
      </c>
    </row>
    <row r="2201">
      <c r="A2201" s="49" t="n">
        <v>46288</v>
      </c>
      <c r="B2201" s="50" t="inlineStr">
        <is>
          <t>BL28194</t>
        </is>
      </c>
      <c r="C2201" s="50" t="inlineStr">
        <is>
          <t>Amazon</t>
        </is>
      </c>
      <c r="D2201" s="50" t="inlineStr">
        <is>
          <t>BL-201</t>
        </is>
      </c>
      <c r="E2201" s="50" t="n">
        <v>1</v>
      </c>
      <c r="F2201" s="51" t="n">
        <v>13.15</v>
      </c>
      <c r="G2201" s="51" t="n">
        <v>0</v>
      </c>
      <c r="H2201" s="51" t="n">
        <v>0</v>
      </c>
      <c r="I2201" s="51" t="n">
        <v>4.18</v>
      </c>
      <c r="J2201" s="50" t="n"/>
      <c r="K2201" s="52">
        <f>IF(OR($A2201="",$E2201=""),"",IF($P2201=1,0,N($E2201)*N($F2201)-N($G2201)+N($H2201)))</f>
        <v/>
      </c>
      <c r="L2201" s="52">
        <f>IF(K2201="","",IF($P2201=1,0,N($E2201)*IFERROR(INDEX(Products!$D$8:$D$307,MATCH($D2201,Products!$A$8:$A$307,0)),0)))</f>
        <v/>
      </c>
      <c r="M2201" s="52">
        <f>IF(OR(K2201="",$O2201=0),IF(K2201="","",0),IF($P2201=1,0,K2201*(N(INDEX(Settings!$E$11:$E$18,$O2201))+N(INDEX(Settings!$G$11:$G$18,$O2201)))+N(INDEX(Settings!$F$11:$F$18,$O2201))))</f>
        <v/>
      </c>
      <c r="N2201" s="53">
        <f>IF(K2201="","",K2201-L2201-M2201-N($I2201)-$P2201*N(Settings!$D$20))</f>
        <v/>
      </c>
      <c r="O2201">
        <f>IF($C2201="",0,IFERROR(MATCH($C2201,Settings!$D$11:$D$18,0),0))</f>
        <v/>
      </c>
      <c r="P2201">
        <f>IF(LOWER(TRIM($J2201&amp;""))="x",1,0)</f>
        <v/>
      </c>
    </row>
    <row r="2202">
      <c r="A2202" s="49" t="n">
        <v>46289</v>
      </c>
      <c r="B2202" s="50" t="inlineStr">
        <is>
          <t>BL28195</t>
        </is>
      </c>
      <c r="C2202" s="50" t="inlineStr">
        <is>
          <t>Amazon</t>
        </is>
      </c>
      <c r="D2202" s="50" t="inlineStr">
        <is>
          <t>BL-301</t>
        </is>
      </c>
      <c r="E2202" s="50" t="n">
        <v>2</v>
      </c>
      <c r="F2202" s="51" t="n">
        <v>19.32</v>
      </c>
      <c r="G2202" s="51" t="n">
        <v>0</v>
      </c>
      <c r="H2202" s="51" t="n">
        <v>0</v>
      </c>
      <c r="I2202" s="51" t="n">
        <v>4.96</v>
      </c>
      <c r="J2202" s="50" t="n"/>
      <c r="K2202" s="52">
        <f>IF(OR($A2202="",$E2202=""),"",IF($P2202=1,0,N($E2202)*N($F2202)-N($G2202)+N($H2202)))</f>
        <v/>
      </c>
      <c r="L2202" s="52">
        <f>IF(K2202="","",IF($P2202=1,0,N($E2202)*IFERROR(INDEX(Products!$D$8:$D$307,MATCH($D2202,Products!$A$8:$A$307,0)),0)))</f>
        <v/>
      </c>
      <c r="M2202" s="52">
        <f>IF(OR(K2202="",$O2202=0),IF(K2202="","",0),IF($P2202=1,0,K2202*(N(INDEX(Settings!$E$11:$E$18,$O2202))+N(INDEX(Settings!$G$11:$G$18,$O2202)))+N(INDEX(Settings!$F$11:$F$18,$O2202))))</f>
        <v/>
      </c>
      <c r="N2202" s="53">
        <f>IF(K2202="","",K2202-L2202-M2202-N($I2202)-$P2202*N(Settings!$D$20))</f>
        <v/>
      </c>
      <c r="O2202">
        <f>IF($C2202="",0,IFERROR(MATCH($C2202,Settings!$D$11:$D$18,0),0))</f>
        <v/>
      </c>
      <c r="P2202">
        <f>IF(LOWER(TRIM($J2202&amp;""))="x",1,0)</f>
        <v/>
      </c>
    </row>
    <row r="2203">
      <c r="A2203" s="49" t="n">
        <v>46289</v>
      </c>
      <c r="B2203" s="50" t="inlineStr">
        <is>
          <t>BL28196</t>
        </is>
      </c>
      <c r="C2203" s="50" t="inlineStr">
        <is>
          <t>Amazon</t>
        </is>
      </c>
      <c r="D2203" s="50" t="inlineStr">
        <is>
          <t>BL-103</t>
        </is>
      </c>
      <c r="E2203" s="50" t="n">
        <v>1</v>
      </c>
      <c r="F2203" s="51" t="n">
        <v>30.79</v>
      </c>
      <c r="G2203" s="51" t="n">
        <v>0</v>
      </c>
      <c r="H2203" s="51" t="n">
        <v>0</v>
      </c>
      <c r="I2203" s="51" t="n">
        <v>5.1</v>
      </c>
      <c r="J2203" s="50" t="n"/>
      <c r="K2203" s="52">
        <f>IF(OR($A2203="",$E2203=""),"",IF($P2203=1,0,N($E2203)*N($F2203)-N($G2203)+N($H2203)))</f>
        <v/>
      </c>
      <c r="L2203" s="52">
        <f>IF(K2203="","",IF($P2203=1,0,N($E2203)*IFERROR(INDEX(Products!$D$8:$D$307,MATCH($D2203,Products!$A$8:$A$307,0)),0)))</f>
        <v/>
      </c>
      <c r="M2203" s="52">
        <f>IF(OR(K2203="",$O2203=0),IF(K2203="","",0),IF($P2203=1,0,K2203*(N(INDEX(Settings!$E$11:$E$18,$O2203))+N(INDEX(Settings!$G$11:$G$18,$O2203)))+N(INDEX(Settings!$F$11:$F$18,$O2203))))</f>
        <v/>
      </c>
      <c r="N2203" s="53">
        <f>IF(K2203="","",K2203-L2203-M2203-N($I2203)-$P2203*N(Settings!$D$20))</f>
        <v/>
      </c>
      <c r="O2203">
        <f>IF($C2203="",0,IFERROR(MATCH($C2203,Settings!$D$11:$D$18,0),0))</f>
        <v/>
      </c>
      <c r="P2203">
        <f>IF(LOWER(TRIM($J2203&amp;""))="x",1,0)</f>
        <v/>
      </c>
    </row>
    <row r="2204">
      <c r="A2204" s="49" t="n">
        <v>46289</v>
      </c>
      <c r="B2204" s="50" t="inlineStr">
        <is>
          <t>BL28197</t>
        </is>
      </c>
      <c r="C2204" s="50" t="inlineStr">
        <is>
          <t>Own shop</t>
        </is>
      </c>
      <c r="D2204" s="50" t="inlineStr">
        <is>
          <t>BL-203</t>
        </is>
      </c>
      <c r="E2204" s="50" t="n">
        <v>1</v>
      </c>
      <c r="F2204" s="51" t="n">
        <v>16.72</v>
      </c>
      <c r="G2204" s="51" t="n">
        <v>0</v>
      </c>
      <c r="H2204" s="51" t="n">
        <v>4.12</v>
      </c>
      <c r="I2204" s="51" t="n">
        <v>4.8</v>
      </c>
      <c r="J2204" s="50" t="n"/>
      <c r="K2204" s="52">
        <f>IF(OR($A2204="",$E2204=""),"",IF($P2204=1,0,N($E2204)*N($F2204)-N($G2204)+N($H2204)))</f>
        <v/>
      </c>
      <c r="L2204" s="52">
        <f>IF(K2204="","",IF($P2204=1,0,N($E2204)*IFERROR(INDEX(Products!$D$8:$D$307,MATCH($D2204,Products!$A$8:$A$307,0)),0)))</f>
        <v/>
      </c>
      <c r="M2204" s="52">
        <f>IF(OR(K2204="",$O2204=0),IF(K2204="","",0),IF($P2204=1,0,K2204*(N(INDEX(Settings!$E$11:$E$18,$O2204))+N(INDEX(Settings!$G$11:$G$18,$O2204)))+N(INDEX(Settings!$F$11:$F$18,$O2204))))</f>
        <v/>
      </c>
      <c r="N2204" s="53">
        <f>IF(K2204="","",K2204-L2204-M2204-N($I2204)-$P2204*N(Settings!$D$20))</f>
        <v/>
      </c>
      <c r="O2204">
        <f>IF($C2204="",0,IFERROR(MATCH($C2204,Settings!$D$11:$D$18,0),0))</f>
        <v/>
      </c>
      <c r="P2204">
        <f>IF(LOWER(TRIM($J2204&amp;""))="x",1,0)</f>
        <v/>
      </c>
    </row>
    <row r="2205">
      <c r="A2205" s="49" t="n">
        <v>46289</v>
      </c>
      <c r="B2205" s="50" t="inlineStr">
        <is>
          <t>BL28198</t>
        </is>
      </c>
      <c r="C2205" s="50" t="inlineStr">
        <is>
          <t>Own shop</t>
        </is>
      </c>
      <c r="D2205" s="50" t="inlineStr">
        <is>
          <t>BL-201</t>
        </is>
      </c>
      <c r="E2205" s="50" t="n">
        <v>1</v>
      </c>
      <c r="F2205" s="51" t="n">
        <v>12.52</v>
      </c>
      <c r="G2205" s="51" t="n">
        <v>0</v>
      </c>
      <c r="H2205" s="51" t="n">
        <v>4.12</v>
      </c>
      <c r="I2205" s="51" t="n">
        <v>4.82</v>
      </c>
      <c r="J2205" s="50" t="n"/>
      <c r="K2205" s="52">
        <f>IF(OR($A2205="",$E2205=""),"",IF($P2205=1,0,N($E2205)*N($F2205)-N($G2205)+N($H2205)))</f>
        <v/>
      </c>
      <c r="L2205" s="52">
        <f>IF(K2205="","",IF($P2205=1,0,N($E2205)*IFERROR(INDEX(Products!$D$8:$D$307,MATCH($D2205,Products!$A$8:$A$307,0)),0)))</f>
        <v/>
      </c>
      <c r="M2205" s="52">
        <f>IF(OR(K2205="",$O2205=0),IF(K2205="","",0),IF($P2205=1,0,K2205*(N(INDEX(Settings!$E$11:$E$18,$O2205))+N(INDEX(Settings!$G$11:$G$18,$O2205)))+N(INDEX(Settings!$F$11:$F$18,$O2205))))</f>
        <v/>
      </c>
      <c r="N2205" s="53">
        <f>IF(K2205="","",K2205-L2205-M2205-N($I2205)-$P2205*N(Settings!$D$20))</f>
        <v/>
      </c>
      <c r="O2205">
        <f>IF($C2205="",0,IFERROR(MATCH($C2205,Settings!$D$11:$D$18,0),0))</f>
        <v/>
      </c>
      <c r="P2205">
        <f>IF(LOWER(TRIM($J2205&amp;""))="x",1,0)</f>
        <v/>
      </c>
    </row>
    <row r="2206">
      <c r="A2206" s="49" t="n">
        <v>46289</v>
      </c>
      <c r="B2206" s="50" t="inlineStr">
        <is>
          <t>BL28199</t>
        </is>
      </c>
      <c r="C2206" s="50" t="inlineStr">
        <is>
          <t>Own shop</t>
        </is>
      </c>
      <c r="D2206" s="50" t="inlineStr">
        <is>
          <t>BL-301</t>
        </is>
      </c>
      <c r="E2206" s="50" t="n">
        <v>1</v>
      </c>
      <c r="F2206" s="51" t="n">
        <v>18.4</v>
      </c>
      <c r="G2206" s="51" t="n">
        <v>0</v>
      </c>
      <c r="H2206" s="51" t="n">
        <v>4.12</v>
      </c>
      <c r="I2206" s="51" t="n">
        <v>4.14</v>
      </c>
      <c r="J2206" s="50" t="n"/>
      <c r="K2206" s="52">
        <f>IF(OR($A2206="",$E2206=""),"",IF($P2206=1,0,N($E2206)*N($F2206)-N($G2206)+N($H2206)))</f>
        <v/>
      </c>
      <c r="L2206" s="52">
        <f>IF(K2206="","",IF($P2206=1,0,N($E2206)*IFERROR(INDEX(Products!$D$8:$D$307,MATCH($D2206,Products!$A$8:$A$307,0)),0)))</f>
        <v/>
      </c>
      <c r="M2206" s="52">
        <f>IF(OR(K2206="",$O2206=0),IF(K2206="","",0),IF($P2206=1,0,K2206*(N(INDEX(Settings!$E$11:$E$18,$O2206))+N(INDEX(Settings!$G$11:$G$18,$O2206)))+N(INDEX(Settings!$F$11:$F$18,$O2206))))</f>
        <v/>
      </c>
      <c r="N2206" s="53">
        <f>IF(K2206="","",K2206-L2206-M2206-N($I2206)-$P2206*N(Settings!$D$20))</f>
        <v/>
      </c>
      <c r="O2206">
        <f>IF($C2206="",0,IFERROR(MATCH($C2206,Settings!$D$11:$D$18,0),0))</f>
        <v/>
      </c>
      <c r="P2206">
        <f>IF(LOWER(TRIM($J2206&amp;""))="x",1,0)</f>
        <v/>
      </c>
    </row>
    <row r="2207">
      <c r="A2207" s="49" t="n">
        <v>46290</v>
      </c>
      <c r="B2207" s="50" t="inlineStr">
        <is>
          <t>BL28200</t>
        </is>
      </c>
      <c r="C2207" s="50" t="inlineStr">
        <is>
          <t>Own shop</t>
        </is>
      </c>
      <c r="D2207" s="50" t="inlineStr">
        <is>
          <t>BL-201</t>
        </is>
      </c>
      <c r="E2207" s="50" t="n">
        <v>1</v>
      </c>
      <c r="F2207" s="51" t="n">
        <v>12.52</v>
      </c>
      <c r="G2207" s="51" t="n">
        <v>0</v>
      </c>
      <c r="H2207" s="51" t="n">
        <v>4.12</v>
      </c>
      <c r="I2207" s="51" t="n">
        <v>4.29</v>
      </c>
      <c r="J2207" s="50" t="n"/>
      <c r="K2207" s="52">
        <f>IF(OR($A2207="",$E2207=""),"",IF($P2207=1,0,N($E2207)*N($F2207)-N($G2207)+N($H2207)))</f>
        <v/>
      </c>
      <c r="L2207" s="52">
        <f>IF(K2207="","",IF($P2207=1,0,N($E2207)*IFERROR(INDEX(Products!$D$8:$D$307,MATCH($D2207,Products!$A$8:$A$307,0)),0)))</f>
        <v/>
      </c>
      <c r="M2207" s="52">
        <f>IF(OR(K2207="",$O2207=0),IF(K2207="","",0),IF($P2207=1,0,K2207*(N(INDEX(Settings!$E$11:$E$18,$O2207))+N(INDEX(Settings!$G$11:$G$18,$O2207)))+N(INDEX(Settings!$F$11:$F$18,$O2207))))</f>
        <v/>
      </c>
      <c r="N2207" s="53">
        <f>IF(K2207="","",K2207-L2207-M2207-N($I2207)-$P2207*N(Settings!$D$20))</f>
        <v/>
      </c>
      <c r="O2207">
        <f>IF($C2207="",0,IFERROR(MATCH($C2207,Settings!$D$11:$D$18,0),0))</f>
        <v/>
      </c>
      <c r="P2207">
        <f>IF(LOWER(TRIM($J2207&amp;""))="x",1,0)</f>
        <v/>
      </c>
    </row>
    <row r="2208">
      <c r="A2208" s="49" t="n">
        <v>46290</v>
      </c>
      <c r="B2208" s="50" t="inlineStr">
        <is>
          <t>BL28201</t>
        </is>
      </c>
      <c r="C2208" s="50" t="inlineStr">
        <is>
          <t>Own shop</t>
        </is>
      </c>
      <c r="D2208" s="50" t="inlineStr">
        <is>
          <t>BL-401</t>
        </is>
      </c>
      <c r="E2208" s="50" t="n">
        <v>1</v>
      </c>
      <c r="F2208" s="51" t="n">
        <v>23.45</v>
      </c>
      <c r="G2208" s="51" t="n">
        <v>0</v>
      </c>
      <c r="H2208" s="51" t="n">
        <v>4.12</v>
      </c>
      <c r="I2208" s="51" t="n">
        <v>4.91</v>
      </c>
      <c r="J2208" s="50" t="n"/>
      <c r="K2208" s="52">
        <f>IF(OR($A2208="",$E2208=""),"",IF($P2208=1,0,N($E2208)*N($F2208)-N($G2208)+N($H2208)))</f>
        <v/>
      </c>
      <c r="L2208" s="52">
        <f>IF(K2208="","",IF($P2208=1,0,N($E2208)*IFERROR(INDEX(Products!$D$8:$D$307,MATCH($D2208,Products!$A$8:$A$307,0)),0)))</f>
        <v/>
      </c>
      <c r="M2208" s="52">
        <f>IF(OR(K2208="",$O2208=0),IF(K2208="","",0),IF($P2208=1,0,K2208*(N(INDEX(Settings!$E$11:$E$18,$O2208))+N(INDEX(Settings!$G$11:$G$18,$O2208)))+N(INDEX(Settings!$F$11:$F$18,$O2208))))</f>
        <v/>
      </c>
      <c r="N2208" s="53">
        <f>IF(K2208="","",K2208-L2208-M2208-N($I2208)-$P2208*N(Settings!$D$20))</f>
        <v/>
      </c>
      <c r="O2208">
        <f>IF($C2208="",0,IFERROR(MATCH($C2208,Settings!$D$11:$D$18,0),0))</f>
        <v/>
      </c>
      <c r="P2208">
        <f>IF(LOWER(TRIM($J2208&amp;""))="x",1,0)</f>
        <v/>
      </c>
    </row>
    <row r="2209">
      <c r="A2209" s="49" t="n">
        <v>46290</v>
      </c>
      <c r="B2209" s="50" t="inlineStr">
        <is>
          <t>BL28202</t>
        </is>
      </c>
      <c r="C2209" s="50" t="inlineStr">
        <is>
          <t>Own shop</t>
        </is>
      </c>
      <c r="D2209" s="50" t="inlineStr">
        <is>
          <t>BL-202</t>
        </is>
      </c>
      <c r="E2209" s="50" t="n">
        <v>1</v>
      </c>
      <c r="F2209" s="51" t="n">
        <v>57.98</v>
      </c>
      <c r="G2209" s="51" t="n">
        <v>0</v>
      </c>
      <c r="H2209" s="51" t="n">
        <v>0</v>
      </c>
      <c r="I2209" s="51" t="n">
        <v>6.9</v>
      </c>
      <c r="J2209" s="50" t="n"/>
      <c r="K2209" s="52">
        <f>IF(OR($A2209="",$E2209=""),"",IF($P2209=1,0,N($E2209)*N($F2209)-N($G2209)+N($H2209)))</f>
        <v/>
      </c>
      <c r="L2209" s="52">
        <f>IF(K2209="","",IF($P2209=1,0,N($E2209)*IFERROR(INDEX(Products!$D$8:$D$307,MATCH($D2209,Products!$A$8:$A$307,0)),0)))</f>
        <v/>
      </c>
      <c r="M2209" s="52">
        <f>IF(OR(K2209="",$O2209=0),IF(K2209="","",0),IF($P2209=1,0,K2209*(N(INDEX(Settings!$E$11:$E$18,$O2209))+N(INDEX(Settings!$G$11:$G$18,$O2209)))+N(INDEX(Settings!$F$11:$F$18,$O2209))))</f>
        <v/>
      </c>
      <c r="N2209" s="53">
        <f>IF(K2209="","",K2209-L2209-M2209-N($I2209)-$P2209*N(Settings!$D$20))</f>
        <v/>
      </c>
      <c r="O2209">
        <f>IF($C2209="",0,IFERROR(MATCH($C2209,Settings!$D$11:$D$18,0),0))</f>
        <v/>
      </c>
      <c r="P2209">
        <f>IF(LOWER(TRIM($J2209&amp;""))="x",1,0)</f>
        <v/>
      </c>
    </row>
    <row r="2210">
      <c r="A2210" s="49" t="n">
        <v>46290</v>
      </c>
      <c r="B2210" s="50" t="inlineStr">
        <is>
          <t>BL28203</t>
        </is>
      </c>
      <c r="C2210" s="50" t="inlineStr">
        <is>
          <t>Amazon</t>
        </is>
      </c>
      <c r="D2210" s="50" t="inlineStr">
        <is>
          <t>BL-104</t>
        </is>
      </c>
      <c r="E2210" s="50" t="n">
        <v>1</v>
      </c>
      <c r="F2210" s="51" t="n">
        <v>8.74</v>
      </c>
      <c r="G2210" s="51" t="n">
        <v>0</v>
      </c>
      <c r="H2210" s="51" t="n">
        <v>0</v>
      </c>
      <c r="I2210" s="51" t="n">
        <v>4.3</v>
      </c>
      <c r="J2210" s="50" t="n"/>
      <c r="K2210" s="52">
        <f>IF(OR($A2210="",$E2210=""),"",IF($P2210=1,0,N($E2210)*N($F2210)-N($G2210)+N($H2210)))</f>
        <v/>
      </c>
      <c r="L2210" s="52">
        <f>IF(K2210="","",IF($P2210=1,0,N($E2210)*IFERROR(INDEX(Products!$D$8:$D$307,MATCH($D2210,Products!$A$8:$A$307,0)),0)))</f>
        <v/>
      </c>
      <c r="M2210" s="52">
        <f>IF(OR(K2210="",$O2210=0),IF(K2210="","",0),IF($P2210=1,0,K2210*(N(INDEX(Settings!$E$11:$E$18,$O2210))+N(INDEX(Settings!$G$11:$G$18,$O2210)))+N(INDEX(Settings!$F$11:$F$18,$O2210))))</f>
        <v/>
      </c>
      <c r="N2210" s="53">
        <f>IF(K2210="","",K2210-L2210-M2210-N($I2210)-$P2210*N(Settings!$D$20))</f>
        <v/>
      </c>
      <c r="O2210">
        <f>IF($C2210="",0,IFERROR(MATCH($C2210,Settings!$D$11:$D$18,0),0))</f>
        <v/>
      </c>
      <c r="P2210">
        <f>IF(LOWER(TRIM($J2210&amp;""))="x",1,0)</f>
        <v/>
      </c>
    </row>
    <row r="2211">
      <c r="A2211" s="49" t="n">
        <v>46290</v>
      </c>
      <c r="B2211" s="50" t="inlineStr">
        <is>
          <t>BL28204</t>
        </is>
      </c>
      <c r="C2211" s="50" t="inlineStr">
        <is>
          <t>Own shop</t>
        </is>
      </c>
      <c r="D2211" s="50" t="inlineStr">
        <is>
          <t>BL-202</t>
        </is>
      </c>
      <c r="E2211" s="50" t="n">
        <v>1</v>
      </c>
      <c r="F2211" s="51" t="n">
        <v>57.98</v>
      </c>
      <c r="G2211" s="51" t="n">
        <v>0</v>
      </c>
      <c r="H2211" s="51" t="n">
        <v>0</v>
      </c>
      <c r="I2211" s="51" t="n">
        <v>6.9</v>
      </c>
      <c r="J2211" s="50" t="inlineStr">
        <is>
          <t>x</t>
        </is>
      </c>
      <c r="K2211" s="52">
        <f>IF(OR($A2211="",$E2211=""),"",IF($P2211=1,0,N($E2211)*N($F2211)-N($G2211)+N($H2211)))</f>
        <v/>
      </c>
      <c r="L2211" s="52">
        <f>IF(K2211="","",IF($P2211=1,0,N($E2211)*IFERROR(INDEX(Products!$D$8:$D$307,MATCH($D2211,Products!$A$8:$A$307,0)),0)))</f>
        <v/>
      </c>
      <c r="M2211" s="52">
        <f>IF(OR(K2211="",$O2211=0),IF(K2211="","",0),IF($P2211=1,0,K2211*(N(INDEX(Settings!$E$11:$E$18,$O2211))+N(INDEX(Settings!$G$11:$G$18,$O2211)))+N(INDEX(Settings!$F$11:$F$18,$O2211))))</f>
        <v/>
      </c>
      <c r="N2211" s="53">
        <f>IF(K2211="","",K2211-L2211-M2211-N($I2211)-$P2211*N(Settings!$D$20))</f>
        <v/>
      </c>
      <c r="O2211">
        <f>IF($C2211="",0,IFERROR(MATCH($C2211,Settings!$D$11:$D$18,0),0))</f>
        <v/>
      </c>
      <c r="P2211">
        <f>IF(LOWER(TRIM($J2211&amp;""))="x",1,0)</f>
        <v/>
      </c>
    </row>
    <row r="2212">
      <c r="A2212" s="49" t="n">
        <v>46290</v>
      </c>
      <c r="B2212" s="50" t="inlineStr">
        <is>
          <t>BL28205</t>
        </is>
      </c>
      <c r="C2212" s="50" t="inlineStr">
        <is>
          <t>Etsy</t>
        </is>
      </c>
      <c r="D2212" s="50" t="inlineStr">
        <is>
          <t>BL-104</t>
        </is>
      </c>
      <c r="E2212" s="50" t="n">
        <v>1</v>
      </c>
      <c r="F2212" s="51" t="n">
        <v>8.32</v>
      </c>
      <c r="G2212" s="51" t="n">
        <v>0</v>
      </c>
      <c r="H2212" s="51" t="n">
        <v>3.28</v>
      </c>
      <c r="I2212" s="51" t="n">
        <v>4.82</v>
      </c>
      <c r="J2212" s="50" t="n"/>
      <c r="K2212" s="52">
        <f>IF(OR($A2212="",$E2212=""),"",IF($P2212=1,0,N($E2212)*N($F2212)-N($G2212)+N($H2212)))</f>
        <v/>
      </c>
      <c r="L2212" s="52">
        <f>IF(K2212="","",IF($P2212=1,0,N($E2212)*IFERROR(INDEX(Products!$D$8:$D$307,MATCH($D2212,Products!$A$8:$A$307,0)),0)))</f>
        <v/>
      </c>
      <c r="M2212" s="52">
        <f>IF(OR(K2212="",$O2212=0),IF(K2212="","",0),IF($P2212=1,0,K2212*(N(INDEX(Settings!$E$11:$E$18,$O2212))+N(INDEX(Settings!$G$11:$G$18,$O2212)))+N(INDEX(Settings!$F$11:$F$18,$O2212))))</f>
        <v/>
      </c>
      <c r="N2212" s="53">
        <f>IF(K2212="","",K2212-L2212-M2212-N($I2212)-$P2212*N(Settings!$D$20))</f>
        <v/>
      </c>
      <c r="O2212">
        <f>IF($C2212="",0,IFERROR(MATCH($C2212,Settings!$D$11:$D$18,0),0))</f>
        <v/>
      </c>
      <c r="P2212">
        <f>IF(LOWER(TRIM($J2212&amp;""))="x",1,0)</f>
        <v/>
      </c>
    </row>
    <row r="2213">
      <c r="A2213" s="49" t="n">
        <v>46290</v>
      </c>
      <c r="B2213" s="50" t="inlineStr">
        <is>
          <t>BL28206</t>
        </is>
      </c>
      <c r="C2213" s="50" t="inlineStr">
        <is>
          <t>Amazon</t>
        </is>
      </c>
      <c r="D2213" s="50" t="inlineStr">
        <is>
          <t>BL-401</t>
        </is>
      </c>
      <c r="E2213" s="50" t="n">
        <v>1</v>
      </c>
      <c r="F2213" s="51" t="n">
        <v>24.62</v>
      </c>
      <c r="G2213" s="51" t="n">
        <v>0</v>
      </c>
      <c r="H2213" s="51" t="n">
        <v>0</v>
      </c>
      <c r="I2213" s="51" t="n">
        <v>4.54</v>
      </c>
      <c r="J2213" s="50" t="n"/>
      <c r="K2213" s="52">
        <f>IF(OR($A2213="",$E2213=""),"",IF($P2213=1,0,N($E2213)*N($F2213)-N($G2213)+N($H2213)))</f>
        <v/>
      </c>
      <c r="L2213" s="52">
        <f>IF(K2213="","",IF($P2213=1,0,N($E2213)*IFERROR(INDEX(Products!$D$8:$D$307,MATCH($D2213,Products!$A$8:$A$307,0)),0)))</f>
        <v/>
      </c>
      <c r="M2213" s="52">
        <f>IF(OR(K2213="",$O2213=0),IF(K2213="","",0),IF($P2213=1,0,K2213*(N(INDEX(Settings!$E$11:$E$18,$O2213))+N(INDEX(Settings!$G$11:$G$18,$O2213)))+N(INDEX(Settings!$F$11:$F$18,$O2213))))</f>
        <v/>
      </c>
      <c r="N2213" s="53">
        <f>IF(K2213="","",K2213-L2213-M2213-N($I2213)-$P2213*N(Settings!$D$20))</f>
        <v/>
      </c>
      <c r="O2213">
        <f>IF($C2213="",0,IFERROR(MATCH($C2213,Settings!$D$11:$D$18,0),0))</f>
        <v/>
      </c>
      <c r="P2213">
        <f>IF(LOWER(TRIM($J2213&amp;""))="x",1,0)</f>
        <v/>
      </c>
    </row>
    <row r="2214">
      <c r="A2214" s="49" t="n">
        <v>46290</v>
      </c>
      <c r="B2214" s="50" t="inlineStr">
        <is>
          <t>BL28207</t>
        </is>
      </c>
      <c r="C2214" s="50" t="inlineStr">
        <is>
          <t>Amazon</t>
        </is>
      </c>
      <c r="D2214" s="50" t="inlineStr">
        <is>
          <t>BL-103</t>
        </is>
      </c>
      <c r="E2214" s="50" t="n">
        <v>1</v>
      </c>
      <c r="F2214" s="51" t="n">
        <v>30.79</v>
      </c>
      <c r="G2214" s="51" t="n">
        <v>0</v>
      </c>
      <c r="H2214" s="51" t="n">
        <v>0</v>
      </c>
      <c r="I2214" s="51" t="n">
        <v>5</v>
      </c>
      <c r="J2214" s="50" t="n"/>
      <c r="K2214" s="52">
        <f>IF(OR($A2214="",$E2214=""),"",IF($P2214=1,0,N($E2214)*N($F2214)-N($G2214)+N($H2214)))</f>
        <v/>
      </c>
      <c r="L2214" s="52">
        <f>IF(K2214="","",IF($P2214=1,0,N($E2214)*IFERROR(INDEX(Products!$D$8:$D$307,MATCH($D2214,Products!$A$8:$A$307,0)),0)))</f>
        <v/>
      </c>
      <c r="M2214" s="52">
        <f>IF(OR(K2214="",$O2214=0),IF(K2214="","",0),IF($P2214=1,0,K2214*(N(INDEX(Settings!$E$11:$E$18,$O2214))+N(INDEX(Settings!$G$11:$G$18,$O2214)))+N(INDEX(Settings!$F$11:$F$18,$O2214))))</f>
        <v/>
      </c>
      <c r="N2214" s="53">
        <f>IF(K2214="","",K2214-L2214-M2214-N($I2214)-$P2214*N(Settings!$D$20))</f>
        <v/>
      </c>
      <c r="O2214">
        <f>IF($C2214="",0,IFERROR(MATCH($C2214,Settings!$D$11:$D$18,0),0))</f>
        <v/>
      </c>
      <c r="P2214">
        <f>IF(LOWER(TRIM($J2214&amp;""))="x",1,0)</f>
        <v/>
      </c>
    </row>
    <row r="2215">
      <c r="A2215" s="49" t="n">
        <v>46290</v>
      </c>
      <c r="B2215" s="50" t="inlineStr">
        <is>
          <t>BL28208</t>
        </is>
      </c>
      <c r="C2215" s="50" t="inlineStr">
        <is>
          <t>Amazon</t>
        </is>
      </c>
      <c r="D2215" s="50" t="inlineStr">
        <is>
          <t>BL-104</t>
        </is>
      </c>
      <c r="E2215" s="50" t="n">
        <v>2</v>
      </c>
      <c r="F2215" s="51" t="n">
        <v>8.74</v>
      </c>
      <c r="G2215" s="51" t="n">
        <v>0</v>
      </c>
      <c r="H2215" s="51" t="n">
        <v>0</v>
      </c>
      <c r="I2215" s="51" t="n">
        <v>4.57</v>
      </c>
      <c r="J2215" s="50" t="n"/>
      <c r="K2215" s="52">
        <f>IF(OR($A2215="",$E2215=""),"",IF($P2215=1,0,N($E2215)*N($F2215)-N($G2215)+N($H2215)))</f>
        <v/>
      </c>
      <c r="L2215" s="52">
        <f>IF(K2215="","",IF($P2215=1,0,N($E2215)*IFERROR(INDEX(Products!$D$8:$D$307,MATCH($D2215,Products!$A$8:$A$307,0)),0)))</f>
        <v/>
      </c>
      <c r="M2215" s="52">
        <f>IF(OR(K2215="",$O2215=0),IF(K2215="","",0),IF($P2215=1,0,K2215*(N(INDEX(Settings!$E$11:$E$18,$O2215))+N(INDEX(Settings!$G$11:$G$18,$O2215)))+N(INDEX(Settings!$F$11:$F$18,$O2215))))</f>
        <v/>
      </c>
      <c r="N2215" s="53">
        <f>IF(K2215="","",K2215-L2215-M2215-N($I2215)-$P2215*N(Settings!$D$20))</f>
        <v/>
      </c>
      <c r="O2215">
        <f>IF($C2215="",0,IFERROR(MATCH($C2215,Settings!$D$11:$D$18,0),0))</f>
        <v/>
      </c>
      <c r="P2215">
        <f>IF(LOWER(TRIM($J2215&amp;""))="x",1,0)</f>
        <v/>
      </c>
    </row>
    <row r="2216">
      <c r="A2216" s="49" t="n">
        <v>46291</v>
      </c>
      <c r="B2216" s="50" t="inlineStr">
        <is>
          <t>BL28209</t>
        </is>
      </c>
      <c r="C2216" s="50" t="inlineStr">
        <is>
          <t>eBay</t>
        </is>
      </c>
      <c r="D2216" s="50" t="inlineStr">
        <is>
          <t>BL-102</t>
        </is>
      </c>
      <c r="E2216" s="50" t="n">
        <v>1</v>
      </c>
      <c r="F2216" s="51" t="n">
        <v>14.2</v>
      </c>
      <c r="G2216" s="51" t="n">
        <v>0</v>
      </c>
      <c r="H2216" s="51" t="n">
        <v>3.28</v>
      </c>
      <c r="I2216" s="51" t="n">
        <v>4.88</v>
      </c>
      <c r="J2216" s="50" t="n"/>
      <c r="K2216" s="52">
        <f>IF(OR($A2216="",$E2216=""),"",IF($P2216=1,0,N($E2216)*N($F2216)-N($G2216)+N($H2216)))</f>
        <v/>
      </c>
      <c r="L2216" s="52">
        <f>IF(K2216="","",IF($P2216=1,0,N($E2216)*IFERROR(INDEX(Products!$D$8:$D$307,MATCH($D2216,Products!$A$8:$A$307,0)),0)))</f>
        <v/>
      </c>
      <c r="M2216" s="52">
        <f>IF(OR(K2216="",$O2216=0),IF(K2216="","",0),IF($P2216=1,0,K2216*(N(INDEX(Settings!$E$11:$E$18,$O2216))+N(INDEX(Settings!$G$11:$G$18,$O2216)))+N(INDEX(Settings!$F$11:$F$18,$O2216))))</f>
        <v/>
      </c>
      <c r="N2216" s="53">
        <f>IF(K2216="","",K2216-L2216-M2216-N($I2216)-$P2216*N(Settings!$D$20))</f>
        <v/>
      </c>
      <c r="O2216">
        <f>IF($C2216="",0,IFERROR(MATCH($C2216,Settings!$D$11:$D$18,0),0))</f>
        <v/>
      </c>
      <c r="P2216">
        <f>IF(LOWER(TRIM($J2216&amp;""))="x",1,0)</f>
        <v/>
      </c>
    </row>
    <row r="2217">
      <c r="A2217" s="49" t="n">
        <v>46291</v>
      </c>
      <c r="B2217" s="50" t="inlineStr">
        <is>
          <t>BL28210</t>
        </is>
      </c>
      <c r="C2217" s="50" t="inlineStr">
        <is>
          <t>Own shop</t>
        </is>
      </c>
      <c r="D2217" s="50" t="inlineStr">
        <is>
          <t>BL-204</t>
        </is>
      </c>
      <c r="E2217" s="50" t="n">
        <v>1</v>
      </c>
      <c r="F2217" s="51" t="n">
        <v>19.24</v>
      </c>
      <c r="G2217" s="51" t="n">
        <v>1.92</v>
      </c>
      <c r="H2217" s="51" t="n">
        <v>4.12</v>
      </c>
      <c r="I2217" s="51" t="n">
        <v>4.27</v>
      </c>
      <c r="J2217" s="50" t="n"/>
      <c r="K2217" s="52">
        <f>IF(OR($A2217="",$E2217=""),"",IF($P2217=1,0,N($E2217)*N($F2217)-N($G2217)+N($H2217)))</f>
        <v/>
      </c>
      <c r="L2217" s="52">
        <f>IF(K2217="","",IF($P2217=1,0,N($E2217)*IFERROR(INDEX(Products!$D$8:$D$307,MATCH($D2217,Products!$A$8:$A$307,0)),0)))</f>
        <v/>
      </c>
      <c r="M2217" s="52">
        <f>IF(OR(K2217="",$O2217=0),IF(K2217="","",0),IF($P2217=1,0,K2217*(N(INDEX(Settings!$E$11:$E$18,$O2217))+N(INDEX(Settings!$G$11:$G$18,$O2217)))+N(INDEX(Settings!$F$11:$F$18,$O2217))))</f>
        <v/>
      </c>
      <c r="N2217" s="53">
        <f>IF(K2217="","",K2217-L2217-M2217-N($I2217)-$P2217*N(Settings!$D$20))</f>
        <v/>
      </c>
      <c r="O2217">
        <f>IF($C2217="",0,IFERROR(MATCH($C2217,Settings!$D$11:$D$18,0),0))</f>
        <v/>
      </c>
      <c r="P2217">
        <f>IF(LOWER(TRIM($J2217&amp;""))="x",1,0)</f>
        <v/>
      </c>
    </row>
    <row r="2218">
      <c r="A2218" s="49" t="n">
        <v>46291</v>
      </c>
      <c r="B2218" s="50" t="inlineStr">
        <is>
          <t>BL28211</t>
        </is>
      </c>
      <c r="C2218" s="50" t="inlineStr">
        <is>
          <t>Own shop</t>
        </is>
      </c>
      <c r="D2218" s="50" t="inlineStr">
        <is>
          <t>BL-101</t>
        </is>
      </c>
      <c r="E2218" s="50" t="n">
        <v>1</v>
      </c>
      <c r="F2218" s="51" t="n">
        <v>20.92</v>
      </c>
      <c r="G2218" s="51" t="n">
        <v>0</v>
      </c>
      <c r="H2218" s="51" t="n">
        <v>4.12</v>
      </c>
      <c r="I2218" s="51" t="n">
        <v>4.59</v>
      </c>
      <c r="J2218" s="50" t="n"/>
      <c r="K2218" s="52">
        <f>IF(OR($A2218="",$E2218=""),"",IF($P2218=1,0,N($E2218)*N($F2218)-N($G2218)+N($H2218)))</f>
        <v/>
      </c>
      <c r="L2218" s="52">
        <f>IF(K2218="","",IF($P2218=1,0,N($E2218)*IFERROR(INDEX(Products!$D$8:$D$307,MATCH($D2218,Products!$A$8:$A$307,0)),0)))</f>
        <v/>
      </c>
      <c r="M2218" s="52">
        <f>IF(OR(K2218="",$O2218=0),IF(K2218="","",0),IF($P2218=1,0,K2218*(N(INDEX(Settings!$E$11:$E$18,$O2218))+N(INDEX(Settings!$G$11:$G$18,$O2218)))+N(INDEX(Settings!$F$11:$F$18,$O2218))))</f>
        <v/>
      </c>
      <c r="N2218" s="53">
        <f>IF(K2218="","",K2218-L2218-M2218-N($I2218)-$P2218*N(Settings!$D$20))</f>
        <v/>
      </c>
      <c r="O2218">
        <f>IF($C2218="",0,IFERROR(MATCH($C2218,Settings!$D$11:$D$18,0),0))</f>
        <v/>
      </c>
      <c r="P2218">
        <f>IF(LOWER(TRIM($J2218&amp;""))="x",1,0)</f>
        <v/>
      </c>
    </row>
    <row r="2219">
      <c r="A2219" s="49" t="n">
        <v>46291</v>
      </c>
      <c r="B2219" s="50" t="inlineStr">
        <is>
          <t>BL28212</t>
        </is>
      </c>
      <c r="C2219" s="50" t="inlineStr">
        <is>
          <t>Amazon</t>
        </is>
      </c>
      <c r="D2219" s="50" t="inlineStr">
        <is>
          <t>BL-401</t>
        </is>
      </c>
      <c r="E2219" s="50" t="n">
        <v>1</v>
      </c>
      <c r="F2219" s="51" t="n">
        <v>24.62</v>
      </c>
      <c r="G2219" s="51" t="n">
        <v>0</v>
      </c>
      <c r="H2219" s="51" t="n">
        <v>0</v>
      </c>
      <c r="I2219" s="51" t="n">
        <v>4.71</v>
      </c>
      <c r="J2219" s="50" t="n"/>
      <c r="K2219" s="52">
        <f>IF(OR($A2219="",$E2219=""),"",IF($P2219=1,0,N($E2219)*N($F2219)-N($G2219)+N($H2219)))</f>
        <v/>
      </c>
      <c r="L2219" s="52">
        <f>IF(K2219="","",IF($P2219=1,0,N($E2219)*IFERROR(INDEX(Products!$D$8:$D$307,MATCH($D2219,Products!$A$8:$A$307,0)),0)))</f>
        <v/>
      </c>
      <c r="M2219" s="52">
        <f>IF(OR(K2219="",$O2219=0),IF(K2219="","",0),IF($P2219=1,0,K2219*(N(INDEX(Settings!$E$11:$E$18,$O2219))+N(INDEX(Settings!$G$11:$G$18,$O2219)))+N(INDEX(Settings!$F$11:$F$18,$O2219))))</f>
        <v/>
      </c>
      <c r="N2219" s="53">
        <f>IF(K2219="","",K2219-L2219-M2219-N($I2219)-$P2219*N(Settings!$D$20))</f>
        <v/>
      </c>
      <c r="O2219">
        <f>IF($C2219="",0,IFERROR(MATCH($C2219,Settings!$D$11:$D$18,0),0))</f>
        <v/>
      </c>
      <c r="P2219">
        <f>IF(LOWER(TRIM($J2219&amp;""))="x",1,0)</f>
        <v/>
      </c>
    </row>
    <row r="2220">
      <c r="A2220" s="49" t="n">
        <v>46291</v>
      </c>
      <c r="B2220" s="50" t="inlineStr">
        <is>
          <t>BL28213</t>
        </is>
      </c>
      <c r="C2220" s="50" t="inlineStr">
        <is>
          <t>Etsy</t>
        </is>
      </c>
      <c r="D2220" s="50" t="inlineStr">
        <is>
          <t>BL-401</t>
        </is>
      </c>
      <c r="E2220" s="50" t="n">
        <v>1</v>
      </c>
      <c r="F2220" s="51" t="n">
        <v>23.45</v>
      </c>
      <c r="G2220" s="51" t="n">
        <v>0</v>
      </c>
      <c r="H2220" s="51" t="n">
        <v>3.28</v>
      </c>
      <c r="I2220" s="51" t="n">
        <v>4.92</v>
      </c>
      <c r="J2220" s="50" t="n"/>
      <c r="K2220" s="52">
        <f>IF(OR($A2220="",$E2220=""),"",IF($P2220=1,0,N($E2220)*N($F2220)-N($G2220)+N($H2220)))</f>
        <v/>
      </c>
      <c r="L2220" s="52">
        <f>IF(K2220="","",IF($P2220=1,0,N($E2220)*IFERROR(INDEX(Products!$D$8:$D$307,MATCH($D2220,Products!$A$8:$A$307,0)),0)))</f>
        <v/>
      </c>
      <c r="M2220" s="52">
        <f>IF(OR(K2220="",$O2220=0),IF(K2220="","",0),IF($P2220=1,0,K2220*(N(INDEX(Settings!$E$11:$E$18,$O2220))+N(INDEX(Settings!$G$11:$G$18,$O2220)))+N(INDEX(Settings!$F$11:$F$18,$O2220))))</f>
        <v/>
      </c>
      <c r="N2220" s="53">
        <f>IF(K2220="","",K2220-L2220-M2220-N($I2220)-$P2220*N(Settings!$D$20))</f>
        <v/>
      </c>
      <c r="O2220">
        <f>IF($C2220="",0,IFERROR(MATCH($C2220,Settings!$D$11:$D$18,0),0))</f>
        <v/>
      </c>
      <c r="P2220">
        <f>IF(LOWER(TRIM($J2220&amp;""))="x",1,0)</f>
        <v/>
      </c>
    </row>
    <row r="2221">
      <c r="A2221" s="49" t="n">
        <v>46291</v>
      </c>
      <c r="B2221" s="50" t="inlineStr">
        <is>
          <t>BL28214</t>
        </is>
      </c>
      <c r="C2221" s="50" t="inlineStr">
        <is>
          <t>eBay</t>
        </is>
      </c>
      <c r="D2221" s="50" t="inlineStr">
        <is>
          <t>BL-202</t>
        </is>
      </c>
      <c r="E2221" s="50" t="n">
        <v>1</v>
      </c>
      <c r="F2221" s="51" t="n">
        <v>57.98</v>
      </c>
      <c r="G2221" s="51" t="n">
        <v>0</v>
      </c>
      <c r="H2221" s="51" t="n">
        <v>3.28</v>
      </c>
      <c r="I2221" s="51" t="n">
        <v>6.9</v>
      </c>
      <c r="J2221" s="50" t="n"/>
      <c r="K2221" s="52">
        <f>IF(OR($A2221="",$E2221=""),"",IF($P2221=1,0,N($E2221)*N($F2221)-N($G2221)+N($H2221)))</f>
        <v/>
      </c>
      <c r="L2221" s="52">
        <f>IF(K2221="","",IF($P2221=1,0,N($E2221)*IFERROR(INDEX(Products!$D$8:$D$307,MATCH($D2221,Products!$A$8:$A$307,0)),0)))</f>
        <v/>
      </c>
      <c r="M2221" s="52">
        <f>IF(OR(K2221="",$O2221=0),IF(K2221="","",0),IF($P2221=1,0,K2221*(N(INDEX(Settings!$E$11:$E$18,$O2221))+N(INDEX(Settings!$G$11:$G$18,$O2221)))+N(INDEX(Settings!$F$11:$F$18,$O2221))))</f>
        <v/>
      </c>
      <c r="N2221" s="53">
        <f>IF(K2221="","",K2221-L2221-M2221-N($I2221)-$P2221*N(Settings!$D$20))</f>
        <v/>
      </c>
      <c r="O2221">
        <f>IF($C2221="",0,IFERROR(MATCH($C2221,Settings!$D$11:$D$18,0),0))</f>
        <v/>
      </c>
      <c r="P2221">
        <f>IF(LOWER(TRIM($J2221&amp;""))="x",1,0)</f>
        <v/>
      </c>
    </row>
    <row r="2222">
      <c r="A2222" s="49" t="n">
        <v>46291</v>
      </c>
      <c r="B2222" s="50" t="inlineStr">
        <is>
          <t>BL28215</t>
        </is>
      </c>
      <c r="C2222" s="50" t="inlineStr">
        <is>
          <t>Amazon</t>
        </is>
      </c>
      <c r="D2222" s="50" t="inlineStr">
        <is>
          <t>BL-104</t>
        </is>
      </c>
      <c r="E2222" s="50" t="n">
        <v>2</v>
      </c>
      <c r="F2222" s="51" t="n">
        <v>8.74</v>
      </c>
      <c r="G2222" s="51" t="n">
        <v>0</v>
      </c>
      <c r="H2222" s="51" t="n">
        <v>0</v>
      </c>
      <c r="I2222" s="51" t="n">
        <v>4.31</v>
      </c>
      <c r="J2222" s="50" t="n"/>
      <c r="K2222" s="52">
        <f>IF(OR($A2222="",$E2222=""),"",IF($P2222=1,0,N($E2222)*N($F2222)-N($G2222)+N($H2222)))</f>
        <v/>
      </c>
      <c r="L2222" s="52">
        <f>IF(K2222="","",IF($P2222=1,0,N($E2222)*IFERROR(INDEX(Products!$D$8:$D$307,MATCH($D2222,Products!$A$8:$A$307,0)),0)))</f>
        <v/>
      </c>
      <c r="M2222" s="52">
        <f>IF(OR(K2222="",$O2222=0),IF(K2222="","",0),IF($P2222=1,0,K2222*(N(INDEX(Settings!$E$11:$E$18,$O2222))+N(INDEX(Settings!$G$11:$G$18,$O2222)))+N(INDEX(Settings!$F$11:$F$18,$O2222))))</f>
        <v/>
      </c>
      <c r="N2222" s="53">
        <f>IF(K2222="","",K2222-L2222-M2222-N($I2222)-$P2222*N(Settings!$D$20))</f>
        <v/>
      </c>
      <c r="O2222">
        <f>IF($C2222="",0,IFERROR(MATCH($C2222,Settings!$D$11:$D$18,0),0))</f>
        <v/>
      </c>
      <c r="P2222">
        <f>IF(LOWER(TRIM($J2222&amp;""))="x",1,0)</f>
        <v/>
      </c>
    </row>
    <row r="2223">
      <c r="A2223" s="49" t="n">
        <v>46291</v>
      </c>
      <c r="B2223" s="50" t="inlineStr">
        <is>
          <t>BL28216</t>
        </is>
      </c>
      <c r="C2223" s="50" t="inlineStr">
        <is>
          <t>Amazon</t>
        </is>
      </c>
      <c r="D2223" s="50" t="inlineStr">
        <is>
          <t>BL-103</t>
        </is>
      </c>
      <c r="E2223" s="50" t="n">
        <v>1</v>
      </c>
      <c r="F2223" s="51" t="n">
        <v>30.79</v>
      </c>
      <c r="G2223" s="51" t="n">
        <v>0</v>
      </c>
      <c r="H2223" s="51" t="n">
        <v>0</v>
      </c>
      <c r="I2223" s="51" t="n">
        <v>4.46</v>
      </c>
      <c r="J2223" s="50" t="n"/>
      <c r="K2223" s="52">
        <f>IF(OR($A2223="",$E2223=""),"",IF($P2223=1,0,N($E2223)*N($F2223)-N($G2223)+N($H2223)))</f>
        <v/>
      </c>
      <c r="L2223" s="52">
        <f>IF(K2223="","",IF($P2223=1,0,N($E2223)*IFERROR(INDEX(Products!$D$8:$D$307,MATCH($D2223,Products!$A$8:$A$307,0)),0)))</f>
        <v/>
      </c>
      <c r="M2223" s="52">
        <f>IF(OR(K2223="",$O2223=0),IF(K2223="","",0),IF($P2223=1,0,K2223*(N(INDEX(Settings!$E$11:$E$18,$O2223))+N(INDEX(Settings!$G$11:$G$18,$O2223)))+N(INDEX(Settings!$F$11:$F$18,$O2223))))</f>
        <v/>
      </c>
      <c r="N2223" s="53">
        <f>IF(K2223="","",K2223-L2223-M2223-N($I2223)-$P2223*N(Settings!$D$20))</f>
        <v/>
      </c>
      <c r="O2223">
        <f>IF($C2223="",0,IFERROR(MATCH($C2223,Settings!$D$11:$D$18,0),0))</f>
        <v/>
      </c>
      <c r="P2223">
        <f>IF(LOWER(TRIM($J2223&amp;""))="x",1,0)</f>
        <v/>
      </c>
    </row>
    <row r="2224">
      <c r="A2224" s="49" t="n">
        <v>46292</v>
      </c>
      <c r="B2224" s="50" t="inlineStr">
        <is>
          <t>BL28217</t>
        </is>
      </c>
      <c r="C2224" s="50" t="inlineStr">
        <is>
          <t>Etsy</t>
        </is>
      </c>
      <c r="D2224" s="50" t="inlineStr">
        <is>
          <t>BL-104</t>
        </is>
      </c>
      <c r="E2224" s="50" t="n">
        <v>1</v>
      </c>
      <c r="F2224" s="51" t="n">
        <v>8.32</v>
      </c>
      <c r="G2224" s="51" t="n">
        <v>0</v>
      </c>
      <c r="H2224" s="51" t="n">
        <v>3.28</v>
      </c>
      <c r="I2224" s="51" t="n">
        <v>4.86</v>
      </c>
      <c r="J2224" s="50" t="n"/>
      <c r="K2224" s="52">
        <f>IF(OR($A2224="",$E2224=""),"",IF($P2224=1,0,N($E2224)*N($F2224)-N($G2224)+N($H2224)))</f>
        <v/>
      </c>
      <c r="L2224" s="52">
        <f>IF(K2224="","",IF($P2224=1,0,N($E2224)*IFERROR(INDEX(Products!$D$8:$D$307,MATCH($D2224,Products!$A$8:$A$307,0)),0)))</f>
        <v/>
      </c>
      <c r="M2224" s="52">
        <f>IF(OR(K2224="",$O2224=0),IF(K2224="","",0),IF($P2224=1,0,K2224*(N(INDEX(Settings!$E$11:$E$18,$O2224))+N(INDEX(Settings!$G$11:$G$18,$O2224)))+N(INDEX(Settings!$F$11:$F$18,$O2224))))</f>
        <v/>
      </c>
      <c r="N2224" s="53">
        <f>IF(K2224="","",K2224-L2224-M2224-N($I2224)-$P2224*N(Settings!$D$20))</f>
        <v/>
      </c>
      <c r="O2224">
        <f>IF($C2224="",0,IFERROR(MATCH($C2224,Settings!$D$11:$D$18,0),0))</f>
        <v/>
      </c>
      <c r="P2224">
        <f>IF(LOWER(TRIM($J2224&amp;""))="x",1,0)</f>
        <v/>
      </c>
    </row>
    <row r="2225">
      <c r="A2225" s="49" t="n">
        <v>46292</v>
      </c>
      <c r="B2225" s="50" t="inlineStr">
        <is>
          <t>BL28218</t>
        </is>
      </c>
      <c r="C2225" s="50" t="inlineStr">
        <is>
          <t>Amazon</t>
        </is>
      </c>
      <c r="D2225" s="50" t="inlineStr">
        <is>
          <t>BL-101</t>
        </is>
      </c>
      <c r="E2225" s="50" t="n">
        <v>1</v>
      </c>
      <c r="F2225" s="51" t="n">
        <v>21.97</v>
      </c>
      <c r="G2225" s="51" t="n">
        <v>0</v>
      </c>
      <c r="H2225" s="51" t="n">
        <v>0</v>
      </c>
      <c r="I2225" s="51" t="n">
        <v>5.09</v>
      </c>
      <c r="J2225" s="50" t="n"/>
      <c r="K2225" s="52">
        <f>IF(OR($A2225="",$E2225=""),"",IF($P2225=1,0,N($E2225)*N($F2225)-N($G2225)+N($H2225)))</f>
        <v/>
      </c>
      <c r="L2225" s="52">
        <f>IF(K2225="","",IF($P2225=1,0,N($E2225)*IFERROR(INDEX(Products!$D$8:$D$307,MATCH($D2225,Products!$A$8:$A$307,0)),0)))</f>
        <v/>
      </c>
      <c r="M2225" s="52">
        <f>IF(OR(K2225="",$O2225=0),IF(K2225="","",0),IF($P2225=1,0,K2225*(N(INDEX(Settings!$E$11:$E$18,$O2225))+N(INDEX(Settings!$G$11:$G$18,$O2225)))+N(INDEX(Settings!$F$11:$F$18,$O2225))))</f>
        <v/>
      </c>
      <c r="N2225" s="53">
        <f>IF(K2225="","",K2225-L2225-M2225-N($I2225)-$P2225*N(Settings!$D$20))</f>
        <v/>
      </c>
      <c r="O2225">
        <f>IF($C2225="",0,IFERROR(MATCH($C2225,Settings!$D$11:$D$18,0),0))</f>
        <v/>
      </c>
      <c r="P2225">
        <f>IF(LOWER(TRIM($J2225&amp;""))="x",1,0)</f>
        <v/>
      </c>
    </row>
    <row r="2226">
      <c r="A2226" s="49" t="n">
        <v>46292</v>
      </c>
      <c r="B2226" s="50" t="inlineStr">
        <is>
          <t>BL28219</t>
        </is>
      </c>
      <c r="C2226" s="50" t="inlineStr">
        <is>
          <t>Own shop</t>
        </is>
      </c>
      <c r="D2226" s="50" t="inlineStr">
        <is>
          <t>BL-201</t>
        </is>
      </c>
      <c r="E2226" s="50" t="n">
        <v>1</v>
      </c>
      <c r="F2226" s="51" t="n">
        <v>12.52</v>
      </c>
      <c r="G2226" s="51" t="n">
        <v>0</v>
      </c>
      <c r="H2226" s="51" t="n">
        <v>4.12</v>
      </c>
      <c r="I2226" s="51" t="n">
        <v>4.7</v>
      </c>
      <c r="J2226" s="50" t="n"/>
      <c r="K2226" s="52">
        <f>IF(OR($A2226="",$E2226=""),"",IF($P2226=1,0,N($E2226)*N($F2226)-N($G2226)+N($H2226)))</f>
        <v/>
      </c>
      <c r="L2226" s="52">
        <f>IF(K2226="","",IF($P2226=1,0,N($E2226)*IFERROR(INDEX(Products!$D$8:$D$307,MATCH($D2226,Products!$A$8:$A$307,0)),0)))</f>
        <v/>
      </c>
      <c r="M2226" s="52">
        <f>IF(OR(K2226="",$O2226=0),IF(K2226="","",0),IF($P2226=1,0,K2226*(N(INDEX(Settings!$E$11:$E$18,$O2226))+N(INDEX(Settings!$G$11:$G$18,$O2226)))+N(INDEX(Settings!$F$11:$F$18,$O2226))))</f>
        <v/>
      </c>
      <c r="N2226" s="53">
        <f>IF(K2226="","",K2226-L2226-M2226-N($I2226)-$P2226*N(Settings!$D$20))</f>
        <v/>
      </c>
      <c r="O2226">
        <f>IF($C2226="",0,IFERROR(MATCH($C2226,Settings!$D$11:$D$18,0),0))</f>
        <v/>
      </c>
      <c r="P2226">
        <f>IF(LOWER(TRIM($J2226&amp;""))="x",1,0)</f>
        <v/>
      </c>
    </row>
    <row r="2227">
      <c r="A2227" s="49" t="n">
        <v>46292</v>
      </c>
      <c r="B2227" s="50" t="inlineStr">
        <is>
          <t>BL28220</t>
        </is>
      </c>
      <c r="C2227" s="50" t="inlineStr">
        <is>
          <t>eBay</t>
        </is>
      </c>
      <c r="D2227" s="50" t="inlineStr">
        <is>
          <t>BL-403</t>
        </is>
      </c>
      <c r="E2227" s="50" t="n">
        <v>1</v>
      </c>
      <c r="F2227" s="51" t="n">
        <v>10.84</v>
      </c>
      <c r="G2227" s="51" t="n">
        <v>0</v>
      </c>
      <c r="H2227" s="51" t="n">
        <v>3.28</v>
      </c>
      <c r="I2227" s="51" t="n">
        <v>4.62</v>
      </c>
      <c r="J2227" s="50" t="n"/>
      <c r="K2227" s="52">
        <f>IF(OR($A2227="",$E2227=""),"",IF($P2227=1,0,N($E2227)*N($F2227)-N($G2227)+N($H2227)))</f>
        <v/>
      </c>
      <c r="L2227" s="52">
        <f>IF(K2227="","",IF($P2227=1,0,N($E2227)*IFERROR(INDEX(Products!$D$8:$D$307,MATCH($D2227,Products!$A$8:$A$307,0)),0)))</f>
        <v/>
      </c>
      <c r="M2227" s="52">
        <f>IF(OR(K2227="",$O2227=0),IF(K2227="","",0),IF($P2227=1,0,K2227*(N(INDEX(Settings!$E$11:$E$18,$O2227))+N(INDEX(Settings!$G$11:$G$18,$O2227)))+N(INDEX(Settings!$F$11:$F$18,$O2227))))</f>
        <v/>
      </c>
      <c r="N2227" s="53">
        <f>IF(K2227="","",K2227-L2227-M2227-N($I2227)-$P2227*N(Settings!$D$20))</f>
        <v/>
      </c>
      <c r="O2227">
        <f>IF($C2227="",0,IFERROR(MATCH($C2227,Settings!$D$11:$D$18,0),0))</f>
        <v/>
      </c>
      <c r="P2227">
        <f>IF(LOWER(TRIM($J2227&amp;""))="x",1,0)</f>
        <v/>
      </c>
    </row>
    <row r="2228">
      <c r="A2228" s="49" t="n">
        <v>46292</v>
      </c>
      <c r="B2228" s="50" t="inlineStr">
        <is>
          <t>BL28221</t>
        </is>
      </c>
      <c r="C2228" s="50" t="inlineStr">
        <is>
          <t>Own shop</t>
        </is>
      </c>
      <c r="D2228" s="50" t="inlineStr">
        <is>
          <t>BL-104</t>
        </is>
      </c>
      <c r="E2228" s="50" t="n">
        <v>1</v>
      </c>
      <c r="F2228" s="51" t="n">
        <v>8.32</v>
      </c>
      <c r="G2228" s="51" t="n">
        <v>0.83</v>
      </c>
      <c r="H2228" s="51" t="n">
        <v>4.12</v>
      </c>
      <c r="I2228" s="51" t="n">
        <v>4.64</v>
      </c>
      <c r="J2228" s="50" t="n"/>
      <c r="K2228" s="52">
        <f>IF(OR($A2228="",$E2228=""),"",IF($P2228=1,0,N($E2228)*N($F2228)-N($G2228)+N($H2228)))</f>
        <v/>
      </c>
      <c r="L2228" s="52">
        <f>IF(K2228="","",IF($P2228=1,0,N($E2228)*IFERROR(INDEX(Products!$D$8:$D$307,MATCH($D2228,Products!$A$8:$A$307,0)),0)))</f>
        <v/>
      </c>
      <c r="M2228" s="52">
        <f>IF(OR(K2228="",$O2228=0),IF(K2228="","",0),IF($P2228=1,0,K2228*(N(INDEX(Settings!$E$11:$E$18,$O2228))+N(INDEX(Settings!$G$11:$G$18,$O2228)))+N(INDEX(Settings!$F$11:$F$18,$O2228))))</f>
        <v/>
      </c>
      <c r="N2228" s="53">
        <f>IF(K2228="","",K2228-L2228-M2228-N($I2228)-$P2228*N(Settings!$D$20))</f>
        <v/>
      </c>
      <c r="O2228">
        <f>IF($C2228="",0,IFERROR(MATCH($C2228,Settings!$D$11:$D$18,0),0))</f>
        <v/>
      </c>
      <c r="P2228">
        <f>IF(LOWER(TRIM($J2228&amp;""))="x",1,0)</f>
        <v/>
      </c>
    </row>
    <row r="2229">
      <c r="A2229" s="49" t="n">
        <v>46292</v>
      </c>
      <c r="B2229" s="50" t="inlineStr">
        <is>
          <t>BL28222</t>
        </is>
      </c>
      <c r="C2229" s="50" t="inlineStr">
        <is>
          <t>Etsy</t>
        </is>
      </c>
      <c r="D2229" s="50" t="inlineStr">
        <is>
          <t>BL-303</t>
        </is>
      </c>
      <c r="E2229" s="50" t="n">
        <v>2</v>
      </c>
      <c r="F2229" s="51" t="n">
        <v>10</v>
      </c>
      <c r="G2229" s="51" t="n">
        <v>0</v>
      </c>
      <c r="H2229" s="51" t="n">
        <v>3.28</v>
      </c>
      <c r="I2229" s="51" t="n">
        <v>4.19</v>
      </c>
      <c r="J2229" s="50" t="n"/>
      <c r="K2229" s="52">
        <f>IF(OR($A2229="",$E2229=""),"",IF($P2229=1,0,N($E2229)*N($F2229)-N($G2229)+N($H2229)))</f>
        <v/>
      </c>
      <c r="L2229" s="52">
        <f>IF(K2229="","",IF($P2229=1,0,N($E2229)*IFERROR(INDEX(Products!$D$8:$D$307,MATCH($D2229,Products!$A$8:$A$307,0)),0)))</f>
        <v/>
      </c>
      <c r="M2229" s="52">
        <f>IF(OR(K2229="",$O2229=0),IF(K2229="","",0),IF($P2229=1,0,K2229*(N(INDEX(Settings!$E$11:$E$18,$O2229))+N(INDEX(Settings!$G$11:$G$18,$O2229)))+N(INDEX(Settings!$F$11:$F$18,$O2229))))</f>
        <v/>
      </c>
      <c r="N2229" s="53">
        <f>IF(K2229="","",K2229-L2229-M2229-N($I2229)-$P2229*N(Settings!$D$20))</f>
        <v/>
      </c>
      <c r="O2229">
        <f>IF($C2229="",0,IFERROR(MATCH($C2229,Settings!$D$11:$D$18,0),0))</f>
        <v/>
      </c>
      <c r="P2229">
        <f>IF(LOWER(TRIM($J2229&amp;""))="x",1,0)</f>
        <v/>
      </c>
    </row>
    <row r="2230">
      <c r="A2230" s="49" t="n">
        <v>46292</v>
      </c>
      <c r="B2230" s="50" t="inlineStr">
        <is>
          <t>BL28223</t>
        </is>
      </c>
      <c r="C2230" s="50" t="inlineStr">
        <is>
          <t>Amazon</t>
        </is>
      </c>
      <c r="D2230" s="50" t="inlineStr">
        <is>
          <t>BL-204</t>
        </is>
      </c>
      <c r="E2230" s="50" t="n">
        <v>1</v>
      </c>
      <c r="F2230" s="51" t="n">
        <v>20.21</v>
      </c>
      <c r="G2230" s="51" t="n">
        <v>0</v>
      </c>
      <c r="H2230" s="51" t="n">
        <v>0</v>
      </c>
      <c r="I2230" s="51" t="n">
        <v>4.17</v>
      </c>
      <c r="J2230" s="50" t="inlineStr">
        <is>
          <t>x</t>
        </is>
      </c>
      <c r="K2230" s="52">
        <f>IF(OR($A2230="",$E2230=""),"",IF($P2230=1,0,N($E2230)*N($F2230)-N($G2230)+N($H2230)))</f>
        <v/>
      </c>
      <c r="L2230" s="52">
        <f>IF(K2230="","",IF($P2230=1,0,N($E2230)*IFERROR(INDEX(Products!$D$8:$D$307,MATCH($D2230,Products!$A$8:$A$307,0)),0)))</f>
        <v/>
      </c>
      <c r="M2230" s="52">
        <f>IF(OR(K2230="",$O2230=0),IF(K2230="","",0),IF($P2230=1,0,K2230*(N(INDEX(Settings!$E$11:$E$18,$O2230))+N(INDEX(Settings!$G$11:$G$18,$O2230)))+N(INDEX(Settings!$F$11:$F$18,$O2230))))</f>
        <v/>
      </c>
      <c r="N2230" s="53">
        <f>IF(K2230="","",K2230-L2230-M2230-N($I2230)-$P2230*N(Settings!$D$20))</f>
        <v/>
      </c>
      <c r="O2230">
        <f>IF($C2230="",0,IFERROR(MATCH($C2230,Settings!$D$11:$D$18,0),0))</f>
        <v/>
      </c>
      <c r="P2230">
        <f>IF(LOWER(TRIM($J2230&amp;""))="x",1,0)</f>
        <v/>
      </c>
    </row>
    <row r="2231">
      <c r="A2231" s="49" t="n">
        <v>46292</v>
      </c>
      <c r="B2231" s="50" t="inlineStr">
        <is>
          <t>BL28224</t>
        </is>
      </c>
      <c r="C2231" s="50" t="inlineStr">
        <is>
          <t>Own shop</t>
        </is>
      </c>
      <c r="D2231" s="50" t="inlineStr">
        <is>
          <t>BL-301</t>
        </is>
      </c>
      <c r="E2231" s="50" t="n">
        <v>1</v>
      </c>
      <c r="F2231" s="51" t="n">
        <v>18.4</v>
      </c>
      <c r="G2231" s="51" t="n">
        <v>0</v>
      </c>
      <c r="H2231" s="51" t="n">
        <v>4.12</v>
      </c>
      <c r="I2231" s="51" t="n">
        <v>4.31</v>
      </c>
      <c r="J2231" s="50" t="n"/>
      <c r="K2231" s="52">
        <f>IF(OR($A2231="",$E2231=""),"",IF($P2231=1,0,N($E2231)*N($F2231)-N($G2231)+N($H2231)))</f>
        <v/>
      </c>
      <c r="L2231" s="52">
        <f>IF(K2231="","",IF($P2231=1,0,N($E2231)*IFERROR(INDEX(Products!$D$8:$D$307,MATCH($D2231,Products!$A$8:$A$307,0)),0)))</f>
        <v/>
      </c>
      <c r="M2231" s="52">
        <f>IF(OR(K2231="",$O2231=0),IF(K2231="","",0),IF($P2231=1,0,K2231*(N(INDEX(Settings!$E$11:$E$18,$O2231))+N(INDEX(Settings!$G$11:$G$18,$O2231)))+N(INDEX(Settings!$F$11:$F$18,$O2231))))</f>
        <v/>
      </c>
      <c r="N2231" s="53">
        <f>IF(K2231="","",K2231-L2231-M2231-N($I2231)-$P2231*N(Settings!$D$20))</f>
        <v/>
      </c>
      <c r="O2231">
        <f>IF($C2231="",0,IFERROR(MATCH($C2231,Settings!$D$11:$D$18,0),0))</f>
        <v/>
      </c>
      <c r="P2231">
        <f>IF(LOWER(TRIM($J2231&amp;""))="x",1,0)</f>
        <v/>
      </c>
    </row>
    <row r="2232">
      <c r="A2232" s="49" t="n">
        <v>46292</v>
      </c>
      <c r="B2232" s="50" t="inlineStr">
        <is>
          <t>BL28225</t>
        </is>
      </c>
      <c r="C2232" s="50" t="inlineStr">
        <is>
          <t>Own shop</t>
        </is>
      </c>
      <c r="D2232" s="50" t="inlineStr">
        <is>
          <t>BL-104</t>
        </is>
      </c>
      <c r="E2232" s="50" t="n">
        <v>1</v>
      </c>
      <c r="F2232" s="51" t="n">
        <v>8.32</v>
      </c>
      <c r="G2232" s="51" t="n">
        <v>0</v>
      </c>
      <c r="H2232" s="51" t="n">
        <v>4.12</v>
      </c>
      <c r="I2232" s="51" t="n">
        <v>4.13</v>
      </c>
      <c r="J2232" s="50" t="inlineStr">
        <is>
          <t>x</t>
        </is>
      </c>
      <c r="K2232" s="52">
        <f>IF(OR($A2232="",$E2232=""),"",IF($P2232=1,0,N($E2232)*N($F2232)-N($G2232)+N($H2232)))</f>
        <v/>
      </c>
      <c r="L2232" s="52">
        <f>IF(K2232="","",IF($P2232=1,0,N($E2232)*IFERROR(INDEX(Products!$D$8:$D$307,MATCH($D2232,Products!$A$8:$A$307,0)),0)))</f>
        <v/>
      </c>
      <c r="M2232" s="52">
        <f>IF(OR(K2232="",$O2232=0),IF(K2232="","",0),IF($P2232=1,0,K2232*(N(INDEX(Settings!$E$11:$E$18,$O2232))+N(INDEX(Settings!$G$11:$G$18,$O2232)))+N(INDEX(Settings!$F$11:$F$18,$O2232))))</f>
        <v/>
      </c>
      <c r="N2232" s="53">
        <f>IF(K2232="","",K2232-L2232-M2232-N($I2232)-$P2232*N(Settings!$D$20))</f>
        <v/>
      </c>
      <c r="O2232">
        <f>IF($C2232="",0,IFERROR(MATCH($C2232,Settings!$D$11:$D$18,0),0))</f>
        <v/>
      </c>
      <c r="P2232">
        <f>IF(LOWER(TRIM($J2232&amp;""))="x",1,0)</f>
        <v/>
      </c>
    </row>
    <row r="2233">
      <c r="A2233" s="49" t="n">
        <v>46293</v>
      </c>
      <c r="B2233" s="50" t="inlineStr">
        <is>
          <t>BL28226</t>
        </is>
      </c>
      <c r="C2233" s="50" t="inlineStr">
        <is>
          <t>eBay</t>
        </is>
      </c>
      <c r="D2233" s="50" t="inlineStr">
        <is>
          <t>BL-303</t>
        </is>
      </c>
      <c r="E2233" s="50" t="n">
        <v>1</v>
      </c>
      <c r="F2233" s="51" t="n">
        <v>10</v>
      </c>
      <c r="G2233" s="51" t="n">
        <v>0</v>
      </c>
      <c r="H2233" s="51" t="n">
        <v>3.28</v>
      </c>
      <c r="I2233" s="51" t="n">
        <v>4.27</v>
      </c>
      <c r="J2233" s="50" t="n"/>
      <c r="K2233" s="52">
        <f>IF(OR($A2233="",$E2233=""),"",IF($P2233=1,0,N($E2233)*N($F2233)-N($G2233)+N($H2233)))</f>
        <v/>
      </c>
      <c r="L2233" s="52">
        <f>IF(K2233="","",IF($P2233=1,0,N($E2233)*IFERROR(INDEX(Products!$D$8:$D$307,MATCH($D2233,Products!$A$8:$A$307,0)),0)))</f>
        <v/>
      </c>
      <c r="M2233" s="52">
        <f>IF(OR(K2233="",$O2233=0),IF(K2233="","",0),IF($P2233=1,0,K2233*(N(INDEX(Settings!$E$11:$E$18,$O2233))+N(INDEX(Settings!$G$11:$G$18,$O2233)))+N(INDEX(Settings!$F$11:$F$18,$O2233))))</f>
        <v/>
      </c>
      <c r="N2233" s="53">
        <f>IF(K2233="","",K2233-L2233-M2233-N($I2233)-$P2233*N(Settings!$D$20))</f>
        <v/>
      </c>
      <c r="O2233">
        <f>IF($C2233="",0,IFERROR(MATCH($C2233,Settings!$D$11:$D$18,0),0))</f>
        <v/>
      </c>
      <c r="P2233">
        <f>IF(LOWER(TRIM($J2233&amp;""))="x",1,0)</f>
        <v/>
      </c>
    </row>
    <row r="2234">
      <c r="A2234" s="49" t="n">
        <v>46293</v>
      </c>
      <c r="B2234" s="50" t="inlineStr">
        <is>
          <t>BL28227</t>
        </is>
      </c>
      <c r="C2234" s="50" t="inlineStr">
        <is>
          <t>Own shop</t>
        </is>
      </c>
      <c r="D2234" s="50" t="inlineStr">
        <is>
          <t>BL-401</t>
        </is>
      </c>
      <c r="E2234" s="50" t="n">
        <v>1</v>
      </c>
      <c r="F2234" s="51" t="n">
        <v>23.45</v>
      </c>
      <c r="G2234" s="51" t="n">
        <v>2.35</v>
      </c>
      <c r="H2234" s="51" t="n">
        <v>4.12</v>
      </c>
      <c r="I2234" s="51" t="n">
        <v>4.37</v>
      </c>
      <c r="J2234" s="50" t="n"/>
      <c r="K2234" s="52">
        <f>IF(OR($A2234="",$E2234=""),"",IF($P2234=1,0,N($E2234)*N($F2234)-N($G2234)+N($H2234)))</f>
        <v/>
      </c>
      <c r="L2234" s="52">
        <f>IF(K2234="","",IF($P2234=1,0,N($E2234)*IFERROR(INDEX(Products!$D$8:$D$307,MATCH($D2234,Products!$A$8:$A$307,0)),0)))</f>
        <v/>
      </c>
      <c r="M2234" s="52">
        <f>IF(OR(K2234="",$O2234=0),IF(K2234="","",0),IF($P2234=1,0,K2234*(N(INDEX(Settings!$E$11:$E$18,$O2234))+N(INDEX(Settings!$G$11:$G$18,$O2234)))+N(INDEX(Settings!$F$11:$F$18,$O2234))))</f>
        <v/>
      </c>
      <c r="N2234" s="53">
        <f>IF(K2234="","",K2234-L2234-M2234-N($I2234)-$P2234*N(Settings!$D$20))</f>
        <v/>
      </c>
      <c r="O2234">
        <f>IF($C2234="",0,IFERROR(MATCH($C2234,Settings!$D$11:$D$18,0),0))</f>
        <v/>
      </c>
      <c r="P2234">
        <f>IF(LOWER(TRIM($J2234&amp;""))="x",1,0)</f>
        <v/>
      </c>
    </row>
    <row r="2235">
      <c r="A2235" s="49" t="n">
        <v>46293</v>
      </c>
      <c r="B2235" s="50" t="inlineStr">
        <is>
          <t>BL28228</t>
        </is>
      </c>
      <c r="C2235" s="50" t="inlineStr">
        <is>
          <t>Own shop</t>
        </is>
      </c>
      <c r="D2235" s="50" t="inlineStr">
        <is>
          <t>BL-102</t>
        </is>
      </c>
      <c r="E2235" s="50" t="n">
        <v>1</v>
      </c>
      <c r="F2235" s="51" t="n">
        <v>14.2</v>
      </c>
      <c r="G2235" s="51" t="n">
        <v>0</v>
      </c>
      <c r="H2235" s="51" t="n">
        <v>4.12</v>
      </c>
      <c r="I2235" s="51" t="n">
        <v>5.07</v>
      </c>
      <c r="J2235" s="50" t="n"/>
      <c r="K2235" s="52">
        <f>IF(OR($A2235="",$E2235=""),"",IF($P2235=1,0,N($E2235)*N($F2235)-N($G2235)+N($H2235)))</f>
        <v/>
      </c>
      <c r="L2235" s="52">
        <f>IF(K2235="","",IF($P2235=1,0,N($E2235)*IFERROR(INDEX(Products!$D$8:$D$307,MATCH($D2235,Products!$A$8:$A$307,0)),0)))</f>
        <v/>
      </c>
      <c r="M2235" s="52">
        <f>IF(OR(K2235="",$O2235=0),IF(K2235="","",0),IF($P2235=1,0,K2235*(N(INDEX(Settings!$E$11:$E$18,$O2235))+N(INDEX(Settings!$G$11:$G$18,$O2235)))+N(INDEX(Settings!$F$11:$F$18,$O2235))))</f>
        <v/>
      </c>
      <c r="N2235" s="53">
        <f>IF(K2235="","",K2235-L2235-M2235-N($I2235)-$P2235*N(Settings!$D$20))</f>
        <v/>
      </c>
      <c r="O2235">
        <f>IF($C2235="",0,IFERROR(MATCH($C2235,Settings!$D$11:$D$18,0),0))</f>
        <v/>
      </c>
      <c r="P2235">
        <f>IF(LOWER(TRIM($J2235&amp;""))="x",1,0)</f>
        <v/>
      </c>
    </row>
    <row r="2236">
      <c r="A2236" s="49" t="n">
        <v>46293</v>
      </c>
      <c r="B2236" s="50" t="inlineStr">
        <is>
          <t>BL28229</t>
        </is>
      </c>
      <c r="C2236" s="50" t="inlineStr">
        <is>
          <t>Etsy</t>
        </is>
      </c>
      <c r="D2236" s="50" t="inlineStr">
        <is>
          <t>BL-403</t>
        </is>
      </c>
      <c r="E2236" s="50" t="n">
        <v>1</v>
      </c>
      <c r="F2236" s="51" t="n">
        <v>10.84</v>
      </c>
      <c r="G2236" s="51" t="n">
        <v>0</v>
      </c>
      <c r="H2236" s="51" t="n">
        <v>3.28</v>
      </c>
      <c r="I2236" s="51" t="n">
        <v>4.79</v>
      </c>
      <c r="J2236" s="50" t="inlineStr">
        <is>
          <t>x</t>
        </is>
      </c>
      <c r="K2236" s="52">
        <f>IF(OR($A2236="",$E2236=""),"",IF($P2236=1,0,N($E2236)*N($F2236)-N($G2236)+N($H2236)))</f>
        <v/>
      </c>
      <c r="L2236" s="52">
        <f>IF(K2236="","",IF($P2236=1,0,N($E2236)*IFERROR(INDEX(Products!$D$8:$D$307,MATCH($D2236,Products!$A$8:$A$307,0)),0)))</f>
        <v/>
      </c>
      <c r="M2236" s="52">
        <f>IF(OR(K2236="",$O2236=0),IF(K2236="","",0),IF($P2236=1,0,K2236*(N(INDEX(Settings!$E$11:$E$18,$O2236))+N(INDEX(Settings!$G$11:$G$18,$O2236)))+N(INDEX(Settings!$F$11:$F$18,$O2236))))</f>
        <v/>
      </c>
      <c r="N2236" s="53">
        <f>IF(K2236="","",K2236-L2236-M2236-N($I2236)-$P2236*N(Settings!$D$20))</f>
        <v/>
      </c>
      <c r="O2236">
        <f>IF($C2236="",0,IFERROR(MATCH($C2236,Settings!$D$11:$D$18,0),0))</f>
        <v/>
      </c>
      <c r="P2236">
        <f>IF(LOWER(TRIM($J2236&amp;""))="x",1,0)</f>
        <v/>
      </c>
    </row>
    <row r="2237">
      <c r="A2237" s="49" t="n">
        <v>46293</v>
      </c>
      <c r="B2237" s="50" t="inlineStr">
        <is>
          <t>BL28230</t>
        </is>
      </c>
      <c r="C2237" s="50" t="inlineStr">
        <is>
          <t>Amazon</t>
        </is>
      </c>
      <c r="D2237" s="50" t="inlineStr">
        <is>
          <t>BL-102</t>
        </is>
      </c>
      <c r="E2237" s="50" t="n">
        <v>2</v>
      </c>
      <c r="F2237" s="51" t="n">
        <v>14.91</v>
      </c>
      <c r="G2237" s="51" t="n">
        <v>0</v>
      </c>
      <c r="H2237" s="51" t="n">
        <v>0</v>
      </c>
      <c r="I2237" s="51" t="n">
        <v>5.18</v>
      </c>
      <c r="J2237" s="50" t="n"/>
      <c r="K2237" s="52">
        <f>IF(OR($A2237="",$E2237=""),"",IF($P2237=1,0,N($E2237)*N($F2237)-N($G2237)+N($H2237)))</f>
        <v/>
      </c>
      <c r="L2237" s="52">
        <f>IF(K2237="","",IF($P2237=1,0,N($E2237)*IFERROR(INDEX(Products!$D$8:$D$307,MATCH($D2237,Products!$A$8:$A$307,0)),0)))</f>
        <v/>
      </c>
      <c r="M2237" s="52">
        <f>IF(OR(K2237="",$O2237=0),IF(K2237="","",0),IF($P2237=1,0,K2237*(N(INDEX(Settings!$E$11:$E$18,$O2237))+N(INDEX(Settings!$G$11:$G$18,$O2237)))+N(INDEX(Settings!$F$11:$F$18,$O2237))))</f>
        <v/>
      </c>
      <c r="N2237" s="53">
        <f>IF(K2237="","",K2237-L2237-M2237-N($I2237)-$P2237*N(Settings!$D$20))</f>
        <v/>
      </c>
      <c r="O2237">
        <f>IF($C2237="",0,IFERROR(MATCH($C2237,Settings!$D$11:$D$18,0),0))</f>
        <v/>
      </c>
      <c r="P2237">
        <f>IF(LOWER(TRIM($J2237&amp;""))="x",1,0)</f>
        <v/>
      </c>
    </row>
    <row r="2238">
      <c r="A2238" s="49" t="n">
        <v>46293</v>
      </c>
      <c r="B2238" s="50" t="inlineStr">
        <is>
          <t>BL28231</t>
        </is>
      </c>
      <c r="C2238" s="50" t="inlineStr">
        <is>
          <t>Amazon</t>
        </is>
      </c>
      <c r="D2238" s="50" t="inlineStr">
        <is>
          <t>BL-104</t>
        </is>
      </c>
      <c r="E2238" s="50" t="n">
        <v>2</v>
      </c>
      <c r="F2238" s="51" t="n">
        <v>8.74</v>
      </c>
      <c r="G2238" s="51" t="n">
        <v>0</v>
      </c>
      <c r="H2238" s="51" t="n">
        <v>0</v>
      </c>
      <c r="I2238" s="51" t="n">
        <v>4.71</v>
      </c>
      <c r="J2238" s="50" t="n"/>
      <c r="K2238" s="52">
        <f>IF(OR($A2238="",$E2238=""),"",IF($P2238=1,0,N($E2238)*N($F2238)-N($G2238)+N($H2238)))</f>
        <v/>
      </c>
      <c r="L2238" s="52">
        <f>IF(K2238="","",IF($P2238=1,0,N($E2238)*IFERROR(INDEX(Products!$D$8:$D$307,MATCH($D2238,Products!$A$8:$A$307,0)),0)))</f>
        <v/>
      </c>
      <c r="M2238" s="52">
        <f>IF(OR(K2238="",$O2238=0),IF(K2238="","",0),IF($P2238=1,0,K2238*(N(INDEX(Settings!$E$11:$E$18,$O2238))+N(INDEX(Settings!$G$11:$G$18,$O2238)))+N(INDEX(Settings!$F$11:$F$18,$O2238))))</f>
        <v/>
      </c>
      <c r="N2238" s="53">
        <f>IF(K2238="","",K2238-L2238-M2238-N($I2238)-$P2238*N(Settings!$D$20))</f>
        <v/>
      </c>
      <c r="O2238">
        <f>IF($C2238="",0,IFERROR(MATCH($C2238,Settings!$D$11:$D$18,0),0))</f>
        <v/>
      </c>
      <c r="P2238">
        <f>IF(LOWER(TRIM($J2238&amp;""))="x",1,0)</f>
        <v/>
      </c>
    </row>
    <row r="2239">
      <c r="A2239" s="49" t="n">
        <v>46293</v>
      </c>
      <c r="B2239" s="50" t="inlineStr">
        <is>
          <t>BL28232</t>
        </is>
      </c>
      <c r="C2239" s="50" t="inlineStr">
        <is>
          <t>Own shop</t>
        </is>
      </c>
      <c r="D2239" s="50" t="inlineStr">
        <is>
          <t>BL-101</t>
        </is>
      </c>
      <c r="E2239" s="50" t="n">
        <v>1</v>
      </c>
      <c r="F2239" s="51" t="n">
        <v>20.92</v>
      </c>
      <c r="G2239" s="51" t="n">
        <v>0</v>
      </c>
      <c r="H2239" s="51" t="n">
        <v>4.12</v>
      </c>
      <c r="I2239" s="51" t="n">
        <v>4.28</v>
      </c>
      <c r="J2239" s="50" t="n"/>
      <c r="K2239" s="52">
        <f>IF(OR($A2239="",$E2239=""),"",IF($P2239=1,0,N($E2239)*N($F2239)-N($G2239)+N($H2239)))</f>
        <v/>
      </c>
      <c r="L2239" s="52">
        <f>IF(K2239="","",IF($P2239=1,0,N($E2239)*IFERROR(INDEX(Products!$D$8:$D$307,MATCH($D2239,Products!$A$8:$A$307,0)),0)))</f>
        <v/>
      </c>
      <c r="M2239" s="52">
        <f>IF(OR(K2239="",$O2239=0),IF(K2239="","",0),IF($P2239=1,0,K2239*(N(INDEX(Settings!$E$11:$E$18,$O2239))+N(INDEX(Settings!$G$11:$G$18,$O2239)))+N(INDEX(Settings!$F$11:$F$18,$O2239))))</f>
        <v/>
      </c>
      <c r="N2239" s="53">
        <f>IF(K2239="","",K2239-L2239-M2239-N($I2239)-$P2239*N(Settings!$D$20))</f>
        <v/>
      </c>
      <c r="O2239">
        <f>IF($C2239="",0,IFERROR(MATCH($C2239,Settings!$D$11:$D$18,0),0))</f>
        <v/>
      </c>
      <c r="P2239">
        <f>IF(LOWER(TRIM($J2239&amp;""))="x",1,0)</f>
        <v/>
      </c>
    </row>
    <row r="2240">
      <c r="A2240" s="49" t="n">
        <v>46293</v>
      </c>
      <c r="B2240" s="50" t="inlineStr">
        <is>
          <t>BL28233</t>
        </is>
      </c>
      <c r="C2240" s="50" t="inlineStr">
        <is>
          <t>Own shop</t>
        </is>
      </c>
      <c r="D2240" s="50" t="inlineStr">
        <is>
          <t>BL-403</t>
        </is>
      </c>
      <c r="E2240" s="50" t="n">
        <v>2</v>
      </c>
      <c r="F2240" s="51" t="n">
        <v>10.84</v>
      </c>
      <c r="G2240" s="51" t="n">
        <v>0</v>
      </c>
      <c r="H2240" s="51" t="n">
        <v>4.12</v>
      </c>
      <c r="I2240" s="51" t="n">
        <v>4.13</v>
      </c>
      <c r="J2240" s="50" t="inlineStr">
        <is>
          <t>x</t>
        </is>
      </c>
      <c r="K2240" s="52">
        <f>IF(OR($A2240="",$E2240=""),"",IF($P2240=1,0,N($E2240)*N($F2240)-N($G2240)+N($H2240)))</f>
        <v/>
      </c>
      <c r="L2240" s="52">
        <f>IF(K2240="","",IF($P2240=1,0,N($E2240)*IFERROR(INDEX(Products!$D$8:$D$307,MATCH($D2240,Products!$A$8:$A$307,0)),0)))</f>
        <v/>
      </c>
      <c r="M2240" s="52">
        <f>IF(OR(K2240="",$O2240=0),IF(K2240="","",0),IF($P2240=1,0,K2240*(N(INDEX(Settings!$E$11:$E$18,$O2240))+N(INDEX(Settings!$G$11:$G$18,$O2240)))+N(INDEX(Settings!$F$11:$F$18,$O2240))))</f>
        <v/>
      </c>
      <c r="N2240" s="53">
        <f>IF(K2240="","",K2240-L2240-M2240-N($I2240)-$P2240*N(Settings!$D$20))</f>
        <v/>
      </c>
      <c r="O2240">
        <f>IF($C2240="",0,IFERROR(MATCH($C2240,Settings!$D$11:$D$18,0),0))</f>
        <v/>
      </c>
      <c r="P2240">
        <f>IF(LOWER(TRIM($J2240&amp;""))="x",1,0)</f>
        <v/>
      </c>
    </row>
    <row r="2241">
      <c r="A2241" s="49" t="n">
        <v>46293</v>
      </c>
      <c r="B2241" s="50" t="inlineStr">
        <is>
          <t>BL28234</t>
        </is>
      </c>
      <c r="C2241" s="50" t="inlineStr">
        <is>
          <t>Own shop</t>
        </is>
      </c>
      <c r="D2241" s="50" t="inlineStr">
        <is>
          <t>BL-104</t>
        </is>
      </c>
      <c r="E2241" s="50" t="n">
        <v>2</v>
      </c>
      <c r="F2241" s="51" t="n">
        <v>8.32</v>
      </c>
      <c r="G2241" s="51" t="n">
        <v>0</v>
      </c>
      <c r="H2241" s="51" t="n">
        <v>4.12</v>
      </c>
      <c r="I2241" s="51" t="n">
        <v>4.19</v>
      </c>
      <c r="J2241" s="50" t="n"/>
      <c r="K2241" s="52">
        <f>IF(OR($A2241="",$E2241=""),"",IF($P2241=1,0,N($E2241)*N($F2241)-N($G2241)+N($H2241)))</f>
        <v/>
      </c>
      <c r="L2241" s="52">
        <f>IF(K2241="","",IF($P2241=1,0,N($E2241)*IFERROR(INDEX(Products!$D$8:$D$307,MATCH($D2241,Products!$A$8:$A$307,0)),0)))</f>
        <v/>
      </c>
      <c r="M2241" s="52">
        <f>IF(OR(K2241="",$O2241=0),IF(K2241="","",0),IF($P2241=1,0,K2241*(N(INDEX(Settings!$E$11:$E$18,$O2241))+N(INDEX(Settings!$G$11:$G$18,$O2241)))+N(INDEX(Settings!$F$11:$F$18,$O2241))))</f>
        <v/>
      </c>
      <c r="N2241" s="53">
        <f>IF(K2241="","",K2241-L2241-M2241-N($I2241)-$P2241*N(Settings!$D$20))</f>
        <v/>
      </c>
      <c r="O2241">
        <f>IF($C2241="",0,IFERROR(MATCH($C2241,Settings!$D$11:$D$18,0),0))</f>
        <v/>
      </c>
      <c r="P2241">
        <f>IF(LOWER(TRIM($J2241&amp;""))="x",1,0)</f>
        <v/>
      </c>
    </row>
    <row r="2242">
      <c r="A2242" s="49" t="n">
        <v>46293</v>
      </c>
      <c r="B2242" s="50" t="inlineStr">
        <is>
          <t>BL28235</t>
        </is>
      </c>
      <c r="C2242" s="50" t="inlineStr">
        <is>
          <t>Amazon</t>
        </is>
      </c>
      <c r="D2242" s="50" t="inlineStr">
        <is>
          <t>BL-204</t>
        </is>
      </c>
      <c r="E2242" s="50" t="n">
        <v>1</v>
      </c>
      <c r="F2242" s="51" t="n">
        <v>20.21</v>
      </c>
      <c r="G2242" s="51" t="n">
        <v>0</v>
      </c>
      <c r="H2242" s="51" t="n">
        <v>0</v>
      </c>
      <c r="I2242" s="51" t="n">
        <v>4.9</v>
      </c>
      <c r="J2242" s="50" t="n"/>
      <c r="K2242" s="52">
        <f>IF(OR($A2242="",$E2242=""),"",IF($P2242=1,0,N($E2242)*N($F2242)-N($G2242)+N($H2242)))</f>
        <v/>
      </c>
      <c r="L2242" s="52">
        <f>IF(K2242="","",IF($P2242=1,0,N($E2242)*IFERROR(INDEX(Products!$D$8:$D$307,MATCH($D2242,Products!$A$8:$A$307,0)),0)))</f>
        <v/>
      </c>
      <c r="M2242" s="52">
        <f>IF(OR(K2242="",$O2242=0),IF(K2242="","",0),IF($P2242=1,0,K2242*(N(INDEX(Settings!$E$11:$E$18,$O2242))+N(INDEX(Settings!$G$11:$G$18,$O2242)))+N(INDEX(Settings!$F$11:$F$18,$O2242))))</f>
        <v/>
      </c>
      <c r="N2242" s="53">
        <f>IF(K2242="","",K2242-L2242-M2242-N($I2242)-$P2242*N(Settings!$D$20))</f>
        <v/>
      </c>
      <c r="O2242">
        <f>IF($C2242="",0,IFERROR(MATCH($C2242,Settings!$D$11:$D$18,0),0))</f>
        <v/>
      </c>
      <c r="P2242">
        <f>IF(LOWER(TRIM($J2242&amp;""))="x",1,0)</f>
        <v/>
      </c>
    </row>
    <row r="2243">
      <c r="A2243" s="49" t="n">
        <v>46293</v>
      </c>
      <c r="B2243" s="50" t="inlineStr">
        <is>
          <t>BL28236</t>
        </is>
      </c>
      <c r="C2243" s="50" t="inlineStr">
        <is>
          <t>Own shop</t>
        </is>
      </c>
      <c r="D2243" s="50" t="inlineStr">
        <is>
          <t>BL-303</t>
        </is>
      </c>
      <c r="E2243" s="50" t="n">
        <v>1</v>
      </c>
      <c r="F2243" s="51" t="n">
        <v>10</v>
      </c>
      <c r="G2243" s="51" t="n">
        <v>0</v>
      </c>
      <c r="H2243" s="51" t="n">
        <v>4.12</v>
      </c>
      <c r="I2243" s="51" t="n">
        <v>4.67</v>
      </c>
      <c r="J2243" s="50" t="n"/>
      <c r="K2243" s="52">
        <f>IF(OR($A2243="",$E2243=""),"",IF($P2243=1,0,N($E2243)*N($F2243)-N($G2243)+N($H2243)))</f>
        <v/>
      </c>
      <c r="L2243" s="52">
        <f>IF(K2243="","",IF($P2243=1,0,N($E2243)*IFERROR(INDEX(Products!$D$8:$D$307,MATCH($D2243,Products!$A$8:$A$307,0)),0)))</f>
        <v/>
      </c>
      <c r="M2243" s="52">
        <f>IF(OR(K2243="",$O2243=0),IF(K2243="","",0),IF($P2243=1,0,K2243*(N(INDEX(Settings!$E$11:$E$18,$O2243))+N(INDEX(Settings!$G$11:$G$18,$O2243)))+N(INDEX(Settings!$F$11:$F$18,$O2243))))</f>
        <v/>
      </c>
      <c r="N2243" s="53">
        <f>IF(K2243="","",K2243-L2243-M2243-N($I2243)-$P2243*N(Settings!$D$20))</f>
        <v/>
      </c>
      <c r="O2243">
        <f>IF($C2243="",0,IFERROR(MATCH($C2243,Settings!$D$11:$D$18,0),0))</f>
        <v/>
      </c>
      <c r="P2243">
        <f>IF(LOWER(TRIM($J2243&amp;""))="x",1,0)</f>
        <v/>
      </c>
    </row>
    <row r="2244">
      <c r="A2244" s="49" t="n">
        <v>46293</v>
      </c>
      <c r="B2244" s="50" t="inlineStr">
        <is>
          <t>BL28237</t>
        </is>
      </c>
      <c r="C2244" s="50" t="inlineStr">
        <is>
          <t>Etsy</t>
        </is>
      </c>
      <c r="D2244" s="50" t="inlineStr">
        <is>
          <t>BL-101</t>
        </is>
      </c>
      <c r="E2244" s="50" t="n">
        <v>1</v>
      </c>
      <c r="F2244" s="51" t="n">
        <v>20.92</v>
      </c>
      <c r="G2244" s="51" t="n">
        <v>0</v>
      </c>
      <c r="H2244" s="51" t="n">
        <v>3.28</v>
      </c>
      <c r="I2244" s="51" t="n">
        <v>4.67</v>
      </c>
      <c r="J2244" s="50" t="n"/>
      <c r="K2244" s="52">
        <f>IF(OR($A2244="",$E2244=""),"",IF($P2244=1,0,N($E2244)*N($F2244)-N($G2244)+N($H2244)))</f>
        <v/>
      </c>
      <c r="L2244" s="52">
        <f>IF(K2244="","",IF($P2244=1,0,N($E2244)*IFERROR(INDEX(Products!$D$8:$D$307,MATCH($D2244,Products!$A$8:$A$307,0)),0)))</f>
        <v/>
      </c>
      <c r="M2244" s="52">
        <f>IF(OR(K2244="",$O2244=0),IF(K2244="","",0),IF($P2244=1,0,K2244*(N(INDEX(Settings!$E$11:$E$18,$O2244))+N(INDEX(Settings!$G$11:$G$18,$O2244)))+N(INDEX(Settings!$F$11:$F$18,$O2244))))</f>
        <v/>
      </c>
      <c r="N2244" s="53">
        <f>IF(K2244="","",K2244-L2244-M2244-N($I2244)-$P2244*N(Settings!$D$20))</f>
        <v/>
      </c>
      <c r="O2244">
        <f>IF($C2244="",0,IFERROR(MATCH($C2244,Settings!$D$11:$D$18,0),0))</f>
        <v/>
      </c>
      <c r="P2244">
        <f>IF(LOWER(TRIM($J2244&amp;""))="x",1,0)</f>
        <v/>
      </c>
    </row>
    <row r="2245">
      <c r="A2245" s="49" t="n">
        <v>46294</v>
      </c>
      <c r="B2245" s="50" t="inlineStr">
        <is>
          <t>BL28238</t>
        </is>
      </c>
      <c r="C2245" s="50" t="inlineStr">
        <is>
          <t>Etsy</t>
        </is>
      </c>
      <c r="D2245" s="50" t="inlineStr">
        <is>
          <t>BL-101</t>
        </is>
      </c>
      <c r="E2245" s="50" t="n">
        <v>1</v>
      </c>
      <c r="F2245" s="51" t="n">
        <v>20.92</v>
      </c>
      <c r="G2245" s="51" t="n">
        <v>0</v>
      </c>
      <c r="H2245" s="51" t="n">
        <v>3.28</v>
      </c>
      <c r="I2245" s="51" t="n">
        <v>4.41</v>
      </c>
      <c r="J2245" s="50" t="n"/>
      <c r="K2245" s="52">
        <f>IF(OR($A2245="",$E2245=""),"",IF($P2245=1,0,N($E2245)*N($F2245)-N($G2245)+N($H2245)))</f>
        <v/>
      </c>
      <c r="L2245" s="52">
        <f>IF(K2245="","",IF($P2245=1,0,N($E2245)*IFERROR(INDEX(Products!$D$8:$D$307,MATCH($D2245,Products!$A$8:$A$307,0)),0)))</f>
        <v/>
      </c>
      <c r="M2245" s="52">
        <f>IF(OR(K2245="",$O2245=0),IF(K2245="","",0),IF($P2245=1,0,K2245*(N(INDEX(Settings!$E$11:$E$18,$O2245))+N(INDEX(Settings!$G$11:$G$18,$O2245)))+N(INDEX(Settings!$F$11:$F$18,$O2245))))</f>
        <v/>
      </c>
      <c r="N2245" s="53">
        <f>IF(K2245="","",K2245-L2245-M2245-N($I2245)-$P2245*N(Settings!$D$20))</f>
        <v/>
      </c>
      <c r="O2245">
        <f>IF($C2245="",0,IFERROR(MATCH($C2245,Settings!$D$11:$D$18,0),0))</f>
        <v/>
      </c>
      <c r="P2245">
        <f>IF(LOWER(TRIM($J2245&amp;""))="x",1,0)</f>
        <v/>
      </c>
    </row>
    <row r="2246">
      <c r="A2246" s="49" t="n">
        <v>46294</v>
      </c>
      <c r="B2246" s="50" t="inlineStr">
        <is>
          <t>BL28239</t>
        </is>
      </c>
      <c r="C2246" s="50" t="inlineStr">
        <is>
          <t>Amazon</t>
        </is>
      </c>
      <c r="D2246" s="50" t="inlineStr">
        <is>
          <t>BL-202</t>
        </is>
      </c>
      <c r="E2246" s="50" t="n">
        <v>2</v>
      </c>
      <c r="F2246" s="51" t="n">
        <v>60.88</v>
      </c>
      <c r="G2246" s="51" t="n">
        <v>0</v>
      </c>
      <c r="H2246" s="51" t="n">
        <v>0</v>
      </c>
      <c r="I2246" s="51" t="n">
        <v>6.9</v>
      </c>
      <c r="J2246" s="50" t="n"/>
      <c r="K2246" s="52">
        <f>IF(OR($A2246="",$E2246=""),"",IF($P2246=1,0,N($E2246)*N($F2246)-N($G2246)+N($H2246)))</f>
        <v/>
      </c>
      <c r="L2246" s="52">
        <f>IF(K2246="","",IF($P2246=1,0,N($E2246)*IFERROR(INDEX(Products!$D$8:$D$307,MATCH($D2246,Products!$A$8:$A$307,0)),0)))</f>
        <v/>
      </c>
      <c r="M2246" s="52">
        <f>IF(OR(K2246="",$O2246=0),IF(K2246="","",0),IF($P2246=1,0,K2246*(N(INDEX(Settings!$E$11:$E$18,$O2246))+N(INDEX(Settings!$G$11:$G$18,$O2246)))+N(INDEX(Settings!$F$11:$F$18,$O2246))))</f>
        <v/>
      </c>
      <c r="N2246" s="53">
        <f>IF(K2246="","",K2246-L2246-M2246-N($I2246)-$P2246*N(Settings!$D$20))</f>
        <v/>
      </c>
      <c r="O2246">
        <f>IF($C2246="",0,IFERROR(MATCH($C2246,Settings!$D$11:$D$18,0),0))</f>
        <v/>
      </c>
      <c r="P2246">
        <f>IF(LOWER(TRIM($J2246&amp;""))="x",1,0)</f>
        <v/>
      </c>
    </row>
    <row r="2247">
      <c r="A2247" s="49" t="n">
        <v>46294</v>
      </c>
      <c r="B2247" s="50" t="inlineStr">
        <is>
          <t>BL28240</t>
        </is>
      </c>
      <c r="C2247" s="50" t="inlineStr">
        <is>
          <t>Own shop</t>
        </is>
      </c>
      <c r="D2247" s="50" t="inlineStr">
        <is>
          <t>BL-401</t>
        </is>
      </c>
      <c r="E2247" s="50" t="n">
        <v>1</v>
      </c>
      <c r="F2247" s="51" t="n">
        <v>23.45</v>
      </c>
      <c r="G2247" s="51" t="n">
        <v>0</v>
      </c>
      <c r="H2247" s="51" t="n">
        <v>4.12</v>
      </c>
      <c r="I2247" s="51" t="n">
        <v>4.57</v>
      </c>
      <c r="J2247" s="50" t="n"/>
      <c r="K2247" s="52">
        <f>IF(OR($A2247="",$E2247=""),"",IF($P2247=1,0,N($E2247)*N($F2247)-N($G2247)+N($H2247)))</f>
        <v/>
      </c>
      <c r="L2247" s="52">
        <f>IF(K2247="","",IF($P2247=1,0,N($E2247)*IFERROR(INDEX(Products!$D$8:$D$307,MATCH($D2247,Products!$A$8:$A$307,0)),0)))</f>
        <v/>
      </c>
      <c r="M2247" s="52">
        <f>IF(OR(K2247="",$O2247=0),IF(K2247="","",0),IF($P2247=1,0,K2247*(N(INDEX(Settings!$E$11:$E$18,$O2247))+N(INDEX(Settings!$G$11:$G$18,$O2247)))+N(INDEX(Settings!$F$11:$F$18,$O2247))))</f>
        <v/>
      </c>
      <c r="N2247" s="53">
        <f>IF(K2247="","",K2247-L2247-M2247-N($I2247)-$P2247*N(Settings!$D$20))</f>
        <v/>
      </c>
      <c r="O2247">
        <f>IF($C2247="",0,IFERROR(MATCH($C2247,Settings!$D$11:$D$18,0),0))</f>
        <v/>
      </c>
      <c r="P2247">
        <f>IF(LOWER(TRIM($J2247&amp;""))="x",1,0)</f>
        <v/>
      </c>
    </row>
    <row r="2248">
      <c r="A2248" s="49" t="n">
        <v>46294</v>
      </c>
      <c r="B2248" s="50" t="inlineStr">
        <is>
          <t>BL28241</t>
        </is>
      </c>
      <c r="C2248" s="50" t="inlineStr">
        <is>
          <t>Amazon</t>
        </is>
      </c>
      <c r="D2248" s="50" t="inlineStr">
        <is>
          <t>BL-104</t>
        </is>
      </c>
      <c r="E2248" s="50" t="n">
        <v>2</v>
      </c>
      <c r="F2248" s="51" t="n">
        <v>8.74</v>
      </c>
      <c r="G2248" s="51" t="n">
        <v>0</v>
      </c>
      <c r="H2248" s="51" t="n">
        <v>0</v>
      </c>
      <c r="I2248" s="51" t="n">
        <v>5.19</v>
      </c>
      <c r="J2248" s="50" t="inlineStr">
        <is>
          <t>x</t>
        </is>
      </c>
      <c r="K2248" s="52">
        <f>IF(OR($A2248="",$E2248=""),"",IF($P2248=1,0,N($E2248)*N($F2248)-N($G2248)+N($H2248)))</f>
        <v/>
      </c>
      <c r="L2248" s="52">
        <f>IF(K2248="","",IF($P2248=1,0,N($E2248)*IFERROR(INDEX(Products!$D$8:$D$307,MATCH($D2248,Products!$A$8:$A$307,0)),0)))</f>
        <v/>
      </c>
      <c r="M2248" s="52">
        <f>IF(OR(K2248="",$O2248=0),IF(K2248="","",0),IF($P2248=1,0,K2248*(N(INDEX(Settings!$E$11:$E$18,$O2248))+N(INDEX(Settings!$G$11:$G$18,$O2248)))+N(INDEX(Settings!$F$11:$F$18,$O2248))))</f>
        <v/>
      </c>
      <c r="N2248" s="53">
        <f>IF(K2248="","",K2248-L2248-M2248-N($I2248)-$P2248*N(Settings!$D$20))</f>
        <v/>
      </c>
      <c r="O2248">
        <f>IF($C2248="",0,IFERROR(MATCH($C2248,Settings!$D$11:$D$18,0),0))</f>
        <v/>
      </c>
      <c r="P2248">
        <f>IF(LOWER(TRIM($J2248&amp;""))="x",1,0)</f>
        <v/>
      </c>
    </row>
    <row r="2249">
      <c r="A2249" s="49" t="n">
        <v>46294</v>
      </c>
      <c r="B2249" s="50" t="inlineStr">
        <is>
          <t>BL28242</t>
        </is>
      </c>
      <c r="C2249" s="50" t="inlineStr">
        <is>
          <t>Own shop</t>
        </is>
      </c>
      <c r="D2249" s="50" t="inlineStr">
        <is>
          <t>BL-102</t>
        </is>
      </c>
      <c r="E2249" s="50" t="n">
        <v>1</v>
      </c>
      <c r="F2249" s="51" t="n">
        <v>14.2</v>
      </c>
      <c r="G2249" s="51" t="n">
        <v>0</v>
      </c>
      <c r="H2249" s="51" t="n">
        <v>4.12</v>
      </c>
      <c r="I2249" s="51" t="n">
        <v>4.11</v>
      </c>
      <c r="J2249" s="50" t="n"/>
      <c r="K2249" s="52">
        <f>IF(OR($A2249="",$E2249=""),"",IF($P2249=1,0,N($E2249)*N($F2249)-N($G2249)+N($H2249)))</f>
        <v/>
      </c>
      <c r="L2249" s="52">
        <f>IF(K2249="","",IF($P2249=1,0,N($E2249)*IFERROR(INDEX(Products!$D$8:$D$307,MATCH($D2249,Products!$A$8:$A$307,0)),0)))</f>
        <v/>
      </c>
      <c r="M2249" s="52">
        <f>IF(OR(K2249="",$O2249=0),IF(K2249="","",0),IF($P2249=1,0,K2249*(N(INDEX(Settings!$E$11:$E$18,$O2249))+N(INDEX(Settings!$G$11:$G$18,$O2249)))+N(INDEX(Settings!$F$11:$F$18,$O2249))))</f>
        <v/>
      </c>
      <c r="N2249" s="53">
        <f>IF(K2249="","",K2249-L2249-M2249-N($I2249)-$P2249*N(Settings!$D$20))</f>
        <v/>
      </c>
      <c r="O2249">
        <f>IF($C2249="",0,IFERROR(MATCH($C2249,Settings!$D$11:$D$18,0),0))</f>
        <v/>
      </c>
      <c r="P2249">
        <f>IF(LOWER(TRIM($J2249&amp;""))="x",1,0)</f>
        <v/>
      </c>
    </row>
    <row r="2250">
      <c r="A2250" s="49" t="n">
        <v>46294</v>
      </c>
      <c r="B2250" s="50" t="inlineStr">
        <is>
          <t>BL28243</t>
        </is>
      </c>
      <c r="C2250" s="50" t="inlineStr">
        <is>
          <t>Own shop</t>
        </is>
      </c>
      <c r="D2250" s="50" t="inlineStr">
        <is>
          <t>BL-102</t>
        </is>
      </c>
      <c r="E2250" s="50" t="n">
        <v>1</v>
      </c>
      <c r="F2250" s="51" t="n">
        <v>14.2</v>
      </c>
      <c r="G2250" s="51" t="n">
        <v>0</v>
      </c>
      <c r="H2250" s="51" t="n">
        <v>4.12</v>
      </c>
      <c r="I2250" s="51" t="n">
        <v>4.38</v>
      </c>
      <c r="J2250" s="50" t="inlineStr">
        <is>
          <t>x</t>
        </is>
      </c>
      <c r="K2250" s="52">
        <f>IF(OR($A2250="",$E2250=""),"",IF($P2250=1,0,N($E2250)*N($F2250)-N($G2250)+N($H2250)))</f>
        <v/>
      </c>
      <c r="L2250" s="52">
        <f>IF(K2250="","",IF($P2250=1,0,N($E2250)*IFERROR(INDEX(Products!$D$8:$D$307,MATCH($D2250,Products!$A$8:$A$307,0)),0)))</f>
        <v/>
      </c>
      <c r="M2250" s="52">
        <f>IF(OR(K2250="",$O2250=0),IF(K2250="","",0),IF($P2250=1,0,K2250*(N(INDEX(Settings!$E$11:$E$18,$O2250))+N(INDEX(Settings!$G$11:$G$18,$O2250)))+N(INDEX(Settings!$F$11:$F$18,$O2250))))</f>
        <v/>
      </c>
      <c r="N2250" s="53">
        <f>IF(K2250="","",K2250-L2250-M2250-N($I2250)-$P2250*N(Settings!$D$20))</f>
        <v/>
      </c>
      <c r="O2250">
        <f>IF($C2250="",0,IFERROR(MATCH($C2250,Settings!$D$11:$D$18,0),0))</f>
        <v/>
      </c>
      <c r="P2250">
        <f>IF(LOWER(TRIM($J2250&amp;""))="x",1,0)</f>
        <v/>
      </c>
    </row>
    <row r="2251">
      <c r="A2251" s="49" t="n">
        <v>46294</v>
      </c>
      <c r="B2251" s="50" t="inlineStr">
        <is>
          <t>BL28244</t>
        </is>
      </c>
      <c r="C2251" s="50" t="inlineStr">
        <is>
          <t>Amazon</t>
        </is>
      </c>
      <c r="D2251" s="50" t="inlineStr">
        <is>
          <t>BL-202</t>
        </is>
      </c>
      <c r="E2251" s="50" t="n">
        <v>1</v>
      </c>
      <c r="F2251" s="51" t="n">
        <v>60.88</v>
      </c>
      <c r="G2251" s="51" t="n">
        <v>0</v>
      </c>
      <c r="H2251" s="51" t="n">
        <v>0</v>
      </c>
      <c r="I2251" s="51" t="n">
        <v>6.9</v>
      </c>
      <c r="J2251" s="50" t="n"/>
      <c r="K2251" s="52">
        <f>IF(OR($A2251="",$E2251=""),"",IF($P2251=1,0,N($E2251)*N($F2251)-N($G2251)+N($H2251)))</f>
        <v/>
      </c>
      <c r="L2251" s="52">
        <f>IF(K2251="","",IF($P2251=1,0,N($E2251)*IFERROR(INDEX(Products!$D$8:$D$307,MATCH($D2251,Products!$A$8:$A$307,0)),0)))</f>
        <v/>
      </c>
      <c r="M2251" s="52">
        <f>IF(OR(K2251="",$O2251=0),IF(K2251="","",0),IF($P2251=1,0,K2251*(N(INDEX(Settings!$E$11:$E$18,$O2251))+N(INDEX(Settings!$G$11:$G$18,$O2251)))+N(INDEX(Settings!$F$11:$F$18,$O2251))))</f>
        <v/>
      </c>
      <c r="N2251" s="53">
        <f>IF(K2251="","",K2251-L2251-M2251-N($I2251)-$P2251*N(Settings!$D$20))</f>
        <v/>
      </c>
      <c r="O2251">
        <f>IF($C2251="",0,IFERROR(MATCH($C2251,Settings!$D$11:$D$18,0),0))</f>
        <v/>
      </c>
      <c r="P2251">
        <f>IF(LOWER(TRIM($J2251&amp;""))="x",1,0)</f>
        <v/>
      </c>
    </row>
    <row r="2252">
      <c r="A2252" s="49" t="n">
        <v>46294</v>
      </c>
      <c r="B2252" s="50" t="inlineStr">
        <is>
          <t>BL28245</t>
        </is>
      </c>
      <c r="C2252" s="50" t="inlineStr">
        <is>
          <t>Own shop</t>
        </is>
      </c>
      <c r="D2252" s="50" t="inlineStr">
        <is>
          <t>BL-104</t>
        </is>
      </c>
      <c r="E2252" s="50" t="n">
        <v>1</v>
      </c>
      <c r="F2252" s="51" t="n">
        <v>8.32</v>
      </c>
      <c r="G2252" s="51" t="n">
        <v>0</v>
      </c>
      <c r="H2252" s="51" t="n">
        <v>4.12</v>
      </c>
      <c r="I2252" s="51" t="n">
        <v>4.18</v>
      </c>
      <c r="J2252" s="50" t="n"/>
      <c r="K2252" s="52">
        <f>IF(OR($A2252="",$E2252=""),"",IF($P2252=1,0,N($E2252)*N($F2252)-N($G2252)+N($H2252)))</f>
        <v/>
      </c>
      <c r="L2252" s="52">
        <f>IF(K2252="","",IF($P2252=1,0,N($E2252)*IFERROR(INDEX(Products!$D$8:$D$307,MATCH($D2252,Products!$A$8:$A$307,0)),0)))</f>
        <v/>
      </c>
      <c r="M2252" s="52">
        <f>IF(OR(K2252="",$O2252=0),IF(K2252="","",0),IF($P2252=1,0,K2252*(N(INDEX(Settings!$E$11:$E$18,$O2252))+N(INDEX(Settings!$G$11:$G$18,$O2252)))+N(INDEX(Settings!$F$11:$F$18,$O2252))))</f>
        <v/>
      </c>
      <c r="N2252" s="53">
        <f>IF(K2252="","",K2252-L2252-M2252-N($I2252)-$P2252*N(Settings!$D$20))</f>
        <v/>
      </c>
      <c r="O2252">
        <f>IF($C2252="",0,IFERROR(MATCH($C2252,Settings!$D$11:$D$18,0),0))</f>
        <v/>
      </c>
      <c r="P2252">
        <f>IF(LOWER(TRIM($J2252&amp;""))="x",1,0)</f>
        <v/>
      </c>
    </row>
    <row r="2253">
      <c r="A2253" s="49" t="n">
        <v>46294</v>
      </c>
      <c r="B2253" s="50" t="inlineStr">
        <is>
          <t>BL28246</t>
        </is>
      </c>
      <c r="C2253" s="50" t="inlineStr">
        <is>
          <t>Amazon</t>
        </is>
      </c>
      <c r="D2253" s="50" t="inlineStr">
        <is>
          <t>BL-201</t>
        </is>
      </c>
      <c r="E2253" s="50" t="n">
        <v>1</v>
      </c>
      <c r="F2253" s="51" t="n">
        <v>13.15</v>
      </c>
      <c r="G2253" s="51" t="n">
        <v>0</v>
      </c>
      <c r="H2253" s="51" t="n">
        <v>0</v>
      </c>
      <c r="I2253" s="51" t="n">
        <v>4.99</v>
      </c>
      <c r="J2253" s="50" t="n"/>
      <c r="K2253" s="52">
        <f>IF(OR($A2253="",$E2253=""),"",IF($P2253=1,0,N($E2253)*N($F2253)-N($G2253)+N($H2253)))</f>
        <v/>
      </c>
      <c r="L2253" s="52">
        <f>IF(K2253="","",IF($P2253=1,0,N($E2253)*IFERROR(INDEX(Products!$D$8:$D$307,MATCH($D2253,Products!$A$8:$A$307,0)),0)))</f>
        <v/>
      </c>
      <c r="M2253" s="52">
        <f>IF(OR(K2253="",$O2253=0),IF(K2253="","",0),IF($P2253=1,0,K2253*(N(INDEX(Settings!$E$11:$E$18,$O2253))+N(INDEX(Settings!$G$11:$G$18,$O2253)))+N(INDEX(Settings!$F$11:$F$18,$O2253))))</f>
        <v/>
      </c>
      <c r="N2253" s="53">
        <f>IF(K2253="","",K2253-L2253-M2253-N($I2253)-$P2253*N(Settings!$D$20))</f>
        <v/>
      </c>
      <c r="O2253">
        <f>IF($C2253="",0,IFERROR(MATCH($C2253,Settings!$D$11:$D$18,0),0))</f>
        <v/>
      </c>
      <c r="P2253">
        <f>IF(LOWER(TRIM($J2253&amp;""))="x",1,0)</f>
        <v/>
      </c>
    </row>
    <row r="2254">
      <c r="A2254" s="49" t="n">
        <v>46294</v>
      </c>
      <c r="B2254" s="50" t="inlineStr">
        <is>
          <t>BL28247</t>
        </is>
      </c>
      <c r="C2254" s="50" t="inlineStr">
        <is>
          <t>Etsy</t>
        </is>
      </c>
      <c r="D2254" s="50" t="inlineStr">
        <is>
          <t>BL-202</t>
        </is>
      </c>
      <c r="E2254" s="50" t="n">
        <v>1</v>
      </c>
      <c r="F2254" s="51" t="n">
        <v>57.98</v>
      </c>
      <c r="G2254" s="51" t="n">
        <v>0</v>
      </c>
      <c r="H2254" s="51" t="n">
        <v>3.28</v>
      </c>
      <c r="I2254" s="51" t="n">
        <v>6.9</v>
      </c>
      <c r="J2254" s="50" t="n"/>
      <c r="K2254" s="52">
        <f>IF(OR($A2254="",$E2254=""),"",IF($P2254=1,0,N($E2254)*N($F2254)-N($G2254)+N($H2254)))</f>
        <v/>
      </c>
      <c r="L2254" s="52">
        <f>IF(K2254="","",IF($P2254=1,0,N($E2254)*IFERROR(INDEX(Products!$D$8:$D$307,MATCH($D2254,Products!$A$8:$A$307,0)),0)))</f>
        <v/>
      </c>
      <c r="M2254" s="52">
        <f>IF(OR(K2254="",$O2254=0),IF(K2254="","",0),IF($P2254=1,0,K2254*(N(INDEX(Settings!$E$11:$E$18,$O2254))+N(INDEX(Settings!$G$11:$G$18,$O2254)))+N(INDEX(Settings!$F$11:$F$18,$O2254))))</f>
        <v/>
      </c>
      <c r="N2254" s="53">
        <f>IF(K2254="","",K2254-L2254-M2254-N($I2254)-$P2254*N(Settings!$D$20))</f>
        <v/>
      </c>
      <c r="O2254">
        <f>IF($C2254="",0,IFERROR(MATCH($C2254,Settings!$D$11:$D$18,0),0))</f>
        <v/>
      </c>
      <c r="P2254">
        <f>IF(LOWER(TRIM($J2254&amp;""))="x",1,0)</f>
        <v/>
      </c>
    </row>
    <row r="2255">
      <c r="A2255" s="49" t="n">
        <v>46294</v>
      </c>
      <c r="B2255" s="50" t="inlineStr">
        <is>
          <t>BL28248</t>
        </is>
      </c>
      <c r="C2255" s="50" t="inlineStr">
        <is>
          <t>Own shop</t>
        </is>
      </c>
      <c r="D2255" s="50" t="inlineStr">
        <is>
          <t>BL-403</t>
        </is>
      </c>
      <c r="E2255" s="50" t="n">
        <v>1</v>
      </c>
      <c r="F2255" s="51" t="n">
        <v>10.84</v>
      </c>
      <c r="G2255" s="51" t="n">
        <v>1.08</v>
      </c>
      <c r="H2255" s="51" t="n">
        <v>4.12</v>
      </c>
      <c r="I2255" s="51" t="n">
        <v>4.58</v>
      </c>
      <c r="J2255" s="50" t="n"/>
      <c r="K2255" s="52">
        <f>IF(OR($A2255="",$E2255=""),"",IF($P2255=1,0,N($E2255)*N($F2255)-N($G2255)+N($H2255)))</f>
        <v/>
      </c>
      <c r="L2255" s="52">
        <f>IF(K2255="","",IF($P2255=1,0,N($E2255)*IFERROR(INDEX(Products!$D$8:$D$307,MATCH($D2255,Products!$A$8:$A$307,0)),0)))</f>
        <v/>
      </c>
      <c r="M2255" s="52">
        <f>IF(OR(K2255="",$O2255=0),IF(K2255="","",0),IF($P2255=1,0,K2255*(N(INDEX(Settings!$E$11:$E$18,$O2255))+N(INDEX(Settings!$G$11:$G$18,$O2255)))+N(INDEX(Settings!$F$11:$F$18,$O2255))))</f>
        <v/>
      </c>
      <c r="N2255" s="53">
        <f>IF(K2255="","",K2255-L2255-M2255-N($I2255)-$P2255*N(Settings!$D$20))</f>
        <v/>
      </c>
      <c r="O2255">
        <f>IF($C2255="",0,IFERROR(MATCH($C2255,Settings!$D$11:$D$18,0),0))</f>
        <v/>
      </c>
      <c r="P2255">
        <f>IF(LOWER(TRIM($J2255&amp;""))="x",1,0)</f>
        <v/>
      </c>
    </row>
    <row r="2256">
      <c r="A2256" s="49" t="n">
        <v>46295</v>
      </c>
      <c r="B2256" s="50" t="inlineStr">
        <is>
          <t>BL28249</t>
        </is>
      </c>
      <c r="C2256" s="50" t="inlineStr">
        <is>
          <t>Own shop</t>
        </is>
      </c>
      <c r="D2256" s="50" t="inlineStr">
        <is>
          <t>BL-101</t>
        </is>
      </c>
      <c r="E2256" s="50" t="n">
        <v>2</v>
      </c>
      <c r="F2256" s="51" t="n">
        <v>20.92</v>
      </c>
      <c r="G2256" s="51" t="n">
        <v>0</v>
      </c>
      <c r="H2256" s="51" t="n">
        <v>4.12</v>
      </c>
      <c r="I2256" s="51" t="n">
        <v>4.41</v>
      </c>
      <c r="J2256" s="50" t="n"/>
      <c r="K2256" s="52">
        <f>IF(OR($A2256="",$E2256=""),"",IF($P2256=1,0,N($E2256)*N($F2256)-N($G2256)+N($H2256)))</f>
        <v/>
      </c>
      <c r="L2256" s="52">
        <f>IF(K2256="","",IF($P2256=1,0,N($E2256)*IFERROR(INDEX(Products!$D$8:$D$307,MATCH($D2256,Products!$A$8:$A$307,0)),0)))</f>
        <v/>
      </c>
      <c r="M2256" s="52">
        <f>IF(OR(K2256="",$O2256=0),IF(K2256="","",0),IF($P2256=1,0,K2256*(N(INDEX(Settings!$E$11:$E$18,$O2256))+N(INDEX(Settings!$G$11:$G$18,$O2256)))+N(INDEX(Settings!$F$11:$F$18,$O2256))))</f>
        <v/>
      </c>
      <c r="N2256" s="53">
        <f>IF(K2256="","",K2256-L2256-M2256-N($I2256)-$P2256*N(Settings!$D$20))</f>
        <v/>
      </c>
      <c r="O2256">
        <f>IF($C2256="",0,IFERROR(MATCH($C2256,Settings!$D$11:$D$18,0),0))</f>
        <v/>
      </c>
      <c r="P2256">
        <f>IF(LOWER(TRIM($J2256&amp;""))="x",1,0)</f>
        <v/>
      </c>
    </row>
    <row r="2257">
      <c r="A2257" s="49" t="n">
        <v>46295</v>
      </c>
      <c r="B2257" s="50" t="inlineStr">
        <is>
          <t>BL28250</t>
        </is>
      </c>
      <c r="C2257" s="50" t="inlineStr">
        <is>
          <t>Amazon</t>
        </is>
      </c>
      <c r="D2257" s="50" t="inlineStr">
        <is>
          <t>BL-104</t>
        </is>
      </c>
      <c r="E2257" s="50" t="n">
        <v>1</v>
      </c>
      <c r="F2257" s="51" t="n">
        <v>8.74</v>
      </c>
      <c r="G2257" s="51" t="n">
        <v>0</v>
      </c>
      <c r="H2257" s="51" t="n">
        <v>0</v>
      </c>
      <c r="I2257" s="51" t="n">
        <v>4.91</v>
      </c>
      <c r="J2257" s="50" t="inlineStr">
        <is>
          <t>x</t>
        </is>
      </c>
      <c r="K2257" s="52">
        <f>IF(OR($A2257="",$E2257=""),"",IF($P2257=1,0,N($E2257)*N($F2257)-N($G2257)+N($H2257)))</f>
        <v/>
      </c>
      <c r="L2257" s="52">
        <f>IF(K2257="","",IF($P2257=1,0,N($E2257)*IFERROR(INDEX(Products!$D$8:$D$307,MATCH($D2257,Products!$A$8:$A$307,0)),0)))</f>
        <v/>
      </c>
      <c r="M2257" s="52">
        <f>IF(OR(K2257="",$O2257=0),IF(K2257="","",0),IF($P2257=1,0,K2257*(N(INDEX(Settings!$E$11:$E$18,$O2257))+N(INDEX(Settings!$G$11:$G$18,$O2257)))+N(INDEX(Settings!$F$11:$F$18,$O2257))))</f>
        <v/>
      </c>
      <c r="N2257" s="53">
        <f>IF(K2257="","",K2257-L2257-M2257-N($I2257)-$P2257*N(Settings!$D$20))</f>
        <v/>
      </c>
      <c r="O2257">
        <f>IF($C2257="",0,IFERROR(MATCH($C2257,Settings!$D$11:$D$18,0),0))</f>
        <v/>
      </c>
      <c r="P2257">
        <f>IF(LOWER(TRIM($J2257&amp;""))="x",1,0)</f>
        <v/>
      </c>
    </row>
    <row r="2258">
      <c r="A2258" s="49" t="n">
        <v>46295</v>
      </c>
      <c r="B2258" s="50" t="inlineStr">
        <is>
          <t>BL28251</t>
        </is>
      </c>
      <c r="C2258" s="50" t="inlineStr">
        <is>
          <t>eBay</t>
        </is>
      </c>
      <c r="D2258" s="50" t="inlineStr">
        <is>
          <t>BL-402</t>
        </is>
      </c>
      <c r="E2258" s="50" t="n">
        <v>1</v>
      </c>
      <c r="F2258" s="51" t="n">
        <v>41.93</v>
      </c>
      <c r="G2258" s="51" t="n">
        <v>0</v>
      </c>
      <c r="H2258" s="51" t="n">
        <v>3.28</v>
      </c>
      <c r="I2258" s="51" t="n">
        <v>6.9</v>
      </c>
      <c r="J2258" s="50" t="n"/>
      <c r="K2258" s="52">
        <f>IF(OR($A2258="",$E2258=""),"",IF($P2258=1,0,N($E2258)*N($F2258)-N($G2258)+N($H2258)))</f>
        <v/>
      </c>
      <c r="L2258" s="52">
        <f>IF(K2258="","",IF($P2258=1,0,N($E2258)*IFERROR(INDEX(Products!$D$8:$D$307,MATCH($D2258,Products!$A$8:$A$307,0)),0)))</f>
        <v/>
      </c>
      <c r="M2258" s="52">
        <f>IF(OR(K2258="",$O2258=0),IF(K2258="","",0),IF($P2258=1,0,K2258*(N(INDEX(Settings!$E$11:$E$18,$O2258))+N(INDEX(Settings!$G$11:$G$18,$O2258)))+N(INDEX(Settings!$F$11:$F$18,$O2258))))</f>
        <v/>
      </c>
      <c r="N2258" s="53">
        <f>IF(K2258="","",K2258-L2258-M2258-N($I2258)-$P2258*N(Settings!$D$20))</f>
        <v/>
      </c>
      <c r="O2258">
        <f>IF($C2258="",0,IFERROR(MATCH($C2258,Settings!$D$11:$D$18,0),0))</f>
        <v/>
      </c>
      <c r="P2258">
        <f>IF(LOWER(TRIM($J2258&amp;""))="x",1,0)</f>
        <v/>
      </c>
    </row>
    <row r="2259">
      <c r="A2259" s="49" t="n">
        <v>46295</v>
      </c>
      <c r="B2259" s="50" t="inlineStr">
        <is>
          <t>BL28252</t>
        </is>
      </c>
      <c r="C2259" s="50" t="inlineStr">
        <is>
          <t>Amazon</t>
        </is>
      </c>
      <c r="D2259" s="50" t="inlineStr">
        <is>
          <t>BL-303</t>
        </is>
      </c>
      <c r="E2259" s="50" t="n">
        <v>1</v>
      </c>
      <c r="F2259" s="51" t="n">
        <v>10.5</v>
      </c>
      <c r="G2259" s="51" t="n">
        <v>0</v>
      </c>
      <c r="H2259" s="51" t="n">
        <v>0</v>
      </c>
      <c r="I2259" s="51" t="n">
        <v>4.85</v>
      </c>
      <c r="J2259" s="50" t="n"/>
      <c r="K2259" s="52">
        <f>IF(OR($A2259="",$E2259=""),"",IF($P2259=1,0,N($E2259)*N($F2259)-N($G2259)+N($H2259)))</f>
        <v/>
      </c>
      <c r="L2259" s="52">
        <f>IF(K2259="","",IF($P2259=1,0,N($E2259)*IFERROR(INDEX(Products!$D$8:$D$307,MATCH($D2259,Products!$A$8:$A$307,0)),0)))</f>
        <v/>
      </c>
      <c r="M2259" s="52">
        <f>IF(OR(K2259="",$O2259=0),IF(K2259="","",0),IF($P2259=1,0,K2259*(N(INDEX(Settings!$E$11:$E$18,$O2259))+N(INDEX(Settings!$G$11:$G$18,$O2259)))+N(INDEX(Settings!$F$11:$F$18,$O2259))))</f>
        <v/>
      </c>
      <c r="N2259" s="53">
        <f>IF(K2259="","",K2259-L2259-M2259-N($I2259)-$P2259*N(Settings!$D$20))</f>
        <v/>
      </c>
      <c r="O2259">
        <f>IF($C2259="",0,IFERROR(MATCH($C2259,Settings!$D$11:$D$18,0),0))</f>
        <v/>
      </c>
      <c r="P2259">
        <f>IF(LOWER(TRIM($J2259&amp;""))="x",1,0)</f>
        <v/>
      </c>
    </row>
    <row r="2260">
      <c r="A2260" s="49" t="n">
        <v>46295</v>
      </c>
      <c r="B2260" s="50" t="inlineStr">
        <is>
          <t>BL28253</t>
        </is>
      </c>
      <c r="C2260" s="50" t="inlineStr">
        <is>
          <t>Own shop</t>
        </is>
      </c>
      <c r="D2260" s="50" t="inlineStr">
        <is>
          <t>BL-101</t>
        </is>
      </c>
      <c r="E2260" s="50" t="n">
        <v>1</v>
      </c>
      <c r="F2260" s="51" t="n">
        <v>20.92</v>
      </c>
      <c r="G2260" s="51" t="n">
        <v>0</v>
      </c>
      <c r="H2260" s="51" t="n">
        <v>4.12</v>
      </c>
      <c r="I2260" s="51" t="n">
        <v>4.72</v>
      </c>
      <c r="J2260" s="50" t="n"/>
      <c r="K2260" s="52">
        <f>IF(OR($A2260="",$E2260=""),"",IF($P2260=1,0,N($E2260)*N($F2260)-N($G2260)+N($H2260)))</f>
        <v/>
      </c>
      <c r="L2260" s="52">
        <f>IF(K2260="","",IF($P2260=1,0,N($E2260)*IFERROR(INDEX(Products!$D$8:$D$307,MATCH($D2260,Products!$A$8:$A$307,0)),0)))</f>
        <v/>
      </c>
      <c r="M2260" s="52">
        <f>IF(OR(K2260="",$O2260=0),IF(K2260="","",0),IF($P2260=1,0,K2260*(N(INDEX(Settings!$E$11:$E$18,$O2260))+N(INDEX(Settings!$G$11:$G$18,$O2260)))+N(INDEX(Settings!$F$11:$F$18,$O2260))))</f>
        <v/>
      </c>
      <c r="N2260" s="53">
        <f>IF(K2260="","",K2260-L2260-M2260-N($I2260)-$P2260*N(Settings!$D$20))</f>
        <v/>
      </c>
      <c r="O2260">
        <f>IF($C2260="",0,IFERROR(MATCH($C2260,Settings!$D$11:$D$18,0),0))</f>
        <v/>
      </c>
      <c r="P2260">
        <f>IF(LOWER(TRIM($J2260&amp;""))="x",1,0)</f>
        <v/>
      </c>
    </row>
    <row r="2261">
      <c r="A2261" s="49" t="n">
        <v>46295</v>
      </c>
      <c r="B2261" s="50" t="inlineStr">
        <is>
          <t>BL28254</t>
        </is>
      </c>
      <c r="C2261" s="50" t="inlineStr">
        <is>
          <t>Amazon</t>
        </is>
      </c>
      <c r="D2261" s="50" t="inlineStr">
        <is>
          <t>BL-201</t>
        </is>
      </c>
      <c r="E2261" s="50" t="n">
        <v>1</v>
      </c>
      <c r="F2261" s="51" t="n">
        <v>13.15</v>
      </c>
      <c r="G2261" s="51" t="n">
        <v>0</v>
      </c>
      <c r="H2261" s="51" t="n">
        <v>0</v>
      </c>
      <c r="I2261" s="51" t="n">
        <v>5.03</v>
      </c>
      <c r="J2261" s="50" t="n"/>
      <c r="K2261" s="52">
        <f>IF(OR($A2261="",$E2261=""),"",IF($P2261=1,0,N($E2261)*N($F2261)-N($G2261)+N($H2261)))</f>
        <v/>
      </c>
      <c r="L2261" s="52">
        <f>IF(K2261="","",IF($P2261=1,0,N($E2261)*IFERROR(INDEX(Products!$D$8:$D$307,MATCH($D2261,Products!$A$8:$A$307,0)),0)))</f>
        <v/>
      </c>
      <c r="M2261" s="52">
        <f>IF(OR(K2261="",$O2261=0),IF(K2261="","",0),IF($P2261=1,0,K2261*(N(INDEX(Settings!$E$11:$E$18,$O2261))+N(INDEX(Settings!$G$11:$G$18,$O2261)))+N(INDEX(Settings!$F$11:$F$18,$O2261))))</f>
        <v/>
      </c>
      <c r="N2261" s="53">
        <f>IF(K2261="","",K2261-L2261-M2261-N($I2261)-$P2261*N(Settings!$D$20))</f>
        <v/>
      </c>
      <c r="O2261">
        <f>IF($C2261="",0,IFERROR(MATCH($C2261,Settings!$D$11:$D$18,0),0))</f>
        <v/>
      </c>
      <c r="P2261">
        <f>IF(LOWER(TRIM($J2261&amp;""))="x",1,0)</f>
        <v/>
      </c>
    </row>
    <row r="2262">
      <c r="A2262" s="49" t="n">
        <v>46295</v>
      </c>
      <c r="B2262" s="50" t="inlineStr">
        <is>
          <t>BL28255</t>
        </is>
      </c>
      <c r="C2262" s="50" t="inlineStr">
        <is>
          <t>Own shop</t>
        </is>
      </c>
      <c r="D2262" s="50" t="inlineStr">
        <is>
          <t>BL-301</t>
        </is>
      </c>
      <c r="E2262" s="50" t="n">
        <v>1</v>
      </c>
      <c r="F2262" s="51" t="n">
        <v>18.4</v>
      </c>
      <c r="G2262" s="51" t="n">
        <v>0</v>
      </c>
      <c r="H2262" s="51" t="n">
        <v>4.12</v>
      </c>
      <c r="I2262" s="51" t="n">
        <v>4.51</v>
      </c>
      <c r="J2262" s="50" t="n"/>
      <c r="K2262" s="52">
        <f>IF(OR($A2262="",$E2262=""),"",IF($P2262=1,0,N($E2262)*N($F2262)-N($G2262)+N($H2262)))</f>
        <v/>
      </c>
      <c r="L2262" s="52">
        <f>IF(K2262="","",IF($P2262=1,0,N($E2262)*IFERROR(INDEX(Products!$D$8:$D$307,MATCH($D2262,Products!$A$8:$A$307,0)),0)))</f>
        <v/>
      </c>
      <c r="M2262" s="52">
        <f>IF(OR(K2262="",$O2262=0),IF(K2262="","",0),IF($P2262=1,0,K2262*(N(INDEX(Settings!$E$11:$E$18,$O2262))+N(INDEX(Settings!$G$11:$G$18,$O2262)))+N(INDEX(Settings!$F$11:$F$18,$O2262))))</f>
        <v/>
      </c>
      <c r="N2262" s="53">
        <f>IF(K2262="","",K2262-L2262-M2262-N($I2262)-$P2262*N(Settings!$D$20))</f>
        <v/>
      </c>
      <c r="O2262">
        <f>IF($C2262="",0,IFERROR(MATCH($C2262,Settings!$D$11:$D$18,0),0))</f>
        <v/>
      </c>
      <c r="P2262">
        <f>IF(LOWER(TRIM($J2262&amp;""))="x",1,0)</f>
        <v/>
      </c>
    </row>
    <row r="2263">
      <c r="A2263" s="49" t="n">
        <v>46295</v>
      </c>
      <c r="B2263" s="50" t="inlineStr">
        <is>
          <t>BL28256</t>
        </is>
      </c>
      <c r="C2263" s="50" t="inlineStr">
        <is>
          <t>eBay</t>
        </is>
      </c>
      <c r="D2263" s="50" t="inlineStr">
        <is>
          <t>BL-201</t>
        </is>
      </c>
      <c r="E2263" s="50" t="n">
        <v>1</v>
      </c>
      <c r="F2263" s="51" t="n">
        <v>12.52</v>
      </c>
      <c r="G2263" s="51" t="n">
        <v>0</v>
      </c>
      <c r="H2263" s="51" t="n">
        <v>3.28</v>
      </c>
      <c r="I2263" s="51" t="n">
        <v>5.03</v>
      </c>
      <c r="J2263" s="50" t="n"/>
      <c r="K2263" s="52">
        <f>IF(OR($A2263="",$E2263=""),"",IF($P2263=1,0,N($E2263)*N($F2263)-N($G2263)+N($H2263)))</f>
        <v/>
      </c>
      <c r="L2263" s="52">
        <f>IF(K2263="","",IF($P2263=1,0,N($E2263)*IFERROR(INDEX(Products!$D$8:$D$307,MATCH($D2263,Products!$A$8:$A$307,0)),0)))</f>
        <v/>
      </c>
      <c r="M2263" s="52">
        <f>IF(OR(K2263="",$O2263=0),IF(K2263="","",0),IF($P2263=1,0,K2263*(N(INDEX(Settings!$E$11:$E$18,$O2263))+N(INDEX(Settings!$G$11:$G$18,$O2263)))+N(INDEX(Settings!$F$11:$F$18,$O2263))))</f>
        <v/>
      </c>
      <c r="N2263" s="53">
        <f>IF(K2263="","",K2263-L2263-M2263-N($I2263)-$P2263*N(Settings!$D$20))</f>
        <v/>
      </c>
      <c r="O2263">
        <f>IF($C2263="",0,IFERROR(MATCH($C2263,Settings!$D$11:$D$18,0),0))</f>
        <v/>
      </c>
      <c r="P2263">
        <f>IF(LOWER(TRIM($J2263&amp;""))="x",1,0)</f>
        <v/>
      </c>
    </row>
    <row r="2264">
      <c r="A2264" s="49" t="n">
        <v>46295</v>
      </c>
      <c r="B2264" s="50" t="inlineStr">
        <is>
          <t>BL28257</t>
        </is>
      </c>
      <c r="C2264" s="50" t="inlineStr">
        <is>
          <t>eBay</t>
        </is>
      </c>
      <c r="D2264" s="50" t="inlineStr">
        <is>
          <t>BL-203</t>
        </is>
      </c>
      <c r="E2264" s="50" t="n">
        <v>2</v>
      </c>
      <c r="F2264" s="51" t="n">
        <v>16.72</v>
      </c>
      <c r="G2264" s="51" t="n">
        <v>0</v>
      </c>
      <c r="H2264" s="51" t="n">
        <v>3.28</v>
      </c>
      <c r="I2264" s="51" t="n">
        <v>4.7</v>
      </c>
      <c r="J2264" s="50" t="n"/>
      <c r="K2264" s="52">
        <f>IF(OR($A2264="",$E2264=""),"",IF($P2264=1,0,N($E2264)*N($F2264)-N($G2264)+N($H2264)))</f>
        <v/>
      </c>
      <c r="L2264" s="52">
        <f>IF(K2264="","",IF($P2264=1,0,N($E2264)*IFERROR(INDEX(Products!$D$8:$D$307,MATCH($D2264,Products!$A$8:$A$307,0)),0)))</f>
        <v/>
      </c>
      <c r="M2264" s="52">
        <f>IF(OR(K2264="",$O2264=0),IF(K2264="","",0),IF($P2264=1,0,K2264*(N(INDEX(Settings!$E$11:$E$18,$O2264))+N(INDEX(Settings!$G$11:$G$18,$O2264)))+N(INDEX(Settings!$F$11:$F$18,$O2264))))</f>
        <v/>
      </c>
      <c r="N2264" s="53">
        <f>IF(K2264="","",K2264-L2264-M2264-N($I2264)-$P2264*N(Settings!$D$20))</f>
        <v/>
      </c>
      <c r="O2264">
        <f>IF($C2264="",0,IFERROR(MATCH($C2264,Settings!$D$11:$D$18,0),0))</f>
        <v/>
      </c>
      <c r="P2264">
        <f>IF(LOWER(TRIM($J2264&amp;""))="x",1,0)</f>
        <v/>
      </c>
    </row>
    <row r="2265">
      <c r="A2265" s="49" t="n">
        <v>46295</v>
      </c>
      <c r="B2265" s="50" t="inlineStr">
        <is>
          <t>BL28258</t>
        </is>
      </c>
      <c r="C2265" s="50" t="inlineStr">
        <is>
          <t>Amazon</t>
        </is>
      </c>
      <c r="D2265" s="50" t="inlineStr">
        <is>
          <t>BL-403</t>
        </is>
      </c>
      <c r="E2265" s="50" t="n">
        <v>1</v>
      </c>
      <c r="F2265" s="51" t="n">
        <v>11.38</v>
      </c>
      <c r="G2265" s="51" t="n">
        <v>0</v>
      </c>
      <c r="H2265" s="51" t="n">
        <v>0</v>
      </c>
      <c r="I2265" s="51" t="n">
        <v>5.05</v>
      </c>
      <c r="J2265" s="50" t="n"/>
      <c r="K2265" s="52">
        <f>IF(OR($A2265="",$E2265=""),"",IF($P2265=1,0,N($E2265)*N($F2265)-N($G2265)+N($H2265)))</f>
        <v/>
      </c>
      <c r="L2265" s="52">
        <f>IF(K2265="","",IF($P2265=1,0,N($E2265)*IFERROR(INDEX(Products!$D$8:$D$307,MATCH($D2265,Products!$A$8:$A$307,0)),0)))</f>
        <v/>
      </c>
      <c r="M2265" s="52">
        <f>IF(OR(K2265="",$O2265=0),IF(K2265="","",0),IF($P2265=1,0,K2265*(N(INDEX(Settings!$E$11:$E$18,$O2265))+N(INDEX(Settings!$G$11:$G$18,$O2265)))+N(INDEX(Settings!$F$11:$F$18,$O2265))))</f>
        <v/>
      </c>
      <c r="N2265" s="53">
        <f>IF(K2265="","",K2265-L2265-M2265-N($I2265)-$P2265*N(Settings!$D$20))</f>
        <v/>
      </c>
      <c r="O2265">
        <f>IF($C2265="",0,IFERROR(MATCH($C2265,Settings!$D$11:$D$18,0),0))</f>
        <v/>
      </c>
      <c r="P2265">
        <f>IF(LOWER(TRIM($J2265&amp;""))="x",1,0)</f>
        <v/>
      </c>
    </row>
    <row r="2266">
      <c r="A2266" s="49" t="n">
        <v>46295</v>
      </c>
      <c r="B2266" s="50" t="inlineStr">
        <is>
          <t>BL28259</t>
        </is>
      </c>
      <c r="C2266" s="50" t="inlineStr">
        <is>
          <t>Amazon</t>
        </is>
      </c>
      <c r="D2266" s="50" t="inlineStr">
        <is>
          <t>BL-401</t>
        </is>
      </c>
      <c r="E2266" s="50" t="n">
        <v>2</v>
      </c>
      <c r="F2266" s="51" t="n">
        <v>24.62</v>
      </c>
      <c r="G2266" s="51" t="n">
        <v>0</v>
      </c>
      <c r="H2266" s="51" t="n">
        <v>0</v>
      </c>
      <c r="I2266" s="51" t="n">
        <v>4.53</v>
      </c>
      <c r="J2266" s="50" t="n"/>
      <c r="K2266" s="52">
        <f>IF(OR($A2266="",$E2266=""),"",IF($P2266=1,0,N($E2266)*N($F2266)-N($G2266)+N($H2266)))</f>
        <v/>
      </c>
      <c r="L2266" s="52">
        <f>IF(K2266="","",IF($P2266=1,0,N($E2266)*IFERROR(INDEX(Products!$D$8:$D$307,MATCH($D2266,Products!$A$8:$A$307,0)),0)))</f>
        <v/>
      </c>
      <c r="M2266" s="52">
        <f>IF(OR(K2266="",$O2266=0),IF(K2266="","",0),IF($P2266=1,0,K2266*(N(INDEX(Settings!$E$11:$E$18,$O2266))+N(INDEX(Settings!$G$11:$G$18,$O2266)))+N(INDEX(Settings!$F$11:$F$18,$O2266))))</f>
        <v/>
      </c>
      <c r="N2266" s="53">
        <f>IF(K2266="","",K2266-L2266-M2266-N($I2266)-$P2266*N(Settings!$D$20))</f>
        <v/>
      </c>
      <c r="O2266">
        <f>IF($C2266="",0,IFERROR(MATCH($C2266,Settings!$D$11:$D$18,0),0))</f>
        <v/>
      </c>
      <c r="P2266">
        <f>IF(LOWER(TRIM($J2266&amp;""))="x",1,0)</f>
        <v/>
      </c>
    </row>
    <row r="2267">
      <c r="A2267" s="49" t="n">
        <v>46295</v>
      </c>
      <c r="B2267" s="50" t="inlineStr">
        <is>
          <t>BL28260</t>
        </is>
      </c>
      <c r="C2267" s="50" t="inlineStr">
        <is>
          <t>Amazon</t>
        </is>
      </c>
      <c r="D2267" s="50" t="inlineStr">
        <is>
          <t>BL-201</t>
        </is>
      </c>
      <c r="E2267" s="50" t="n">
        <v>1</v>
      </c>
      <c r="F2267" s="51" t="n">
        <v>13.15</v>
      </c>
      <c r="G2267" s="51" t="n">
        <v>0</v>
      </c>
      <c r="H2267" s="51" t="n">
        <v>0</v>
      </c>
      <c r="I2267" s="51" t="n">
        <v>4.66</v>
      </c>
      <c r="J2267" s="50" t="n"/>
      <c r="K2267" s="52">
        <f>IF(OR($A2267="",$E2267=""),"",IF($P2267=1,0,N($E2267)*N($F2267)-N($G2267)+N($H2267)))</f>
        <v/>
      </c>
      <c r="L2267" s="52">
        <f>IF(K2267="","",IF($P2267=1,0,N($E2267)*IFERROR(INDEX(Products!$D$8:$D$307,MATCH($D2267,Products!$A$8:$A$307,0)),0)))</f>
        <v/>
      </c>
      <c r="M2267" s="52">
        <f>IF(OR(K2267="",$O2267=0),IF(K2267="","",0),IF($P2267=1,0,K2267*(N(INDEX(Settings!$E$11:$E$18,$O2267))+N(INDEX(Settings!$G$11:$G$18,$O2267)))+N(INDEX(Settings!$F$11:$F$18,$O2267))))</f>
        <v/>
      </c>
      <c r="N2267" s="53">
        <f>IF(K2267="","",K2267-L2267-M2267-N($I2267)-$P2267*N(Settings!$D$20))</f>
        <v/>
      </c>
      <c r="O2267">
        <f>IF($C2267="",0,IFERROR(MATCH($C2267,Settings!$D$11:$D$18,0),0))</f>
        <v/>
      </c>
      <c r="P2267">
        <f>IF(LOWER(TRIM($J2267&amp;""))="x",1,0)</f>
        <v/>
      </c>
    </row>
    <row r="2268">
      <c r="A2268" s="49" t="n">
        <v>46295</v>
      </c>
      <c r="B2268" s="50" t="inlineStr">
        <is>
          <t>BL28261</t>
        </is>
      </c>
      <c r="C2268" s="50" t="inlineStr">
        <is>
          <t>Own shop</t>
        </is>
      </c>
      <c r="D2268" s="50" t="inlineStr">
        <is>
          <t>BL-104</t>
        </is>
      </c>
      <c r="E2268" s="50" t="n">
        <v>1</v>
      </c>
      <c r="F2268" s="51" t="n">
        <v>8.32</v>
      </c>
      <c r="G2268" s="51" t="n">
        <v>0</v>
      </c>
      <c r="H2268" s="51" t="n">
        <v>4.12</v>
      </c>
      <c r="I2268" s="51" t="n">
        <v>4.6</v>
      </c>
      <c r="J2268" s="50" t="n"/>
      <c r="K2268" s="52">
        <f>IF(OR($A2268="",$E2268=""),"",IF($P2268=1,0,N($E2268)*N($F2268)-N($G2268)+N($H2268)))</f>
        <v/>
      </c>
      <c r="L2268" s="52">
        <f>IF(K2268="","",IF($P2268=1,0,N($E2268)*IFERROR(INDEX(Products!$D$8:$D$307,MATCH($D2268,Products!$A$8:$A$307,0)),0)))</f>
        <v/>
      </c>
      <c r="M2268" s="52">
        <f>IF(OR(K2268="",$O2268=0),IF(K2268="","",0),IF($P2268=1,0,K2268*(N(INDEX(Settings!$E$11:$E$18,$O2268))+N(INDEX(Settings!$G$11:$G$18,$O2268)))+N(INDEX(Settings!$F$11:$F$18,$O2268))))</f>
        <v/>
      </c>
      <c r="N2268" s="53">
        <f>IF(K2268="","",K2268-L2268-M2268-N($I2268)-$P2268*N(Settings!$D$20))</f>
        <v/>
      </c>
      <c r="O2268">
        <f>IF($C2268="",0,IFERROR(MATCH($C2268,Settings!$D$11:$D$18,0),0))</f>
        <v/>
      </c>
      <c r="P2268">
        <f>IF(LOWER(TRIM($J2268&amp;""))="x",1,0)</f>
        <v/>
      </c>
    </row>
    <row r="2269">
      <c r="A2269" s="49" t="n">
        <v>46296</v>
      </c>
      <c r="B2269" s="50" t="inlineStr">
        <is>
          <t>BL28262</t>
        </is>
      </c>
      <c r="C2269" s="50" t="inlineStr">
        <is>
          <t>Amazon</t>
        </is>
      </c>
      <c r="D2269" s="50" t="inlineStr">
        <is>
          <t>BL-204</t>
        </is>
      </c>
      <c r="E2269" s="50" t="n">
        <v>1</v>
      </c>
      <c r="F2269" s="51" t="n">
        <v>20.21</v>
      </c>
      <c r="G2269" s="51" t="n">
        <v>0</v>
      </c>
      <c r="H2269" s="51" t="n">
        <v>0</v>
      </c>
      <c r="I2269" s="51" t="n">
        <v>5.1</v>
      </c>
      <c r="J2269" s="50" t="inlineStr">
        <is>
          <t>x</t>
        </is>
      </c>
      <c r="K2269" s="52">
        <f>IF(OR($A2269="",$E2269=""),"",IF($P2269=1,0,N($E2269)*N($F2269)-N($G2269)+N($H2269)))</f>
        <v/>
      </c>
      <c r="L2269" s="52">
        <f>IF(K2269="","",IF($P2269=1,0,N($E2269)*IFERROR(INDEX(Products!$D$8:$D$307,MATCH($D2269,Products!$A$8:$A$307,0)),0)))</f>
        <v/>
      </c>
      <c r="M2269" s="52">
        <f>IF(OR(K2269="",$O2269=0),IF(K2269="","",0),IF($P2269=1,0,K2269*(N(INDEX(Settings!$E$11:$E$18,$O2269))+N(INDEX(Settings!$G$11:$G$18,$O2269)))+N(INDEX(Settings!$F$11:$F$18,$O2269))))</f>
        <v/>
      </c>
      <c r="N2269" s="53">
        <f>IF(K2269="","",K2269-L2269-M2269-N($I2269)-$P2269*N(Settings!$D$20))</f>
        <v/>
      </c>
      <c r="O2269">
        <f>IF($C2269="",0,IFERROR(MATCH($C2269,Settings!$D$11:$D$18,0),0))</f>
        <v/>
      </c>
      <c r="P2269">
        <f>IF(LOWER(TRIM($J2269&amp;""))="x",1,0)</f>
        <v/>
      </c>
    </row>
    <row r="2270">
      <c r="A2270" s="49" t="n">
        <v>46296</v>
      </c>
      <c r="B2270" s="50" t="inlineStr">
        <is>
          <t>BL28263</t>
        </is>
      </c>
      <c r="C2270" s="50" t="inlineStr">
        <is>
          <t>Own shop</t>
        </is>
      </c>
      <c r="D2270" s="50" t="inlineStr">
        <is>
          <t>BL-201</t>
        </is>
      </c>
      <c r="E2270" s="50" t="n">
        <v>1</v>
      </c>
      <c r="F2270" s="51" t="n">
        <v>12.52</v>
      </c>
      <c r="G2270" s="51" t="n">
        <v>0</v>
      </c>
      <c r="H2270" s="51" t="n">
        <v>4.12</v>
      </c>
      <c r="I2270" s="51" t="n">
        <v>4.28</v>
      </c>
      <c r="J2270" s="50" t="n"/>
      <c r="K2270" s="52">
        <f>IF(OR($A2270="",$E2270=""),"",IF($P2270=1,0,N($E2270)*N($F2270)-N($G2270)+N($H2270)))</f>
        <v/>
      </c>
      <c r="L2270" s="52">
        <f>IF(K2270="","",IF($P2270=1,0,N($E2270)*IFERROR(INDEX(Products!$D$8:$D$307,MATCH($D2270,Products!$A$8:$A$307,0)),0)))</f>
        <v/>
      </c>
      <c r="M2270" s="52">
        <f>IF(OR(K2270="",$O2270=0),IF(K2270="","",0),IF($P2270=1,0,K2270*(N(INDEX(Settings!$E$11:$E$18,$O2270))+N(INDEX(Settings!$G$11:$G$18,$O2270)))+N(INDEX(Settings!$F$11:$F$18,$O2270))))</f>
        <v/>
      </c>
      <c r="N2270" s="53">
        <f>IF(K2270="","",K2270-L2270-M2270-N($I2270)-$P2270*N(Settings!$D$20))</f>
        <v/>
      </c>
      <c r="O2270">
        <f>IF($C2270="",0,IFERROR(MATCH($C2270,Settings!$D$11:$D$18,0),0))</f>
        <v/>
      </c>
      <c r="P2270">
        <f>IF(LOWER(TRIM($J2270&amp;""))="x",1,0)</f>
        <v/>
      </c>
    </row>
    <row r="2271">
      <c r="A2271" s="49" t="n">
        <v>46296</v>
      </c>
      <c r="B2271" s="50" t="inlineStr">
        <is>
          <t>BL28264</t>
        </is>
      </c>
      <c r="C2271" s="50" t="inlineStr">
        <is>
          <t>Amazon</t>
        </is>
      </c>
      <c r="D2271" s="50" t="inlineStr">
        <is>
          <t>BL-201</t>
        </is>
      </c>
      <c r="E2271" s="50" t="n">
        <v>2</v>
      </c>
      <c r="F2271" s="51" t="n">
        <v>13.15</v>
      </c>
      <c r="G2271" s="51" t="n">
        <v>0</v>
      </c>
      <c r="H2271" s="51" t="n">
        <v>0</v>
      </c>
      <c r="I2271" s="51" t="n">
        <v>4.35</v>
      </c>
      <c r="J2271" s="50" t="n"/>
      <c r="K2271" s="52">
        <f>IF(OR($A2271="",$E2271=""),"",IF($P2271=1,0,N($E2271)*N($F2271)-N($G2271)+N($H2271)))</f>
        <v/>
      </c>
      <c r="L2271" s="52">
        <f>IF(K2271="","",IF($P2271=1,0,N($E2271)*IFERROR(INDEX(Products!$D$8:$D$307,MATCH($D2271,Products!$A$8:$A$307,0)),0)))</f>
        <v/>
      </c>
      <c r="M2271" s="52">
        <f>IF(OR(K2271="",$O2271=0),IF(K2271="","",0),IF($P2271=1,0,K2271*(N(INDEX(Settings!$E$11:$E$18,$O2271))+N(INDEX(Settings!$G$11:$G$18,$O2271)))+N(INDEX(Settings!$F$11:$F$18,$O2271))))</f>
        <v/>
      </c>
      <c r="N2271" s="53">
        <f>IF(K2271="","",K2271-L2271-M2271-N($I2271)-$P2271*N(Settings!$D$20))</f>
        <v/>
      </c>
      <c r="O2271">
        <f>IF($C2271="",0,IFERROR(MATCH($C2271,Settings!$D$11:$D$18,0),0))</f>
        <v/>
      </c>
      <c r="P2271">
        <f>IF(LOWER(TRIM($J2271&amp;""))="x",1,0)</f>
        <v/>
      </c>
    </row>
    <row r="2272">
      <c r="A2272" s="49" t="n">
        <v>46296</v>
      </c>
      <c r="B2272" s="50" t="inlineStr">
        <is>
          <t>BL28265</t>
        </is>
      </c>
      <c r="C2272" s="50" t="inlineStr">
        <is>
          <t>Amazon</t>
        </is>
      </c>
      <c r="D2272" s="50" t="inlineStr">
        <is>
          <t>BL-102</t>
        </is>
      </c>
      <c r="E2272" s="50" t="n">
        <v>1</v>
      </c>
      <c r="F2272" s="51" t="n">
        <v>14.91</v>
      </c>
      <c r="G2272" s="51" t="n">
        <v>0</v>
      </c>
      <c r="H2272" s="51" t="n">
        <v>0</v>
      </c>
      <c r="I2272" s="51" t="n">
        <v>4.46</v>
      </c>
      <c r="J2272" s="50" t="n"/>
      <c r="K2272" s="52">
        <f>IF(OR($A2272="",$E2272=""),"",IF($P2272=1,0,N($E2272)*N($F2272)-N($G2272)+N($H2272)))</f>
        <v/>
      </c>
      <c r="L2272" s="52">
        <f>IF(K2272="","",IF($P2272=1,0,N($E2272)*IFERROR(INDEX(Products!$D$8:$D$307,MATCH($D2272,Products!$A$8:$A$307,0)),0)))</f>
        <v/>
      </c>
      <c r="M2272" s="52">
        <f>IF(OR(K2272="",$O2272=0),IF(K2272="","",0),IF($P2272=1,0,K2272*(N(INDEX(Settings!$E$11:$E$18,$O2272))+N(INDEX(Settings!$G$11:$G$18,$O2272)))+N(INDEX(Settings!$F$11:$F$18,$O2272))))</f>
        <v/>
      </c>
      <c r="N2272" s="53">
        <f>IF(K2272="","",K2272-L2272-M2272-N($I2272)-$P2272*N(Settings!$D$20))</f>
        <v/>
      </c>
      <c r="O2272">
        <f>IF($C2272="",0,IFERROR(MATCH($C2272,Settings!$D$11:$D$18,0),0))</f>
        <v/>
      </c>
      <c r="P2272">
        <f>IF(LOWER(TRIM($J2272&amp;""))="x",1,0)</f>
        <v/>
      </c>
    </row>
    <row r="2273">
      <c r="A2273" s="49" t="n">
        <v>46296</v>
      </c>
      <c r="B2273" s="50" t="inlineStr">
        <is>
          <t>BL28266</t>
        </is>
      </c>
      <c r="C2273" s="50" t="inlineStr">
        <is>
          <t>Amazon</t>
        </is>
      </c>
      <c r="D2273" s="50" t="inlineStr">
        <is>
          <t>BL-201</t>
        </is>
      </c>
      <c r="E2273" s="50" t="n">
        <v>1</v>
      </c>
      <c r="F2273" s="51" t="n">
        <v>13.15</v>
      </c>
      <c r="G2273" s="51" t="n">
        <v>0</v>
      </c>
      <c r="H2273" s="51" t="n">
        <v>0</v>
      </c>
      <c r="I2273" s="51" t="n">
        <v>4.52</v>
      </c>
      <c r="J2273" s="50" t="n"/>
      <c r="K2273" s="52">
        <f>IF(OR($A2273="",$E2273=""),"",IF($P2273=1,0,N($E2273)*N($F2273)-N($G2273)+N($H2273)))</f>
        <v/>
      </c>
      <c r="L2273" s="52">
        <f>IF(K2273="","",IF($P2273=1,0,N($E2273)*IFERROR(INDEX(Products!$D$8:$D$307,MATCH($D2273,Products!$A$8:$A$307,0)),0)))</f>
        <v/>
      </c>
      <c r="M2273" s="52">
        <f>IF(OR(K2273="",$O2273=0),IF(K2273="","",0),IF($P2273=1,0,K2273*(N(INDEX(Settings!$E$11:$E$18,$O2273))+N(INDEX(Settings!$G$11:$G$18,$O2273)))+N(INDEX(Settings!$F$11:$F$18,$O2273))))</f>
        <v/>
      </c>
      <c r="N2273" s="53">
        <f>IF(K2273="","",K2273-L2273-M2273-N($I2273)-$P2273*N(Settings!$D$20))</f>
        <v/>
      </c>
      <c r="O2273">
        <f>IF($C2273="",0,IFERROR(MATCH($C2273,Settings!$D$11:$D$18,0),0))</f>
        <v/>
      </c>
      <c r="P2273">
        <f>IF(LOWER(TRIM($J2273&amp;""))="x",1,0)</f>
        <v/>
      </c>
    </row>
    <row r="2274">
      <c r="A2274" s="49" t="n">
        <v>46296</v>
      </c>
      <c r="B2274" s="50" t="inlineStr">
        <is>
          <t>BL28267</t>
        </is>
      </c>
      <c r="C2274" s="50" t="inlineStr">
        <is>
          <t>Amazon</t>
        </is>
      </c>
      <c r="D2274" s="50" t="inlineStr">
        <is>
          <t>BL-101</t>
        </is>
      </c>
      <c r="E2274" s="50" t="n">
        <v>1</v>
      </c>
      <c r="F2274" s="51" t="n">
        <v>21.97</v>
      </c>
      <c r="G2274" s="51" t="n">
        <v>0</v>
      </c>
      <c r="H2274" s="51" t="n">
        <v>0</v>
      </c>
      <c r="I2274" s="51" t="n">
        <v>4.4</v>
      </c>
      <c r="J2274" s="50" t="n"/>
      <c r="K2274" s="52">
        <f>IF(OR($A2274="",$E2274=""),"",IF($P2274=1,0,N($E2274)*N($F2274)-N($G2274)+N($H2274)))</f>
        <v/>
      </c>
      <c r="L2274" s="52">
        <f>IF(K2274="","",IF($P2274=1,0,N($E2274)*IFERROR(INDEX(Products!$D$8:$D$307,MATCH($D2274,Products!$A$8:$A$307,0)),0)))</f>
        <v/>
      </c>
      <c r="M2274" s="52">
        <f>IF(OR(K2274="",$O2274=0),IF(K2274="","",0),IF($P2274=1,0,K2274*(N(INDEX(Settings!$E$11:$E$18,$O2274))+N(INDEX(Settings!$G$11:$G$18,$O2274)))+N(INDEX(Settings!$F$11:$F$18,$O2274))))</f>
        <v/>
      </c>
      <c r="N2274" s="53">
        <f>IF(K2274="","",K2274-L2274-M2274-N($I2274)-$P2274*N(Settings!$D$20))</f>
        <v/>
      </c>
      <c r="O2274">
        <f>IF($C2274="",0,IFERROR(MATCH($C2274,Settings!$D$11:$D$18,0),0))</f>
        <v/>
      </c>
      <c r="P2274">
        <f>IF(LOWER(TRIM($J2274&amp;""))="x",1,0)</f>
        <v/>
      </c>
    </row>
    <row r="2275">
      <c r="A2275" s="49" t="n">
        <v>46296</v>
      </c>
      <c r="B2275" s="50" t="inlineStr">
        <is>
          <t>BL28268</t>
        </is>
      </c>
      <c r="C2275" s="50" t="inlineStr">
        <is>
          <t>eBay</t>
        </is>
      </c>
      <c r="D2275" s="50" t="inlineStr">
        <is>
          <t>BL-204</t>
        </is>
      </c>
      <c r="E2275" s="50" t="n">
        <v>1</v>
      </c>
      <c r="F2275" s="51" t="n">
        <v>19.24</v>
      </c>
      <c r="G2275" s="51" t="n">
        <v>0</v>
      </c>
      <c r="H2275" s="51" t="n">
        <v>3.28</v>
      </c>
      <c r="I2275" s="51" t="n">
        <v>4.75</v>
      </c>
      <c r="J2275" s="50" t="n"/>
      <c r="K2275" s="52">
        <f>IF(OR($A2275="",$E2275=""),"",IF($P2275=1,0,N($E2275)*N($F2275)-N($G2275)+N($H2275)))</f>
        <v/>
      </c>
      <c r="L2275" s="52">
        <f>IF(K2275="","",IF($P2275=1,0,N($E2275)*IFERROR(INDEX(Products!$D$8:$D$307,MATCH($D2275,Products!$A$8:$A$307,0)),0)))</f>
        <v/>
      </c>
      <c r="M2275" s="52">
        <f>IF(OR(K2275="",$O2275=0),IF(K2275="","",0),IF($P2275=1,0,K2275*(N(INDEX(Settings!$E$11:$E$18,$O2275))+N(INDEX(Settings!$G$11:$G$18,$O2275)))+N(INDEX(Settings!$F$11:$F$18,$O2275))))</f>
        <v/>
      </c>
      <c r="N2275" s="53">
        <f>IF(K2275="","",K2275-L2275-M2275-N($I2275)-$P2275*N(Settings!$D$20))</f>
        <v/>
      </c>
      <c r="O2275">
        <f>IF($C2275="",0,IFERROR(MATCH($C2275,Settings!$D$11:$D$18,0),0))</f>
        <v/>
      </c>
      <c r="P2275">
        <f>IF(LOWER(TRIM($J2275&amp;""))="x",1,0)</f>
        <v/>
      </c>
    </row>
    <row r="2276">
      <c r="A2276" s="49" t="n">
        <v>46296</v>
      </c>
      <c r="B2276" s="50" t="inlineStr">
        <is>
          <t>BL28269</t>
        </is>
      </c>
      <c r="C2276" s="50" t="inlineStr">
        <is>
          <t>eBay</t>
        </is>
      </c>
      <c r="D2276" s="50" t="inlineStr">
        <is>
          <t>BL-302</t>
        </is>
      </c>
      <c r="E2276" s="50" t="n">
        <v>1</v>
      </c>
      <c r="F2276" s="51" t="n">
        <v>33.53</v>
      </c>
      <c r="G2276" s="51" t="n">
        <v>0</v>
      </c>
      <c r="H2276" s="51" t="n">
        <v>3.28</v>
      </c>
      <c r="I2276" s="51" t="n">
        <v>4.34</v>
      </c>
      <c r="J2276" s="50" t="n"/>
      <c r="K2276" s="52">
        <f>IF(OR($A2276="",$E2276=""),"",IF($P2276=1,0,N($E2276)*N($F2276)-N($G2276)+N($H2276)))</f>
        <v/>
      </c>
      <c r="L2276" s="52">
        <f>IF(K2276="","",IF($P2276=1,0,N($E2276)*IFERROR(INDEX(Products!$D$8:$D$307,MATCH($D2276,Products!$A$8:$A$307,0)),0)))</f>
        <v/>
      </c>
      <c r="M2276" s="52">
        <f>IF(OR(K2276="",$O2276=0),IF(K2276="","",0),IF($P2276=1,0,K2276*(N(INDEX(Settings!$E$11:$E$18,$O2276))+N(INDEX(Settings!$G$11:$G$18,$O2276)))+N(INDEX(Settings!$F$11:$F$18,$O2276))))</f>
        <v/>
      </c>
      <c r="N2276" s="53">
        <f>IF(K2276="","",K2276-L2276-M2276-N($I2276)-$P2276*N(Settings!$D$20))</f>
        <v/>
      </c>
      <c r="O2276">
        <f>IF($C2276="",0,IFERROR(MATCH($C2276,Settings!$D$11:$D$18,0),0))</f>
        <v/>
      </c>
      <c r="P2276">
        <f>IF(LOWER(TRIM($J2276&amp;""))="x",1,0)</f>
        <v/>
      </c>
    </row>
    <row r="2277">
      <c r="A2277" s="49" t="n">
        <v>46296</v>
      </c>
      <c r="B2277" s="50" t="inlineStr">
        <is>
          <t>BL28270</t>
        </is>
      </c>
      <c r="C2277" s="50" t="inlineStr">
        <is>
          <t>Amazon</t>
        </is>
      </c>
      <c r="D2277" s="50" t="inlineStr">
        <is>
          <t>BL-303</t>
        </is>
      </c>
      <c r="E2277" s="50" t="n">
        <v>1</v>
      </c>
      <c r="F2277" s="51" t="n">
        <v>10.5</v>
      </c>
      <c r="G2277" s="51" t="n">
        <v>0</v>
      </c>
      <c r="H2277" s="51" t="n">
        <v>0</v>
      </c>
      <c r="I2277" s="51" t="n">
        <v>5.16</v>
      </c>
      <c r="J2277" s="50" t="n"/>
      <c r="K2277" s="52">
        <f>IF(OR($A2277="",$E2277=""),"",IF($P2277=1,0,N($E2277)*N($F2277)-N($G2277)+N($H2277)))</f>
        <v/>
      </c>
      <c r="L2277" s="52">
        <f>IF(K2277="","",IF($P2277=1,0,N($E2277)*IFERROR(INDEX(Products!$D$8:$D$307,MATCH($D2277,Products!$A$8:$A$307,0)),0)))</f>
        <v/>
      </c>
      <c r="M2277" s="52">
        <f>IF(OR(K2277="",$O2277=0),IF(K2277="","",0),IF($P2277=1,0,K2277*(N(INDEX(Settings!$E$11:$E$18,$O2277))+N(INDEX(Settings!$G$11:$G$18,$O2277)))+N(INDEX(Settings!$F$11:$F$18,$O2277))))</f>
        <v/>
      </c>
      <c r="N2277" s="53">
        <f>IF(K2277="","",K2277-L2277-M2277-N($I2277)-$P2277*N(Settings!$D$20))</f>
        <v/>
      </c>
      <c r="O2277">
        <f>IF($C2277="",0,IFERROR(MATCH($C2277,Settings!$D$11:$D$18,0),0))</f>
        <v/>
      </c>
      <c r="P2277">
        <f>IF(LOWER(TRIM($J2277&amp;""))="x",1,0)</f>
        <v/>
      </c>
    </row>
    <row r="2278">
      <c r="A2278" s="49" t="n">
        <v>46296</v>
      </c>
      <c r="B2278" s="50" t="inlineStr">
        <is>
          <t>BL28271</t>
        </is>
      </c>
      <c r="C2278" s="50" t="inlineStr">
        <is>
          <t>Own shop</t>
        </is>
      </c>
      <c r="D2278" s="50" t="inlineStr">
        <is>
          <t>BL-403</t>
        </is>
      </c>
      <c r="E2278" s="50" t="n">
        <v>2</v>
      </c>
      <c r="F2278" s="51" t="n">
        <v>10.84</v>
      </c>
      <c r="G2278" s="51" t="n">
        <v>2.17</v>
      </c>
      <c r="H2278" s="51" t="n">
        <v>4.12</v>
      </c>
      <c r="I2278" s="51" t="n">
        <v>4.76</v>
      </c>
      <c r="J2278" s="50" t="n"/>
      <c r="K2278" s="52">
        <f>IF(OR($A2278="",$E2278=""),"",IF($P2278=1,0,N($E2278)*N($F2278)-N($G2278)+N($H2278)))</f>
        <v/>
      </c>
      <c r="L2278" s="52">
        <f>IF(K2278="","",IF($P2278=1,0,N($E2278)*IFERROR(INDEX(Products!$D$8:$D$307,MATCH($D2278,Products!$A$8:$A$307,0)),0)))</f>
        <v/>
      </c>
      <c r="M2278" s="52">
        <f>IF(OR(K2278="",$O2278=0),IF(K2278="","",0),IF($P2278=1,0,K2278*(N(INDEX(Settings!$E$11:$E$18,$O2278))+N(INDEX(Settings!$G$11:$G$18,$O2278)))+N(INDEX(Settings!$F$11:$F$18,$O2278))))</f>
        <v/>
      </c>
      <c r="N2278" s="53">
        <f>IF(K2278="","",K2278-L2278-M2278-N($I2278)-$P2278*N(Settings!$D$20))</f>
        <v/>
      </c>
      <c r="O2278">
        <f>IF($C2278="",0,IFERROR(MATCH($C2278,Settings!$D$11:$D$18,0),0))</f>
        <v/>
      </c>
      <c r="P2278">
        <f>IF(LOWER(TRIM($J2278&amp;""))="x",1,0)</f>
        <v/>
      </c>
    </row>
    <row r="2279">
      <c r="A2279" s="49" t="n">
        <v>46296</v>
      </c>
      <c r="B2279" s="50" t="inlineStr">
        <is>
          <t>BL28272</t>
        </is>
      </c>
      <c r="C2279" s="50" t="inlineStr">
        <is>
          <t>Amazon</t>
        </is>
      </c>
      <c r="D2279" s="50" t="inlineStr">
        <is>
          <t>BL-201</t>
        </is>
      </c>
      <c r="E2279" s="50" t="n">
        <v>1</v>
      </c>
      <c r="F2279" s="51" t="n">
        <v>13.15</v>
      </c>
      <c r="G2279" s="51" t="n">
        <v>0</v>
      </c>
      <c r="H2279" s="51" t="n">
        <v>0</v>
      </c>
      <c r="I2279" s="51" t="n">
        <v>5.13</v>
      </c>
      <c r="J2279" s="50" t="n"/>
      <c r="K2279" s="52">
        <f>IF(OR($A2279="",$E2279=""),"",IF($P2279=1,0,N($E2279)*N($F2279)-N($G2279)+N($H2279)))</f>
        <v/>
      </c>
      <c r="L2279" s="52">
        <f>IF(K2279="","",IF($P2279=1,0,N($E2279)*IFERROR(INDEX(Products!$D$8:$D$307,MATCH($D2279,Products!$A$8:$A$307,0)),0)))</f>
        <v/>
      </c>
      <c r="M2279" s="52">
        <f>IF(OR(K2279="",$O2279=0),IF(K2279="","",0),IF($P2279=1,0,K2279*(N(INDEX(Settings!$E$11:$E$18,$O2279))+N(INDEX(Settings!$G$11:$G$18,$O2279)))+N(INDEX(Settings!$F$11:$F$18,$O2279))))</f>
        <v/>
      </c>
      <c r="N2279" s="53">
        <f>IF(K2279="","",K2279-L2279-M2279-N($I2279)-$P2279*N(Settings!$D$20))</f>
        <v/>
      </c>
      <c r="O2279">
        <f>IF($C2279="",0,IFERROR(MATCH($C2279,Settings!$D$11:$D$18,0),0))</f>
        <v/>
      </c>
      <c r="P2279">
        <f>IF(LOWER(TRIM($J2279&amp;""))="x",1,0)</f>
        <v/>
      </c>
    </row>
    <row r="2280">
      <c r="A2280" s="49" t="n">
        <v>46296</v>
      </c>
      <c r="B2280" s="50" t="inlineStr">
        <is>
          <t>BL28273</t>
        </is>
      </c>
      <c r="C2280" s="50" t="inlineStr">
        <is>
          <t>Own shop</t>
        </is>
      </c>
      <c r="D2280" s="50" t="inlineStr">
        <is>
          <t>BL-303</t>
        </is>
      </c>
      <c r="E2280" s="50" t="n">
        <v>1</v>
      </c>
      <c r="F2280" s="51" t="n">
        <v>10</v>
      </c>
      <c r="G2280" s="51" t="n">
        <v>0</v>
      </c>
      <c r="H2280" s="51" t="n">
        <v>4.12</v>
      </c>
      <c r="I2280" s="51" t="n">
        <v>5.12</v>
      </c>
      <c r="J2280" s="50" t="n"/>
      <c r="K2280" s="52">
        <f>IF(OR($A2280="",$E2280=""),"",IF($P2280=1,0,N($E2280)*N($F2280)-N($G2280)+N($H2280)))</f>
        <v/>
      </c>
      <c r="L2280" s="52">
        <f>IF(K2280="","",IF($P2280=1,0,N($E2280)*IFERROR(INDEX(Products!$D$8:$D$307,MATCH($D2280,Products!$A$8:$A$307,0)),0)))</f>
        <v/>
      </c>
      <c r="M2280" s="52">
        <f>IF(OR(K2280="",$O2280=0),IF(K2280="","",0),IF($P2280=1,0,K2280*(N(INDEX(Settings!$E$11:$E$18,$O2280))+N(INDEX(Settings!$G$11:$G$18,$O2280)))+N(INDEX(Settings!$F$11:$F$18,$O2280))))</f>
        <v/>
      </c>
      <c r="N2280" s="53">
        <f>IF(K2280="","",K2280-L2280-M2280-N($I2280)-$P2280*N(Settings!$D$20))</f>
        <v/>
      </c>
      <c r="O2280">
        <f>IF($C2280="",0,IFERROR(MATCH($C2280,Settings!$D$11:$D$18,0),0))</f>
        <v/>
      </c>
      <c r="P2280">
        <f>IF(LOWER(TRIM($J2280&amp;""))="x",1,0)</f>
        <v/>
      </c>
    </row>
    <row r="2281">
      <c r="A2281" s="49" t="n">
        <v>46296</v>
      </c>
      <c r="B2281" s="50" t="inlineStr">
        <is>
          <t>BL28274</t>
        </is>
      </c>
      <c r="C2281" s="50" t="inlineStr">
        <is>
          <t>Amazon</t>
        </is>
      </c>
      <c r="D2281" s="50" t="inlineStr">
        <is>
          <t>BL-103</t>
        </is>
      </c>
      <c r="E2281" s="50" t="n">
        <v>2</v>
      </c>
      <c r="F2281" s="51" t="n">
        <v>30.79</v>
      </c>
      <c r="G2281" s="51" t="n">
        <v>0</v>
      </c>
      <c r="H2281" s="51" t="n">
        <v>0</v>
      </c>
      <c r="I2281" s="51" t="n">
        <v>4.2</v>
      </c>
      <c r="J2281" s="50" t="n"/>
      <c r="K2281" s="52">
        <f>IF(OR($A2281="",$E2281=""),"",IF($P2281=1,0,N($E2281)*N($F2281)-N($G2281)+N($H2281)))</f>
        <v/>
      </c>
      <c r="L2281" s="52">
        <f>IF(K2281="","",IF($P2281=1,0,N($E2281)*IFERROR(INDEX(Products!$D$8:$D$307,MATCH($D2281,Products!$A$8:$A$307,0)),0)))</f>
        <v/>
      </c>
      <c r="M2281" s="52">
        <f>IF(OR(K2281="",$O2281=0),IF(K2281="","",0),IF($P2281=1,0,K2281*(N(INDEX(Settings!$E$11:$E$18,$O2281))+N(INDEX(Settings!$G$11:$G$18,$O2281)))+N(INDEX(Settings!$F$11:$F$18,$O2281))))</f>
        <v/>
      </c>
      <c r="N2281" s="53">
        <f>IF(K2281="","",K2281-L2281-M2281-N($I2281)-$P2281*N(Settings!$D$20))</f>
        <v/>
      </c>
      <c r="O2281">
        <f>IF($C2281="",0,IFERROR(MATCH($C2281,Settings!$D$11:$D$18,0),0))</f>
        <v/>
      </c>
      <c r="P2281">
        <f>IF(LOWER(TRIM($J2281&amp;""))="x",1,0)</f>
        <v/>
      </c>
    </row>
    <row r="2282">
      <c r="A2282" s="49" t="n">
        <v>46297</v>
      </c>
      <c r="B2282" s="50" t="inlineStr">
        <is>
          <t>BL28275</t>
        </is>
      </c>
      <c r="C2282" s="50" t="inlineStr">
        <is>
          <t>Amazon</t>
        </is>
      </c>
      <c r="D2282" s="50" t="inlineStr">
        <is>
          <t>BL-203</t>
        </is>
      </c>
      <c r="E2282" s="50" t="n">
        <v>1</v>
      </c>
      <c r="F2282" s="51" t="n">
        <v>17.56</v>
      </c>
      <c r="G2282" s="51" t="n">
        <v>0</v>
      </c>
      <c r="H2282" s="51" t="n">
        <v>0</v>
      </c>
      <c r="I2282" s="51" t="n">
        <v>4.67</v>
      </c>
      <c r="J2282" s="50" t="n"/>
      <c r="K2282" s="52">
        <f>IF(OR($A2282="",$E2282=""),"",IF($P2282=1,0,N($E2282)*N($F2282)-N($G2282)+N($H2282)))</f>
        <v/>
      </c>
      <c r="L2282" s="52">
        <f>IF(K2282="","",IF($P2282=1,0,N($E2282)*IFERROR(INDEX(Products!$D$8:$D$307,MATCH($D2282,Products!$A$8:$A$307,0)),0)))</f>
        <v/>
      </c>
      <c r="M2282" s="52">
        <f>IF(OR(K2282="",$O2282=0),IF(K2282="","",0),IF($P2282=1,0,K2282*(N(INDEX(Settings!$E$11:$E$18,$O2282))+N(INDEX(Settings!$G$11:$G$18,$O2282)))+N(INDEX(Settings!$F$11:$F$18,$O2282))))</f>
        <v/>
      </c>
      <c r="N2282" s="53">
        <f>IF(K2282="","",K2282-L2282-M2282-N($I2282)-$P2282*N(Settings!$D$20))</f>
        <v/>
      </c>
      <c r="O2282">
        <f>IF($C2282="",0,IFERROR(MATCH($C2282,Settings!$D$11:$D$18,0),0))</f>
        <v/>
      </c>
      <c r="P2282">
        <f>IF(LOWER(TRIM($J2282&amp;""))="x",1,0)</f>
        <v/>
      </c>
    </row>
    <row r="2283">
      <c r="A2283" s="49" t="n">
        <v>46297</v>
      </c>
      <c r="B2283" s="50" t="inlineStr">
        <is>
          <t>BL28276</t>
        </is>
      </c>
      <c r="C2283" s="50" t="inlineStr">
        <is>
          <t>Own shop</t>
        </is>
      </c>
      <c r="D2283" s="50" t="inlineStr">
        <is>
          <t>BL-104</t>
        </is>
      </c>
      <c r="E2283" s="50" t="n">
        <v>2</v>
      </c>
      <c r="F2283" s="51" t="n">
        <v>8.32</v>
      </c>
      <c r="G2283" s="51" t="n">
        <v>0</v>
      </c>
      <c r="H2283" s="51" t="n">
        <v>4.12</v>
      </c>
      <c r="I2283" s="51" t="n">
        <v>5.14</v>
      </c>
      <c r="J2283" s="50" t="n"/>
      <c r="K2283" s="52">
        <f>IF(OR($A2283="",$E2283=""),"",IF($P2283=1,0,N($E2283)*N($F2283)-N($G2283)+N($H2283)))</f>
        <v/>
      </c>
      <c r="L2283" s="52">
        <f>IF(K2283="","",IF($P2283=1,0,N($E2283)*IFERROR(INDEX(Products!$D$8:$D$307,MATCH($D2283,Products!$A$8:$A$307,0)),0)))</f>
        <v/>
      </c>
      <c r="M2283" s="52">
        <f>IF(OR(K2283="",$O2283=0),IF(K2283="","",0),IF($P2283=1,0,K2283*(N(INDEX(Settings!$E$11:$E$18,$O2283))+N(INDEX(Settings!$G$11:$G$18,$O2283)))+N(INDEX(Settings!$F$11:$F$18,$O2283))))</f>
        <v/>
      </c>
      <c r="N2283" s="53">
        <f>IF(K2283="","",K2283-L2283-M2283-N($I2283)-$P2283*N(Settings!$D$20))</f>
        <v/>
      </c>
      <c r="O2283">
        <f>IF($C2283="",0,IFERROR(MATCH($C2283,Settings!$D$11:$D$18,0),0))</f>
        <v/>
      </c>
      <c r="P2283">
        <f>IF(LOWER(TRIM($J2283&amp;""))="x",1,0)</f>
        <v/>
      </c>
    </row>
    <row r="2284">
      <c r="A2284" s="49" t="n">
        <v>46297</v>
      </c>
      <c r="B2284" s="50" t="inlineStr">
        <is>
          <t>BL28277</t>
        </is>
      </c>
      <c r="C2284" s="50" t="inlineStr">
        <is>
          <t>Own shop</t>
        </is>
      </c>
      <c r="D2284" s="50" t="inlineStr">
        <is>
          <t>BL-302</t>
        </is>
      </c>
      <c r="E2284" s="50" t="n">
        <v>1</v>
      </c>
      <c r="F2284" s="51" t="n">
        <v>33.53</v>
      </c>
      <c r="G2284" s="51" t="n">
        <v>0</v>
      </c>
      <c r="H2284" s="51" t="n">
        <v>4.12</v>
      </c>
      <c r="I2284" s="51" t="n">
        <v>4.68</v>
      </c>
      <c r="J2284" s="50" t="n"/>
      <c r="K2284" s="52">
        <f>IF(OR($A2284="",$E2284=""),"",IF($P2284=1,0,N($E2284)*N($F2284)-N($G2284)+N($H2284)))</f>
        <v/>
      </c>
      <c r="L2284" s="52">
        <f>IF(K2284="","",IF($P2284=1,0,N($E2284)*IFERROR(INDEX(Products!$D$8:$D$307,MATCH($D2284,Products!$A$8:$A$307,0)),0)))</f>
        <v/>
      </c>
      <c r="M2284" s="52">
        <f>IF(OR(K2284="",$O2284=0),IF(K2284="","",0),IF($P2284=1,0,K2284*(N(INDEX(Settings!$E$11:$E$18,$O2284))+N(INDEX(Settings!$G$11:$G$18,$O2284)))+N(INDEX(Settings!$F$11:$F$18,$O2284))))</f>
        <v/>
      </c>
      <c r="N2284" s="53">
        <f>IF(K2284="","",K2284-L2284-M2284-N($I2284)-$P2284*N(Settings!$D$20))</f>
        <v/>
      </c>
      <c r="O2284">
        <f>IF($C2284="",0,IFERROR(MATCH($C2284,Settings!$D$11:$D$18,0),0))</f>
        <v/>
      </c>
      <c r="P2284">
        <f>IF(LOWER(TRIM($J2284&amp;""))="x",1,0)</f>
        <v/>
      </c>
    </row>
    <row r="2285">
      <c r="A2285" s="49" t="n">
        <v>46297</v>
      </c>
      <c r="B2285" s="50" t="inlineStr">
        <is>
          <t>BL28278</t>
        </is>
      </c>
      <c r="C2285" s="50" t="inlineStr">
        <is>
          <t>eBay</t>
        </is>
      </c>
      <c r="D2285" s="50" t="inlineStr">
        <is>
          <t>BL-101</t>
        </is>
      </c>
      <c r="E2285" s="50" t="n">
        <v>1</v>
      </c>
      <c r="F2285" s="51" t="n">
        <v>20.92</v>
      </c>
      <c r="G2285" s="51" t="n">
        <v>0</v>
      </c>
      <c r="H2285" s="51" t="n">
        <v>3.28</v>
      </c>
      <c r="I2285" s="51" t="n">
        <v>5.13</v>
      </c>
      <c r="J2285" s="50" t="n"/>
      <c r="K2285" s="52">
        <f>IF(OR($A2285="",$E2285=""),"",IF($P2285=1,0,N($E2285)*N($F2285)-N($G2285)+N($H2285)))</f>
        <v/>
      </c>
      <c r="L2285" s="52">
        <f>IF(K2285="","",IF($P2285=1,0,N($E2285)*IFERROR(INDEX(Products!$D$8:$D$307,MATCH($D2285,Products!$A$8:$A$307,0)),0)))</f>
        <v/>
      </c>
      <c r="M2285" s="52">
        <f>IF(OR(K2285="",$O2285=0),IF(K2285="","",0),IF($P2285=1,0,K2285*(N(INDEX(Settings!$E$11:$E$18,$O2285))+N(INDEX(Settings!$G$11:$G$18,$O2285)))+N(INDEX(Settings!$F$11:$F$18,$O2285))))</f>
        <v/>
      </c>
      <c r="N2285" s="53">
        <f>IF(K2285="","",K2285-L2285-M2285-N($I2285)-$P2285*N(Settings!$D$20))</f>
        <v/>
      </c>
      <c r="O2285">
        <f>IF($C2285="",0,IFERROR(MATCH($C2285,Settings!$D$11:$D$18,0),0))</f>
        <v/>
      </c>
      <c r="P2285">
        <f>IF(LOWER(TRIM($J2285&amp;""))="x",1,0)</f>
        <v/>
      </c>
    </row>
    <row r="2286">
      <c r="A2286" s="49" t="n">
        <v>46297</v>
      </c>
      <c r="B2286" s="50" t="inlineStr">
        <is>
          <t>BL28279</t>
        </is>
      </c>
      <c r="C2286" s="50" t="inlineStr">
        <is>
          <t>Own shop</t>
        </is>
      </c>
      <c r="D2286" s="50" t="inlineStr">
        <is>
          <t>BL-303</t>
        </is>
      </c>
      <c r="E2286" s="50" t="n">
        <v>1</v>
      </c>
      <c r="F2286" s="51" t="n">
        <v>10</v>
      </c>
      <c r="G2286" s="51" t="n">
        <v>0</v>
      </c>
      <c r="H2286" s="51" t="n">
        <v>4.12</v>
      </c>
      <c r="I2286" s="51" t="n">
        <v>4.95</v>
      </c>
      <c r="J2286" s="50" t="n"/>
      <c r="K2286" s="52">
        <f>IF(OR($A2286="",$E2286=""),"",IF($P2286=1,0,N($E2286)*N($F2286)-N($G2286)+N($H2286)))</f>
        <v/>
      </c>
      <c r="L2286" s="52">
        <f>IF(K2286="","",IF($P2286=1,0,N($E2286)*IFERROR(INDEX(Products!$D$8:$D$307,MATCH($D2286,Products!$A$8:$A$307,0)),0)))</f>
        <v/>
      </c>
      <c r="M2286" s="52">
        <f>IF(OR(K2286="",$O2286=0),IF(K2286="","",0),IF($P2286=1,0,K2286*(N(INDEX(Settings!$E$11:$E$18,$O2286))+N(INDEX(Settings!$G$11:$G$18,$O2286)))+N(INDEX(Settings!$F$11:$F$18,$O2286))))</f>
        <v/>
      </c>
      <c r="N2286" s="53">
        <f>IF(K2286="","",K2286-L2286-M2286-N($I2286)-$P2286*N(Settings!$D$20))</f>
        <v/>
      </c>
      <c r="O2286">
        <f>IF($C2286="",0,IFERROR(MATCH($C2286,Settings!$D$11:$D$18,0),0))</f>
        <v/>
      </c>
      <c r="P2286">
        <f>IF(LOWER(TRIM($J2286&amp;""))="x",1,0)</f>
        <v/>
      </c>
    </row>
    <row r="2287">
      <c r="A2287" s="49" t="n">
        <v>46297</v>
      </c>
      <c r="B2287" s="50" t="inlineStr">
        <is>
          <t>BL28280</t>
        </is>
      </c>
      <c r="C2287" s="50" t="inlineStr">
        <is>
          <t>Amazon</t>
        </is>
      </c>
      <c r="D2287" s="50" t="inlineStr">
        <is>
          <t>BL-101</t>
        </is>
      </c>
      <c r="E2287" s="50" t="n">
        <v>1</v>
      </c>
      <c r="F2287" s="51" t="n">
        <v>21.97</v>
      </c>
      <c r="G2287" s="51" t="n">
        <v>0</v>
      </c>
      <c r="H2287" s="51" t="n">
        <v>0</v>
      </c>
      <c r="I2287" s="51" t="n">
        <v>5</v>
      </c>
      <c r="J2287" s="50" t="inlineStr">
        <is>
          <t>x</t>
        </is>
      </c>
      <c r="K2287" s="52">
        <f>IF(OR($A2287="",$E2287=""),"",IF($P2287=1,0,N($E2287)*N($F2287)-N($G2287)+N($H2287)))</f>
        <v/>
      </c>
      <c r="L2287" s="52">
        <f>IF(K2287="","",IF($P2287=1,0,N($E2287)*IFERROR(INDEX(Products!$D$8:$D$307,MATCH($D2287,Products!$A$8:$A$307,0)),0)))</f>
        <v/>
      </c>
      <c r="M2287" s="52">
        <f>IF(OR(K2287="",$O2287=0),IF(K2287="","",0),IF($P2287=1,0,K2287*(N(INDEX(Settings!$E$11:$E$18,$O2287))+N(INDEX(Settings!$G$11:$G$18,$O2287)))+N(INDEX(Settings!$F$11:$F$18,$O2287))))</f>
        <v/>
      </c>
      <c r="N2287" s="53">
        <f>IF(K2287="","",K2287-L2287-M2287-N($I2287)-$P2287*N(Settings!$D$20))</f>
        <v/>
      </c>
      <c r="O2287">
        <f>IF($C2287="",0,IFERROR(MATCH($C2287,Settings!$D$11:$D$18,0),0))</f>
        <v/>
      </c>
      <c r="P2287">
        <f>IF(LOWER(TRIM($J2287&amp;""))="x",1,0)</f>
        <v/>
      </c>
    </row>
    <row r="2288">
      <c r="A2288" s="49" t="n">
        <v>46297</v>
      </c>
      <c r="B2288" s="50" t="inlineStr">
        <is>
          <t>BL28281</t>
        </is>
      </c>
      <c r="C2288" s="50" t="inlineStr">
        <is>
          <t>Etsy</t>
        </is>
      </c>
      <c r="D2288" s="50" t="inlineStr">
        <is>
          <t>BL-104</t>
        </is>
      </c>
      <c r="E2288" s="50" t="n">
        <v>1</v>
      </c>
      <c r="F2288" s="51" t="n">
        <v>8.32</v>
      </c>
      <c r="G2288" s="51" t="n">
        <v>0</v>
      </c>
      <c r="H2288" s="51" t="n">
        <v>3.28</v>
      </c>
      <c r="I2288" s="51" t="n">
        <v>4.5</v>
      </c>
      <c r="J2288" s="50" t="n"/>
      <c r="K2288" s="52">
        <f>IF(OR($A2288="",$E2288=""),"",IF($P2288=1,0,N($E2288)*N($F2288)-N($G2288)+N($H2288)))</f>
        <v/>
      </c>
      <c r="L2288" s="52">
        <f>IF(K2288="","",IF($P2288=1,0,N($E2288)*IFERROR(INDEX(Products!$D$8:$D$307,MATCH($D2288,Products!$A$8:$A$307,0)),0)))</f>
        <v/>
      </c>
      <c r="M2288" s="52">
        <f>IF(OR(K2288="",$O2288=0),IF(K2288="","",0),IF($P2288=1,0,K2288*(N(INDEX(Settings!$E$11:$E$18,$O2288))+N(INDEX(Settings!$G$11:$G$18,$O2288)))+N(INDEX(Settings!$F$11:$F$18,$O2288))))</f>
        <v/>
      </c>
      <c r="N2288" s="53">
        <f>IF(K2288="","",K2288-L2288-M2288-N($I2288)-$P2288*N(Settings!$D$20))</f>
        <v/>
      </c>
      <c r="O2288">
        <f>IF($C2288="",0,IFERROR(MATCH($C2288,Settings!$D$11:$D$18,0),0))</f>
        <v/>
      </c>
      <c r="P2288">
        <f>IF(LOWER(TRIM($J2288&amp;""))="x",1,0)</f>
        <v/>
      </c>
    </row>
    <row r="2289">
      <c r="A2289" s="49" t="n">
        <v>46297</v>
      </c>
      <c r="B2289" s="50" t="inlineStr">
        <is>
          <t>BL28282</t>
        </is>
      </c>
      <c r="C2289" s="50" t="inlineStr">
        <is>
          <t>Own shop</t>
        </is>
      </c>
      <c r="D2289" s="50" t="inlineStr">
        <is>
          <t>BL-203</t>
        </is>
      </c>
      <c r="E2289" s="50" t="n">
        <v>1</v>
      </c>
      <c r="F2289" s="51" t="n">
        <v>16.72</v>
      </c>
      <c r="G2289" s="51" t="n">
        <v>0</v>
      </c>
      <c r="H2289" s="51" t="n">
        <v>4.12</v>
      </c>
      <c r="I2289" s="51" t="n">
        <v>4.86</v>
      </c>
      <c r="J2289" s="50" t="n"/>
      <c r="K2289" s="52">
        <f>IF(OR($A2289="",$E2289=""),"",IF($P2289=1,0,N($E2289)*N($F2289)-N($G2289)+N($H2289)))</f>
        <v/>
      </c>
      <c r="L2289" s="52">
        <f>IF(K2289="","",IF($P2289=1,0,N($E2289)*IFERROR(INDEX(Products!$D$8:$D$307,MATCH($D2289,Products!$A$8:$A$307,0)),0)))</f>
        <v/>
      </c>
      <c r="M2289" s="52">
        <f>IF(OR(K2289="",$O2289=0),IF(K2289="","",0),IF($P2289=1,0,K2289*(N(INDEX(Settings!$E$11:$E$18,$O2289))+N(INDEX(Settings!$G$11:$G$18,$O2289)))+N(INDEX(Settings!$F$11:$F$18,$O2289))))</f>
        <v/>
      </c>
      <c r="N2289" s="53">
        <f>IF(K2289="","",K2289-L2289-M2289-N($I2289)-$P2289*N(Settings!$D$20))</f>
        <v/>
      </c>
      <c r="O2289">
        <f>IF($C2289="",0,IFERROR(MATCH($C2289,Settings!$D$11:$D$18,0),0))</f>
        <v/>
      </c>
      <c r="P2289">
        <f>IF(LOWER(TRIM($J2289&amp;""))="x",1,0)</f>
        <v/>
      </c>
    </row>
    <row r="2290">
      <c r="A2290" s="49" t="n">
        <v>46297</v>
      </c>
      <c r="B2290" s="50" t="inlineStr">
        <is>
          <t>BL28283</t>
        </is>
      </c>
      <c r="C2290" s="50" t="inlineStr">
        <is>
          <t>Own shop</t>
        </is>
      </c>
      <c r="D2290" s="50" t="inlineStr">
        <is>
          <t>BL-401</t>
        </is>
      </c>
      <c r="E2290" s="50" t="n">
        <v>1</v>
      </c>
      <c r="F2290" s="51" t="n">
        <v>23.45</v>
      </c>
      <c r="G2290" s="51" t="n">
        <v>0</v>
      </c>
      <c r="H2290" s="51" t="n">
        <v>4.12</v>
      </c>
      <c r="I2290" s="51" t="n">
        <v>5</v>
      </c>
      <c r="J2290" s="50" t="n"/>
      <c r="K2290" s="52">
        <f>IF(OR($A2290="",$E2290=""),"",IF($P2290=1,0,N($E2290)*N($F2290)-N($G2290)+N($H2290)))</f>
        <v/>
      </c>
      <c r="L2290" s="52">
        <f>IF(K2290="","",IF($P2290=1,0,N($E2290)*IFERROR(INDEX(Products!$D$8:$D$307,MATCH($D2290,Products!$A$8:$A$307,0)),0)))</f>
        <v/>
      </c>
      <c r="M2290" s="52">
        <f>IF(OR(K2290="",$O2290=0),IF(K2290="","",0),IF($P2290=1,0,K2290*(N(INDEX(Settings!$E$11:$E$18,$O2290))+N(INDEX(Settings!$G$11:$G$18,$O2290)))+N(INDEX(Settings!$F$11:$F$18,$O2290))))</f>
        <v/>
      </c>
      <c r="N2290" s="53">
        <f>IF(K2290="","",K2290-L2290-M2290-N($I2290)-$P2290*N(Settings!$D$20))</f>
        <v/>
      </c>
      <c r="O2290">
        <f>IF($C2290="",0,IFERROR(MATCH($C2290,Settings!$D$11:$D$18,0),0))</f>
        <v/>
      </c>
      <c r="P2290">
        <f>IF(LOWER(TRIM($J2290&amp;""))="x",1,0)</f>
        <v/>
      </c>
    </row>
    <row r="2291">
      <c r="A2291" s="49" t="n">
        <v>46297</v>
      </c>
      <c r="B2291" s="50" t="inlineStr">
        <is>
          <t>BL28284</t>
        </is>
      </c>
      <c r="C2291" s="50" t="inlineStr">
        <is>
          <t>Own shop</t>
        </is>
      </c>
      <c r="D2291" s="50" t="inlineStr">
        <is>
          <t>BL-403</t>
        </is>
      </c>
      <c r="E2291" s="50" t="n">
        <v>1</v>
      </c>
      <c r="F2291" s="51" t="n">
        <v>10.84</v>
      </c>
      <c r="G2291" s="51" t="n">
        <v>0</v>
      </c>
      <c r="H2291" s="51" t="n">
        <v>4.12</v>
      </c>
      <c r="I2291" s="51" t="n">
        <v>4.25</v>
      </c>
      <c r="J2291" s="50" t="inlineStr">
        <is>
          <t>x</t>
        </is>
      </c>
      <c r="K2291" s="52">
        <f>IF(OR($A2291="",$E2291=""),"",IF($P2291=1,0,N($E2291)*N($F2291)-N($G2291)+N($H2291)))</f>
        <v/>
      </c>
      <c r="L2291" s="52">
        <f>IF(K2291="","",IF($P2291=1,0,N($E2291)*IFERROR(INDEX(Products!$D$8:$D$307,MATCH($D2291,Products!$A$8:$A$307,0)),0)))</f>
        <v/>
      </c>
      <c r="M2291" s="52">
        <f>IF(OR(K2291="",$O2291=0),IF(K2291="","",0),IF($P2291=1,0,K2291*(N(INDEX(Settings!$E$11:$E$18,$O2291))+N(INDEX(Settings!$G$11:$G$18,$O2291)))+N(INDEX(Settings!$F$11:$F$18,$O2291))))</f>
        <v/>
      </c>
      <c r="N2291" s="53">
        <f>IF(K2291="","",K2291-L2291-M2291-N($I2291)-$P2291*N(Settings!$D$20))</f>
        <v/>
      </c>
      <c r="O2291">
        <f>IF($C2291="",0,IFERROR(MATCH($C2291,Settings!$D$11:$D$18,0),0))</f>
        <v/>
      </c>
      <c r="P2291">
        <f>IF(LOWER(TRIM($J2291&amp;""))="x",1,0)</f>
        <v/>
      </c>
    </row>
    <row r="2292">
      <c r="A2292" s="49" t="n">
        <v>46298</v>
      </c>
      <c r="B2292" s="50" t="inlineStr">
        <is>
          <t>BL28285</t>
        </is>
      </c>
      <c r="C2292" s="50" t="inlineStr">
        <is>
          <t>Own shop</t>
        </is>
      </c>
      <c r="D2292" s="50" t="inlineStr">
        <is>
          <t>BL-201</t>
        </is>
      </c>
      <c r="E2292" s="50" t="n">
        <v>2</v>
      </c>
      <c r="F2292" s="51" t="n">
        <v>12.52</v>
      </c>
      <c r="G2292" s="51" t="n">
        <v>2.5</v>
      </c>
      <c r="H2292" s="51" t="n">
        <v>4.12</v>
      </c>
      <c r="I2292" s="51" t="n">
        <v>5.12</v>
      </c>
      <c r="J2292" s="50" t="n"/>
      <c r="K2292" s="52">
        <f>IF(OR($A2292="",$E2292=""),"",IF($P2292=1,0,N($E2292)*N($F2292)-N($G2292)+N($H2292)))</f>
        <v/>
      </c>
      <c r="L2292" s="52">
        <f>IF(K2292="","",IF($P2292=1,0,N($E2292)*IFERROR(INDEX(Products!$D$8:$D$307,MATCH($D2292,Products!$A$8:$A$307,0)),0)))</f>
        <v/>
      </c>
      <c r="M2292" s="52">
        <f>IF(OR(K2292="",$O2292=0),IF(K2292="","",0),IF($P2292=1,0,K2292*(N(INDEX(Settings!$E$11:$E$18,$O2292))+N(INDEX(Settings!$G$11:$G$18,$O2292)))+N(INDEX(Settings!$F$11:$F$18,$O2292))))</f>
        <v/>
      </c>
      <c r="N2292" s="53">
        <f>IF(K2292="","",K2292-L2292-M2292-N($I2292)-$P2292*N(Settings!$D$20))</f>
        <v/>
      </c>
      <c r="O2292">
        <f>IF($C2292="",0,IFERROR(MATCH($C2292,Settings!$D$11:$D$18,0),0))</f>
        <v/>
      </c>
      <c r="P2292">
        <f>IF(LOWER(TRIM($J2292&amp;""))="x",1,0)</f>
        <v/>
      </c>
    </row>
    <row r="2293">
      <c r="A2293" s="49" t="n">
        <v>46298</v>
      </c>
      <c r="B2293" s="50" t="inlineStr">
        <is>
          <t>BL28286</t>
        </is>
      </c>
      <c r="C2293" s="50" t="inlineStr">
        <is>
          <t>Amazon</t>
        </is>
      </c>
      <c r="D2293" s="50" t="inlineStr">
        <is>
          <t>BL-202</t>
        </is>
      </c>
      <c r="E2293" s="50" t="n">
        <v>2</v>
      </c>
      <c r="F2293" s="51" t="n">
        <v>60.88</v>
      </c>
      <c r="G2293" s="51" t="n">
        <v>0</v>
      </c>
      <c r="H2293" s="51" t="n">
        <v>0</v>
      </c>
      <c r="I2293" s="51" t="n">
        <v>6.9</v>
      </c>
      <c r="J2293" s="50" t="n"/>
      <c r="K2293" s="52">
        <f>IF(OR($A2293="",$E2293=""),"",IF($P2293=1,0,N($E2293)*N($F2293)-N($G2293)+N($H2293)))</f>
        <v/>
      </c>
      <c r="L2293" s="52">
        <f>IF(K2293="","",IF($P2293=1,0,N($E2293)*IFERROR(INDEX(Products!$D$8:$D$307,MATCH($D2293,Products!$A$8:$A$307,0)),0)))</f>
        <v/>
      </c>
      <c r="M2293" s="52">
        <f>IF(OR(K2293="",$O2293=0),IF(K2293="","",0),IF($P2293=1,0,K2293*(N(INDEX(Settings!$E$11:$E$18,$O2293))+N(INDEX(Settings!$G$11:$G$18,$O2293)))+N(INDEX(Settings!$F$11:$F$18,$O2293))))</f>
        <v/>
      </c>
      <c r="N2293" s="53">
        <f>IF(K2293="","",K2293-L2293-M2293-N($I2293)-$P2293*N(Settings!$D$20))</f>
        <v/>
      </c>
      <c r="O2293">
        <f>IF($C2293="",0,IFERROR(MATCH($C2293,Settings!$D$11:$D$18,0),0))</f>
        <v/>
      </c>
      <c r="P2293">
        <f>IF(LOWER(TRIM($J2293&amp;""))="x",1,0)</f>
        <v/>
      </c>
    </row>
    <row r="2294">
      <c r="A2294" s="49" t="n">
        <v>46298</v>
      </c>
      <c r="B2294" s="50" t="inlineStr">
        <is>
          <t>BL28287</t>
        </is>
      </c>
      <c r="C2294" s="50" t="inlineStr">
        <is>
          <t>Own shop</t>
        </is>
      </c>
      <c r="D2294" s="50" t="inlineStr">
        <is>
          <t>BL-402</t>
        </is>
      </c>
      <c r="E2294" s="50" t="n">
        <v>1</v>
      </c>
      <c r="F2294" s="51" t="n">
        <v>41.93</v>
      </c>
      <c r="G2294" s="51" t="n">
        <v>4.19</v>
      </c>
      <c r="H2294" s="51" t="n">
        <v>4.12</v>
      </c>
      <c r="I2294" s="51" t="n">
        <v>6.9</v>
      </c>
      <c r="J2294" s="50" t="n"/>
      <c r="K2294" s="52">
        <f>IF(OR($A2294="",$E2294=""),"",IF($P2294=1,0,N($E2294)*N($F2294)-N($G2294)+N($H2294)))</f>
        <v/>
      </c>
      <c r="L2294" s="52">
        <f>IF(K2294="","",IF($P2294=1,0,N($E2294)*IFERROR(INDEX(Products!$D$8:$D$307,MATCH($D2294,Products!$A$8:$A$307,0)),0)))</f>
        <v/>
      </c>
      <c r="M2294" s="52">
        <f>IF(OR(K2294="",$O2294=0),IF(K2294="","",0),IF($P2294=1,0,K2294*(N(INDEX(Settings!$E$11:$E$18,$O2294))+N(INDEX(Settings!$G$11:$G$18,$O2294)))+N(INDEX(Settings!$F$11:$F$18,$O2294))))</f>
        <v/>
      </c>
      <c r="N2294" s="53">
        <f>IF(K2294="","",K2294-L2294-M2294-N($I2294)-$P2294*N(Settings!$D$20))</f>
        <v/>
      </c>
      <c r="O2294">
        <f>IF($C2294="",0,IFERROR(MATCH($C2294,Settings!$D$11:$D$18,0),0))</f>
        <v/>
      </c>
      <c r="P2294">
        <f>IF(LOWER(TRIM($J2294&amp;""))="x",1,0)</f>
        <v/>
      </c>
    </row>
    <row r="2295">
      <c r="A2295" s="49" t="n">
        <v>46298</v>
      </c>
      <c r="B2295" s="50" t="inlineStr">
        <is>
          <t>BL28288</t>
        </is>
      </c>
      <c r="C2295" s="50" t="inlineStr">
        <is>
          <t>Amazon</t>
        </is>
      </c>
      <c r="D2295" s="50" t="inlineStr">
        <is>
          <t>BL-302</t>
        </is>
      </c>
      <c r="E2295" s="50" t="n">
        <v>2</v>
      </c>
      <c r="F2295" s="51" t="n">
        <v>35.21</v>
      </c>
      <c r="G2295" s="51" t="n">
        <v>0</v>
      </c>
      <c r="H2295" s="51" t="n">
        <v>0</v>
      </c>
      <c r="I2295" s="51" t="n">
        <v>4.67</v>
      </c>
      <c r="J2295" s="50" t="n"/>
      <c r="K2295" s="52">
        <f>IF(OR($A2295="",$E2295=""),"",IF($P2295=1,0,N($E2295)*N($F2295)-N($G2295)+N($H2295)))</f>
        <v/>
      </c>
      <c r="L2295" s="52">
        <f>IF(K2295="","",IF($P2295=1,0,N($E2295)*IFERROR(INDEX(Products!$D$8:$D$307,MATCH($D2295,Products!$A$8:$A$307,0)),0)))</f>
        <v/>
      </c>
      <c r="M2295" s="52">
        <f>IF(OR(K2295="",$O2295=0),IF(K2295="","",0),IF($P2295=1,0,K2295*(N(INDEX(Settings!$E$11:$E$18,$O2295))+N(INDEX(Settings!$G$11:$G$18,$O2295)))+N(INDEX(Settings!$F$11:$F$18,$O2295))))</f>
        <v/>
      </c>
      <c r="N2295" s="53">
        <f>IF(K2295="","",K2295-L2295-M2295-N($I2295)-$P2295*N(Settings!$D$20))</f>
        <v/>
      </c>
      <c r="O2295">
        <f>IF($C2295="",0,IFERROR(MATCH($C2295,Settings!$D$11:$D$18,0),0))</f>
        <v/>
      </c>
      <c r="P2295">
        <f>IF(LOWER(TRIM($J2295&amp;""))="x",1,0)</f>
        <v/>
      </c>
    </row>
    <row r="2296">
      <c r="A2296" s="49" t="n">
        <v>46298</v>
      </c>
      <c r="B2296" s="50" t="inlineStr">
        <is>
          <t>BL28289</t>
        </is>
      </c>
      <c r="C2296" s="50" t="inlineStr">
        <is>
          <t>Own shop</t>
        </is>
      </c>
      <c r="D2296" s="50" t="inlineStr">
        <is>
          <t>BL-204</t>
        </is>
      </c>
      <c r="E2296" s="50" t="n">
        <v>1</v>
      </c>
      <c r="F2296" s="51" t="n">
        <v>19.24</v>
      </c>
      <c r="G2296" s="51" t="n">
        <v>0</v>
      </c>
      <c r="H2296" s="51" t="n">
        <v>4.12</v>
      </c>
      <c r="I2296" s="51" t="n">
        <v>4.95</v>
      </c>
      <c r="J2296" s="50" t="n"/>
      <c r="K2296" s="52">
        <f>IF(OR($A2296="",$E2296=""),"",IF($P2296=1,0,N($E2296)*N($F2296)-N($G2296)+N($H2296)))</f>
        <v/>
      </c>
      <c r="L2296" s="52">
        <f>IF(K2296="","",IF($P2296=1,0,N($E2296)*IFERROR(INDEX(Products!$D$8:$D$307,MATCH($D2296,Products!$A$8:$A$307,0)),0)))</f>
        <v/>
      </c>
      <c r="M2296" s="52">
        <f>IF(OR(K2296="",$O2296=0),IF(K2296="","",0),IF($P2296=1,0,K2296*(N(INDEX(Settings!$E$11:$E$18,$O2296))+N(INDEX(Settings!$G$11:$G$18,$O2296)))+N(INDEX(Settings!$F$11:$F$18,$O2296))))</f>
        <v/>
      </c>
      <c r="N2296" s="53">
        <f>IF(K2296="","",K2296-L2296-M2296-N($I2296)-$P2296*N(Settings!$D$20))</f>
        <v/>
      </c>
      <c r="O2296">
        <f>IF($C2296="",0,IFERROR(MATCH($C2296,Settings!$D$11:$D$18,0),0))</f>
        <v/>
      </c>
      <c r="P2296">
        <f>IF(LOWER(TRIM($J2296&amp;""))="x",1,0)</f>
        <v/>
      </c>
    </row>
    <row r="2297">
      <c r="A2297" s="49" t="n">
        <v>46298</v>
      </c>
      <c r="B2297" s="50" t="inlineStr">
        <is>
          <t>BL28290</t>
        </is>
      </c>
      <c r="C2297" s="50" t="inlineStr">
        <is>
          <t>eBay</t>
        </is>
      </c>
      <c r="D2297" s="50" t="inlineStr">
        <is>
          <t>BL-101</t>
        </is>
      </c>
      <c r="E2297" s="50" t="n">
        <v>1</v>
      </c>
      <c r="F2297" s="51" t="n">
        <v>20.92</v>
      </c>
      <c r="G2297" s="51" t="n">
        <v>0</v>
      </c>
      <c r="H2297" s="51" t="n">
        <v>3.28</v>
      </c>
      <c r="I2297" s="51" t="n">
        <v>4.4</v>
      </c>
      <c r="J2297" s="50" t="n"/>
      <c r="K2297" s="52">
        <f>IF(OR($A2297="",$E2297=""),"",IF($P2297=1,0,N($E2297)*N($F2297)-N($G2297)+N($H2297)))</f>
        <v/>
      </c>
      <c r="L2297" s="52">
        <f>IF(K2297="","",IF($P2297=1,0,N($E2297)*IFERROR(INDEX(Products!$D$8:$D$307,MATCH($D2297,Products!$A$8:$A$307,0)),0)))</f>
        <v/>
      </c>
      <c r="M2297" s="52">
        <f>IF(OR(K2297="",$O2297=0),IF(K2297="","",0),IF($P2297=1,0,K2297*(N(INDEX(Settings!$E$11:$E$18,$O2297))+N(INDEX(Settings!$G$11:$G$18,$O2297)))+N(INDEX(Settings!$F$11:$F$18,$O2297))))</f>
        <v/>
      </c>
      <c r="N2297" s="53">
        <f>IF(K2297="","",K2297-L2297-M2297-N($I2297)-$P2297*N(Settings!$D$20))</f>
        <v/>
      </c>
      <c r="O2297">
        <f>IF($C2297="",0,IFERROR(MATCH($C2297,Settings!$D$11:$D$18,0),0))</f>
        <v/>
      </c>
      <c r="P2297">
        <f>IF(LOWER(TRIM($J2297&amp;""))="x",1,0)</f>
        <v/>
      </c>
    </row>
    <row r="2298">
      <c r="A2298" s="49" t="n">
        <v>46298</v>
      </c>
      <c r="B2298" s="50" t="inlineStr">
        <is>
          <t>BL28291</t>
        </is>
      </c>
      <c r="C2298" s="50" t="inlineStr">
        <is>
          <t>Amazon</t>
        </is>
      </c>
      <c r="D2298" s="50" t="inlineStr">
        <is>
          <t>BL-204</t>
        </is>
      </c>
      <c r="E2298" s="50" t="n">
        <v>2</v>
      </c>
      <c r="F2298" s="51" t="n">
        <v>20.21</v>
      </c>
      <c r="G2298" s="51" t="n">
        <v>0</v>
      </c>
      <c r="H2298" s="51" t="n">
        <v>0</v>
      </c>
      <c r="I2298" s="51" t="n">
        <v>4.17</v>
      </c>
      <c r="J2298" s="50" t="n"/>
      <c r="K2298" s="52">
        <f>IF(OR($A2298="",$E2298=""),"",IF($P2298=1,0,N($E2298)*N($F2298)-N($G2298)+N($H2298)))</f>
        <v/>
      </c>
      <c r="L2298" s="52">
        <f>IF(K2298="","",IF($P2298=1,0,N($E2298)*IFERROR(INDEX(Products!$D$8:$D$307,MATCH($D2298,Products!$A$8:$A$307,0)),0)))</f>
        <v/>
      </c>
      <c r="M2298" s="52">
        <f>IF(OR(K2298="",$O2298=0),IF(K2298="","",0),IF($P2298=1,0,K2298*(N(INDEX(Settings!$E$11:$E$18,$O2298))+N(INDEX(Settings!$G$11:$G$18,$O2298)))+N(INDEX(Settings!$F$11:$F$18,$O2298))))</f>
        <v/>
      </c>
      <c r="N2298" s="53">
        <f>IF(K2298="","",K2298-L2298-M2298-N($I2298)-$P2298*N(Settings!$D$20))</f>
        <v/>
      </c>
      <c r="O2298">
        <f>IF($C2298="",0,IFERROR(MATCH($C2298,Settings!$D$11:$D$18,0),0))</f>
        <v/>
      </c>
      <c r="P2298">
        <f>IF(LOWER(TRIM($J2298&amp;""))="x",1,0)</f>
        <v/>
      </c>
    </row>
    <row r="2299">
      <c r="A2299" s="49" t="n">
        <v>46298</v>
      </c>
      <c r="B2299" s="50" t="inlineStr">
        <is>
          <t>BL28292</t>
        </is>
      </c>
      <c r="C2299" s="50" t="inlineStr">
        <is>
          <t>Own shop</t>
        </is>
      </c>
      <c r="D2299" s="50" t="inlineStr">
        <is>
          <t>BL-102</t>
        </is>
      </c>
      <c r="E2299" s="50" t="n">
        <v>2</v>
      </c>
      <c r="F2299" s="51" t="n">
        <v>14.2</v>
      </c>
      <c r="G2299" s="51" t="n">
        <v>2.84</v>
      </c>
      <c r="H2299" s="51" t="n">
        <v>4.12</v>
      </c>
      <c r="I2299" s="51" t="n">
        <v>5.11</v>
      </c>
      <c r="J2299" s="50" t="n"/>
      <c r="K2299" s="52">
        <f>IF(OR($A2299="",$E2299=""),"",IF($P2299=1,0,N($E2299)*N($F2299)-N($G2299)+N($H2299)))</f>
        <v/>
      </c>
      <c r="L2299" s="52">
        <f>IF(K2299="","",IF($P2299=1,0,N($E2299)*IFERROR(INDEX(Products!$D$8:$D$307,MATCH($D2299,Products!$A$8:$A$307,0)),0)))</f>
        <v/>
      </c>
      <c r="M2299" s="52">
        <f>IF(OR(K2299="",$O2299=0),IF(K2299="","",0),IF($P2299=1,0,K2299*(N(INDEX(Settings!$E$11:$E$18,$O2299))+N(INDEX(Settings!$G$11:$G$18,$O2299)))+N(INDEX(Settings!$F$11:$F$18,$O2299))))</f>
        <v/>
      </c>
      <c r="N2299" s="53">
        <f>IF(K2299="","",K2299-L2299-M2299-N($I2299)-$P2299*N(Settings!$D$20))</f>
        <v/>
      </c>
      <c r="O2299">
        <f>IF($C2299="",0,IFERROR(MATCH($C2299,Settings!$D$11:$D$18,0),0))</f>
        <v/>
      </c>
      <c r="P2299">
        <f>IF(LOWER(TRIM($J2299&amp;""))="x",1,0)</f>
        <v/>
      </c>
    </row>
    <row r="2300">
      <c r="A2300" s="49" t="n">
        <v>46298</v>
      </c>
      <c r="B2300" s="50" t="inlineStr">
        <is>
          <t>BL28293</t>
        </is>
      </c>
      <c r="C2300" s="50" t="inlineStr">
        <is>
          <t>Amazon</t>
        </is>
      </c>
      <c r="D2300" s="50" t="inlineStr">
        <is>
          <t>BL-103</t>
        </is>
      </c>
      <c r="E2300" s="50" t="n">
        <v>1</v>
      </c>
      <c r="F2300" s="51" t="n">
        <v>30.79</v>
      </c>
      <c r="G2300" s="51" t="n">
        <v>0</v>
      </c>
      <c r="H2300" s="51" t="n">
        <v>0</v>
      </c>
      <c r="I2300" s="51" t="n">
        <v>4.15</v>
      </c>
      <c r="J2300" s="50" t="n"/>
      <c r="K2300" s="52">
        <f>IF(OR($A2300="",$E2300=""),"",IF($P2300=1,0,N($E2300)*N($F2300)-N($G2300)+N($H2300)))</f>
        <v/>
      </c>
      <c r="L2300" s="52">
        <f>IF(K2300="","",IF($P2300=1,0,N($E2300)*IFERROR(INDEX(Products!$D$8:$D$307,MATCH($D2300,Products!$A$8:$A$307,0)),0)))</f>
        <v/>
      </c>
      <c r="M2300" s="52">
        <f>IF(OR(K2300="",$O2300=0),IF(K2300="","",0),IF($P2300=1,0,K2300*(N(INDEX(Settings!$E$11:$E$18,$O2300))+N(INDEX(Settings!$G$11:$G$18,$O2300)))+N(INDEX(Settings!$F$11:$F$18,$O2300))))</f>
        <v/>
      </c>
      <c r="N2300" s="53">
        <f>IF(K2300="","",K2300-L2300-M2300-N($I2300)-$P2300*N(Settings!$D$20))</f>
        <v/>
      </c>
      <c r="O2300">
        <f>IF($C2300="",0,IFERROR(MATCH($C2300,Settings!$D$11:$D$18,0),0))</f>
        <v/>
      </c>
      <c r="P2300">
        <f>IF(LOWER(TRIM($J2300&amp;""))="x",1,0)</f>
        <v/>
      </c>
    </row>
    <row r="2301">
      <c r="A2301" s="49" t="n">
        <v>46298</v>
      </c>
      <c r="B2301" s="50" t="inlineStr">
        <is>
          <t>BL28294</t>
        </is>
      </c>
      <c r="C2301" s="50" t="inlineStr">
        <is>
          <t>Own shop</t>
        </is>
      </c>
      <c r="D2301" s="50" t="inlineStr">
        <is>
          <t>BL-201</t>
        </is>
      </c>
      <c r="E2301" s="50" t="n">
        <v>1</v>
      </c>
      <c r="F2301" s="51" t="n">
        <v>12.52</v>
      </c>
      <c r="G2301" s="51" t="n">
        <v>0</v>
      </c>
      <c r="H2301" s="51" t="n">
        <v>4.12</v>
      </c>
      <c r="I2301" s="51" t="n">
        <v>5.17</v>
      </c>
      <c r="J2301" s="50" t="n"/>
      <c r="K2301" s="52">
        <f>IF(OR($A2301="",$E2301=""),"",IF($P2301=1,0,N($E2301)*N($F2301)-N($G2301)+N($H2301)))</f>
        <v/>
      </c>
      <c r="L2301" s="52">
        <f>IF(K2301="","",IF($P2301=1,0,N($E2301)*IFERROR(INDEX(Products!$D$8:$D$307,MATCH($D2301,Products!$A$8:$A$307,0)),0)))</f>
        <v/>
      </c>
      <c r="M2301" s="52">
        <f>IF(OR(K2301="",$O2301=0),IF(K2301="","",0),IF($P2301=1,0,K2301*(N(INDEX(Settings!$E$11:$E$18,$O2301))+N(INDEX(Settings!$G$11:$G$18,$O2301)))+N(INDEX(Settings!$F$11:$F$18,$O2301))))</f>
        <v/>
      </c>
      <c r="N2301" s="53">
        <f>IF(K2301="","",K2301-L2301-M2301-N($I2301)-$P2301*N(Settings!$D$20))</f>
        <v/>
      </c>
      <c r="O2301">
        <f>IF($C2301="",0,IFERROR(MATCH($C2301,Settings!$D$11:$D$18,0),0))</f>
        <v/>
      </c>
      <c r="P2301">
        <f>IF(LOWER(TRIM($J2301&amp;""))="x",1,0)</f>
        <v/>
      </c>
    </row>
    <row r="2302">
      <c r="A2302" s="49" t="n">
        <v>46298</v>
      </c>
      <c r="B2302" s="50" t="inlineStr">
        <is>
          <t>BL28295</t>
        </is>
      </c>
      <c r="C2302" s="50" t="inlineStr">
        <is>
          <t>Amazon</t>
        </is>
      </c>
      <c r="D2302" s="50" t="inlineStr">
        <is>
          <t>BL-401</t>
        </is>
      </c>
      <c r="E2302" s="50" t="n">
        <v>1</v>
      </c>
      <c r="F2302" s="51" t="n">
        <v>24.62</v>
      </c>
      <c r="G2302" s="51" t="n">
        <v>0</v>
      </c>
      <c r="H2302" s="51" t="n">
        <v>0</v>
      </c>
      <c r="I2302" s="51" t="n">
        <v>5.19</v>
      </c>
      <c r="J2302" s="50" t="n"/>
      <c r="K2302" s="52">
        <f>IF(OR($A2302="",$E2302=""),"",IF($P2302=1,0,N($E2302)*N($F2302)-N($G2302)+N($H2302)))</f>
        <v/>
      </c>
      <c r="L2302" s="52">
        <f>IF(K2302="","",IF($P2302=1,0,N($E2302)*IFERROR(INDEX(Products!$D$8:$D$307,MATCH($D2302,Products!$A$8:$A$307,0)),0)))</f>
        <v/>
      </c>
      <c r="M2302" s="52">
        <f>IF(OR(K2302="",$O2302=0),IF(K2302="","",0),IF($P2302=1,0,K2302*(N(INDEX(Settings!$E$11:$E$18,$O2302))+N(INDEX(Settings!$G$11:$G$18,$O2302)))+N(INDEX(Settings!$F$11:$F$18,$O2302))))</f>
        <v/>
      </c>
      <c r="N2302" s="53">
        <f>IF(K2302="","",K2302-L2302-M2302-N($I2302)-$P2302*N(Settings!$D$20))</f>
        <v/>
      </c>
      <c r="O2302">
        <f>IF($C2302="",0,IFERROR(MATCH($C2302,Settings!$D$11:$D$18,0),0))</f>
        <v/>
      </c>
      <c r="P2302">
        <f>IF(LOWER(TRIM($J2302&amp;""))="x",1,0)</f>
        <v/>
      </c>
    </row>
    <row r="2303">
      <c r="A2303" s="49" t="n">
        <v>46298</v>
      </c>
      <c r="B2303" s="50" t="inlineStr">
        <is>
          <t>BL28296</t>
        </is>
      </c>
      <c r="C2303" s="50" t="inlineStr">
        <is>
          <t>Amazon</t>
        </is>
      </c>
      <c r="D2303" s="50" t="inlineStr">
        <is>
          <t>BL-104</t>
        </is>
      </c>
      <c r="E2303" s="50" t="n">
        <v>2</v>
      </c>
      <c r="F2303" s="51" t="n">
        <v>8.74</v>
      </c>
      <c r="G2303" s="51" t="n">
        <v>0</v>
      </c>
      <c r="H2303" s="51" t="n">
        <v>0</v>
      </c>
      <c r="I2303" s="51" t="n">
        <v>4.95</v>
      </c>
      <c r="J2303" s="50" t="n"/>
      <c r="K2303" s="52">
        <f>IF(OR($A2303="",$E2303=""),"",IF($P2303=1,0,N($E2303)*N($F2303)-N($G2303)+N($H2303)))</f>
        <v/>
      </c>
      <c r="L2303" s="52">
        <f>IF(K2303="","",IF($P2303=1,0,N($E2303)*IFERROR(INDEX(Products!$D$8:$D$307,MATCH($D2303,Products!$A$8:$A$307,0)),0)))</f>
        <v/>
      </c>
      <c r="M2303" s="52">
        <f>IF(OR(K2303="",$O2303=0),IF(K2303="","",0),IF($P2303=1,0,K2303*(N(INDEX(Settings!$E$11:$E$18,$O2303))+N(INDEX(Settings!$G$11:$G$18,$O2303)))+N(INDEX(Settings!$F$11:$F$18,$O2303))))</f>
        <v/>
      </c>
      <c r="N2303" s="53">
        <f>IF(K2303="","",K2303-L2303-M2303-N($I2303)-$P2303*N(Settings!$D$20))</f>
        <v/>
      </c>
      <c r="O2303">
        <f>IF($C2303="",0,IFERROR(MATCH($C2303,Settings!$D$11:$D$18,0),0))</f>
        <v/>
      </c>
      <c r="P2303">
        <f>IF(LOWER(TRIM($J2303&amp;""))="x",1,0)</f>
        <v/>
      </c>
    </row>
    <row r="2304">
      <c r="A2304" s="49" t="n">
        <v>46298</v>
      </c>
      <c r="B2304" s="50" t="inlineStr">
        <is>
          <t>BL28297</t>
        </is>
      </c>
      <c r="C2304" s="50" t="inlineStr">
        <is>
          <t>eBay</t>
        </is>
      </c>
      <c r="D2304" s="50" t="inlineStr">
        <is>
          <t>BL-403</t>
        </is>
      </c>
      <c r="E2304" s="50" t="n">
        <v>2</v>
      </c>
      <c r="F2304" s="51" t="n">
        <v>10.84</v>
      </c>
      <c r="G2304" s="51" t="n">
        <v>0</v>
      </c>
      <c r="H2304" s="51" t="n">
        <v>3.28</v>
      </c>
      <c r="I2304" s="51" t="n">
        <v>5.01</v>
      </c>
      <c r="J2304" s="50" t="inlineStr">
        <is>
          <t>x</t>
        </is>
      </c>
      <c r="K2304" s="52">
        <f>IF(OR($A2304="",$E2304=""),"",IF($P2304=1,0,N($E2304)*N($F2304)-N($G2304)+N($H2304)))</f>
        <v/>
      </c>
      <c r="L2304" s="52">
        <f>IF(K2304="","",IF($P2304=1,0,N($E2304)*IFERROR(INDEX(Products!$D$8:$D$307,MATCH($D2304,Products!$A$8:$A$307,0)),0)))</f>
        <v/>
      </c>
      <c r="M2304" s="52">
        <f>IF(OR(K2304="",$O2304=0),IF(K2304="","",0),IF($P2304=1,0,K2304*(N(INDEX(Settings!$E$11:$E$18,$O2304))+N(INDEX(Settings!$G$11:$G$18,$O2304)))+N(INDEX(Settings!$F$11:$F$18,$O2304))))</f>
        <v/>
      </c>
      <c r="N2304" s="53">
        <f>IF(K2304="","",K2304-L2304-M2304-N($I2304)-$P2304*N(Settings!$D$20))</f>
        <v/>
      </c>
      <c r="O2304">
        <f>IF($C2304="",0,IFERROR(MATCH($C2304,Settings!$D$11:$D$18,0),0))</f>
        <v/>
      </c>
      <c r="P2304">
        <f>IF(LOWER(TRIM($J2304&amp;""))="x",1,0)</f>
        <v/>
      </c>
    </row>
    <row r="2305">
      <c r="A2305" s="49" t="n">
        <v>46299</v>
      </c>
      <c r="B2305" s="50" t="inlineStr">
        <is>
          <t>BL28298</t>
        </is>
      </c>
      <c r="C2305" s="50" t="inlineStr">
        <is>
          <t>eBay</t>
        </is>
      </c>
      <c r="D2305" s="50" t="inlineStr">
        <is>
          <t>BL-201</t>
        </is>
      </c>
      <c r="E2305" s="50" t="n">
        <v>1</v>
      </c>
      <c r="F2305" s="51" t="n">
        <v>12.52</v>
      </c>
      <c r="G2305" s="51" t="n">
        <v>0</v>
      </c>
      <c r="H2305" s="51" t="n">
        <v>3.28</v>
      </c>
      <c r="I2305" s="51" t="n">
        <v>5.01</v>
      </c>
      <c r="J2305" s="50" t="n"/>
      <c r="K2305" s="52">
        <f>IF(OR($A2305="",$E2305=""),"",IF($P2305=1,0,N($E2305)*N($F2305)-N($G2305)+N($H2305)))</f>
        <v/>
      </c>
      <c r="L2305" s="52">
        <f>IF(K2305="","",IF($P2305=1,0,N($E2305)*IFERROR(INDEX(Products!$D$8:$D$307,MATCH($D2305,Products!$A$8:$A$307,0)),0)))</f>
        <v/>
      </c>
      <c r="M2305" s="52">
        <f>IF(OR(K2305="",$O2305=0),IF(K2305="","",0),IF($P2305=1,0,K2305*(N(INDEX(Settings!$E$11:$E$18,$O2305))+N(INDEX(Settings!$G$11:$G$18,$O2305)))+N(INDEX(Settings!$F$11:$F$18,$O2305))))</f>
        <v/>
      </c>
      <c r="N2305" s="53">
        <f>IF(K2305="","",K2305-L2305-M2305-N($I2305)-$P2305*N(Settings!$D$20))</f>
        <v/>
      </c>
      <c r="O2305">
        <f>IF($C2305="",0,IFERROR(MATCH($C2305,Settings!$D$11:$D$18,0),0))</f>
        <v/>
      </c>
      <c r="P2305">
        <f>IF(LOWER(TRIM($J2305&amp;""))="x",1,0)</f>
        <v/>
      </c>
    </row>
    <row r="2306">
      <c r="A2306" s="49" t="n">
        <v>46299</v>
      </c>
      <c r="B2306" s="50" t="inlineStr">
        <is>
          <t>BL28299</t>
        </is>
      </c>
      <c r="C2306" s="50" t="inlineStr">
        <is>
          <t>eBay</t>
        </is>
      </c>
      <c r="D2306" s="50" t="inlineStr">
        <is>
          <t>BL-203</t>
        </is>
      </c>
      <c r="E2306" s="50" t="n">
        <v>1</v>
      </c>
      <c r="F2306" s="51" t="n">
        <v>16.72</v>
      </c>
      <c r="G2306" s="51" t="n">
        <v>0</v>
      </c>
      <c r="H2306" s="51" t="n">
        <v>3.28</v>
      </c>
      <c r="I2306" s="51" t="n">
        <v>4.5</v>
      </c>
      <c r="J2306" s="50" t="n"/>
      <c r="K2306" s="52">
        <f>IF(OR($A2306="",$E2306=""),"",IF($P2306=1,0,N($E2306)*N($F2306)-N($G2306)+N($H2306)))</f>
        <v/>
      </c>
      <c r="L2306" s="52">
        <f>IF(K2306="","",IF($P2306=1,0,N($E2306)*IFERROR(INDEX(Products!$D$8:$D$307,MATCH($D2306,Products!$A$8:$A$307,0)),0)))</f>
        <v/>
      </c>
      <c r="M2306" s="52">
        <f>IF(OR(K2306="",$O2306=0),IF(K2306="","",0),IF($P2306=1,0,K2306*(N(INDEX(Settings!$E$11:$E$18,$O2306))+N(INDEX(Settings!$G$11:$G$18,$O2306)))+N(INDEX(Settings!$F$11:$F$18,$O2306))))</f>
        <v/>
      </c>
      <c r="N2306" s="53">
        <f>IF(K2306="","",K2306-L2306-M2306-N($I2306)-$P2306*N(Settings!$D$20))</f>
        <v/>
      </c>
      <c r="O2306">
        <f>IF($C2306="",0,IFERROR(MATCH($C2306,Settings!$D$11:$D$18,0),0))</f>
        <v/>
      </c>
      <c r="P2306">
        <f>IF(LOWER(TRIM($J2306&amp;""))="x",1,0)</f>
        <v/>
      </c>
    </row>
    <row r="2307">
      <c r="A2307" s="49" t="n">
        <v>46299</v>
      </c>
      <c r="B2307" s="50" t="inlineStr">
        <is>
          <t>BL28300</t>
        </is>
      </c>
      <c r="C2307" s="50" t="inlineStr">
        <is>
          <t>Amazon</t>
        </is>
      </c>
      <c r="D2307" s="50" t="inlineStr">
        <is>
          <t>BL-204</t>
        </is>
      </c>
      <c r="E2307" s="50" t="n">
        <v>2</v>
      </c>
      <c r="F2307" s="51" t="n">
        <v>20.21</v>
      </c>
      <c r="G2307" s="51" t="n">
        <v>0</v>
      </c>
      <c r="H2307" s="51" t="n">
        <v>0</v>
      </c>
      <c r="I2307" s="51" t="n">
        <v>4.1</v>
      </c>
      <c r="J2307" s="50" t="n"/>
      <c r="K2307" s="52">
        <f>IF(OR($A2307="",$E2307=""),"",IF($P2307=1,0,N($E2307)*N($F2307)-N($G2307)+N($H2307)))</f>
        <v/>
      </c>
      <c r="L2307" s="52">
        <f>IF(K2307="","",IF($P2307=1,0,N($E2307)*IFERROR(INDEX(Products!$D$8:$D$307,MATCH($D2307,Products!$A$8:$A$307,0)),0)))</f>
        <v/>
      </c>
      <c r="M2307" s="52">
        <f>IF(OR(K2307="",$O2307=0),IF(K2307="","",0),IF($P2307=1,0,K2307*(N(INDEX(Settings!$E$11:$E$18,$O2307))+N(INDEX(Settings!$G$11:$G$18,$O2307)))+N(INDEX(Settings!$F$11:$F$18,$O2307))))</f>
        <v/>
      </c>
      <c r="N2307" s="53">
        <f>IF(K2307="","",K2307-L2307-M2307-N($I2307)-$P2307*N(Settings!$D$20))</f>
        <v/>
      </c>
      <c r="O2307">
        <f>IF($C2307="",0,IFERROR(MATCH($C2307,Settings!$D$11:$D$18,0),0))</f>
        <v/>
      </c>
      <c r="P2307">
        <f>IF(LOWER(TRIM($J2307&amp;""))="x",1,0)</f>
        <v/>
      </c>
    </row>
    <row r="2308">
      <c r="A2308" s="49" t="n">
        <v>46299</v>
      </c>
      <c r="B2308" s="50" t="inlineStr">
        <is>
          <t>BL28301</t>
        </is>
      </c>
      <c r="C2308" s="50" t="inlineStr">
        <is>
          <t>Amazon</t>
        </is>
      </c>
      <c r="D2308" s="50" t="inlineStr">
        <is>
          <t>BL-201</t>
        </is>
      </c>
      <c r="E2308" s="50" t="n">
        <v>1</v>
      </c>
      <c r="F2308" s="51" t="n">
        <v>13.15</v>
      </c>
      <c r="G2308" s="51" t="n">
        <v>0</v>
      </c>
      <c r="H2308" s="51" t="n">
        <v>0</v>
      </c>
      <c r="I2308" s="51" t="n">
        <v>4.86</v>
      </c>
      <c r="J2308" s="50" t="n"/>
      <c r="K2308" s="52">
        <f>IF(OR($A2308="",$E2308=""),"",IF($P2308=1,0,N($E2308)*N($F2308)-N($G2308)+N($H2308)))</f>
        <v/>
      </c>
      <c r="L2308" s="52">
        <f>IF(K2308="","",IF($P2308=1,0,N($E2308)*IFERROR(INDEX(Products!$D$8:$D$307,MATCH($D2308,Products!$A$8:$A$307,0)),0)))</f>
        <v/>
      </c>
      <c r="M2308" s="52">
        <f>IF(OR(K2308="",$O2308=0),IF(K2308="","",0),IF($P2308=1,0,K2308*(N(INDEX(Settings!$E$11:$E$18,$O2308))+N(INDEX(Settings!$G$11:$G$18,$O2308)))+N(INDEX(Settings!$F$11:$F$18,$O2308))))</f>
        <v/>
      </c>
      <c r="N2308" s="53">
        <f>IF(K2308="","",K2308-L2308-M2308-N($I2308)-$P2308*N(Settings!$D$20))</f>
        <v/>
      </c>
      <c r="O2308">
        <f>IF($C2308="",0,IFERROR(MATCH($C2308,Settings!$D$11:$D$18,0),0))</f>
        <v/>
      </c>
      <c r="P2308">
        <f>IF(LOWER(TRIM($J2308&amp;""))="x",1,0)</f>
        <v/>
      </c>
    </row>
    <row r="2309">
      <c r="A2309" s="49" t="n">
        <v>46299</v>
      </c>
      <c r="B2309" s="50" t="inlineStr">
        <is>
          <t>BL28302</t>
        </is>
      </c>
      <c r="C2309" s="50" t="inlineStr">
        <is>
          <t>Amazon</t>
        </is>
      </c>
      <c r="D2309" s="50" t="inlineStr">
        <is>
          <t>BL-204</t>
        </is>
      </c>
      <c r="E2309" s="50" t="n">
        <v>2</v>
      </c>
      <c r="F2309" s="51" t="n">
        <v>20.21</v>
      </c>
      <c r="G2309" s="51" t="n">
        <v>0</v>
      </c>
      <c r="H2309" s="51" t="n">
        <v>0</v>
      </c>
      <c r="I2309" s="51" t="n">
        <v>4.33</v>
      </c>
      <c r="J2309" s="50" t="n"/>
      <c r="K2309" s="52">
        <f>IF(OR($A2309="",$E2309=""),"",IF($P2309=1,0,N($E2309)*N($F2309)-N($G2309)+N($H2309)))</f>
        <v/>
      </c>
      <c r="L2309" s="52">
        <f>IF(K2309="","",IF($P2309=1,0,N($E2309)*IFERROR(INDEX(Products!$D$8:$D$307,MATCH($D2309,Products!$A$8:$A$307,0)),0)))</f>
        <v/>
      </c>
      <c r="M2309" s="52">
        <f>IF(OR(K2309="",$O2309=0),IF(K2309="","",0),IF($P2309=1,0,K2309*(N(INDEX(Settings!$E$11:$E$18,$O2309))+N(INDEX(Settings!$G$11:$G$18,$O2309)))+N(INDEX(Settings!$F$11:$F$18,$O2309))))</f>
        <v/>
      </c>
      <c r="N2309" s="53">
        <f>IF(K2309="","",K2309-L2309-M2309-N($I2309)-$P2309*N(Settings!$D$20))</f>
        <v/>
      </c>
      <c r="O2309">
        <f>IF($C2309="",0,IFERROR(MATCH($C2309,Settings!$D$11:$D$18,0),0))</f>
        <v/>
      </c>
      <c r="P2309">
        <f>IF(LOWER(TRIM($J2309&amp;""))="x",1,0)</f>
        <v/>
      </c>
    </row>
    <row r="2310">
      <c r="A2310" s="49" t="n">
        <v>46299</v>
      </c>
      <c r="B2310" s="50" t="inlineStr">
        <is>
          <t>BL28303</t>
        </is>
      </c>
      <c r="C2310" s="50" t="inlineStr">
        <is>
          <t>Own shop</t>
        </is>
      </c>
      <c r="D2310" s="50" t="inlineStr">
        <is>
          <t>BL-203</t>
        </is>
      </c>
      <c r="E2310" s="50" t="n">
        <v>1</v>
      </c>
      <c r="F2310" s="51" t="n">
        <v>16.72</v>
      </c>
      <c r="G2310" s="51" t="n">
        <v>1.67</v>
      </c>
      <c r="H2310" s="51" t="n">
        <v>4.12</v>
      </c>
      <c r="I2310" s="51" t="n">
        <v>4.61</v>
      </c>
      <c r="J2310" s="50" t="n"/>
      <c r="K2310" s="52">
        <f>IF(OR($A2310="",$E2310=""),"",IF($P2310=1,0,N($E2310)*N($F2310)-N($G2310)+N($H2310)))</f>
        <v/>
      </c>
      <c r="L2310" s="52">
        <f>IF(K2310="","",IF($P2310=1,0,N($E2310)*IFERROR(INDEX(Products!$D$8:$D$307,MATCH($D2310,Products!$A$8:$A$307,0)),0)))</f>
        <v/>
      </c>
      <c r="M2310" s="52">
        <f>IF(OR(K2310="",$O2310=0),IF(K2310="","",0),IF($P2310=1,0,K2310*(N(INDEX(Settings!$E$11:$E$18,$O2310))+N(INDEX(Settings!$G$11:$G$18,$O2310)))+N(INDEX(Settings!$F$11:$F$18,$O2310))))</f>
        <v/>
      </c>
      <c r="N2310" s="53">
        <f>IF(K2310="","",K2310-L2310-M2310-N($I2310)-$P2310*N(Settings!$D$20))</f>
        <v/>
      </c>
      <c r="O2310">
        <f>IF($C2310="",0,IFERROR(MATCH($C2310,Settings!$D$11:$D$18,0),0))</f>
        <v/>
      </c>
      <c r="P2310">
        <f>IF(LOWER(TRIM($J2310&amp;""))="x",1,0)</f>
        <v/>
      </c>
    </row>
    <row r="2311">
      <c r="A2311" s="49" t="n">
        <v>46299</v>
      </c>
      <c r="B2311" s="50" t="inlineStr">
        <is>
          <t>BL28304</t>
        </is>
      </c>
      <c r="C2311" s="50" t="inlineStr">
        <is>
          <t>eBay</t>
        </is>
      </c>
      <c r="D2311" s="50" t="inlineStr">
        <is>
          <t>BL-101</t>
        </is>
      </c>
      <c r="E2311" s="50" t="n">
        <v>1</v>
      </c>
      <c r="F2311" s="51" t="n">
        <v>20.92</v>
      </c>
      <c r="G2311" s="51" t="n">
        <v>0</v>
      </c>
      <c r="H2311" s="51" t="n">
        <v>3.28</v>
      </c>
      <c r="I2311" s="51" t="n">
        <v>4.45</v>
      </c>
      <c r="J2311" s="50" t="inlineStr">
        <is>
          <t>x</t>
        </is>
      </c>
      <c r="K2311" s="52">
        <f>IF(OR($A2311="",$E2311=""),"",IF($P2311=1,0,N($E2311)*N($F2311)-N($G2311)+N($H2311)))</f>
        <v/>
      </c>
      <c r="L2311" s="52">
        <f>IF(K2311="","",IF($P2311=1,0,N($E2311)*IFERROR(INDEX(Products!$D$8:$D$307,MATCH($D2311,Products!$A$8:$A$307,0)),0)))</f>
        <v/>
      </c>
      <c r="M2311" s="52">
        <f>IF(OR(K2311="",$O2311=0),IF(K2311="","",0),IF($P2311=1,0,K2311*(N(INDEX(Settings!$E$11:$E$18,$O2311))+N(INDEX(Settings!$G$11:$G$18,$O2311)))+N(INDEX(Settings!$F$11:$F$18,$O2311))))</f>
        <v/>
      </c>
      <c r="N2311" s="53">
        <f>IF(K2311="","",K2311-L2311-M2311-N($I2311)-$P2311*N(Settings!$D$20))</f>
        <v/>
      </c>
      <c r="O2311">
        <f>IF($C2311="",0,IFERROR(MATCH($C2311,Settings!$D$11:$D$18,0),0))</f>
        <v/>
      </c>
      <c r="P2311">
        <f>IF(LOWER(TRIM($J2311&amp;""))="x",1,0)</f>
        <v/>
      </c>
    </row>
    <row r="2312">
      <c r="A2312" s="49" t="n">
        <v>46299</v>
      </c>
      <c r="B2312" s="50" t="inlineStr">
        <is>
          <t>BL28305</t>
        </is>
      </c>
      <c r="C2312" s="50" t="inlineStr">
        <is>
          <t>Own shop</t>
        </is>
      </c>
      <c r="D2312" s="50" t="inlineStr">
        <is>
          <t>BL-104</t>
        </is>
      </c>
      <c r="E2312" s="50" t="n">
        <v>1</v>
      </c>
      <c r="F2312" s="51" t="n">
        <v>8.32</v>
      </c>
      <c r="G2312" s="51" t="n">
        <v>0.83</v>
      </c>
      <c r="H2312" s="51" t="n">
        <v>4.12</v>
      </c>
      <c r="I2312" s="51" t="n">
        <v>4.79</v>
      </c>
      <c r="J2312" s="50" t="n"/>
      <c r="K2312" s="52">
        <f>IF(OR($A2312="",$E2312=""),"",IF($P2312=1,0,N($E2312)*N($F2312)-N($G2312)+N($H2312)))</f>
        <v/>
      </c>
      <c r="L2312" s="52">
        <f>IF(K2312="","",IF($P2312=1,0,N($E2312)*IFERROR(INDEX(Products!$D$8:$D$307,MATCH($D2312,Products!$A$8:$A$307,0)),0)))</f>
        <v/>
      </c>
      <c r="M2312" s="52">
        <f>IF(OR(K2312="",$O2312=0),IF(K2312="","",0),IF($P2312=1,0,K2312*(N(INDEX(Settings!$E$11:$E$18,$O2312))+N(INDEX(Settings!$G$11:$G$18,$O2312)))+N(INDEX(Settings!$F$11:$F$18,$O2312))))</f>
        <v/>
      </c>
      <c r="N2312" s="53">
        <f>IF(K2312="","",K2312-L2312-M2312-N($I2312)-$P2312*N(Settings!$D$20))</f>
        <v/>
      </c>
      <c r="O2312">
        <f>IF($C2312="",0,IFERROR(MATCH($C2312,Settings!$D$11:$D$18,0),0))</f>
        <v/>
      </c>
      <c r="P2312">
        <f>IF(LOWER(TRIM($J2312&amp;""))="x",1,0)</f>
        <v/>
      </c>
    </row>
    <row r="2313">
      <c r="A2313" s="49" t="n">
        <v>46299</v>
      </c>
      <c r="B2313" s="50" t="inlineStr">
        <is>
          <t>BL28306</t>
        </is>
      </c>
      <c r="C2313" s="50" t="inlineStr">
        <is>
          <t>Etsy</t>
        </is>
      </c>
      <c r="D2313" s="50" t="inlineStr">
        <is>
          <t>BL-201</t>
        </is>
      </c>
      <c r="E2313" s="50" t="n">
        <v>2</v>
      </c>
      <c r="F2313" s="51" t="n">
        <v>12.52</v>
      </c>
      <c r="G2313" s="51" t="n">
        <v>0</v>
      </c>
      <c r="H2313" s="51" t="n">
        <v>3.28</v>
      </c>
      <c r="I2313" s="51" t="n">
        <v>5.16</v>
      </c>
      <c r="J2313" s="50" t="n"/>
      <c r="K2313" s="52">
        <f>IF(OR($A2313="",$E2313=""),"",IF($P2313=1,0,N($E2313)*N($F2313)-N($G2313)+N($H2313)))</f>
        <v/>
      </c>
      <c r="L2313" s="52">
        <f>IF(K2313="","",IF($P2313=1,0,N($E2313)*IFERROR(INDEX(Products!$D$8:$D$307,MATCH($D2313,Products!$A$8:$A$307,0)),0)))</f>
        <v/>
      </c>
      <c r="M2313" s="52">
        <f>IF(OR(K2313="",$O2313=0),IF(K2313="","",0),IF($P2313=1,0,K2313*(N(INDEX(Settings!$E$11:$E$18,$O2313))+N(INDEX(Settings!$G$11:$G$18,$O2313)))+N(INDEX(Settings!$F$11:$F$18,$O2313))))</f>
        <v/>
      </c>
      <c r="N2313" s="53">
        <f>IF(K2313="","",K2313-L2313-M2313-N($I2313)-$P2313*N(Settings!$D$20))</f>
        <v/>
      </c>
      <c r="O2313">
        <f>IF($C2313="",0,IFERROR(MATCH($C2313,Settings!$D$11:$D$18,0),0))</f>
        <v/>
      </c>
      <c r="P2313">
        <f>IF(LOWER(TRIM($J2313&amp;""))="x",1,0)</f>
        <v/>
      </c>
    </row>
    <row r="2314">
      <c r="A2314" s="49" t="n">
        <v>46300</v>
      </c>
      <c r="B2314" s="50" t="inlineStr">
        <is>
          <t>BL28307</t>
        </is>
      </c>
      <c r="C2314" s="50" t="inlineStr">
        <is>
          <t>Own shop</t>
        </is>
      </c>
      <c r="D2314" s="50" t="inlineStr">
        <is>
          <t>BL-303</t>
        </is>
      </c>
      <c r="E2314" s="50" t="n">
        <v>1</v>
      </c>
      <c r="F2314" s="51" t="n">
        <v>10</v>
      </c>
      <c r="G2314" s="51" t="n">
        <v>0</v>
      </c>
      <c r="H2314" s="51" t="n">
        <v>4.12</v>
      </c>
      <c r="I2314" s="51" t="n">
        <v>4.87</v>
      </c>
      <c r="J2314" s="50" t="n"/>
      <c r="K2314" s="52">
        <f>IF(OR($A2314="",$E2314=""),"",IF($P2314=1,0,N($E2314)*N($F2314)-N($G2314)+N($H2314)))</f>
        <v/>
      </c>
      <c r="L2314" s="52">
        <f>IF(K2314="","",IF($P2314=1,0,N($E2314)*IFERROR(INDEX(Products!$D$8:$D$307,MATCH($D2314,Products!$A$8:$A$307,0)),0)))</f>
        <v/>
      </c>
      <c r="M2314" s="52">
        <f>IF(OR(K2314="",$O2314=0),IF(K2314="","",0),IF($P2314=1,0,K2314*(N(INDEX(Settings!$E$11:$E$18,$O2314))+N(INDEX(Settings!$G$11:$G$18,$O2314)))+N(INDEX(Settings!$F$11:$F$18,$O2314))))</f>
        <v/>
      </c>
      <c r="N2314" s="53">
        <f>IF(K2314="","",K2314-L2314-M2314-N($I2314)-$P2314*N(Settings!$D$20))</f>
        <v/>
      </c>
      <c r="O2314">
        <f>IF($C2314="",0,IFERROR(MATCH($C2314,Settings!$D$11:$D$18,0),0))</f>
        <v/>
      </c>
      <c r="P2314">
        <f>IF(LOWER(TRIM($J2314&amp;""))="x",1,0)</f>
        <v/>
      </c>
    </row>
    <row r="2315">
      <c r="A2315" s="49" t="n">
        <v>46300</v>
      </c>
      <c r="B2315" s="50" t="inlineStr">
        <is>
          <t>BL28308</t>
        </is>
      </c>
      <c r="C2315" s="50" t="inlineStr">
        <is>
          <t>Etsy</t>
        </is>
      </c>
      <c r="D2315" s="50" t="inlineStr">
        <is>
          <t>BL-203</t>
        </is>
      </c>
      <c r="E2315" s="50" t="n">
        <v>1</v>
      </c>
      <c r="F2315" s="51" t="n">
        <v>16.72</v>
      </c>
      <c r="G2315" s="51" t="n">
        <v>0</v>
      </c>
      <c r="H2315" s="51" t="n">
        <v>3.28</v>
      </c>
      <c r="I2315" s="51" t="n">
        <v>4.23</v>
      </c>
      <c r="J2315" s="50" t="n"/>
      <c r="K2315" s="52">
        <f>IF(OR($A2315="",$E2315=""),"",IF($P2315=1,0,N($E2315)*N($F2315)-N($G2315)+N($H2315)))</f>
        <v/>
      </c>
      <c r="L2315" s="52">
        <f>IF(K2315="","",IF($P2315=1,0,N($E2315)*IFERROR(INDEX(Products!$D$8:$D$307,MATCH($D2315,Products!$A$8:$A$307,0)),0)))</f>
        <v/>
      </c>
      <c r="M2315" s="52">
        <f>IF(OR(K2315="",$O2315=0),IF(K2315="","",0),IF($P2315=1,0,K2315*(N(INDEX(Settings!$E$11:$E$18,$O2315))+N(INDEX(Settings!$G$11:$G$18,$O2315)))+N(INDEX(Settings!$F$11:$F$18,$O2315))))</f>
        <v/>
      </c>
      <c r="N2315" s="53">
        <f>IF(K2315="","",K2315-L2315-M2315-N($I2315)-$P2315*N(Settings!$D$20))</f>
        <v/>
      </c>
      <c r="O2315">
        <f>IF($C2315="",0,IFERROR(MATCH($C2315,Settings!$D$11:$D$18,0),0))</f>
        <v/>
      </c>
      <c r="P2315">
        <f>IF(LOWER(TRIM($J2315&amp;""))="x",1,0)</f>
        <v/>
      </c>
    </row>
    <row r="2316">
      <c r="A2316" s="49" t="n">
        <v>46300</v>
      </c>
      <c r="B2316" s="50" t="inlineStr">
        <is>
          <t>BL28309</t>
        </is>
      </c>
      <c r="C2316" s="50" t="inlineStr">
        <is>
          <t>Amazon</t>
        </is>
      </c>
      <c r="D2316" s="50" t="inlineStr">
        <is>
          <t>BL-201</t>
        </is>
      </c>
      <c r="E2316" s="50" t="n">
        <v>1</v>
      </c>
      <c r="F2316" s="51" t="n">
        <v>13.15</v>
      </c>
      <c r="G2316" s="51" t="n">
        <v>0</v>
      </c>
      <c r="H2316" s="51" t="n">
        <v>0</v>
      </c>
      <c r="I2316" s="51" t="n">
        <v>4.15</v>
      </c>
      <c r="J2316" s="50" t="n"/>
      <c r="K2316" s="52">
        <f>IF(OR($A2316="",$E2316=""),"",IF($P2316=1,0,N($E2316)*N($F2316)-N($G2316)+N($H2316)))</f>
        <v/>
      </c>
      <c r="L2316" s="52">
        <f>IF(K2316="","",IF($P2316=1,0,N($E2316)*IFERROR(INDEX(Products!$D$8:$D$307,MATCH($D2316,Products!$A$8:$A$307,0)),0)))</f>
        <v/>
      </c>
      <c r="M2316" s="52">
        <f>IF(OR(K2316="",$O2316=0),IF(K2316="","",0),IF($P2316=1,0,K2316*(N(INDEX(Settings!$E$11:$E$18,$O2316))+N(INDEX(Settings!$G$11:$G$18,$O2316)))+N(INDEX(Settings!$F$11:$F$18,$O2316))))</f>
        <v/>
      </c>
      <c r="N2316" s="53">
        <f>IF(K2316="","",K2316-L2316-M2316-N($I2316)-$P2316*N(Settings!$D$20))</f>
        <v/>
      </c>
      <c r="O2316">
        <f>IF($C2316="",0,IFERROR(MATCH($C2316,Settings!$D$11:$D$18,0),0))</f>
        <v/>
      </c>
      <c r="P2316">
        <f>IF(LOWER(TRIM($J2316&amp;""))="x",1,0)</f>
        <v/>
      </c>
    </row>
    <row r="2317">
      <c r="A2317" s="49" t="n">
        <v>46300</v>
      </c>
      <c r="B2317" s="50" t="inlineStr">
        <is>
          <t>BL28310</t>
        </is>
      </c>
      <c r="C2317" s="50" t="inlineStr">
        <is>
          <t>Own shop</t>
        </is>
      </c>
      <c r="D2317" s="50" t="inlineStr">
        <is>
          <t>BL-301</t>
        </is>
      </c>
      <c r="E2317" s="50" t="n">
        <v>1</v>
      </c>
      <c r="F2317" s="51" t="n">
        <v>18.4</v>
      </c>
      <c r="G2317" s="51" t="n">
        <v>0</v>
      </c>
      <c r="H2317" s="51" t="n">
        <v>4.12</v>
      </c>
      <c r="I2317" s="51" t="n">
        <v>4.12</v>
      </c>
      <c r="J2317" s="50" t="n"/>
      <c r="K2317" s="52">
        <f>IF(OR($A2317="",$E2317=""),"",IF($P2317=1,0,N($E2317)*N($F2317)-N($G2317)+N($H2317)))</f>
        <v/>
      </c>
      <c r="L2317" s="52">
        <f>IF(K2317="","",IF($P2317=1,0,N($E2317)*IFERROR(INDEX(Products!$D$8:$D$307,MATCH($D2317,Products!$A$8:$A$307,0)),0)))</f>
        <v/>
      </c>
      <c r="M2317" s="52">
        <f>IF(OR(K2317="",$O2317=0),IF(K2317="","",0),IF($P2317=1,0,K2317*(N(INDEX(Settings!$E$11:$E$18,$O2317))+N(INDEX(Settings!$G$11:$G$18,$O2317)))+N(INDEX(Settings!$F$11:$F$18,$O2317))))</f>
        <v/>
      </c>
      <c r="N2317" s="53">
        <f>IF(K2317="","",K2317-L2317-M2317-N($I2317)-$P2317*N(Settings!$D$20))</f>
        <v/>
      </c>
      <c r="O2317">
        <f>IF($C2317="",0,IFERROR(MATCH($C2317,Settings!$D$11:$D$18,0),0))</f>
        <v/>
      </c>
      <c r="P2317">
        <f>IF(LOWER(TRIM($J2317&amp;""))="x",1,0)</f>
        <v/>
      </c>
    </row>
    <row r="2318">
      <c r="A2318" s="49" t="n">
        <v>46300</v>
      </c>
      <c r="B2318" s="50" t="inlineStr">
        <is>
          <t>BL28311</t>
        </is>
      </c>
      <c r="C2318" s="50" t="inlineStr">
        <is>
          <t>Etsy</t>
        </is>
      </c>
      <c r="D2318" s="50" t="inlineStr">
        <is>
          <t>BL-101</t>
        </is>
      </c>
      <c r="E2318" s="50" t="n">
        <v>1</v>
      </c>
      <c r="F2318" s="51" t="n">
        <v>20.92</v>
      </c>
      <c r="G2318" s="51" t="n">
        <v>0</v>
      </c>
      <c r="H2318" s="51" t="n">
        <v>3.28</v>
      </c>
      <c r="I2318" s="51" t="n">
        <v>5.1</v>
      </c>
      <c r="J2318" s="50" t="n"/>
      <c r="K2318" s="52">
        <f>IF(OR($A2318="",$E2318=""),"",IF($P2318=1,0,N($E2318)*N($F2318)-N($G2318)+N($H2318)))</f>
        <v/>
      </c>
      <c r="L2318" s="52">
        <f>IF(K2318="","",IF($P2318=1,0,N($E2318)*IFERROR(INDEX(Products!$D$8:$D$307,MATCH($D2318,Products!$A$8:$A$307,0)),0)))</f>
        <v/>
      </c>
      <c r="M2318" s="52">
        <f>IF(OR(K2318="",$O2318=0),IF(K2318="","",0),IF($P2318=1,0,K2318*(N(INDEX(Settings!$E$11:$E$18,$O2318))+N(INDEX(Settings!$G$11:$G$18,$O2318)))+N(INDEX(Settings!$F$11:$F$18,$O2318))))</f>
        <v/>
      </c>
      <c r="N2318" s="53">
        <f>IF(K2318="","",K2318-L2318-M2318-N($I2318)-$P2318*N(Settings!$D$20))</f>
        <v/>
      </c>
      <c r="O2318">
        <f>IF($C2318="",0,IFERROR(MATCH($C2318,Settings!$D$11:$D$18,0),0))</f>
        <v/>
      </c>
      <c r="P2318">
        <f>IF(LOWER(TRIM($J2318&amp;""))="x",1,0)</f>
        <v/>
      </c>
    </row>
    <row r="2319">
      <c r="A2319" s="49" t="n">
        <v>46300</v>
      </c>
      <c r="B2319" s="50" t="inlineStr">
        <is>
          <t>BL28312</t>
        </is>
      </c>
      <c r="C2319" s="50" t="inlineStr">
        <is>
          <t>Etsy</t>
        </is>
      </c>
      <c r="D2319" s="50" t="inlineStr">
        <is>
          <t>BL-102</t>
        </is>
      </c>
      <c r="E2319" s="50" t="n">
        <v>2</v>
      </c>
      <c r="F2319" s="51" t="n">
        <v>14.2</v>
      </c>
      <c r="G2319" s="51" t="n">
        <v>0</v>
      </c>
      <c r="H2319" s="51" t="n">
        <v>3.28</v>
      </c>
      <c r="I2319" s="51" t="n">
        <v>4.43</v>
      </c>
      <c r="J2319" s="50" t="n"/>
      <c r="K2319" s="52">
        <f>IF(OR($A2319="",$E2319=""),"",IF($P2319=1,0,N($E2319)*N($F2319)-N($G2319)+N($H2319)))</f>
        <v/>
      </c>
      <c r="L2319" s="52">
        <f>IF(K2319="","",IF($P2319=1,0,N($E2319)*IFERROR(INDEX(Products!$D$8:$D$307,MATCH($D2319,Products!$A$8:$A$307,0)),0)))</f>
        <v/>
      </c>
      <c r="M2319" s="52">
        <f>IF(OR(K2319="",$O2319=0),IF(K2319="","",0),IF($P2319=1,0,K2319*(N(INDEX(Settings!$E$11:$E$18,$O2319))+N(INDEX(Settings!$G$11:$G$18,$O2319)))+N(INDEX(Settings!$F$11:$F$18,$O2319))))</f>
        <v/>
      </c>
      <c r="N2319" s="53">
        <f>IF(K2319="","",K2319-L2319-M2319-N($I2319)-$P2319*N(Settings!$D$20))</f>
        <v/>
      </c>
      <c r="O2319">
        <f>IF($C2319="",0,IFERROR(MATCH($C2319,Settings!$D$11:$D$18,0),0))</f>
        <v/>
      </c>
      <c r="P2319">
        <f>IF(LOWER(TRIM($J2319&amp;""))="x",1,0)</f>
        <v/>
      </c>
    </row>
    <row r="2320">
      <c r="A2320" s="49" t="n">
        <v>46300</v>
      </c>
      <c r="B2320" s="50" t="inlineStr">
        <is>
          <t>BL28313</t>
        </is>
      </c>
      <c r="C2320" s="50" t="inlineStr">
        <is>
          <t>Etsy</t>
        </is>
      </c>
      <c r="D2320" s="50" t="inlineStr">
        <is>
          <t>BL-201</t>
        </is>
      </c>
      <c r="E2320" s="50" t="n">
        <v>1</v>
      </c>
      <c r="F2320" s="51" t="n">
        <v>12.52</v>
      </c>
      <c r="G2320" s="51" t="n">
        <v>0</v>
      </c>
      <c r="H2320" s="51" t="n">
        <v>3.28</v>
      </c>
      <c r="I2320" s="51" t="n">
        <v>4.51</v>
      </c>
      <c r="J2320" s="50" t="inlineStr">
        <is>
          <t>x</t>
        </is>
      </c>
      <c r="K2320" s="52">
        <f>IF(OR($A2320="",$E2320=""),"",IF($P2320=1,0,N($E2320)*N($F2320)-N($G2320)+N($H2320)))</f>
        <v/>
      </c>
      <c r="L2320" s="52">
        <f>IF(K2320="","",IF($P2320=1,0,N($E2320)*IFERROR(INDEX(Products!$D$8:$D$307,MATCH($D2320,Products!$A$8:$A$307,0)),0)))</f>
        <v/>
      </c>
      <c r="M2320" s="52">
        <f>IF(OR(K2320="",$O2320=0),IF(K2320="","",0),IF($P2320=1,0,K2320*(N(INDEX(Settings!$E$11:$E$18,$O2320))+N(INDEX(Settings!$G$11:$G$18,$O2320)))+N(INDEX(Settings!$F$11:$F$18,$O2320))))</f>
        <v/>
      </c>
      <c r="N2320" s="53">
        <f>IF(K2320="","",K2320-L2320-M2320-N($I2320)-$P2320*N(Settings!$D$20))</f>
        <v/>
      </c>
      <c r="O2320">
        <f>IF($C2320="",0,IFERROR(MATCH($C2320,Settings!$D$11:$D$18,0),0))</f>
        <v/>
      </c>
      <c r="P2320">
        <f>IF(LOWER(TRIM($J2320&amp;""))="x",1,0)</f>
        <v/>
      </c>
    </row>
    <row r="2321">
      <c r="A2321" s="49" t="n">
        <v>46300</v>
      </c>
      <c r="B2321" s="50" t="inlineStr">
        <is>
          <t>BL28314</t>
        </is>
      </c>
      <c r="C2321" s="50" t="inlineStr">
        <is>
          <t>Own shop</t>
        </is>
      </c>
      <c r="D2321" s="50" t="inlineStr">
        <is>
          <t>BL-403</t>
        </is>
      </c>
      <c r="E2321" s="50" t="n">
        <v>1</v>
      </c>
      <c r="F2321" s="51" t="n">
        <v>10.84</v>
      </c>
      <c r="G2321" s="51" t="n">
        <v>1.08</v>
      </c>
      <c r="H2321" s="51" t="n">
        <v>4.12</v>
      </c>
      <c r="I2321" s="51" t="n">
        <v>4.86</v>
      </c>
      <c r="J2321" s="50" t="n"/>
      <c r="K2321" s="52">
        <f>IF(OR($A2321="",$E2321=""),"",IF($P2321=1,0,N($E2321)*N($F2321)-N($G2321)+N($H2321)))</f>
        <v/>
      </c>
      <c r="L2321" s="52">
        <f>IF(K2321="","",IF($P2321=1,0,N($E2321)*IFERROR(INDEX(Products!$D$8:$D$307,MATCH($D2321,Products!$A$8:$A$307,0)),0)))</f>
        <v/>
      </c>
      <c r="M2321" s="52">
        <f>IF(OR(K2321="",$O2321=0),IF(K2321="","",0),IF($P2321=1,0,K2321*(N(INDEX(Settings!$E$11:$E$18,$O2321))+N(INDEX(Settings!$G$11:$G$18,$O2321)))+N(INDEX(Settings!$F$11:$F$18,$O2321))))</f>
        <v/>
      </c>
      <c r="N2321" s="53">
        <f>IF(K2321="","",K2321-L2321-M2321-N($I2321)-$P2321*N(Settings!$D$20))</f>
        <v/>
      </c>
      <c r="O2321">
        <f>IF($C2321="",0,IFERROR(MATCH($C2321,Settings!$D$11:$D$18,0),0))</f>
        <v/>
      </c>
      <c r="P2321">
        <f>IF(LOWER(TRIM($J2321&amp;""))="x",1,0)</f>
        <v/>
      </c>
    </row>
    <row r="2322">
      <c r="A2322" s="49" t="n">
        <v>46300</v>
      </c>
      <c r="B2322" s="50" t="inlineStr">
        <is>
          <t>BL28315</t>
        </is>
      </c>
      <c r="C2322" s="50" t="inlineStr">
        <is>
          <t>Own shop</t>
        </is>
      </c>
      <c r="D2322" s="50" t="inlineStr">
        <is>
          <t>BL-403</t>
        </is>
      </c>
      <c r="E2322" s="50" t="n">
        <v>1</v>
      </c>
      <c r="F2322" s="51" t="n">
        <v>10.84</v>
      </c>
      <c r="G2322" s="51" t="n">
        <v>0</v>
      </c>
      <c r="H2322" s="51" t="n">
        <v>4.12</v>
      </c>
      <c r="I2322" s="51" t="n">
        <v>4.21</v>
      </c>
      <c r="J2322" s="50" t="inlineStr">
        <is>
          <t>x</t>
        </is>
      </c>
      <c r="K2322" s="52">
        <f>IF(OR($A2322="",$E2322=""),"",IF($P2322=1,0,N($E2322)*N($F2322)-N($G2322)+N($H2322)))</f>
        <v/>
      </c>
      <c r="L2322" s="52">
        <f>IF(K2322="","",IF($P2322=1,0,N($E2322)*IFERROR(INDEX(Products!$D$8:$D$307,MATCH($D2322,Products!$A$8:$A$307,0)),0)))</f>
        <v/>
      </c>
      <c r="M2322" s="52">
        <f>IF(OR(K2322="",$O2322=0),IF(K2322="","",0),IF($P2322=1,0,K2322*(N(INDEX(Settings!$E$11:$E$18,$O2322))+N(INDEX(Settings!$G$11:$G$18,$O2322)))+N(INDEX(Settings!$F$11:$F$18,$O2322))))</f>
        <v/>
      </c>
      <c r="N2322" s="53">
        <f>IF(K2322="","",K2322-L2322-M2322-N($I2322)-$P2322*N(Settings!$D$20))</f>
        <v/>
      </c>
      <c r="O2322">
        <f>IF($C2322="",0,IFERROR(MATCH($C2322,Settings!$D$11:$D$18,0),0))</f>
        <v/>
      </c>
      <c r="P2322">
        <f>IF(LOWER(TRIM($J2322&amp;""))="x",1,0)</f>
        <v/>
      </c>
    </row>
    <row r="2323">
      <c r="A2323" s="49" t="n">
        <v>46300</v>
      </c>
      <c r="B2323" s="50" t="inlineStr">
        <is>
          <t>BL28316</t>
        </is>
      </c>
      <c r="C2323" s="50" t="inlineStr">
        <is>
          <t>Own shop</t>
        </is>
      </c>
      <c r="D2323" s="50" t="inlineStr">
        <is>
          <t>BL-103</t>
        </is>
      </c>
      <c r="E2323" s="50" t="n">
        <v>1</v>
      </c>
      <c r="F2323" s="51" t="n">
        <v>29.33</v>
      </c>
      <c r="G2323" s="51" t="n">
        <v>0</v>
      </c>
      <c r="H2323" s="51" t="n">
        <v>4.12</v>
      </c>
      <c r="I2323" s="51" t="n">
        <v>4.59</v>
      </c>
      <c r="J2323" s="50" t="n"/>
      <c r="K2323" s="52">
        <f>IF(OR($A2323="",$E2323=""),"",IF($P2323=1,0,N($E2323)*N($F2323)-N($G2323)+N($H2323)))</f>
        <v/>
      </c>
      <c r="L2323" s="52">
        <f>IF(K2323="","",IF($P2323=1,0,N($E2323)*IFERROR(INDEX(Products!$D$8:$D$307,MATCH($D2323,Products!$A$8:$A$307,0)),0)))</f>
        <v/>
      </c>
      <c r="M2323" s="52">
        <f>IF(OR(K2323="",$O2323=0),IF(K2323="","",0),IF($P2323=1,0,K2323*(N(INDEX(Settings!$E$11:$E$18,$O2323))+N(INDEX(Settings!$G$11:$G$18,$O2323)))+N(INDEX(Settings!$F$11:$F$18,$O2323))))</f>
        <v/>
      </c>
      <c r="N2323" s="53">
        <f>IF(K2323="","",K2323-L2323-M2323-N($I2323)-$P2323*N(Settings!$D$20))</f>
        <v/>
      </c>
      <c r="O2323">
        <f>IF($C2323="",0,IFERROR(MATCH($C2323,Settings!$D$11:$D$18,0),0))</f>
        <v/>
      </c>
      <c r="P2323">
        <f>IF(LOWER(TRIM($J2323&amp;""))="x",1,0)</f>
        <v/>
      </c>
    </row>
    <row r="2324">
      <c r="A2324" s="49" t="n">
        <v>46301</v>
      </c>
      <c r="B2324" s="50" t="inlineStr">
        <is>
          <t>BL28317</t>
        </is>
      </c>
      <c r="C2324" s="50" t="inlineStr">
        <is>
          <t>eBay</t>
        </is>
      </c>
      <c r="D2324" s="50" t="inlineStr">
        <is>
          <t>BL-401</t>
        </is>
      </c>
      <c r="E2324" s="50" t="n">
        <v>1</v>
      </c>
      <c r="F2324" s="51" t="n">
        <v>23.45</v>
      </c>
      <c r="G2324" s="51" t="n">
        <v>0</v>
      </c>
      <c r="H2324" s="51" t="n">
        <v>3.28</v>
      </c>
      <c r="I2324" s="51" t="n">
        <v>4.53</v>
      </c>
      <c r="J2324" s="50" t="n"/>
      <c r="K2324" s="52">
        <f>IF(OR($A2324="",$E2324=""),"",IF($P2324=1,0,N($E2324)*N($F2324)-N($G2324)+N($H2324)))</f>
        <v/>
      </c>
      <c r="L2324" s="52">
        <f>IF(K2324="","",IF($P2324=1,0,N($E2324)*IFERROR(INDEX(Products!$D$8:$D$307,MATCH($D2324,Products!$A$8:$A$307,0)),0)))</f>
        <v/>
      </c>
      <c r="M2324" s="52">
        <f>IF(OR(K2324="",$O2324=0),IF(K2324="","",0),IF($P2324=1,0,K2324*(N(INDEX(Settings!$E$11:$E$18,$O2324))+N(INDEX(Settings!$G$11:$G$18,$O2324)))+N(INDEX(Settings!$F$11:$F$18,$O2324))))</f>
        <v/>
      </c>
      <c r="N2324" s="53">
        <f>IF(K2324="","",K2324-L2324-M2324-N($I2324)-$P2324*N(Settings!$D$20))</f>
        <v/>
      </c>
      <c r="O2324">
        <f>IF($C2324="",0,IFERROR(MATCH($C2324,Settings!$D$11:$D$18,0),0))</f>
        <v/>
      </c>
      <c r="P2324">
        <f>IF(LOWER(TRIM($J2324&amp;""))="x",1,0)</f>
        <v/>
      </c>
    </row>
    <row r="2325">
      <c r="A2325" s="49" t="n">
        <v>46301</v>
      </c>
      <c r="B2325" s="50" t="inlineStr">
        <is>
          <t>BL28318</t>
        </is>
      </c>
      <c r="C2325" s="50" t="inlineStr">
        <is>
          <t>Own shop</t>
        </is>
      </c>
      <c r="D2325" s="50" t="inlineStr">
        <is>
          <t>BL-101</t>
        </is>
      </c>
      <c r="E2325" s="50" t="n">
        <v>1</v>
      </c>
      <c r="F2325" s="51" t="n">
        <v>20.92</v>
      </c>
      <c r="G2325" s="51" t="n">
        <v>2.09</v>
      </c>
      <c r="H2325" s="51" t="n">
        <v>4.12</v>
      </c>
      <c r="I2325" s="51" t="n">
        <v>4.27</v>
      </c>
      <c r="J2325" s="50" t="n"/>
      <c r="K2325" s="52">
        <f>IF(OR($A2325="",$E2325=""),"",IF($P2325=1,0,N($E2325)*N($F2325)-N($G2325)+N($H2325)))</f>
        <v/>
      </c>
      <c r="L2325" s="52">
        <f>IF(K2325="","",IF($P2325=1,0,N($E2325)*IFERROR(INDEX(Products!$D$8:$D$307,MATCH($D2325,Products!$A$8:$A$307,0)),0)))</f>
        <v/>
      </c>
      <c r="M2325" s="52">
        <f>IF(OR(K2325="",$O2325=0),IF(K2325="","",0),IF($P2325=1,0,K2325*(N(INDEX(Settings!$E$11:$E$18,$O2325))+N(INDEX(Settings!$G$11:$G$18,$O2325)))+N(INDEX(Settings!$F$11:$F$18,$O2325))))</f>
        <v/>
      </c>
      <c r="N2325" s="53">
        <f>IF(K2325="","",K2325-L2325-M2325-N($I2325)-$P2325*N(Settings!$D$20))</f>
        <v/>
      </c>
      <c r="O2325">
        <f>IF($C2325="",0,IFERROR(MATCH($C2325,Settings!$D$11:$D$18,0),0))</f>
        <v/>
      </c>
      <c r="P2325">
        <f>IF(LOWER(TRIM($J2325&amp;""))="x",1,0)</f>
        <v/>
      </c>
    </row>
    <row r="2326">
      <c r="A2326" s="49" t="n">
        <v>46301</v>
      </c>
      <c r="B2326" s="50" t="inlineStr">
        <is>
          <t>BL28319</t>
        </is>
      </c>
      <c r="C2326" s="50" t="inlineStr">
        <is>
          <t>Own shop</t>
        </is>
      </c>
      <c r="D2326" s="50" t="inlineStr">
        <is>
          <t>BL-104</t>
        </is>
      </c>
      <c r="E2326" s="50" t="n">
        <v>1</v>
      </c>
      <c r="F2326" s="51" t="n">
        <v>8.32</v>
      </c>
      <c r="G2326" s="51" t="n">
        <v>0</v>
      </c>
      <c r="H2326" s="51" t="n">
        <v>4.12</v>
      </c>
      <c r="I2326" s="51" t="n">
        <v>4.96</v>
      </c>
      <c r="J2326" s="50" t="n"/>
      <c r="K2326" s="52">
        <f>IF(OR($A2326="",$E2326=""),"",IF($P2326=1,0,N($E2326)*N($F2326)-N($G2326)+N($H2326)))</f>
        <v/>
      </c>
      <c r="L2326" s="52">
        <f>IF(K2326="","",IF($P2326=1,0,N($E2326)*IFERROR(INDEX(Products!$D$8:$D$307,MATCH($D2326,Products!$A$8:$A$307,0)),0)))</f>
        <v/>
      </c>
      <c r="M2326" s="52">
        <f>IF(OR(K2326="",$O2326=0),IF(K2326="","",0),IF($P2326=1,0,K2326*(N(INDEX(Settings!$E$11:$E$18,$O2326))+N(INDEX(Settings!$G$11:$G$18,$O2326)))+N(INDEX(Settings!$F$11:$F$18,$O2326))))</f>
        <v/>
      </c>
      <c r="N2326" s="53">
        <f>IF(K2326="","",K2326-L2326-M2326-N($I2326)-$P2326*N(Settings!$D$20))</f>
        <v/>
      </c>
      <c r="O2326">
        <f>IF($C2326="",0,IFERROR(MATCH($C2326,Settings!$D$11:$D$18,0),0))</f>
        <v/>
      </c>
      <c r="P2326">
        <f>IF(LOWER(TRIM($J2326&amp;""))="x",1,0)</f>
        <v/>
      </c>
    </row>
    <row r="2327">
      <c r="A2327" s="49" t="n">
        <v>46301</v>
      </c>
      <c r="B2327" s="50" t="inlineStr">
        <is>
          <t>BL28320</t>
        </is>
      </c>
      <c r="C2327" s="50" t="inlineStr">
        <is>
          <t>Own shop</t>
        </is>
      </c>
      <c r="D2327" s="50" t="inlineStr">
        <is>
          <t>BL-102</t>
        </is>
      </c>
      <c r="E2327" s="50" t="n">
        <v>1</v>
      </c>
      <c r="F2327" s="51" t="n">
        <v>14.2</v>
      </c>
      <c r="G2327" s="51" t="n">
        <v>0</v>
      </c>
      <c r="H2327" s="51" t="n">
        <v>4.12</v>
      </c>
      <c r="I2327" s="51" t="n">
        <v>4.76</v>
      </c>
      <c r="J2327" s="50" t="n"/>
      <c r="K2327" s="52">
        <f>IF(OR($A2327="",$E2327=""),"",IF($P2327=1,0,N($E2327)*N($F2327)-N($G2327)+N($H2327)))</f>
        <v/>
      </c>
      <c r="L2327" s="52">
        <f>IF(K2327="","",IF($P2327=1,0,N($E2327)*IFERROR(INDEX(Products!$D$8:$D$307,MATCH($D2327,Products!$A$8:$A$307,0)),0)))</f>
        <v/>
      </c>
      <c r="M2327" s="52">
        <f>IF(OR(K2327="",$O2327=0),IF(K2327="","",0),IF($P2327=1,0,K2327*(N(INDEX(Settings!$E$11:$E$18,$O2327))+N(INDEX(Settings!$G$11:$G$18,$O2327)))+N(INDEX(Settings!$F$11:$F$18,$O2327))))</f>
        <v/>
      </c>
      <c r="N2327" s="53">
        <f>IF(K2327="","",K2327-L2327-M2327-N($I2327)-$P2327*N(Settings!$D$20))</f>
        <v/>
      </c>
      <c r="O2327">
        <f>IF($C2327="",0,IFERROR(MATCH($C2327,Settings!$D$11:$D$18,0),0))</f>
        <v/>
      </c>
      <c r="P2327">
        <f>IF(LOWER(TRIM($J2327&amp;""))="x",1,0)</f>
        <v/>
      </c>
    </row>
    <row r="2328">
      <c r="A2328" s="49" t="n">
        <v>46301</v>
      </c>
      <c r="B2328" s="50" t="inlineStr">
        <is>
          <t>BL28321</t>
        </is>
      </c>
      <c r="C2328" s="50" t="inlineStr">
        <is>
          <t>Own shop</t>
        </is>
      </c>
      <c r="D2328" s="50" t="inlineStr">
        <is>
          <t>BL-302</t>
        </is>
      </c>
      <c r="E2328" s="50" t="n">
        <v>1</v>
      </c>
      <c r="F2328" s="51" t="n">
        <v>33.53</v>
      </c>
      <c r="G2328" s="51" t="n">
        <v>3.35</v>
      </c>
      <c r="H2328" s="51" t="n">
        <v>4.12</v>
      </c>
      <c r="I2328" s="51" t="n">
        <v>4.34</v>
      </c>
      <c r="J2328" s="50" t="n"/>
      <c r="K2328" s="52">
        <f>IF(OR($A2328="",$E2328=""),"",IF($P2328=1,0,N($E2328)*N($F2328)-N($G2328)+N($H2328)))</f>
        <v/>
      </c>
      <c r="L2328" s="52">
        <f>IF(K2328="","",IF($P2328=1,0,N($E2328)*IFERROR(INDEX(Products!$D$8:$D$307,MATCH($D2328,Products!$A$8:$A$307,0)),0)))</f>
        <v/>
      </c>
      <c r="M2328" s="52">
        <f>IF(OR(K2328="",$O2328=0),IF(K2328="","",0),IF($P2328=1,0,K2328*(N(INDEX(Settings!$E$11:$E$18,$O2328))+N(INDEX(Settings!$G$11:$G$18,$O2328)))+N(INDEX(Settings!$F$11:$F$18,$O2328))))</f>
        <v/>
      </c>
      <c r="N2328" s="53">
        <f>IF(K2328="","",K2328-L2328-M2328-N($I2328)-$P2328*N(Settings!$D$20))</f>
        <v/>
      </c>
      <c r="O2328">
        <f>IF($C2328="",0,IFERROR(MATCH($C2328,Settings!$D$11:$D$18,0),0))</f>
        <v/>
      </c>
      <c r="P2328">
        <f>IF(LOWER(TRIM($J2328&amp;""))="x",1,0)</f>
        <v/>
      </c>
    </row>
    <row r="2329">
      <c r="A2329" s="49" t="n">
        <v>46301</v>
      </c>
      <c r="B2329" s="50" t="inlineStr">
        <is>
          <t>BL28322</t>
        </is>
      </c>
      <c r="C2329" s="50" t="inlineStr">
        <is>
          <t>Own shop</t>
        </is>
      </c>
      <c r="D2329" s="50" t="inlineStr">
        <is>
          <t>BL-302</t>
        </is>
      </c>
      <c r="E2329" s="50" t="n">
        <v>1</v>
      </c>
      <c r="F2329" s="51" t="n">
        <v>33.53</v>
      </c>
      <c r="G2329" s="51" t="n">
        <v>0</v>
      </c>
      <c r="H2329" s="51" t="n">
        <v>4.12</v>
      </c>
      <c r="I2329" s="51" t="n">
        <v>4.71</v>
      </c>
      <c r="J2329" s="50" t="n"/>
      <c r="K2329" s="52">
        <f>IF(OR($A2329="",$E2329=""),"",IF($P2329=1,0,N($E2329)*N($F2329)-N($G2329)+N($H2329)))</f>
        <v/>
      </c>
      <c r="L2329" s="52">
        <f>IF(K2329="","",IF($P2329=1,0,N($E2329)*IFERROR(INDEX(Products!$D$8:$D$307,MATCH($D2329,Products!$A$8:$A$307,0)),0)))</f>
        <v/>
      </c>
      <c r="M2329" s="52">
        <f>IF(OR(K2329="",$O2329=0),IF(K2329="","",0),IF($P2329=1,0,K2329*(N(INDEX(Settings!$E$11:$E$18,$O2329))+N(INDEX(Settings!$G$11:$G$18,$O2329)))+N(INDEX(Settings!$F$11:$F$18,$O2329))))</f>
        <v/>
      </c>
      <c r="N2329" s="53">
        <f>IF(K2329="","",K2329-L2329-M2329-N($I2329)-$P2329*N(Settings!$D$20))</f>
        <v/>
      </c>
      <c r="O2329">
        <f>IF($C2329="",0,IFERROR(MATCH($C2329,Settings!$D$11:$D$18,0),0))</f>
        <v/>
      </c>
      <c r="P2329">
        <f>IF(LOWER(TRIM($J2329&amp;""))="x",1,0)</f>
        <v/>
      </c>
    </row>
    <row r="2330">
      <c r="A2330" s="49" t="n">
        <v>46301</v>
      </c>
      <c r="B2330" s="50" t="inlineStr">
        <is>
          <t>BL28323</t>
        </is>
      </c>
      <c r="C2330" s="50" t="inlineStr">
        <is>
          <t>eBay</t>
        </is>
      </c>
      <c r="D2330" s="50" t="inlineStr">
        <is>
          <t>BL-201</t>
        </is>
      </c>
      <c r="E2330" s="50" t="n">
        <v>1</v>
      </c>
      <c r="F2330" s="51" t="n">
        <v>12.52</v>
      </c>
      <c r="G2330" s="51" t="n">
        <v>0</v>
      </c>
      <c r="H2330" s="51" t="n">
        <v>3.28</v>
      </c>
      <c r="I2330" s="51" t="n">
        <v>4.24</v>
      </c>
      <c r="J2330" s="50" t="n"/>
      <c r="K2330" s="52">
        <f>IF(OR($A2330="",$E2330=""),"",IF($P2330=1,0,N($E2330)*N($F2330)-N($G2330)+N($H2330)))</f>
        <v/>
      </c>
      <c r="L2330" s="52">
        <f>IF(K2330="","",IF($P2330=1,0,N($E2330)*IFERROR(INDEX(Products!$D$8:$D$307,MATCH($D2330,Products!$A$8:$A$307,0)),0)))</f>
        <v/>
      </c>
      <c r="M2330" s="52">
        <f>IF(OR(K2330="",$O2330=0),IF(K2330="","",0),IF($P2330=1,0,K2330*(N(INDEX(Settings!$E$11:$E$18,$O2330))+N(INDEX(Settings!$G$11:$G$18,$O2330)))+N(INDEX(Settings!$F$11:$F$18,$O2330))))</f>
        <v/>
      </c>
      <c r="N2330" s="53">
        <f>IF(K2330="","",K2330-L2330-M2330-N($I2330)-$P2330*N(Settings!$D$20))</f>
        <v/>
      </c>
      <c r="O2330">
        <f>IF($C2330="",0,IFERROR(MATCH($C2330,Settings!$D$11:$D$18,0),0))</f>
        <v/>
      </c>
      <c r="P2330">
        <f>IF(LOWER(TRIM($J2330&amp;""))="x",1,0)</f>
        <v/>
      </c>
    </row>
    <row r="2331">
      <c r="A2331" s="49" t="n">
        <v>46301</v>
      </c>
      <c r="B2331" s="50" t="inlineStr">
        <is>
          <t>BL28324</t>
        </is>
      </c>
      <c r="C2331" s="50" t="inlineStr">
        <is>
          <t>Own shop</t>
        </is>
      </c>
      <c r="D2331" s="50" t="inlineStr">
        <is>
          <t>BL-204</t>
        </is>
      </c>
      <c r="E2331" s="50" t="n">
        <v>1</v>
      </c>
      <c r="F2331" s="51" t="n">
        <v>19.24</v>
      </c>
      <c r="G2331" s="51" t="n">
        <v>0</v>
      </c>
      <c r="H2331" s="51" t="n">
        <v>4.12</v>
      </c>
      <c r="I2331" s="51" t="n">
        <v>4.3</v>
      </c>
      <c r="J2331" s="50" t="n"/>
      <c r="K2331" s="52">
        <f>IF(OR($A2331="",$E2331=""),"",IF($P2331=1,0,N($E2331)*N($F2331)-N($G2331)+N($H2331)))</f>
        <v/>
      </c>
      <c r="L2331" s="52">
        <f>IF(K2331="","",IF($P2331=1,0,N($E2331)*IFERROR(INDEX(Products!$D$8:$D$307,MATCH($D2331,Products!$A$8:$A$307,0)),0)))</f>
        <v/>
      </c>
      <c r="M2331" s="52">
        <f>IF(OR(K2331="",$O2331=0),IF(K2331="","",0),IF($P2331=1,0,K2331*(N(INDEX(Settings!$E$11:$E$18,$O2331))+N(INDEX(Settings!$G$11:$G$18,$O2331)))+N(INDEX(Settings!$F$11:$F$18,$O2331))))</f>
        <v/>
      </c>
      <c r="N2331" s="53">
        <f>IF(K2331="","",K2331-L2331-M2331-N($I2331)-$P2331*N(Settings!$D$20))</f>
        <v/>
      </c>
      <c r="O2331">
        <f>IF($C2331="",0,IFERROR(MATCH($C2331,Settings!$D$11:$D$18,0),0))</f>
        <v/>
      </c>
      <c r="P2331">
        <f>IF(LOWER(TRIM($J2331&amp;""))="x",1,0)</f>
        <v/>
      </c>
    </row>
    <row r="2332">
      <c r="A2332" s="49" t="n">
        <v>46301</v>
      </c>
      <c r="B2332" s="50" t="inlineStr">
        <is>
          <t>BL28325</t>
        </is>
      </c>
      <c r="C2332" s="50" t="inlineStr">
        <is>
          <t>Own shop</t>
        </is>
      </c>
      <c r="D2332" s="50" t="inlineStr">
        <is>
          <t>BL-103</t>
        </is>
      </c>
      <c r="E2332" s="50" t="n">
        <v>1</v>
      </c>
      <c r="F2332" s="51" t="n">
        <v>29.33</v>
      </c>
      <c r="G2332" s="51" t="n">
        <v>2.93</v>
      </c>
      <c r="H2332" s="51" t="n">
        <v>4.12</v>
      </c>
      <c r="I2332" s="51" t="n">
        <v>4.66</v>
      </c>
      <c r="J2332" s="50" t="n"/>
      <c r="K2332" s="52">
        <f>IF(OR($A2332="",$E2332=""),"",IF($P2332=1,0,N($E2332)*N($F2332)-N($G2332)+N($H2332)))</f>
        <v/>
      </c>
      <c r="L2332" s="52">
        <f>IF(K2332="","",IF($P2332=1,0,N($E2332)*IFERROR(INDEX(Products!$D$8:$D$307,MATCH($D2332,Products!$A$8:$A$307,0)),0)))</f>
        <v/>
      </c>
      <c r="M2332" s="52">
        <f>IF(OR(K2332="",$O2332=0),IF(K2332="","",0),IF($P2332=1,0,K2332*(N(INDEX(Settings!$E$11:$E$18,$O2332))+N(INDEX(Settings!$G$11:$G$18,$O2332)))+N(INDEX(Settings!$F$11:$F$18,$O2332))))</f>
        <v/>
      </c>
      <c r="N2332" s="53">
        <f>IF(K2332="","",K2332-L2332-M2332-N($I2332)-$P2332*N(Settings!$D$20))</f>
        <v/>
      </c>
      <c r="O2332">
        <f>IF($C2332="",0,IFERROR(MATCH($C2332,Settings!$D$11:$D$18,0),0))</f>
        <v/>
      </c>
      <c r="P2332">
        <f>IF(LOWER(TRIM($J2332&amp;""))="x",1,0)</f>
        <v/>
      </c>
    </row>
    <row r="2333">
      <c r="A2333" s="49" t="n">
        <v>46301</v>
      </c>
      <c r="B2333" s="50" t="inlineStr">
        <is>
          <t>BL28326</t>
        </is>
      </c>
      <c r="C2333" s="50" t="inlineStr">
        <is>
          <t>eBay</t>
        </is>
      </c>
      <c r="D2333" s="50" t="inlineStr">
        <is>
          <t>BL-103</t>
        </is>
      </c>
      <c r="E2333" s="50" t="n">
        <v>1</v>
      </c>
      <c r="F2333" s="51" t="n">
        <v>29.33</v>
      </c>
      <c r="G2333" s="51" t="n">
        <v>0</v>
      </c>
      <c r="H2333" s="51" t="n">
        <v>3.28</v>
      </c>
      <c r="I2333" s="51" t="n">
        <v>4.52</v>
      </c>
      <c r="J2333" s="50" t="n"/>
      <c r="K2333" s="52">
        <f>IF(OR($A2333="",$E2333=""),"",IF($P2333=1,0,N($E2333)*N($F2333)-N($G2333)+N($H2333)))</f>
        <v/>
      </c>
      <c r="L2333" s="52">
        <f>IF(K2333="","",IF($P2333=1,0,N($E2333)*IFERROR(INDEX(Products!$D$8:$D$307,MATCH($D2333,Products!$A$8:$A$307,0)),0)))</f>
        <v/>
      </c>
      <c r="M2333" s="52">
        <f>IF(OR(K2333="",$O2333=0),IF(K2333="","",0),IF($P2333=1,0,K2333*(N(INDEX(Settings!$E$11:$E$18,$O2333))+N(INDEX(Settings!$G$11:$G$18,$O2333)))+N(INDEX(Settings!$F$11:$F$18,$O2333))))</f>
        <v/>
      </c>
      <c r="N2333" s="53">
        <f>IF(K2333="","",K2333-L2333-M2333-N($I2333)-$P2333*N(Settings!$D$20))</f>
        <v/>
      </c>
      <c r="O2333">
        <f>IF($C2333="",0,IFERROR(MATCH($C2333,Settings!$D$11:$D$18,0),0))</f>
        <v/>
      </c>
      <c r="P2333">
        <f>IF(LOWER(TRIM($J2333&amp;""))="x",1,0)</f>
        <v/>
      </c>
    </row>
    <row r="2334">
      <c r="A2334" s="49" t="n">
        <v>46302</v>
      </c>
      <c r="B2334" s="50" t="inlineStr">
        <is>
          <t>BL28327</t>
        </is>
      </c>
      <c r="C2334" s="50" t="inlineStr">
        <is>
          <t>eBay</t>
        </is>
      </c>
      <c r="D2334" s="50" t="inlineStr">
        <is>
          <t>BL-201</t>
        </is>
      </c>
      <c r="E2334" s="50" t="n">
        <v>1</v>
      </c>
      <c r="F2334" s="51" t="n">
        <v>12.52</v>
      </c>
      <c r="G2334" s="51" t="n">
        <v>0</v>
      </c>
      <c r="H2334" s="51" t="n">
        <v>3.28</v>
      </c>
      <c r="I2334" s="51" t="n">
        <v>5.07</v>
      </c>
      <c r="J2334" s="50" t="n"/>
      <c r="K2334" s="52">
        <f>IF(OR($A2334="",$E2334=""),"",IF($P2334=1,0,N($E2334)*N($F2334)-N($G2334)+N($H2334)))</f>
        <v/>
      </c>
      <c r="L2334" s="52">
        <f>IF(K2334="","",IF($P2334=1,0,N($E2334)*IFERROR(INDEX(Products!$D$8:$D$307,MATCH($D2334,Products!$A$8:$A$307,0)),0)))</f>
        <v/>
      </c>
      <c r="M2334" s="52">
        <f>IF(OR(K2334="",$O2334=0),IF(K2334="","",0),IF($P2334=1,0,K2334*(N(INDEX(Settings!$E$11:$E$18,$O2334))+N(INDEX(Settings!$G$11:$G$18,$O2334)))+N(INDEX(Settings!$F$11:$F$18,$O2334))))</f>
        <v/>
      </c>
      <c r="N2334" s="53">
        <f>IF(K2334="","",K2334-L2334-M2334-N($I2334)-$P2334*N(Settings!$D$20))</f>
        <v/>
      </c>
      <c r="O2334">
        <f>IF($C2334="",0,IFERROR(MATCH($C2334,Settings!$D$11:$D$18,0),0))</f>
        <v/>
      </c>
      <c r="P2334">
        <f>IF(LOWER(TRIM($J2334&amp;""))="x",1,0)</f>
        <v/>
      </c>
    </row>
    <row r="2335">
      <c r="A2335" s="49" t="n">
        <v>46302</v>
      </c>
      <c r="B2335" s="50" t="inlineStr">
        <is>
          <t>BL28328</t>
        </is>
      </c>
      <c r="C2335" s="50" t="inlineStr">
        <is>
          <t>eBay</t>
        </is>
      </c>
      <c r="D2335" s="50" t="inlineStr">
        <is>
          <t>BL-403</t>
        </is>
      </c>
      <c r="E2335" s="50" t="n">
        <v>1</v>
      </c>
      <c r="F2335" s="51" t="n">
        <v>10.84</v>
      </c>
      <c r="G2335" s="51" t="n">
        <v>0</v>
      </c>
      <c r="H2335" s="51" t="n">
        <v>3.28</v>
      </c>
      <c r="I2335" s="51" t="n">
        <v>4.22</v>
      </c>
      <c r="J2335" s="50" t="inlineStr">
        <is>
          <t>x</t>
        </is>
      </c>
      <c r="K2335" s="52">
        <f>IF(OR($A2335="",$E2335=""),"",IF($P2335=1,0,N($E2335)*N($F2335)-N($G2335)+N($H2335)))</f>
        <v/>
      </c>
      <c r="L2335" s="52">
        <f>IF(K2335="","",IF($P2335=1,0,N($E2335)*IFERROR(INDEX(Products!$D$8:$D$307,MATCH($D2335,Products!$A$8:$A$307,0)),0)))</f>
        <v/>
      </c>
      <c r="M2335" s="52">
        <f>IF(OR(K2335="",$O2335=0),IF(K2335="","",0),IF($P2335=1,0,K2335*(N(INDEX(Settings!$E$11:$E$18,$O2335))+N(INDEX(Settings!$G$11:$G$18,$O2335)))+N(INDEX(Settings!$F$11:$F$18,$O2335))))</f>
        <v/>
      </c>
      <c r="N2335" s="53">
        <f>IF(K2335="","",K2335-L2335-M2335-N($I2335)-$P2335*N(Settings!$D$20))</f>
        <v/>
      </c>
      <c r="O2335">
        <f>IF($C2335="",0,IFERROR(MATCH($C2335,Settings!$D$11:$D$18,0),0))</f>
        <v/>
      </c>
      <c r="P2335">
        <f>IF(LOWER(TRIM($J2335&amp;""))="x",1,0)</f>
        <v/>
      </c>
    </row>
    <row r="2336">
      <c r="A2336" s="49" t="n">
        <v>46302</v>
      </c>
      <c r="B2336" s="50" t="inlineStr">
        <is>
          <t>BL28329</t>
        </is>
      </c>
      <c r="C2336" s="50" t="inlineStr">
        <is>
          <t>Etsy</t>
        </is>
      </c>
      <c r="D2336" s="50" t="inlineStr">
        <is>
          <t>BL-201</t>
        </is>
      </c>
      <c r="E2336" s="50" t="n">
        <v>1</v>
      </c>
      <c r="F2336" s="51" t="n">
        <v>12.52</v>
      </c>
      <c r="G2336" s="51" t="n">
        <v>0</v>
      </c>
      <c r="H2336" s="51" t="n">
        <v>3.28</v>
      </c>
      <c r="I2336" s="51" t="n">
        <v>4.2</v>
      </c>
      <c r="J2336" s="50" t="n"/>
      <c r="K2336" s="52">
        <f>IF(OR($A2336="",$E2336=""),"",IF($P2336=1,0,N($E2336)*N($F2336)-N($G2336)+N($H2336)))</f>
        <v/>
      </c>
      <c r="L2336" s="52">
        <f>IF(K2336="","",IF($P2336=1,0,N($E2336)*IFERROR(INDEX(Products!$D$8:$D$307,MATCH($D2336,Products!$A$8:$A$307,0)),0)))</f>
        <v/>
      </c>
      <c r="M2336" s="52">
        <f>IF(OR(K2336="",$O2336=0),IF(K2336="","",0),IF($P2336=1,0,K2336*(N(INDEX(Settings!$E$11:$E$18,$O2336))+N(INDEX(Settings!$G$11:$G$18,$O2336)))+N(INDEX(Settings!$F$11:$F$18,$O2336))))</f>
        <v/>
      </c>
      <c r="N2336" s="53">
        <f>IF(K2336="","",K2336-L2336-M2336-N($I2336)-$P2336*N(Settings!$D$20))</f>
        <v/>
      </c>
      <c r="O2336">
        <f>IF($C2336="",0,IFERROR(MATCH($C2336,Settings!$D$11:$D$18,0),0))</f>
        <v/>
      </c>
      <c r="P2336">
        <f>IF(LOWER(TRIM($J2336&amp;""))="x",1,0)</f>
        <v/>
      </c>
    </row>
    <row r="2337">
      <c r="A2337" s="49" t="n">
        <v>46302</v>
      </c>
      <c r="B2337" s="50" t="inlineStr">
        <is>
          <t>BL28330</t>
        </is>
      </c>
      <c r="C2337" s="50" t="inlineStr">
        <is>
          <t>Own shop</t>
        </is>
      </c>
      <c r="D2337" s="50" t="inlineStr">
        <is>
          <t>BL-104</t>
        </is>
      </c>
      <c r="E2337" s="50" t="n">
        <v>1</v>
      </c>
      <c r="F2337" s="51" t="n">
        <v>8.32</v>
      </c>
      <c r="G2337" s="51" t="n">
        <v>0.83</v>
      </c>
      <c r="H2337" s="51" t="n">
        <v>4.12</v>
      </c>
      <c r="I2337" s="51" t="n">
        <v>4.8</v>
      </c>
      <c r="J2337" s="50" t="n"/>
      <c r="K2337" s="52">
        <f>IF(OR($A2337="",$E2337=""),"",IF($P2337=1,0,N($E2337)*N($F2337)-N($G2337)+N($H2337)))</f>
        <v/>
      </c>
      <c r="L2337" s="52">
        <f>IF(K2337="","",IF($P2337=1,0,N($E2337)*IFERROR(INDEX(Products!$D$8:$D$307,MATCH($D2337,Products!$A$8:$A$307,0)),0)))</f>
        <v/>
      </c>
      <c r="M2337" s="52">
        <f>IF(OR(K2337="",$O2337=0),IF(K2337="","",0),IF($P2337=1,0,K2337*(N(INDEX(Settings!$E$11:$E$18,$O2337))+N(INDEX(Settings!$G$11:$G$18,$O2337)))+N(INDEX(Settings!$F$11:$F$18,$O2337))))</f>
        <v/>
      </c>
      <c r="N2337" s="53">
        <f>IF(K2337="","",K2337-L2337-M2337-N($I2337)-$P2337*N(Settings!$D$20))</f>
        <v/>
      </c>
      <c r="O2337">
        <f>IF($C2337="",0,IFERROR(MATCH($C2337,Settings!$D$11:$D$18,0),0))</f>
        <v/>
      </c>
      <c r="P2337">
        <f>IF(LOWER(TRIM($J2337&amp;""))="x",1,0)</f>
        <v/>
      </c>
    </row>
    <row r="2338">
      <c r="A2338" s="49" t="n">
        <v>46302</v>
      </c>
      <c r="B2338" s="50" t="inlineStr">
        <is>
          <t>BL28331</t>
        </is>
      </c>
      <c r="C2338" s="50" t="inlineStr">
        <is>
          <t>Etsy</t>
        </is>
      </c>
      <c r="D2338" s="50" t="inlineStr">
        <is>
          <t>BL-104</t>
        </is>
      </c>
      <c r="E2338" s="50" t="n">
        <v>1</v>
      </c>
      <c r="F2338" s="51" t="n">
        <v>8.32</v>
      </c>
      <c r="G2338" s="51" t="n">
        <v>0</v>
      </c>
      <c r="H2338" s="51" t="n">
        <v>3.28</v>
      </c>
      <c r="I2338" s="51" t="n">
        <v>5.04</v>
      </c>
      <c r="J2338" s="50" t="n"/>
      <c r="K2338" s="52">
        <f>IF(OR($A2338="",$E2338=""),"",IF($P2338=1,0,N($E2338)*N($F2338)-N($G2338)+N($H2338)))</f>
        <v/>
      </c>
      <c r="L2338" s="52">
        <f>IF(K2338="","",IF($P2338=1,0,N($E2338)*IFERROR(INDEX(Products!$D$8:$D$307,MATCH($D2338,Products!$A$8:$A$307,0)),0)))</f>
        <v/>
      </c>
      <c r="M2338" s="52">
        <f>IF(OR(K2338="",$O2338=0),IF(K2338="","",0),IF($P2338=1,0,K2338*(N(INDEX(Settings!$E$11:$E$18,$O2338))+N(INDEX(Settings!$G$11:$G$18,$O2338)))+N(INDEX(Settings!$F$11:$F$18,$O2338))))</f>
        <v/>
      </c>
      <c r="N2338" s="53">
        <f>IF(K2338="","",K2338-L2338-M2338-N($I2338)-$P2338*N(Settings!$D$20))</f>
        <v/>
      </c>
      <c r="O2338">
        <f>IF($C2338="",0,IFERROR(MATCH($C2338,Settings!$D$11:$D$18,0),0))</f>
        <v/>
      </c>
      <c r="P2338">
        <f>IF(LOWER(TRIM($J2338&amp;""))="x",1,0)</f>
        <v/>
      </c>
    </row>
    <row r="2339">
      <c r="A2339" s="49" t="n">
        <v>46302</v>
      </c>
      <c r="B2339" s="50" t="inlineStr">
        <is>
          <t>BL28332</t>
        </is>
      </c>
      <c r="C2339" s="50" t="inlineStr">
        <is>
          <t>Amazon</t>
        </is>
      </c>
      <c r="D2339" s="50" t="inlineStr">
        <is>
          <t>BL-101</t>
        </is>
      </c>
      <c r="E2339" s="50" t="n">
        <v>1</v>
      </c>
      <c r="F2339" s="51" t="n">
        <v>21.97</v>
      </c>
      <c r="G2339" s="51" t="n">
        <v>0</v>
      </c>
      <c r="H2339" s="51" t="n">
        <v>0</v>
      </c>
      <c r="I2339" s="51" t="n">
        <v>4.39</v>
      </c>
      <c r="J2339" s="50" t="n"/>
      <c r="K2339" s="52">
        <f>IF(OR($A2339="",$E2339=""),"",IF($P2339=1,0,N($E2339)*N($F2339)-N($G2339)+N($H2339)))</f>
        <v/>
      </c>
      <c r="L2339" s="52">
        <f>IF(K2339="","",IF($P2339=1,0,N($E2339)*IFERROR(INDEX(Products!$D$8:$D$307,MATCH($D2339,Products!$A$8:$A$307,0)),0)))</f>
        <v/>
      </c>
      <c r="M2339" s="52">
        <f>IF(OR(K2339="",$O2339=0),IF(K2339="","",0),IF($P2339=1,0,K2339*(N(INDEX(Settings!$E$11:$E$18,$O2339))+N(INDEX(Settings!$G$11:$G$18,$O2339)))+N(INDEX(Settings!$F$11:$F$18,$O2339))))</f>
        <v/>
      </c>
      <c r="N2339" s="53">
        <f>IF(K2339="","",K2339-L2339-M2339-N($I2339)-$P2339*N(Settings!$D$20))</f>
        <v/>
      </c>
      <c r="O2339">
        <f>IF($C2339="",0,IFERROR(MATCH($C2339,Settings!$D$11:$D$18,0),0))</f>
        <v/>
      </c>
      <c r="P2339">
        <f>IF(LOWER(TRIM($J2339&amp;""))="x",1,0)</f>
        <v/>
      </c>
    </row>
    <row r="2340">
      <c r="A2340" s="49" t="n">
        <v>46302</v>
      </c>
      <c r="B2340" s="50" t="inlineStr">
        <is>
          <t>BL28333</t>
        </is>
      </c>
      <c r="C2340" s="50" t="inlineStr">
        <is>
          <t>eBay</t>
        </is>
      </c>
      <c r="D2340" s="50" t="inlineStr">
        <is>
          <t>BL-302</t>
        </is>
      </c>
      <c r="E2340" s="50" t="n">
        <v>1</v>
      </c>
      <c r="F2340" s="51" t="n">
        <v>33.53</v>
      </c>
      <c r="G2340" s="51" t="n">
        <v>0</v>
      </c>
      <c r="H2340" s="51" t="n">
        <v>3.28</v>
      </c>
      <c r="I2340" s="51" t="n">
        <v>4.96</v>
      </c>
      <c r="J2340" s="50" t="n"/>
      <c r="K2340" s="52">
        <f>IF(OR($A2340="",$E2340=""),"",IF($P2340=1,0,N($E2340)*N($F2340)-N($G2340)+N($H2340)))</f>
        <v/>
      </c>
      <c r="L2340" s="52">
        <f>IF(K2340="","",IF($P2340=1,0,N($E2340)*IFERROR(INDEX(Products!$D$8:$D$307,MATCH($D2340,Products!$A$8:$A$307,0)),0)))</f>
        <v/>
      </c>
      <c r="M2340" s="52">
        <f>IF(OR(K2340="",$O2340=0),IF(K2340="","",0),IF($P2340=1,0,K2340*(N(INDEX(Settings!$E$11:$E$18,$O2340))+N(INDEX(Settings!$G$11:$G$18,$O2340)))+N(INDEX(Settings!$F$11:$F$18,$O2340))))</f>
        <v/>
      </c>
      <c r="N2340" s="53">
        <f>IF(K2340="","",K2340-L2340-M2340-N($I2340)-$P2340*N(Settings!$D$20))</f>
        <v/>
      </c>
      <c r="O2340">
        <f>IF($C2340="",0,IFERROR(MATCH($C2340,Settings!$D$11:$D$18,0),0))</f>
        <v/>
      </c>
      <c r="P2340">
        <f>IF(LOWER(TRIM($J2340&amp;""))="x",1,0)</f>
        <v/>
      </c>
    </row>
    <row r="2341">
      <c r="A2341" s="49" t="n">
        <v>46302</v>
      </c>
      <c r="B2341" s="50" t="inlineStr">
        <is>
          <t>BL28334</t>
        </is>
      </c>
      <c r="C2341" s="50" t="inlineStr">
        <is>
          <t>Etsy</t>
        </is>
      </c>
      <c r="D2341" s="50" t="inlineStr">
        <is>
          <t>BL-102</t>
        </is>
      </c>
      <c r="E2341" s="50" t="n">
        <v>1</v>
      </c>
      <c r="F2341" s="51" t="n">
        <v>14.2</v>
      </c>
      <c r="G2341" s="51" t="n">
        <v>0</v>
      </c>
      <c r="H2341" s="51" t="n">
        <v>3.28</v>
      </c>
      <c r="I2341" s="51" t="n">
        <v>4.77</v>
      </c>
      <c r="J2341" s="50" t="n"/>
      <c r="K2341" s="52">
        <f>IF(OR($A2341="",$E2341=""),"",IF($P2341=1,0,N($E2341)*N($F2341)-N($G2341)+N($H2341)))</f>
        <v/>
      </c>
      <c r="L2341" s="52">
        <f>IF(K2341="","",IF($P2341=1,0,N($E2341)*IFERROR(INDEX(Products!$D$8:$D$307,MATCH($D2341,Products!$A$8:$A$307,0)),0)))</f>
        <v/>
      </c>
      <c r="M2341" s="52">
        <f>IF(OR(K2341="",$O2341=0),IF(K2341="","",0),IF($P2341=1,0,K2341*(N(INDEX(Settings!$E$11:$E$18,$O2341))+N(INDEX(Settings!$G$11:$G$18,$O2341)))+N(INDEX(Settings!$F$11:$F$18,$O2341))))</f>
        <v/>
      </c>
      <c r="N2341" s="53">
        <f>IF(K2341="","",K2341-L2341-M2341-N($I2341)-$P2341*N(Settings!$D$20))</f>
        <v/>
      </c>
      <c r="O2341">
        <f>IF($C2341="",0,IFERROR(MATCH($C2341,Settings!$D$11:$D$18,0),0))</f>
        <v/>
      </c>
      <c r="P2341">
        <f>IF(LOWER(TRIM($J2341&amp;""))="x",1,0)</f>
        <v/>
      </c>
    </row>
    <row r="2342">
      <c r="A2342" s="49" t="n">
        <v>46302</v>
      </c>
      <c r="B2342" s="50" t="inlineStr">
        <is>
          <t>BL28335</t>
        </is>
      </c>
      <c r="C2342" s="50" t="inlineStr">
        <is>
          <t>Etsy</t>
        </is>
      </c>
      <c r="D2342" s="50" t="inlineStr">
        <is>
          <t>BL-102</t>
        </is>
      </c>
      <c r="E2342" s="50" t="n">
        <v>2</v>
      </c>
      <c r="F2342" s="51" t="n">
        <v>14.2</v>
      </c>
      <c r="G2342" s="51" t="n">
        <v>0</v>
      </c>
      <c r="H2342" s="51" t="n">
        <v>3.28</v>
      </c>
      <c r="I2342" s="51" t="n">
        <v>5.14</v>
      </c>
      <c r="J2342" s="50" t="n"/>
      <c r="K2342" s="52">
        <f>IF(OR($A2342="",$E2342=""),"",IF($P2342=1,0,N($E2342)*N($F2342)-N($G2342)+N($H2342)))</f>
        <v/>
      </c>
      <c r="L2342" s="52">
        <f>IF(K2342="","",IF($P2342=1,0,N($E2342)*IFERROR(INDEX(Products!$D$8:$D$307,MATCH($D2342,Products!$A$8:$A$307,0)),0)))</f>
        <v/>
      </c>
      <c r="M2342" s="52">
        <f>IF(OR(K2342="",$O2342=0),IF(K2342="","",0),IF($P2342=1,0,K2342*(N(INDEX(Settings!$E$11:$E$18,$O2342))+N(INDEX(Settings!$G$11:$G$18,$O2342)))+N(INDEX(Settings!$F$11:$F$18,$O2342))))</f>
        <v/>
      </c>
      <c r="N2342" s="53">
        <f>IF(K2342="","",K2342-L2342-M2342-N($I2342)-$P2342*N(Settings!$D$20))</f>
        <v/>
      </c>
      <c r="O2342">
        <f>IF($C2342="",0,IFERROR(MATCH($C2342,Settings!$D$11:$D$18,0),0))</f>
        <v/>
      </c>
      <c r="P2342">
        <f>IF(LOWER(TRIM($J2342&amp;""))="x",1,0)</f>
        <v/>
      </c>
    </row>
    <row r="2343">
      <c r="A2343" s="49" t="n">
        <v>46302</v>
      </c>
      <c r="B2343" s="50" t="inlineStr">
        <is>
          <t>BL28336</t>
        </is>
      </c>
      <c r="C2343" s="50" t="inlineStr">
        <is>
          <t>Own shop</t>
        </is>
      </c>
      <c r="D2343" s="50" t="inlineStr">
        <is>
          <t>BL-102</t>
        </is>
      </c>
      <c r="E2343" s="50" t="n">
        <v>1</v>
      </c>
      <c r="F2343" s="51" t="n">
        <v>14.2</v>
      </c>
      <c r="G2343" s="51" t="n">
        <v>1.42</v>
      </c>
      <c r="H2343" s="51" t="n">
        <v>4.12</v>
      </c>
      <c r="I2343" s="51" t="n">
        <v>4.9</v>
      </c>
      <c r="J2343" s="50" t="n"/>
      <c r="K2343" s="52">
        <f>IF(OR($A2343="",$E2343=""),"",IF($P2343=1,0,N($E2343)*N($F2343)-N($G2343)+N($H2343)))</f>
        <v/>
      </c>
      <c r="L2343" s="52">
        <f>IF(K2343="","",IF($P2343=1,0,N($E2343)*IFERROR(INDEX(Products!$D$8:$D$307,MATCH($D2343,Products!$A$8:$A$307,0)),0)))</f>
        <v/>
      </c>
      <c r="M2343" s="52">
        <f>IF(OR(K2343="",$O2343=0),IF(K2343="","",0),IF($P2343=1,0,K2343*(N(INDEX(Settings!$E$11:$E$18,$O2343))+N(INDEX(Settings!$G$11:$G$18,$O2343)))+N(INDEX(Settings!$F$11:$F$18,$O2343))))</f>
        <v/>
      </c>
      <c r="N2343" s="53">
        <f>IF(K2343="","",K2343-L2343-M2343-N($I2343)-$P2343*N(Settings!$D$20))</f>
        <v/>
      </c>
      <c r="O2343">
        <f>IF($C2343="",0,IFERROR(MATCH($C2343,Settings!$D$11:$D$18,0),0))</f>
        <v/>
      </c>
      <c r="P2343">
        <f>IF(LOWER(TRIM($J2343&amp;""))="x",1,0)</f>
        <v/>
      </c>
    </row>
    <row r="2344">
      <c r="A2344" s="49" t="n">
        <v>46302</v>
      </c>
      <c r="B2344" s="50" t="inlineStr">
        <is>
          <t>BL28337</t>
        </is>
      </c>
      <c r="C2344" s="50" t="inlineStr">
        <is>
          <t>Own shop</t>
        </is>
      </c>
      <c r="D2344" s="50" t="inlineStr">
        <is>
          <t>BL-104</t>
        </is>
      </c>
      <c r="E2344" s="50" t="n">
        <v>1</v>
      </c>
      <c r="F2344" s="51" t="n">
        <v>8.32</v>
      </c>
      <c r="G2344" s="51" t="n">
        <v>0</v>
      </c>
      <c r="H2344" s="51" t="n">
        <v>4.12</v>
      </c>
      <c r="I2344" s="51" t="n">
        <v>4.53</v>
      </c>
      <c r="J2344" s="50" t="n"/>
      <c r="K2344" s="52">
        <f>IF(OR($A2344="",$E2344=""),"",IF($P2344=1,0,N($E2344)*N($F2344)-N($G2344)+N($H2344)))</f>
        <v/>
      </c>
      <c r="L2344" s="52">
        <f>IF(K2344="","",IF($P2344=1,0,N($E2344)*IFERROR(INDEX(Products!$D$8:$D$307,MATCH($D2344,Products!$A$8:$A$307,0)),0)))</f>
        <v/>
      </c>
      <c r="M2344" s="52">
        <f>IF(OR(K2344="",$O2344=0),IF(K2344="","",0),IF($P2344=1,0,K2344*(N(INDEX(Settings!$E$11:$E$18,$O2344))+N(INDEX(Settings!$G$11:$G$18,$O2344)))+N(INDEX(Settings!$F$11:$F$18,$O2344))))</f>
        <v/>
      </c>
      <c r="N2344" s="53">
        <f>IF(K2344="","",K2344-L2344-M2344-N($I2344)-$P2344*N(Settings!$D$20))</f>
        <v/>
      </c>
      <c r="O2344">
        <f>IF($C2344="",0,IFERROR(MATCH($C2344,Settings!$D$11:$D$18,0),0))</f>
        <v/>
      </c>
      <c r="P2344">
        <f>IF(LOWER(TRIM($J2344&amp;""))="x",1,0)</f>
        <v/>
      </c>
    </row>
    <row r="2345">
      <c r="A2345" s="49" t="n">
        <v>46302</v>
      </c>
      <c r="B2345" s="50" t="inlineStr">
        <is>
          <t>BL28338</t>
        </is>
      </c>
      <c r="C2345" s="50" t="inlineStr">
        <is>
          <t>Own shop</t>
        </is>
      </c>
      <c r="D2345" s="50" t="inlineStr">
        <is>
          <t>BL-303</t>
        </is>
      </c>
      <c r="E2345" s="50" t="n">
        <v>1</v>
      </c>
      <c r="F2345" s="51" t="n">
        <v>10</v>
      </c>
      <c r="G2345" s="51" t="n">
        <v>0</v>
      </c>
      <c r="H2345" s="51" t="n">
        <v>4.12</v>
      </c>
      <c r="I2345" s="51" t="n">
        <v>4.71</v>
      </c>
      <c r="J2345" s="50" t="n"/>
      <c r="K2345" s="52">
        <f>IF(OR($A2345="",$E2345=""),"",IF($P2345=1,0,N($E2345)*N($F2345)-N($G2345)+N($H2345)))</f>
        <v/>
      </c>
      <c r="L2345" s="52">
        <f>IF(K2345="","",IF($P2345=1,0,N($E2345)*IFERROR(INDEX(Products!$D$8:$D$307,MATCH($D2345,Products!$A$8:$A$307,0)),0)))</f>
        <v/>
      </c>
      <c r="M2345" s="52">
        <f>IF(OR(K2345="",$O2345=0),IF(K2345="","",0),IF($P2345=1,0,K2345*(N(INDEX(Settings!$E$11:$E$18,$O2345))+N(INDEX(Settings!$G$11:$G$18,$O2345)))+N(INDEX(Settings!$F$11:$F$18,$O2345))))</f>
        <v/>
      </c>
      <c r="N2345" s="53">
        <f>IF(K2345="","",K2345-L2345-M2345-N($I2345)-$P2345*N(Settings!$D$20))</f>
        <v/>
      </c>
      <c r="O2345">
        <f>IF($C2345="",0,IFERROR(MATCH($C2345,Settings!$D$11:$D$18,0),0))</f>
        <v/>
      </c>
      <c r="P2345">
        <f>IF(LOWER(TRIM($J2345&amp;""))="x",1,0)</f>
        <v/>
      </c>
    </row>
    <row r="2346">
      <c r="A2346" s="49" t="n">
        <v>46302</v>
      </c>
      <c r="B2346" s="50" t="inlineStr">
        <is>
          <t>BL28339</t>
        </is>
      </c>
      <c r="C2346" s="50" t="inlineStr">
        <is>
          <t>Own shop</t>
        </is>
      </c>
      <c r="D2346" s="50" t="inlineStr">
        <is>
          <t>BL-303</t>
        </is>
      </c>
      <c r="E2346" s="50" t="n">
        <v>2</v>
      </c>
      <c r="F2346" s="51" t="n">
        <v>10</v>
      </c>
      <c r="G2346" s="51" t="n">
        <v>2</v>
      </c>
      <c r="H2346" s="51" t="n">
        <v>4.12</v>
      </c>
      <c r="I2346" s="51" t="n">
        <v>4.39</v>
      </c>
      <c r="J2346" s="50" t="n"/>
      <c r="K2346" s="52">
        <f>IF(OR($A2346="",$E2346=""),"",IF($P2346=1,0,N($E2346)*N($F2346)-N($G2346)+N($H2346)))</f>
        <v/>
      </c>
      <c r="L2346" s="52">
        <f>IF(K2346="","",IF($P2346=1,0,N($E2346)*IFERROR(INDEX(Products!$D$8:$D$307,MATCH($D2346,Products!$A$8:$A$307,0)),0)))</f>
        <v/>
      </c>
      <c r="M2346" s="52">
        <f>IF(OR(K2346="",$O2346=0),IF(K2346="","",0),IF($P2346=1,0,K2346*(N(INDEX(Settings!$E$11:$E$18,$O2346))+N(INDEX(Settings!$G$11:$G$18,$O2346)))+N(INDEX(Settings!$F$11:$F$18,$O2346))))</f>
        <v/>
      </c>
      <c r="N2346" s="53">
        <f>IF(K2346="","",K2346-L2346-M2346-N($I2346)-$P2346*N(Settings!$D$20))</f>
        <v/>
      </c>
      <c r="O2346">
        <f>IF($C2346="",0,IFERROR(MATCH($C2346,Settings!$D$11:$D$18,0),0))</f>
        <v/>
      </c>
      <c r="P2346">
        <f>IF(LOWER(TRIM($J2346&amp;""))="x",1,0)</f>
        <v/>
      </c>
    </row>
    <row r="2347">
      <c r="A2347" s="49" t="n">
        <v>46302</v>
      </c>
      <c r="B2347" s="50" t="inlineStr">
        <is>
          <t>BL28340</t>
        </is>
      </c>
      <c r="C2347" s="50" t="inlineStr">
        <is>
          <t>Amazon</t>
        </is>
      </c>
      <c r="D2347" s="50" t="inlineStr">
        <is>
          <t>BL-203</t>
        </is>
      </c>
      <c r="E2347" s="50" t="n">
        <v>1</v>
      </c>
      <c r="F2347" s="51" t="n">
        <v>17.56</v>
      </c>
      <c r="G2347" s="51" t="n">
        <v>0</v>
      </c>
      <c r="H2347" s="51" t="n">
        <v>0</v>
      </c>
      <c r="I2347" s="51" t="n">
        <v>5.08</v>
      </c>
      <c r="J2347" s="50" t="n"/>
      <c r="K2347" s="52">
        <f>IF(OR($A2347="",$E2347=""),"",IF($P2347=1,0,N($E2347)*N($F2347)-N($G2347)+N($H2347)))</f>
        <v/>
      </c>
      <c r="L2347" s="52">
        <f>IF(K2347="","",IF($P2347=1,0,N($E2347)*IFERROR(INDEX(Products!$D$8:$D$307,MATCH($D2347,Products!$A$8:$A$307,0)),0)))</f>
        <v/>
      </c>
      <c r="M2347" s="52">
        <f>IF(OR(K2347="",$O2347=0),IF(K2347="","",0),IF($P2347=1,0,K2347*(N(INDEX(Settings!$E$11:$E$18,$O2347))+N(INDEX(Settings!$G$11:$G$18,$O2347)))+N(INDEX(Settings!$F$11:$F$18,$O2347))))</f>
        <v/>
      </c>
      <c r="N2347" s="53">
        <f>IF(K2347="","",K2347-L2347-M2347-N($I2347)-$P2347*N(Settings!$D$20))</f>
        <v/>
      </c>
      <c r="O2347">
        <f>IF($C2347="",0,IFERROR(MATCH($C2347,Settings!$D$11:$D$18,0),0))</f>
        <v/>
      </c>
      <c r="P2347">
        <f>IF(LOWER(TRIM($J2347&amp;""))="x",1,0)</f>
        <v/>
      </c>
    </row>
    <row r="2348">
      <c r="A2348" s="49" t="n">
        <v>46302</v>
      </c>
      <c r="B2348" s="50" t="inlineStr">
        <is>
          <t>BL28341</t>
        </is>
      </c>
      <c r="C2348" s="50" t="inlineStr">
        <is>
          <t>Etsy</t>
        </is>
      </c>
      <c r="D2348" s="50" t="inlineStr">
        <is>
          <t>BL-203</t>
        </is>
      </c>
      <c r="E2348" s="50" t="n">
        <v>2</v>
      </c>
      <c r="F2348" s="51" t="n">
        <v>16.72</v>
      </c>
      <c r="G2348" s="51" t="n">
        <v>0</v>
      </c>
      <c r="H2348" s="51" t="n">
        <v>3.28</v>
      </c>
      <c r="I2348" s="51" t="n">
        <v>4.62</v>
      </c>
      <c r="J2348" s="50" t="n"/>
      <c r="K2348" s="52">
        <f>IF(OR($A2348="",$E2348=""),"",IF($P2348=1,0,N($E2348)*N($F2348)-N($G2348)+N($H2348)))</f>
        <v/>
      </c>
      <c r="L2348" s="52">
        <f>IF(K2348="","",IF($P2348=1,0,N($E2348)*IFERROR(INDEX(Products!$D$8:$D$307,MATCH($D2348,Products!$A$8:$A$307,0)),0)))</f>
        <v/>
      </c>
      <c r="M2348" s="52">
        <f>IF(OR(K2348="",$O2348=0),IF(K2348="","",0),IF($P2348=1,0,K2348*(N(INDEX(Settings!$E$11:$E$18,$O2348))+N(INDEX(Settings!$G$11:$G$18,$O2348)))+N(INDEX(Settings!$F$11:$F$18,$O2348))))</f>
        <v/>
      </c>
      <c r="N2348" s="53">
        <f>IF(K2348="","",K2348-L2348-M2348-N($I2348)-$P2348*N(Settings!$D$20))</f>
        <v/>
      </c>
      <c r="O2348">
        <f>IF($C2348="",0,IFERROR(MATCH($C2348,Settings!$D$11:$D$18,0),0))</f>
        <v/>
      </c>
      <c r="P2348">
        <f>IF(LOWER(TRIM($J2348&amp;""))="x",1,0)</f>
        <v/>
      </c>
    </row>
    <row r="2349">
      <c r="A2349" s="49" t="n">
        <v>46303</v>
      </c>
      <c r="B2349" s="50" t="inlineStr">
        <is>
          <t>BL28342</t>
        </is>
      </c>
      <c r="C2349" s="50" t="inlineStr">
        <is>
          <t>Etsy</t>
        </is>
      </c>
      <c r="D2349" s="50" t="inlineStr">
        <is>
          <t>BL-303</t>
        </is>
      </c>
      <c r="E2349" s="50" t="n">
        <v>1</v>
      </c>
      <c r="F2349" s="51" t="n">
        <v>10</v>
      </c>
      <c r="G2349" s="51" t="n">
        <v>0</v>
      </c>
      <c r="H2349" s="51" t="n">
        <v>3.28</v>
      </c>
      <c r="I2349" s="51" t="n">
        <v>4.69</v>
      </c>
      <c r="J2349" s="50" t="n"/>
      <c r="K2349" s="52">
        <f>IF(OR($A2349="",$E2349=""),"",IF($P2349=1,0,N($E2349)*N($F2349)-N($G2349)+N($H2349)))</f>
        <v/>
      </c>
      <c r="L2349" s="52">
        <f>IF(K2349="","",IF($P2349=1,0,N($E2349)*IFERROR(INDEX(Products!$D$8:$D$307,MATCH($D2349,Products!$A$8:$A$307,0)),0)))</f>
        <v/>
      </c>
      <c r="M2349" s="52">
        <f>IF(OR(K2349="",$O2349=0),IF(K2349="","",0),IF($P2349=1,0,K2349*(N(INDEX(Settings!$E$11:$E$18,$O2349))+N(INDEX(Settings!$G$11:$G$18,$O2349)))+N(INDEX(Settings!$F$11:$F$18,$O2349))))</f>
        <v/>
      </c>
      <c r="N2349" s="53">
        <f>IF(K2349="","",K2349-L2349-M2349-N($I2349)-$P2349*N(Settings!$D$20))</f>
        <v/>
      </c>
      <c r="O2349">
        <f>IF($C2349="",0,IFERROR(MATCH($C2349,Settings!$D$11:$D$18,0),0))</f>
        <v/>
      </c>
      <c r="P2349">
        <f>IF(LOWER(TRIM($J2349&amp;""))="x",1,0)</f>
        <v/>
      </c>
    </row>
    <row r="2350">
      <c r="A2350" s="49" t="n">
        <v>46303</v>
      </c>
      <c r="B2350" s="50" t="inlineStr">
        <is>
          <t>BL28343</t>
        </is>
      </c>
      <c r="C2350" s="50" t="inlineStr">
        <is>
          <t>eBay</t>
        </is>
      </c>
      <c r="D2350" s="50" t="inlineStr">
        <is>
          <t>BL-303</t>
        </is>
      </c>
      <c r="E2350" s="50" t="n">
        <v>1</v>
      </c>
      <c r="F2350" s="51" t="n">
        <v>10</v>
      </c>
      <c r="G2350" s="51" t="n">
        <v>0</v>
      </c>
      <c r="H2350" s="51" t="n">
        <v>3.28</v>
      </c>
      <c r="I2350" s="51" t="n">
        <v>4.76</v>
      </c>
      <c r="J2350" s="50" t="n"/>
      <c r="K2350" s="52">
        <f>IF(OR($A2350="",$E2350=""),"",IF($P2350=1,0,N($E2350)*N($F2350)-N($G2350)+N($H2350)))</f>
        <v/>
      </c>
      <c r="L2350" s="52">
        <f>IF(K2350="","",IF($P2350=1,0,N($E2350)*IFERROR(INDEX(Products!$D$8:$D$307,MATCH($D2350,Products!$A$8:$A$307,0)),0)))</f>
        <v/>
      </c>
      <c r="M2350" s="52">
        <f>IF(OR(K2350="",$O2350=0),IF(K2350="","",0),IF($P2350=1,0,K2350*(N(INDEX(Settings!$E$11:$E$18,$O2350))+N(INDEX(Settings!$G$11:$G$18,$O2350)))+N(INDEX(Settings!$F$11:$F$18,$O2350))))</f>
        <v/>
      </c>
      <c r="N2350" s="53">
        <f>IF(K2350="","",K2350-L2350-M2350-N($I2350)-$P2350*N(Settings!$D$20))</f>
        <v/>
      </c>
      <c r="O2350">
        <f>IF($C2350="",0,IFERROR(MATCH($C2350,Settings!$D$11:$D$18,0),0))</f>
        <v/>
      </c>
      <c r="P2350">
        <f>IF(LOWER(TRIM($J2350&amp;""))="x",1,0)</f>
        <v/>
      </c>
    </row>
    <row r="2351">
      <c r="A2351" s="49" t="n">
        <v>46303</v>
      </c>
      <c r="B2351" s="50" t="inlineStr">
        <is>
          <t>BL28344</t>
        </is>
      </c>
      <c r="C2351" s="50" t="inlineStr">
        <is>
          <t>eBay</t>
        </is>
      </c>
      <c r="D2351" s="50" t="inlineStr">
        <is>
          <t>BL-403</t>
        </is>
      </c>
      <c r="E2351" s="50" t="n">
        <v>1</v>
      </c>
      <c r="F2351" s="51" t="n">
        <v>10.84</v>
      </c>
      <c r="G2351" s="51" t="n">
        <v>0</v>
      </c>
      <c r="H2351" s="51" t="n">
        <v>3.28</v>
      </c>
      <c r="I2351" s="51" t="n">
        <v>5.06</v>
      </c>
      <c r="J2351" s="50" t="inlineStr">
        <is>
          <t>x</t>
        </is>
      </c>
      <c r="K2351" s="52">
        <f>IF(OR($A2351="",$E2351=""),"",IF($P2351=1,0,N($E2351)*N($F2351)-N($G2351)+N($H2351)))</f>
        <v/>
      </c>
      <c r="L2351" s="52">
        <f>IF(K2351="","",IF($P2351=1,0,N($E2351)*IFERROR(INDEX(Products!$D$8:$D$307,MATCH($D2351,Products!$A$8:$A$307,0)),0)))</f>
        <v/>
      </c>
      <c r="M2351" s="52">
        <f>IF(OR(K2351="",$O2351=0),IF(K2351="","",0),IF($P2351=1,0,K2351*(N(INDEX(Settings!$E$11:$E$18,$O2351))+N(INDEX(Settings!$G$11:$G$18,$O2351)))+N(INDEX(Settings!$F$11:$F$18,$O2351))))</f>
        <v/>
      </c>
      <c r="N2351" s="53">
        <f>IF(K2351="","",K2351-L2351-M2351-N($I2351)-$P2351*N(Settings!$D$20))</f>
        <v/>
      </c>
      <c r="O2351">
        <f>IF($C2351="",0,IFERROR(MATCH($C2351,Settings!$D$11:$D$18,0),0))</f>
        <v/>
      </c>
      <c r="P2351">
        <f>IF(LOWER(TRIM($J2351&amp;""))="x",1,0)</f>
        <v/>
      </c>
    </row>
    <row r="2352">
      <c r="A2352" s="49" t="n">
        <v>46303</v>
      </c>
      <c r="B2352" s="50" t="inlineStr">
        <is>
          <t>BL28345</t>
        </is>
      </c>
      <c r="C2352" s="50" t="inlineStr">
        <is>
          <t>Own shop</t>
        </is>
      </c>
      <c r="D2352" s="50" t="inlineStr">
        <is>
          <t>BL-403</t>
        </is>
      </c>
      <c r="E2352" s="50" t="n">
        <v>1</v>
      </c>
      <c r="F2352" s="51" t="n">
        <v>10.84</v>
      </c>
      <c r="G2352" s="51" t="n">
        <v>0</v>
      </c>
      <c r="H2352" s="51" t="n">
        <v>4.12</v>
      </c>
      <c r="I2352" s="51" t="n">
        <v>4.62</v>
      </c>
      <c r="J2352" s="50" t="n"/>
      <c r="K2352" s="52">
        <f>IF(OR($A2352="",$E2352=""),"",IF($P2352=1,0,N($E2352)*N($F2352)-N($G2352)+N($H2352)))</f>
        <v/>
      </c>
      <c r="L2352" s="52">
        <f>IF(K2352="","",IF($P2352=1,0,N($E2352)*IFERROR(INDEX(Products!$D$8:$D$307,MATCH($D2352,Products!$A$8:$A$307,0)),0)))</f>
        <v/>
      </c>
      <c r="M2352" s="52">
        <f>IF(OR(K2352="",$O2352=0),IF(K2352="","",0),IF($P2352=1,0,K2352*(N(INDEX(Settings!$E$11:$E$18,$O2352))+N(INDEX(Settings!$G$11:$G$18,$O2352)))+N(INDEX(Settings!$F$11:$F$18,$O2352))))</f>
        <v/>
      </c>
      <c r="N2352" s="53">
        <f>IF(K2352="","",K2352-L2352-M2352-N($I2352)-$P2352*N(Settings!$D$20))</f>
        <v/>
      </c>
      <c r="O2352">
        <f>IF($C2352="",0,IFERROR(MATCH($C2352,Settings!$D$11:$D$18,0),0))</f>
        <v/>
      </c>
      <c r="P2352">
        <f>IF(LOWER(TRIM($J2352&amp;""))="x",1,0)</f>
        <v/>
      </c>
    </row>
    <row r="2353">
      <c r="A2353" s="49" t="n">
        <v>46303</v>
      </c>
      <c r="B2353" s="50" t="inlineStr">
        <is>
          <t>BL28346</t>
        </is>
      </c>
      <c r="C2353" s="50" t="inlineStr">
        <is>
          <t>Amazon</t>
        </is>
      </c>
      <c r="D2353" s="50" t="inlineStr">
        <is>
          <t>BL-403</t>
        </is>
      </c>
      <c r="E2353" s="50" t="n">
        <v>1</v>
      </c>
      <c r="F2353" s="51" t="n">
        <v>11.38</v>
      </c>
      <c r="G2353" s="51" t="n">
        <v>0</v>
      </c>
      <c r="H2353" s="51" t="n">
        <v>0</v>
      </c>
      <c r="I2353" s="51" t="n">
        <v>4.41</v>
      </c>
      <c r="J2353" s="50" t="n"/>
      <c r="K2353" s="52">
        <f>IF(OR($A2353="",$E2353=""),"",IF($P2353=1,0,N($E2353)*N($F2353)-N($G2353)+N($H2353)))</f>
        <v/>
      </c>
      <c r="L2353" s="52">
        <f>IF(K2353="","",IF($P2353=1,0,N($E2353)*IFERROR(INDEX(Products!$D$8:$D$307,MATCH($D2353,Products!$A$8:$A$307,0)),0)))</f>
        <v/>
      </c>
      <c r="M2353" s="52">
        <f>IF(OR(K2353="",$O2353=0),IF(K2353="","",0),IF($P2353=1,0,K2353*(N(INDEX(Settings!$E$11:$E$18,$O2353))+N(INDEX(Settings!$G$11:$G$18,$O2353)))+N(INDEX(Settings!$F$11:$F$18,$O2353))))</f>
        <v/>
      </c>
      <c r="N2353" s="53">
        <f>IF(K2353="","",K2353-L2353-M2353-N($I2353)-$P2353*N(Settings!$D$20))</f>
        <v/>
      </c>
      <c r="O2353">
        <f>IF($C2353="",0,IFERROR(MATCH($C2353,Settings!$D$11:$D$18,0),0))</f>
        <v/>
      </c>
      <c r="P2353">
        <f>IF(LOWER(TRIM($J2353&amp;""))="x",1,0)</f>
        <v/>
      </c>
    </row>
    <row r="2354">
      <c r="A2354" s="49" t="n">
        <v>46303</v>
      </c>
      <c r="B2354" s="50" t="inlineStr">
        <is>
          <t>BL28347</t>
        </is>
      </c>
      <c r="C2354" s="50" t="inlineStr">
        <is>
          <t>Amazon</t>
        </is>
      </c>
      <c r="D2354" s="50" t="inlineStr">
        <is>
          <t>BL-203</t>
        </is>
      </c>
      <c r="E2354" s="50" t="n">
        <v>1</v>
      </c>
      <c r="F2354" s="51" t="n">
        <v>17.56</v>
      </c>
      <c r="G2354" s="51" t="n">
        <v>0</v>
      </c>
      <c r="H2354" s="51" t="n">
        <v>0</v>
      </c>
      <c r="I2354" s="51" t="n">
        <v>4.54</v>
      </c>
      <c r="J2354" s="50" t="n"/>
      <c r="K2354" s="52">
        <f>IF(OR($A2354="",$E2354=""),"",IF($P2354=1,0,N($E2354)*N($F2354)-N($G2354)+N($H2354)))</f>
        <v/>
      </c>
      <c r="L2354" s="52">
        <f>IF(K2354="","",IF($P2354=1,0,N($E2354)*IFERROR(INDEX(Products!$D$8:$D$307,MATCH($D2354,Products!$A$8:$A$307,0)),0)))</f>
        <v/>
      </c>
      <c r="M2354" s="52">
        <f>IF(OR(K2354="",$O2354=0),IF(K2354="","",0),IF($P2354=1,0,K2354*(N(INDEX(Settings!$E$11:$E$18,$O2354))+N(INDEX(Settings!$G$11:$G$18,$O2354)))+N(INDEX(Settings!$F$11:$F$18,$O2354))))</f>
        <v/>
      </c>
      <c r="N2354" s="53">
        <f>IF(K2354="","",K2354-L2354-M2354-N($I2354)-$P2354*N(Settings!$D$20))</f>
        <v/>
      </c>
      <c r="O2354">
        <f>IF($C2354="",0,IFERROR(MATCH($C2354,Settings!$D$11:$D$18,0),0))</f>
        <v/>
      </c>
      <c r="P2354">
        <f>IF(LOWER(TRIM($J2354&amp;""))="x",1,0)</f>
        <v/>
      </c>
    </row>
    <row r="2355">
      <c r="A2355" s="49" t="n">
        <v>46303</v>
      </c>
      <c r="B2355" s="50" t="inlineStr">
        <is>
          <t>BL28348</t>
        </is>
      </c>
      <c r="C2355" s="50" t="inlineStr">
        <is>
          <t>Own shop</t>
        </is>
      </c>
      <c r="D2355" s="50" t="inlineStr">
        <is>
          <t>BL-303</t>
        </is>
      </c>
      <c r="E2355" s="50" t="n">
        <v>2</v>
      </c>
      <c r="F2355" s="51" t="n">
        <v>10</v>
      </c>
      <c r="G2355" s="51" t="n">
        <v>0</v>
      </c>
      <c r="H2355" s="51" t="n">
        <v>4.12</v>
      </c>
      <c r="I2355" s="51" t="n">
        <v>4.92</v>
      </c>
      <c r="J2355" s="50" t="n"/>
      <c r="K2355" s="52">
        <f>IF(OR($A2355="",$E2355=""),"",IF($P2355=1,0,N($E2355)*N($F2355)-N($G2355)+N($H2355)))</f>
        <v/>
      </c>
      <c r="L2355" s="52">
        <f>IF(K2355="","",IF($P2355=1,0,N($E2355)*IFERROR(INDEX(Products!$D$8:$D$307,MATCH($D2355,Products!$A$8:$A$307,0)),0)))</f>
        <v/>
      </c>
      <c r="M2355" s="52">
        <f>IF(OR(K2355="",$O2355=0),IF(K2355="","",0),IF($P2355=1,0,K2355*(N(INDEX(Settings!$E$11:$E$18,$O2355))+N(INDEX(Settings!$G$11:$G$18,$O2355)))+N(INDEX(Settings!$F$11:$F$18,$O2355))))</f>
        <v/>
      </c>
      <c r="N2355" s="53">
        <f>IF(K2355="","",K2355-L2355-M2355-N($I2355)-$P2355*N(Settings!$D$20))</f>
        <v/>
      </c>
      <c r="O2355">
        <f>IF($C2355="",0,IFERROR(MATCH($C2355,Settings!$D$11:$D$18,0),0))</f>
        <v/>
      </c>
      <c r="P2355">
        <f>IF(LOWER(TRIM($J2355&amp;""))="x",1,0)</f>
        <v/>
      </c>
    </row>
    <row r="2356">
      <c r="A2356" s="49" t="n">
        <v>46303</v>
      </c>
      <c r="B2356" s="50" t="inlineStr">
        <is>
          <t>BL28349</t>
        </is>
      </c>
      <c r="C2356" s="50" t="inlineStr">
        <is>
          <t>Amazon</t>
        </is>
      </c>
      <c r="D2356" s="50" t="inlineStr">
        <is>
          <t>BL-204</t>
        </is>
      </c>
      <c r="E2356" s="50" t="n">
        <v>1</v>
      </c>
      <c r="F2356" s="51" t="n">
        <v>20.21</v>
      </c>
      <c r="G2356" s="51" t="n">
        <v>0</v>
      </c>
      <c r="H2356" s="51" t="n">
        <v>0</v>
      </c>
      <c r="I2356" s="51" t="n">
        <v>4.18</v>
      </c>
      <c r="J2356" s="50" t="n"/>
      <c r="K2356" s="52">
        <f>IF(OR($A2356="",$E2356=""),"",IF($P2356=1,0,N($E2356)*N($F2356)-N($G2356)+N($H2356)))</f>
        <v/>
      </c>
      <c r="L2356" s="52">
        <f>IF(K2356="","",IF($P2356=1,0,N($E2356)*IFERROR(INDEX(Products!$D$8:$D$307,MATCH($D2356,Products!$A$8:$A$307,0)),0)))</f>
        <v/>
      </c>
      <c r="M2356" s="52">
        <f>IF(OR(K2356="",$O2356=0),IF(K2356="","",0),IF($P2356=1,0,K2356*(N(INDEX(Settings!$E$11:$E$18,$O2356))+N(INDEX(Settings!$G$11:$G$18,$O2356)))+N(INDEX(Settings!$F$11:$F$18,$O2356))))</f>
        <v/>
      </c>
      <c r="N2356" s="53">
        <f>IF(K2356="","",K2356-L2356-M2356-N($I2356)-$P2356*N(Settings!$D$20))</f>
        <v/>
      </c>
      <c r="O2356">
        <f>IF($C2356="",0,IFERROR(MATCH($C2356,Settings!$D$11:$D$18,0),0))</f>
        <v/>
      </c>
      <c r="P2356">
        <f>IF(LOWER(TRIM($J2356&amp;""))="x",1,0)</f>
        <v/>
      </c>
    </row>
    <row r="2357">
      <c r="A2357" s="49" t="n">
        <v>46303</v>
      </c>
      <c r="B2357" s="50" t="inlineStr">
        <is>
          <t>BL28350</t>
        </is>
      </c>
      <c r="C2357" s="50" t="inlineStr">
        <is>
          <t>eBay</t>
        </is>
      </c>
      <c r="D2357" s="50" t="inlineStr">
        <is>
          <t>BL-201</t>
        </is>
      </c>
      <c r="E2357" s="50" t="n">
        <v>1</v>
      </c>
      <c r="F2357" s="51" t="n">
        <v>12.52</v>
      </c>
      <c r="G2357" s="51" t="n">
        <v>0</v>
      </c>
      <c r="H2357" s="51" t="n">
        <v>3.28</v>
      </c>
      <c r="I2357" s="51" t="n">
        <v>4.72</v>
      </c>
      <c r="J2357" s="50" t="n"/>
      <c r="K2357" s="52">
        <f>IF(OR($A2357="",$E2357=""),"",IF($P2357=1,0,N($E2357)*N($F2357)-N($G2357)+N($H2357)))</f>
        <v/>
      </c>
      <c r="L2357" s="52">
        <f>IF(K2357="","",IF($P2357=1,0,N($E2357)*IFERROR(INDEX(Products!$D$8:$D$307,MATCH($D2357,Products!$A$8:$A$307,0)),0)))</f>
        <v/>
      </c>
      <c r="M2357" s="52">
        <f>IF(OR(K2357="",$O2357=0),IF(K2357="","",0),IF($P2357=1,0,K2357*(N(INDEX(Settings!$E$11:$E$18,$O2357))+N(INDEX(Settings!$G$11:$G$18,$O2357)))+N(INDEX(Settings!$F$11:$F$18,$O2357))))</f>
        <v/>
      </c>
      <c r="N2357" s="53">
        <f>IF(K2357="","",K2357-L2357-M2357-N($I2357)-$P2357*N(Settings!$D$20))</f>
        <v/>
      </c>
      <c r="O2357">
        <f>IF($C2357="",0,IFERROR(MATCH($C2357,Settings!$D$11:$D$18,0),0))</f>
        <v/>
      </c>
      <c r="P2357">
        <f>IF(LOWER(TRIM($J2357&amp;""))="x",1,0)</f>
        <v/>
      </c>
    </row>
    <row r="2358">
      <c r="A2358" s="49" t="n">
        <v>46303</v>
      </c>
      <c r="B2358" s="50" t="inlineStr">
        <is>
          <t>BL28351</t>
        </is>
      </c>
      <c r="C2358" s="50" t="inlineStr">
        <is>
          <t>Own shop</t>
        </is>
      </c>
      <c r="D2358" s="50" t="inlineStr">
        <is>
          <t>BL-104</t>
        </is>
      </c>
      <c r="E2358" s="50" t="n">
        <v>2</v>
      </c>
      <c r="F2358" s="51" t="n">
        <v>8.32</v>
      </c>
      <c r="G2358" s="51" t="n">
        <v>0</v>
      </c>
      <c r="H2358" s="51" t="n">
        <v>4.12</v>
      </c>
      <c r="I2358" s="51" t="n">
        <v>4.5</v>
      </c>
      <c r="J2358" s="50" t="n"/>
      <c r="K2358" s="52">
        <f>IF(OR($A2358="",$E2358=""),"",IF($P2358=1,0,N($E2358)*N($F2358)-N($G2358)+N($H2358)))</f>
        <v/>
      </c>
      <c r="L2358" s="52">
        <f>IF(K2358="","",IF($P2358=1,0,N($E2358)*IFERROR(INDEX(Products!$D$8:$D$307,MATCH($D2358,Products!$A$8:$A$307,0)),0)))</f>
        <v/>
      </c>
      <c r="M2358" s="52">
        <f>IF(OR(K2358="",$O2358=0),IF(K2358="","",0),IF($P2358=1,0,K2358*(N(INDEX(Settings!$E$11:$E$18,$O2358))+N(INDEX(Settings!$G$11:$G$18,$O2358)))+N(INDEX(Settings!$F$11:$F$18,$O2358))))</f>
        <v/>
      </c>
      <c r="N2358" s="53">
        <f>IF(K2358="","",K2358-L2358-M2358-N($I2358)-$P2358*N(Settings!$D$20))</f>
        <v/>
      </c>
      <c r="O2358">
        <f>IF($C2358="",0,IFERROR(MATCH($C2358,Settings!$D$11:$D$18,0),0))</f>
        <v/>
      </c>
      <c r="P2358">
        <f>IF(LOWER(TRIM($J2358&amp;""))="x",1,0)</f>
        <v/>
      </c>
    </row>
    <row r="2359">
      <c r="A2359" s="49" t="n">
        <v>46303</v>
      </c>
      <c r="B2359" s="50" t="inlineStr">
        <is>
          <t>BL28352</t>
        </is>
      </c>
      <c r="C2359" s="50" t="inlineStr">
        <is>
          <t>eBay</t>
        </is>
      </c>
      <c r="D2359" s="50" t="inlineStr">
        <is>
          <t>BL-303</t>
        </is>
      </c>
      <c r="E2359" s="50" t="n">
        <v>1</v>
      </c>
      <c r="F2359" s="51" t="n">
        <v>10</v>
      </c>
      <c r="G2359" s="51" t="n">
        <v>0</v>
      </c>
      <c r="H2359" s="51" t="n">
        <v>3.28</v>
      </c>
      <c r="I2359" s="51" t="n">
        <v>4.12</v>
      </c>
      <c r="J2359" s="50" t="n"/>
      <c r="K2359" s="52">
        <f>IF(OR($A2359="",$E2359=""),"",IF($P2359=1,0,N($E2359)*N($F2359)-N($G2359)+N($H2359)))</f>
        <v/>
      </c>
      <c r="L2359" s="52">
        <f>IF(K2359="","",IF($P2359=1,0,N($E2359)*IFERROR(INDEX(Products!$D$8:$D$307,MATCH($D2359,Products!$A$8:$A$307,0)),0)))</f>
        <v/>
      </c>
      <c r="M2359" s="52">
        <f>IF(OR(K2359="",$O2359=0),IF(K2359="","",0),IF($P2359=1,0,K2359*(N(INDEX(Settings!$E$11:$E$18,$O2359))+N(INDEX(Settings!$G$11:$G$18,$O2359)))+N(INDEX(Settings!$F$11:$F$18,$O2359))))</f>
        <v/>
      </c>
      <c r="N2359" s="53">
        <f>IF(K2359="","",K2359-L2359-M2359-N($I2359)-$P2359*N(Settings!$D$20))</f>
        <v/>
      </c>
      <c r="O2359">
        <f>IF($C2359="",0,IFERROR(MATCH($C2359,Settings!$D$11:$D$18,0),0))</f>
        <v/>
      </c>
      <c r="P2359">
        <f>IF(LOWER(TRIM($J2359&amp;""))="x",1,0)</f>
        <v/>
      </c>
    </row>
    <row r="2360">
      <c r="A2360" s="49" t="n">
        <v>46304</v>
      </c>
      <c r="B2360" s="50" t="inlineStr">
        <is>
          <t>BL28353</t>
        </is>
      </c>
      <c r="C2360" s="50" t="inlineStr">
        <is>
          <t>Amazon</t>
        </is>
      </c>
      <c r="D2360" s="50" t="inlineStr">
        <is>
          <t>BL-203</t>
        </is>
      </c>
      <c r="E2360" s="50" t="n">
        <v>2</v>
      </c>
      <c r="F2360" s="51" t="n">
        <v>17.56</v>
      </c>
      <c r="G2360" s="51" t="n">
        <v>0</v>
      </c>
      <c r="H2360" s="51" t="n">
        <v>0</v>
      </c>
      <c r="I2360" s="51" t="n">
        <v>4.7</v>
      </c>
      <c r="J2360" s="50" t="n"/>
      <c r="K2360" s="52">
        <f>IF(OR($A2360="",$E2360=""),"",IF($P2360=1,0,N($E2360)*N($F2360)-N($G2360)+N($H2360)))</f>
        <v/>
      </c>
      <c r="L2360" s="52">
        <f>IF(K2360="","",IF($P2360=1,0,N($E2360)*IFERROR(INDEX(Products!$D$8:$D$307,MATCH($D2360,Products!$A$8:$A$307,0)),0)))</f>
        <v/>
      </c>
      <c r="M2360" s="52">
        <f>IF(OR(K2360="",$O2360=0),IF(K2360="","",0),IF($P2360=1,0,K2360*(N(INDEX(Settings!$E$11:$E$18,$O2360))+N(INDEX(Settings!$G$11:$G$18,$O2360)))+N(INDEX(Settings!$F$11:$F$18,$O2360))))</f>
        <v/>
      </c>
      <c r="N2360" s="53">
        <f>IF(K2360="","",K2360-L2360-M2360-N($I2360)-$P2360*N(Settings!$D$20))</f>
        <v/>
      </c>
      <c r="O2360">
        <f>IF($C2360="",0,IFERROR(MATCH($C2360,Settings!$D$11:$D$18,0),0))</f>
        <v/>
      </c>
      <c r="P2360">
        <f>IF(LOWER(TRIM($J2360&amp;""))="x",1,0)</f>
        <v/>
      </c>
    </row>
    <row r="2361">
      <c r="A2361" s="49" t="n">
        <v>46304</v>
      </c>
      <c r="B2361" s="50" t="inlineStr">
        <is>
          <t>BL28354</t>
        </is>
      </c>
      <c r="C2361" s="50" t="inlineStr">
        <is>
          <t>eBay</t>
        </is>
      </c>
      <c r="D2361" s="50" t="inlineStr">
        <is>
          <t>BL-403</t>
        </is>
      </c>
      <c r="E2361" s="50" t="n">
        <v>2</v>
      </c>
      <c r="F2361" s="51" t="n">
        <v>10.84</v>
      </c>
      <c r="G2361" s="51" t="n">
        <v>0</v>
      </c>
      <c r="H2361" s="51" t="n">
        <v>3.28</v>
      </c>
      <c r="I2361" s="51" t="n">
        <v>4.3</v>
      </c>
      <c r="J2361" s="50" t="n"/>
      <c r="K2361" s="52">
        <f>IF(OR($A2361="",$E2361=""),"",IF($P2361=1,0,N($E2361)*N($F2361)-N($G2361)+N($H2361)))</f>
        <v/>
      </c>
      <c r="L2361" s="52">
        <f>IF(K2361="","",IF($P2361=1,0,N($E2361)*IFERROR(INDEX(Products!$D$8:$D$307,MATCH($D2361,Products!$A$8:$A$307,0)),0)))</f>
        <v/>
      </c>
      <c r="M2361" s="52">
        <f>IF(OR(K2361="",$O2361=0),IF(K2361="","",0),IF($P2361=1,0,K2361*(N(INDEX(Settings!$E$11:$E$18,$O2361))+N(INDEX(Settings!$G$11:$G$18,$O2361)))+N(INDEX(Settings!$F$11:$F$18,$O2361))))</f>
        <v/>
      </c>
      <c r="N2361" s="53">
        <f>IF(K2361="","",K2361-L2361-M2361-N($I2361)-$P2361*N(Settings!$D$20))</f>
        <v/>
      </c>
      <c r="O2361">
        <f>IF($C2361="",0,IFERROR(MATCH($C2361,Settings!$D$11:$D$18,0),0))</f>
        <v/>
      </c>
      <c r="P2361">
        <f>IF(LOWER(TRIM($J2361&amp;""))="x",1,0)</f>
        <v/>
      </c>
    </row>
    <row r="2362">
      <c r="A2362" s="49" t="n">
        <v>46304</v>
      </c>
      <c r="B2362" s="50" t="inlineStr">
        <is>
          <t>BL28355</t>
        </is>
      </c>
      <c r="C2362" s="50" t="inlineStr">
        <is>
          <t>Own shop</t>
        </is>
      </c>
      <c r="D2362" s="50" t="inlineStr">
        <is>
          <t>BL-202</t>
        </is>
      </c>
      <c r="E2362" s="50" t="n">
        <v>1</v>
      </c>
      <c r="F2362" s="51" t="n">
        <v>57.98</v>
      </c>
      <c r="G2362" s="51" t="n">
        <v>0</v>
      </c>
      <c r="H2362" s="51" t="n">
        <v>0</v>
      </c>
      <c r="I2362" s="51" t="n">
        <v>6.9</v>
      </c>
      <c r="J2362" s="50" t="n"/>
      <c r="K2362" s="52">
        <f>IF(OR($A2362="",$E2362=""),"",IF($P2362=1,0,N($E2362)*N($F2362)-N($G2362)+N($H2362)))</f>
        <v/>
      </c>
      <c r="L2362" s="52">
        <f>IF(K2362="","",IF($P2362=1,0,N($E2362)*IFERROR(INDEX(Products!$D$8:$D$307,MATCH($D2362,Products!$A$8:$A$307,0)),0)))</f>
        <v/>
      </c>
      <c r="M2362" s="52">
        <f>IF(OR(K2362="",$O2362=0),IF(K2362="","",0),IF($P2362=1,0,K2362*(N(INDEX(Settings!$E$11:$E$18,$O2362))+N(INDEX(Settings!$G$11:$G$18,$O2362)))+N(INDEX(Settings!$F$11:$F$18,$O2362))))</f>
        <v/>
      </c>
      <c r="N2362" s="53">
        <f>IF(K2362="","",K2362-L2362-M2362-N($I2362)-$P2362*N(Settings!$D$20))</f>
        <v/>
      </c>
      <c r="O2362">
        <f>IF($C2362="",0,IFERROR(MATCH($C2362,Settings!$D$11:$D$18,0),0))</f>
        <v/>
      </c>
      <c r="P2362">
        <f>IF(LOWER(TRIM($J2362&amp;""))="x",1,0)</f>
        <v/>
      </c>
    </row>
    <row r="2363">
      <c r="A2363" s="49" t="n">
        <v>46304</v>
      </c>
      <c r="B2363" s="50" t="inlineStr">
        <is>
          <t>BL28356</t>
        </is>
      </c>
      <c r="C2363" s="50" t="inlineStr">
        <is>
          <t>Own shop</t>
        </is>
      </c>
      <c r="D2363" s="50" t="inlineStr">
        <is>
          <t>BL-203</t>
        </is>
      </c>
      <c r="E2363" s="50" t="n">
        <v>1</v>
      </c>
      <c r="F2363" s="51" t="n">
        <v>16.72</v>
      </c>
      <c r="G2363" s="51" t="n">
        <v>0</v>
      </c>
      <c r="H2363" s="51" t="n">
        <v>4.12</v>
      </c>
      <c r="I2363" s="51" t="n">
        <v>5.05</v>
      </c>
      <c r="J2363" s="50" t="n"/>
      <c r="K2363" s="52">
        <f>IF(OR($A2363="",$E2363=""),"",IF($P2363=1,0,N($E2363)*N($F2363)-N($G2363)+N($H2363)))</f>
        <v/>
      </c>
      <c r="L2363" s="52">
        <f>IF(K2363="","",IF($P2363=1,0,N($E2363)*IFERROR(INDEX(Products!$D$8:$D$307,MATCH($D2363,Products!$A$8:$A$307,0)),0)))</f>
        <v/>
      </c>
      <c r="M2363" s="52">
        <f>IF(OR(K2363="",$O2363=0),IF(K2363="","",0),IF($P2363=1,0,K2363*(N(INDEX(Settings!$E$11:$E$18,$O2363))+N(INDEX(Settings!$G$11:$G$18,$O2363)))+N(INDEX(Settings!$F$11:$F$18,$O2363))))</f>
        <v/>
      </c>
      <c r="N2363" s="53">
        <f>IF(K2363="","",K2363-L2363-M2363-N($I2363)-$P2363*N(Settings!$D$20))</f>
        <v/>
      </c>
      <c r="O2363">
        <f>IF($C2363="",0,IFERROR(MATCH($C2363,Settings!$D$11:$D$18,0),0))</f>
        <v/>
      </c>
      <c r="P2363">
        <f>IF(LOWER(TRIM($J2363&amp;""))="x",1,0)</f>
        <v/>
      </c>
    </row>
    <row r="2364">
      <c r="A2364" s="49" t="n">
        <v>46304</v>
      </c>
      <c r="B2364" s="50" t="inlineStr">
        <is>
          <t>BL28357</t>
        </is>
      </c>
      <c r="C2364" s="50" t="inlineStr">
        <is>
          <t>Own shop</t>
        </is>
      </c>
      <c r="D2364" s="50" t="inlineStr">
        <is>
          <t>BL-201</t>
        </is>
      </c>
      <c r="E2364" s="50" t="n">
        <v>1</v>
      </c>
      <c r="F2364" s="51" t="n">
        <v>12.52</v>
      </c>
      <c r="G2364" s="51" t="n">
        <v>0</v>
      </c>
      <c r="H2364" s="51" t="n">
        <v>4.12</v>
      </c>
      <c r="I2364" s="51" t="n">
        <v>4.45</v>
      </c>
      <c r="J2364" s="50" t="n"/>
      <c r="K2364" s="52">
        <f>IF(OR($A2364="",$E2364=""),"",IF($P2364=1,0,N($E2364)*N($F2364)-N($G2364)+N($H2364)))</f>
        <v/>
      </c>
      <c r="L2364" s="52">
        <f>IF(K2364="","",IF($P2364=1,0,N($E2364)*IFERROR(INDEX(Products!$D$8:$D$307,MATCH($D2364,Products!$A$8:$A$307,0)),0)))</f>
        <v/>
      </c>
      <c r="M2364" s="52">
        <f>IF(OR(K2364="",$O2364=0),IF(K2364="","",0),IF($P2364=1,0,K2364*(N(INDEX(Settings!$E$11:$E$18,$O2364))+N(INDEX(Settings!$G$11:$G$18,$O2364)))+N(INDEX(Settings!$F$11:$F$18,$O2364))))</f>
        <v/>
      </c>
      <c r="N2364" s="53">
        <f>IF(K2364="","",K2364-L2364-M2364-N($I2364)-$P2364*N(Settings!$D$20))</f>
        <v/>
      </c>
      <c r="O2364">
        <f>IF($C2364="",0,IFERROR(MATCH($C2364,Settings!$D$11:$D$18,0),0))</f>
        <v/>
      </c>
      <c r="P2364">
        <f>IF(LOWER(TRIM($J2364&amp;""))="x",1,0)</f>
        <v/>
      </c>
    </row>
    <row r="2365">
      <c r="A2365" s="49" t="n">
        <v>46304</v>
      </c>
      <c r="B2365" s="50" t="inlineStr">
        <is>
          <t>BL28358</t>
        </is>
      </c>
      <c r="C2365" s="50" t="inlineStr">
        <is>
          <t>Own shop</t>
        </is>
      </c>
      <c r="D2365" s="50" t="inlineStr">
        <is>
          <t>BL-401</t>
        </is>
      </c>
      <c r="E2365" s="50" t="n">
        <v>1</v>
      </c>
      <c r="F2365" s="51" t="n">
        <v>23.45</v>
      </c>
      <c r="G2365" s="51" t="n">
        <v>2.35</v>
      </c>
      <c r="H2365" s="51" t="n">
        <v>4.12</v>
      </c>
      <c r="I2365" s="51" t="n">
        <v>5.01</v>
      </c>
      <c r="J2365" s="50" t="n"/>
      <c r="K2365" s="52">
        <f>IF(OR($A2365="",$E2365=""),"",IF($P2365=1,0,N($E2365)*N($F2365)-N($G2365)+N($H2365)))</f>
        <v/>
      </c>
      <c r="L2365" s="52">
        <f>IF(K2365="","",IF($P2365=1,0,N($E2365)*IFERROR(INDEX(Products!$D$8:$D$307,MATCH($D2365,Products!$A$8:$A$307,0)),0)))</f>
        <v/>
      </c>
      <c r="M2365" s="52">
        <f>IF(OR(K2365="",$O2365=0),IF(K2365="","",0),IF($P2365=1,0,K2365*(N(INDEX(Settings!$E$11:$E$18,$O2365))+N(INDEX(Settings!$G$11:$G$18,$O2365)))+N(INDEX(Settings!$F$11:$F$18,$O2365))))</f>
        <v/>
      </c>
      <c r="N2365" s="53">
        <f>IF(K2365="","",K2365-L2365-M2365-N($I2365)-$P2365*N(Settings!$D$20))</f>
        <v/>
      </c>
      <c r="O2365">
        <f>IF($C2365="",0,IFERROR(MATCH($C2365,Settings!$D$11:$D$18,0),0))</f>
        <v/>
      </c>
      <c r="P2365">
        <f>IF(LOWER(TRIM($J2365&amp;""))="x",1,0)</f>
        <v/>
      </c>
    </row>
    <row r="2366">
      <c r="A2366" s="49" t="n">
        <v>46304</v>
      </c>
      <c r="B2366" s="50" t="inlineStr">
        <is>
          <t>BL28359</t>
        </is>
      </c>
      <c r="C2366" s="50" t="inlineStr">
        <is>
          <t>eBay</t>
        </is>
      </c>
      <c r="D2366" s="50" t="inlineStr">
        <is>
          <t>BL-203</t>
        </is>
      </c>
      <c r="E2366" s="50" t="n">
        <v>1</v>
      </c>
      <c r="F2366" s="51" t="n">
        <v>16.72</v>
      </c>
      <c r="G2366" s="51" t="n">
        <v>0</v>
      </c>
      <c r="H2366" s="51" t="n">
        <v>3.28</v>
      </c>
      <c r="I2366" s="51" t="n">
        <v>4.22</v>
      </c>
      <c r="J2366" s="50" t="n"/>
      <c r="K2366" s="52">
        <f>IF(OR($A2366="",$E2366=""),"",IF($P2366=1,0,N($E2366)*N($F2366)-N($G2366)+N($H2366)))</f>
        <v/>
      </c>
      <c r="L2366" s="52">
        <f>IF(K2366="","",IF($P2366=1,0,N($E2366)*IFERROR(INDEX(Products!$D$8:$D$307,MATCH($D2366,Products!$A$8:$A$307,0)),0)))</f>
        <v/>
      </c>
      <c r="M2366" s="52">
        <f>IF(OR(K2366="",$O2366=0),IF(K2366="","",0),IF($P2366=1,0,K2366*(N(INDEX(Settings!$E$11:$E$18,$O2366))+N(INDEX(Settings!$G$11:$G$18,$O2366)))+N(INDEX(Settings!$F$11:$F$18,$O2366))))</f>
        <v/>
      </c>
      <c r="N2366" s="53">
        <f>IF(K2366="","",K2366-L2366-M2366-N($I2366)-$P2366*N(Settings!$D$20))</f>
        <v/>
      </c>
      <c r="O2366">
        <f>IF($C2366="",0,IFERROR(MATCH($C2366,Settings!$D$11:$D$18,0),0))</f>
        <v/>
      </c>
      <c r="P2366">
        <f>IF(LOWER(TRIM($J2366&amp;""))="x",1,0)</f>
        <v/>
      </c>
    </row>
    <row r="2367">
      <c r="A2367" s="49" t="n">
        <v>46304</v>
      </c>
      <c r="B2367" s="50" t="inlineStr">
        <is>
          <t>BL28360</t>
        </is>
      </c>
      <c r="C2367" s="50" t="inlineStr">
        <is>
          <t>eBay</t>
        </is>
      </c>
      <c r="D2367" s="50" t="inlineStr">
        <is>
          <t>BL-401</t>
        </is>
      </c>
      <c r="E2367" s="50" t="n">
        <v>1</v>
      </c>
      <c r="F2367" s="51" t="n">
        <v>23.45</v>
      </c>
      <c r="G2367" s="51" t="n">
        <v>0</v>
      </c>
      <c r="H2367" s="51" t="n">
        <v>3.28</v>
      </c>
      <c r="I2367" s="51" t="n">
        <v>5.12</v>
      </c>
      <c r="J2367" s="50" t="n"/>
      <c r="K2367" s="52">
        <f>IF(OR($A2367="",$E2367=""),"",IF($P2367=1,0,N($E2367)*N($F2367)-N($G2367)+N($H2367)))</f>
        <v/>
      </c>
      <c r="L2367" s="52">
        <f>IF(K2367="","",IF($P2367=1,0,N($E2367)*IFERROR(INDEX(Products!$D$8:$D$307,MATCH($D2367,Products!$A$8:$A$307,0)),0)))</f>
        <v/>
      </c>
      <c r="M2367" s="52">
        <f>IF(OR(K2367="",$O2367=0),IF(K2367="","",0),IF($P2367=1,0,K2367*(N(INDEX(Settings!$E$11:$E$18,$O2367))+N(INDEX(Settings!$G$11:$G$18,$O2367)))+N(INDEX(Settings!$F$11:$F$18,$O2367))))</f>
        <v/>
      </c>
      <c r="N2367" s="53">
        <f>IF(K2367="","",K2367-L2367-M2367-N($I2367)-$P2367*N(Settings!$D$20))</f>
        <v/>
      </c>
      <c r="O2367">
        <f>IF($C2367="",0,IFERROR(MATCH($C2367,Settings!$D$11:$D$18,0),0))</f>
        <v/>
      </c>
      <c r="P2367">
        <f>IF(LOWER(TRIM($J2367&amp;""))="x",1,0)</f>
        <v/>
      </c>
    </row>
    <row r="2368">
      <c r="A2368" s="49" t="n">
        <v>46304</v>
      </c>
      <c r="B2368" s="50" t="inlineStr">
        <is>
          <t>BL28361</t>
        </is>
      </c>
      <c r="C2368" s="50" t="inlineStr">
        <is>
          <t>eBay</t>
        </is>
      </c>
      <c r="D2368" s="50" t="inlineStr">
        <is>
          <t>BL-301</t>
        </is>
      </c>
      <c r="E2368" s="50" t="n">
        <v>1</v>
      </c>
      <c r="F2368" s="51" t="n">
        <v>18.4</v>
      </c>
      <c r="G2368" s="51" t="n">
        <v>0</v>
      </c>
      <c r="H2368" s="51" t="n">
        <v>3.28</v>
      </c>
      <c r="I2368" s="51" t="n">
        <v>4.18</v>
      </c>
      <c r="J2368" s="50" t="n"/>
      <c r="K2368" s="52">
        <f>IF(OR($A2368="",$E2368=""),"",IF($P2368=1,0,N($E2368)*N($F2368)-N($G2368)+N($H2368)))</f>
        <v/>
      </c>
      <c r="L2368" s="52">
        <f>IF(K2368="","",IF($P2368=1,0,N($E2368)*IFERROR(INDEX(Products!$D$8:$D$307,MATCH($D2368,Products!$A$8:$A$307,0)),0)))</f>
        <v/>
      </c>
      <c r="M2368" s="52">
        <f>IF(OR(K2368="",$O2368=0),IF(K2368="","",0),IF($P2368=1,0,K2368*(N(INDEX(Settings!$E$11:$E$18,$O2368))+N(INDEX(Settings!$G$11:$G$18,$O2368)))+N(INDEX(Settings!$F$11:$F$18,$O2368))))</f>
        <v/>
      </c>
      <c r="N2368" s="53">
        <f>IF(K2368="","",K2368-L2368-M2368-N($I2368)-$P2368*N(Settings!$D$20))</f>
        <v/>
      </c>
      <c r="O2368">
        <f>IF($C2368="",0,IFERROR(MATCH($C2368,Settings!$D$11:$D$18,0),0))</f>
        <v/>
      </c>
      <c r="P2368">
        <f>IF(LOWER(TRIM($J2368&amp;""))="x",1,0)</f>
        <v/>
      </c>
    </row>
    <row r="2369">
      <c r="A2369" s="49" t="n">
        <v>46304</v>
      </c>
      <c r="B2369" s="50" t="inlineStr">
        <is>
          <t>BL28362</t>
        </is>
      </c>
      <c r="C2369" s="50" t="inlineStr">
        <is>
          <t>eBay</t>
        </is>
      </c>
      <c r="D2369" s="50" t="inlineStr">
        <is>
          <t>BL-202</t>
        </is>
      </c>
      <c r="E2369" s="50" t="n">
        <v>2</v>
      </c>
      <c r="F2369" s="51" t="n">
        <v>57.98</v>
      </c>
      <c r="G2369" s="51" t="n">
        <v>0</v>
      </c>
      <c r="H2369" s="51" t="n">
        <v>3.28</v>
      </c>
      <c r="I2369" s="51" t="n">
        <v>6.9</v>
      </c>
      <c r="J2369" s="50" t="n"/>
      <c r="K2369" s="52">
        <f>IF(OR($A2369="",$E2369=""),"",IF($P2369=1,0,N($E2369)*N($F2369)-N($G2369)+N($H2369)))</f>
        <v/>
      </c>
      <c r="L2369" s="52">
        <f>IF(K2369="","",IF($P2369=1,0,N($E2369)*IFERROR(INDEX(Products!$D$8:$D$307,MATCH($D2369,Products!$A$8:$A$307,0)),0)))</f>
        <v/>
      </c>
      <c r="M2369" s="52">
        <f>IF(OR(K2369="",$O2369=0),IF(K2369="","",0),IF($P2369=1,0,K2369*(N(INDEX(Settings!$E$11:$E$18,$O2369))+N(INDEX(Settings!$G$11:$G$18,$O2369)))+N(INDEX(Settings!$F$11:$F$18,$O2369))))</f>
        <v/>
      </c>
      <c r="N2369" s="53">
        <f>IF(K2369="","",K2369-L2369-M2369-N($I2369)-$P2369*N(Settings!$D$20))</f>
        <v/>
      </c>
      <c r="O2369">
        <f>IF($C2369="",0,IFERROR(MATCH($C2369,Settings!$D$11:$D$18,0),0))</f>
        <v/>
      </c>
      <c r="P2369">
        <f>IF(LOWER(TRIM($J2369&amp;""))="x",1,0)</f>
        <v/>
      </c>
    </row>
    <row r="2370">
      <c r="A2370" s="49" t="n">
        <v>46304</v>
      </c>
      <c r="B2370" s="50" t="inlineStr">
        <is>
          <t>BL28363</t>
        </is>
      </c>
      <c r="C2370" s="50" t="inlineStr">
        <is>
          <t>eBay</t>
        </is>
      </c>
      <c r="D2370" s="50" t="inlineStr">
        <is>
          <t>BL-103</t>
        </is>
      </c>
      <c r="E2370" s="50" t="n">
        <v>1</v>
      </c>
      <c r="F2370" s="51" t="n">
        <v>29.33</v>
      </c>
      <c r="G2370" s="51" t="n">
        <v>0</v>
      </c>
      <c r="H2370" s="51" t="n">
        <v>3.28</v>
      </c>
      <c r="I2370" s="51" t="n">
        <v>5.06</v>
      </c>
      <c r="J2370" s="50" t="n"/>
      <c r="K2370" s="52">
        <f>IF(OR($A2370="",$E2370=""),"",IF($P2370=1,0,N($E2370)*N($F2370)-N($G2370)+N($H2370)))</f>
        <v/>
      </c>
      <c r="L2370" s="52">
        <f>IF(K2370="","",IF($P2370=1,0,N($E2370)*IFERROR(INDEX(Products!$D$8:$D$307,MATCH($D2370,Products!$A$8:$A$307,0)),0)))</f>
        <v/>
      </c>
      <c r="M2370" s="52">
        <f>IF(OR(K2370="",$O2370=0),IF(K2370="","",0),IF($P2370=1,0,K2370*(N(INDEX(Settings!$E$11:$E$18,$O2370))+N(INDEX(Settings!$G$11:$G$18,$O2370)))+N(INDEX(Settings!$F$11:$F$18,$O2370))))</f>
        <v/>
      </c>
      <c r="N2370" s="53">
        <f>IF(K2370="","",K2370-L2370-M2370-N($I2370)-$P2370*N(Settings!$D$20))</f>
        <v/>
      </c>
      <c r="O2370">
        <f>IF($C2370="",0,IFERROR(MATCH($C2370,Settings!$D$11:$D$18,0),0))</f>
        <v/>
      </c>
      <c r="P2370">
        <f>IF(LOWER(TRIM($J2370&amp;""))="x",1,0)</f>
        <v/>
      </c>
    </row>
    <row r="2371">
      <c r="A2371" s="49" t="n">
        <v>46304</v>
      </c>
      <c r="B2371" s="50" t="inlineStr">
        <is>
          <t>BL28364</t>
        </is>
      </c>
      <c r="C2371" s="50" t="inlineStr">
        <is>
          <t>Own shop</t>
        </is>
      </c>
      <c r="D2371" s="50" t="inlineStr">
        <is>
          <t>BL-102</t>
        </is>
      </c>
      <c r="E2371" s="50" t="n">
        <v>1</v>
      </c>
      <c r="F2371" s="51" t="n">
        <v>14.2</v>
      </c>
      <c r="G2371" s="51" t="n">
        <v>0</v>
      </c>
      <c r="H2371" s="51" t="n">
        <v>4.12</v>
      </c>
      <c r="I2371" s="51" t="n">
        <v>4.64</v>
      </c>
      <c r="J2371" s="50" t="n"/>
      <c r="K2371" s="52">
        <f>IF(OR($A2371="",$E2371=""),"",IF($P2371=1,0,N($E2371)*N($F2371)-N($G2371)+N($H2371)))</f>
        <v/>
      </c>
      <c r="L2371" s="52">
        <f>IF(K2371="","",IF($P2371=1,0,N($E2371)*IFERROR(INDEX(Products!$D$8:$D$307,MATCH($D2371,Products!$A$8:$A$307,0)),0)))</f>
        <v/>
      </c>
      <c r="M2371" s="52">
        <f>IF(OR(K2371="",$O2371=0),IF(K2371="","",0),IF($P2371=1,0,K2371*(N(INDEX(Settings!$E$11:$E$18,$O2371))+N(INDEX(Settings!$G$11:$G$18,$O2371)))+N(INDEX(Settings!$F$11:$F$18,$O2371))))</f>
        <v/>
      </c>
      <c r="N2371" s="53">
        <f>IF(K2371="","",K2371-L2371-M2371-N($I2371)-$P2371*N(Settings!$D$20))</f>
        <v/>
      </c>
      <c r="O2371">
        <f>IF($C2371="",0,IFERROR(MATCH($C2371,Settings!$D$11:$D$18,0),0))</f>
        <v/>
      </c>
      <c r="P2371">
        <f>IF(LOWER(TRIM($J2371&amp;""))="x",1,0)</f>
        <v/>
      </c>
    </row>
    <row r="2372">
      <c r="A2372" s="49" t="n">
        <v>46305</v>
      </c>
      <c r="B2372" s="50" t="inlineStr">
        <is>
          <t>BL28365</t>
        </is>
      </c>
      <c r="C2372" s="50" t="inlineStr">
        <is>
          <t>Own shop</t>
        </is>
      </c>
      <c r="D2372" s="50" t="inlineStr">
        <is>
          <t>BL-201</t>
        </is>
      </c>
      <c r="E2372" s="50" t="n">
        <v>1</v>
      </c>
      <c r="F2372" s="51" t="n">
        <v>12.52</v>
      </c>
      <c r="G2372" s="51" t="n">
        <v>0</v>
      </c>
      <c r="H2372" s="51" t="n">
        <v>4.12</v>
      </c>
      <c r="I2372" s="51" t="n">
        <v>4.44</v>
      </c>
      <c r="J2372" s="50" t="n"/>
      <c r="K2372" s="52">
        <f>IF(OR($A2372="",$E2372=""),"",IF($P2372=1,0,N($E2372)*N($F2372)-N($G2372)+N($H2372)))</f>
        <v/>
      </c>
      <c r="L2372" s="52">
        <f>IF(K2372="","",IF($P2372=1,0,N($E2372)*IFERROR(INDEX(Products!$D$8:$D$307,MATCH($D2372,Products!$A$8:$A$307,0)),0)))</f>
        <v/>
      </c>
      <c r="M2372" s="52">
        <f>IF(OR(K2372="",$O2372=0),IF(K2372="","",0),IF($P2372=1,0,K2372*(N(INDEX(Settings!$E$11:$E$18,$O2372))+N(INDEX(Settings!$G$11:$G$18,$O2372)))+N(INDEX(Settings!$F$11:$F$18,$O2372))))</f>
        <v/>
      </c>
      <c r="N2372" s="53">
        <f>IF(K2372="","",K2372-L2372-M2372-N($I2372)-$P2372*N(Settings!$D$20))</f>
        <v/>
      </c>
      <c r="O2372">
        <f>IF($C2372="",0,IFERROR(MATCH($C2372,Settings!$D$11:$D$18,0),0))</f>
        <v/>
      </c>
      <c r="P2372">
        <f>IF(LOWER(TRIM($J2372&amp;""))="x",1,0)</f>
        <v/>
      </c>
    </row>
    <row r="2373">
      <c r="A2373" s="49" t="n">
        <v>46305</v>
      </c>
      <c r="B2373" s="50" t="inlineStr">
        <is>
          <t>BL28366</t>
        </is>
      </c>
      <c r="C2373" s="50" t="inlineStr">
        <is>
          <t>Own shop</t>
        </is>
      </c>
      <c r="D2373" s="50" t="inlineStr">
        <is>
          <t>BL-202</t>
        </is>
      </c>
      <c r="E2373" s="50" t="n">
        <v>1</v>
      </c>
      <c r="F2373" s="51" t="n">
        <v>57.98</v>
      </c>
      <c r="G2373" s="51" t="n">
        <v>0</v>
      </c>
      <c r="H2373" s="51" t="n">
        <v>0</v>
      </c>
      <c r="I2373" s="51" t="n">
        <v>6.9</v>
      </c>
      <c r="J2373" s="50" t="n"/>
      <c r="K2373" s="52">
        <f>IF(OR($A2373="",$E2373=""),"",IF($P2373=1,0,N($E2373)*N($F2373)-N($G2373)+N($H2373)))</f>
        <v/>
      </c>
      <c r="L2373" s="52">
        <f>IF(K2373="","",IF($P2373=1,0,N($E2373)*IFERROR(INDEX(Products!$D$8:$D$307,MATCH($D2373,Products!$A$8:$A$307,0)),0)))</f>
        <v/>
      </c>
      <c r="M2373" s="52">
        <f>IF(OR(K2373="",$O2373=0),IF(K2373="","",0),IF($P2373=1,0,K2373*(N(INDEX(Settings!$E$11:$E$18,$O2373))+N(INDEX(Settings!$G$11:$G$18,$O2373)))+N(INDEX(Settings!$F$11:$F$18,$O2373))))</f>
        <v/>
      </c>
      <c r="N2373" s="53">
        <f>IF(K2373="","",K2373-L2373-M2373-N($I2373)-$P2373*N(Settings!$D$20))</f>
        <v/>
      </c>
      <c r="O2373">
        <f>IF($C2373="",0,IFERROR(MATCH($C2373,Settings!$D$11:$D$18,0),0))</f>
        <v/>
      </c>
      <c r="P2373">
        <f>IF(LOWER(TRIM($J2373&amp;""))="x",1,0)</f>
        <v/>
      </c>
    </row>
    <row r="2374">
      <c r="A2374" s="49" t="n">
        <v>46305</v>
      </c>
      <c r="B2374" s="50" t="inlineStr">
        <is>
          <t>BL28367</t>
        </is>
      </c>
      <c r="C2374" s="50" t="inlineStr">
        <is>
          <t>Own shop</t>
        </is>
      </c>
      <c r="D2374" s="50" t="inlineStr">
        <is>
          <t>BL-303</t>
        </is>
      </c>
      <c r="E2374" s="50" t="n">
        <v>1</v>
      </c>
      <c r="F2374" s="51" t="n">
        <v>10</v>
      </c>
      <c r="G2374" s="51" t="n">
        <v>0</v>
      </c>
      <c r="H2374" s="51" t="n">
        <v>4.12</v>
      </c>
      <c r="I2374" s="51" t="n">
        <v>4.72</v>
      </c>
      <c r="J2374" s="50" t="n"/>
      <c r="K2374" s="52">
        <f>IF(OR($A2374="",$E2374=""),"",IF($P2374=1,0,N($E2374)*N($F2374)-N($G2374)+N($H2374)))</f>
        <v/>
      </c>
      <c r="L2374" s="52">
        <f>IF(K2374="","",IF($P2374=1,0,N($E2374)*IFERROR(INDEX(Products!$D$8:$D$307,MATCH($D2374,Products!$A$8:$A$307,0)),0)))</f>
        <v/>
      </c>
      <c r="M2374" s="52">
        <f>IF(OR(K2374="",$O2374=0),IF(K2374="","",0),IF($P2374=1,0,K2374*(N(INDEX(Settings!$E$11:$E$18,$O2374))+N(INDEX(Settings!$G$11:$G$18,$O2374)))+N(INDEX(Settings!$F$11:$F$18,$O2374))))</f>
        <v/>
      </c>
      <c r="N2374" s="53">
        <f>IF(K2374="","",K2374-L2374-M2374-N($I2374)-$P2374*N(Settings!$D$20))</f>
        <v/>
      </c>
      <c r="O2374">
        <f>IF($C2374="",0,IFERROR(MATCH($C2374,Settings!$D$11:$D$18,0),0))</f>
        <v/>
      </c>
      <c r="P2374">
        <f>IF(LOWER(TRIM($J2374&amp;""))="x",1,0)</f>
        <v/>
      </c>
    </row>
    <row r="2375">
      <c r="A2375" s="49" t="n">
        <v>46305</v>
      </c>
      <c r="B2375" s="50" t="inlineStr">
        <is>
          <t>BL28368</t>
        </is>
      </c>
      <c r="C2375" s="50" t="inlineStr">
        <is>
          <t>eBay</t>
        </is>
      </c>
      <c r="D2375" s="50" t="inlineStr">
        <is>
          <t>BL-101</t>
        </is>
      </c>
      <c r="E2375" s="50" t="n">
        <v>1</v>
      </c>
      <c r="F2375" s="51" t="n">
        <v>20.92</v>
      </c>
      <c r="G2375" s="51" t="n">
        <v>0</v>
      </c>
      <c r="H2375" s="51" t="n">
        <v>3.28</v>
      </c>
      <c r="I2375" s="51" t="n">
        <v>5.01</v>
      </c>
      <c r="J2375" s="50" t="n"/>
      <c r="K2375" s="52">
        <f>IF(OR($A2375="",$E2375=""),"",IF($P2375=1,0,N($E2375)*N($F2375)-N($G2375)+N($H2375)))</f>
        <v/>
      </c>
      <c r="L2375" s="52">
        <f>IF(K2375="","",IF($P2375=1,0,N($E2375)*IFERROR(INDEX(Products!$D$8:$D$307,MATCH($D2375,Products!$A$8:$A$307,0)),0)))</f>
        <v/>
      </c>
      <c r="M2375" s="52">
        <f>IF(OR(K2375="",$O2375=0),IF(K2375="","",0),IF($P2375=1,0,K2375*(N(INDEX(Settings!$E$11:$E$18,$O2375))+N(INDEX(Settings!$G$11:$G$18,$O2375)))+N(INDEX(Settings!$F$11:$F$18,$O2375))))</f>
        <v/>
      </c>
      <c r="N2375" s="53">
        <f>IF(K2375="","",K2375-L2375-M2375-N($I2375)-$P2375*N(Settings!$D$20))</f>
        <v/>
      </c>
      <c r="O2375">
        <f>IF($C2375="",0,IFERROR(MATCH($C2375,Settings!$D$11:$D$18,0),0))</f>
        <v/>
      </c>
      <c r="P2375">
        <f>IF(LOWER(TRIM($J2375&amp;""))="x",1,0)</f>
        <v/>
      </c>
    </row>
    <row r="2376">
      <c r="A2376" s="49" t="n">
        <v>46305</v>
      </c>
      <c r="B2376" s="50" t="inlineStr">
        <is>
          <t>BL28369</t>
        </is>
      </c>
      <c r="C2376" s="50" t="inlineStr">
        <is>
          <t>Etsy</t>
        </is>
      </c>
      <c r="D2376" s="50" t="inlineStr">
        <is>
          <t>BL-101</t>
        </is>
      </c>
      <c r="E2376" s="50" t="n">
        <v>2</v>
      </c>
      <c r="F2376" s="51" t="n">
        <v>20.92</v>
      </c>
      <c r="G2376" s="51" t="n">
        <v>0</v>
      </c>
      <c r="H2376" s="51" t="n">
        <v>3.28</v>
      </c>
      <c r="I2376" s="51" t="n">
        <v>4.52</v>
      </c>
      <c r="J2376" s="50" t="n"/>
      <c r="K2376" s="52">
        <f>IF(OR($A2376="",$E2376=""),"",IF($P2376=1,0,N($E2376)*N($F2376)-N($G2376)+N($H2376)))</f>
        <v/>
      </c>
      <c r="L2376" s="52">
        <f>IF(K2376="","",IF($P2376=1,0,N($E2376)*IFERROR(INDEX(Products!$D$8:$D$307,MATCH($D2376,Products!$A$8:$A$307,0)),0)))</f>
        <v/>
      </c>
      <c r="M2376" s="52">
        <f>IF(OR(K2376="",$O2376=0),IF(K2376="","",0),IF($P2376=1,0,K2376*(N(INDEX(Settings!$E$11:$E$18,$O2376))+N(INDEX(Settings!$G$11:$G$18,$O2376)))+N(INDEX(Settings!$F$11:$F$18,$O2376))))</f>
        <v/>
      </c>
      <c r="N2376" s="53">
        <f>IF(K2376="","",K2376-L2376-M2376-N($I2376)-$P2376*N(Settings!$D$20))</f>
        <v/>
      </c>
      <c r="O2376">
        <f>IF($C2376="",0,IFERROR(MATCH($C2376,Settings!$D$11:$D$18,0),0))</f>
        <v/>
      </c>
      <c r="P2376">
        <f>IF(LOWER(TRIM($J2376&amp;""))="x",1,0)</f>
        <v/>
      </c>
    </row>
    <row r="2377">
      <c r="A2377" s="49" t="n">
        <v>46305</v>
      </c>
      <c r="B2377" s="50" t="inlineStr">
        <is>
          <t>BL28370</t>
        </is>
      </c>
      <c r="C2377" s="50" t="inlineStr">
        <is>
          <t>Amazon</t>
        </is>
      </c>
      <c r="D2377" s="50" t="inlineStr">
        <is>
          <t>BL-102</t>
        </is>
      </c>
      <c r="E2377" s="50" t="n">
        <v>1</v>
      </c>
      <c r="F2377" s="51" t="n">
        <v>14.91</v>
      </c>
      <c r="G2377" s="51" t="n">
        <v>0</v>
      </c>
      <c r="H2377" s="51" t="n">
        <v>0</v>
      </c>
      <c r="I2377" s="51" t="n">
        <v>4.42</v>
      </c>
      <c r="J2377" s="50" t="n"/>
      <c r="K2377" s="52">
        <f>IF(OR($A2377="",$E2377=""),"",IF($P2377=1,0,N($E2377)*N($F2377)-N($G2377)+N($H2377)))</f>
        <v/>
      </c>
      <c r="L2377" s="52">
        <f>IF(K2377="","",IF($P2377=1,0,N($E2377)*IFERROR(INDEX(Products!$D$8:$D$307,MATCH($D2377,Products!$A$8:$A$307,0)),0)))</f>
        <v/>
      </c>
      <c r="M2377" s="52">
        <f>IF(OR(K2377="",$O2377=0),IF(K2377="","",0),IF($P2377=1,0,K2377*(N(INDEX(Settings!$E$11:$E$18,$O2377))+N(INDEX(Settings!$G$11:$G$18,$O2377)))+N(INDEX(Settings!$F$11:$F$18,$O2377))))</f>
        <v/>
      </c>
      <c r="N2377" s="53">
        <f>IF(K2377="","",K2377-L2377-M2377-N($I2377)-$P2377*N(Settings!$D$20))</f>
        <v/>
      </c>
      <c r="O2377">
        <f>IF($C2377="",0,IFERROR(MATCH($C2377,Settings!$D$11:$D$18,0),0))</f>
        <v/>
      </c>
      <c r="P2377">
        <f>IF(LOWER(TRIM($J2377&amp;""))="x",1,0)</f>
        <v/>
      </c>
    </row>
    <row r="2378">
      <c r="A2378" s="49" t="n">
        <v>46305</v>
      </c>
      <c r="B2378" s="50" t="inlineStr">
        <is>
          <t>BL28371</t>
        </is>
      </c>
      <c r="C2378" s="50" t="inlineStr">
        <is>
          <t>Own shop</t>
        </is>
      </c>
      <c r="D2378" s="50" t="inlineStr">
        <is>
          <t>BL-302</t>
        </is>
      </c>
      <c r="E2378" s="50" t="n">
        <v>1</v>
      </c>
      <c r="F2378" s="51" t="n">
        <v>33.53</v>
      </c>
      <c r="G2378" s="51" t="n">
        <v>0</v>
      </c>
      <c r="H2378" s="51" t="n">
        <v>4.12</v>
      </c>
      <c r="I2378" s="51" t="n">
        <v>4.64</v>
      </c>
      <c r="J2378" s="50" t="n"/>
      <c r="K2378" s="52">
        <f>IF(OR($A2378="",$E2378=""),"",IF($P2378=1,0,N($E2378)*N($F2378)-N($G2378)+N($H2378)))</f>
        <v/>
      </c>
      <c r="L2378" s="52">
        <f>IF(K2378="","",IF($P2378=1,0,N($E2378)*IFERROR(INDEX(Products!$D$8:$D$307,MATCH($D2378,Products!$A$8:$A$307,0)),0)))</f>
        <v/>
      </c>
      <c r="M2378" s="52">
        <f>IF(OR(K2378="",$O2378=0),IF(K2378="","",0),IF($P2378=1,0,K2378*(N(INDEX(Settings!$E$11:$E$18,$O2378))+N(INDEX(Settings!$G$11:$G$18,$O2378)))+N(INDEX(Settings!$F$11:$F$18,$O2378))))</f>
        <v/>
      </c>
      <c r="N2378" s="53">
        <f>IF(K2378="","",K2378-L2378-M2378-N($I2378)-$P2378*N(Settings!$D$20))</f>
        <v/>
      </c>
      <c r="O2378">
        <f>IF($C2378="",0,IFERROR(MATCH($C2378,Settings!$D$11:$D$18,0),0))</f>
        <v/>
      </c>
      <c r="P2378">
        <f>IF(LOWER(TRIM($J2378&amp;""))="x",1,0)</f>
        <v/>
      </c>
    </row>
    <row r="2379">
      <c r="A2379" s="49" t="n">
        <v>46305</v>
      </c>
      <c r="B2379" s="50" t="inlineStr">
        <is>
          <t>BL28372</t>
        </is>
      </c>
      <c r="C2379" s="50" t="inlineStr">
        <is>
          <t>Own shop</t>
        </is>
      </c>
      <c r="D2379" s="50" t="inlineStr">
        <is>
          <t>BL-402</t>
        </is>
      </c>
      <c r="E2379" s="50" t="n">
        <v>1</v>
      </c>
      <c r="F2379" s="51" t="n">
        <v>41.93</v>
      </c>
      <c r="G2379" s="51" t="n">
        <v>0</v>
      </c>
      <c r="H2379" s="51" t="n">
        <v>4.12</v>
      </c>
      <c r="I2379" s="51" t="n">
        <v>6.9</v>
      </c>
      <c r="J2379" s="50" t="n"/>
      <c r="K2379" s="52">
        <f>IF(OR($A2379="",$E2379=""),"",IF($P2379=1,0,N($E2379)*N($F2379)-N($G2379)+N($H2379)))</f>
        <v/>
      </c>
      <c r="L2379" s="52">
        <f>IF(K2379="","",IF($P2379=1,0,N($E2379)*IFERROR(INDEX(Products!$D$8:$D$307,MATCH($D2379,Products!$A$8:$A$307,0)),0)))</f>
        <v/>
      </c>
      <c r="M2379" s="52">
        <f>IF(OR(K2379="",$O2379=0),IF(K2379="","",0),IF($P2379=1,0,K2379*(N(INDEX(Settings!$E$11:$E$18,$O2379))+N(INDEX(Settings!$G$11:$G$18,$O2379)))+N(INDEX(Settings!$F$11:$F$18,$O2379))))</f>
        <v/>
      </c>
      <c r="N2379" s="53">
        <f>IF(K2379="","",K2379-L2379-M2379-N($I2379)-$P2379*N(Settings!$D$20))</f>
        <v/>
      </c>
      <c r="O2379">
        <f>IF($C2379="",0,IFERROR(MATCH($C2379,Settings!$D$11:$D$18,0),0))</f>
        <v/>
      </c>
      <c r="P2379">
        <f>IF(LOWER(TRIM($J2379&amp;""))="x",1,0)</f>
        <v/>
      </c>
    </row>
    <row r="2380">
      <c r="A2380" s="49" t="n">
        <v>46306</v>
      </c>
      <c r="B2380" s="50" t="inlineStr">
        <is>
          <t>BL28373</t>
        </is>
      </c>
      <c r="C2380" s="50" t="inlineStr">
        <is>
          <t>Own shop</t>
        </is>
      </c>
      <c r="D2380" s="50" t="inlineStr">
        <is>
          <t>BL-403</t>
        </is>
      </c>
      <c r="E2380" s="50" t="n">
        <v>1</v>
      </c>
      <c r="F2380" s="51" t="n">
        <v>10.84</v>
      </c>
      <c r="G2380" s="51" t="n">
        <v>0</v>
      </c>
      <c r="H2380" s="51" t="n">
        <v>4.12</v>
      </c>
      <c r="I2380" s="51" t="n">
        <v>4.14</v>
      </c>
      <c r="J2380" s="50" t="n"/>
      <c r="K2380" s="52">
        <f>IF(OR($A2380="",$E2380=""),"",IF($P2380=1,0,N($E2380)*N($F2380)-N($G2380)+N($H2380)))</f>
        <v/>
      </c>
      <c r="L2380" s="52">
        <f>IF(K2380="","",IF($P2380=1,0,N($E2380)*IFERROR(INDEX(Products!$D$8:$D$307,MATCH($D2380,Products!$A$8:$A$307,0)),0)))</f>
        <v/>
      </c>
      <c r="M2380" s="52">
        <f>IF(OR(K2380="",$O2380=0),IF(K2380="","",0),IF($P2380=1,0,K2380*(N(INDEX(Settings!$E$11:$E$18,$O2380))+N(INDEX(Settings!$G$11:$G$18,$O2380)))+N(INDEX(Settings!$F$11:$F$18,$O2380))))</f>
        <v/>
      </c>
      <c r="N2380" s="53">
        <f>IF(K2380="","",K2380-L2380-M2380-N($I2380)-$P2380*N(Settings!$D$20))</f>
        <v/>
      </c>
      <c r="O2380">
        <f>IF($C2380="",0,IFERROR(MATCH($C2380,Settings!$D$11:$D$18,0),0))</f>
        <v/>
      </c>
      <c r="P2380">
        <f>IF(LOWER(TRIM($J2380&amp;""))="x",1,0)</f>
        <v/>
      </c>
    </row>
    <row r="2381">
      <c r="A2381" s="49" t="n">
        <v>46306</v>
      </c>
      <c r="B2381" s="50" t="inlineStr">
        <is>
          <t>BL28374</t>
        </is>
      </c>
      <c r="C2381" s="50" t="inlineStr">
        <is>
          <t>eBay</t>
        </is>
      </c>
      <c r="D2381" s="50" t="inlineStr">
        <is>
          <t>BL-101</t>
        </is>
      </c>
      <c r="E2381" s="50" t="n">
        <v>1</v>
      </c>
      <c r="F2381" s="51" t="n">
        <v>20.92</v>
      </c>
      <c r="G2381" s="51" t="n">
        <v>0</v>
      </c>
      <c r="H2381" s="51" t="n">
        <v>3.28</v>
      </c>
      <c r="I2381" s="51" t="n">
        <v>4.48</v>
      </c>
      <c r="J2381" s="50" t="n"/>
      <c r="K2381" s="52">
        <f>IF(OR($A2381="",$E2381=""),"",IF($P2381=1,0,N($E2381)*N($F2381)-N($G2381)+N($H2381)))</f>
        <v/>
      </c>
      <c r="L2381" s="52">
        <f>IF(K2381="","",IF($P2381=1,0,N($E2381)*IFERROR(INDEX(Products!$D$8:$D$307,MATCH($D2381,Products!$A$8:$A$307,0)),0)))</f>
        <v/>
      </c>
      <c r="M2381" s="52">
        <f>IF(OR(K2381="",$O2381=0),IF(K2381="","",0),IF($P2381=1,0,K2381*(N(INDEX(Settings!$E$11:$E$18,$O2381))+N(INDEX(Settings!$G$11:$G$18,$O2381)))+N(INDEX(Settings!$F$11:$F$18,$O2381))))</f>
        <v/>
      </c>
      <c r="N2381" s="53">
        <f>IF(K2381="","",K2381-L2381-M2381-N($I2381)-$P2381*N(Settings!$D$20))</f>
        <v/>
      </c>
      <c r="O2381">
        <f>IF($C2381="",0,IFERROR(MATCH($C2381,Settings!$D$11:$D$18,0),0))</f>
        <v/>
      </c>
      <c r="P2381">
        <f>IF(LOWER(TRIM($J2381&amp;""))="x",1,0)</f>
        <v/>
      </c>
    </row>
    <row r="2382">
      <c r="A2382" s="49" t="n">
        <v>46306</v>
      </c>
      <c r="B2382" s="50" t="inlineStr">
        <is>
          <t>BL28375</t>
        </is>
      </c>
      <c r="C2382" s="50" t="inlineStr">
        <is>
          <t>Etsy</t>
        </is>
      </c>
      <c r="D2382" s="50" t="inlineStr">
        <is>
          <t>BL-101</t>
        </is>
      </c>
      <c r="E2382" s="50" t="n">
        <v>1</v>
      </c>
      <c r="F2382" s="51" t="n">
        <v>20.92</v>
      </c>
      <c r="G2382" s="51" t="n">
        <v>0</v>
      </c>
      <c r="H2382" s="51" t="n">
        <v>3.28</v>
      </c>
      <c r="I2382" s="51" t="n">
        <v>4.72</v>
      </c>
      <c r="J2382" s="50" t="n"/>
      <c r="K2382" s="52">
        <f>IF(OR($A2382="",$E2382=""),"",IF($P2382=1,0,N($E2382)*N($F2382)-N($G2382)+N($H2382)))</f>
        <v/>
      </c>
      <c r="L2382" s="52">
        <f>IF(K2382="","",IF($P2382=1,0,N($E2382)*IFERROR(INDEX(Products!$D$8:$D$307,MATCH($D2382,Products!$A$8:$A$307,0)),0)))</f>
        <v/>
      </c>
      <c r="M2382" s="52">
        <f>IF(OR(K2382="",$O2382=0),IF(K2382="","",0),IF($P2382=1,0,K2382*(N(INDEX(Settings!$E$11:$E$18,$O2382))+N(INDEX(Settings!$G$11:$G$18,$O2382)))+N(INDEX(Settings!$F$11:$F$18,$O2382))))</f>
        <v/>
      </c>
      <c r="N2382" s="53">
        <f>IF(K2382="","",K2382-L2382-M2382-N($I2382)-$P2382*N(Settings!$D$20))</f>
        <v/>
      </c>
      <c r="O2382">
        <f>IF($C2382="",0,IFERROR(MATCH($C2382,Settings!$D$11:$D$18,0),0))</f>
        <v/>
      </c>
      <c r="P2382">
        <f>IF(LOWER(TRIM($J2382&amp;""))="x",1,0)</f>
        <v/>
      </c>
    </row>
    <row r="2383">
      <c r="A2383" s="49" t="n">
        <v>46306</v>
      </c>
      <c r="B2383" s="50" t="inlineStr">
        <is>
          <t>BL28376</t>
        </is>
      </c>
      <c r="C2383" s="50" t="inlineStr">
        <is>
          <t>Amazon</t>
        </is>
      </c>
      <c r="D2383" s="50" t="inlineStr">
        <is>
          <t>BL-201</t>
        </is>
      </c>
      <c r="E2383" s="50" t="n">
        <v>1</v>
      </c>
      <c r="F2383" s="51" t="n">
        <v>13.15</v>
      </c>
      <c r="G2383" s="51" t="n">
        <v>0</v>
      </c>
      <c r="H2383" s="51" t="n">
        <v>0</v>
      </c>
      <c r="I2383" s="51" t="n">
        <v>4.72</v>
      </c>
      <c r="J2383" s="50" t="n"/>
      <c r="K2383" s="52">
        <f>IF(OR($A2383="",$E2383=""),"",IF($P2383=1,0,N($E2383)*N($F2383)-N($G2383)+N($H2383)))</f>
        <v/>
      </c>
      <c r="L2383" s="52">
        <f>IF(K2383="","",IF($P2383=1,0,N($E2383)*IFERROR(INDEX(Products!$D$8:$D$307,MATCH($D2383,Products!$A$8:$A$307,0)),0)))</f>
        <v/>
      </c>
      <c r="M2383" s="52">
        <f>IF(OR(K2383="",$O2383=0),IF(K2383="","",0),IF($P2383=1,0,K2383*(N(INDEX(Settings!$E$11:$E$18,$O2383))+N(INDEX(Settings!$G$11:$G$18,$O2383)))+N(INDEX(Settings!$F$11:$F$18,$O2383))))</f>
        <v/>
      </c>
      <c r="N2383" s="53">
        <f>IF(K2383="","",K2383-L2383-M2383-N($I2383)-$P2383*N(Settings!$D$20))</f>
        <v/>
      </c>
      <c r="O2383">
        <f>IF($C2383="",0,IFERROR(MATCH($C2383,Settings!$D$11:$D$18,0),0))</f>
        <v/>
      </c>
      <c r="P2383">
        <f>IF(LOWER(TRIM($J2383&amp;""))="x",1,0)</f>
        <v/>
      </c>
    </row>
    <row r="2384">
      <c r="A2384" s="49" t="n">
        <v>46306</v>
      </c>
      <c r="B2384" s="50" t="inlineStr">
        <is>
          <t>BL28377</t>
        </is>
      </c>
      <c r="C2384" s="50" t="inlineStr">
        <is>
          <t>Own shop</t>
        </is>
      </c>
      <c r="D2384" s="50" t="inlineStr">
        <is>
          <t>BL-301</t>
        </is>
      </c>
      <c r="E2384" s="50" t="n">
        <v>1</v>
      </c>
      <c r="F2384" s="51" t="n">
        <v>18.4</v>
      </c>
      <c r="G2384" s="51" t="n">
        <v>0</v>
      </c>
      <c r="H2384" s="51" t="n">
        <v>4.12</v>
      </c>
      <c r="I2384" s="51" t="n">
        <v>4.85</v>
      </c>
      <c r="J2384" s="50" t="n"/>
      <c r="K2384" s="52">
        <f>IF(OR($A2384="",$E2384=""),"",IF($P2384=1,0,N($E2384)*N($F2384)-N($G2384)+N($H2384)))</f>
        <v/>
      </c>
      <c r="L2384" s="52">
        <f>IF(K2384="","",IF($P2384=1,0,N($E2384)*IFERROR(INDEX(Products!$D$8:$D$307,MATCH($D2384,Products!$A$8:$A$307,0)),0)))</f>
        <v/>
      </c>
      <c r="M2384" s="52">
        <f>IF(OR(K2384="",$O2384=0),IF(K2384="","",0),IF($P2384=1,0,K2384*(N(INDEX(Settings!$E$11:$E$18,$O2384))+N(INDEX(Settings!$G$11:$G$18,$O2384)))+N(INDEX(Settings!$F$11:$F$18,$O2384))))</f>
        <v/>
      </c>
      <c r="N2384" s="53">
        <f>IF(K2384="","",K2384-L2384-M2384-N($I2384)-$P2384*N(Settings!$D$20))</f>
        <v/>
      </c>
      <c r="O2384">
        <f>IF($C2384="",0,IFERROR(MATCH($C2384,Settings!$D$11:$D$18,0),0))</f>
        <v/>
      </c>
      <c r="P2384">
        <f>IF(LOWER(TRIM($J2384&amp;""))="x",1,0)</f>
        <v/>
      </c>
    </row>
    <row r="2385">
      <c r="A2385" s="49" t="n">
        <v>46306</v>
      </c>
      <c r="B2385" s="50" t="inlineStr">
        <is>
          <t>BL28378</t>
        </is>
      </c>
      <c r="C2385" s="50" t="inlineStr">
        <is>
          <t>Own shop</t>
        </is>
      </c>
      <c r="D2385" s="50" t="inlineStr">
        <is>
          <t>BL-201</t>
        </is>
      </c>
      <c r="E2385" s="50" t="n">
        <v>1</v>
      </c>
      <c r="F2385" s="51" t="n">
        <v>12.52</v>
      </c>
      <c r="G2385" s="51" t="n">
        <v>0</v>
      </c>
      <c r="H2385" s="51" t="n">
        <v>4.12</v>
      </c>
      <c r="I2385" s="51" t="n">
        <v>4.61</v>
      </c>
      <c r="J2385" s="50" t="n"/>
      <c r="K2385" s="52">
        <f>IF(OR($A2385="",$E2385=""),"",IF($P2385=1,0,N($E2385)*N($F2385)-N($G2385)+N($H2385)))</f>
        <v/>
      </c>
      <c r="L2385" s="52">
        <f>IF(K2385="","",IF($P2385=1,0,N($E2385)*IFERROR(INDEX(Products!$D$8:$D$307,MATCH($D2385,Products!$A$8:$A$307,0)),0)))</f>
        <v/>
      </c>
      <c r="M2385" s="52">
        <f>IF(OR(K2385="",$O2385=0),IF(K2385="","",0),IF($P2385=1,0,K2385*(N(INDEX(Settings!$E$11:$E$18,$O2385))+N(INDEX(Settings!$G$11:$G$18,$O2385)))+N(INDEX(Settings!$F$11:$F$18,$O2385))))</f>
        <v/>
      </c>
      <c r="N2385" s="53">
        <f>IF(K2385="","",K2385-L2385-M2385-N($I2385)-$P2385*N(Settings!$D$20))</f>
        <v/>
      </c>
      <c r="O2385">
        <f>IF($C2385="",0,IFERROR(MATCH($C2385,Settings!$D$11:$D$18,0),0))</f>
        <v/>
      </c>
      <c r="P2385">
        <f>IF(LOWER(TRIM($J2385&amp;""))="x",1,0)</f>
        <v/>
      </c>
    </row>
    <row r="2386">
      <c r="A2386" s="49" t="n">
        <v>46306</v>
      </c>
      <c r="B2386" s="50" t="inlineStr">
        <is>
          <t>BL28379</t>
        </is>
      </c>
      <c r="C2386" s="50" t="inlineStr">
        <is>
          <t>Amazon</t>
        </is>
      </c>
      <c r="D2386" s="50" t="inlineStr">
        <is>
          <t>BL-303</t>
        </is>
      </c>
      <c r="E2386" s="50" t="n">
        <v>1</v>
      </c>
      <c r="F2386" s="51" t="n">
        <v>10.5</v>
      </c>
      <c r="G2386" s="51" t="n">
        <v>0</v>
      </c>
      <c r="H2386" s="51" t="n">
        <v>0</v>
      </c>
      <c r="I2386" s="51" t="n">
        <v>4.18</v>
      </c>
      <c r="J2386" s="50" t="n"/>
      <c r="K2386" s="52">
        <f>IF(OR($A2386="",$E2386=""),"",IF($P2386=1,0,N($E2386)*N($F2386)-N($G2386)+N($H2386)))</f>
        <v/>
      </c>
      <c r="L2386" s="52">
        <f>IF(K2386="","",IF($P2386=1,0,N($E2386)*IFERROR(INDEX(Products!$D$8:$D$307,MATCH($D2386,Products!$A$8:$A$307,0)),0)))</f>
        <v/>
      </c>
      <c r="M2386" s="52">
        <f>IF(OR(K2386="",$O2386=0),IF(K2386="","",0),IF($P2386=1,0,K2386*(N(INDEX(Settings!$E$11:$E$18,$O2386))+N(INDEX(Settings!$G$11:$G$18,$O2386)))+N(INDEX(Settings!$F$11:$F$18,$O2386))))</f>
        <v/>
      </c>
      <c r="N2386" s="53">
        <f>IF(K2386="","",K2386-L2386-M2386-N($I2386)-$P2386*N(Settings!$D$20))</f>
        <v/>
      </c>
      <c r="O2386">
        <f>IF($C2386="",0,IFERROR(MATCH($C2386,Settings!$D$11:$D$18,0),0))</f>
        <v/>
      </c>
      <c r="P2386">
        <f>IF(LOWER(TRIM($J2386&amp;""))="x",1,0)</f>
        <v/>
      </c>
    </row>
    <row r="2387">
      <c r="A2387" s="49" t="n">
        <v>46306</v>
      </c>
      <c r="B2387" s="50" t="inlineStr">
        <is>
          <t>BL28380</t>
        </is>
      </c>
      <c r="C2387" s="50" t="inlineStr">
        <is>
          <t>Amazon</t>
        </is>
      </c>
      <c r="D2387" s="50" t="inlineStr">
        <is>
          <t>BL-201</t>
        </is>
      </c>
      <c r="E2387" s="50" t="n">
        <v>1</v>
      </c>
      <c r="F2387" s="51" t="n">
        <v>13.15</v>
      </c>
      <c r="G2387" s="51" t="n">
        <v>0</v>
      </c>
      <c r="H2387" s="51" t="n">
        <v>0</v>
      </c>
      <c r="I2387" s="51" t="n">
        <v>4.56</v>
      </c>
      <c r="J2387" s="50" t="n"/>
      <c r="K2387" s="52">
        <f>IF(OR($A2387="",$E2387=""),"",IF($P2387=1,0,N($E2387)*N($F2387)-N($G2387)+N($H2387)))</f>
        <v/>
      </c>
      <c r="L2387" s="52">
        <f>IF(K2387="","",IF($P2387=1,0,N($E2387)*IFERROR(INDEX(Products!$D$8:$D$307,MATCH($D2387,Products!$A$8:$A$307,0)),0)))</f>
        <v/>
      </c>
      <c r="M2387" s="52">
        <f>IF(OR(K2387="",$O2387=0),IF(K2387="","",0),IF($P2387=1,0,K2387*(N(INDEX(Settings!$E$11:$E$18,$O2387))+N(INDEX(Settings!$G$11:$G$18,$O2387)))+N(INDEX(Settings!$F$11:$F$18,$O2387))))</f>
        <v/>
      </c>
      <c r="N2387" s="53">
        <f>IF(K2387="","",K2387-L2387-M2387-N($I2387)-$P2387*N(Settings!$D$20))</f>
        <v/>
      </c>
      <c r="O2387">
        <f>IF($C2387="",0,IFERROR(MATCH($C2387,Settings!$D$11:$D$18,0),0))</f>
        <v/>
      </c>
      <c r="P2387">
        <f>IF(LOWER(TRIM($J2387&amp;""))="x",1,0)</f>
        <v/>
      </c>
    </row>
    <row r="2388">
      <c r="A2388" s="49" t="n">
        <v>46306</v>
      </c>
      <c r="B2388" s="50" t="inlineStr">
        <is>
          <t>BL28381</t>
        </is>
      </c>
      <c r="C2388" s="50" t="inlineStr">
        <is>
          <t>eBay</t>
        </is>
      </c>
      <c r="D2388" s="50" t="inlineStr">
        <is>
          <t>BL-301</t>
        </is>
      </c>
      <c r="E2388" s="50" t="n">
        <v>2</v>
      </c>
      <c r="F2388" s="51" t="n">
        <v>18.4</v>
      </c>
      <c r="G2388" s="51" t="n">
        <v>0</v>
      </c>
      <c r="H2388" s="51" t="n">
        <v>3.28</v>
      </c>
      <c r="I2388" s="51" t="n">
        <v>4.16</v>
      </c>
      <c r="J2388" s="50" t="n"/>
      <c r="K2388" s="52">
        <f>IF(OR($A2388="",$E2388=""),"",IF($P2388=1,0,N($E2388)*N($F2388)-N($G2388)+N($H2388)))</f>
        <v/>
      </c>
      <c r="L2388" s="52">
        <f>IF(K2388="","",IF($P2388=1,0,N($E2388)*IFERROR(INDEX(Products!$D$8:$D$307,MATCH($D2388,Products!$A$8:$A$307,0)),0)))</f>
        <v/>
      </c>
      <c r="M2388" s="52">
        <f>IF(OR(K2388="",$O2388=0),IF(K2388="","",0),IF($P2388=1,0,K2388*(N(INDEX(Settings!$E$11:$E$18,$O2388))+N(INDEX(Settings!$G$11:$G$18,$O2388)))+N(INDEX(Settings!$F$11:$F$18,$O2388))))</f>
        <v/>
      </c>
      <c r="N2388" s="53">
        <f>IF(K2388="","",K2388-L2388-M2388-N($I2388)-$P2388*N(Settings!$D$20))</f>
        <v/>
      </c>
      <c r="O2388">
        <f>IF($C2388="",0,IFERROR(MATCH($C2388,Settings!$D$11:$D$18,0),0))</f>
        <v/>
      </c>
      <c r="P2388">
        <f>IF(LOWER(TRIM($J2388&amp;""))="x",1,0)</f>
        <v/>
      </c>
    </row>
    <row r="2389">
      <c r="A2389" s="49" t="n">
        <v>46306</v>
      </c>
      <c r="B2389" s="50" t="inlineStr">
        <is>
          <t>BL28382</t>
        </is>
      </c>
      <c r="C2389" s="50" t="inlineStr">
        <is>
          <t>Own shop</t>
        </is>
      </c>
      <c r="D2389" s="50" t="inlineStr">
        <is>
          <t>BL-101</t>
        </is>
      </c>
      <c r="E2389" s="50" t="n">
        <v>1</v>
      </c>
      <c r="F2389" s="51" t="n">
        <v>20.92</v>
      </c>
      <c r="G2389" s="51" t="n">
        <v>0</v>
      </c>
      <c r="H2389" s="51" t="n">
        <v>4.12</v>
      </c>
      <c r="I2389" s="51" t="n">
        <v>4.55</v>
      </c>
      <c r="J2389" s="50" t="n"/>
      <c r="K2389" s="52">
        <f>IF(OR($A2389="",$E2389=""),"",IF($P2389=1,0,N($E2389)*N($F2389)-N($G2389)+N($H2389)))</f>
        <v/>
      </c>
      <c r="L2389" s="52">
        <f>IF(K2389="","",IF($P2389=1,0,N($E2389)*IFERROR(INDEX(Products!$D$8:$D$307,MATCH($D2389,Products!$A$8:$A$307,0)),0)))</f>
        <v/>
      </c>
      <c r="M2389" s="52">
        <f>IF(OR(K2389="",$O2389=0),IF(K2389="","",0),IF($P2389=1,0,K2389*(N(INDEX(Settings!$E$11:$E$18,$O2389))+N(INDEX(Settings!$G$11:$G$18,$O2389)))+N(INDEX(Settings!$F$11:$F$18,$O2389))))</f>
        <v/>
      </c>
      <c r="N2389" s="53">
        <f>IF(K2389="","",K2389-L2389-M2389-N($I2389)-$P2389*N(Settings!$D$20))</f>
        <v/>
      </c>
      <c r="O2389">
        <f>IF($C2389="",0,IFERROR(MATCH($C2389,Settings!$D$11:$D$18,0),0))</f>
        <v/>
      </c>
      <c r="P2389">
        <f>IF(LOWER(TRIM($J2389&amp;""))="x",1,0)</f>
        <v/>
      </c>
    </row>
    <row r="2390">
      <c r="A2390" s="49" t="n">
        <v>46306</v>
      </c>
      <c r="B2390" s="50" t="inlineStr">
        <is>
          <t>BL28383</t>
        </is>
      </c>
      <c r="C2390" s="50" t="inlineStr">
        <is>
          <t>Own shop</t>
        </is>
      </c>
      <c r="D2390" s="50" t="inlineStr">
        <is>
          <t>BL-203</t>
        </is>
      </c>
      <c r="E2390" s="50" t="n">
        <v>2</v>
      </c>
      <c r="F2390" s="51" t="n">
        <v>16.72</v>
      </c>
      <c r="G2390" s="51" t="n">
        <v>0</v>
      </c>
      <c r="H2390" s="51" t="n">
        <v>4.12</v>
      </c>
      <c r="I2390" s="51" t="n">
        <v>4.21</v>
      </c>
      <c r="J2390" s="50" t="n"/>
      <c r="K2390" s="52">
        <f>IF(OR($A2390="",$E2390=""),"",IF($P2390=1,0,N($E2390)*N($F2390)-N($G2390)+N($H2390)))</f>
        <v/>
      </c>
      <c r="L2390" s="52">
        <f>IF(K2390="","",IF($P2390=1,0,N($E2390)*IFERROR(INDEX(Products!$D$8:$D$307,MATCH($D2390,Products!$A$8:$A$307,0)),0)))</f>
        <v/>
      </c>
      <c r="M2390" s="52">
        <f>IF(OR(K2390="",$O2390=0),IF(K2390="","",0),IF($P2390=1,0,K2390*(N(INDEX(Settings!$E$11:$E$18,$O2390))+N(INDEX(Settings!$G$11:$G$18,$O2390)))+N(INDEX(Settings!$F$11:$F$18,$O2390))))</f>
        <v/>
      </c>
      <c r="N2390" s="53">
        <f>IF(K2390="","",K2390-L2390-M2390-N($I2390)-$P2390*N(Settings!$D$20))</f>
        <v/>
      </c>
      <c r="O2390">
        <f>IF($C2390="",0,IFERROR(MATCH($C2390,Settings!$D$11:$D$18,0),0))</f>
        <v/>
      </c>
      <c r="P2390">
        <f>IF(LOWER(TRIM($J2390&amp;""))="x",1,0)</f>
        <v/>
      </c>
    </row>
    <row r="2391">
      <c r="A2391" s="49" t="n">
        <v>46306</v>
      </c>
      <c r="B2391" s="50" t="inlineStr">
        <is>
          <t>BL28384</t>
        </is>
      </c>
      <c r="C2391" s="50" t="inlineStr">
        <is>
          <t>eBay</t>
        </is>
      </c>
      <c r="D2391" s="50" t="inlineStr">
        <is>
          <t>BL-403</t>
        </is>
      </c>
      <c r="E2391" s="50" t="n">
        <v>1</v>
      </c>
      <c r="F2391" s="51" t="n">
        <v>10.84</v>
      </c>
      <c r="G2391" s="51" t="n">
        <v>0</v>
      </c>
      <c r="H2391" s="51" t="n">
        <v>3.28</v>
      </c>
      <c r="I2391" s="51" t="n">
        <v>4.64</v>
      </c>
      <c r="J2391" s="50" t="n"/>
      <c r="K2391" s="52">
        <f>IF(OR($A2391="",$E2391=""),"",IF($P2391=1,0,N($E2391)*N($F2391)-N($G2391)+N($H2391)))</f>
        <v/>
      </c>
      <c r="L2391" s="52">
        <f>IF(K2391="","",IF($P2391=1,0,N($E2391)*IFERROR(INDEX(Products!$D$8:$D$307,MATCH($D2391,Products!$A$8:$A$307,0)),0)))</f>
        <v/>
      </c>
      <c r="M2391" s="52">
        <f>IF(OR(K2391="",$O2391=0),IF(K2391="","",0),IF($P2391=1,0,K2391*(N(INDEX(Settings!$E$11:$E$18,$O2391))+N(INDEX(Settings!$G$11:$G$18,$O2391)))+N(INDEX(Settings!$F$11:$F$18,$O2391))))</f>
        <v/>
      </c>
      <c r="N2391" s="53">
        <f>IF(K2391="","",K2391-L2391-M2391-N($I2391)-$P2391*N(Settings!$D$20))</f>
        <v/>
      </c>
      <c r="O2391">
        <f>IF($C2391="",0,IFERROR(MATCH($C2391,Settings!$D$11:$D$18,0),0))</f>
        <v/>
      </c>
      <c r="P2391">
        <f>IF(LOWER(TRIM($J2391&amp;""))="x",1,0)</f>
        <v/>
      </c>
    </row>
    <row r="2392">
      <c r="A2392" s="49" t="n">
        <v>46306</v>
      </c>
      <c r="B2392" s="50" t="inlineStr">
        <is>
          <t>BL28385</t>
        </is>
      </c>
      <c r="C2392" s="50" t="inlineStr">
        <is>
          <t>Own shop</t>
        </is>
      </c>
      <c r="D2392" s="50" t="inlineStr">
        <is>
          <t>BL-204</t>
        </is>
      </c>
      <c r="E2392" s="50" t="n">
        <v>1</v>
      </c>
      <c r="F2392" s="51" t="n">
        <v>19.24</v>
      </c>
      <c r="G2392" s="51" t="n">
        <v>0</v>
      </c>
      <c r="H2392" s="51" t="n">
        <v>4.12</v>
      </c>
      <c r="I2392" s="51" t="n">
        <v>4.63</v>
      </c>
      <c r="J2392" s="50" t="n"/>
      <c r="K2392" s="52">
        <f>IF(OR($A2392="",$E2392=""),"",IF($P2392=1,0,N($E2392)*N($F2392)-N($G2392)+N($H2392)))</f>
        <v/>
      </c>
      <c r="L2392" s="52">
        <f>IF(K2392="","",IF($P2392=1,0,N($E2392)*IFERROR(INDEX(Products!$D$8:$D$307,MATCH($D2392,Products!$A$8:$A$307,0)),0)))</f>
        <v/>
      </c>
      <c r="M2392" s="52">
        <f>IF(OR(K2392="",$O2392=0),IF(K2392="","",0),IF($P2392=1,0,K2392*(N(INDEX(Settings!$E$11:$E$18,$O2392))+N(INDEX(Settings!$G$11:$G$18,$O2392)))+N(INDEX(Settings!$F$11:$F$18,$O2392))))</f>
        <v/>
      </c>
      <c r="N2392" s="53">
        <f>IF(K2392="","",K2392-L2392-M2392-N($I2392)-$P2392*N(Settings!$D$20))</f>
        <v/>
      </c>
      <c r="O2392">
        <f>IF($C2392="",0,IFERROR(MATCH($C2392,Settings!$D$11:$D$18,0),0))</f>
        <v/>
      </c>
      <c r="P2392">
        <f>IF(LOWER(TRIM($J2392&amp;""))="x",1,0)</f>
        <v/>
      </c>
    </row>
    <row r="2393">
      <c r="A2393" s="49" t="n">
        <v>46306</v>
      </c>
      <c r="B2393" s="50" t="inlineStr">
        <is>
          <t>BL28386</t>
        </is>
      </c>
      <c r="C2393" s="50" t="inlineStr">
        <is>
          <t>Amazon</t>
        </is>
      </c>
      <c r="D2393" s="50" t="inlineStr">
        <is>
          <t>BL-202</t>
        </is>
      </c>
      <c r="E2393" s="50" t="n">
        <v>1</v>
      </c>
      <c r="F2393" s="51" t="n">
        <v>60.88</v>
      </c>
      <c r="G2393" s="51" t="n">
        <v>0</v>
      </c>
      <c r="H2393" s="51" t="n">
        <v>0</v>
      </c>
      <c r="I2393" s="51" t="n">
        <v>6.9</v>
      </c>
      <c r="J2393" s="50" t="inlineStr">
        <is>
          <t>x</t>
        </is>
      </c>
      <c r="K2393" s="52">
        <f>IF(OR($A2393="",$E2393=""),"",IF($P2393=1,0,N($E2393)*N($F2393)-N($G2393)+N($H2393)))</f>
        <v/>
      </c>
      <c r="L2393" s="52">
        <f>IF(K2393="","",IF($P2393=1,0,N($E2393)*IFERROR(INDEX(Products!$D$8:$D$307,MATCH($D2393,Products!$A$8:$A$307,0)),0)))</f>
        <v/>
      </c>
      <c r="M2393" s="52">
        <f>IF(OR(K2393="",$O2393=0),IF(K2393="","",0),IF($P2393=1,0,K2393*(N(INDEX(Settings!$E$11:$E$18,$O2393))+N(INDEX(Settings!$G$11:$G$18,$O2393)))+N(INDEX(Settings!$F$11:$F$18,$O2393))))</f>
        <v/>
      </c>
      <c r="N2393" s="53">
        <f>IF(K2393="","",K2393-L2393-M2393-N($I2393)-$P2393*N(Settings!$D$20))</f>
        <v/>
      </c>
      <c r="O2393">
        <f>IF($C2393="",0,IFERROR(MATCH($C2393,Settings!$D$11:$D$18,0),0))</f>
        <v/>
      </c>
      <c r="P2393">
        <f>IF(LOWER(TRIM($J2393&amp;""))="x",1,0)</f>
        <v/>
      </c>
    </row>
    <row r="2394">
      <c r="A2394" s="49" t="n">
        <v>46306</v>
      </c>
      <c r="B2394" s="50" t="inlineStr">
        <is>
          <t>BL28387</t>
        </is>
      </c>
      <c r="C2394" s="50" t="inlineStr">
        <is>
          <t>Own shop</t>
        </is>
      </c>
      <c r="D2394" s="50" t="inlineStr">
        <is>
          <t>BL-103</t>
        </is>
      </c>
      <c r="E2394" s="50" t="n">
        <v>2</v>
      </c>
      <c r="F2394" s="51" t="n">
        <v>29.33</v>
      </c>
      <c r="G2394" s="51" t="n">
        <v>0</v>
      </c>
      <c r="H2394" s="51" t="n">
        <v>0</v>
      </c>
      <c r="I2394" s="51" t="n">
        <v>4.5</v>
      </c>
      <c r="J2394" s="50" t="n"/>
      <c r="K2394" s="52">
        <f>IF(OR($A2394="",$E2394=""),"",IF($P2394=1,0,N($E2394)*N($F2394)-N($G2394)+N($H2394)))</f>
        <v/>
      </c>
      <c r="L2394" s="52">
        <f>IF(K2394="","",IF($P2394=1,0,N($E2394)*IFERROR(INDEX(Products!$D$8:$D$307,MATCH($D2394,Products!$A$8:$A$307,0)),0)))</f>
        <v/>
      </c>
      <c r="M2394" s="52">
        <f>IF(OR(K2394="",$O2394=0),IF(K2394="","",0),IF($P2394=1,0,K2394*(N(INDEX(Settings!$E$11:$E$18,$O2394))+N(INDEX(Settings!$G$11:$G$18,$O2394)))+N(INDEX(Settings!$F$11:$F$18,$O2394))))</f>
        <v/>
      </c>
      <c r="N2394" s="53">
        <f>IF(K2394="","",K2394-L2394-M2394-N($I2394)-$P2394*N(Settings!$D$20))</f>
        <v/>
      </c>
      <c r="O2394">
        <f>IF($C2394="",0,IFERROR(MATCH($C2394,Settings!$D$11:$D$18,0),0))</f>
        <v/>
      </c>
      <c r="P2394">
        <f>IF(LOWER(TRIM($J2394&amp;""))="x",1,0)</f>
        <v/>
      </c>
    </row>
    <row r="2395">
      <c r="A2395" s="49" t="n">
        <v>46307</v>
      </c>
      <c r="B2395" s="50" t="inlineStr">
        <is>
          <t>BL28388</t>
        </is>
      </c>
      <c r="C2395" s="50" t="inlineStr">
        <is>
          <t>Etsy</t>
        </is>
      </c>
      <c r="D2395" s="50" t="inlineStr">
        <is>
          <t>BL-303</t>
        </is>
      </c>
      <c r="E2395" s="50" t="n">
        <v>2</v>
      </c>
      <c r="F2395" s="51" t="n">
        <v>10</v>
      </c>
      <c r="G2395" s="51" t="n">
        <v>0</v>
      </c>
      <c r="H2395" s="51" t="n">
        <v>3.28</v>
      </c>
      <c r="I2395" s="51" t="n">
        <v>4.26</v>
      </c>
      <c r="J2395" s="50" t="n"/>
      <c r="K2395" s="52">
        <f>IF(OR($A2395="",$E2395=""),"",IF($P2395=1,0,N($E2395)*N($F2395)-N($G2395)+N($H2395)))</f>
        <v/>
      </c>
      <c r="L2395" s="52">
        <f>IF(K2395="","",IF($P2395=1,0,N($E2395)*IFERROR(INDEX(Products!$D$8:$D$307,MATCH($D2395,Products!$A$8:$A$307,0)),0)))</f>
        <v/>
      </c>
      <c r="M2395" s="52">
        <f>IF(OR(K2395="",$O2395=0),IF(K2395="","",0),IF($P2395=1,0,K2395*(N(INDEX(Settings!$E$11:$E$18,$O2395))+N(INDEX(Settings!$G$11:$G$18,$O2395)))+N(INDEX(Settings!$F$11:$F$18,$O2395))))</f>
        <v/>
      </c>
      <c r="N2395" s="53">
        <f>IF(K2395="","",K2395-L2395-M2395-N($I2395)-$P2395*N(Settings!$D$20))</f>
        <v/>
      </c>
      <c r="O2395">
        <f>IF($C2395="",0,IFERROR(MATCH($C2395,Settings!$D$11:$D$18,0),0))</f>
        <v/>
      </c>
      <c r="P2395">
        <f>IF(LOWER(TRIM($J2395&amp;""))="x",1,0)</f>
        <v/>
      </c>
    </row>
    <row r="2396">
      <c r="A2396" s="49" t="n">
        <v>46307</v>
      </c>
      <c r="B2396" s="50" t="inlineStr">
        <is>
          <t>BL28389</t>
        </is>
      </c>
      <c r="C2396" s="50" t="inlineStr">
        <is>
          <t>Own shop</t>
        </is>
      </c>
      <c r="D2396" s="50" t="inlineStr">
        <is>
          <t>BL-403</t>
        </is>
      </c>
      <c r="E2396" s="50" t="n">
        <v>1</v>
      </c>
      <c r="F2396" s="51" t="n">
        <v>10.84</v>
      </c>
      <c r="G2396" s="51" t="n">
        <v>0</v>
      </c>
      <c r="H2396" s="51" t="n">
        <v>4.12</v>
      </c>
      <c r="I2396" s="51" t="n">
        <v>5.12</v>
      </c>
      <c r="J2396" s="50" t="inlineStr">
        <is>
          <t>x</t>
        </is>
      </c>
      <c r="K2396" s="52">
        <f>IF(OR($A2396="",$E2396=""),"",IF($P2396=1,0,N($E2396)*N($F2396)-N($G2396)+N($H2396)))</f>
        <v/>
      </c>
      <c r="L2396" s="52">
        <f>IF(K2396="","",IF($P2396=1,0,N($E2396)*IFERROR(INDEX(Products!$D$8:$D$307,MATCH($D2396,Products!$A$8:$A$307,0)),0)))</f>
        <v/>
      </c>
      <c r="M2396" s="52">
        <f>IF(OR(K2396="",$O2396=0),IF(K2396="","",0),IF($P2396=1,0,K2396*(N(INDEX(Settings!$E$11:$E$18,$O2396))+N(INDEX(Settings!$G$11:$G$18,$O2396)))+N(INDEX(Settings!$F$11:$F$18,$O2396))))</f>
        <v/>
      </c>
      <c r="N2396" s="53">
        <f>IF(K2396="","",K2396-L2396-M2396-N($I2396)-$P2396*N(Settings!$D$20))</f>
        <v/>
      </c>
      <c r="O2396">
        <f>IF($C2396="",0,IFERROR(MATCH($C2396,Settings!$D$11:$D$18,0),0))</f>
        <v/>
      </c>
      <c r="P2396">
        <f>IF(LOWER(TRIM($J2396&amp;""))="x",1,0)</f>
        <v/>
      </c>
    </row>
    <row r="2397">
      <c r="A2397" s="49" t="n">
        <v>46307</v>
      </c>
      <c r="B2397" s="50" t="inlineStr">
        <is>
          <t>BL28390</t>
        </is>
      </c>
      <c r="C2397" s="50" t="inlineStr">
        <is>
          <t>eBay</t>
        </is>
      </c>
      <c r="D2397" s="50" t="inlineStr">
        <is>
          <t>BL-102</t>
        </is>
      </c>
      <c r="E2397" s="50" t="n">
        <v>1</v>
      </c>
      <c r="F2397" s="51" t="n">
        <v>14.2</v>
      </c>
      <c r="G2397" s="51" t="n">
        <v>0</v>
      </c>
      <c r="H2397" s="51" t="n">
        <v>3.28</v>
      </c>
      <c r="I2397" s="51" t="n">
        <v>5.09</v>
      </c>
      <c r="J2397" s="50" t="n"/>
      <c r="K2397" s="52">
        <f>IF(OR($A2397="",$E2397=""),"",IF($P2397=1,0,N($E2397)*N($F2397)-N($G2397)+N($H2397)))</f>
        <v/>
      </c>
      <c r="L2397" s="52">
        <f>IF(K2397="","",IF($P2397=1,0,N($E2397)*IFERROR(INDEX(Products!$D$8:$D$307,MATCH($D2397,Products!$A$8:$A$307,0)),0)))</f>
        <v/>
      </c>
      <c r="M2397" s="52">
        <f>IF(OR(K2397="",$O2397=0),IF(K2397="","",0),IF($P2397=1,0,K2397*(N(INDEX(Settings!$E$11:$E$18,$O2397))+N(INDEX(Settings!$G$11:$G$18,$O2397)))+N(INDEX(Settings!$F$11:$F$18,$O2397))))</f>
        <v/>
      </c>
      <c r="N2397" s="53">
        <f>IF(K2397="","",K2397-L2397-M2397-N($I2397)-$P2397*N(Settings!$D$20))</f>
        <v/>
      </c>
      <c r="O2397">
        <f>IF($C2397="",0,IFERROR(MATCH($C2397,Settings!$D$11:$D$18,0),0))</f>
        <v/>
      </c>
      <c r="P2397">
        <f>IF(LOWER(TRIM($J2397&amp;""))="x",1,0)</f>
        <v/>
      </c>
    </row>
    <row r="2398">
      <c r="A2398" s="49" t="n">
        <v>46307</v>
      </c>
      <c r="B2398" s="50" t="inlineStr">
        <is>
          <t>BL28391</t>
        </is>
      </c>
      <c r="C2398" s="50" t="inlineStr">
        <is>
          <t>eBay</t>
        </is>
      </c>
      <c r="D2398" s="50" t="inlineStr">
        <is>
          <t>BL-201</t>
        </is>
      </c>
      <c r="E2398" s="50" t="n">
        <v>1</v>
      </c>
      <c r="F2398" s="51" t="n">
        <v>12.52</v>
      </c>
      <c r="G2398" s="51" t="n">
        <v>0</v>
      </c>
      <c r="H2398" s="51" t="n">
        <v>3.28</v>
      </c>
      <c r="I2398" s="51" t="n">
        <v>4.13</v>
      </c>
      <c r="J2398" s="50" t="n"/>
      <c r="K2398" s="52">
        <f>IF(OR($A2398="",$E2398=""),"",IF($P2398=1,0,N($E2398)*N($F2398)-N($G2398)+N($H2398)))</f>
        <v/>
      </c>
      <c r="L2398" s="52">
        <f>IF(K2398="","",IF($P2398=1,0,N($E2398)*IFERROR(INDEX(Products!$D$8:$D$307,MATCH($D2398,Products!$A$8:$A$307,0)),0)))</f>
        <v/>
      </c>
      <c r="M2398" s="52">
        <f>IF(OR(K2398="",$O2398=0),IF(K2398="","",0),IF($P2398=1,0,K2398*(N(INDEX(Settings!$E$11:$E$18,$O2398))+N(INDEX(Settings!$G$11:$G$18,$O2398)))+N(INDEX(Settings!$F$11:$F$18,$O2398))))</f>
        <v/>
      </c>
      <c r="N2398" s="53">
        <f>IF(K2398="","",K2398-L2398-M2398-N($I2398)-$P2398*N(Settings!$D$20))</f>
        <v/>
      </c>
      <c r="O2398">
        <f>IF($C2398="",0,IFERROR(MATCH($C2398,Settings!$D$11:$D$18,0),0))</f>
        <v/>
      </c>
      <c r="P2398">
        <f>IF(LOWER(TRIM($J2398&amp;""))="x",1,0)</f>
        <v/>
      </c>
    </row>
    <row r="2399">
      <c r="A2399" s="49" t="n">
        <v>46307</v>
      </c>
      <c r="B2399" s="50" t="inlineStr">
        <is>
          <t>BL28392</t>
        </is>
      </c>
      <c r="C2399" s="50" t="inlineStr">
        <is>
          <t>Etsy</t>
        </is>
      </c>
      <c r="D2399" s="50" t="inlineStr">
        <is>
          <t>BL-203</t>
        </is>
      </c>
      <c r="E2399" s="50" t="n">
        <v>1</v>
      </c>
      <c r="F2399" s="51" t="n">
        <v>16.72</v>
      </c>
      <c r="G2399" s="51" t="n">
        <v>0</v>
      </c>
      <c r="H2399" s="51" t="n">
        <v>3.28</v>
      </c>
      <c r="I2399" s="51" t="n">
        <v>4.37</v>
      </c>
      <c r="J2399" s="50" t="n"/>
      <c r="K2399" s="52">
        <f>IF(OR($A2399="",$E2399=""),"",IF($P2399=1,0,N($E2399)*N($F2399)-N($G2399)+N($H2399)))</f>
        <v/>
      </c>
      <c r="L2399" s="52">
        <f>IF(K2399="","",IF($P2399=1,0,N($E2399)*IFERROR(INDEX(Products!$D$8:$D$307,MATCH($D2399,Products!$A$8:$A$307,0)),0)))</f>
        <v/>
      </c>
      <c r="M2399" s="52">
        <f>IF(OR(K2399="",$O2399=0),IF(K2399="","",0),IF($P2399=1,0,K2399*(N(INDEX(Settings!$E$11:$E$18,$O2399))+N(INDEX(Settings!$G$11:$G$18,$O2399)))+N(INDEX(Settings!$F$11:$F$18,$O2399))))</f>
        <v/>
      </c>
      <c r="N2399" s="53">
        <f>IF(K2399="","",K2399-L2399-M2399-N($I2399)-$P2399*N(Settings!$D$20))</f>
        <v/>
      </c>
      <c r="O2399">
        <f>IF($C2399="",0,IFERROR(MATCH($C2399,Settings!$D$11:$D$18,0),0))</f>
        <v/>
      </c>
      <c r="P2399">
        <f>IF(LOWER(TRIM($J2399&amp;""))="x",1,0)</f>
        <v/>
      </c>
    </row>
    <row r="2400">
      <c r="A2400" s="49" t="n">
        <v>46307</v>
      </c>
      <c r="B2400" s="50" t="inlineStr">
        <is>
          <t>BL28393</t>
        </is>
      </c>
      <c r="C2400" s="50" t="inlineStr">
        <is>
          <t>Amazon</t>
        </is>
      </c>
      <c r="D2400" s="50" t="inlineStr">
        <is>
          <t>BL-102</t>
        </is>
      </c>
      <c r="E2400" s="50" t="n">
        <v>1</v>
      </c>
      <c r="F2400" s="51" t="n">
        <v>14.91</v>
      </c>
      <c r="G2400" s="51" t="n">
        <v>0</v>
      </c>
      <c r="H2400" s="51" t="n">
        <v>0</v>
      </c>
      <c r="I2400" s="51" t="n">
        <v>4.89</v>
      </c>
      <c r="J2400" s="50" t="n"/>
      <c r="K2400" s="52">
        <f>IF(OR($A2400="",$E2400=""),"",IF($P2400=1,0,N($E2400)*N($F2400)-N($G2400)+N($H2400)))</f>
        <v/>
      </c>
      <c r="L2400" s="52">
        <f>IF(K2400="","",IF($P2400=1,0,N($E2400)*IFERROR(INDEX(Products!$D$8:$D$307,MATCH($D2400,Products!$A$8:$A$307,0)),0)))</f>
        <v/>
      </c>
      <c r="M2400" s="52">
        <f>IF(OR(K2400="",$O2400=0),IF(K2400="","",0),IF($P2400=1,0,K2400*(N(INDEX(Settings!$E$11:$E$18,$O2400))+N(INDEX(Settings!$G$11:$G$18,$O2400)))+N(INDEX(Settings!$F$11:$F$18,$O2400))))</f>
        <v/>
      </c>
      <c r="N2400" s="53">
        <f>IF(K2400="","",K2400-L2400-M2400-N($I2400)-$P2400*N(Settings!$D$20))</f>
        <v/>
      </c>
      <c r="O2400">
        <f>IF($C2400="",0,IFERROR(MATCH($C2400,Settings!$D$11:$D$18,0),0))</f>
        <v/>
      </c>
      <c r="P2400">
        <f>IF(LOWER(TRIM($J2400&amp;""))="x",1,0)</f>
        <v/>
      </c>
    </row>
    <row r="2401">
      <c r="A2401" s="49" t="n">
        <v>46307</v>
      </c>
      <c r="B2401" s="50" t="inlineStr">
        <is>
          <t>BL28394</t>
        </is>
      </c>
      <c r="C2401" s="50" t="inlineStr">
        <is>
          <t>Amazon</t>
        </is>
      </c>
      <c r="D2401" s="50" t="inlineStr">
        <is>
          <t>BL-104</t>
        </is>
      </c>
      <c r="E2401" s="50" t="n">
        <v>1</v>
      </c>
      <c r="F2401" s="51" t="n">
        <v>8.74</v>
      </c>
      <c r="G2401" s="51" t="n">
        <v>0</v>
      </c>
      <c r="H2401" s="51" t="n">
        <v>0</v>
      </c>
      <c r="I2401" s="51" t="n">
        <v>4.63</v>
      </c>
      <c r="J2401" s="50" t="n"/>
      <c r="K2401" s="52">
        <f>IF(OR($A2401="",$E2401=""),"",IF($P2401=1,0,N($E2401)*N($F2401)-N($G2401)+N($H2401)))</f>
        <v/>
      </c>
      <c r="L2401" s="52">
        <f>IF(K2401="","",IF($P2401=1,0,N($E2401)*IFERROR(INDEX(Products!$D$8:$D$307,MATCH($D2401,Products!$A$8:$A$307,0)),0)))</f>
        <v/>
      </c>
      <c r="M2401" s="52">
        <f>IF(OR(K2401="",$O2401=0),IF(K2401="","",0),IF($P2401=1,0,K2401*(N(INDEX(Settings!$E$11:$E$18,$O2401))+N(INDEX(Settings!$G$11:$G$18,$O2401)))+N(INDEX(Settings!$F$11:$F$18,$O2401))))</f>
        <v/>
      </c>
      <c r="N2401" s="53">
        <f>IF(K2401="","",K2401-L2401-M2401-N($I2401)-$P2401*N(Settings!$D$20))</f>
        <v/>
      </c>
      <c r="O2401">
        <f>IF($C2401="",0,IFERROR(MATCH($C2401,Settings!$D$11:$D$18,0),0))</f>
        <v/>
      </c>
      <c r="P2401">
        <f>IF(LOWER(TRIM($J2401&amp;""))="x",1,0)</f>
        <v/>
      </c>
    </row>
    <row r="2402">
      <c r="A2402" s="49" t="n">
        <v>46308</v>
      </c>
      <c r="B2402" s="50" t="inlineStr">
        <is>
          <t>BL28395</t>
        </is>
      </c>
      <c r="C2402" s="50" t="inlineStr">
        <is>
          <t>Amazon</t>
        </is>
      </c>
      <c r="D2402" s="50" t="inlineStr">
        <is>
          <t>BL-201</t>
        </is>
      </c>
      <c r="E2402" s="50" t="n">
        <v>1</v>
      </c>
      <c r="F2402" s="51" t="n">
        <v>13.15</v>
      </c>
      <c r="G2402" s="51" t="n">
        <v>0</v>
      </c>
      <c r="H2402" s="51" t="n">
        <v>0</v>
      </c>
      <c r="I2402" s="51" t="n">
        <v>4.6</v>
      </c>
      <c r="J2402" s="50" t="n"/>
      <c r="K2402" s="52">
        <f>IF(OR($A2402="",$E2402=""),"",IF($P2402=1,0,N($E2402)*N($F2402)-N($G2402)+N($H2402)))</f>
        <v/>
      </c>
      <c r="L2402" s="52">
        <f>IF(K2402="","",IF($P2402=1,0,N($E2402)*IFERROR(INDEX(Products!$D$8:$D$307,MATCH($D2402,Products!$A$8:$A$307,0)),0)))</f>
        <v/>
      </c>
      <c r="M2402" s="52">
        <f>IF(OR(K2402="",$O2402=0),IF(K2402="","",0),IF($P2402=1,0,K2402*(N(INDEX(Settings!$E$11:$E$18,$O2402))+N(INDEX(Settings!$G$11:$G$18,$O2402)))+N(INDEX(Settings!$F$11:$F$18,$O2402))))</f>
        <v/>
      </c>
      <c r="N2402" s="53">
        <f>IF(K2402="","",K2402-L2402-M2402-N($I2402)-$P2402*N(Settings!$D$20))</f>
        <v/>
      </c>
      <c r="O2402">
        <f>IF($C2402="",0,IFERROR(MATCH($C2402,Settings!$D$11:$D$18,0),0))</f>
        <v/>
      </c>
      <c r="P2402">
        <f>IF(LOWER(TRIM($J2402&amp;""))="x",1,0)</f>
        <v/>
      </c>
    </row>
    <row r="2403">
      <c r="A2403" s="49" t="n">
        <v>46308</v>
      </c>
      <c r="B2403" s="50" t="inlineStr">
        <is>
          <t>BL28396</t>
        </is>
      </c>
      <c r="C2403" s="50" t="inlineStr">
        <is>
          <t>Own shop</t>
        </is>
      </c>
      <c r="D2403" s="50" t="inlineStr">
        <is>
          <t>BL-103</t>
        </is>
      </c>
      <c r="E2403" s="50" t="n">
        <v>1</v>
      </c>
      <c r="F2403" s="51" t="n">
        <v>29.33</v>
      </c>
      <c r="G2403" s="51" t="n">
        <v>0</v>
      </c>
      <c r="H2403" s="51" t="n">
        <v>4.12</v>
      </c>
      <c r="I2403" s="51" t="n">
        <v>4.29</v>
      </c>
      <c r="J2403" s="50" t="n"/>
      <c r="K2403" s="52">
        <f>IF(OR($A2403="",$E2403=""),"",IF($P2403=1,0,N($E2403)*N($F2403)-N($G2403)+N($H2403)))</f>
        <v/>
      </c>
      <c r="L2403" s="52">
        <f>IF(K2403="","",IF($P2403=1,0,N($E2403)*IFERROR(INDEX(Products!$D$8:$D$307,MATCH($D2403,Products!$A$8:$A$307,0)),0)))</f>
        <v/>
      </c>
      <c r="M2403" s="52">
        <f>IF(OR(K2403="",$O2403=0),IF(K2403="","",0),IF($P2403=1,0,K2403*(N(INDEX(Settings!$E$11:$E$18,$O2403))+N(INDEX(Settings!$G$11:$G$18,$O2403)))+N(INDEX(Settings!$F$11:$F$18,$O2403))))</f>
        <v/>
      </c>
      <c r="N2403" s="53">
        <f>IF(K2403="","",K2403-L2403-M2403-N($I2403)-$P2403*N(Settings!$D$20))</f>
        <v/>
      </c>
      <c r="O2403">
        <f>IF($C2403="",0,IFERROR(MATCH($C2403,Settings!$D$11:$D$18,0),0))</f>
        <v/>
      </c>
      <c r="P2403">
        <f>IF(LOWER(TRIM($J2403&amp;""))="x",1,0)</f>
        <v/>
      </c>
    </row>
    <row r="2404">
      <c r="A2404" s="49" t="n">
        <v>46308</v>
      </c>
      <c r="B2404" s="50" t="inlineStr">
        <is>
          <t>BL28397</t>
        </is>
      </c>
      <c r="C2404" s="50" t="inlineStr">
        <is>
          <t>Own shop</t>
        </is>
      </c>
      <c r="D2404" s="50" t="inlineStr">
        <is>
          <t>BL-201</t>
        </is>
      </c>
      <c r="E2404" s="50" t="n">
        <v>2</v>
      </c>
      <c r="F2404" s="51" t="n">
        <v>12.52</v>
      </c>
      <c r="G2404" s="51" t="n">
        <v>2.5</v>
      </c>
      <c r="H2404" s="51" t="n">
        <v>4.12</v>
      </c>
      <c r="I2404" s="51" t="n">
        <v>4.29</v>
      </c>
      <c r="J2404" s="50" t="n"/>
      <c r="K2404" s="52">
        <f>IF(OR($A2404="",$E2404=""),"",IF($P2404=1,0,N($E2404)*N($F2404)-N($G2404)+N($H2404)))</f>
        <v/>
      </c>
      <c r="L2404" s="52">
        <f>IF(K2404="","",IF($P2404=1,0,N($E2404)*IFERROR(INDEX(Products!$D$8:$D$307,MATCH($D2404,Products!$A$8:$A$307,0)),0)))</f>
        <v/>
      </c>
      <c r="M2404" s="52">
        <f>IF(OR(K2404="",$O2404=0),IF(K2404="","",0),IF($P2404=1,0,K2404*(N(INDEX(Settings!$E$11:$E$18,$O2404))+N(INDEX(Settings!$G$11:$G$18,$O2404)))+N(INDEX(Settings!$F$11:$F$18,$O2404))))</f>
        <v/>
      </c>
      <c r="N2404" s="53">
        <f>IF(K2404="","",K2404-L2404-M2404-N($I2404)-$P2404*N(Settings!$D$20))</f>
        <v/>
      </c>
      <c r="O2404">
        <f>IF($C2404="",0,IFERROR(MATCH($C2404,Settings!$D$11:$D$18,0),0))</f>
        <v/>
      </c>
      <c r="P2404">
        <f>IF(LOWER(TRIM($J2404&amp;""))="x",1,0)</f>
        <v/>
      </c>
    </row>
    <row r="2405">
      <c r="A2405" s="49" t="n">
        <v>46308</v>
      </c>
      <c r="B2405" s="50" t="inlineStr">
        <is>
          <t>BL28398</t>
        </is>
      </c>
      <c r="C2405" s="50" t="inlineStr">
        <is>
          <t>eBay</t>
        </is>
      </c>
      <c r="D2405" s="50" t="inlineStr">
        <is>
          <t>BL-204</t>
        </is>
      </c>
      <c r="E2405" s="50" t="n">
        <v>1</v>
      </c>
      <c r="F2405" s="51" t="n">
        <v>19.24</v>
      </c>
      <c r="G2405" s="51" t="n">
        <v>0</v>
      </c>
      <c r="H2405" s="51" t="n">
        <v>3.28</v>
      </c>
      <c r="I2405" s="51" t="n">
        <v>4.93</v>
      </c>
      <c r="J2405" s="50" t="n"/>
      <c r="K2405" s="52">
        <f>IF(OR($A2405="",$E2405=""),"",IF($P2405=1,0,N($E2405)*N($F2405)-N($G2405)+N($H2405)))</f>
        <v/>
      </c>
      <c r="L2405" s="52">
        <f>IF(K2405="","",IF($P2405=1,0,N($E2405)*IFERROR(INDEX(Products!$D$8:$D$307,MATCH($D2405,Products!$A$8:$A$307,0)),0)))</f>
        <v/>
      </c>
      <c r="M2405" s="52">
        <f>IF(OR(K2405="",$O2405=0),IF(K2405="","",0),IF($P2405=1,0,K2405*(N(INDEX(Settings!$E$11:$E$18,$O2405))+N(INDEX(Settings!$G$11:$G$18,$O2405)))+N(INDEX(Settings!$F$11:$F$18,$O2405))))</f>
        <v/>
      </c>
      <c r="N2405" s="53">
        <f>IF(K2405="","",K2405-L2405-M2405-N($I2405)-$P2405*N(Settings!$D$20))</f>
        <v/>
      </c>
      <c r="O2405">
        <f>IF($C2405="",0,IFERROR(MATCH($C2405,Settings!$D$11:$D$18,0),0))</f>
        <v/>
      </c>
      <c r="P2405">
        <f>IF(LOWER(TRIM($J2405&amp;""))="x",1,0)</f>
        <v/>
      </c>
    </row>
    <row r="2406">
      <c r="A2406" s="49" t="n">
        <v>46308</v>
      </c>
      <c r="B2406" s="50" t="inlineStr">
        <is>
          <t>BL28399</t>
        </is>
      </c>
      <c r="C2406" s="50" t="inlineStr">
        <is>
          <t>eBay</t>
        </is>
      </c>
      <c r="D2406" s="50" t="inlineStr">
        <is>
          <t>BL-204</t>
        </is>
      </c>
      <c r="E2406" s="50" t="n">
        <v>1</v>
      </c>
      <c r="F2406" s="51" t="n">
        <v>19.24</v>
      </c>
      <c r="G2406" s="51" t="n">
        <v>0</v>
      </c>
      <c r="H2406" s="51" t="n">
        <v>3.28</v>
      </c>
      <c r="I2406" s="51" t="n">
        <v>4.1</v>
      </c>
      <c r="J2406" s="50" t="n"/>
      <c r="K2406" s="52">
        <f>IF(OR($A2406="",$E2406=""),"",IF($P2406=1,0,N($E2406)*N($F2406)-N($G2406)+N($H2406)))</f>
        <v/>
      </c>
      <c r="L2406" s="52">
        <f>IF(K2406="","",IF($P2406=1,0,N($E2406)*IFERROR(INDEX(Products!$D$8:$D$307,MATCH($D2406,Products!$A$8:$A$307,0)),0)))</f>
        <v/>
      </c>
      <c r="M2406" s="52">
        <f>IF(OR(K2406="",$O2406=0),IF(K2406="","",0),IF($P2406=1,0,K2406*(N(INDEX(Settings!$E$11:$E$18,$O2406))+N(INDEX(Settings!$G$11:$G$18,$O2406)))+N(INDEX(Settings!$F$11:$F$18,$O2406))))</f>
        <v/>
      </c>
      <c r="N2406" s="53">
        <f>IF(K2406="","",K2406-L2406-M2406-N($I2406)-$P2406*N(Settings!$D$20))</f>
        <v/>
      </c>
      <c r="O2406">
        <f>IF($C2406="",0,IFERROR(MATCH($C2406,Settings!$D$11:$D$18,0),0))</f>
        <v/>
      </c>
      <c r="P2406">
        <f>IF(LOWER(TRIM($J2406&amp;""))="x",1,0)</f>
        <v/>
      </c>
    </row>
    <row r="2407">
      <c r="A2407" s="49" t="n">
        <v>46308</v>
      </c>
      <c r="B2407" s="50" t="inlineStr">
        <is>
          <t>BL28400</t>
        </is>
      </c>
      <c r="C2407" s="50" t="inlineStr">
        <is>
          <t>Own shop</t>
        </is>
      </c>
      <c r="D2407" s="50" t="inlineStr">
        <is>
          <t>BL-104</t>
        </is>
      </c>
      <c r="E2407" s="50" t="n">
        <v>1</v>
      </c>
      <c r="F2407" s="51" t="n">
        <v>8.32</v>
      </c>
      <c r="G2407" s="51" t="n">
        <v>0</v>
      </c>
      <c r="H2407" s="51" t="n">
        <v>4.12</v>
      </c>
      <c r="I2407" s="51" t="n">
        <v>4.1</v>
      </c>
      <c r="J2407" s="50" t="n"/>
      <c r="K2407" s="52">
        <f>IF(OR($A2407="",$E2407=""),"",IF($P2407=1,0,N($E2407)*N($F2407)-N($G2407)+N($H2407)))</f>
        <v/>
      </c>
      <c r="L2407" s="52">
        <f>IF(K2407="","",IF($P2407=1,0,N($E2407)*IFERROR(INDEX(Products!$D$8:$D$307,MATCH($D2407,Products!$A$8:$A$307,0)),0)))</f>
        <v/>
      </c>
      <c r="M2407" s="52">
        <f>IF(OR(K2407="",$O2407=0),IF(K2407="","",0),IF($P2407=1,0,K2407*(N(INDEX(Settings!$E$11:$E$18,$O2407))+N(INDEX(Settings!$G$11:$G$18,$O2407)))+N(INDEX(Settings!$F$11:$F$18,$O2407))))</f>
        <v/>
      </c>
      <c r="N2407" s="53">
        <f>IF(K2407="","",K2407-L2407-M2407-N($I2407)-$P2407*N(Settings!$D$20))</f>
        <v/>
      </c>
      <c r="O2407">
        <f>IF($C2407="",0,IFERROR(MATCH($C2407,Settings!$D$11:$D$18,0),0))</f>
        <v/>
      </c>
      <c r="P2407">
        <f>IF(LOWER(TRIM($J2407&amp;""))="x",1,0)</f>
        <v/>
      </c>
    </row>
    <row r="2408">
      <c r="A2408" s="49" t="n">
        <v>46308</v>
      </c>
      <c r="B2408" s="50" t="inlineStr">
        <is>
          <t>BL28401</t>
        </is>
      </c>
      <c r="C2408" s="50" t="inlineStr">
        <is>
          <t>Own shop</t>
        </is>
      </c>
      <c r="D2408" s="50" t="inlineStr">
        <is>
          <t>BL-104</t>
        </is>
      </c>
      <c r="E2408" s="50" t="n">
        <v>1</v>
      </c>
      <c r="F2408" s="51" t="n">
        <v>8.32</v>
      </c>
      <c r="G2408" s="51" t="n">
        <v>0</v>
      </c>
      <c r="H2408" s="51" t="n">
        <v>4.12</v>
      </c>
      <c r="I2408" s="51" t="n">
        <v>5.12</v>
      </c>
      <c r="J2408" s="50" t="n"/>
      <c r="K2408" s="52">
        <f>IF(OR($A2408="",$E2408=""),"",IF($P2408=1,0,N($E2408)*N($F2408)-N($G2408)+N($H2408)))</f>
        <v/>
      </c>
      <c r="L2408" s="52">
        <f>IF(K2408="","",IF($P2408=1,0,N($E2408)*IFERROR(INDEX(Products!$D$8:$D$307,MATCH($D2408,Products!$A$8:$A$307,0)),0)))</f>
        <v/>
      </c>
      <c r="M2408" s="52">
        <f>IF(OR(K2408="",$O2408=0),IF(K2408="","",0),IF($P2408=1,0,K2408*(N(INDEX(Settings!$E$11:$E$18,$O2408))+N(INDEX(Settings!$G$11:$G$18,$O2408)))+N(INDEX(Settings!$F$11:$F$18,$O2408))))</f>
        <v/>
      </c>
      <c r="N2408" s="53">
        <f>IF(K2408="","",K2408-L2408-M2408-N($I2408)-$P2408*N(Settings!$D$20))</f>
        <v/>
      </c>
      <c r="O2408">
        <f>IF($C2408="",0,IFERROR(MATCH($C2408,Settings!$D$11:$D$18,0),0))</f>
        <v/>
      </c>
      <c r="P2408">
        <f>IF(LOWER(TRIM($J2408&amp;""))="x",1,0)</f>
        <v/>
      </c>
    </row>
    <row r="2409">
      <c r="A2409" s="49" t="n">
        <v>46308</v>
      </c>
      <c r="B2409" s="50" t="inlineStr">
        <is>
          <t>BL28402</t>
        </is>
      </c>
      <c r="C2409" s="50" t="inlineStr">
        <is>
          <t>Own shop</t>
        </is>
      </c>
      <c r="D2409" s="50" t="inlineStr">
        <is>
          <t>BL-203</t>
        </is>
      </c>
      <c r="E2409" s="50" t="n">
        <v>1</v>
      </c>
      <c r="F2409" s="51" t="n">
        <v>16.72</v>
      </c>
      <c r="G2409" s="51" t="n">
        <v>0</v>
      </c>
      <c r="H2409" s="51" t="n">
        <v>4.12</v>
      </c>
      <c r="I2409" s="51" t="n">
        <v>4.44</v>
      </c>
      <c r="J2409" s="50" t="n"/>
      <c r="K2409" s="52">
        <f>IF(OR($A2409="",$E2409=""),"",IF($P2409=1,0,N($E2409)*N($F2409)-N($G2409)+N($H2409)))</f>
        <v/>
      </c>
      <c r="L2409" s="52">
        <f>IF(K2409="","",IF($P2409=1,0,N($E2409)*IFERROR(INDEX(Products!$D$8:$D$307,MATCH($D2409,Products!$A$8:$A$307,0)),0)))</f>
        <v/>
      </c>
      <c r="M2409" s="52">
        <f>IF(OR(K2409="",$O2409=0),IF(K2409="","",0),IF($P2409=1,0,K2409*(N(INDEX(Settings!$E$11:$E$18,$O2409))+N(INDEX(Settings!$G$11:$G$18,$O2409)))+N(INDEX(Settings!$F$11:$F$18,$O2409))))</f>
        <v/>
      </c>
      <c r="N2409" s="53">
        <f>IF(K2409="","",K2409-L2409-M2409-N($I2409)-$P2409*N(Settings!$D$20))</f>
        <v/>
      </c>
      <c r="O2409">
        <f>IF($C2409="",0,IFERROR(MATCH($C2409,Settings!$D$11:$D$18,0),0))</f>
        <v/>
      </c>
      <c r="P2409">
        <f>IF(LOWER(TRIM($J2409&amp;""))="x",1,0)</f>
        <v/>
      </c>
    </row>
    <row r="2410">
      <c r="A2410" s="49" t="n">
        <v>46308</v>
      </c>
      <c r="B2410" s="50" t="inlineStr">
        <is>
          <t>BL28403</t>
        </is>
      </c>
      <c r="C2410" s="50" t="inlineStr">
        <is>
          <t>Amazon</t>
        </is>
      </c>
      <c r="D2410" s="50" t="inlineStr">
        <is>
          <t>BL-401</t>
        </is>
      </c>
      <c r="E2410" s="50" t="n">
        <v>2</v>
      </c>
      <c r="F2410" s="51" t="n">
        <v>24.62</v>
      </c>
      <c r="G2410" s="51" t="n">
        <v>0</v>
      </c>
      <c r="H2410" s="51" t="n">
        <v>0</v>
      </c>
      <c r="I2410" s="51" t="n">
        <v>4.15</v>
      </c>
      <c r="J2410" s="50" t="n"/>
      <c r="K2410" s="52">
        <f>IF(OR($A2410="",$E2410=""),"",IF($P2410=1,0,N($E2410)*N($F2410)-N($G2410)+N($H2410)))</f>
        <v/>
      </c>
      <c r="L2410" s="52">
        <f>IF(K2410="","",IF($P2410=1,0,N($E2410)*IFERROR(INDEX(Products!$D$8:$D$307,MATCH($D2410,Products!$A$8:$A$307,0)),0)))</f>
        <v/>
      </c>
      <c r="M2410" s="52">
        <f>IF(OR(K2410="",$O2410=0),IF(K2410="","",0),IF($P2410=1,0,K2410*(N(INDEX(Settings!$E$11:$E$18,$O2410))+N(INDEX(Settings!$G$11:$G$18,$O2410)))+N(INDEX(Settings!$F$11:$F$18,$O2410))))</f>
        <v/>
      </c>
      <c r="N2410" s="53">
        <f>IF(K2410="","",K2410-L2410-M2410-N($I2410)-$P2410*N(Settings!$D$20))</f>
        <v/>
      </c>
      <c r="O2410">
        <f>IF($C2410="",0,IFERROR(MATCH($C2410,Settings!$D$11:$D$18,0),0))</f>
        <v/>
      </c>
      <c r="P2410">
        <f>IF(LOWER(TRIM($J2410&amp;""))="x",1,0)</f>
        <v/>
      </c>
    </row>
    <row r="2411">
      <c r="A2411" s="49" t="n">
        <v>46308</v>
      </c>
      <c r="B2411" s="50" t="inlineStr">
        <is>
          <t>BL28404</t>
        </is>
      </c>
      <c r="C2411" s="50" t="inlineStr">
        <is>
          <t>Own shop</t>
        </is>
      </c>
      <c r="D2411" s="50" t="inlineStr">
        <is>
          <t>BL-302</t>
        </is>
      </c>
      <c r="E2411" s="50" t="n">
        <v>1</v>
      </c>
      <c r="F2411" s="51" t="n">
        <v>33.53</v>
      </c>
      <c r="G2411" s="51" t="n">
        <v>3.35</v>
      </c>
      <c r="H2411" s="51" t="n">
        <v>4.12</v>
      </c>
      <c r="I2411" s="51" t="n">
        <v>5.14</v>
      </c>
      <c r="J2411" s="50" t="n"/>
      <c r="K2411" s="52">
        <f>IF(OR($A2411="",$E2411=""),"",IF($P2411=1,0,N($E2411)*N($F2411)-N($G2411)+N($H2411)))</f>
        <v/>
      </c>
      <c r="L2411" s="52">
        <f>IF(K2411="","",IF($P2411=1,0,N($E2411)*IFERROR(INDEX(Products!$D$8:$D$307,MATCH($D2411,Products!$A$8:$A$307,0)),0)))</f>
        <v/>
      </c>
      <c r="M2411" s="52">
        <f>IF(OR(K2411="",$O2411=0),IF(K2411="","",0),IF($P2411=1,0,K2411*(N(INDEX(Settings!$E$11:$E$18,$O2411))+N(INDEX(Settings!$G$11:$G$18,$O2411)))+N(INDEX(Settings!$F$11:$F$18,$O2411))))</f>
        <v/>
      </c>
      <c r="N2411" s="53">
        <f>IF(K2411="","",K2411-L2411-M2411-N($I2411)-$P2411*N(Settings!$D$20))</f>
        <v/>
      </c>
      <c r="O2411">
        <f>IF($C2411="",0,IFERROR(MATCH($C2411,Settings!$D$11:$D$18,0),0))</f>
        <v/>
      </c>
      <c r="P2411">
        <f>IF(LOWER(TRIM($J2411&amp;""))="x",1,0)</f>
        <v/>
      </c>
    </row>
    <row r="2412">
      <c r="A2412" s="49" t="n">
        <v>46308</v>
      </c>
      <c r="B2412" s="50" t="inlineStr">
        <is>
          <t>BL28405</t>
        </is>
      </c>
      <c r="C2412" s="50" t="inlineStr">
        <is>
          <t>Amazon</t>
        </is>
      </c>
      <c r="D2412" s="50" t="inlineStr">
        <is>
          <t>BL-403</t>
        </is>
      </c>
      <c r="E2412" s="50" t="n">
        <v>1</v>
      </c>
      <c r="F2412" s="51" t="n">
        <v>11.38</v>
      </c>
      <c r="G2412" s="51" t="n">
        <v>0</v>
      </c>
      <c r="H2412" s="51" t="n">
        <v>0</v>
      </c>
      <c r="I2412" s="51" t="n">
        <v>4.48</v>
      </c>
      <c r="J2412" s="50" t="n"/>
      <c r="K2412" s="52">
        <f>IF(OR($A2412="",$E2412=""),"",IF($P2412=1,0,N($E2412)*N($F2412)-N($G2412)+N($H2412)))</f>
        <v/>
      </c>
      <c r="L2412" s="52">
        <f>IF(K2412="","",IF($P2412=1,0,N($E2412)*IFERROR(INDEX(Products!$D$8:$D$307,MATCH($D2412,Products!$A$8:$A$307,0)),0)))</f>
        <v/>
      </c>
      <c r="M2412" s="52">
        <f>IF(OR(K2412="",$O2412=0),IF(K2412="","",0),IF($P2412=1,0,K2412*(N(INDEX(Settings!$E$11:$E$18,$O2412))+N(INDEX(Settings!$G$11:$G$18,$O2412)))+N(INDEX(Settings!$F$11:$F$18,$O2412))))</f>
        <v/>
      </c>
      <c r="N2412" s="53">
        <f>IF(K2412="","",K2412-L2412-M2412-N($I2412)-$P2412*N(Settings!$D$20))</f>
        <v/>
      </c>
      <c r="O2412">
        <f>IF($C2412="",0,IFERROR(MATCH($C2412,Settings!$D$11:$D$18,0),0))</f>
        <v/>
      </c>
      <c r="P2412">
        <f>IF(LOWER(TRIM($J2412&amp;""))="x",1,0)</f>
        <v/>
      </c>
    </row>
    <row r="2413">
      <c r="A2413" s="49" t="n">
        <v>46308</v>
      </c>
      <c r="B2413" s="50" t="inlineStr">
        <is>
          <t>BL28406</t>
        </is>
      </c>
      <c r="C2413" s="50" t="inlineStr">
        <is>
          <t>Own shop</t>
        </is>
      </c>
      <c r="D2413" s="50" t="inlineStr">
        <is>
          <t>BL-303</t>
        </is>
      </c>
      <c r="E2413" s="50" t="n">
        <v>1</v>
      </c>
      <c r="F2413" s="51" t="n">
        <v>10</v>
      </c>
      <c r="G2413" s="51" t="n">
        <v>0</v>
      </c>
      <c r="H2413" s="51" t="n">
        <v>4.12</v>
      </c>
      <c r="I2413" s="51" t="n">
        <v>4.46</v>
      </c>
      <c r="J2413" s="50" t="n"/>
      <c r="K2413" s="52">
        <f>IF(OR($A2413="",$E2413=""),"",IF($P2413=1,0,N($E2413)*N($F2413)-N($G2413)+N($H2413)))</f>
        <v/>
      </c>
      <c r="L2413" s="52">
        <f>IF(K2413="","",IF($P2413=1,0,N($E2413)*IFERROR(INDEX(Products!$D$8:$D$307,MATCH($D2413,Products!$A$8:$A$307,0)),0)))</f>
        <v/>
      </c>
      <c r="M2413" s="52">
        <f>IF(OR(K2413="",$O2413=0),IF(K2413="","",0),IF($P2413=1,0,K2413*(N(INDEX(Settings!$E$11:$E$18,$O2413))+N(INDEX(Settings!$G$11:$G$18,$O2413)))+N(INDEX(Settings!$F$11:$F$18,$O2413))))</f>
        <v/>
      </c>
      <c r="N2413" s="53">
        <f>IF(K2413="","",K2413-L2413-M2413-N($I2413)-$P2413*N(Settings!$D$20))</f>
        <v/>
      </c>
      <c r="O2413">
        <f>IF($C2413="",0,IFERROR(MATCH($C2413,Settings!$D$11:$D$18,0),0))</f>
        <v/>
      </c>
      <c r="P2413">
        <f>IF(LOWER(TRIM($J2413&amp;""))="x",1,0)</f>
        <v/>
      </c>
    </row>
    <row r="2414">
      <c r="A2414" s="49" t="n">
        <v>46308</v>
      </c>
      <c r="B2414" s="50" t="inlineStr">
        <is>
          <t>BL28407</t>
        </is>
      </c>
      <c r="C2414" s="50" t="inlineStr">
        <is>
          <t>eBay</t>
        </is>
      </c>
      <c r="D2414" s="50" t="inlineStr">
        <is>
          <t>BL-201</t>
        </is>
      </c>
      <c r="E2414" s="50" t="n">
        <v>1</v>
      </c>
      <c r="F2414" s="51" t="n">
        <v>12.52</v>
      </c>
      <c r="G2414" s="51" t="n">
        <v>0</v>
      </c>
      <c r="H2414" s="51" t="n">
        <v>3.28</v>
      </c>
      <c r="I2414" s="51" t="n">
        <v>4.5</v>
      </c>
      <c r="J2414" s="50" t="n"/>
      <c r="K2414" s="52">
        <f>IF(OR($A2414="",$E2414=""),"",IF($P2414=1,0,N($E2414)*N($F2414)-N($G2414)+N($H2414)))</f>
        <v/>
      </c>
      <c r="L2414" s="52">
        <f>IF(K2414="","",IF($P2414=1,0,N($E2414)*IFERROR(INDEX(Products!$D$8:$D$307,MATCH($D2414,Products!$A$8:$A$307,0)),0)))</f>
        <v/>
      </c>
      <c r="M2414" s="52">
        <f>IF(OR(K2414="",$O2414=0),IF(K2414="","",0),IF($P2414=1,0,K2414*(N(INDEX(Settings!$E$11:$E$18,$O2414))+N(INDEX(Settings!$G$11:$G$18,$O2414)))+N(INDEX(Settings!$F$11:$F$18,$O2414))))</f>
        <v/>
      </c>
      <c r="N2414" s="53">
        <f>IF(K2414="","",K2414-L2414-M2414-N($I2414)-$P2414*N(Settings!$D$20))</f>
        <v/>
      </c>
      <c r="O2414">
        <f>IF($C2414="",0,IFERROR(MATCH($C2414,Settings!$D$11:$D$18,0),0))</f>
        <v/>
      </c>
      <c r="P2414">
        <f>IF(LOWER(TRIM($J2414&amp;""))="x",1,0)</f>
        <v/>
      </c>
    </row>
    <row r="2415">
      <c r="A2415" s="49" t="n">
        <v>46309</v>
      </c>
      <c r="B2415" s="50" t="inlineStr">
        <is>
          <t>BL28408</t>
        </is>
      </c>
      <c r="C2415" s="50" t="inlineStr">
        <is>
          <t>Own shop</t>
        </is>
      </c>
      <c r="D2415" s="50" t="inlineStr">
        <is>
          <t>BL-401</t>
        </is>
      </c>
      <c r="E2415" s="50" t="n">
        <v>1</v>
      </c>
      <c r="F2415" s="51" t="n">
        <v>23.45</v>
      </c>
      <c r="G2415" s="51" t="n">
        <v>0</v>
      </c>
      <c r="H2415" s="51" t="n">
        <v>4.12</v>
      </c>
      <c r="I2415" s="51" t="n">
        <v>4.1</v>
      </c>
      <c r="J2415" s="50" t="n"/>
      <c r="K2415" s="52">
        <f>IF(OR($A2415="",$E2415=""),"",IF($P2415=1,0,N($E2415)*N($F2415)-N($G2415)+N($H2415)))</f>
        <v/>
      </c>
      <c r="L2415" s="52">
        <f>IF(K2415="","",IF($P2415=1,0,N($E2415)*IFERROR(INDEX(Products!$D$8:$D$307,MATCH($D2415,Products!$A$8:$A$307,0)),0)))</f>
        <v/>
      </c>
      <c r="M2415" s="52">
        <f>IF(OR(K2415="",$O2415=0),IF(K2415="","",0),IF($P2415=1,0,K2415*(N(INDEX(Settings!$E$11:$E$18,$O2415))+N(INDEX(Settings!$G$11:$G$18,$O2415)))+N(INDEX(Settings!$F$11:$F$18,$O2415))))</f>
        <v/>
      </c>
      <c r="N2415" s="53">
        <f>IF(K2415="","",K2415-L2415-M2415-N($I2415)-$P2415*N(Settings!$D$20))</f>
        <v/>
      </c>
      <c r="O2415">
        <f>IF($C2415="",0,IFERROR(MATCH($C2415,Settings!$D$11:$D$18,0),0))</f>
        <v/>
      </c>
      <c r="P2415">
        <f>IF(LOWER(TRIM($J2415&amp;""))="x",1,0)</f>
        <v/>
      </c>
    </row>
    <row r="2416">
      <c r="A2416" s="49" t="n">
        <v>46309</v>
      </c>
      <c r="B2416" s="50" t="inlineStr">
        <is>
          <t>BL28409</t>
        </is>
      </c>
      <c r="C2416" s="50" t="inlineStr">
        <is>
          <t>Own shop</t>
        </is>
      </c>
      <c r="D2416" s="50" t="inlineStr">
        <is>
          <t>BL-102</t>
        </is>
      </c>
      <c r="E2416" s="50" t="n">
        <v>1</v>
      </c>
      <c r="F2416" s="51" t="n">
        <v>14.2</v>
      </c>
      <c r="G2416" s="51" t="n">
        <v>1.42</v>
      </c>
      <c r="H2416" s="51" t="n">
        <v>4.12</v>
      </c>
      <c r="I2416" s="51" t="n">
        <v>4.9</v>
      </c>
      <c r="J2416" s="50" t="n"/>
      <c r="K2416" s="52">
        <f>IF(OR($A2416="",$E2416=""),"",IF($P2416=1,0,N($E2416)*N($F2416)-N($G2416)+N($H2416)))</f>
        <v/>
      </c>
      <c r="L2416" s="52">
        <f>IF(K2416="","",IF($P2416=1,0,N($E2416)*IFERROR(INDEX(Products!$D$8:$D$307,MATCH($D2416,Products!$A$8:$A$307,0)),0)))</f>
        <v/>
      </c>
      <c r="M2416" s="52">
        <f>IF(OR(K2416="",$O2416=0),IF(K2416="","",0),IF($P2416=1,0,K2416*(N(INDEX(Settings!$E$11:$E$18,$O2416))+N(INDEX(Settings!$G$11:$G$18,$O2416)))+N(INDEX(Settings!$F$11:$F$18,$O2416))))</f>
        <v/>
      </c>
      <c r="N2416" s="53">
        <f>IF(K2416="","",K2416-L2416-M2416-N($I2416)-$P2416*N(Settings!$D$20))</f>
        <v/>
      </c>
      <c r="O2416">
        <f>IF($C2416="",0,IFERROR(MATCH($C2416,Settings!$D$11:$D$18,0),0))</f>
        <v/>
      </c>
      <c r="P2416">
        <f>IF(LOWER(TRIM($J2416&amp;""))="x",1,0)</f>
        <v/>
      </c>
    </row>
    <row r="2417">
      <c r="A2417" s="49" t="n">
        <v>46309</v>
      </c>
      <c r="B2417" s="50" t="inlineStr">
        <is>
          <t>BL28410</t>
        </is>
      </c>
      <c r="C2417" s="50" t="inlineStr">
        <is>
          <t>Own shop</t>
        </is>
      </c>
      <c r="D2417" s="50" t="inlineStr">
        <is>
          <t>BL-104</t>
        </is>
      </c>
      <c r="E2417" s="50" t="n">
        <v>1</v>
      </c>
      <c r="F2417" s="51" t="n">
        <v>8.32</v>
      </c>
      <c r="G2417" s="51" t="n">
        <v>0</v>
      </c>
      <c r="H2417" s="51" t="n">
        <v>4.12</v>
      </c>
      <c r="I2417" s="51" t="n">
        <v>4.67</v>
      </c>
      <c r="J2417" s="50" t="n"/>
      <c r="K2417" s="52">
        <f>IF(OR($A2417="",$E2417=""),"",IF($P2417=1,0,N($E2417)*N($F2417)-N($G2417)+N($H2417)))</f>
        <v/>
      </c>
      <c r="L2417" s="52">
        <f>IF(K2417="","",IF($P2417=1,0,N($E2417)*IFERROR(INDEX(Products!$D$8:$D$307,MATCH($D2417,Products!$A$8:$A$307,0)),0)))</f>
        <v/>
      </c>
      <c r="M2417" s="52">
        <f>IF(OR(K2417="",$O2417=0),IF(K2417="","",0),IF($P2417=1,0,K2417*(N(INDEX(Settings!$E$11:$E$18,$O2417))+N(INDEX(Settings!$G$11:$G$18,$O2417)))+N(INDEX(Settings!$F$11:$F$18,$O2417))))</f>
        <v/>
      </c>
      <c r="N2417" s="53">
        <f>IF(K2417="","",K2417-L2417-M2417-N($I2417)-$P2417*N(Settings!$D$20))</f>
        <v/>
      </c>
      <c r="O2417">
        <f>IF($C2417="",0,IFERROR(MATCH($C2417,Settings!$D$11:$D$18,0),0))</f>
        <v/>
      </c>
      <c r="P2417">
        <f>IF(LOWER(TRIM($J2417&amp;""))="x",1,0)</f>
        <v/>
      </c>
    </row>
    <row r="2418">
      <c r="A2418" s="49" t="n">
        <v>46309</v>
      </c>
      <c r="B2418" s="50" t="inlineStr">
        <is>
          <t>BL28411</t>
        </is>
      </c>
      <c r="C2418" s="50" t="inlineStr">
        <is>
          <t>Amazon</t>
        </is>
      </c>
      <c r="D2418" s="50" t="inlineStr">
        <is>
          <t>BL-301</t>
        </is>
      </c>
      <c r="E2418" s="50" t="n">
        <v>1</v>
      </c>
      <c r="F2418" s="51" t="n">
        <v>19.32</v>
      </c>
      <c r="G2418" s="51" t="n">
        <v>0</v>
      </c>
      <c r="H2418" s="51" t="n">
        <v>0</v>
      </c>
      <c r="I2418" s="51" t="n">
        <v>4.83</v>
      </c>
      <c r="J2418" s="50" t="n"/>
      <c r="K2418" s="52">
        <f>IF(OR($A2418="",$E2418=""),"",IF($P2418=1,0,N($E2418)*N($F2418)-N($G2418)+N($H2418)))</f>
        <v/>
      </c>
      <c r="L2418" s="52">
        <f>IF(K2418="","",IF($P2418=1,0,N($E2418)*IFERROR(INDEX(Products!$D$8:$D$307,MATCH($D2418,Products!$A$8:$A$307,0)),0)))</f>
        <v/>
      </c>
      <c r="M2418" s="52">
        <f>IF(OR(K2418="",$O2418=0),IF(K2418="","",0),IF($P2418=1,0,K2418*(N(INDEX(Settings!$E$11:$E$18,$O2418))+N(INDEX(Settings!$G$11:$G$18,$O2418)))+N(INDEX(Settings!$F$11:$F$18,$O2418))))</f>
        <v/>
      </c>
      <c r="N2418" s="53">
        <f>IF(K2418="","",K2418-L2418-M2418-N($I2418)-$P2418*N(Settings!$D$20))</f>
        <v/>
      </c>
      <c r="O2418">
        <f>IF($C2418="",0,IFERROR(MATCH($C2418,Settings!$D$11:$D$18,0),0))</f>
        <v/>
      </c>
      <c r="P2418">
        <f>IF(LOWER(TRIM($J2418&amp;""))="x",1,0)</f>
        <v/>
      </c>
    </row>
    <row r="2419">
      <c r="A2419" s="49" t="n">
        <v>46309</v>
      </c>
      <c r="B2419" s="50" t="inlineStr">
        <is>
          <t>BL28412</t>
        </is>
      </c>
      <c r="C2419" s="50" t="inlineStr">
        <is>
          <t>Amazon</t>
        </is>
      </c>
      <c r="D2419" s="50" t="inlineStr">
        <is>
          <t>BL-104</t>
        </is>
      </c>
      <c r="E2419" s="50" t="n">
        <v>1</v>
      </c>
      <c r="F2419" s="51" t="n">
        <v>8.74</v>
      </c>
      <c r="G2419" s="51" t="n">
        <v>0</v>
      </c>
      <c r="H2419" s="51" t="n">
        <v>0</v>
      </c>
      <c r="I2419" s="51" t="n">
        <v>4.64</v>
      </c>
      <c r="J2419" s="50" t="n"/>
      <c r="K2419" s="52">
        <f>IF(OR($A2419="",$E2419=""),"",IF($P2419=1,0,N($E2419)*N($F2419)-N($G2419)+N($H2419)))</f>
        <v/>
      </c>
      <c r="L2419" s="52">
        <f>IF(K2419="","",IF($P2419=1,0,N($E2419)*IFERROR(INDEX(Products!$D$8:$D$307,MATCH($D2419,Products!$A$8:$A$307,0)),0)))</f>
        <v/>
      </c>
      <c r="M2419" s="52">
        <f>IF(OR(K2419="",$O2419=0),IF(K2419="","",0),IF($P2419=1,0,K2419*(N(INDEX(Settings!$E$11:$E$18,$O2419))+N(INDEX(Settings!$G$11:$G$18,$O2419)))+N(INDEX(Settings!$F$11:$F$18,$O2419))))</f>
        <v/>
      </c>
      <c r="N2419" s="53">
        <f>IF(K2419="","",K2419-L2419-M2419-N($I2419)-$P2419*N(Settings!$D$20))</f>
        <v/>
      </c>
      <c r="O2419">
        <f>IF($C2419="",0,IFERROR(MATCH($C2419,Settings!$D$11:$D$18,0),0))</f>
        <v/>
      </c>
      <c r="P2419">
        <f>IF(LOWER(TRIM($J2419&amp;""))="x",1,0)</f>
        <v/>
      </c>
    </row>
    <row r="2420">
      <c r="A2420" s="49" t="n">
        <v>46309</v>
      </c>
      <c r="B2420" s="50" t="inlineStr">
        <is>
          <t>BL28413</t>
        </is>
      </c>
      <c r="C2420" s="50" t="inlineStr">
        <is>
          <t>Own shop</t>
        </is>
      </c>
      <c r="D2420" s="50" t="inlineStr">
        <is>
          <t>BL-104</t>
        </is>
      </c>
      <c r="E2420" s="50" t="n">
        <v>2</v>
      </c>
      <c r="F2420" s="51" t="n">
        <v>8.32</v>
      </c>
      <c r="G2420" s="51" t="n">
        <v>0</v>
      </c>
      <c r="H2420" s="51" t="n">
        <v>4.12</v>
      </c>
      <c r="I2420" s="51" t="n">
        <v>4.14</v>
      </c>
      <c r="J2420" s="50" t="n"/>
      <c r="K2420" s="52">
        <f>IF(OR($A2420="",$E2420=""),"",IF($P2420=1,0,N($E2420)*N($F2420)-N($G2420)+N($H2420)))</f>
        <v/>
      </c>
      <c r="L2420" s="52">
        <f>IF(K2420="","",IF($P2420=1,0,N($E2420)*IFERROR(INDEX(Products!$D$8:$D$307,MATCH($D2420,Products!$A$8:$A$307,0)),0)))</f>
        <v/>
      </c>
      <c r="M2420" s="52">
        <f>IF(OR(K2420="",$O2420=0),IF(K2420="","",0),IF($P2420=1,0,K2420*(N(INDEX(Settings!$E$11:$E$18,$O2420))+N(INDEX(Settings!$G$11:$G$18,$O2420)))+N(INDEX(Settings!$F$11:$F$18,$O2420))))</f>
        <v/>
      </c>
      <c r="N2420" s="53">
        <f>IF(K2420="","",K2420-L2420-M2420-N($I2420)-$P2420*N(Settings!$D$20))</f>
        <v/>
      </c>
      <c r="O2420">
        <f>IF($C2420="",0,IFERROR(MATCH($C2420,Settings!$D$11:$D$18,0),0))</f>
        <v/>
      </c>
      <c r="P2420">
        <f>IF(LOWER(TRIM($J2420&amp;""))="x",1,0)</f>
        <v/>
      </c>
    </row>
    <row r="2421">
      <c r="A2421" s="49" t="n">
        <v>46309</v>
      </c>
      <c r="B2421" s="50" t="inlineStr">
        <is>
          <t>BL28414</t>
        </is>
      </c>
      <c r="C2421" s="50" t="inlineStr">
        <is>
          <t>Own shop</t>
        </is>
      </c>
      <c r="D2421" s="50" t="inlineStr">
        <is>
          <t>BL-202</t>
        </is>
      </c>
      <c r="E2421" s="50" t="n">
        <v>1</v>
      </c>
      <c r="F2421" s="51" t="n">
        <v>57.98</v>
      </c>
      <c r="G2421" s="51" t="n">
        <v>0</v>
      </c>
      <c r="H2421" s="51" t="n">
        <v>0</v>
      </c>
      <c r="I2421" s="51" t="n">
        <v>6.9</v>
      </c>
      <c r="J2421" s="50" t="n"/>
      <c r="K2421" s="52">
        <f>IF(OR($A2421="",$E2421=""),"",IF($P2421=1,0,N($E2421)*N($F2421)-N($G2421)+N($H2421)))</f>
        <v/>
      </c>
      <c r="L2421" s="52">
        <f>IF(K2421="","",IF($P2421=1,0,N($E2421)*IFERROR(INDEX(Products!$D$8:$D$307,MATCH($D2421,Products!$A$8:$A$307,0)),0)))</f>
        <v/>
      </c>
      <c r="M2421" s="52">
        <f>IF(OR(K2421="",$O2421=0),IF(K2421="","",0),IF($P2421=1,0,K2421*(N(INDEX(Settings!$E$11:$E$18,$O2421))+N(INDEX(Settings!$G$11:$G$18,$O2421)))+N(INDEX(Settings!$F$11:$F$18,$O2421))))</f>
        <v/>
      </c>
      <c r="N2421" s="53">
        <f>IF(K2421="","",K2421-L2421-M2421-N($I2421)-$P2421*N(Settings!$D$20))</f>
        <v/>
      </c>
      <c r="O2421">
        <f>IF($C2421="",0,IFERROR(MATCH($C2421,Settings!$D$11:$D$18,0),0))</f>
        <v/>
      </c>
      <c r="P2421">
        <f>IF(LOWER(TRIM($J2421&amp;""))="x",1,0)</f>
        <v/>
      </c>
    </row>
    <row r="2422">
      <c r="A2422" s="49" t="n">
        <v>46309</v>
      </c>
      <c r="B2422" s="50" t="inlineStr">
        <is>
          <t>BL28415</t>
        </is>
      </c>
      <c r="C2422" s="50" t="inlineStr">
        <is>
          <t>Own shop</t>
        </is>
      </c>
      <c r="D2422" s="50" t="inlineStr">
        <is>
          <t>BL-102</t>
        </is>
      </c>
      <c r="E2422" s="50" t="n">
        <v>1</v>
      </c>
      <c r="F2422" s="51" t="n">
        <v>14.2</v>
      </c>
      <c r="G2422" s="51" t="n">
        <v>1.42</v>
      </c>
      <c r="H2422" s="51" t="n">
        <v>4.12</v>
      </c>
      <c r="I2422" s="51" t="n">
        <v>5.04</v>
      </c>
      <c r="J2422" s="50" t="n"/>
      <c r="K2422" s="52">
        <f>IF(OR($A2422="",$E2422=""),"",IF($P2422=1,0,N($E2422)*N($F2422)-N($G2422)+N($H2422)))</f>
        <v/>
      </c>
      <c r="L2422" s="52">
        <f>IF(K2422="","",IF($P2422=1,0,N($E2422)*IFERROR(INDEX(Products!$D$8:$D$307,MATCH($D2422,Products!$A$8:$A$307,0)),0)))</f>
        <v/>
      </c>
      <c r="M2422" s="52">
        <f>IF(OR(K2422="",$O2422=0),IF(K2422="","",0),IF($P2422=1,0,K2422*(N(INDEX(Settings!$E$11:$E$18,$O2422))+N(INDEX(Settings!$G$11:$G$18,$O2422)))+N(INDEX(Settings!$F$11:$F$18,$O2422))))</f>
        <v/>
      </c>
      <c r="N2422" s="53">
        <f>IF(K2422="","",K2422-L2422-M2422-N($I2422)-$P2422*N(Settings!$D$20))</f>
        <v/>
      </c>
      <c r="O2422">
        <f>IF($C2422="",0,IFERROR(MATCH($C2422,Settings!$D$11:$D$18,0),0))</f>
        <v/>
      </c>
      <c r="P2422">
        <f>IF(LOWER(TRIM($J2422&amp;""))="x",1,0)</f>
        <v/>
      </c>
    </row>
    <row r="2423">
      <c r="A2423" s="49" t="n">
        <v>46309</v>
      </c>
      <c r="B2423" s="50" t="inlineStr">
        <is>
          <t>BL28416</t>
        </is>
      </c>
      <c r="C2423" s="50" t="inlineStr">
        <is>
          <t>Amazon</t>
        </is>
      </c>
      <c r="D2423" s="50" t="inlineStr">
        <is>
          <t>BL-201</t>
        </is>
      </c>
      <c r="E2423" s="50" t="n">
        <v>1</v>
      </c>
      <c r="F2423" s="51" t="n">
        <v>13.15</v>
      </c>
      <c r="G2423" s="51" t="n">
        <v>0</v>
      </c>
      <c r="H2423" s="51" t="n">
        <v>0</v>
      </c>
      <c r="I2423" s="51" t="n">
        <v>5</v>
      </c>
      <c r="J2423" s="50" t="n"/>
      <c r="K2423" s="52">
        <f>IF(OR($A2423="",$E2423=""),"",IF($P2423=1,0,N($E2423)*N($F2423)-N($G2423)+N($H2423)))</f>
        <v/>
      </c>
      <c r="L2423" s="52">
        <f>IF(K2423="","",IF($P2423=1,0,N($E2423)*IFERROR(INDEX(Products!$D$8:$D$307,MATCH($D2423,Products!$A$8:$A$307,0)),0)))</f>
        <v/>
      </c>
      <c r="M2423" s="52">
        <f>IF(OR(K2423="",$O2423=0),IF(K2423="","",0),IF($P2423=1,0,K2423*(N(INDEX(Settings!$E$11:$E$18,$O2423))+N(INDEX(Settings!$G$11:$G$18,$O2423)))+N(INDEX(Settings!$F$11:$F$18,$O2423))))</f>
        <v/>
      </c>
      <c r="N2423" s="53">
        <f>IF(K2423="","",K2423-L2423-M2423-N($I2423)-$P2423*N(Settings!$D$20))</f>
        <v/>
      </c>
      <c r="O2423">
        <f>IF($C2423="",0,IFERROR(MATCH($C2423,Settings!$D$11:$D$18,0),0))</f>
        <v/>
      </c>
      <c r="P2423">
        <f>IF(LOWER(TRIM($J2423&amp;""))="x",1,0)</f>
        <v/>
      </c>
    </row>
    <row r="2424">
      <c r="A2424" s="49" t="n">
        <v>46309</v>
      </c>
      <c r="B2424" s="50" t="inlineStr">
        <is>
          <t>BL28417</t>
        </is>
      </c>
      <c r="C2424" s="50" t="inlineStr">
        <is>
          <t>Amazon</t>
        </is>
      </c>
      <c r="D2424" s="50" t="inlineStr">
        <is>
          <t>BL-203</t>
        </is>
      </c>
      <c r="E2424" s="50" t="n">
        <v>1</v>
      </c>
      <c r="F2424" s="51" t="n">
        <v>17.56</v>
      </c>
      <c r="G2424" s="51" t="n">
        <v>0</v>
      </c>
      <c r="H2424" s="51" t="n">
        <v>0</v>
      </c>
      <c r="I2424" s="51" t="n">
        <v>5.01</v>
      </c>
      <c r="J2424" s="50" t="n"/>
      <c r="K2424" s="52">
        <f>IF(OR($A2424="",$E2424=""),"",IF($P2424=1,0,N($E2424)*N($F2424)-N($G2424)+N($H2424)))</f>
        <v/>
      </c>
      <c r="L2424" s="52">
        <f>IF(K2424="","",IF($P2424=1,0,N($E2424)*IFERROR(INDEX(Products!$D$8:$D$307,MATCH($D2424,Products!$A$8:$A$307,0)),0)))</f>
        <v/>
      </c>
      <c r="M2424" s="52">
        <f>IF(OR(K2424="",$O2424=0),IF(K2424="","",0),IF($P2424=1,0,K2424*(N(INDEX(Settings!$E$11:$E$18,$O2424))+N(INDEX(Settings!$G$11:$G$18,$O2424)))+N(INDEX(Settings!$F$11:$F$18,$O2424))))</f>
        <v/>
      </c>
      <c r="N2424" s="53">
        <f>IF(K2424="","",K2424-L2424-M2424-N($I2424)-$P2424*N(Settings!$D$20))</f>
        <v/>
      </c>
      <c r="O2424">
        <f>IF($C2424="",0,IFERROR(MATCH($C2424,Settings!$D$11:$D$18,0),0))</f>
        <v/>
      </c>
      <c r="P2424">
        <f>IF(LOWER(TRIM($J2424&amp;""))="x",1,0)</f>
        <v/>
      </c>
    </row>
    <row r="2425">
      <c r="A2425" s="49" t="n">
        <v>46310</v>
      </c>
      <c r="B2425" s="50" t="inlineStr">
        <is>
          <t>BL28418</t>
        </is>
      </c>
      <c r="C2425" s="50" t="inlineStr">
        <is>
          <t>Amazon</t>
        </is>
      </c>
      <c r="D2425" s="50" t="inlineStr">
        <is>
          <t>BL-204</t>
        </is>
      </c>
      <c r="E2425" s="50" t="n">
        <v>1</v>
      </c>
      <c r="F2425" s="51" t="n">
        <v>20.21</v>
      </c>
      <c r="G2425" s="51" t="n">
        <v>0</v>
      </c>
      <c r="H2425" s="51" t="n">
        <v>0</v>
      </c>
      <c r="I2425" s="51" t="n">
        <v>5.13</v>
      </c>
      <c r="J2425" s="50" t="n"/>
      <c r="K2425" s="52">
        <f>IF(OR($A2425="",$E2425=""),"",IF($P2425=1,0,N($E2425)*N($F2425)-N($G2425)+N($H2425)))</f>
        <v/>
      </c>
      <c r="L2425" s="52">
        <f>IF(K2425="","",IF($P2425=1,0,N($E2425)*IFERROR(INDEX(Products!$D$8:$D$307,MATCH($D2425,Products!$A$8:$A$307,0)),0)))</f>
        <v/>
      </c>
      <c r="M2425" s="52">
        <f>IF(OR(K2425="",$O2425=0),IF(K2425="","",0),IF($P2425=1,0,K2425*(N(INDEX(Settings!$E$11:$E$18,$O2425))+N(INDEX(Settings!$G$11:$G$18,$O2425)))+N(INDEX(Settings!$F$11:$F$18,$O2425))))</f>
        <v/>
      </c>
      <c r="N2425" s="53">
        <f>IF(K2425="","",K2425-L2425-M2425-N($I2425)-$P2425*N(Settings!$D$20))</f>
        <v/>
      </c>
      <c r="O2425">
        <f>IF($C2425="",0,IFERROR(MATCH($C2425,Settings!$D$11:$D$18,0),0))</f>
        <v/>
      </c>
      <c r="P2425">
        <f>IF(LOWER(TRIM($J2425&amp;""))="x",1,0)</f>
        <v/>
      </c>
    </row>
    <row r="2426">
      <c r="A2426" s="49" t="n">
        <v>46310</v>
      </c>
      <c r="B2426" s="50" t="inlineStr">
        <is>
          <t>BL28419</t>
        </is>
      </c>
      <c r="C2426" s="50" t="inlineStr">
        <is>
          <t>Amazon</t>
        </is>
      </c>
      <c r="D2426" s="50" t="inlineStr">
        <is>
          <t>BL-201</t>
        </is>
      </c>
      <c r="E2426" s="50" t="n">
        <v>1</v>
      </c>
      <c r="F2426" s="51" t="n">
        <v>13.15</v>
      </c>
      <c r="G2426" s="51" t="n">
        <v>0</v>
      </c>
      <c r="H2426" s="51" t="n">
        <v>0</v>
      </c>
      <c r="I2426" s="51" t="n">
        <v>4.31</v>
      </c>
      <c r="J2426" s="50" t="n"/>
      <c r="K2426" s="52">
        <f>IF(OR($A2426="",$E2426=""),"",IF($P2426=1,0,N($E2426)*N($F2426)-N($G2426)+N($H2426)))</f>
        <v/>
      </c>
      <c r="L2426" s="52">
        <f>IF(K2426="","",IF($P2426=1,0,N($E2426)*IFERROR(INDEX(Products!$D$8:$D$307,MATCH($D2426,Products!$A$8:$A$307,0)),0)))</f>
        <v/>
      </c>
      <c r="M2426" s="52">
        <f>IF(OR(K2426="",$O2426=0),IF(K2426="","",0),IF($P2426=1,0,K2426*(N(INDEX(Settings!$E$11:$E$18,$O2426))+N(INDEX(Settings!$G$11:$G$18,$O2426)))+N(INDEX(Settings!$F$11:$F$18,$O2426))))</f>
        <v/>
      </c>
      <c r="N2426" s="53">
        <f>IF(K2426="","",K2426-L2426-M2426-N($I2426)-$P2426*N(Settings!$D$20))</f>
        <v/>
      </c>
      <c r="O2426">
        <f>IF($C2426="",0,IFERROR(MATCH($C2426,Settings!$D$11:$D$18,0),0))</f>
        <v/>
      </c>
      <c r="P2426">
        <f>IF(LOWER(TRIM($J2426&amp;""))="x",1,0)</f>
        <v/>
      </c>
    </row>
    <row r="2427">
      <c r="A2427" s="49" t="n">
        <v>46310</v>
      </c>
      <c r="B2427" s="50" t="inlineStr">
        <is>
          <t>BL28420</t>
        </is>
      </c>
      <c r="C2427" s="50" t="inlineStr">
        <is>
          <t>Own shop</t>
        </is>
      </c>
      <c r="D2427" s="50" t="inlineStr">
        <is>
          <t>BL-104</t>
        </is>
      </c>
      <c r="E2427" s="50" t="n">
        <v>1</v>
      </c>
      <c r="F2427" s="51" t="n">
        <v>8.32</v>
      </c>
      <c r="G2427" s="51" t="n">
        <v>0.83</v>
      </c>
      <c r="H2427" s="51" t="n">
        <v>4.12</v>
      </c>
      <c r="I2427" s="51" t="n">
        <v>4.74</v>
      </c>
      <c r="J2427" s="50" t="n"/>
      <c r="K2427" s="52">
        <f>IF(OR($A2427="",$E2427=""),"",IF($P2427=1,0,N($E2427)*N($F2427)-N($G2427)+N($H2427)))</f>
        <v/>
      </c>
      <c r="L2427" s="52">
        <f>IF(K2427="","",IF($P2427=1,0,N($E2427)*IFERROR(INDEX(Products!$D$8:$D$307,MATCH($D2427,Products!$A$8:$A$307,0)),0)))</f>
        <v/>
      </c>
      <c r="M2427" s="52">
        <f>IF(OR(K2427="",$O2427=0),IF(K2427="","",0),IF($P2427=1,0,K2427*(N(INDEX(Settings!$E$11:$E$18,$O2427))+N(INDEX(Settings!$G$11:$G$18,$O2427)))+N(INDEX(Settings!$F$11:$F$18,$O2427))))</f>
        <v/>
      </c>
      <c r="N2427" s="53">
        <f>IF(K2427="","",K2427-L2427-M2427-N($I2427)-$P2427*N(Settings!$D$20))</f>
        <v/>
      </c>
      <c r="O2427">
        <f>IF($C2427="",0,IFERROR(MATCH($C2427,Settings!$D$11:$D$18,0),0))</f>
        <v/>
      </c>
      <c r="P2427">
        <f>IF(LOWER(TRIM($J2427&amp;""))="x",1,0)</f>
        <v/>
      </c>
    </row>
    <row r="2428">
      <c r="A2428" s="49" t="n">
        <v>46310</v>
      </c>
      <c r="B2428" s="50" t="inlineStr">
        <is>
          <t>BL28421</t>
        </is>
      </c>
      <c r="C2428" s="50" t="inlineStr">
        <is>
          <t>Own shop</t>
        </is>
      </c>
      <c r="D2428" s="50" t="inlineStr">
        <is>
          <t>BL-401</t>
        </is>
      </c>
      <c r="E2428" s="50" t="n">
        <v>1</v>
      </c>
      <c r="F2428" s="51" t="n">
        <v>23.45</v>
      </c>
      <c r="G2428" s="51" t="n">
        <v>0</v>
      </c>
      <c r="H2428" s="51" t="n">
        <v>4.12</v>
      </c>
      <c r="I2428" s="51" t="n">
        <v>4.15</v>
      </c>
      <c r="J2428" s="50" t="n"/>
      <c r="K2428" s="52">
        <f>IF(OR($A2428="",$E2428=""),"",IF($P2428=1,0,N($E2428)*N($F2428)-N($G2428)+N($H2428)))</f>
        <v/>
      </c>
      <c r="L2428" s="52">
        <f>IF(K2428="","",IF($P2428=1,0,N($E2428)*IFERROR(INDEX(Products!$D$8:$D$307,MATCH($D2428,Products!$A$8:$A$307,0)),0)))</f>
        <v/>
      </c>
      <c r="M2428" s="52">
        <f>IF(OR(K2428="",$O2428=0),IF(K2428="","",0),IF($P2428=1,0,K2428*(N(INDEX(Settings!$E$11:$E$18,$O2428))+N(INDEX(Settings!$G$11:$G$18,$O2428)))+N(INDEX(Settings!$F$11:$F$18,$O2428))))</f>
        <v/>
      </c>
      <c r="N2428" s="53">
        <f>IF(K2428="","",K2428-L2428-M2428-N($I2428)-$P2428*N(Settings!$D$20))</f>
        <v/>
      </c>
      <c r="O2428">
        <f>IF($C2428="",0,IFERROR(MATCH($C2428,Settings!$D$11:$D$18,0),0))</f>
        <v/>
      </c>
      <c r="P2428">
        <f>IF(LOWER(TRIM($J2428&amp;""))="x",1,0)</f>
        <v/>
      </c>
    </row>
    <row r="2429">
      <c r="A2429" s="49" t="n">
        <v>46310</v>
      </c>
      <c r="B2429" s="50" t="inlineStr">
        <is>
          <t>BL28422</t>
        </is>
      </c>
      <c r="C2429" s="50" t="inlineStr">
        <is>
          <t>Own shop</t>
        </is>
      </c>
      <c r="D2429" s="50" t="inlineStr">
        <is>
          <t>BL-401</t>
        </is>
      </c>
      <c r="E2429" s="50" t="n">
        <v>1</v>
      </c>
      <c r="F2429" s="51" t="n">
        <v>23.45</v>
      </c>
      <c r="G2429" s="51" t="n">
        <v>0</v>
      </c>
      <c r="H2429" s="51" t="n">
        <v>4.12</v>
      </c>
      <c r="I2429" s="51" t="n">
        <v>4.15</v>
      </c>
      <c r="J2429" s="50" t="n"/>
      <c r="K2429" s="52">
        <f>IF(OR($A2429="",$E2429=""),"",IF($P2429=1,0,N($E2429)*N($F2429)-N($G2429)+N($H2429)))</f>
        <v/>
      </c>
      <c r="L2429" s="52">
        <f>IF(K2429="","",IF($P2429=1,0,N($E2429)*IFERROR(INDEX(Products!$D$8:$D$307,MATCH($D2429,Products!$A$8:$A$307,0)),0)))</f>
        <v/>
      </c>
      <c r="M2429" s="52">
        <f>IF(OR(K2429="",$O2429=0),IF(K2429="","",0),IF($P2429=1,0,K2429*(N(INDEX(Settings!$E$11:$E$18,$O2429))+N(INDEX(Settings!$G$11:$G$18,$O2429)))+N(INDEX(Settings!$F$11:$F$18,$O2429))))</f>
        <v/>
      </c>
      <c r="N2429" s="53">
        <f>IF(K2429="","",K2429-L2429-M2429-N($I2429)-$P2429*N(Settings!$D$20))</f>
        <v/>
      </c>
      <c r="O2429">
        <f>IF($C2429="",0,IFERROR(MATCH($C2429,Settings!$D$11:$D$18,0),0))</f>
        <v/>
      </c>
      <c r="P2429">
        <f>IF(LOWER(TRIM($J2429&amp;""))="x",1,0)</f>
        <v/>
      </c>
    </row>
    <row r="2430">
      <c r="A2430" s="49" t="n">
        <v>46310</v>
      </c>
      <c r="B2430" s="50" t="inlineStr">
        <is>
          <t>BL28423</t>
        </is>
      </c>
      <c r="C2430" s="50" t="inlineStr">
        <is>
          <t>Amazon</t>
        </is>
      </c>
      <c r="D2430" s="50" t="inlineStr">
        <is>
          <t>BL-302</t>
        </is>
      </c>
      <c r="E2430" s="50" t="n">
        <v>1</v>
      </c>
      <c r="F2430" s="51" t="n">
        <v>35.21</v>
      </c>
      <c r="G2430" s="51" t="n">
        <v>0</v>
      </c>
      <c r="H2430" s="51" t="n">
        <v>0</v>
      </c>
      <c r="I2430" s="51" t="n">
        <v>4.88</v>
      </c>
      <c r="J2430" s="50" t="n"/>
      <c r="K2430" s="52">
        <f>IF(OR($A2430="",$E2430=""),"",IF($P2430=1,0,N($E2430)*N($F2430)-N($G2430)+N($H2430)))</f>
        <v/>
      </c>
      <c r="L2430" s="52">
        <f>IF(K2430="","",IF($P2430=1,0,N($E2430)*IFERROR(INDEX(Products!$D$8:$D$307,MATCH($D2430,Products!$A$8:$A$307,0)),0)))</f>
        <v/>
      </c>
      <c r="M2430" s="52">
        <f>IF(OR(K2430="",$O2430=0),IF(K2430="","",0),IF($P2430=1,0,K2430*(N(INDEX(Settings!$E$11:$E$18,$O2430))+N(INDEX(Settings!$G$11:$G$18,$O2430)))+N(INDEX(Settings!$F$11:$F$18,$O2430))))</f>
        <v/>
      </c>
      <c r="N2430" s="53">
        <f>IF(K2430="","",K2430-L2430-M2430-N($I2430)-$P2430*N(Settings!$D$20))</f>
        <v/>
      </c>
      <c r="O2430">
        <f>IF($C2430="",0,IFERROR(MATCH($C2430,Settings!$D$11:$D$18,0),0))</f>
        <v/>
      </c>
      <c r="P2430">
        <f>IF(LOWER(TRIM($J2430&amp;""))="x",1,0)</f>
        <v/>
      </c>
    </row>
    <row r="2431">
      <c r="A2431" s="49" t="n">
        <v>46310</v>
      </c>
      <c r="B2431" s="50" t="inlineStr">
        <is>
          <t>BL28424</t>
        </is>
      </c>
      <c r="C2431" s="50" t="inlineStr">
        <is>
          <t>Own shop</t>
        </is>
      </c>
      <c r="D2431" s="50" t="inlineStr">
        <is>
          <t>BL-104</t>
        </is>
      </c>
      <c r="E2431" s="50" t="n">
        <v>1</v>
      </c>
      <c r="F2431" s="51" t="n">
        <v>8.32</v>
      </c>
      <c r="G2431" s="51" t="n">
        <v>0.83</v>
      </c>
      <c r="H2431" s="51" t="n">
        <v>4.12</v>
      </c>
      <c r="I2431" s="51" t="n">
        <v>4.13</v>
      </c>
      <c r="J2431" s="50" t="n"/>
      <c r="K2431" s="52">
        <f>IF(OR($A2431="",$E2431=""),"",IF($P2431=1,0,N($E2431)*N($F2431)-N($G2431)+N($H2431)))</f>
        <v/>
      </c>
      <c r="L2431" s="52">
        <f>IF(K2431="","",IF($P2431=1,0,N($E2431)*IFERROR(INDEX(Products!$D$8:$D$307,MATCH($D2431,Products!$A$8:$A$307,0)),0)))</f>
        <v/>
      </c>
      <c r="M2431" s="52">
        <f>IF(OR(K2431="",$O2431=0),IF(K2431="","",0),IF($P2431=1,0,K2431*(N(INDEX(Settings!$E$11:$E$18,$O2431))+N(INDEX(Settings!$G$11:$G$18,$O2431)))+N(INDEX(Settings!$F$11:$F$18,$O2431))))</f>
        <v/>
      </c>
      <c r="N2431" s="53">
        <f>IF(K2431="","",K2431-L2431-M2431-N($I2431)-$P2431*N(Settings!$D$20))</f>
        <v/>
      </c>
      <c r="O2431">
        <f>IF($C2431="",0,IFERROR(MATCH($C2431,Settings!$D$11:$D$18,0),0))</f>
        <v/>
      </c>
      <c r="P2431">
        <f>IF(LOWER(TRIM($J2431&amp;""))="x",1,0)</f>
        <v/>
      </c>
    </row>
    <row r="2432">
      <c r="A2432" s="49" t="n">
        <v>46310</v>
      </c>
      <c r="B2432" s="50" t="inlineStr">
        <is>
          <t>BL28425</t>
        </is>
      </c>
      <c r="C2432" s="50" t="inlineStr">
        <is>
          <t>Amazon</t>
        </is>
      </c>
      <c r="D2432" s="50" t="inlineStr">
        <is>
          <t>BL-401</t>
        </is>
      </c>
      <c r="E2432" s="50" t="n">
        <v>2</v>
      </c>
      <c r="F2432" s="51" t="n">
        <v>24.62</v>
      </c>
      <c r="G2432" s="51" t="n">
        <v>0</v>
      </c>
      <c r="H2432" s="51" t="n">
        <v>0</v>
      </c>
      <c r="I2432" s="51" t="n">
        <v>4.93</v>
      </c>
      <c r="J2432" s="50" t="n"/>
      <c r="K2432" s="52">
        <f>IF(OR($A2432="",$E2432=""),"",IF($P2432=1,0,N($E2432)*N($F2432)-N($G2432)+N($H2432)))</f>
        <v/>
      </c>
      <c r="L2432" s="52">
        <f>IF(K2432="","",IF($P2432=1,0,N($E2432)*IFERROR(INDEX(Products!$D$8:$D$307,MATCH($D2432,Products!$A$8:$A$307,0)),0)))</f>
        <v/>
      </c>
      <c r="M2432" s="52">
        <f>IF(OR(K2432="",$O2432=0),IF(K2432="","",0),IF($P2432=1,0,K2432*(N(INDEX(Settings!$E$11:$E$18,$O2432))+N(INDEX(Settings!$G$11:$G$18,$O2432)))+N(INDEX(Settings!$F$11:$F$18,$O2432))))</f>
        <v/>
      </c>
      <c r="N2432" s="53">
        <f>IF(K2432="","",K2432-L2432-M2432-N($I2432)-$P2432*N(Settings!$D$20))</f>
        <v/>
      </c>
      <c r="O2432">
        <f>IF($C2432="",0,IFERROR(MATCH($C2432,Settings!$D$11:$D$18,0),0))</f>
        <v/>
      </c>
      <c r="P2432">
        <f>IF(LOWER(TRIM($J2432&amp;""))="x",1,0)</f>
        <v/>
      </c>
    </row>
    <row r="2433">
      <c r="A2433" s="49" t="n"/>
      <c r="B2433" s="50" t="n"/>
      <c r="C2433" s="50" t="n"/>
      <c r="D2433" s="50" t="n"/>
      <c r="E2433" s="50" t="n"/>
      <c r="F2433" s="51" t="n"/>
      <c r="G2433" s="51" t="n"/>
      <c r="H2433" s="51" t="n"/>
      <c r="I2433" s="51" t="n"/>
      <c r="J2433" s="50" t="n"/>
      <c r="K2433" s="52">
        <f>IF(OR($A2433="",$E2433=""),"",IF($P2433=1,0,N($E2433)*N($F2433)-N($G2433)+N($H2433)))</f>
        <v/>
      </c>
      <c r="L2433" s="52">
        <f>IF(K2433="","",IF($P2433=1,0,N($E2433)*IFERROR(INDEX(Products!$D$8:$D$307,MATCH($D2433,Products!$A$8:$A$307,0)),0)))</f>
        <v/>
      </c>
      <c r="M2433" s="52">
        <f>IF(OR(K2433="",$O2433=0),IF(K2433="","",0),IF($P2433=1,0,K2433*(N(INDEX(Settings!$E$11:$E$18,$O2433))+N(INDEX(Settings!$G$11:$G$18,$O2433)))+N(INDEX(Settings!$F$11:$F$18,$O2433))))</f>
        <v/>
      </c>
      <c r="N2433" s="53">
        <f>IF(K2433="","",K2433-L2433-M2433-N($I2433)-$P2433*N(Settings!$D$20))</f>
        <v/>
      </c>
      <c r="O2433">
        <f>IF($C2433="",0,IFERROR(MATCH($C2433,Settings!$D$11:$D$18,0),0))</f>
        <v/>
      </c>
      <c r="P2433">
        <f>IF(LOWER(TRIM($J2433&amp;""))="x",1,0)</f>
        <v/>
      </c>
    </row>
    <row r="2434">
      <c r="A2434" s="49" t="n"/>
      <c r="B2434" s="50" t="n"/>
      <c r="C2434" s="50" t="n"/>
      <c r="D2434" s="50" t="n"/>
      <c r="E2434" s="50" t="n"/>
      <c r="F2434" s="51" t="n"/>
      <c r="G2434" s="51" t="n"/>
      <c r="H2434" s="51" t="n"/>
      <c r="I2434" s="51" t="n"/>
      <c r="J2434" s="50" t="n"/>
      <c r="K2434" s="52">
        <f>IF(OR($A2434="",$E2434=""),"",IF($P2434=1,0,N($E2434)*N($F2434)-N($G2434)+N($H2434)))</f>
        <v/>
      </c>
      <c r="L2434" s="52">
        <f>IF(K2434="","",IF($P2434=1,0,N($E2434)*IFERROR(INDEX(Products!$D$8:$D$307,MATCH($D2434,Products!$A$8:$A$307,0)),0)))</f>
        <v/>
      </c>
      <c r="M2434" s="52">
        <f>IF(OR(K2434="",$O2434=0),IF(K2434="","",0),IF($P2434=1,0,K2434*(N(INDEX(Settings!$E$11:$E$18,$O2434))+N(INDEX(Settings!$G$11:$G$18,$O2434)))+N(INDEX(Settings!$F$11:$F$18,$O2434))))</f>
        <v/>
      </c>
      <c r="N2434" s="53">
        <f>IF(K2434="","",K2434-L2434-M2434-N($I2434)-$P2434*N(Settings!$D$20))</f>
        <v/>
      </c>
      <c r="O2434">
        <f>IF($C2434="",0,IFERROR(MATCH($C2434,Settings!$D$11:$D$18,0),0))</f>
        <v/>
      </c>
      <c r="P2434">
        <f>IF(LOWER(TRIM($J2434&amp;""))="x",1,0)</f>
        <v/>
      </c>
    </row>
    <row r="2435">
      <c r="A2435" s="49" t="n"/>
      <c r="B2435" s="50" t="n"/>
      <c r="C2435" s="50" t="n"/>
      <c r="D2435" s="50" t="n"/>
      <c r="E2435" s="50" t="n"/>
      <c r="F2435" s="51" t="n"/>
      <c r="G2435" s="51" t="n"/>
      <c r="H2435" s="51" t="n"/>
      <c r="I2435" s="51" t="n"/>
      <c r="J2435" s="50" t="n"/>
      <c r="K2435" s="52">
        <f>IF(OR($A2435="",$E2435=""),"",IF($P2435=1,0,N($E2435)*N($F2435)-N($G2435)+N($H2435)))</f>
        <v/>
      </c>
      <c r="L2435" s="52">
        <f>IF(K2435="","",IF($P2435=1,0,N($E2435)*IFERROR(INDEX(Products!$D$8:$D$307,MATCH($D2435,Products!$A$8:$A$307,0)),0)))</f>
        <v/>
      </c>
      <c r="M2435" s="52">
        <f>IF(OR(K2435="",$O2435=0),IF(K2435="","",0),IF($P2435=1,0,K2435*(N(INDEX(Settings!$E$11:$E$18,$O2435))+N(INDEX(Settings!$G$11:$G$18,$O2435)))+N(INDEX(Settings!$F$11:$F$18,$O2435))))</f>
        <v/>
      </c>
      <c r="N2435" s="53">
        <f>IF(K2435="","",K2435-L2435-M2435-N($I2435)-$P2435*N(Settings!$D$20))</f>
        <v/>
      </c>
      <c r="O2435">
        <f>IF($C2435="",0,IFERROR(MATCH($C2435,Settings!$D$11:$D$18,0),0))</f>
        <v/>
      </c>
      <c r="P2435">
        <f>IF(LOWER(TRIM($J2435&amp;""))="x",1,0)</f>
        <v/>
      </c>
    </row>
    <row r="2436">
      <c r="A2436" s="49" t="n"/>
      <c r="B2436" s="50" t="n"/>
      <c r="C2436" s="50" t="n"/>
      <c r="D2436" s="50" t="n"/>
      <c r="E2436" s="50" t="n"/>
      <c r="F2436" s="51" t="n"/>
      <c r="G2436" s="51" t="n"/>
      <c r="H2436" s="51" t="n"/>
      <c r="I2436" s="51" t="n"/>
      <c r="J2436" s="50" t="n"/>
      <c r="K2436" s="52">
        <f>IF(OR($A2436="",$E2436=""),"",IF($P2436=1,0,N($E2436)*N($F2436)-N($G2436)+N($H2436)))</f>
        <v/>
      </c>
      <c r="L2436" s="52">
        <f>IF(K2436="","",IF($P2436=1,0,N($E2436)*IFERROR(INDEX(Products!$D$8:$D$307,MATCH($D2436,Products!$A$8:$A$307,0)),0)))</f>
        <v/>
      </c>
      <c r="M2436" s="52">
        <f>IF(OR(K2436="",$O2436=0),IF(K2436="","",0),IF($P2436=1,0,K2436*(N(INDEX(Settings!$E$11:$E$18,$O2436))+N(INDEX(Settings!$G$11:$G$18,$O2436)))+N(INDEX(Settings!$F$11:$F$18,$O2436))))</f>
        <v/>
      </c>
      <c r="N2436" s="53">
        <f>IF(K2436="","",K2436-L2436-M2436-N($I2436)-$P2436*N(Settings!$D$20))</f>
        <v/>
      </c>
      <c r="O2436">
        <f>IF($C2436="",0,IFERROR(MATCH($C2436,Settings!$D$11:$D$18,0),0))</f>
        <v/>
      </c>
      <c r="P2436">
        <f>IF(LOWER(TRIM($J2436&amp;""))="x",1,0)</f>
        <v/>
      </c>
    </row>
    <row r="2437">
      <c r="A2437" s="49" t="n"/>
      <c r="B2437" s="50" t="n"/>
      <c r="C2437" s="50" t="n"/>
      <c r="D2437" s="50" t="n"/>
      <c r="E2437" s="50" t="n"/>
      <c r="F2437" s="51" t="n"/>
      <c r="G2437" s="51" t="n"/>
      <c r="H2437" s="51" t="n"/>
      <c r="I2437" s="51" t="n"/>
      <c r="J2437" s="50" t="n"/>
      <c r="K2437" s="52">
        <f>IF(OR($A2437="",$E2437=""),"",IF($P2437=1,0,N($E2437)*N($F2437)-N($G2437)+N($H2437)))</f>
        <v/>
      </c>
      <c r="L2437" s="52">
        <f>IF(K2437="","",IF($P2437=1,0,N($E2437)*IFERROR(INDEX(Products!$D$8:$D$307,MATCH($D2437,Products!$A$8:$A$307,0)),0)))</f>
        <v/>
      </c>
      <c r="M2437" s="52">
        <f>IF(OR(K2437="",$O2437=0),IF(K2437="","",0),IF($P2437=1,0,K2437*(N(INDEX(Settings!$E$11:$E$18,$O2437))+N(INDEX(Settings!$G$11:$G$18,$O2437)))+N(INDEX(Settings!$F$11:$F$18,$O2437))))</f>
        <v/>
      </c>
      <c r="N2437" s="53">
        <f>IF(K2437="","",K2437-L2437-M2437-N($I2437)-$P2437*N(Settings!$D$20))</f>
        <v/>
      </c>
      <c r="O2437">
        <f>IF($C2437="",0,IFERROR(MATCH($C2437,Settings!$D$11:$D$18,0),0))</f>
        <v/>
      </c>
      <c r="P2437">
        <f>IF(LOWER(TRIM($J2437&amp;""))="x",1,0)</f>
        <v/>
      </c>
    </row>
    <row r="2438">
      <c r="A2438" s="49" t="n"/>
      <c r="B2438" s="50" t="n"/>
      <c r="C2438" s="50" t="n"/>
      <c r="D2438" s="50" t="n"/>
      <c r="E2438" s="50" t="n"/>
      <c r="F2438" s="51" t="n"/>
      <c r="G2438" s="51" t="n"/>
      <c r="H2438" s="51" t="n"/>
      <c r="I2438" s="51" t="n"/>
      <c r="J2438" s="50" t="n"/>
      <c r="K2438" s="52">
        <f>IF(OR($A2438="",$E2438=""),"",IF($P2438=1,0,N($E2438)*N($F2438)-N($G2438)+N($H2438)))</f>
        <v/>
      </c>
      <c r="L2438" s="52">
        <f>IF(K2438="","",IF($P2438=1,0,N($E2438)*IFERROR(INDEX(Products!$D$8:$D$307,MATCH($D2438,Products!$A$8:$A$307,0)),0)))</f>
        <v/>
      </c>
      <c r="M2438" s="52">
        <f>IF(OR(K2438="",$O2438=0),IF(K2438="","",0),IF($P2438=1,0,K2438*(N(INDEX(Settings!$E$11:$E$18,$O2438))+N(INDEX(Settings!$G$11:$G$18,$O2438)))+N(INDEX(Settings!$F$11:$F$18,$O2438))))</f>
        <v/>
      </c>
      <c r="N2438" s="53">
        <f>IF(K2438="","",K2438-L2438-M2438-N($I2438)-$P2438*N(Settings!$D$20))</f>
        <v/>
      </c>
      <c r="O2438">
        <f>IF($C2438="",0,IFERROR(MATCH($C2438,Settings!$D$11:$D$18,0),0))</f>
        <v/>
      </c>
      <c r="P2438">
        <f>IF(LOWER(TRIM($J2438&amp;""))="x",1,0)</f>
        <v/>
      </c>
    </row>
    <row r="2439">
      <c r="A2439" s="49" t="n"/>
      <c r="B2439" s="50" t="n"/>
      <c r="C2439" s="50" t="n"/>
      <c r="D2439" s="50" t="n"/>
      <c r="E2439" s="50" t="n"/>
      <c r="F2439" s="51" t="n"/>
      <c r="G2439" s="51" t="n"/>
      <c r="H2439" s="51" t="n"/>
      <c r="I2439" s="51" t="n"/>
      <c r="J2439" s="50" t="n"/>
      <c r="K2439" s="52">
        <f>IF(OR($A2439="",$E2439=""),"",IF($P2439=1,0,N($E2439)*N($F2439)-N($G2439)+N($H2439)))</f>
        <v/>
      </c>
      <c r="L2439" s="52">
        <f>IF(K2439="","",IF($P2439=1,0,N($E2439)*IFERROR(INDEX(Products!$D$8:$D$307,MATCH($D2439,Products!$A$8:$A$307,0)),0)))</f>
        <v/>
      </c>
      <c r="M2439" s="52">
        <f>IF(OR(K2439="",$O2439=0),IF(K2439="","",0),IF($P2439=1,0,K2439*(N(INDEX(Settings!$E$11:$E$18,$O2439))+N(INDEX(Settings!$G$11:$G$18,$O2439)))+N(INDEX(Settings!$F$11:$F$18,$O2439))))</f>
        <v/>
      </c>
      <c r="N2439" s="53">
        <f>IF(K2439="","",K2439-L2439-M2439-N($I2439)-$P2439*N(Settings!$D$20))</f>
        <v/>
      </c>
      <c r="O2439">
        <f>IF($C2439="",0,IFERROR(MATCH($C2439,Settings!$D$11:$D$18,0),0))</f>
        <v/>
      </c>
      <c r="P2439">
        <f>IF(LOWER(TRIM($J2439&amp;""))="x",1,0)</f>
        <v/>
      </c>
    </row>
    <row r="2440">
      <c r="A2440" s="49" t="n"/>
      <c r="B2440" s="50" t="n"/>
      <c r="C2440" s="50" t="n"/>
      <c r="D2440" s="50" t="n"/>
      <c r="E2440" s="50" t="n"/>
      <c r="F2440" s="51" t="n"/>
      <c r="G2440" s="51" t="n"/>
      <c r="H2440" s="51" t="n"/>
      <c r="I2440" s="51" t="n"/>
      <c r="J2440" s="50" t="n"/>
      <c r="K2440" s="52">
        <f>IF(OR($A2440="",$E2440=""),"",IF($P2440=1,0,N($E2440)*N($F2440)-N($G2440)+N($H2440)))</f>
        <v/>
      </c>
      <c r="L2440" s="52">
        <f>IF(K2440="","",IF($P2440=1,0,N($E2440)*IFERROR(INDEX(Products!$D$8:$D$307,MATCH($D2440,Products!$A$8:$A$307,0)),0)))</f>
        <v/>
      </c>
      <c r="M2440" s="52">
        <f>IF(OR(K2440="",$O2440=0),IF(K2440="","",0),IF($P2440=1,0,K2440*(N(INDEX(Settings!$E$11:$E$18,$O2440))+N(INDEX(Settings!$G$11:$G$18,$O2440)))+N(INDEX(Settings!$F$11:$F$18,$O2440))))</f>
        <v/>
      </c>
      <c r="N2440" s="53">
        <f>IF(K2440="","",K2440-L2440-M2440-N($I2440)-$P2440*N(Settings!$D$20))</f>
        <v/>
      </c>
      <c r="O2440">
        <f>IF($C2440="",0,IFERROR(MATCH($C2440,Settings!$D$11:$D$18,0),0))</f>
        <v/>
      </c>
      <c r="P2440">
        <f>IF(LOWER(TRIM($J2440&amp;""))="x",1,0)</f>
        <v/>
      </c>
    </row>
    <row r="2441">
      <c r="A2441" s="49" t="n"/>
      <c r="B2441" s="50" t="n"/>
      <c r="C2441" s="50" t="n"/>
      <c r="D2441" s="50" t="n"/>
      <c r="E2441" s="50" t="n"/>
      <c r="F2441" s="51" t="n"/>
      <c r="G2441" s="51" t="n"/>
      <c r="H2441" s="51" t="n"/>
      <c r="I2441" s="51" t="n"/>
      <c r="J2441" s="50" t="n"/>
      <c r="K2441" s="52">
        <f>IF(OR($A2441="",$E2441=""),"",IF($P2441=1,0,N($E2441)*N($F2441)-N($G2441)+N($H2441)))</f>
        <v/>
      </c>
      <c r="L2441" s="52">
        <f>IF(K2441="","",IF($P2441=1,0,N($E2441)*IFERROR(INDEX(Products!$D$8:$D$307,MATCH($D2441,Products!$A$8:$A$307,0)),0)))</f>
        <v/>
      </c>
      <c r="M2441" s="52">
        <f>IF(OR(K2441="",$O2441=0),IF(K2441="","",0),IF($P2441=1,0,K2441*(N(INDEX(Settings!$E$11:$E$18,$O2441))+N(INDEX(Settings!$G$11:$G$18,$O2441)))+N(INDEX(Settings!$F$11:$F$18,$O2441))))</f>
        <v/>
      </c>
      <c r="N2441" s="53">
        <f>IF(K2441="","",K2441-L2441-M2441-N($I2441)-$P2441*N(Settings!$D$20))</f>
        <v/>
      </c>
      <c r="O2441">
        <f>IF($C2441="",0,IFERROR(MATCH($C2441,Settings!$D$11:$D$18,0),0))</f>
        <v/>
      </c>
      <c r="P2441">
        <f>IF(LOWER(TRIM($J2441&amp;""))="x",1,0)</f>
        <v/>
      </c>
    </row>
    <row r="2442">
      <c r="A2442" s="49" t="n"/>
      <c r="B2442" s="50" t="n"/>
      <c r="C2442" s="50" t="n"/>
      <c r="D2442" s="50" t="n"/>
      <c r="E2442" s="50" t="n"/>
      <c r="F2442" s="51" t="n"/>
      <c r="G2442" s="51" t="n"/>
      <c r="H2442" s="51" t="n"/>
      <c r="I2442" s="51" t="n"/>
      <c r="J2442" s="50" t="n"/>
      <c r="K2442" s="52">
        <f>IF(OR($A2442="",$E2442=""),"",IF($P2442=1,0,N($E2442)*N($F2442)-N($G2442)+N($H2442)))</f>
        <v/>
      </c>
      <c r="L2442" s="52">
        <f>IF(K2442="","",IF($P2442=1,0,N($E2442)*IFERROR(INDEX(Products!$D$8:$D$307,MATCH($D2442,Products!$A$8:$A$307,0)),0)))</f>
        <v/>
      </c>
      <c r="M2442" s="52">
        <f>IF(OR(K2442="",$O2442=0),IF(K2442="","",0),IF($P2442=1,0,K2442*(N(INDEX(Settings!$E$11:$E$18,$O2442))+N(INDEX(Settings!$G$11:$G$18,$O2442)))+N(INDEX(Settings!$F$11:$F$18,$O2442))))</f>
        <v/>
      </c>
      <c r="N2442" s="53">
        <f>IF(K2442="","",K2442-L2442-M2442-N($I2442)-$P2442*N(Settings!$D$20))</f>
        <v/>
      </c>
      <c r="O2442">
        <f>IF($C2442="",0,IFERROR(MATCH($C2442,Settings!$D$11:$D$18,0),0))</f>
        <v/>
      </c>
      <c r="P2442">
        <f>IF(LOWER(TRIM($J2442&amp;""))="x",1,0)</f>
        <v/>
      </c>
    </row>
    <row r="2443">
      <c r="A2443" s="49" t="n"/>
      <c r="B2443" s="50" t="n"/>
      <c r="C2443" s="50" t="n"/>
      <c r="D2443" s="50" t="n"/>
      <c r="E2443" s="50" t="n"/>
      <c r="F2443" s="51" t="n"/>
      <c r="G2443" s="51" t="n"/>
      <c r="H2443" s="51" t="n"/>
      <c r="I2443" s="51" t="n"/>
      <c r="J2443" s="50" t="n"/>
      <c r="K2443" s="52">
        <f>IF(OR($A2443="",$E2443=""),"",IF($P2443=1,0,N($E2443)*N($F2443)-N($G2443)+N($H2443)))</f>
        <v/>
      </c>
      <c r="L2443" s="52">
        <f>IF(K2443="","",IF($P2443=1,0,N($E2443)*IFERROR(INDEX(Products!$D$8:$D$307,MATCH($D2443,Products!$A$8:$A$307,0)),0)))</f>
        <v/>
      </c>
      <c r="M2443" s="52">
        <f>IF(OR(K2443="",$O2443=0),IF(K2443="","",0),IF($P2443=1,0,K2443*(N(INDEX(Settings!$E$11:$E$18,$O2443))+N(INDEX(Settings!$G$11:$G$18,$O2443)))+N(INDEX(Settings!$F$11:$F$18,$O2443))))</f>
        <v/>
      </c>
      <c r="N2443" s="53">
        <f>IF(K2443="","",K2443-L2443-M2443-N($I2443)-$P2443*N(Settings!$D$20))</f>
        <v/>
      </c>
      <c r="O2443">
        <f>IF($C2443="",0,IFERROR(MATCH($C2443,Settings!$D$11:$D$18,0),0))</f>
        <v/>
      </c>
      <c r="P2443">
        <f>IF(LOWER(TRIM($J2443&amp;""))="x",1,0)</f>
        <v/>
      </c>
    </row>
    <row r="2444">
      <c r="A2444" s="49" t="n"/>
      <c r="B2444" s="50" t="n"/>
      <c r="C2444" s="50" t="n"/>
      <c r="D2444" s="50" t="n"/>
      <c r="E2444" s="50" t="n"/>
      <c r="F2444" s="51" t="n"/>
      <c r="G2444" s="51" t="n"/>
      <c r="H2444" s="51" t="n"/>
      <c r="I2444" s="51" t="n"/>
      <c r="J2444" s="50" t="n"/>
      <c r="K2444" s="52">
        <f>IF(OR($A2444="",$E2444=""),"",IF($P2444=1,0,N($E2444)*N($F2444)-N($G2444)+N($H2444)))</f>
        <v/>
      </c>
      <c r="L2444" s="52">
        <f>IF(K2444="","",IF($P2444=1,0,N($E2444)*IFERROR(INDEX(Products!$D$8:$D$307,MATCH($D2444,Products!$A$8:$A$307,0)),0)))</f>
        <v/>
      </c>
      <c r="M2444" s="52">
        <f>IF(OR(K2444="",$O2444=0),IF(K2444="","",0),IF($P2444=1,0,K2444*(N(INDEX(Settings!$E$11:$E$18,$O2444))+N(INDEX(Settings!$G$11:$G$18,$O2444)))+N(INDEX(Settings!$F$11:$F$18,$O2444))))</f>
        <v/>
      </c>
      <c r="N2444" s="53">
        <f>IF(K2444="","",K2444-L2444-M2444-N($I2444)-$P2444*N(Settings!$D$20))</f>
        <v/>
      </c>
      <c r="O2444">
        <f>IF($C2444="",0,IFERROR(MATCH($C2444,Settings!$D$11:$D$18,0),0))</f>
        <v/>
      </c>
      <c r="P2444">
        <f>IF(LOWER(TRIM($J2444&amp;""))="x",1,0)</f>
        <v/>
      </c>
    </row>
    <row r="2445">
      <c r="A2445" s="49" t="n"/>
      <c r="B2445" s="50" t="n"/>
      <c r="C2445" s="50" t="n"/>
      <c r="D2445" s="50" t="n"/>
      <c r="E2445" s="50" t="n"/>
      <c r="F2445" s="51" t="n"/>
      <c r="G2445" s="51" t="n"/>
      <c r="H2445" s="51" t="n"/>
      <c r="I2445" s="51" t="n"/>
      <c r="J2445" s="50" t="n"/>
      <c r="K2445" s="52">
        <f>IF(OR($A2445="",$E2445=""),"",IF($P2445=1,0,N($E2445)*N($F2445)-N($G2445)+N($H2445)))</f>
        <v/>
      </c>
      <c r="L2445" s="52">
        <f>IF(K2445="","",IF($P2445=1,0,N($E2445)*IFERROR(INDEX(Products!$D$8:$D$307,MATCH($D2445,Products!$A$8:$A$307,0)),0)))</f>
        <v/>
      </c>
      <c r="M2445" s="52">
        <f>IF(OR(K2445="",$O2445=0),IF(K2445="","",0),IF($P2445=1,0,K2445*(N(INDEX(Settings!$E$11:$E$18,$O2445))+N(INDEX(Settings!$G$11:$G$18,$O2445)))+N(INDEX(Settings!$F$11:$F$18,$O2445))))</f>
        <v/>
      </c>
      <c r="N2445" s="53">
        <f>IF(K2445="","",K2445-L2445-M2445-N($I2445)-$P2445*N(Settings!$D$20))</f>
        <v/>
      </c>
      <c r="O2445">
        <f>IF($C2445="",0,IFERROR(MATCH($C2445,Settings!$D$11:$D$18,0),0))</f>
        <v/>
      </c>
      <c r="P2445">
        <f>IF(LOWER(TRIM($J2445&amp;""))="x",1,0)</f>
        <v/>
      </c>
    </row>
    <row r="2446">
      <c r="A2446" s="49" t="n"/>
      <c r="B2446" s="50" t="n"/>
      <c r="C2446" s="50" t="n"/>
      <c r="D2446" s="50" t="n"/>
      <c r="E2446" s="50" t="n"/>
      <c r="F2446" s="51" t="n"/>
      <c r="G2446" s="51" t="n"/>
      <c r="H2446" s="51" t="n"/>
      <c r="I2446" s="51" t="n"/>
      <c r="J2446" s="50" t="n"/>
      <c r="K2446" s="52">
        <f>IF(OR($A2446="",$E2446=""),"",IF($P2446=1,0,N($E2446)*N($F2446)-N($G2446)+N($H2446)))</f>
        <v/>
      </c>
      <c r="L2446" s="52">
        <f>IF(K2446="","",IF($P2446=1,0,N($E2446)*IFERROR(INDEX(Products!$D$8:$D$307,MATCH($D2446,Products!$A$8:$A$307,0)),0)))</f>
        <v/>
      </c>
      <c r="M2446" s="52">
        <f>IF(OR(K2446="",$O2446=0),IF(K2446="","",0),IF($P2446=1,0,K2446*(N(INDEX(Settings!$E$11:$E$18,$O2446))+N(INDEX(Settings!$G$11:$G$18,$O2446)))+N(INDEX(Settings!$F$11:$F$18,$O2446))))</f>
        <v/>
      </c>
      <c r="N2446" s="53">
        <f>IF(K2446="","",K2446-L2446-M2446-N($I2446)-$P2446*N(Settings!$D$20))</f>
        <v/>
      </c>
      <c r="O2446">
        <f>IF($C2446="",0,IFERROR(MATCH($C2446,Settings!$D$11:$D$18,0),0))</f>
        <v/>
      </c>
      <c r="P2446">
        <f>IF(LOWER(TRIM($J2446&amp;""))="x",1,0)</f>
        <v/>
      </c>
    </row>
    <row r="2447">
      <c r="A2447" s="49" t="n"/>
      <c r="B2447" s="50" t="n"/>
      <c r="C2447" s="50" t="n"/>
      <c r="D2447" s="50" t="n"/>
      <c r="E2447" s="50" t="n"/>
      <c r="F2447" s="51" t="n"/>
      <c r="G2447" s="51" t="n"/>
      <c r="H2447" s="51" t="n"/>
      <c r="I2447" s="51" t="n"/>
      <c r="J2447" s="50" t="n"/>
      <c r="K2447" s="52">
        <f>IF(OR($A2447="",$E2447=""),"",IF($P2447=1,0,N($E2447)*N($F2447)-N($G2447)+N($H2447)))</f>
        <v/>
      </c>
      <c r="L2447" s="52">
        <f>IF(K2447="","",IF($P2447=1,0,N($E2447)*IFERROR(INDEX(Products!$D$8:$D$307,MATCH($D2447,Products!$A$8:$A$307,0)),0)))</f>
        <v/>
      </c>
      <c r="M2447" s="52">
        <f>IF(OR(K2447="",$O2447=0),IF(K2447="","",0),IF($P2447=1,0,K2447*(N(INDEX(Settings!$E$11:$E$18,$O2447))+N(INDEX(Settings!$G$11:$G$18,$O2447)))+N(INDEX(Settings!$F$11:$F$18,$O2447))))</f>
        <v/>
      </c>
      <c r="N2447" s="53">
        <f>IF(K2447="","",K2447-L2447-M2447-N($I2447)-$P2447*N(Settings!$D$20))</f>
        <v/>
      </c>
      <c r="O2447">
        <f>IF($C2447="",0,IFERROR(MATCH($C2447,Settings!$D$11:$D$18,0),0))</f>
        <v/>
      </c>
      <c r="P2447">
        <f>IF(LOWER(TRIM($J2447&amp;""))="x",1,0)</f>
        <v/>
      </c>
    </row>
    <row r="2448">
      <c r="A2448" s="49" t="n"/>
      <c r="B2448" s="50" t="n"/>
      <c r="C2448" s="50" t="n"/>
      <c r="D2448" s="50" t="n"/>
      <c r="E2448" s="50" t="n"/>
      <c r="F2448" s="51" t="n"/>
      <c r="G2448" s="51" t="n"/>
      <c r="H2448" s="51" t="n"/>
      <c r="I2448" s="51" t="n"/>
      <c r="J2448" s="50" t="n"/>
      <c r="K2448" s="52">
        <f>IF(OR($A2448="",$E2448=""),"",IF($P2448=1,0,N($E2448)*N($F2448)-N($G2448)+N($H2448)))</f>
        <v/>
      </c>
      <c r="L2448" s="52">
        <f>IF(K2448="","",IF($P2448=1,0,N($E2448)*IFERROR(INDEX(Products!$D$8:$D$307,MATCH($D2448,Products!$A$8:$A$307,0)),0)))</f>
        <v/>
      </c>
      <c r="M2448" s="52">
        <f>IF(OR(K2448="",$O2448=0),IF(K2448="","",0),IF($P2448=1,0,K2448*(N(INDEX(Settings!$E$11:$E$18,$O2448))+N(INDEX(Settings!$G$11:$G$18,$O2448)))+N(INDEX(Settings!$F$11:$F$18,$O2448))))</f>
        <v/>
      </c>
      <c r="N2448" s="53">
        <f>IF(K2448="","",K2448-L2448-M2448-N($I2448)-$P2448*N(Settings!$D$20))</f>
        <v/>
      </c>
      <c r="O2448">
        <f>IF($C2448="",0,IFERROR(MATCH($C2448,Settings!$D$11:$D$18,0),0))</f>
        <v/>
      </c>
      <c r="P2448">
        <f>IF(LOWER(TRIM($J2448&amp;""))="x",1,0)</f>
        <v/>
      </c>
    </row>
    <row r="2449">
      <c r="A2449" s="49" t="n"/>
      <c r="B2449" s="50" t="n"/>
      <c r="C2449" s="50" t="n"/>
      <c r="D2449" s="50" t="n"/>
      <c r="E2449" s="50" t="n"/>
      <c r="F2449" s="51" t="n"/>
      <c r="G2449" s="51" t="n"/>
      <c r="H2449" s="51" t="n"/>
      <c r="I2449" s="51" t="n"/>
      <c r="J2449" s="50" t="n"/>
      <c r="K2449" s="52">
        <f>IF(OR($A2449="",$E2449=""),"",IF($P2449=1,0,N($E2449)*N($F2449)-N($G2449)+N($H2449)))</f>
        <v/>
      </c>
      <c r="L2449" s="52">
        <f>IF(K2449="","",IF($P2449=1,0,N($E2449)*IFERROR(INDEX(Products!$D$8:$D$307,MATCH($D2449,Products!$A$8:$A$307,0)),0)))</f>
        <v/>
      </c>
      <c r="M2449" s="52">
        <f>IF(OR(K2449="",$O2449=0),IF(K2449="","",0),IF($P2449=1,0,K2449*(N(INDEX(Settings!$E$11:$E$18,$O2449))+N(INDEX(Settings!$G$11:$G$18,$O2449)))+N(INDEX(Settings!$F$11:$F$18,$O2449))))</f>
        <v/>
      </c>
      <c r="N2449" s="53">
        <f>IF(K2449="","",K2449-L2449-M2449-N($I2449)-$P2449*N(Settings!$D$20))</f>
        <v/>
      </c>
      <c r="O2449">
        <f>IF($C2449="",0,IFERROR(MATCH($C2449,Settings!$D$11:$D$18,0),0))</f>
        <v/>
      </c>
      <c r="P2449">
        <f>IF(LOWER(TRIM($J2449&amp;""))="x",1,0)</f>
        <v/>
      </c>
    </row>
    <row r="2450">
      <c r="A2450" s="49" t="n"/>
      <c r="B2450" s="50" t="n"/>
      <c r="C2450" s="50" t="n"/>
      <c r="D2450" s="50" t="n"/>
      <c r="E2450" s="50" t="n"/>
      <c r="F2450" s="51" t="n"/>
      <c r="G2450" s="51" t="n"/>
      <c r="H2450" s="51" t="n"/>
      <c r="I2450" s="51" t="n"/>
      <c r="J2450" s="50" t="n"/>
      <c r="K2450" s="52">
        <f>IF(OR($A2450="",$E2450=""),"",IF($P2450=1,0,N($E2450)*N($F2450)-N($G2450)+N($H2450)))</f>
        <v/>
      </c>
      <c r="L2450" s="52">
        <f>IF(K2450="","",IF($P2450=1,0,N($E2450)*IFERROR(INDEX(Products!$D$8:$D$307,MATCH($D2450,Products!$A$8:$A$307,0)),0)))</f>
        <v/>
      </c>
      <c r="M2450" s="52">
        <f>IF(OR(K2450="",$O2450=0),IF(K2450="","",0),IF($P2450=1,0,K2450*(N(INDEX(Settings!$E$11:$E$18,$O2450))+N(INDEX(Settings!$G$11:$G$18,$O2450)))+N(INDEX(Settings!$F$11:$F$18,$O2450))))</f>
        <v/>
      </c>
      <c r="N2450" s="53">
        <f>IF(K2450="","",K2450-L2450-M2450-N($I2450)-$P2450*N(Settings!$D$20))</f>
        <v/>
      </c>
      <c r="O2450">
        <f>IF($C2450="",0,IFERROR(MATCH($C2450,Settings!$D$11:$D$18,0),0))</f>
        <v/>
      </c>
      <c r="P2450">
        <f>IF(LOWER(TRIM($J2450&amp;""))="x",1,0)</f>
        <v/>
      </c>
    </row>
    <row r="2451">
      <c r="A2451" s="49" t="n"/>
      <c r="B2451" s="50" t="n"/>
      <c r="C2451" s="50" t="n"/>
      <c r="D2451" s="50" t="n"/>
      <c r="E2451" s="50" t="n"/>
      <c r="F2451" s="51" t="n"/>
      <c r="G2451" s="51" t="n"/>
      <c r="H2451" s="51" t="n"/>
      <c r="I2451" s="51" t="n"/>
      <c r="J2451" s="50" t="n"/>
      <c r="K2451" s="52">
        <f>IF(OR($A2451="",$E2451=""),"",IF($P2451=1,0,N($E2451)*N($F2451)-N($G2451)+N($H2451)))</f>
        <v/>
      </c>
      <c r="L2451" s="52">
        <f>IF(K2451="","",IF($P2451=1,0,N($E2451)*IFERROR(INDEX(Products!$D$8:$D$307,MATCH($D2451,Products!$A$8:$A$307,0)),0)))</f>
        <v/>
      </c>
      <c r="M2451" s="52">
        <f>IF(OR(K2451="",$O2451=0),IF(K2451="","",0),IF($P2451=1,0,K2451*(N(INDEX(Settings!$E$11:$E$18,$O2451))+N(INDEX(Settings!$G$11:$G$18,$O2451)))+N(INDEX(Settings!$F$11:$F$18,$O2451))))</f>
        <v/>
      </c>
      <c r="N2451" s="53">
        <f>IF(K2451="","",K2451-L2451-M2451-N($I2451)-$P2451*N(Settings!$D$20))</f>
        <v/>
      </c>
      <c r="O2451">
        <f>IF($C2451="",0,IFERROR(MATCH($C2451,Settings!$D$11:$D$18,0),0))</f>
        <v/>
      </c>
      <c r="P2451">
        <f>IF(LOWER(TRIM($J2451&amp;""))="x",1,0)</f>
        <v/>
      </c>
    </row>
    <row r="2452">
      <c r="A2452" s="49" t="n"/>
      <c r="B2452" s="50" t="n"/>
      <c r="C2452" s="50" t="n"/>
      <c r="D2452" s="50" t="n"/>
      <c r="E2452" s="50" t="n"/>
      <c r="F2452" s="51" t="n"/>
      <c r="G2452" s="51" t="n"/>
      <c r="H2452" s="51" t="n"/>
      <c r="I2452" s="51" t="n"/>
      <c r="J2452" s="50" t="n"/>
      <c r="K2452" s="52">
        <f>IF(OR($A2452="",$E2452=""),"",IF($P2452=1,0,N($E2452)*N($F2452)-N($G2452)+N($H2452)))</f>
        <v/>
      </c>
      <c r="L2452" s="52">
        <f>IF(K2452="","",IF($P2452=1,0,N($E2452)*IFERROR(INDEX(Products!$D$8:$D$307,MATCH($D2452,Products!$A$8:$A$307,0)),0)))</f>
        <v/>
      </c>
      <c r="M2452" s="52">
        <f>IF(OR(K2452="",$O2452=0),IF(K2452="","",0),IF($P2452=1,0,K2452*(N(INDEX(Settings!$E$11:$E$18,$O2452))+N(INDEX(Settings!$G$11:$G$18,$O2452)))+N(INDEX(Settings!$F$11:$F$18,$O2452))))</f>
        <v/>
      </c>
      <c r="N2452" s="53">
        <f>IF(K2452="","",K2452-L2452-M2452-N($I2452)-$P2452*N(Settings!$D$20))</f>
        <v/>
      </c>
      <c r="O2452">
        <f>IF($C2452="",0,IFERROR(MATCH($C2452,Settings!$D$11:$D$18,0),0))</f>
        <v/>
      </c>
      <c r="P2452">
        <f>IF(LOWER(TRIM($J2452&amp;""))="x",1,0)</f>
        <v/>
      </c>
    </row>
    <row r="2453">
      <c r="A2453" s="49" t="n"/>
      <c r="B2453" s="50" t="n"/>
      <c r="C2453" s="50" t="n"/>
      <c r="D2453" s="50" t="n"/>
      <c r="E2453" s="50" t="n"/>
      <c r="F2453" s="51" t="n"/>
      <c r="G2453" s="51" t="n"/>
      <c r="H2453" s="51" t="n"/>
      <c r="I2453" s="51" t="n"/>
      <c r="J2453" s="50" t="n"/>
      <c r="K2453" s="52">
        <f>IF(OR($A2453="",$E2453=""),"",IF($P2453=1,0,N($E2453)*N($F2453)-N($G2453)+N($H2453)))</f>
        <v/>
      </c>
      <c r="L2453" s="52">
        <f>IF(K2453="","",IF($P2453=1,0,N($E2453)*IFERROR(INDEX(Products!$D$8:$D$307,MATCH($D2453,Products!$A$8:$A$307,0)),0)))</f>
        <v/>
      </c>
      <c r="M2453" s="52">
        <f>IF(OR(K2453="",$O2453=0),IF(K2453="","",0),IF($P2453=1,0,K2453*(N(INDEX(Settings!$E$11:$E$18,$O2453))+N(INDEX(Settings!$G$11:$G$18,$O2453)))+N(INDEX(Settings!$F$11:$F$18,$O2453))))</f>
        <v/>
      </c>
      <c r="N2453" s="53">
        <f>IF(K2453="","",K2453-L2453-M2453-N($I2453)-$P2453*N(Settings!$D$20))</f>
        <v/>
      </c>
      <c r="O2453">
        <f>IF($C2453="",0,IFERROR(MATCH($C2453,Settings!$D$11:$D$18,0),0))</f>
        <v/>
      </c>
      <c r="P2453">
        <f>IF(LOWER(TRIM($J2453&amp;""))="x",1,0)</f>
        <v/>
      </c>
    </row>
    <row r="2454">
      <c r="A2454" s="49" t="n"/>
      <c r="B2454" s="50" t="n"/>
      <c r="C2454" s="50" t="n"/>
      <c r="D2454" s="50" t="n"/>
      <c r="E2454" s="50" t="n"/>
      <c r="F2454" s="51" t="n"/>
      <c r="G2454" s="51" t="n"/>
      <c r="H2454" s="51" t="n"/>
      <c r="I2454" s="51" t="n"/>
      <c r="J2454" s="50" t="n"/>
      <c r="K2454" s="52">
        <f>IF(OR($A2454="",$E2454=""),"",IF($P2454=1,0,N($E2454)*N($F2454)-N($G2454)+N($H2454)))</f>
        <v/>
      </c>
      <c r="L2454" s="52">
        <f>IF(K2454="","",IF($P2454=1,0,N($E2454)*IFERROR(INDEX(Products!$D$8:$D$307,MATCH($D2454,Products!$A$8:$A$307,0)),0)))</f>
        <v/>
      </c>
      <c r="M2454" s="52">
        <f>IF(OR(K2454="",$O2454=0),IF(K2454="","",0),IF($P2454=1,0,K2454*(N(INDEX(Settings!$E$11:$E$18,$O2454))+N(INDEX(Settings!$G$11:$G$18,$O2454)))+N(INDEX(Settings!$F$11:$F$18,$O2454))))</f>
        <v/>
      </c>
      <c r="N2454" s="53">
        <f>IF(K2454="","",K2454-L2454-M2454-N($I2454)-$P2454*N(Settings!$D$20))</f>
        <v/>
      </c>
      <c r="O2454">
        <f>IF($C2454="",0,IFERROR(MATCH($C2454,Settings!$D$11:$D$18,0),0))</f>
        <v/>
      </c>
      <c r="P2454">
        <f>IF(LOWER(TRIM($J2454&amp;""))="x",1,0)</f>
        <v/>
      </c>
    </row>
    <row r="2455">
      <c r="A2455" s="49" t="n"/>
      <c r="B2455" s="50" t="n"/>
      <c r="C2455" s="50" t="n"/>
      <c r="D2455" s="50" t="n"/>
      <c r="E2455" s="50" t="n"/>
      <c r="F2455" s="51" t="n"/>
      <c r="G2455" s="51" t="n"/>
      <c r="H2455" s="51" t="n"/>
      <c r="I2455" s="51" t="n"/>
      <c r="J2455" s="50" t="n"/>
      <c r="K2455" s="52">
        <f>IF(OR($A2455="",$E2455=""),"",IF($P2455=1,0,N($E2455)*N($F2455)-N($G2455)+N($H2455)))</f>
        <v/>
      </c>
      <c r="L2455" s="52">
        <f>IF(K2455="","",IF($P2455=1,0,N($E2455)*IFERROR(INDEX(Products!$D$8:$D$307,MATCH($D2455,Products!$A$8:$A$307,0)),0)))</f>
        <v/>
      </c>
      <c r="M2455" s="52">
        <f>IF(OR(K2455="",$O2455=0),IF(K2455="","",0),IF($P2455=1,0,K2455*(N(INDEX(Settings!$E$11:$E$18,$O2455))+N(INDEX(Settings!$G$11:$G$18,$O2455)))+N(INDEX(Settings!$F$11:$F$18,$O2455))))</f>
        <v/>
      </c>
      <c r="N2455" s="53">
        <f>IF(K2455="","",K2455-L2455-M2455-N($I2455)-$P2455*N(Settings!$D$20))</f>
        <v/>
      </c>
      <c r="O2455">
        <f>IF($C2455="",0,IFERROR(MATCH($C2455,Settings!$D$11:$D$18,0),0))</f>
        <v/>
      </c>
      <c r="P2455">
        <f>IF(LOWER(TRIM($J2455&amp;""))="x",1,0)</f>
        <v/>
      </c>
    </row>
    <row r="2456">
      <c r="A2456" s="49" t="n"/>
      <c r="B2456" s="50" t="n"/>
      <c r="C2456" s="50" t="n"/>
      <c r="D2456" s="50" t="n"/>
      <c r="E2456" s="50" t="n"/>
      <c r="F2456" s="51" t="n"/>
      <c r="G2456" s="51" t="n"/>
      <c r="H2456" s="51" t="n"/>
      <c r="I2456" s="51" t="n"/>
      <c r="J2456" s="50" t="n"/>
      <c r="K2456" s="52">
        <f>IF(OR($A2456="",$E2456=""),"",IF($P2456=1,0,N($E2456)*N($F2456)-N($G2456)+N($H2456)))</f>
        <v/>
      </c>
      <c r="L2456" s="52">
        <f>IF(K2456="","",IF($P2456=1,0,N($E2456)*IFERROR(INDEX(Products!$D$8:$D$307,MATCH($D2456,Products!$A$8:$A$307,0)),0)))</f>
        <v/>
      </c>
      <c r="M2456" s="52">
        <f>IF(OR(K2456="",$O2456=0),IF(K2456="","",0),IF($P2456=1,0,K2456*(N(INDEX(Settings!$E$11:$E$18,$O2456))+N(INDEX(Settings!$G$11:$G$18,$O2456)))+N(INDEX(Settings!$F$11:$F$18,$O2456))))</f>
        <v/>
      </c>
      <c r="N2456" s="53">
        <f>IF(K2456="","",K2456-L2456-M2456-N($I2456)-$P2456*N(Settings!$D$20))</f>
        <v/>
      </c>
      <c r="O2456">
        <f>IF($C2456="",0,IFERROR(MATCH($C2456,Settings!$D$11:$D$18,0),0))</f>
        <v/>
      </c>
      <c r="P2456">
        <f>IF(LOWER(TRIM($J2456&amp;""))="x",1,0)</f>
        <v/>
      </c>
    </row>
    <row r="2457">
      <c r="A2457" s="49" t="n"/>
      <c r="B2457" s="50" t="n"/>
      <c r="C2457" s="50" t="n"/>
      <c r="D2457" s="50" t="n"/>
      <c r="E2457" s="50" t="n"/>
      <c r="F2457" s="51" t="n"/>
      <c r="G2457" s="51" t="n"/>
      <c r="H2457" s="51" t="n"/>
      <c r="I2457" s="51" t="n"/>
      <c r="J2457" s="50" t="n"/>
      <c r="K2457" s="52">
        <f>IF(OR($A2457="",$E2457=""),"",IF($P2457=1,0,N($E2457)*N($F2457)-N($G2457)+N($H2457)))</f>
        <v/>
      </c>
      <c r="L2457" s="52">
        <f>IF(K2457="","",IF($P2457=1,0,N($E2457)*IFERROR(INDEX(Products!$D$8:$D$307,MATCH($D2457,Products!$A$8:$A$307,0)),0)))</f>
        <v/>
      </c>
      <c r="M2457" s="52">
        <f>IF(OR(K2457="",$O2457=0),IF(K2457="","",0),IF($P2457=1,0,K2457*(N(INDEX(Settings!$E$11:$E$18,$O2457))+N(INDEX(Settings!$G$11:$G$18,$O2457)))+N(INDEX(Settings!$F$11:$F$18,$O2457))))</f>
        <v/>
      </c>
      <c r="N2457" s="53">
        <f>IF(K2457="","",K2457-L2457-M2457-N($I2457)-$P2457*N(Settings!$D$20))</f>
        <v/>
      </c>
      <c r="O2457">
        <f>IF($C2457="",0,IFERROR(MATCH($C2457,Settings!$D$11:$D$18,0),0))</f>
        <v/>
      </c>
      <c r="P2457">
        <f>IF(LOWER(TRIM($J2457&amp;""))="x",1,0)</f>
        <v/>
      </c>
    </row>
    <row r="2458">
      <c r="A2458" s="49" t="n"/>
      <c r="B2458" s="50" t="n"/>
      <c r="C2458" s="50" t="n"/>
      <c r="D2458" s="50" t="n"/>
      <c r="E2458" s="50" t="n"/>
      <c r="F2458" s="51" t="n"/>
      <c r="G2458" s="51" t="n"/>
      <c r="H2458" s="51" t="n"/>
      <c r="I2458" s="51" t="n"/>
      <c r="J2458" s="50" t="n"/>
      <c r="K2458" s="52">
        <f>IF(OR($A2458="",$E2458=""),"",IF($P2458=1,0,N($E2458)*N($F2458)-N($G2458)+N($H2458)))</f>
        <v/>
      </c>
      <c r="L2458" s="52">
        <f>IF(K2458="","",IF($P2458=1,0,N($E2458)*IFERROR(INDEX(Products!$D$8:$D$307,MATCH($D2458,Products!$A$8:$A$307,0)),0)))</f>
        <v/>
      </c>
      <c r="M2458" s="52">
        <f>IF(OR(K2458="",$O2458=0),IF(K2458="","",0),IF($P2458=1,0,K2458*(N(INDEX(Settings!$E$11:$E$18,$O2458))+N(INDEX(Settings!$G$11:$G$18,$O2458)))+N(INDEX(Settings!$F$11:$F$18,$O2458))))</f>
        <v/>
      </c>
      <c r="N2458" s="53">
        <f>IF(K2458="","",K2458-L2458-M2458-N($I2458)-$P2458*N(Settings!$D$20))</f>
        <v/>
      </c>
      <c r="O2458">
        <f>IF($C2458="",0,IFERROR(MATCH($C2458,Settings!$D$11:$D$18,0),0))</f>
        <v/>
      </c>
      <c r="P2458">
        <f>IF(LOWER(TRIM($J2458&amp;""))="x",1,0)</f>
        <v/>
      </c>
    </row>
    <row r="2459">
      <c r="A2459" s="49" t="n"/>
      <c r="B2459" s="50" t="n"/>
      <c r="C2459" s="50" t="n"/>
      <c r="D2459" s="50" t="n"/>
      <c r="E2459" s="50" t="n"/>
      <c r="F2459" s="51" t="n"/>
      <c r="G2459" s="51" t="n"/>
      <c r="H2459" s="51" t="n"/>
      <c r="I2459" s="51" t="n"/>
      <c r="J2459" s="50" t="n"/>
      <c r="K2459" s="52">
        <f>IF(OR($A2459="",$E2459=""),"",IF($P2459=1,0,N($E2459)*N($F2459)-N($G2459)+N($H2459)))</f>
        <v/>
      </c>
      <c r="L2459" s="52">
        <f>IF(K2459="","",IF($P2459=1,0,N($E2459)*IFERROR(INDEX(Products!$D$8:$D$307,MATCH($D2459,Products!$A$8:$A$307,0)),0)))</f>
        <v/>
      </c>
      <c r="M2459" s="52">
        <f>IF(OR(K2459="",$O2459=0),IF(K2459="","",0),IF($P2459=1,0,K2459*(N(INDEX(Settings!$E$11:$E$18,$O2459))+N(INDEX(Settings!$G$11:$G$18,$O2459)))+N(INDEX(Settings!$F$11:$F$18,$O2459))))</f>
        <v/>
      </c>
      <c r="N2459" s="53">
        <f>IF(K2459="","",K2459-L2459-M2459-N($I2459)-$P2459*N(Settings!$D$20))</f>
        <v/>
      </c>
      <c r="O2459">
        <f>IF($C2459="",0,IFERROR(MATCH($C2459,Settings!$D$11:$D$18,0),0))</f>
        <v/>
      </c>
      <c r="P2459">
        <f>IF(LOWER(TRIM($J2459&amp;""))="x",1,0)</f>
        <v/>
      </c>
    </row>
    <row r="2460">
      <c r="A2460" s="49" t="n"/>
      <c r="B2460" s="50" t="n"/>
      <c r="C2460" s="50" t="n"/>
      <c r="D2460" s="50" t="n"/>
      <c r="E2460" s="50" t="n"/>
      <c r="F2460" s="51" t="n"/>
      <c r="G2460" s="51" t="n"/>
      <c r="H2460" s="51" t="n"/>
      <c r="I2460" s="51" t="n"/>
      <c r="J2460" s="50" t="n"/>
      <c r="K2460" s="52">
        <f>IF(OR($A2460="",$E2460=""),"",IF($P2460=1,0,N($E2460)*N($F2460)-N($G2460)+N($H2460)))</f>
        <v/>
      </c>
      <c r="L2460" s="52">
        <f>IF(K2460="","",IF($P2460=1,0,N($E2460)*IFERROR(INDEX(Products!$D$8:$D$307,MATCH($D2460,Products!$A$8:$A$307,0)),0)))</f>
        <v/>
      </c>
      <c r="M2460" s="52">
        <f>IF(OR(K2460="",$O2460=0),IF(K2460="","",0),IF($P2460=1,0,K2460*(N(INDEX(Settings!$E$11:$E$18,$O2460))+N(INDEX(Settings!$G$11:$G$18,$O2460)))+N(INDEX(Settings!$F$11:$F$18,$O2460))))</f>
        <v/>
      </c>
      <c r="N2460" s="53">
        <f>IF(K2460="","",K2460-L2460-M2460-N($I2460)-$P2460*N(Settings!$D$20))</f>
        <v/>
      </c>
      <c r="O2460">
        <f>IF($C2460="",0,IFERROR(MATCH($C2460,Settings!$D$11:$D$18,0),0))</f>
        <v/>
      </c>
      <c r="P2460">
        <f>IF(LOWER(TRIM($J2460&amp;""))="x",1,0)</f>
        <v/>
      </c>
    </row>
    <row r="2461">
      <c r="A2461" s="49" t="n"/>
      <c r="B2461" s="50" t="n"/>
      <c r="C2461" s="50" t="n"/>
      <c r="D2461" s="50" t="n"/>
      <c r="E2461" s="50" t="n"/>
      <c r="F2461" s="51" t="n"/>
      <c r="G2461" s="51" t="n"/>
      <c r="H2461" s="51" t="n"/>
      <c r="I2461" s="51" t="n"/>
      <c r="J2461" s="50" t="n"/>
      <c r="K2461" s="52">
        <f>IF(OR($A2461="",$E2461=""),"",IF($P2461=1,0,N($E2461)*N($F2461)-N($G2461)+N($H2461)))</f>
        <v/>
      </c>
      <c r="L2461" s="52">
        <f>IF(K2461="","",IF($P2461=1,0,N($E2461)*IFERROR(INDEX(Products!$D$8:$D$307,MATCH($D2461,Products!$A$8:$A$307,0)),0)))</f>
        <v/>
      </c>
      <c r="M2461" s="52">
        <f>IF(OR(K2461="",$O2461=0),IF(K2461="","",0),IF($P2461=1,0,K2461*(N(INDEX(Settings!$E$11:$E$18,$O2461))+N(INDEX(Settings!$G$11:$G$18,$O2461)))+N(INDEX(Settings!$F$11:$F$18,$O2461))))</f>
        <v/>
      </c>
      <c r="N2461" s="53">
        <f>IF(K2461="","",K2461-L2461-M2461-N($I2461)-$P2461*N(Settings!$D$20))</f>
        <v/>
      </c>
      <c r="O2461">
        <f>IF($C2461="",0,IFERROR(MATCH($C2461,Settings!$D$11:$D$18,0),0))</f>
        <v/>
      </c>
      <c r="P2461">
        <f>IF(LOWER(TRIM($J2461&amp;""))="x",1,0)</f>
        <v/>
      </c>
    </row>
    <row r="2462">
      <c r="A2462" s="49" t="n"/>
      <c r="B2462" s="50" t="n"/>
      <c r="C2462" s="50" t="n"/>
      <c r="D2462" s="50" t="n"/>
      <c r="E2462" s="50" t="n"/>
      <c r="F2462" s="51" t="n"/>
      <c r="G2462" s="51" t="n"/>
      <c r="H2462" s="51" t="n"/>
      <c r="I2462" s="51" t="n"/>
      <c r="J2462" s="50" t="n"/>
      <c r="K2462" s="52">
        <f>IF(OR($A2462="",$E2462=""),"",IF($P2462=1,0,N($E2462)*N($F2462)-N($G2462)+N($H2462)))</f>
        <v/>
      </c>
      <c r="L2462" s="52">
        <f>IF(K2462="","",IF($P2462=1,0,N($E2462)*IFERROR(INDEX(Products!$D$8:$D$307,MATCH($D2462,Products!$A$8:$A$307,0)),0)))</f>
        <v/>
      </c>
      <c r="M2462" s="52">
        <f>IF(OR(K2462="",$O2462=0),IF(K2462="","",0),IF($P2462=1,0,K2462*(N(INDEX(Settings!$E$11:$E$18,$O2462))+N(INDEX(Settings!$G$11:$G$18,$O2462)))+N(INDEX(Settings!$F$11:$F$18,$O2462))))</f>
        <v/>
      </c>
      <c r="N2462" s="53">
        <f>IF(K2462="","",K2462-L2462-M2462-N($I2462)-$P2462*N(Settings!$D$20))</f>
        <v/>
      </c>
      <c r="O2462">
        <f>IF($C2462="",0,IFERROR(MATCH($C2462,Settings!$D$11:$D$18,0),0))</f>
        <v/>
      </c>
      <c r="P2462">
        <f>IF(LOWER(TRIM($J2462&amp;""))="x",1,0)</f>
        <v/>
      </c>
    </row>
    <row r="2463">
      <c r="A2463" s="49" t="n"/>
      <c r="B2463" s="50" t="n"/>
      <c r="C2463" s="50" t="n"/>
      <c r="D2463" s="50" t="n"/>
      <c r="E2463" s="50" t="n"/>
      <c r="F2463" s="51" t="n"/>
      <c r="G2463" s="51" t="n"/>
      <c r="H2463" s="51" t="n"/>
      <c r="I2463" s="51" t="n"/>
      <c r="J2463" s="50" t="n"/>
      <c r="K2463" s="52">
        <f>IF(OR($A2463="",$E2463=""),"",IF($P2463=1,0,N($E2463)*N($F2463)-N($G2463)+N($H2463)))</f>
        <v/>
      </c>
      <c r="L2463" s="52">
        <f>IF(K2463="","",IF($P2463=1,0,N($E2463)*IFERROR(INDEX(Products!$D$8:$D$307,MATCH($D2463,Products!$A$8:$A$307,0)),0)))</f>
        <v/>
      </c>
      <c r="M2463" s="52">
        <f>IF(OR(K2463="",$O2463=0),IF(K2463="","",0),IF($P2463=1,0,K2463*(N(INDEX(Settings!$E$11:$E$18,$O2463))+N(INDEX(Settings!$G$11:$G$18,$O2463)))+N(INDEX(Settings!$F$11:$F$18,$O2463))))</f>
        <v/>
      </c>
      <c r="N2463" s="53">
        <f>IF(K2463="","",K2463-L2463-M2463-N($I2463)-$P2463*N(Settings!$D$20))</f>
        <v/>
      </c>
      <c r="O2463">
        <f>IF($C2463="",0,IFERROR(MATCH($C2463,Settings!$D$11:$D$18,0),0))</f>
        <v/>
      </c>
      <c r="P2463">
        <f>IF(LOWER(TRIM($J2463&amp;""))="x",1,0)</f>
        <v/>
      </c>
    </row>
    <row r="2464">
      <c r="A2464" s="49" t="n"/>
      <c r="B2464" s="50" t="n"/>
      <c r="C2464" s="50" t="n"/>
      <c r="D2464" s="50" t="n"/>
      <c r="E2464" s="50" t="n"/>
      <c r="F2464" s="51" t="n"/>
      <c r="G2464" s="51" t="n"/>
      <c r="H2464" s="51" t="n"/>
      <c r="I2464" s="51" t="n"/>
      <c r="J2464" s="50" t="n"/>
      <c r="K2464" s="52">
        <f>IF(OR($A2464="",$E2464=""),"",IF($P2464=1,0,N($E2464)*N($F2464)-N($G2464)+N($H2464)))</f>
        <v/>
      </c>
      <c r="L2464" s="52">
        <f>IF(K2464="","",IF($P2464=1,0,N($E2464)*IFERROR(INDEX(Products!$D$8:$D$307,MATCH($D2464,Products!$A$8:$A$307,0)),0)))</f>
        <v/>
      </c>
      <c r="M2464" s="52">
        <f>IF(OR(K2464="",$O2464=0),IF(K2464="","",0),IF($P2464=1,0,K2464*(N(INDEX(Settings!$E$11:$E$18,$O2464))+N(INDEX(Settings!$G$11:$G$18,$O2464)))+N(INDEX(Settings!$F$11:$F$18,$O2464))))</f>
        <v/>
      </c>
      <c r="N2464" s="53">
        <f>IF(K2464="","",K2464-L2464-M2464-N($I2464)-$P2464*N(Settings!$D$20))</f>
        <v/>
      </c>
      <c r="O2464">
        <f>IF($C2464="",0,IFERROR(MATCH($C2464,Settings!$D$11:$D$18,0),0))</f>
        <v/>
      </c>
      <c r="P2464">
        <f>IF(LOWER(TRIM($J2464&amp;""))="x",1,0)</f>
        <v/>
      </c>
    </row>
    <row r="2465">
      <c r="A2465" s="49" t="n"/>
      <c r="B2465" s="50" t="n"/>
      <c r="C2465" s="50" t="n"/>
      <c r="D2465" s="50" t="n"/>
      <c r="E2465" s="50" t="n"/>
      <c r="F2465" s="51" t="n"/>
      <c r="G2465" s="51" t="n"/>
      <c r="H2465" s="51" t="n"/>
      <c r="I2465" s="51" t="n"/>
      <c r="J2465" s="50" t="n"/>
      <c r="K2465" s="52">
        <f>IF(OR($A2465="",$E2465=""),"",IF($P2465=1,0,N($E2465)*N($F2465)-N($G2465)+N($H2465)))</f>
        <v/>
      </c>
      <c r="L2465" s="52">
        <f>IF(K2465="","",IF($P2465=1,0,N($E2465)*IFERROR(INDEX(Products!$D$8:$D$307,MATCH($D2465,Products!$A$8:$A$307,0)),0)))</f>
        <v/>
      </c>
      <c r="M2465" s="52">
        <f>IF(OR(K2465="",$O2465=0),IF(K2465="","",0),IF($P2465=1,0,K2465*(N(INDEX(Settings!$E$11:$E$18,$O2465))+N(INDEX(Settings!$G$11:$G$18,$O2465)))+N(INDEX(Settings!$F$11:$F$18,$O2465))))</f>
        <v/>
      </c>
      <c r="N2465" s="53">
        <f>IF(K2465="","",K2465-L2465-M2465-N($I2465)-$P2465*N(Settings!$D$20))</f>
        <v/>
      </c>
      <c r="O2465">
        <f>IF($C2465="",0,IFERROR(MATCH($C2465,Settings!$D$11:$D$18,0),0))</f>
        <v/>
      </c>
      <c r="P2465">
        <f>IF(LOWER(TRIM($J2465&amp;""))="x",1,0)</f>
        <v/>
      </c>
    </row>
    <row r="2466">
      <c r="A2466" s="49" t="n"/>
      <c r="B2466" s="50" t="n"/>
      <c r="C2466" s="50" t="n"/>
      <c r="D2466" s="50" t="n"/>
      <c r="E2466" s="50" t="n"/>
      <c r="F2466" s="51" t="n"/>
      <c r="G2466" s="51" t="n"/>
      <c r="H2466" s="51" t="n"/>
      <c r="I2466" s="51" t="n"/>
      <c r="J2466" s="50" t="n"/>
      <c r="K2466" s="52">
        <f>IF(OR($A2466="",$E2466=""),"",IF($P2466=1,0,N($E2466)*N($F2466)-N($G2466)+N($H2466)))</f>
        <v/>
      </c>
      <c r="L2466" s="52">
        <f>IF(K2466="","",IF($P2466=1,0,N($E2466)*IFERROR(INDEX(Products!$D$8:$D$307,MATCH($D2466,Products!$A$8:$A$307,0)),0)))</f>
        <v/>
      </c>
      <c r="M2466" s="52">
        <f>IF(OR(K2466="",$O2466=0),IF(K2466="","",0),IF($P2466=1,0,K2466*(N(INDEX(Settings!$E$11:$E$18,$O2466))+N(INDEX(Settings!$G$11:$G$18,$O2466)))+N(INDEX(Settings!$F$11:$F$18,$O2466))))</f>
        <v/>
      </c>
      <c r="N2466" s="53">
        <f>IF(K2466="","",K2466-L2466-M2466-N($I2466)-$P2466*N(Settings!$D$20))</f>
        <v/>
      </c>
      <c r="O2466">
        <f>IF($C2466="",0,IFERROR(MATCH($C2466,Settings!$D$11:$D$18,0),0))</f>
        <v/>
      </c>
      <c r="P2466">
        <f>IF(LOWER(TRIM($J2466&amp;""))="x",1,0)</f>
        <v/>
      </c>
    </row>
    <row r="2467">
      <c r="A2467" s="49" t="n"/>
      <c r="B2467" s="50" t="n"/>
      <c r="C2467" s="50" t="n"/>
      <c r="D2467" s="50" t="n"/>
      <c r="E2467" s="50" t="n"/>
      <c r="F2467" s="51" t="n"/>
      <c r="G2467" s="51" t="n"/>
      <c r="H2467" s="51" t="n"/>
      <c r="I2467" s="51" t="n"/>
      <c r="J2467" s="50" t="n"/>
      <c r="K2467" s="52">
        <f>IF(OR($A2467="",$E2467=""),"",IF($P2467=1,0,N($E2467)*N($F2467)-N($G2467)+N($H2467)))</f>
        <v/>
      </c>
      <c r="L2467" s="52">
        <f>IF(K2467="","",IF($P2467=1,0,N($E2467)*IFERROR(INDEX(Products!$D$8:$D$307,MATCH($D2467,Products!$A$8:$A$307,0)),0)))</f>
        <v/>
      </c>
      <c r="M2467" s="52">
        <f>IF(OR(K2467="",$O2467=0),IF(K2467="","",0),IF($P2467=1,0,K2467*(N(INDEX(Settings!$E$11:$E$18,$O2467))+N(INDEX(Settings!$G$11:$G$18,$O2467)))+N(INDEX(Settings!$F$11:$F$18,$O2467))))</f>
        <v/>
      </c>
      <c r="N2467" s="53">
        <f>IF(K2467="","",K2467-L2467-M2467-N($I2467)-$P2467*N(Settings!$D$20))</f>
        <v/>
      </c>
      <c r="O2467">
        <f>IF($C2467="",0,IFERROR(MATCH($C2467,Settings!$D$11:$D$18,0),0))</f>
        <v/>
      </c>
      <c r="P2467">
        <f>IF(LOWER(TRIM($J2467&amp;""))="x",1,0)</f>
        <v/>
      </c>
    </row>
    <row r="2468">
      <c r="A2468" s="49" t="n"/>
      <c r="B2468" s="50" t="n"/>
      <c r="C2468" s="50" t="n"/>
      <c r="D2468" s="50" t="n"/>
      <c r="E2468" s="50" t="n"/>
      <c r="F2468" s="51" t="n"/>
      <c r="G2468" s="51" t="n"/>
      <c r="H2468" s="51" t="n"/>
      <c r="I2468" s="51" t="n"/>
      <c r="J2468" s="50" t="n"/>
      <c r="K2468" s="52">
        <f>IF(OR($A2468="",$E2468=""),"",IF($P2468=1,0,N($E2468)*N($F2468)-N($G2468)+N($H2468)))</f>
        <v/>
      </c>
      <c r="L2468" s="52">
        <f>IF(K2468="","",IF($P2468=1,0,N($E2468)*IFERROR(INDEX(Products!$D$8:$D$307,MATCH($D2468,Products!$A$8:$A$307,0)),0)))</f>
        <v/>
      </c>
      <c r="M2468" s="52">
        <f>IF(OR(K2468="",$O2468=0),IF(K2468="","",0),IF($P2468=1,0,K2468*(N(INDEX(Settings!$E$11:$E$18,$O2468))+N(INDEX(Settings!$G$11:$G$18,$O2468)))+N(INDEX(Settings!$F$11:$F$18,$O2468))))</f>
        <v/>
      </c>
      <c r="N2468" s="53">
        <f>IF(K2468="","",K2468-L2468-M2468-N($I2468)-$P2468*N(Settings!$D$20))</f>
        <v/>
      </c>
      <c r="O2468">
        <f>IF($C2468="",0,IFERROR(MATCH($C2468,Settings!$D$11:$D$18,0),0))</f>
        <v/>
      </c>
      <c r="P2468">
        <f>IF(LOWER(TRIM($J2468&amp;""))="x",1,0)</f>
        <v/>
      </c>
    </row>
    <row r="2469">
      <c r="A2469" s="49" t="n"/>
      <c r="B2469" s="50" t="n"/>
      <c r="C2469" s="50" t="n"/>
      <c r="D2469" s="50" t="n"/>
      <c r="E2469" s="50" t="n"/>
      <c r="F2469" s="51" t="n"/>
      <c r="G2469" s="51" t="n"/>
      <c r="H2469" s="51" t="n"/>
      <c r="I2469" s="51" t="n"/>
      <c r="J2469" s="50" t="n"/>
      <c r="K2469" s="52">
        <f>IF(OR($A2469="",$E2469=""),"",IF($P2469=1,0,N($E2469)*N($F2469)-N($G2469)+N($H2469)))</f>
        <v/>
      </c>
      <c r="L2469" s="52">
        <f>IF(K2469="","",IF($P2469=1,0,N($E2469)*IFERROR(INDEX(Products!$D$8:$D$307,MATCH($D2469,Products!$A$8:$A$307,0)),0)))</f>
        <v/>
      </c>
      <c r="M2469" s="52">
        <f>IF(OR(K2469="",$O2469=0),IF(K2469="","",0),IF($P2469=1,0,K2469*(N(INDEX(Settings!$E$11:$E$18,$O2469))+N(INDEX(Settings!$G$11:$G$18,$O2469)))+N(INDEX(Settings!$F$11:$F$18,$O2469))))</f>
        <v/>
      </c>
      <c r="N2469" s="53">
        <f>IF(K2469="","",K2469-L2469-M2469-N($I2469)-$P2469*N(Settings!$D$20))</f>
        <v/>
      </c>
      <c r="O2469">
        <f>IF($C2469="",0,IFERROR(MATCH($C2469,Settings!$D$11:$D$18,0),0))</f>
        <v/>
      </c>
      <c r="P2469">
        <f>IF(LOWER(TRIM($J2469&amp;""))="x",1,0)</f>
        <v/>
      </c>
    </row>
    <row r="2470">
      <c r="A2470" s="49" t="n"/>
      <c r="B2470" s="50" t="n"/>
      <c r="C2470" s="50" t="n"/>
      <c r="D2470" s="50" t="n"/>
      <c r="E2470" s="50" t="n"/>
      <c r="F2470" s="51" t="n"/>
      <c r="G2470" s="51" t="n"/>
      <c r="H2470" s="51" t="n"/>
      <c r="I2470" s="51" t="n"/>
      <c r="J2470" s="50" t="n"/>
      <c r="K2470" s="52">
        <f>IF(OR($A2470="",$E2470=""),"",IF($P2470=1,0,N($E2470)*N($F2470)-N($G2470)+N($H2470)))</f>
        <v/>
      </c>
      <c r="L2470" s="52">
        <f>IF(K2470="","",IF($P2470=1,0,N($E2470)*IFERROR(INDEX(Products!$D$8:$D$307,MATCH($D2470,Products!$A$8:$A$307,0)),0)))</f>
        <v/>
      </c>
      <c r="M2470" s="52">
        <f>IF(OR(K2470="",$O2470=0),IF(K2470="","",0),IF($P2470=1,0,K2470*(N(INDEX(Settings!$E$11:$E$18,$O2470))+N(INDEX(Settings!$G$11:$G$18,$O2470)))+N(INDEX(Settings!$F$11:$F$18,$O2470))))</f>
        <v/>
      </c>
      <c r="N2470" s="53">
        <f>IF(K2470="","",K2470-L2470-M2470-N($I2470)-$P2470*N(Settings!$D$20))</f>
        <v/>
      </c>
      <c r="O2470">
        <f>IF($C2470="",0,IFERROR(MATCH($C2470,Settings!$D$11:$D$18,0),0))</f>
        <v/>
      </c>
      <c r="P2470">
        <f>IF(LOWER(TRIM($J2470&amp;""))="x",1,0)</f>
        <v/>
      </c>
    </row>
    <row r="2471">
      <c r="A2471" s="49" t="n"/>
      <c r="B2471" s="50" t="n"/>
      <c r="C2471" s="50" t="n"/>
      <c r="D2471" s="50" t="n"/>
      <c r="E2471" s="50" t="n"/>
      <c r="F2471" s="51" t="n"/>
      <c r="G2471" s="51" t="n"/>
      <c r="H2471" s="51" t="n"/>
      <c r="I2471" s="51" t="n"/>
      <c r="J2471" s="50" t="n"/>
      <c r="K2471" s="52">
        <f>IF(OR($A2471="",$E2471=""),"",IF($P2471=1,0,N($E2471)*N($F2471)-N($G2471)+N($H2471)))</f>
        <v/>
      </c>
      <c r="L2471" s="52">
        <f>IF(K2471="","",IF($P2471=1,0,N($E2471)*IFERROR(INDEX(Products!$D$8:$D$307,MATCH($D2471,Products!$A$8:$A$307,0)),0)))</f>
        <v/>
      </c>
      <c r="M2471" s="52">
        <f>IF(OR(K2471="",$O2471=0),IF(K2471="","",0),IF($P2471=1,0,K2471*(N(INDEX(Settings!$E$11:$E$18,$O2471))+N(INDEX(Settings!$G$11:$G$18,$O2471)))+N(INDEX(Settings!$F$11:$F$18,$O2471))))</f>
        <v/>
      </c>
      <c r="N2471" s="53">
        <f>IF(K2471="","",K2471-L2471-M2471-N($I2471)-$P2471*N(Settings!$D$20))</f>
        <v/>
      </c>
      <c r="O2471">
        <f>IF($C2471="",0,IFERROR(MATCH($C2471,Settings!$D$11:$D$18,0),0))</f>
        <v/>
      </c>
      <c r="P2471">
        <f>IF(LOWER(TRIM($J2471&amp;""))="x",1,0)</f>
        <v/>
      </c>
    </row>
    <row r="2472">
      <c r="A2472" s="49" t="n"/>
      <c r="B2472" s="50" t="n"/>
      <c r="C2472" s="50" t="n"/>
      <c r="D2472" s="50" t="n"/>
      <c r="E2472" s="50" t="n"/>
      <c r="F2472" s="51" t="n"/>
      <c r="G2472" s="51" t="n"/>
      <c r="H2472" s="51" t="n"/>
      <c r="I2472" s="51" t="n"/>
      <c r="J2472" s="50" t="n"/>
      <c r="K2472" s="52">
        <f>IF(OR($A2472="",$E2472=""),"",IF($P2472=1,0,N($E2472)*N($F2472)-N($G2472)+N($H2472)))</f>
        <v/>
      </c>
      <c r="L2472" s="52">
        <f>IF(K2472="","",IF($P2472=1,0,N($E2472)*IFERROR(INDEX(Products!$D$8:$D$307,MATCH($D2472,Products!$A$8:$A$307,0)),0)))</f>
        <v/>
      </c>
      <c r="M2472" s="52">
        <f>IF(OR(K2472="",$O2472=0),IF(K2472="","",0),IF($P2472=1,0,K2472*(N(INDEX(Settings!$E$11:$E$18,$O2472))+N(INDEX(Settings!$G$11:$G$18,$O2472)))+N(INDEX(Settings!$F$11:$F$18,$O2472))))</f>
        <v/>
      </c>
      <c r="N2472" s="53">
        <f>IF(K2472="","",K2472-L2472-M2472-N($I2472)-$P2472*N(Settings!$D$20))</f>
        <v/>
      </c>
      <c r="O2472">
        <f>IF($C2472="",0,IFERROR(MATCH($C2472,Settings!$D$11:$D$18,0),0))</f>
        <v/>
      </c>
      <c r="P2472">
        <f>IF(LOWER(TRIM($J2472&amp;""))="x",1,0)</f>
        <v/>
      </c>
    </row>
    <row r="2473">
      <c r="A2473" s="49" t="n"/>
      <c r="B2473" s="50" t="n"/>
      <c r="C2473" s="50" t="n"/>
      <c r="D2473" s="50" t="n"/>
      <c r="E2473" s="50" t="n"/>
      <c r="F2473" s="51" t="n"/>
      <c r="G2473" s="51" t="n"/>
      <c r="H2473" s="51" t="n"/>
      <c r="I2473" s="51" t="n"/>
      <c r="J2473" s="50" t="n"/>
      <c r="K2473" s="52">
        <f>IF(OR($A2473="",$E2473=""),"",IF($P2473=1,0,N($E2473)*N($F2473)-N($G2473)+N($H2473)))</f>
        <v/>
      </c>
      <c r="L2473" s="52">
        <f>IF(K2473="","",IF($P2473=1,0,N($E2473)*IFERROR(INDEX(Products!$D$8:$D$307,MATCH($D2473,Products!$A$8:$A$307,0)),0)))</f>
        <v/>
      </c>
      <c r="M2473" s="52">
        <f>IF(OR(K2473="",$O2473=0),IF(K2473="","",0),IF($P2473=1,0,K2473*(N(INDEX(Settings!$E$11:$E$18,$O2473))+N(INDEX(Settings!$G$11:$G$18,$O2473)))+N(INDEX(Settings!$F$11:$F$18,$O2473))))</f>
        <v/>
      </c>
      <c r="N2473" s="53">
        <f>IF(K2473="","",K2473-L2473-M2473-N($I2473)-$P2473*N(Settings!$D$20))</f>
        <v/>
      </c>
      <c r="O2473">
        <f>IF($C2473="",0,IFERROR(MATCH($C2473,Settings!$D$11:$D$18,0),0))</f>
        <v/>
      </c>
      <c r="P2473">
        <f>IF(LOWER(TRIM($J2473&amp;""))="x",1,0)</f>
        <v/>
      </c>
    </row>
    <row r="2474">
      <c r="A2474" s="49" t="n"/>
      <c r="B2474" s="50" t="n"/>
      <c r="C2474" s="50" t="n"/>
      <c r="D2474" s="50" t="n"/>
      <c r="E2474" s="50" t="n"/>
      <c r="F2474" s="51" t="n"/>
      <c r="G2474" s="51" t="n"/>
      <c r="H2474" s="51" t="n"/>
      <c r="I2474" s="51" t="n"/>
      <c r="J2474" s="50" t="n"/>
      <c r="K2474" s="52">
        <f>IF(OR($A2474="",$E2474=""),"",IF($P2474=1,0,N($E2474)*N($F2474)-N($G2474)+N($H2474)))</f>
        <v/>
      </c>
      <c r="L2474" s="52">
        <f>IF(K2474="","",IF($P2474=1,0,N($E2474)*IFERROR(INDEX(Products!$D$8:$D$307,MATCH($D2474,Products!$A$8:$A$307,0)),0)))</f>
        <v/>
      </c>
      <c r="M2474" s="52">
        <f>IF(OR(K2474="",$O2474=0),IF(K2474="","",0),IF($P2474=1,0,K2474*(N(INDEX(Settings!$E$11:$E$18,$O2474))+N(INDEX(Settings!$G$11:$G$18,$O2474)))+N(INDEX(Settings!$F$11:$F$18,$O2474))))</f>
        <v/>
      </c>
      <c r="N2474" s="53">
        <f>IF(K2474="","",K2474-L2474-M2474-N($I2474)-$P2474*N(Settings!$D$20))</f>
        <v/>
      </c>
      <c r="O2474">
        <f>IF($C2474="",0,IFERROR(MATCH($C2474,Settings!$D$11:$D$18,0),0))</f>
        <v/>
      </c>
      <c r="P2474">
        <f>IF(LOWER(TRIM($J2474&amp;""))="x",1,0)</f>
        <v/>
      </c>
    </row>
    <row r="2475">
      <c r="A2475" s="49" t="n"/>
      <c r="B2475" s="50" t="n"/>
      <c r="C2475" s="50" t="n"/>
      <c r="D2475" s="50" t="n"/>
      <c r="E2475" s="50" t="n"/>
      <c r="F2475" s="51" t="n"/>
      <c r="G2475" s="51" t="n"/>
      <c r="H2475" s="51" t="n"/>
      <c r="I2475" s="51" t="n"/>
      <c r="J2475" s="50" t="n"/>
      <c r="K2475" s="52">
        <f>IF(OR($A2475="",$E2475=""),"",IF($P2475=1,0,N($E2475)*N($F2475)-N($G2475)+N($H2475)))</f>
        <v/>
      </c>
      <c r="L2475" s="52">
        <f>IF(K2475="","",IF($P2475=1,0,N($E2475)*IFERROR(INDEX(Products!$D$8:$D$307,MATCH($D2475,Products!$A$8:$A$307,0)),0)))</f>
        <v/>
      </c>
      <c r="M2475" s="52">
        <f>IF(OR(K2475="",$O2475=0),IF(K2475="","",0),IF($P2475=1,0,K2475*(N(INDEX(Settings!$E$11:$E$18,$O2475))+N(INDEX(Settings!$G$11:$G$18,$O2475)))+N(INDEX(Settings!$F$11:$F$18,$O2475))))</f>
        <v/>
      </c>
      <c r="N2475" s="53">
        <f>IF(K2475="","",K2475-L2475-M2475-N($I2475)-$P2475*N(Settings!$D$20))</f>
        <v/>
      </c>
      <c r="O2475">
        <f>IF($C2475="",0,IFERROR(MATCH($C2475,Settings!$D$11:$D$18,0),0))</f>
        <v/>
      </c>
      <c r="P2475">
        <f>IF(LOWER(TRIM($J2475&amp;""))="x",1,0)</f>
        <v/>
      </c>
    </row>
    <row r="2476">
      <c r="A2476" s="49" t="n"/>
      <c r="B2476" s="50" t="n"/>
      <c r="C2476" s="50" t="n"/>
      <c r="D2476" s="50" t="n"/>
      <c r="E2476" s="50" t="n"/>
      <c r="F2476" s="51" t="n"/>
      <c r="G2476" s="51" t="n"/>
      <c r="H2476" s="51" t="n"/>
      <c r="I2476" s="51" t="n"/>
      <c r="J2476" s="50" t="n"/>
      <c r="K2476" s="52">
        <f>IF(OR($A2476="",$E2476=""),"",IF($P2476=1,0,N($E2476)*N($F2476)-N($G2476)+N($H2476)))</f>
        <v/>
      </c>
      <c r="L2476" s="52">
        <f>IF(K2476="","",IF($P2476=1,0,N($E2476)*IFERROR(INDEX(Products!$D$8:$D$307,MATCH($D2476,Products!$A$8:$A$307,0)),0)))</f>
        <v/>
      </c>
      <c r="M2476" s="52">
        <f>IF(OR(K2476="",$O2476=0),IF(K2476="","",0),IF($P2476=1,0,K2476*(N(INDEX(Settings!$E$11:$E$18,$O2476))+N(INDEX(Settings!$G$11:$G$18,$O2476)))+N(INDEX(Settings!$F$11:$F$18,$O2476))))</f>
        <v/>
      </c>
      <c r="N2476" s="53">
        <f>IF(K2476="","",K2476-L2476-M2476-N($I2476)-$P2476*N(Settings!$D$20))</f>
        <v/>
      </c>
      <c r="O2476">
        <f>IF($C2476="",0,IFERROR(MATCH($C2476,Settings!$D$11:$D$18,0),0))</f>
        <v/>
      </c>
      <c r="P2476">
        <f>IF(LOWER(TRIM($J2476&amp;""))="x",1,0)</f>
        <v/>
      </c>
    </row>
    <row r="2477">
      <c r="A2477" s="49" t="n"/>
      <c r="B2477" s="50" t="n"/>
      <c r="C2477" s="50" t="n"/>
      <c r="D2477" s="50" t="n"/>
      <c r="E2477" s="50" t="n"/>
      <c r="F2477" s="51" t="n"/>
      <c r="G2477" s="51" t="n"/>
      <c r="H2477" s="51" t="n"/>
      <c r="I2477" s="51" t="n"/>
      <c r="J2477" s="50" t="n"/>
      <c r="K2477" s="52">
        <f>IF(OR($A2477="",$E2477=""),"",IF($P2477=1,0,N($E2477)*N($F2477)-N($G2477)+N($H2477)))</f>
        <v/>
      </c>
      <c r="L2477" s="52">
        <f>IF(K2477="","",IF($P2477=1,0,N($E2477)*IFERROR(INDEX(Products!$D$8:$D$307,MATCH($D2477,Products!$A$8:$A$307,0)),0)))</f>
        <v/>
      </c>
      <c r="M2477" s="52">
        <f>IF(OR(K2477="",$O2477=0),IF(K2477="","",0),IF($P2477=1,0,K2477*(N(INDEX(Settings!$E$11:$E$18,$O2477))+N(INDEX(Settings!$G$11:$G$18,$O2477)))+N(INDEX(Settings!$F$11:$F$18,$O2477))))</f>
        <v/>
      </c>
      <c r="N2477" s="53">
        <f>IF(K2477="","",K2477-L2477-M2477-N($I2477)-$P2477*N(Settings!$D$20))</f>
        <v/>
      </c>
      <c r="O2477">
        <f>IF($C2477="",0,IFERROR(MATCH($C2477,Settings!$D$11:$D$18,0),0))</f>
        <v/>
      </c>
      <c r="P2477">
        <f>IF(LOWER(TRIM($J2477&amp;""))="x",1,0)</f>
        <v/>
      </c>
    </row>
    <row r="2478">
      <c r="A2478" s="49" t="n"/>
      <c r="B2478" s="50" t="n"/>
      <c r="C2478" s="50" t="n"/>
      <c r="D2478" s="50" t="n"/>
      <c r="E2478" s="50" t="n"/>
      <c r="F2478" s="51" t="n"/>
      <c r="G2478" s="51" t="n"/>
      <c r="H2478" s="51" t="n"/>
      <c r="I2478" s="51" t="n"/>
      <c r="J2478" s="50" t="n"/>
      <c r="K2478" s="52">
        <f>IF(OR($A2478="",$E2478=""),"",IF($P2478=1,0,N($E2478)*N($F2478)-N($G2478)+N($H2478)))</f>
        <v/>
      </c>
      <c r="L2478" s="52">
        <f>IF(K2478="","",IF($P2478=1,0,N($E2478)*IFERROR(INDEX(Products!$D$8:$D$307,MATCH($D2478,Products!$A$8:$A$307,0)),0)))</f>
        <v/>
      </c>
      <c r="M2478" s="52">
        <f>IF(OR(K2478="",$O2478=0),IF(K2478="","",0),IF($P2478=1,0,K2478*(N(INDEX(Settings!$E$11:$E$18,$O2478))+N(INDEX(Settings!$G$11:$G$18,$O2478)))+N(INDEX(Settings!$F$11:$F$18,$O2478))))</f>
        <v/>
      </c>
      <c r="N2478" s="53">
        <f>IF(K2478="","",K2478-L2478-M2478-N($I2478)-$P2478*N(Settings!$D$20))</f>
        <v/>
      </c>
      <c r="O2478">
        <f>IF($C2478="",0,IFERROR(MATCH($C2478,Settings!$D$11:$D$18,0),0))</f>
        <v/>
      </c>
      <c r="P2478">
        <f>IF(LOWER(TRIM($J2478&amp;""))="x",1,0)</f>
        <v/>
      </c>
    </row>
    <row r="2479">
      <c r="A2479" s="49" t="n"/>
      <c r="B2479" s="50" t="n"/>
      <c r="C2479" s="50" t="n"/>
      <c r="D2479" s="50" t="n"/>
      <c r="E2479" s="50" t="n"/>
      <c r="F2479" s="51" t="n"/>
      <c r="G2479" s="51" t="n"/>
      <c r="H2479" s="51" t="n"/>
      <c r="I2479" s="51" t="n"/>
      <c r="J2479" s="50" t="n"/>
      <c r="K2479" s="52">
        <f>IF(OR($A2479="",$E2479=""),"",IF($P2479=1,0,N($E2479)*N($F2479)-N($G2479)+N($H2479)))</f>
        <v/>
      </c>
      <c r="L2479" s="52">
        <f>IF(K2479="","",IF($P2479=1,0,N($E2479)*IFERROR(INDEX(Products!$D$8:$D$307,MATCH($D2479,Products!$A$8:$A$307,0)),0)))</f>
        <v/>
      </c>
      <c r="M2479" s="52">
        <f>IF(OR(K2479="",$O2479=0),IF(K2479="","",0),IF($P2479=1,0,K2479*(N(INDEX(Settings!$E$11:$E$18,$O2479))+N(INDEX(Settings!$G$11:$G$18,$O2479)))+N(INDEX(Settings!$F$11:$F$18,$O2479))))</f>
        <v/>
      </c>
      <c r="N2479" s="53">
        <f>IF(K2479="","",K2479-L2479-M2479-N($I2479)-$P2479*N(Settings!$D$20))</f>
        <v/>
      </c>
      <c r="O2479">
        <f>IF($C2479="",0,IFERROR(MATCH($C2479,Settings!$D$11:$D$18,0),0))</f>
        <v/>
      </c>
      <c r="P2479">
        <f>IF(LOWER(TRIM($J2479&amp;""))="x",1,0)</f>
        <v/>
      </c>
    </row>
    <row r="2480">
      <c r="A2480" s="49" t="n"/>
      <c r="B2480" s="50" t="n"/>
      <c r="C2480" s="50" t="n"/>
      <c r="D2480" s="50" t="n"/>
      <c r="E2480" s="50" t="n"/>
      <c r="F2480" s="51" t="n"/>
      <c r="G2480" s="51" t="n"/>
      <c r="H2480" s="51" t="n"/>
      <c r="I2480" s="51" t="n"/>
      <c r="J2480" s="50" t="n"/>
      <c r="K2480" s="52">
        <f>IF(OR($A2480="",$E2480=""),"",IF($P2480=1,0,N($E2480)*N($F2480)-N($G2480)+N($H2480)))</f>
        <v/>
      </c>
      <c r="L2480" s="52">
        <f>IF(K2480="","",IF($P2480=1,0,N($E2480)*IFERROR(INDEX(Products!$D$8:$D$307,MATCH($D2480,Products!$A$8:$A$307,0)),0)))</f>
        <v/>
      </c>
      <c r="M2480" s="52">
        <f>IF(OR(K2480="",$O2480=0),IF(K2480="","",0),IF($P2480=1,0,K2480*(N(INDEX(Settings!$E$11:$E$18,$O2480))+N(INDEX(Settings!$G$11:$G$18,$O2480)))+N(INDEX(Settings!$F$11:$F$18,$O2480))))</f>
        <v/>
      </c>
      <c r="N2480" s="53">
        <f>IF(K2480="","",K2480-L2480-M2480-N($I2480)-$P2480*N(Settings!$D$20))</f>
        <v/>
      </c>
      <c r="O2480">
        <f>IF($C2480="",0,IFERROR(MATCH($C2480,Settings!$D$11:$D$18,0),0))</f>
        <v/>
      </c>
      <c r="P2480">
        <f>IF(LOWER(TRIM($J2480&amp;""))="x",1,0)</f>
        <v/>
      </c>
    </row>
    <row r="2481">
      <c r="A2481" s="49" t="n"/>
      <c r="B2481" s="50" t="n"/>
      <c r="C2481" s="50" t="n"/>
      <c r="D2481" s="50" t="n"/>
      <c r="E2481" s="50" t="n"/>
      <c r="F2481" s="51" t="n"/>
      <c r="G2481" s="51" t="n"/>
      <c r="H2481" s="51" t="n"/>
      <c r="I2481" s="51" t="n"/>
      <c r="J2481" s="50" t="n"/>
      <c r="K2481" s="52">
        <f>IF(OR($A2481="",$E2481=""),"",IF($P2481=1,0,N($E2481)*N($F2481)-N($G2481)+N($H2481)))</f>
        <v/>
      </c>
      <c r="L2481" s="52">
        <f>IF(K2481="","",IF($P2481=1,0,N($E2481)*IFERROR(INDEX(Products!$D$8:$D$307,MATCH($D2481,Products!$A$8:$A$307,0)),0)))</f>
        <v/>
      </c>
      <c r="M2481" s="52">
        <f>IF(OR(K2481="",$O2481=0),IF(K2481="","",0),IF($P2481=1,0,K2481*(N(INDEX(Settings!$E$11:$E$18,$O2481))+N(INDEX(Settings!$G$11:$G$18,$O2481)))+N(INDEX(Settings!$F$11:$F$18,$O2481))))</f>
        <v/>
      </c>
      <c r="N2481" s="53">
        <f>IF(K2481="","",K2481-L2481-M2481-N($I2481)-$P2481*N(Settings!$D$20))</f>
        <v/>
      </c>
      <c r="O2481">
        <f>IF($C2481="",0,IFERROR(MATCH($C2481,Settings!$D$11:$D$18,0),0))</f>
        <v/>
      </c>
      <c r="P2481">
        <f>IF(LOWER(TRIM($J2481&amp;""))="x",1,0)</f>
        <v/>
      </c>
    </row>
    <row r="2482">
      <c r="A2482" s="49" t="n"/>
      <c r="B2482" s="50" t="n"/>
      <c r="C2482" s="50" t="n"/>
      <c r="D2482" s="50" t="n"/>
      <c r="E2482" s="50" t="n"/>
      <c r="F2482" s="51" t="n"/>
      <c r="G2482" s="51" t="n"/>
      <c r="H2482" s="51" t="n"/>
      <c r="I2482" s="51" t="n"/>
      <c r="J2482" s="50" t="n"/>
      <c r="K2482" s="52">
        <f>IF(OR($A2482="",$E2482=""),"",IF($P2482=1,0,N($E2482)*N($F2482)-N($G2482)+N($H2482)))</f>
        <v/>
      </c>
      <c r="L2482" s="52">
        <f>IF(K2482="","",IF($P2482=1,0,N($E2482)*IFERROR(INDEX(Products!$D$8:$D$307,MATCH($D2482,Products!$A$8:$A$307,0)),0)))</f>
        <v/>
      </c>
      <c r="M2482" s="52">
        <f>IF(OR(K2482="",$O2482=0),IF(K2482="","",0),IF($P2482=1,0,K2482*(N(INDEX(Settings!$E$11:$E$18,$O2482))+N(INDEX(Settings!$G$11:$G$18,$O2482)))+N(INDEX(Settings!$F$11:$F$18,$O2482))))</f>
        <v/>
      </c>
      <c r="N2482" s="53">
        <f>IF(K2482="","",K2482-L2482-M2482-N($I2482)-$P2482*N(Settings!$D$20))</f>
        <v/>
      </c>
      <c r="O2482">
        <f>IF($C2482="",0,IFERROR(MATCH($C2482,Settings!$D$11:$D$18,0),0))</f>
        <v/>
      </c>
      <c r="P2482">
        <f>IF(LOWER(TRIM($J2482&amp;""))="x",1,0)</f>
        <v/>
      </c>
    </row>
    <row r="2483">
      <c r="A2483" s="49" t="n"/>
      <c r="B2483" s="50" t="n"/>
      <c r="C2483" s="50" t="n"/>
      <c r="D2483" s="50" t="n"/>
      <c r="E2483" s="50" t="n"/>
      <c r="F2483" s="51" t="n"/>
      <c r="G2483" s="51" t="n"/>
      <c r="H2483" s="51" t="n"/>
      <c r="I2483" s="51" t="n"/>
      <c r="J2483" s="50" t="n"/>
      <c r="K2483" s="52">
        <f>IF(OR($A2483="",$E2483=""),"",IF($P2483=1,0,N($E2483)*N($F2483)-N($G2483)+N($H2483)))</f>
        <v/>
      </c>
      <c r="L2483" s="52">
        <f>IF(K2483="","",IF($P2483=1,0,N($E2483)*IFERROR(INDEX(Products!$D$8:$D$307,MATCH($D2483,Products!$A$8:$A$307,0)),0)))</f>
        <v/>
      </c>
      <c r="M2483" s="52">
        <f>IF(OR(K2483="",$O2483=0),IF(K2483="","",0),IF($P2483=1,0,K2483*(N(INDEX(Settings!$E$11:$E$18,$O2483))+N(INDEX(Settings!$G$11:$G$18,$O2483)))+N(INDEX(Settings!$F$11:$F$18,$O2483))))</f>
        <v/>
      </c>
      <c r="N2483" s="53">
        <f>IF(K2483="","",K2483-L2483-M2483-N($I2483)-$P2483*N(Settings!$D$20))</f>
        <v/>
      </c>
      <c r="O2483">
        <f>IF($C2483="",0,IFERROR(MATCH($C2483,Settings!$D$11:$D$18,0),0))</f>
        <v/>
      </c>
      <c r="P2483">
        <f>IF(LOWER(TRIM($J2483&amp;""))="x",1,0)</f>
        <v/>
      </c>
    </row>
    <row r="2484">
      <c r="A2484" s="49" t="n"/>
      <c r="B2484" s="50" t="n"/>
      <c r="C2484" s="50" t="n"/>
      <c r="D2484" s="50" t="n"/>
      <c r="E2484" s="50" t="n"/>
      <c r="F2484" s="51" t="n"/>
      <c r="G2484" s="51" t="n"/>
      <c r="H2484" s="51" t="n"/>
      <c r="I2484" s="51" t="n"/>
      <c r="J2484" s="50" t="n"/>
      <c r="K2484" s="52">
        <f>IF(OR($A2484="",$E2484=""),"",IF($P2484=1,0,N($E2484)*N($F2484)-N($G2484)+N($H2484)))</f>
        <v/>
      </c>
      <c r="L2484" s="52">
        <f>IF(K2484="","",IF($P2484=1,0,N($E2484)*IFERROR(INDEX(Products!$D$8:$D$307,MATCH($D2484,Products!$A$8:$A$307,0)),0)))</f>
        <v/>
      </c>
      <c r="M2484" s="52">
        <f>IF(OR(K2484="",$O2484=0),IF(K2484="","",0),IF($P2484=1,0,K2484*(N(INDEX(Settings!$E$11:$E$18,$O2484))+N(INDEX(Settings!$G$11:$G$18,$O2484)))+N(INDEX(Settings!$F$11:$F$18,$O2484))))</f>
        <v/>
      </c>
      <c r="N2484" s="53">
        <f>IF(K2484="","",K2484-L2484-M2484-N($I2484)-$P2484*N(Settings!$D$20))</f>
        <v/>
      </c>
      <c r="O2484">
        <f>IF($C2484="",0,IFERROR(MATCH($C2484,Settings!$D$11:$D$18,0),0))</f>
        <v/>
      </c>
      <c r="P2484">
        <f>IF(LOWER(TRIM($J2484&amp;""))="x",1,0)</f>
        <v/>
      </c>
    </row>
    <row r="2485">
      <c r="A2485" s="49" t="n"/>
      <c r="B2485" s="50" t="n"/>
      <c r="C2485" s="50" t="n"/>
      <c r="D2485" s="50" t="n"/>
      <c r="E2485" s="50" t="n"/>
      <c r="F2485" s="51" t="n"/>
      <c r="G2485" s="51" t="n"/>
      <c r="H2485" s="51" t="n"/>
      <c r="I2485" s="51" t="n"/>
      <c r="J2485" s="50" t="n"/>
      <c r="K2485" s="52">
        <f>IF(OR($A2485="",$E2485=""),"",IF($P2485=1,0,N($E2485)*N($F2485)-N($G2485)+N($H2485)))</f>
        <v/>
      </c>
      <c r="L2485" s="52">
        <f>IF(K2485="","",IF($P2485=1,0,N($E2485)*IFERROR(INDEX(Products!$D$8:$D$307,MATCH($D2485,Products!$A$8:$A$307,0)),0)))</f>
        <v/>
      </c>
      <c r="M2485" s="52">
        <f>IF(OR(K2485="",$O2485=0),IF(K2485="","",0),IF($P2485=1,0,K2485*(N(INDEX(Settings!$E$11:$E$18,$O2485))+N(INDEX(Settings!$G$11:$G$18,$O2485)))+N(INDEX(Settings!$F$11:$F$18,$O2485))))</f>
        <v/>
      </c>
      <c r="N2485" s="53">
        <f>IF(K2485="","",K2485-L2485-M2485-N($I2485)-$P2485*N(Settings!$D$20))</f>
        <v/>
      </c>
      <c r="O2485">
        <f>IF($C2485="",0,IFERROR(MATCH($C2485,Settings!$D$11:$D$18,0),0))</f>
        <v/>
      </c>
      <c r="P2485">
        <f>IF(LOWER(TRIM($J2485&amp;""))="x",1,0)</f>
        <v/>
      </c>
    </row>
    <row r="2486">
      <c r="A2486" s="49" t="n"/>
      <c r="B2486" s="50" t="n"/>
      <c r="C2486" s="50" t="n"/>
      <c r="D2486" s="50" t="n"/>
      <c r="E2486" s="50" t="n"/>
      <c r="F2486" s="51" t="n"/>
      <c r="G2486" s="51" t="n"/>
      <c r="H2486" s="51" t="n"/>
      <c r="I2486" s="51" t="n"/>
      <c r="J2486" s="50" t="n"/>
      <c r="K2486" s="52">
        <f>IF(OR($A2486="",$E2486=""),"",IF($P2486=1,0,N($E2486)*N($F2486)-N($G2486)+N($H2486)))</f>
        <v/>
      </c>
      <c r="L2486" s="52">
        <f>IF(K2486="","",IF($P2486=1,0,N($E2486)*IFERROR(INDEX(Products!$D$8:$D$307,MATCH($D2486,Products!$A$8:$A$307,0)),0)))</f>
        <v/>
      </c>
      <c r="M2486" s="52">
        <f>IF(OR(K2486="",$O2486=0),IF(K2486="","",0),IF($P2486=1,0,K2486*(N(INDEX(Settings!$E$11:$E$18,$O2486))+N(INDEX(Settings!$G$11:$G$18,$O2486)))+N(INDEX(Settings!$F$11:$F$18,$O2486))))</f>
        <v/>
      </c>
      <c r="N2486" s="53">
        <f>IF(K2486="","",K2486-L2486-M2486-N($I2486)-$P2486*N(Settings!$D$20))</f>
        <v/>
      </c>
      <c r="O2486">
        <f>IF($C2486="",0,IFERROR(MATCH($C2486,Settings!$D$11:$D$18,0),0))</f>
        <v/>
      </c>
      <c r="P2486">
        <f>IF(LOWER(TRIM($J2486&amp;""))="x",1,0)</f>
        <v/>
      </c>
    </row>
    <row r="2487">
      <c r="A2487" s="49" t="n"/>
      <c r="B2487" s="50" t="n"/>
      <c r="C2487" s="50" t="n"/>
      <c r="D2487" s="50" t="n"/>
      <c r="E2487" s="50" t="n"/>
      <c r="F2487" s="51" t="n"/>
      <c r="G2487" s="51" t="n"/>
      <c r="H2487" s="51" t="n"/>
      <c r="I2487" s="51" t="n"/>
      <c r="J2487" s="50" t="n"/>
      <c r="K2487" s="52">
        <f>IF(OR($A2487="",$E2487=""),"",IF($P2487=1,0,N($E2487)*N($F2487)-N($G2487)+N($H2487)))</f>
        <v/>
      </c>
      <c r="L2487" s="52">
        <f>IF(K2487="","",IF($P2487=1,0,N($E2487)*IFERROR(INDEX(Products!$D$8:$D$307,MATCH($D2487,Products!$A$8:$A$307,0)),0)))</f>
        <v/>
      </c>
      <c r="M2487" s="52">
        <f>IF(OR(K2487="",$O2487=0),IF(K2487="","",0),IF($P2487=1,0,K2487*(N(INDEX(Settings!$E$11:$E$18,$O2487))+N(INDEX(Settings!$G$11:$G$18,$O2487)))+N(INDEX(Settings!$F$11:$F$18,$O2487))))</f>
        <v/>
      </c>
      <c r="N2487" s="53">
        <f>IF(K2487="","",K2487-L2487-M2487-N($I2487)-$P2487*N(Settings!$D$20))</f>
        <v/>
      </c>
      <c r="O2487">
        <f>IF($C2487="",0,IFERROR(MATCH($C2487,Settings!$D$11:$D$18,0),0))</f>
        <v/>
      </c>
      <c r="P2487">
        <f>IF(LOWER(TRIM($J2487&amp;""))="x",1,0)</f>
        <v/>
      </c>
    </row>
    <row r="2488">
      <c r="A2488" s="49" t="n"/>
      <c r="B2488" s="50" t="n"/>
      <c r="C2488" s="50" t="n"/>
      <c r="D2488" s="50" t="n"/>
      <c r="E2488" s="50" t="n"/>
      <c r="F2488" s="51" t="n"/>
      <c r="G2488" s="51" t="n"/>
      <c r="H2488" s="51" t="n"/>
      <c r="I2488" s="51" t="n"/>
      <c r="J2488" s="50" t="n"/>
      <c r="K2488" s="52">
        <f>IF(OR($A2488="",$E2488=""),"",IF($P2488=1,0,N($E2488)*N($F2488)-N($G2488)+N($H2488)))</f>
        <v/>
      </c>
      <c r="L2488" s="52">
        <f>IF(K2488="","",IF($P2488=1,0,N($E2488)*IFERROR(INDEX(Products!$D$8:$D$307,MATCH($D2488,Products!$A$8:$A$307,0)),0)))</f>
        <v/>
      </c>
      <c r="M2488" s="52">
        <f>IF(OR(K2488="",$O2488=0),IF(K2488="","",0),IF($P2488=1,0,K2488*(N(INDEX(Settings!$E$11:$E$18,$O2488))+N(INDEX(Settings!$G$11:$G$18,$O2488)))+N(INDEX(Settings!$F$11:$F$18,$O2488))))</f>
        <v/>
      </c>
      <c r="N2488" s="53">
        <f>IF(K2488="","",K2488-L2488-M2488-N($I2488)-$P2488*N(Settings!$D$20))</f>
        <v/>
      </c>
      <c r="O2488">
        <f>IF($C2488="",0,IFERROR(MATCH($C2488,Settings!$D$11:$D$18,0),0))</f>
        <v/>
      </c>
      <c r="P2488">
        <f>IF(LOWER(TRIM($J2488&amp;""))="x",1,0)</f>
        <v/>
      </c>
    </row>
    <row r="2489">
      <c r="A2489" s="49" t="n"/>
      <c r="B2489" s="50" t="n"/>
      <c r="C2489" s="50" t="n"/>
      <c r="D2489" s="50" t="n"/>
      <c r="E2489" s="50" t="n"/>
      <c r="F2489" s="51" t="n"/>
      <c r="G2489" s="51" t="n"/>
      <c r="H2489" s="51" t="n"/>
      <c r="I2489" s="51" t="n"/>
      <c r="J2489" s="50" t="n"/>
      <c r="K2489" s="52">
        <f>IF(OR($A2489="",$E2489=""),"",IF($P2489=1,0,N($E2489)*N($F2489)-N($G2489)+N($H2489)))</f>
        <v/>
      </c>
      <c r="L2489" s="52">
        <f>IF(K2489="","",IF($P2489=1,0,N($E2489)*IFERROR(INDEX(Products!$D$8:$D$307,MATCH($D2489,Products!$A$8:$A$307,0)),0)))</f>
        <v/>
      </c>
      <c r="M2489" s="52">
        <f>IF(OR(K2489="",$O2489=0),IF(K2489="","",0),IF($P2489=1,0,K2489*(N(INDEX(Settings!$E$11:$E$18,$O2489))+N(INDEX(Settings!$G$11:$G$18,$O2489)))+N(INDEX(Settings!$F$11:$F$18,$O2489))))</f>
        <v/>
      </c>
      <c r="N2489" s="53">
        <f>IF(K2489="","",K2489-L2489-M2489-N($I2489)-$P2489*N(Settings!$D$20))</f>
        <v/>
      </c>
      <c r="O2489">
        <f>IF($C2489="",0,IFERROR(MATCH($C2489,Settings!$D$11:$D$18,0),0))</f>
        <v/>
      </c>
      <c r="P2489">
        <f>IF(LOWER(TRIM($J2489&amp;""))="x",1,0)</f>
        <v/>
      </c>
    </row>
    <row r="2490">
      <c r="A2490" s="49" t="n"/>
      <c r="B2490" s="50" t="n"/>
      <c r="C2490" s="50" t="n"/>
      <c r="D2490" s="50" t="n"/>
      <c r="E2490" s="50" t="n"/>
      <c r="F2490" s="51" t="n"/>
      <c r="G2490" s="51" t="n"/>
      <c r="H2490" s="51" t="n"/>
      <c r="I2490" s="51" t="n"/>
      <c r="J2490" s="50" t="n"/>
      <c r="K2490" s="52">
        <f>IF(OR($A2490="",$E2490=""),"",IF($P2490=1,0,N($E2490)*N($F2490)-N($G2490)+N($H2490)))</f>
        <v/>
      </c>
      <c r="L2490" s="52">
        <f>IF(K2490="","",IF($P2490=1,0,N($E2490)*IFERROR(INDEX(Products!$D$8:$D$307,MATCH($D2490,Products!$A$8:$A$307,0)),0)))</f>
        <v/>
      </c>
      <c r="M2490" s="52">
        <f>IF(OR(K2490="",$O2490=0),IF(K2490="","",0),IF($P2490=1,0,K2490*(N(INDEX(Settings!$E$11:$E$18,$O2490))+N(INDEX(Settings!$G$11:$G$18,$O2490)))+N(INDEX(Settings!$F$11:$F$18,$O2490))))</f>
        <v/>
      </c>
      <c r="N2490" s="53">
        <f>IF(K2490="","",K2490-L2490-M2490-N($I2490)-$P2490*N(Settings!$D$20))</f>
        <v/>
      </c>
      <c r="O2490">
        <f>IF($C2490="",0,IFERROR(MATCH($C2490,Settings!$D$11:$D$18,0),0))</f>
        <v/>
      </c>
      <c r="P2490">
        <f>IF(LOWER(TRIM($J2490&amp;""))="x",1,0)</f>
        <v/>
      </c>
    </row>
    <row r="2491">
      <c r="A2491" s="49" t="n"/>
      <c r="B2491" s="50" t="n"/>
      <c r="C2491" s="50" t="n"/>
      <c r="D2491" s="50" t="n"/>
      <c r="E2491" s="50" t="n"/>
      <c r="F2491" s="51" t="n"/>
      <c r="G2491" s="51" t="n"/>
      <c r="H2491" s="51" t="n"/>
      <c r="I2491" s="51" t="n"/>
      <c r="J2491" s="50" t="n"/>
      <c r="K2491" s="52">
        <f>IF(OR($A2491="",$E2491=""),"",IF($P2491=1,0,N($E2491)*N($F2491)-N($G2491)+N($H2491)))</f>
        <v/>
      </c>
      <c r="L2491" s="52">
        <f>IF(K2491="","",IF($P2491=1,0,N($E2491)*IFERROR(INDEX(Products!$D$8:$D$307,MATCH($D2491,Products!$A$8:$A$307,0)),0)))</f>
        <v/>
      </c>
      <c r="M2491" s="52">
        <f>IF(OR(K2491="",$O2491=0),IF(K2491="","",0),IF($P2491=1,0,K2491*(N(INDEX(Settings!$E$11:$E$18,$O2491))+N(INDEX(Settings!$G$11:$G$18,$O2491)))+N(INDEX(Settings!$F$11:$F$18,$O2491))))</f>
        <v/>
      </c>
      <c r="N2491" s="53">
        <f>IF(K2491="","",K2491-L2491-M2491-N($I2491)-$P2491*N(Settings!$D$20))</f>
        <v/>
      </c>
      <c r="O2491">
        <f>IF($C2491="",0,IFERROR(MATCH($C2491,Settings!$D$11:$D$18,0),0))</f>
        <v/>
      </c>
      <c r="P2491">
        <f>IF(LOWER(TRIM($J2491&amp;""))="x",1,0)</f>
        <v/>
      </c>
    </row>
    <row r="2492">
      <c r="A2492" s="49" t="n"/>
      <c r="B2492" s="50" t="n"/>
      <c r="C2492" s="50" t="n"/>
      <c r="D2492" s="50" t="n"/>
      <c r="E2492" s="50" t="n"/>
      <c r="F2492" s="51" t="n"/>
      <c r="G2492" s="51" t="n"/>
      <c r="H2492" s="51" t="n"/>
      <c r="I2492" s="51" t="n"/>
      <c r="J2492" s="50" t="n"/>
      <c r="K2492" s="52">
        <f>IF(OR($A2492="",$E2492=""),"",IF($P2492=1,0,N($E2492)*N($F2492)-N($G2492)+N($H2492)))</f>
        <v/>
      </c>
      <c r="L2492" s="52">
        <f>IF(K2492="","",IF($P2492=1,0,N($E2492)*IFERROR(INDEX(Products!$D$8:$D$307,MATCH($D2492,Products!$A$8:$A$307,0)),0)))</f>
        <v/>
      </c>
      <c r="M2492" s="52">
        <f>IF(OR(K2492="",$O2492=0),IF(K2492="","",0),IF($P2492=1,0,K2492*(N(INDEX(Settings!$E$11:$E$18,$O2492))+N(INDEX(Settings!$G$11:$G$18,$O2492)))+N(INDEX(Settings!$F$11:$F$18,$O2492))))</f>
        <v/>
      </c>
      <c r="N2492" s="53">
        <f>IF(K2492="","",K2492-L2492-M2492-N($I2492)-$P2492*N(Settings!$D$20))</f>
        <v/>
      </c>
      <c r="O2492">
        <f>IF($C2492="",0,IFERROR(MATCH($C2492,Settings!$D$11:$D$18,0),0))</f>
        <v/>
      </c>
      <c r="P2492">
        <f>IF(LOWER(TRIM($J2492&amp;""))="x",1,0)</f>
        <v/>
      </c>
    </row>
    <row r="2493">
      <c r="A2493" s="49" t="n"/>
      <c r="B2493" s="50" t="n"/>
      <c r="C2493" s="50" t="n"/>
      <c r="D2493" s="50" t="n"/>
      <c r="E2493" s="50" t="n"/>
      <c r="F2493" s="51" t="n"/>
      <c r="G2493" s="51" t="n"/>
      <c r="H2493" s="51" t="n"/>
      <c r="I2493" s="51" t="n"/>
      <c r="J2493" s="50" t="n"/>
      <c r="K2493" s="52">
        <f>IF(OR($A2493="",$E2493=""),"",IF($P2493=1,0,N($E2493)*N($F2493)-N($G2493)+N($H2493)))</f>
        <v/>
      </c>
      <c r="L2493" s="52">
        <f>IF(K2493="","",IF($P2493=1,0,N($E2493)*IFERROR(INDEX(Products!$D$8:$D$307,MATCH($D2493,Products!$A$8:$A$307,0)),0)))</f>
        <v/>
      </c>
      <c r="M2493" s="52">
        <f>IF(OR(K2493="",$O2493=0),IF(K2493="","",0),IF($P2493=1,0,K2493*(N(INDEX(Settings!$E$11:$E$18,$O2493))+N(INDEX(Settings!$G$11:$G$18,$O2493)))+N(INDEX(Settings!$F$11:$F$18,$O2493))))</f>
        <v/>
      </c>
      <c r="N2493" s="53">
        <f>IF(K2493="","",K2493-L2493-M2493-N($I2493)-$P2493*N(Settings!$D$20))</f>
        <v/>
      </c>
      <c r="O2493">
        <f>IF($C2493="",0,IFERROR(MATCH($C2493,Settings!$D$11:$D$18,0),0))</f>
        <v/>
      </c>
      <c r="P2493">
        <f>IF(LOWER(TRIM($J2493&amp;""))="x",1,0)</f>
        <v/>
      </c>
    </row>
    <row r="2494">
      <c r="A2494" s="49" t="n"/>
      <c r="B2494" s="50" t="n"/>
      <c r="C2494" s="50" t="n"/>
      <c r="D2494" s="50" t="n"/>
      <c r="E2494" s="50" t="n"/>
      <c r="F2494" s="51" t="n"/>
      <c r="G2494" s="51" t="n"/>
      <c r="H2494" s="51" t="n"/>
      <c r="I2494" s="51" t="n"/>
      <c r="J2494" s="50" t="n"/>
      <c r="K2494" s="52">
        <f>IF(OR($A2494="",$E2494=""),"",IF($P2494=1,0,N($E2494)*N($F2494)-N($G2494)+N($H2494)))</f>
        <v/>
      </c>
      <c r="L2494" s="52">
        <f>IF(K2494="","",IF($P2494=1,0,N($E2494)*IFERROR(INDEX(Products!$D$8:$D$307,MATCH($D2494,Products!$A$8:$A$307,0)),0)))</f>
        <v/>
      </c>
      <c r="M2494" s="52">
        <f>IF(OR(K2494="",$O2494=0),IF(K2494="","",0),IF($P2494=1,0,K2494*(N(INDEX(Settings!$E$11:$E$18,$O2494))+N(INDEX(Settings!$G$11:$G$18,$O2494)))+N(INDEX(Settings!$F$11:$F$18,$O2494))))</f>
        <v/>
      </c>
      <c r="N2494" s="53">
        <f>IF(K2494="","",K2494-L2494-M2494-N($I2494)-$P2494*N(Settings!$D$20))</f>
        <v/>
      </c>
      <c r="O2494">
        <f>IF($C2494="",0,IFERROR(MATCH($C2494,Settings!$D$11:$D$18,0),0))</f>
        <v/>
      </c>
      <c r="P2494">
        <f>IF(LOWER(TRIM($J2494&amp;""))="x",1,0)</f>
        <v/>
      </c>
    </row>
    <row r="2495">
      <c r="A2495" s="49" t="n"/>
      <c r="B2495" s="50" t="n"/>
      <c r="C2495" s="50" t="n"/>
      <c r="D2495" s="50" t="n"/>
      <c r="E2495" s="50" t="n"/>
      <c r="F2495" s="51" t="n"/>
      <c r="G2495" s="51" t="n"/>
      <c r="H2495" s="51" t="n"/>
      <c r="I2495" s="51" t="n"/>
      <c r="J2495" s="50" t="n"/>
      <c r="K2495" s="52">
        <f>IF(OR($A2495="",$E2495=""),"",IF($P2495=1,0,N($E2495)*N($F2495)-N($G2495)+N($H2495)))</f>
        <v/>
      </c>
      <c r="L2495" s="52">
        <f>IF(K2495="","",IF($P2495=1,0,N($E2495)*IFERROR(INDEX(Products!$D$8:$D$307,MATCH($D2495,Products!$A$8:$A$307,0)),0)))</f>
        <v/>
      </c>
      <c r="M2495" s="52">
        <f>IF(OR(K2495="",$O2495=0),IF(K2495="","",0),IF($P2495=1,0,K2495*(N(INDEX(Settings!$E$11:$E$18,$O2495))+N(INDEX(Settings!$G$11:$G$18,$O2495)))+N(INDEX(Settings!$F$11:$F$18,$O2495))))</f>
        <v/>
      </c>
      <c r="N2495" s="53">
        <f>IF(K2495="","",K2495-L2495-M2495-N($I2495)-$P2495*N(Settings!$D$20))</f>
        <v/>
      </c>
      <c r="O2495">
        <f>IF($C2495="",0,IFERROR(MATCH($C2495,Settings!$D$11:$D$18,0),0))</f>
        <v/>
      </c>
      <c r="P2495">
        <f>IF(LOWER(TRIM($J2495&amp;""))="x",1,0)</f>
        <v/>
      </c>
    </row>
    <row r="2496">
      <c r="A2496" s="49" t="n"/>
      <c r="B2496" s="50" t="n"/>
      <c r="C2496" s="50" t="n"/>
      <c r="D2496" s="50" t="n"/>
      <c r="E2496" s="50" t="n"/>
      <c r="F2496" s="51" t="n"/>
      <c r="G2496" s="51" t="n"/>
      <c r="H2496" s="51" t="n"/>
      <c r="I2496" s="51" t="n"/>
      <c r="J2496" s="50" t="n"/>
      <c r="K2496" s="52">
        <f>IF(OR($A2496="",$E2496=""),"",IF($P2496=1,0,N($E2496)*N($F2496)-N($G2496)+N($H2496)))</f>
        <v/>
      </c>
      <c r="L2496" s="52">
        <f>IF(K2496="","",IF($P2496=1,0,N($E2496)*IFERROR(INDEX(Products!$D$8:$D$307,MATCH($D2496,Products!$A$8:$A$307,0)),0)))</f>
        <v/>
      </c>
      <c r="M2496" s="52">
        <f>IF(OR(K2496="",$O2496=0),IF(K2496="","",0),IF($P2496=1,0,K2496*(N(INDEX(Settings!$E$11:$E$18,$O2496))+N(INDEX(Settings!$G$11:$G$18,$O2496)))+N(INDEX(Settings!$F$11:$F$18,$O2496))))</f>
        <v/>
      </c>
      <c r="N2496" s="53">
        <f>IF(K2496="","",K2496-L2496-M2496-N($I2496)-$P2496*N(Settings!$D$20))</f>
        <v/>
      </c>
      <c r="O2496">
        <f>IF($C2496="",0,IFERROR(MATCH($C2496,Settings!$D$11:$D$18,0),0))</f>
        <v/>
      </c>
      <c r="P2496">
        <f>IF(LOWER(TRIM($J2496&amp;""))="x",1,0)</f>
        <v/>
      </c>
    </row>
    <row r="2497">
      <c r="A2497" s="49" t="n"/>
      <c r="B2497" s="50" t="n"/>
      <c r="C2497" s="50" t="n"/>
      <c r="D2497" s="50" t="n"/>
      <c r="E2497" s="50" t="n"/>
      <c r="F2497" s="51" t="n"/>
      <c r="G2497" s="51" t="n"/>
      <c r="H2497" s="51" t="n"/>
      <c r="I2497" s="51" t="n"/>
      <c r="J2497" s="50" t="n"/>
      <c r="K2497" s="52">
        <f>IF(OR($A2497="",$E2497=""),"",IF($P2497=1,0,N($E2497)*N($F2497)-N($G2497)+N($H2497)))</f>
        <v/>
      </c>
      <c r="L2497" s="52">
        <f>IF(K2497="","",IF($P2497=1,0,N($E2497)*IFERROR(INDEX(Products!$D$8:$D$307,MATCH($D2497,Products!$A$8:$A$307,0)),0)))</f>
        <v/>
      </c>
      <c r="M2497" s="52">
        <f>IF(OR(K2497="",$O2497=0),IF(K2497="","",0),IF($P2497=1,0,K2497*(N(INDEX(Settings!$E$11:$E$18,$O2497))+N(INDEX(Settings!$G$11:$G$18,$O2497)))+N(INDEX(Settings!$F$11:$F$18,$O2497))))</f>
        <v/>
      </c>
      <c r="N2497" s="53">
        <f>IF(K2497="","",K2497-L2497-M2497-N($I2497)-$P2497*N(Settings!$D$20))</f>
        <v/>
      </c>
      <c r="O2497">
        <f>IF($C2497="",0,IFERROR(MATCH($C2497,Settings!$D$11:$D$18,0),0))</f>
        <v/>
      </c>
      <c r="P2497">
        <f>IF(LOWER(TRIM($J2497&amp;""))="x",1,0)</f>
        <v/>
      </c>
    </row>
    <row r="2498">
      <c r="A2498" s="49" t="n"/>
      <c r="B2498" s="50" t="n"/>
      <c r="C2498" s="50" t="n"/>
      <c r="D2498" s="50" t="n"/>
      <c r="E2498" s="50" t="n"/>
      <c r="F2498" s="51" t="n"/>
      <c r="G2498" s="51" t="n"/>
      <c r="H2498" s="51" t="n"/>
      <c r="I2498" s="51" t="n"/>
      <c r="J2498" s="50" t="n"/>
      <c r="K2498" s="52">
        <f>IF(OR($A2498="",$E2498=""),"",IF($P2498=1,0,N($E2498)*N($F2498)-N($G2498)+N($H2498)))</f>
        <v/>
      </c>
      <c r="L2498" s="52">
        <f>IF(K2498="","",IF($P2498=1,0,N($E2498)*IFERROR(INDEX(Products!$D$8:$D$307,MATCH($D2498,Products!$A$8:$A$307,0)),0)))</f>
        <v/>
      </c>
      <c r="M2498" s="52">
        <f>IF(OR(K2498="",$O2498=0),IF(K2498="","",0),IF($P2498=1,0,K2498*(N(INDEX(Settings!$E$11:$E$18,$O2498))+N(INDEX(Settings!$G$11:$G$18,$O2498)))+N(INDEX(Settings!$F$11:$F$18,$O2498))))</f>
        <v/>
      </c>
      <c r="N2498" s="53">
        <f>IF(K2498="","",K2498-L2498-M2498-N($I2498)-$P2498*N(Settings!$D$20))</f>
        <v/>
      </c>
      <c r="O2498">
        <f>IF($C2498="",0,IFERROR(MATCH($C2498,Settings!$D$11:$D$18,0),0))</f>
        <v/>
      </c>
      <c r="P2498">
        <f>IF(LOWER(TRIM($J2498&amp;""))="x",1,0)</f>
        <v/>
      </c>
    </row>
    <row r="2499">
      <c r="A2499" s="49" t="n"/>
      <c r="B2499" s="50" t="n"/>
      <c r="C2499" s="50" t="n"/>
      <c r="D2499" s="50" t="n"/>
      <c r="E2499" s="50" t="n"/>
      <c r="F2499" s="51" t="n"/>
      <c r="G2499" s="51" t="n"/>
      <c r="H2499" s="51" t="n"/>
      <c r="I2499" s="51" t="n"/>
      <c r="J2499" s="50" t="n"/>
      <c r="K2499" s="52">
        <f>IF(OR($A2499="",$E2499=""),"",IF($P2499=1,0,N($E2499)*N($F2499)-N($G2499)+N($H2499)))</f>
        <v/>
      </c>
      <c r="L2499" s="52">
        <f>IF(K2499="","",IF($P2499=1,0,N($E2499)*IFERROR(INDEX(Products!$D$8:$D$307,MATCH($D2499,Products!$A$8:$A$307,0)),0)))</f>
        <v/>
      </c>
      <c r="M2499" s="52">
        <f>IF(OR(K2499="",$O2499=0),IF(K2499="","",0),IF($P2499=1,0,K2499*(N(INDEX(Settings!$E$11:$E$18,$O2499))+N(INDEX(Settings!$G$11:$G$18,$O2499)))+N(INDEX(Settings!$F$11:$F$18,$O2499))))</f>
        <v/>
      </c>
      <c r="N2499" s="53">
        <f>IF(K2499="","",K2499-L2499-M2499-N($I2499)-$P2499*N(Settings!$D$20))</f>
        <v/>
      </c>
      <c r="O2499">
        <f>IF($C2499="",0,IFERROR(MATCH($C2499,Settings!$D$11:$D$18,0),0))</f>
        <v/>
      </c>
      <c r="P2499">
        <f>IF(LOWER(TRIM($J2499&amp;""))="x",1,0)</f>
        <v/>
      </c>
    </row>
    <row r="2500">
      <c r="A2500" s="49" t="n"/>
      <c r="B2500" s="50" t="n"/>
      <c r="C2500" s="50" t="n"/>
      <c r="D2500" s="50" t="n"/>
      <c r="E2500" s="50" t="n"/>
      <c r="F2500" s="51" t="n"/>
      <c r="G2500" s="51" t="n"/>
      <c r="H2500" s="51" t="n"/>
      <c r="I2500" s="51" t="n"/>
      <c r="J2500" s="50" t="n"/>
      <c r="K2500" s="52">
        <f>IF(OR($A2500="",$E2500=""),"",IF($P2500=1,0,N($E2500)*N($F2500)-N($G2500)+N($H2500)))</f>
        <v/>
      </c>
      <c r="L2500" s="52">
        <f>IF(K2500="","",IF($P2500=1,0,N($E2500)*IFERROR(INDEX(Products!$D$8:$D$307,MATCH($D2500,Products!$A$8:$A$307,0)),0)))</f>
        <v/>
      </c>
      <c r="M2500" s="52">
        <f>IF(OR(K2500="",$O2500=0),IF(K2500="","",0),IF($P2500=1,0,K2500*(N(INDEX(Settings!$E$11:$E$18,$O2500))+N(INDEX(Settings!$G$11:$G$18,$O2500)))+N(INDEX(Settings!$F$11:$F$18,$O2500))))</f>
        <v/>
      </c>
      <c r="N2500" s="53">
        <f>IF(K2500="","",K2500-L2500-M2500-N($I2500)-$P2500*N(Settings!$D$20))</f>
        <v/>
      </c>
      <c r="O2500">
        <f>IF($C2500="",0,IFERROR(MATCH($C2500,Settings!$D$11:$D$18,0),0))</f>
        <v/>
      </c>
      <c r="P2500">
        <f>IF(LOWER(TRIM($J2500&amp;""))="x",1,0)</f>
        <v/>
      </c>
    </row>
    <row r="2501">
      <c r="A2501" s="49" t="n"/>
      <c r="B2501" s="50" t="n"/>
      <c r="C2501" s="50" t="n"/>
      <c r="D2501" s="50" t="n"/>
      <c r="E2501" s="50" t="n"/>
      <c r="F2501" s="51" t="n"/>
      <c r="G2501" s="51" t="n"/>
      <c r="H2501" s="51" t="n"/>
      <c r="I2501" s="51" t="n"/>
      <c r="J2501" s="50" t="n"/>
      <c r="K2501" s="52">
        <f>IF(OR($A2501="",$E2501=""),"",IF($P2501=1,0,N($E2501)*N($F2501)-N($G2501)+N($H2501)))</f>
        <v/>
      </c>
      <c r="L2501" s="52">
        <f>IF(K2501="","",IF($P2501=1,0,N($E2501)*IFERROR(INDEX(Products!$D$8:$D$307,MATCH($D2501,Products!$A$8:$A$307,0)),0)))</f>
        <v/>
      </c>
      <c r="M2501" s="52">
        <f>IF(OR(K2501="",$O2501=0),IF(K2501="","",0),IF($P2501=1,0,K2501*(N(INDEX(Settings!$E$11:$E$18,$O2501))+N(INDEX(Settings!$G$11:$G$18,$O2501)))+N(INDEX(Settings!$F$11:$F$18,$O2501))))</f>
        <v/>
      </c>
      <c r="N2501" s="53">
        <f>IF(K2501="","",K2501-L2501-M2501-N($I2501)-$P2501*N(Settings!$D$20))</f>
        <v/>
      </c>
      <c r="O2501">
        <f>IF($C2501="",0,IFERROR(MATCH($C2501,Settings!$D$11:$D$18,0),0))</f>
        <v/>
      </c>
      <c r="P2501">
        <f>IF(LOWER(TRIM($J2501&amp;""))="x",1,0)</f>
        <v/>
      </c>
    </row>
    <row r="2502">
      <c r="A2502" s="49" t="n"/>
      <c r="B2502" s="50" t="n"/>
      <c r="C2502" s="50" t="n"/>
      <c r="D2502" s="50" t="n"/>
      <c r="E2502" s="50" t="n"/>
      <c r="F2502" s="51" t="n"/>
      <c r="G2502" s="51" t="n"/>
      <c r="H2502" s="51" t="n"/>
      <c r="I2502" s="51" t="n"/>
      <c r="J2502" s="50" t="n"/>
      <c r="K2502" s="52">
        <f>IF(OR($A2502="",$E2502=""),"",IF($P2502=1,0,N($E2502)*N($F2502)-N($G2502)+N($H2502)))</f>
        <v/>
      </c>
      <c r="L2502" s="52">
        <f>IF(K2502="","",IF($P2502=1,0,N($E2502)*IFERROR(INDEX(Products!$D$8:$D$307,MATCH($D2502,Products!$A$8:$A$307,0)),0)))</f>
        <v/>
      </c>
      <c r="M2502" s="52">
        <f>IF(OR(K2502="",$O2502=0),IF(K2502="","",0),IF($P2502=1,0,K2502*(N(INDEX(Settings!$E$11:$E$18,$O2502))+N(INDEX(Settings!$G$11:$G$18,$O2502)))+N(INDEX(Settings!$F$11:$F$18,$O2502))))</f>
        <v/>
      </c>
      <c r="N2502" s="53">
        <f>IF(K2502="","",K2502-L2502-M2502-N($I2502)-$P2502*N(Settings!$D$20))</f>
        <v/>
      </c>
      <c r="O2502">
        <f>IF($C2502="",0,IFERROR(MATCH($C2502,Settings!$D$11:$D$18,0),0))</f>
        <v/>
      </c>
      <c r="P2502">
        <f>IF(LOWER(TRIM($J2502&amp;""))="x",1,0)</f>
        <v/>
      </c>
    </row>
    <row r="2503">
      <c r="A2503" s="49" t="n"/>
      <c r="B2503" s="50" t="n"/>
      <c r="C2503" s="50" t="n"/>
      <c r="D2503" s="50" t="n"/>
      <c r="E2503" s="50" t="n"/>
      <c r="F2503" s="51" t="n"/>
      <c r="G2503" s="51" t="n"/>
      <c r="H2503" s="51" t="n"/>
      <c r="I2503" s="51" t="n"/>
      <c r="J2503" s="50" t="n"/>
      <c r="K2503" s="52">
        <f>IF(OR($A2503="",$E2503=""),"",IF($P2503=1,0,N($E2503)*N($F2503)-N($G2503)+N($H2503)))</f>
        <v/>
      </c>
      <c r="L2503" s="52">
        <f>IF(K2503="","",IF($P2503=1,0,N($E2503)*IFERROR(INDEX(Products!$D$8:$D$307,MATCH($D2503,Products!$A$8:$A$307,0)),0)))</f>
        <v/>
      </c>
      <c r="M2503" s="52">
        <f>IF(OR(K2503="",$O2503=0),IF(K2503="","",0),IF($P2503=1,0,K2503*(N(INDEX(Settings!$E$11:$E$18,$O2503))+N(INDEX(Settings!$G$11:$G$18,$O2503)))+N(INDEX(Settings!$F$11:$F$18,$O2503))))</f>
        <v/>
      </c>
      <c r="N2503" s="53">
        <f>IF(K2503="","",K2503-L2503-M2503-N($I2503)-$P2503*N(Settings!$D$20))</f>
        <v/>
      </c>
      <c r="O2503">
        <f>IF($C2503="",0,IFERROR(MATCH($C2503,Settings!$D$11:$D$18,0),0))</f>
        <v/>
      </c>
      <c r="P2503">
        <f>IF(LOWER(TRIM($J2503&amp;""))="x",1,0)</f>
        <v/>
      </c>
    </row>
    <row r="2504">
      <c r="A2504" s="49" t="n"/>
      <c r="B2504" s="50" t="n"/>
      <c r="C2504" s="50" t="n"/>
      <c r="D2504" s="50" t="n"/>
      <c r="E2504" s="50" t="n"/>
      <c r="F2504" s="51" t="n"/>
      <c r="G2504" s="51" t="n"/>
      <c r="H2504" s="51" t="n"/>
      <c r="I2504" s="51" t="n"/>
      <c r="J2504" s="50" t="n"/>
      <c r="K2504" s="52">
        <f>IF(OR($A2504="",$E2504=""),"",IF($P2504=1,0,N($E2504)*N($F2504)-N($G2504)+N($H2504)))</f>
        <v/>
      </c>
      <c r="L2504" s="52">
        <f>IF(K2504="","",IF($P2504=1,0,N($E2504)*IFERROR(INDEX(Products!$D$8:$D$307,MATCH($D2504,Products!$A$8:$A$307,0)),0)))</f>
        <v/>
      </c>
      <c r="M2504" s="52">
        <f>IF(OR(K2504="",$O2504=0),IF(K2504="","",0),IF($P2504=1,0,K2504*(N(INDEX(Settings!$E$11:$E$18,$O2504))+N(INDEX(Settings!$G$11:$G$18,$O2504)))+N(INDEX(Settings!$F$11:$F$18,$O2504))))</f>
        <v/>
      </c>
      <c r="N2504" s="53">
        <f>IF(K2504="","",K2504-L2504-M2504-N($I2504)-$P2504*N(Settings!$D$20))</f>
        <v/>
      </c>
      <c r="O2504">
        <f>IF($C2504="",0,IFERROR(MATCH($C2504,Settings!$D$11:$D$18,0),0))</f>
        <v/>
      </c>
      <c r="P2504">
        <f>IF(LOWER(TRIM($J2504&amp;""))="x",1,0)</f>
        <v/>
      </c>
    </row>
    <row r="2505">
      <c r="A2505" s="49" t="n"/>
      <c r="B2505" s="50" t="n"/>
      <c r="C2505" s="50" t="n"/>
      <c r="D2505" s="50" t="n"/>
      <c r="E2505" s="50" t="n"/>
      <c r="F2505" s="51" t="n"/>
      <c r="G2505" s="51" t="n"/>
      <c r="H2505" s="51" t="n"/>
      <c r="I2505" s="51" t="n"/>
      <c r="J2505" s="50" t="n"/>
      <c r="K2505" s="52">
        <f>IF(OR($A2505="",$E2505=""),"",IF($P2505=1,0,N($E2505)*N($F2505)-N($G2505)+N($H2505)))</f>
        <v/>
      </c>
      <c r="L2505" s="52">
        <f>IF(K2505="","",IF($P2505=1,0,N($E2505)*IFERROR(INDEX(Products!$D$8:$D$307,MATCH($D2505,Products!$A$8:$A$307,0)),0)))</f>
        <v/>
      </c>
      <c r="M2505" s="52">
        <f>IF(OR(K2505="",$O2505=0),IF(K2505="","",0),IF($P2505=1,0,K2505*(N(INDEX(Settings!$E$11:$E$18,$O2505))+N(INDEX(Settings!$G$11:$G$18,$O2505)))+N(INDEX(Settings!$F$11:$F$18,$O2505))))</f>
        <v/>
      </c>
      <c r="N2505" s="53">
        <f>IF(K2505="","",K2505-L2505-M2505-N($I2505)-$P2505*N(Settings!$D$20))</f>
        <v/>
      </c>
      <c r="O2505">
        <f>IF($C2505="",0,IFERROR(MATCH($C2505,Settings!$D$11:$D$18,0),0))</f>
        <v/>
      </c>
      <c r="P2505">
        <f>IF(LOWER(TRIM($J2505&amp;""))="x",1,0)</f>
        <v/>
      </c>
    </row>
    <row r="2506">
      <c r="A2506" s="49" t="n"/>
      <c r="B2506" s="50" t="n"/>
      <c r="C2506" s="50" t="n"/>
      <c r="D2506" s="50" t="n"/>
      <c r="E2506" s="50" t="n"/>
      <c r="F2506" s="51" t="n"/>
      <c r="G2506" s="51" t="n"/>
      <c r="H2506" s="51" t="n"/>
      <c r="I2506" s="51" t="n"/>
      <c r="J2506" s="50" t="n"/>
      <c r="K2506" s="52">
        <f>IF(OR($A2506="",$E2506=""),"",IF($P2506=1,0,N($E2506)*N($F2506)-N($G2506)+N($H2506)))</f>
        <v/>
      </c>
      <c r="L2506" s="52">
        <f>IF(K2506="","",IF($P2506=1,0,N($E2506)*IFERROR(INDEX(Products!$D$8:$D$307,MATCH($D2506,Products!$A$8:$A$307,0)),0)))</f>
        <v/>
      </c>
      <c r="M2506" s="52">
        <f>IF(OR(K2506="",$O2506=0),IF(K2506="","",0),IF($P2506=1,0,K2506*(N(INDEX(Settings!$E$11:$E$18,$O2506))+N(INDEX(Settings!$G$11:$G$18,$O2506)))+N(INDEX(Settings!$F$11:$F$18,$O2506))))</f>
        <v/>
      </c>
      <c r="N2506" s="53">
        <f>IF(K2506="","",K2506-L2506-M2506-N($I2506)-$P2506*N(Settings!$D$20))</f>
        <v/>
      </c>
      <c r="O2506">
        <f>IF($C2506="",0,IFERROR(MATCH($C2506,Settings!$D$11:$D$18,0),0))</f>
        <v/>
      </c>
      <c r="P2506">
        <f>IF(LOWER(TRIM($J2506&amp;""))="x",1,0)</f>
        <v/>
      </c>
    </row>
    <row r="2507">
      <c r="A2507" s="49" t="n"/>
      <c r="B2507" s="50" t="n"/>
      <c r="C2507" s="50" t="n"/>
      <c r="D2507" s="50" t="n"/>
      <c r="E2507" s="50" t="n"/>
      <c r="F2507" s="51" t="n"/>
      <c r="G2507" s="51" t="n"/>
      <c r="H2507" s="51" t="n"/>
      <c r="I2507" s="51" t="n"/>
      <c r="J2507" s="50" t="n"/>
      <c r="K2507" s="52">
        <f>IF(OR($A2507="",$E2507=""),"",IF($P2507=1,0,N($E2507)*N($F2507)-N($G2507)+N($H2507)))</f>
        <v/>
      </c>
      <c r="L2507" s="52">
        <f>IF(K2507="","",IF($P2507=1,0,N($E2507)*IFERROR(INDEX(Products!$D$8:$D$307,MATCH($D2507,Products!$A$8:$A$307,0)),0)))</f>
        <v/>
      </c>
      <c r="M2507" s="52">
        <f>IF(OR(K2507="",$O2507=0),IF(K2507="","",0),IF($P2507=1,0,K2507*(N(INDEX(Settings!$E$11:$E$18,$O2507))+N(INDEX(Settings!$G$11:$G$18,$O2507)))+N(INDEX(Settings!$F$11:$F$18,$O2507))))</f>
        <v/>
      </c>
      <c r="N2507" s="53">
        <f>IF(K2507="","",K2507-L2507-M2507-N($I2507)-$P2507*N(Settings!$D$20))</f>
        <v/>
      </c>
      <c r="O2507">
        <f>IF($C2507="",0,IFERROR(MATCH($C2507,Settings!$D$11:$D$18,0),0))</f>
        <v/>
      </c>
      <c r="P2507">
        <f>IF(LOWER(TRIM($J2507&amp;""))="x",1,0)</f>
        <v/>
      </c>
    </row>
    <row r="2508">
      <c r="A2508" s="49" t="n"/>
      <c r="B2508" s="50" t="n"/>
      <c r="C2508" s="50" t="n"/>
      <c r="D2508" s="50" t="n"/>
      <c r="E2508" s="50" t="n"/>
      <c r="F2508" s="51" t="n"/>
      <c r="G2508" s="51" t="n"/>
      <c r="H2508" s="51" t="n"/>
      <c r="I2508" s="51" t="n"/>
      <c r="J2508" s="50" t="n"/>
      <c r="K2508" s="52">
        <f>IF(OR($A2508="",$E2508=""),"",IF($P2508=1,0,N($E2508)*N($F2508)-N($G2508)+N($H2508)))</f>
        <v/>
      </c>
      <c r="L2508" s="52">
        <f>IF(K2508="","",IF($P2508=1,0,N($E2508)*IFERROR(INDEX(Products!$D$8:$D$307,MATCH($D2508,Products!$A$8:$A$307,0)),0)))</f>
        <v/>
      </c>
      <c r="M2508" s="52">
        <f>IF(OR(K2508="",$O2508=0),IF(K2508="","",0),IF($P2508=1,0,K2508*(N(INDEX(Settings!$E$11:$E$18,$O2508))+N(INDEX(Settings!$G$11:$G$18,$O2508)))+N(INDEX(Settings!$F$11:$F$18,$O2508))))</f>
        <v/>
      </c>
      <c r="N2508" s="53">
        <f>IF(K2508="","",K2508-L2508-M2508-N($I2508)-$P2508*N(Settings!$D$20))</f>
        <v/>
      </c>
      <c r="O2508">
        <f>IF($C2508="",0,IFERROR(MATCH($C2508,Settings!$D$11:$D$18,0),0))</f>
        <v/>
      </c>
      <c r="P2508">
        <f>IF(LOWER(TRIM($J2508&amp;""))="x",1,0)</f>
        <v/>
      </c>
    </row>
    <row r="2509">
      <c r="A2509" s="49" t="n"/>
      <c r="B2509" s="50" t="n"/>
      <c r="C2509" s="50" t="n"/>
      <c r="D2509" s="50" t="n"/>
      <c r="E2509" s="50" t="n"/>
      <c r="F2509" s="51" t="n"/>
      <c r="G2509" s="51" t="n"/>
      <c r="H2509" s="51" t="n"/>
      <c r="I2509" s="51" t="n"/>
      <c r="J2509" s="50" t="n"/>
      <c r="K2509" s="52">
        <f>IF(OR($A2509="",$E2509=""),"",IF($P2509=1,0,N($E2509)*N($F2509)-N($G2509)+N($H2509)))</f>
        <v/>
      </c>
      <c r="L2509" s="52">
        <f>IF(K2509="","",IF($P2509=1,0,N($E2509)*IFERROR(INDEX(Products!$D$8:$D$307,MATCH($D2509,Products!$A$8:$A$307,0)),0)))</f>
        <v/>
      </c>
      <c r="M2509" s="52">
        <f>IF(OR(K2509="",$O2509=0),IF(K2509="","",0),IF($P2509=1,0,K2509*(N(INDEX(Settings!$E$11:$E$18,$O2509))+N(INDEX(Settings!$G$11:$G$18,$O2509)))+N(INDEX(Settings!$F$11:$F$18,$O2509))))</f>
        <v/>
      </c>
      <c r="N2509" s="53">
        <f>IF(K2509="","",K2509-L2509-M2509-N($I2509)-$P2509*N(Settings!$D$20))</f>
        <v/>
      </c>
      <c r="O2509">
        <f>IF($C2509="",0,IFERROR(MATCH($C2509,Settings!$D$11:$D$18,0),0))</f>
        <v/>
      </c>
      <c r="P2509">
        <f>IF(LOWER(TRIM($J2509&amp;""))="x",1,0)</f>
        <v/>
      </c>
    </row>
    <row r="2510">
      <c r="A2510" s="49" t="n"/>
      <c r="B2510" s="50" t="n"/>
      <c r="C2510" s="50" t="n"/>
      <c r="D2510" s="50" t="n"/>
      <c r="E2510" s="50" t="n"/>
      <c r="F2510" s="51" t="n"/>
      <c r="G2510" s="51" t="n"/>
      <c r="H2510" s="51" t="n"/>
      <c r="I2510" s="51" t="n"/>
      <c r="J2510" s="50" t="n"/>
      <c r="K2510" s="52">
        <f>IF(OR($A2510="",$E2510=""),"",IF($P2510=1,0,N($E2510)*N($F2510)-N($G2510)+N($H2510)))</f>
        <v/>
      </c>
      <c r="L2510" s="52">
        <f>IF(K2510="","",IF($P2510=1,0,N($E2510)*IFERROR(INDEX(Products!$D$8:$D$307,MATCH($D2510,Products!$A$8:$A$307,0)),0)))</f>
        <v/>
      </c>
      <c r="M2510" s="52">
        <f>IF(OR(K2510="",$O2510=0),IF(K2510="","",0),IF($P2510=1,0,K2510*(N(INDEX(Settings!$E$11:$E$18,$O2510))+N(INDEX(Settings!$G$11:$G$18,$O2510)))+N(INDEX(Settings!$F$11:$F$18,$O2510))))</f>
        <v/>
      </c>
      <c r="N2510" s="53">
        <f>IF(K2510="","",K2510-L2510-M2510-N($I2510)-$P2510*N(Settings!$D$20))</f>
        <v/>
      </c>
      <c r="O2510">
        <f>IF($C2510="",0,IFERROR(MATCH($C2510,Settings!$D$11:$D$18,0),0))</f>
        <v/>
      </c>
      <c r="P2510">
        <f>IF(LOWER(TRIM($J2510&amp;""))="x",1,0)</f>
        <v/>
      </c>
    </row>
    <row r="2511">
      <c r="A2511" s="49" t="n"/>
      <c r="B2511" s="50" t="n"/>
      <c r="C2511" s="50" t="n"/>
      <c r="D2511" s="50" t="n"/>
      <c r="E2511" s="50" t="n"/>
      <c r="F2511" s="51" t="n"/>
      <c r="G2511" s="51" t="n"/>
      <c r="H2511" s="51" t="n"/>
      <c r="I2511" s="51" t="n"/>
      <c r="J2511" s="50" t="n"/>
      <c r="K2511" s="52">
        <f>IF(OR($A2511="",$E2511=""),"",IF($P2511=1,0,N($E2511)*N($F2511)-N($G2511)+N($H2511)))</f>
        <v/>
      </c>
      <c r="L2511" s="52">
        <f>IF(K2511="","",IF($P2511=1,0,N($E2511)*IFERROR(INDEX(Products!$D$8:$D$307,MATCH($D2511,Products!$A$8:$A$307,0)),0)))</f>
        <v/>
      </c>
      <c r="M2511" s="52">
        <f>IF(OR(K2511="",$O2511=0),IF(K2511="","",0),IF($P2511=1,0,K2511*(N(INDEX(Settings!$E$11:$E$18,$O2511))+N(INDEX(Settings!$G$11:$G$18,$O2511)))+N(INDEX(Settings!$F$11:$F$18,$O2511))))</f>
        <v/>
      </c>
      <c r="N2511" s="53">
        <f>IF(K2511="","",K2511-L2511-M2511-N($I2511)-$P2511*N(Settings!$D$20))</f>
        <v/>
      </c>
      <c r="O2511">
        <f>IF($C2511="",0,IFERROR(MATCH($C2511,Settings!$D$11:$D$18,0),0))</f>
        <v/>
      </c>
      <c r="P2511">
        <f>IF(LOWER(TRIM($J2511&amp;""))="x",1,0)</f>
        <v/>
      </c>
    </row>
    <row r="2512">
      <c r="A2512" s="49" t="n"/>
      <c r="B2512" s="50" t="n"/>
      <c r="C2512" s="50" t="n"/>
      <c r="D2512" s="50" t="n"/>
      <c r="E2512" s="50" t="n"/>
      <c r="F2512" s="51" t="n"/>
      <c r="G2512" s="51" t="n"/>
      <c r="H2512" s="51" t="n"/>
      <c r="I2512" s="51" t="n"/>
      <c r="J2512" s="50" t="n"/>
      <c r="K2512" s="52">
        <f>IF(OR($A2512="",$E2512=""),"",IF($P2512=1,0,N($E2512)*N($F2512)-N($G2512)+N($H2512)))</f>
        <v/>
      </c>
      <c r="L2512" s="52">
        <f>IF(K2512="","",IF($P2512=1,0,N($E2512)*IFERROR(INDEX(Products!$D$8:$D$307,MATCH($D2512,Products!$A$8:$A$307,0)),0)))</f>
        <v/>
      </c>
      <c r="M2512" s="52">
        <f>IF(OR(K2512="",$O2512=0),IF(K2512="","",0),IF($P2512=1,0,K2512*(N(INDEX(Settings!$E$11:$E$18,$O2512))+N(INDEX(Settings!$G$11:$G$18,$O2512)))+N(INDEX(Settings!$F$11:$F$18,$O2512))))</f>
        <v/>
      </c>
      <c r="N2512" s="53">
        <f>IF(K2512="","",K2512-L2512-M2512-N($I2512)-$P2512*N(Settings!$D$20))</f>
        <v/>
      </c>
      <c r="O2512">
        <f>IF($C2512="",0,IFERROR(MATCH($C2512,Settings!$D$11:$D$18,0),0))</f>
        <v/>
      </c>
      <c r="P2512">
        <f>IF(LOWER(TRIM($J2512&amp;""))="x",1,0)</f>
        <v/>
      </c>
    </row>
    <row r="2513">
      <c r="A2513" s="49" t="n"/>
      <c r="B2513" s="50" t="n"/>
      <c r="C2513" s="50" t="n"/>
      <c r="D2513" s="50" t="n"/>
      <c r="E2513" s="50" t="n"/>
      <c r="F2513" s="51" t="n"/>
      <c r="G2513" s="51" t="n"/>
      <c r="H2513" s="51" t="n"/>
      <c r="I2513" s="51" t="n"/>
      <c r="J2513" s="50" t="n"/>
      <c r="K2513" s="52">
        <f>IF(OR($A2513="",$E2513=""),"",IF($P2513=1,0,N($E2513)*N($F2513)-N($G2513)+N($H2513)))</f>
        <v/>
      </c>
      <c r="L2513" s="52">
        <f>IF(K2513="","",IF($P2513=1,0,N($E2513)*IFERROR(INDEX(Products!$D$8:$D$307,MATCH($D2513,Products!$A$8:$A$307,0)),0)))</f>
        <v/>
      </c>
      <c r="M2513" s="52">
        <f>IF(OR(K2513="",$O2513=0),IF(K2513="","",0),IF($P2513=1,0,K2513*(N(INDEX(Settings!$E$11:$E$18,$O2513))+N(INDEX(Settings!$G$11:$G$18,$O2513)))+N(INDEX(Settings!$F$11:$F$18,$O2513))))</f>
        <v/>
      </c>
      <c r="N2513" s="53">
        <f>IF(K2513="","",K2513-L2513-M2513-N($I2513)-$P2513*N(Settings!$D$20))</f>
        <v/>
      </c>
      <c r="O2513">
        <f>IF($C2513="",0,IFERROR(MATCH($C2513,Settings!$D$11:$D$18,0),0))</f>
        <v/>
      </c>
      <c r="P2513">
        <f>IF(LOWER(TRIM($J2513&amp;""))="x",1,0)</f>
        <v/>
      </c>
    </row>
    <row r="2514">
      <c r="A2514" s="49" t="n"/>
      <c r="B2514" s="50" t="n"/>
      <c r="C2514" s="50" t="n"/>
      <c r="D2514" s="50" t="n"/>
      <c r="E2514" s="50" t="n"/>
      <c r="F2514" s="51" t="n"/>
      <c r="G2514" s="51" t="n"/>
      <c r="H2514" s="51" t="n"/>
      <c r="I2514" s="51" t="n"/>
      <c r="J2514" s="50" t="n"/>
      <c r="K2514" s="52">
        <f>IF(OR($A2514="",$E2514=""),"",IF($P2514=1,0,N($E2514)*N($F2514)-N($G2514)+N($H2514)))</f>
        <v/>
      </c>
      <c r="L2514" s="52">
        <f>IF(K2514="","",IF($P2514=1,0,N($E2514)*IFERROR(INDEX(Products!$D$8:$D$307,MATCH($D2514,Products!$A$8:$A$307,0)),0)))</f>
        <v/>
      </c>
      <c r="M2514" s="52">
        <f>IF(OR(K2514="",$O2514=0),IF(K2514="","",0),IF($P2514=1,0,K2514*(N(INDEX(Settings!$E$11:$E$18,$O2514))+N(INDEX(Settings!$G$11:$G$18,$O2514)))+N(INDEX(Settings!$F$11:$F$18,$O2514))))</f>
        <v/>
      </c>
      <c r="N2514" s="53">
        <f>IF(K2514="","",K2514-L2514-M2514-N($I2514)-$P2514*N(Settings!$D$20))</f>
        <v/>
      </c>
      <c r="O2514">
        <f>IF($C2514="",0,IFERROR(MATCH($C2514,Settings!$D$11:$D$18,0),0))</f>
        <v/>
      </c>
      <c r="P2514">
        <f>IF(LOWER(TRIM($J2514&amp;""))="x",1,0)</f>
        <v/>
      </c>
    </row>
    <row r="2515">
      <c r="A2515" s="49" t="n"/>
      <c r="B2515" s="50" t="n"/>
      <c r="C2515" s="50" t="n"/>
      <c r="D2515" s="50" t="n"/>
      <c r="E2515" s="50" t="n"/>
      <c r="F2515" s="51" t="n"/>
      <c r="G2515" s="51" t="n"/>
      <c r="H2515" s="51" t="n"/>
      <c r="I2515" s="51" t="n"/>
      <c r="J2515" s="50" t="n"/>
      <c r="K2515" s="52">
        <f>IF(OR($A2515="",$E2515=""),"",IF($P2515=1,0,N($E2515)*N($F2515)-N($G2515)+N($H2515)))</f>
        <v/>
      </c>
      <c r="L2515" s="52">
        <f>IF(K2515="","",IF($P2515=1,0,N($E2515)*IFERROR(INDEX(Products!$D$8:$D$307,MATCH($D2515,Products!$A$8:$A$307,0)),0)))</f>
        <v/>
      </c>
      <c r="M2515" s="52">
        <f>IF(OR(K2515="",$O2515=0),IF(K2515="","",0),IF($P2515=1,0,K2515*(N(INDEX(Settings!$E$11:$E$18,$O2515))+N(INDEX(Settings!$G$11:$G$18,$O2515)))+N(INDEX(Settings!$F$11:$F$18,$O2515))))</f>
        <v/>
      </c>
      <c r="N2515" s="53">
        <f>IF(K2515="","",K2515-L2515-M2515-N($I2515)-$P2515*N(Settings!$D$20))</f>
        <v/>
      </c>
      <c r="O2515">
        <f>IF($C2515="",0,IFERROR(MATCH($C2515,Settings!$D$11:$D$18,0),0))</f>
        <v/>
      </c>
      <c r="P2515">
        <f>IF(LOWER(TRIM($J2515&amp;""))="x",1,0)</f>
        <v/>
      </c>
    </row>
    <row r="2516">
      <c r="A2516" s="49" t="n"/>
      <c r="B2516" s="50" t="n"/>
      <c r="C2516" s="50" t="n"/>
      <c r="D2516" s="50" t="n"/>
      <c r="E2516" s="50" t="n"/>
      <c r="F2516" s="51" t="n"/>
      <c r="G2516" s="51" t="n"/>
      <c r="H2516" s="51" t="n"/>
      <c r="I2516" s="51" t="n"/>
      <c r="J2516" s="50" t="n"/>
      <c r="K2516" s="52">
        <f>IF(OR($A2516="",$E2516=""),"",IF($P2516=1,0,N($E2516)*N($F2516)-N($G2516)+N($H2516)))</f>
        <v/>
      </c>
      <c r="L2516" s="52">
        <f>IF(K2516="","",IF($P2516=1,0,N($E2516)*IFERROR(INDEX(Products!$D$8:$D$307,MATCH($D2516,Products!$A$8:$A$307,0)),0)))</f>
        <v/>
      </c>
      <c r="M2516" s="52">
        <f>IF(OR(K2516="",$O2516=0),IF(K2516="","",0),IF($P2516=1,0,K2516*(N(INDEX(Settings!$E$11:$E$18,$O2516))+N(INDEX(Settings!$G$11:$G$18,$O2516)))+N(INDEX(Settings!$F$11:$F$18,$O2516))))</f>
        <v/>
      </c>
      <c r="N2516" s="53">
        <f>IF(K2516="","",K2516-L2516-M2516-N($I2516)-$P2516*N(Settings!$D$20))</f>
        <v/>
      </c>
      <c r="O2516">
        <f>IF($C2516="",0,IFERROR(MATCH($C2516,Settings!$D$11:$D$18,0),0))</f>
        <v/>
      </c>
      <c r="P2516">
        <f>IF(LOWER(TRIM($J2516&amp;""))="x",1,0)</f>
        <v/>
      </c>
    </row>
    <row r="2517">
      <c r="A2517" s="49" t="n"/>
      <c r="B2517" s="50" t="n"/>
      <c r="C2517" s="50" t="n"/>
      <c r="D2517" s="50" t="n"/>
      <c r="E2517" s="50" t="n"/>
      <c r="F2517" s="51" t="n"/>
      <c r="G2517" s="51" t="n"/>
      <c r="H2517" s="51" t="n"/>
      <c r="I2517" s="51" t="n"/>
      <c r="J2517" s="50" t="n"/>
      <c r="K2517" s="52">
        <f>IF(OR($A2517="",$E2517=""),"",IF($P2517=1,0,N($E2517)*N($F2517)-N($G2517)+N($H2517)))</f>
        <v/>
      </c>
      <c r="L2517" s="52">
        <f>IF(K2517="","",IF($P2517=1,0,N($E2517)*IFERROR(INDEX(Products!$D$8:$D$307,MATCH($D2517,Products!$A$8:$A$307,0)),0)))</f>
        <v/>
      </c>
      <c r="M2517" s="52">
        <f>IF(OR(K2517="",$O2517=0),IF(K2517="","",0),IF($P2517=1,0,K2517*(N(INDEX(Settings!$E$11:$E$18,$O2517))+N(INDEX(Settings!$G$11:$G$18,$O2517)))+N(INDEX(Settings!$F$11:$F$18,$O2517))))</f>
        <v/>
      </c>
      <c r="N2517" s="53">
        <f>IF(K2517="","",K2517-L2517-M2517-N($I2517)-$P2517*N(Settings!$D$20))</f>
        <v/>
      </c>
      <c r="O2517">
        <f>IF($C2517="",0,IFERROR(MATCH($C2517,Settings!$D$11:$D$18,0),0))</f>
        <v/>
      </c>
      <c r="P2517">
        <f>IF(LOWER(TRIM($J2517&amp;""))="x",1,0)</f>
        <v/>
      </c>
    </row>
    <row r="2518">
      <c r="A2518" s="49" t="n"/>
      <c r="B2518" s="50" t="n"/>
      <c r="C2518" s="50" t="n"/>
      <c r="D2518" s="50" t="n"/>
      <c r="E2518" s="50" t="n"/>
      <c r="F2518" s="51" t="n"/>
      <c r="G2518" s="51" t="n"/>
      <c r="H2518" s="51" t="n"/>
      <c r="I2518" s="51" t="n"/>
      <c r="J2518" s="50" t="n"/>
      <c r="K2518" s="52">
        <f>IF(OR($A2518="",$E2518=""),"",IF($P2518=1,0,N($E2518)*N($F2518)-N($G2518)+N($H2518)))</f>
        <v/>
      </c>
      <c r="L2518" s="52">
        <f>IF(K2518="","",IF($P2518=1,0,N($E2518)*IFERROR(INDEX(Products!$D$8:$D$307,MATCH($D2518,Products!$A$8:$A$307,0)),0)))</f>
        <v/>
      </c>
      <c r="M2518" s="52">
        <f>IF(OR(K2518="",$O2518=0),IF(K2518="","",0),IF($P2518=1,0,K2518*(N(INDEX(Settings!$E$11:$E$18,$O2518))+N(INDEX(Settings!$G$11:$G$18,$O2518)))+N(INDEX(Settings!$F$11:$F$18,$O2518))))</f>
        <v/>
      </c>
      <c r="N2518" s="53">
        <f>IF(K2518="","",K2518-L2518-M2518-N($I2518)-$P2518*N(Settings!$D$20))</f>
        <v/>
      </c>
      <c r="O2518">
        <f>IF($C2518="",0,IFERROR(MATCH($C2518,Settings!$D$11:$D$18,0),0))</f>
        <v/>
      </c>
      <c r="P2518">
        <f>IF(LOWER(TRIM($J2518&amp;""))="x",1,0)</f>
        <v/>
      </c>
    </row>
    <row r="2519">
      <c r="A2519" s="49" t="n"/>
      <c r="B2519" s="50" t="n"/>
      <c r="C2519" s="50" t="n"/>
      <c r="D2519" s="50" t="n"/>
      <c r="E2519" s="50" t="n"/>
      <c r="F2519" s="51" t="n"/>
      <c r="G2519" s="51" t="n"/>
      <c r="H2519" s="51" t="n"/>
      <c r="I2519" s="51" t="n"/>
      <c r="J2519" s="50" t="n"/>
      <c r="K2519" s="52">
        <f>IF(OR($A2519="",$E2519=""),"",IF($P2519=1,0,N($E2519)*N($F2519)-N($G2519)+N($H2519)))</f>
        <v/>
      </c>
      <c r="L2519" s="52">
        <f>IF(K2519="","",IF($P2519=1,0,N($E2519)*IFERROR(INDEX(Products!$D$8:$D$307,MATCH($D2519,Products!$A$8:$A$307,0)),0)))</f>
        <v/>
      </c>
      <c r="M2519" s="52">
        <f>IF(OR(K2519="",$O2519=0),IF(K2519="","",0),IF($P2519=1,0,K2519*(N(INDEX(Settings!$E$11:$E$18,$O2519))+N(INDEX(Settings!$G$11:$G$18,$O2519)))+N(INDEX(Settings!$F$11:$F$18,$O2519))))</f>
        <v/>
      </c>
      <c r="N2519" s="53">
        <f>IF(K2519="","",K2519-L2519-M2519-N($I2519)-$P2519*N(Settings!$D$20))</f>
        <v/>
      </c>
      <c r="O2519">
        <f>IF($C2519="",0,IFERROR(MATCH($C2519,Settings!$D$11:$D$18,0),0))</f>
        <v/>
      </c>
      <c r="P2519">
        <f>IF(LOWER(TRIM($J2519&amp;""))="x",1,0)</f>
        <v/>
      </c>
    </row>
    <row r="2520">
      <c r="A2520" s="49" t="n"/>
      <c r="B2520" s="50" t="n"/>
      <c r="C2520" s="50" t="n"/>
      <c r="D2520" s="50" t="n"/>
      <c r="E2520" s="50" t="n"/>
      <c r="F2520" s="51" t="n"/>
      <c r="G2520" s="51" t="n"/>
      <c r="H2520" s="51" t="n"/>
      <c r="I2520" s="51" t="n"/>
      <c r="J2520" s="50" t="n"/>
      <c r="K2520" s="52">
        <f>IF(OR($A2520="",$E2520=""),"",IF($P2520=1,0,N($E2520)*N($F2520)-N($G2520)+N($H2520)))</f>
        <v/>
      </c>
      <c r="L2520" s="52">
        <f>IF(K2520="","",IF($P2520=1,0,N($E2520)*IFERROR(INDEX(Products!$D$8:$D$307,MATCH($D2520,Products!$A$8:$A$307,0)),0)))</f>
        <v/>
      </c>
      <c r="M2520" s="52">
        <f>IF(OR(K2520="",$O2520=0),IF(K2520="","",0),IF($P2520=1,0,K2520*(N(INDEX(Settings!$E$11:$E$18,$O2520))+N(INDEX(Settings!$G$11:$G$18,$O2520)))+N(INDEX(Settings!$F$11:$F$18,$O2520))))</f>
        <v/>
      </c>
      <c r="N2520" s="53">
        <f>IF(K2520="","",K2520-L2520-M2520-N($I2520)-$P2520*N(Settings!$D$20))</f>
        <v/>
      </c>
      <c r="O2520">
        <f>IF($C2520="",0,IFERROR(MATCH($C2520,Settings!$D$11:$D$18,0),0))</f>
        <v/>
      </c>
      <c r="P2520">
        <f>IF(LOWER(TRIM($J2520&amp;""))="x",1,0)</f>
        <v/>
      </c>
    </row>
    <row r="2521">
      <c r="A2521" s="49" t="n"/>
      <c r="B2521" s="50" t="n"/>
      <c r="C2521" s="50" t="n"/>
      <c r="D2521" s="50" t="n"/>
      <c r="E2521" s="50" t="n"/>
      <c r="F2521" s="51" t="n"/>
      <c r="G2521" s="51" t="n"/>
      <c r="H2521" s="51" t="n"/>
      <c r="I2521" s="51" t="n"/>
      <c r="J2521" s="50" t="n"/>
      <c r="K2521" s="52">
        <f>IF(OR($A2521="",$E2521=""),"",IF($P2521=1,0,N($E2521)*N($F2521)-N($G2521)+N($H2521)))</f>
        <v/>
      </c>
      <c r="L2521" s="52">
        <f>IF(K2521="","",IF($P2521=1,0,N($E2521)*IFERROR(INDEX(Products!$D$8:$D$307,MATCH($D2521,Products!$A$8:$A$307,0)),0)))</f>
        <v/>
      </c>
      <c r="M2521" s="52">
        <f>IF(OR(K2521="",$O2521=0),IF(K2521="","",0),IF($P2521=1,0,K2521*(N(INDEX(Settings!$E$11:$E$18,$O2521))+N(INDEX(Settings!$G$11:$G$18,$O2521)))+N(INDEX(Settings!$F$11:$F$18,$O2521))))</f>
        <v/>
      </c>
      <c r="N2521" s="53">
        <f>IF(K2521="","",K2521-L2521-M2521-N($I2521)-$P2521*N(Settings!$D$20))</f>
        <v/>
      </c>
      <c r="O2521">
        <f>IF($C2521="",0,IFERROR(MATCH($C2521,Settings!$D$11:$D$18,0),0))</f>
        <v/>
      </c>
      <c r="P2521">
        <f>IF(LOWER(TRIM($J2521&amp;""))="x",1,0)</f>
        <v/>
      </c>
    </row>
    <row r="2522">
      <c r="A2522" s="49" t="n"/>
      <c r="B2522" s="50" t="n"/>
      <c r="C2522" s="50" t="n"/>
      <c r="D2522" s="50" t="n"/>
      <c r="E2522" s="50" t="n"/>
      <c r="F2522" s="51" t="n"/>
      <c r="G2522" s="51" t="n"/>
      <c r="H2522" s="51" t="n"/>
      <c r="I2522" s="51" t="n"/>
      <c r="J2522" s="50" t="n"/>
      <c r="K2522" s="52">
        <f>IF(OR($A2522="",$E2522=""),"",IF($P2522=1,0,N($E2522)*N($F2522)-N($G2522)+N($H2522)))</f>
        <v/>
      </c>
      <c r="L2522" s="52">
        <f>IF(K2522="","",IF($P2522=1,0,N($E2522)*IFERROR(INDEX(Products!$D$8:$D$307,MATCH($D2522,Products!$A$8:$A$307,0)),0)))</f>
        <v/>
      </c>
      <c r="M2522" s="52">
        <f>IF(OR(K2522="",$O2522=0),IF(K2522="","",0),IF($P2522=1,0,K2522*(N(INDEX(Settings!$E$11:$E$18,$O2522))+N(INDEX(Settings!$G$11:$G$18,$O2522)))+N(INDEX(Settings!$F$11:$F$18,$O2522))))</f>
        <v/>
      </c>
      <c r="N2522" s="53">
        <f>IF(K2522="","",K2522-L2522-M2522-N($I2522)-$P2522*N(Settings!$D$20))</f>
        <v/>
      </c>
      <c r="O2522">
        <f>IF($C2522="",0,IFERROR(MATCH($C2522,Settings!$D$11:$D$18,0),0))</f>
        <v/>
      </c>
      <c r="P2522">
        <f>IF(LOWER(TRIM($J2522&amp;""))="x",1,0)</f>
        <v/>
      </c>
    </row>
    <row r="2523">
      <c r="A2523" s="49" t="n"/>
      <c r="B2523" s="50" t="n"/>
      <c r="C2523" s="50" t="n"/>
      <c r="D2523" s="50" t="n"/>
      <c r="E2523" s="50" t="n"/>
      <c r="F2523" s="51" t="n"/>
      <c r="G2523" s="51" t="n"/>
      <c r="H2523" s="51" t="n"/>
      <c r="I2523" s="51" t="n"/>
      <c r="J2523" s="50" t="n"/>
      <c r="K2523" s="52">
        <f>IF(OR($A2523="",$E2523=""),"",IF($P2523=1,0,N($E2523)*N($F2523)-N($G2523)+N($H2523)))</f>
        <v/>
      </c>
      <c r="L2523" s="52">
        <f>IF(K2523="","",IF($P2523=1,0,N($E2523)*IFERROR(INDEX(Products!$D$8:$D$307,MATCH($D2523,Products!$A$8:$A$307,0)),0)))</f>
        <v/>
      </c>
      <c r="M2523" s="52">
        <f>IF(OR(K2523="",$O2523=0),IF(K2523="","",0),IF($P2523=1,0,K2523*(N(INDEX(Settings!$E$11:$E$18,$O2523))+N(INDEX(Settings!$G$11:$G$18,$O2523)))+N(INDEX(Settings!$F$11:$F$18,$O2523))))</f>
        <v/>
      </c>
      <c r="N2523" s="53">
        <f>IF(K2523="","",K2523-L2523-M2523-N($I2523)-$P2523*N(Settings!$D$20))</f>
        <v/>
      </c>
      <c r="O2523">
        <f>IF($C2523="",0,IFERROR(MATCH($C2523,Settings!$D$11:$D$18,0),0))</f>
        <v/>
      </c>
      <c r="P2523">
        <f>IF(LOWER(TRIM($J2523&amp;""))="x",1,0)</f>
        <v/>
      </c>
    </row>
    <row r="2524">
      <c r="A2524" s="49" t="n"/>
      <c r="B2524" s="50" t="n"/>
      <c r="C2524" s="50" t="n"/>
      <c r="D2524" s="50" t="n"/>
      <c r="E2524" s="50" t="n"/>
      <c r="F2524" s="51" t="n"/>
      <c r="G2524" s="51" t="n"/>
      <c r="H2524" s="51" t="n"/>
      <c r="I2524" s="51" t="n"/>
      <c r="J2524" s="50" t="n"/>
      <c r="K2524" s="52">
        <f>IF(OR($A2524="",$E2524=""),"",IF($P2524=1,0,N($E2524)*N($F2524)-N($G2524)+N($H2524)))</f>
        <v/>
      </c>
      <c r="L2524" s="52">
        <f>IF(K2524="","",IF($P2524=1,0,N($E2524)*IFERROR(INDEX(Products!$D$8:$D$307,MATCH($D2524,Products!$A$8:$A$307,0)),0)))</f>
        <v/>
      </c>
      <c r="M2524" s="52">
        <f>IF(OR(K2524="",$O2524=0),IF(K2524="","",0),IF($P2524=1,0,K2524*(N(INDEX(Settings!$E$11:$E$18,$O2524))+N(INDEX(Settings!$G$11:$G$18,$O2524)))+N(INDEX(Settings!$F$11:$F$18,$O2524))))</f>
        <v/>
      </c>
      <c r="N2524" s="53">
        <f>IF(K2524="","",K2524-L2524-M2524-N($I2524)-$P2524*N(Settings!$D$20))</f>
        <v/>
      </c>
      <c r="O2524">
        <f>IF($C2524="",0,IFERROR(MATCH($C2524,Settings!$D$11:$D$18,0),0))</f>
        <v/>
      </c>
      <c r="P2524">
        <f>IF(LOWER(TRIM($J2524&amp;""))="x",1,0)</f>
        <v/>
      </c>
    </row>
    <row r="2525">
      <c r="A2525" s="49" t="n"/>
      <c r="B2525" s="50" t="n"/>
      <c r="C2525" s="50" t="n"/>
      <c r="D2525" s="50" t="n"/>
      <c r="E2525" s="50" t="n"/>
      <c r="F2525" s="51" t="n"/>
      <c r="G2525" s="51" t="n"/>
      <c r="H2525" s="51" t="n"/>
      <c r="I2525" s="51" t="n"/>
      <c r="J2525" s="50" t="n"/>
      <c r="K2525" s="52">
        <f>IF(OR($A2525="",$E2525=""),"",IF($P2525=1,0,N($E2525)*N($F2525)-N($G2525)+N($H2525)))</f>
        <v/>
      </c>
      <c r="L2525" s="52">
        <f>IF(K2525="","",IF($P2525=1,0,N($E2525)*IFERROR(INDEX(Products!$D$8:$D$307,MATCH($D2525,Products!$A$8:$A$307,0)),0)))</f>
        <v/>
      </c>
      <c r="M2525" s="52">
        <f>IF(OR(K2525="",$O2525=0),IF(K2525="","",0),IF($P2525=1,0,K2525*(N(INDEX(Settings!$E$11:$E$18,$O2525))+N(INDEX(Settings!$G$11:$G$18,$O2525)))+N(INDEX(Settings!$F$11:$F$18,$O2525))))</f>
        <v/>
      </c>
      <c r="N2525" s="53">
        <f>IF(K2525="","",K2525-L2525-M2525-N($I2525)-$P2525*N(Settings!$D$20))</f>
        <v/>
      </c>
      <c r="O2525">
        <f>IF($C2525="",0,IFERROR(MATCH($C2525,Settings!$D$11:$D$18,0),0))</f>
        <v/>
      </c>
      <c r="P2525">
        <f>IF(LOWER(TRIM($J2525&amp;""))="x",1,0)</f>
        <v/>
      </c>
    </row>
    <row r="2526">
      <c r="A2526" s="49" t="n"/>
      <c r="B2526" s="50" t="n"/>
      <c r="C2526" s="50" t="n"/>
      <c r="D2526" s="50" t="n"/>
      <c r="E2526" s="50" t="n"/>
      <c r="F2526" s="51" t="n"/>
      <c r="G2526" s="51" t="n"/>
      <c r="H2526" s="51" t="n"/>
      <c r="I2526" s="51" t="n"/>
      <c r="J2526" s="50" t="n"/>
      <c r="K2526" s="52">
        <f>IF(OR($A2526="",$E2526=""),"",IF($P2526=1,0,N($E2526)*N($F2526)-N($G2526)+N($H2526)))</f>
        <v/>
      </c>
      <c r="L2526" s="52">
        <f>IF(K2526="","",IF($P2526=1,0,N($E2526)*IFERROR(INDEX(Products!$D$8:$D$307,MATCH($D2526,Products!$A$8:$A$307,0)),0)))</f>
        <v/>
      </c>
      <c r="M2526" s="52">
        <f>IF(OR(K2526="",$O2526=0),IF(K2526="","",0),IF($P2526=1,0,K2526*(N(INDEX(Settings!$E$11:$E$18,$O2526))+N(INDEX(Settings!$G$11:$G$18,$O2526)))+N(INDEX(Settings!$F$11:$F$18,$O2526))))</f>
        <v/>
      </c>
      <c r="N2526" s="53">
        <f>IF(K2526="","",K2526-L2526-M2526-N($I2526)-$P2526*N(Settings!$D$20))</f>
        <v/>
      </c>
      <c r="O2526">
        <f>IF($C2526="",0,IFERROR(MATCH($C2526,Settings!$D$11:$D$18,0),0))</f>
        <v/>
      </c>
      <c r="P2526">
        <f>IF(LOWER(TRIM($J2526&amp;""))="x",1,0)</f>
        <v/>
      </c>
    </row>
    <row r="2527">
      <c r="A2527" s="49" t="n"/>
      <c r="B2527" s="50" t="n"/>
      <c r="C2527" s="50" t="n"/>
      <c r="D2527" s="50" t="n"/>
      <c r="E2527" s="50" t="n"/>
      <c r="F2527" s="51" t="n"/>
      <c r="G2527" s="51" t="n"/>
      <c r="H2527" s="51" t="n"/>
      <c r="I2527" s="51" t="n"/>
      <c r="J2527" s="50" t="n"/>
      <c r="K2527" s="52">
        <f>IF(OR($A2527="",$E2527=""),"",IF($P2527=1,0,N($E2527)*N($F2527)-N($G2527)+N($H2527)))</f>
        <v/>
      </c>
      <c r="L2527" s="52">
        <f>IF(K2527="","",IF($P2527=1,0,N($E2527)*IFERROR(INDEX(Products!$D$8:$D$307,MATCH($D2527,Products!$A$8:$A$307,0)),0)))</f>
        <v/>
      </c>
      <c r="M2527" s="52">
        <f>IF(OR(K2527="",$O2527=0),IF(K2527="","",0),IF($P2527=1,0,K2527*(N(INDEX(Settings!$E$11:$E$18,$O2527))+N(INDEX(Settings!$G$11:$G$18,$O2527)))+N(INDEX(Settings!$F$11:$F$18,$O2527))))</f>
        <v/>
      </c>
      <c r="N2527" s="53">
        <f>IF(K2527="","",K2527-L2527-M2527-N($I2527)-$P2527*N(Settings!$D$20))</f>
        <v/>
      </c>
      <c r="O2527">
        <f>IF($C2527="",0,IFERROR(MATCH($C2527,Settings!$D$11:$D$18,0),0))</f>
        <v/>
      </c>
      <c r="P2527">
        <f>IF(LOWER(TRIM($J2527&amp;""))="x",1,0)</f>
        <v/>
      </c>
    </row>
    <row r="2528">
      <c r="A2528" s="49" t="n"/>
      <c r="B2528" s="50" t="n"/>
      <c r="C2528" s="50" t="n"/>
      <c r="D2528" s="50" t="n"/>
      <c r="E2528" s="50" t="n"/>
      <c r="F2528" s="51" t="n"/>
      <c r="G2528" s="51" t="n"/>
      <c r="H2528" s="51" t="n"/>
      <c r="I2528" s="51" t="n"/>
      <c r="J2528" s="50" t="n"/>
      <c r="K2528" s="52">
        <f>IF(OR($A2528="",$E2528=""),"",IF($P2528=1,0,N($E2528)*N($F2528)-N($G2528)+N($H2528)))</f>
        <v/>
      </c>
      <c r="L2528" s="52">
        <f>IF(K2528="","",IF($P2528=1,0,N($E2528)*IFERROR(INDEX(Products!$D$8:$D$307,MATCH($D2528,Products!$A$8:$A$307,0)),0)))</f>
        <v/>
      </c>
      <c r="M2528" s="52">
        <f>IF(OR(K2528="",$O2528=0),IF(K2528="","",0),IF($P2528=1,0,K2528*(N(INDEX(Settings!$E$11:$E$18,$O2528))+N(INDEX(Settings!$G$11:$G$18,$O2528)))+N(INDEX(Settings!$F$11:$F$18,$O2528))))</f>
        <v/>
      </c>
      <c r="N2528" s="53">
        <f>IF(K2528="","",K2528-L2528-M2528-N($I2528)-$P2528*N(Settings!$D$20))</f>
        <v/>
      </c>
      <c r="O2528">
        <f>IF($C2528="",0,IFERROR(MATCH($C2528,Settings!$D$11:$D$18,0),0))</f>
        <v/>
      </c>
      <c r="P2528">
        <f>IF(LOWER(TRIM($J2528&amp;""))="x",1,0)</f>
        <v/>
      </c>
    </row>
    <row r="2529">
      <c r="A2529" s="49" t="n"/>
      <c r="B2529" s="50" t="n"/>
      <c r="C2529" s="50" t="n"/>
      <c r="D2529" s="50" t="n"/>
      <c r="E2529" s="50" t="n"/>
      <c r="F2529" s="51" t="n"/>
      <c r="G2529" s="51" t="n"/>
      <c r="H2529" s="51" t="n"/>
      <c r="I2529" s="51" t="n"/>
      <c r="J2529" s="50" t="n"/>
      <c r="K2529" s="52">
        <f>IF(OR($A2529="",$E2529=""),"",IF($P2529=1,0,N($E2529)*N($F2529)-N($G2529)+N($H2529)))</f>
        <v/>
      </c>
      <c r="L2529" s="52">
        <f>IF(K2529="","",IF($P2529=1,0,N($E2529)*IFERROR(INDEX(Products!$D$8:$D$307,MATCH($D2529,Products!$A$8:$A$307,0)),0)))</f>
        <v/>
      </c>
      <c r="M2529" s="52">
        <f>IF(OR(K2529="",$O2529=0),IF(K2529="","",0),IF($P2529=1,0,K2529*(N(INDEX(Settings!$E$11:$E$18,$O2529))+N(INDEX(Settings!$G$11:$G$18,$O2529)))+N(INDEX(Settings!$F$11:$F$18,$O2529))))</f>
        <v/>
      </c>
      <c r="N2529" s="53">
        <f>IF(K2529="","",K2529-L2529-M2529-N($I2529)-$P2529*N(Settings!$D$20))</f>
        <v/>
      </c>
      <c r="O2529">
        <f>IF($C2529="",0,IFERROR(MATCH($C2529,Settings!$D$11:$D$18,0),0))</f>
        <v/>
      </c>
      <c r="P2529">
        <f>IF(LOWER(TRIM($J2529&amp;""))="x",1,0)</f>
        <v/>
      </c>
    </row>
    <row r="2530">
      <c r="A2530" s="49" t="n"/>
      <c r="B2530" s="50" t="n"/>
      <c r="C2530" s="50" t="n"/>
      <c r="D2530" s="50" t="n"/>
      <c r="E2530" s="50" t="n"/>
      <c r="F2530" s="51" t="n"/>
      <c r="G2530" s="51" t="n"/>
      <c r="H2530" s="51" t="n"/>
      <c r="I2530" s="51" t="n"/>
      <c r="J2530" s="50" t="n"/>
      <c r="K2530" s="52">
        <f>IF(OR($A2530="",$E2530=""),"",IF($P2530=1,0,N($E2530)*N($F2530)-N($G2530)+N($H2530)))</f>
        <v/>
      </c>
      <c r="L2530" s="52">
        <f>IF(K2530="","",IF($P2530=1,0,N($E2530)*IFERROR(INDEX(Products!$D$8:$D$307,MATCH($D2530,Products!$A$8:$A$307,0)),0)))</f>
        <v/>
      </c>
      <c r="M2530" s="52">
        <f>IF(OR(K2530="",$O2530=0),IF(K2530="","",0),IF($P2530=1,0,K2530*(N(INDEX(Settings!$E$11:$E$18,$O2530))+N(INDEX(Settings!$G$11:$G$18,$O2530)))+N(INDEX(Settings!$F$11:$F$18,$O2530))))</f>
        <v/>
      </c>
      <c r="N2530" s="53">
        <f>IF(K2530="","",K2530-L2530-M2530-N($I2530)-$P2530*N(Settings!$D$20))</f>
        <v/>
      </c>
      <c r="O2530">
        <f>IF($C2530="",0,IFERROR(MATCH($C2530,Settings!$D$11:$D$18,0),0))</f>
        <v/>
      </c>
      <c r="P2530">
        <f>IF(LOWER(TRIM($J2530&amp;""))="x",1,0)</f>
        <v/>
      </c>
    </row>
    <row r="2531">
      <c r="A2531" s="49" t="n"/>
      <c r="B2531" s="50" t="n"/>
      <c r="C2531" s="50" t="n"/>
      <c r="D2531" s="50" t="n"/>
      <c r="E2531" s="50" t="n"/>
      <c r="F2531" s="51" t="n"/>
      <c r="G2531" s="51" t="n"/>
      <c r="H2531" s="51" t="n"/>
      <c r="I2531" s="51" t="n"/>
      <c r="J2531" s="50" t="n"/>
      <c r="K2531" s="52">
        <f>IF(OR($A2531="",$E2531=""),"",IF($P2531=1,0,N($E2531)*N($F2531)-N($G2531)+N($H2531)))</f>
        <v/>
      </c>
      <c r="L2531" s="52">
        <f>IF(K2531="","",IF($P2531=1,0,N($E2531)*IFERROR(INDEX(Products!$D$8:$D$307,MATCH($D2531,Products!$A$8:$A$307,0)),0)))</f>
        <v/>
      </c>
      <c r="M2531" s="52">
        <f>IF(OR(K2531="",$O2531=0),IF(K2531="","",0),IF($P2531=1,0,K2531*(N(INDEX(Settings!$E$11:$E$18,$O2531))+N(INDEX(Settings!$G$11:$G$18,$O2531)))+N(INDEX(Settings!$F$11:$F$18,$O2531))))</f>
        <v/>
      </c>
      <c r="N2531" s="53">
        <f>IF(K2531="","",K2531-L2531-M2531-N($I2531)-$P2531*N(Settings!$D$20))</f>
        <v/>
      </c>
      <c r="O2531">
        <f>IF($C2531="",0,IFERROR(MATCH($C2531,Settings!$D$11:$D$18,0),0))</f>
        <v/>
      </c>
      <c r="P2531">
        <f>IF(LOWER(TRIM($J2531&amp;""))="x",1,0)</f>
        <v/>
      </c>
    </row>
    <row r="2532">
      <c r="A2532" s="49" t="n"/>
      <c r="B2532" s="50" t="n"/>
      <c r="C2532" s="50" t="n"/>
      <c r="D2532" s="50" t="n"/>
      <c r="E2532" s="50" t="n"/>
      <c r="F2532" s="51" t="n"/>
      <c r="G2532" s="51" t="n"/>
      <c r="H2532" s="51" t="n"/>
      <c r="I2532" s="51" t="n"/>
      <c r="J2532" s="50" t="n"/>
      <c r="K2532" s="52">
        <f>IF(OR($A2532="",$E2532=""),"",IF($P2532=1,0,N($E2532)*N($F2532)-N($G2532)+N($H2532)))</f>
        <v/>
      </c>
      <c r="L2532" s="52">
        <f>IF(K2532="","",IF($P2532=1,0,N($E2532)*IFERROR(INDEX(Products!$D$8:$D$307,MATCH($D2532,Products!$A$8:$A$307,0)),0)))</f>
        <v/>
      </c>
      <c r="M2532" s="52">
        <f>IF(OR(K2532="",$O2532=0),IF(K2532="","",0),IF($P2532=1,0,K2532*(N(INDEX(Settings!$E$11:$E$18,$O2532))+N(INDEX(Settings!$G$11:$G$18,$O2532)))+N(INDEX(Settings!$F$11:$F$18,$O2532))))</f>
        <v/>
      </c>
      <c r="N2532" s="53">
        <f>IF(K2532="","",K2532-L2532-M2532-N($I2532)-$P2532*N(Settings!$D$20))</f>
        <v/>
      </c>
      <c r="O2532">
        <f>IF($C2532="",0,IFERROR(MATCH($C2532,Settings!$D$11:$D$18,0),0))</f>
        <v/>
      </c>
      <c r="P2532">
        <f>IF(LOWER(TRIM($J2532&amp;""))="x",1,0)</f>
        <v/>
      </c>
    </row>
    <row r="2533">
      <c r="A2533" s="49" t="n"/>
      <c r="B2533" s="50" t="n"/>
      <c r="C2533" s="50" t="n"/>
      <c r="D2533" s="50" t="n"/>
      <c r="E2533" s="50" t="n"/>
      <c r="F2533" s="51" t="n"/>
      <c r="G2533" s="51" t="n"/>
      <c r="H2533" s="51" t="n"/>
      <c r="I2533" s="51" t="n"/>
      <c r="J2533" s="50" t="n"/>
      <c r="K2533" s="52">
        <f>IF(OR($A2533="",$E2533=""),"",IF($P2533=1,0,N($E2533)*N($F2533)-N($G2533)+N($H2533)))</f>
        <v/>
      </c>
      <c r="L2533" s="52">
        <f>IF(K2533="","",IF($P2533=1,0,N($E2533)*IFERROR(INDEX(Products!$D$8:$D$307,MATCH($D2533,Products!$A$8:$A$307,0)),0)))</f>
        <v/>
      </c>
      <c r="M2533" s="52">
        <f>IF(OR(K2533="",$O2533=0),IF(K2533="","",0),IF($P2533=1,0,K2533*(N(INDEX(Settings!$E$11:$E$18,$O2533))+N(INDEX(Settings!$G$11:$G$18,$O2533)))+N(INDEX(Settings!$F$11:$F$18,$O2533))))</f>
        <v/>
      </c>
      <c r="N2533" s="53">
        <f>IF(K2533="","",K2533-L2533-M2533-N($I2533)-$P2533*N(Settings!$D$20))</f>
        <v/>
      </c>
      <c r="O2533">
        <f>IF($C2533="",0,IFERROR(MATCH($C2533,Settings!$D$11:$D$18,0),0))</f>
        <v/>
      </c>
      <c r="P2533">
        <f>IF(LOWER(TRIM($J2533&amp;""))="x",1,0)</f>
        <v/>
      </c>
    </row>
    <row r="2534">
      <c r="A2534" s="49" t="n"/>
      <c r="B2534" s="50" t="n"/>
      <c r="C2534" s="50" t="n"/>
      <c r="D2534" s="50" t="n"/>
      <c r="E2534" s="50" t="n"/>
      <c r="F2534" s="51" t="n"/>
      <c r="G2534" s="51" t="n"/>
      <c r="H2534" s="51" t="n"/>
      <c r="I2534" s="51" t="n"/>
      <c r="J2534" s="50" t="n"/>
      <c r="K2534" s="52">
        <f>IF(OR($A2534="",$E2534=""),"",IF($P2534=1,0,N($E2534)*N($F2534)-N($G2534)+N($H2534)))</f>
        <v/>
      </c>
      <c r="L2534" s="52">
        <f>IF(K2534="","",IF($P2534=1,0,N($E2534)*IFERROR(INDEX(Products!$D$8:$D$307,MATCH($D2534,Products!$A$8:$A$307,0)),0)))</f>
        <v/>
      </c>
      <c r="M2534" s="52">
        <f>IF(OR(K2534="",$O2534=0),IF(K2534="","",0),IF($P2534=1,0,K2534*(N(INDEX(Settings!$E$11:$E$18,$O2534))+N(INDEX(Settings!$G$11:$G$18,$O2534)))+N(INDEX(Settings!$F$11:$F$18,$O2534))))</f>
        <v/>
      </c>
      <c r="N2534" s="53">
        <f>IF(K2534="","",K2534-L2534-M2534-N($I2534)-$P2534*N(Settings!$D$20))</f>
        <v/>
      </c>
      <c r="O2534">
        <f>IF($C2534="",0,IFERROR(MATCH($C2534,Settings!$D$11:$D$18,0),0))</f>
        <v/>
      </c>
      <c r="P2534">
        <f>IF(LOWER(TRIM($J2534&amp;""))="x",1,0)</f>
        <v/>
      </c>
    </row>
    <row r="2535">
      <c r="A2535" s="49" t="n"/>
      <c r="B2535" s="50" t="n"/>
      <c r="C2535" s="50" t="n"/>
      <c r="D2535" s="50" t="n"/>
      <c r="E2535" s="50" t="n"/>
      <c r="F2535" s="51" t="n"/>
      <c r="G2535" s="51" t="n"/>
      <c r="H2535" s="51" t="n"/>
      <c r="I2535" s="51" t="n"/>
      <c r="J2535" s="50" t="n"/>
      <c r="K2535" s="52">
        <f>IF(OR($A2535="",$E2535=""),"",IF($P2535=1,0,N($E2535)*N($F2535)-N($G2535)+N($H2535)))</f>
        <v/>
      </c>
      <c r="L2535" s="52">
        <f>IF(K2535="","",IF($P2535=1,0,N($E2535)*IFERROR(INDEX(Products!$D$8:$D$307,MATCH($D2535,Products!$A$8:$A$307,0)),0)))</f>
        <v/>
      </c>
      <c r="M2535" s="52">
        <f>IF(OR(K2535="",$O2535=0),IF(K2535="","",0),IF($P2535=1,0,K2535*(N(INDEX(Settings!$E$11:$E$18,$O2535))+N(INDEX(Settings!$G$11:$G$18,$O2535)))+N(INDEX(Settings!$F$11:$F$18,$O2535))))</f>
        <v/>
      </c>
      <c r="N2535" s="53">
        <f>IF(K2535="","",K2535-L2535-M2535-N($I2535)-$P2535*N(Settings!$D$20))</f>
        <v/>
      </c>
      <c r="O2535">
        <f>IF($C2535="",0,IFERROR(MATCH($C2535,Settings!$D$11:$D$18,0),0))</f>
        <v/>
      </c>
      <c r="P2535">
        <f>IF(LOWER(TRIM($J2535&amp;""))="x",1,0)</f>
        <v/>
      </c>
    </row>
    <row r="2536">
      <c r="A2536" s="49" t="n"/>
      <c r="B2536" s="50" t="n"/>
      <c r="C2536" s="50" t="n"/>
      <c r="D2536" s="50" t="n"/>
      <c r="E2536" s="50" t="n"/>
      <c r="F2536" s="51" t="n"/>
      <c r="G2536" s="51" t="n"/>
      <c r="H2536" s="51" t="n"/>
      <c r="I2536" s="51" t="n"/>
      <c r="J2536" s="50" t="n"/>
      <c r="K2536" s="52">
        <f>IF(OR($A2536="",$E2536=""),"",IF($P2536=1,0,N($E2536)*N($F2536)-N($G2536)+N($H2536)))</f>
        <v/>
      </c>
      <c r="L2536" s="52">
        <f>IF(K2536="","",IF($P2536=1,0,N($E2536)*IFERROR(INDEX(Products!$D$8:$D$307,MATCH($D2536,Products!$A$8:$A$307,0)),0)))</f>
        <v/>
      </c>
      <c r="M2536" s="52">
        <f>IF(OR(K2536="",$O2536=0),IF(K2536="","",0),IF($P2536=1,0,K2536*(N(INDEX(Settings!$E$11:$E$18,$O2536))+N(INDEX(Settings!$G$11:$G$18,$O2536)))+N(INDEX(Settings!$F$11:$F$18,$O2536))))</f>
        <v/>
      </c>
      <c r="N2536" s="53">
        <f>IF(K2536="","",K2536-L2536-M2536-N($I2536)-$P2536*N(Settings!$D$20))</f>
        <v/>
      </c>
      <c r="O2536">
        <f>IF($C2536="",0,IFERROR(MATCH($C2536,Settings!$D$11:$D$18,0),0))</f>
        <v/>
      </c>
      <c r="P2536">
        <f>IF(LOWER(TRIM($J2536&amp;""))="x",1,0)</f>
        <v/>
      </c>
    </row>
    <row r="2537">
      <c r="A2537" s="49" t="n"/>
      <c r="B2537" s="50" t="n"/>
      <c r="C2537" s="50" t="n"/>
      <c r="D2537" s="50" t="n"/>
      <c r="E2537" s="50" t="n"/>
      <c r="F2537" s="51" t="n"/>
      <c r="G2537" s="51" t="n"/>
      <c r="H2537" s="51" t="n"/>
      <c r="I2537" s="51" t="n"/>
      <c r="J2537" s="50" t="n"/>
      <c r="K2537" s="52">
        <f>IF(OR($A2537="",$E2537=""),"",IF($P2537=1,0,N($E2537)*N($F2537)-N($G2537)+N($H2537)))</f>
        <v/>
      </c>
      <c r="L2537" s="52">
        <f>IF(K2537="","",IF($P2537=1,0,N($E2537)*IFERROR(INDEX(Products!$D$8:$D$307,MATCH($D2537,Products!$A$8:$A$307,0)),0)))</f>
        <v/>
      </c>
      <c r="M2537" s="52">
        <f>IF(OR(K2537="",$O2537=0),IF(K2537="","",0),IF($P2537=1,0,K2537*(N(INDEX(Settings!$E$11:$E$18,$O2537))+N(INDEX(Settings!$G$11:$G$18,$O2537)))+N(INDEX(Settings!$F$11:$F$18,$O2537))))</f>
        <v/>
      </c>
      <c r="N2537" s="53">
        <f>IF(K2537="","",K2537-L2537-M2537-N($I2537)-$P2537*N(Settings!$D$20))</f>
        <v/>
      </c>
      <c r="O2537">
        <f>IF($C2537="",0,IFERROR(MATCH($C2537,Settings!$D$11:$D$18,0),0))</f>
        <v/>
      </c>
      <c r="P2537">
        <f>IF(LOWER(TRIM($J2537&amp;""))="x",1,0)</f>
        <v/>
      </c>
    </row>
    <row r="2538">
      <c r="A2538" s="49" t="n"/>
      <c r="B2538" s="50" t="n"/>
      <c r="C2538" s="50" t="n"/>
      <c r="D2538" s="50" t="n"/>
      <c r="E2538" s="50" t="n"/>
      <c r="F2538" s="51" t="n"/>
      <c r="G2538" s="51" t="n"/>
      <c r="H2538" s="51" t="n"/>
      <c r="I2538" s="51" t="n"/>
      <c r="J2538" s="50" t="n"/>
      <c r="K2538" s="52">
        <f>IF(OR($A2538="",$E2538=""),"",IF($P2538=1,0,N($E2538)*N($F2538)-N($G2538)+N($H2538)))</f>
        <v/>
      </c>
      <c r="L2538" s="52">
        <f>IF(K2538="","",IF($P2538=1,0,N($E2538)*IFERROR(INDEX(Products!$D$8:$D$307,MATCH($D2538,Products!$A$8:$A$307,0)),0)))</f>
        <v/>
      </c>
      <c r="M2538" s="52">
        <f>IF(OR(K2538="",$O2538=0),IF(K2538="","",0),IF($P2538=1,0,K2538*(N(INDEX(Settings!$E$11:$E$18,$O2538))+N(INDEX(Settings!$G$11:$G$18,$O2538)))+N(INDEX(Settings!$F$11:$F$18,$O2538))))</f>
        <v/>
      </c>
      <c r="N2538" s="53">
        <f>IF(K2538="","",K2538-L2538-M2538-N($I2538)-$P2538*N(Settings!$D$20))</f>
        <v/>
      </c>
      <c r="O2538">
        <f>IF($C2538="",0,IFERROR(MATCH($C2538,Settings!$D$11:$D$18,0),0))</f>
        <v/>
      </c>
      <c r="P2538">
        <f>IF(LOWER(TRIM($J2538&amp;""))="x",1,0)</f>
        <v/>
      </c>
    </row>
    <row r="2539">
      <c r="A2539" s="49" t="n"/>
      <c r="B2539" s="50" t="n"/>
      <c r="C2539" s="50" t="n"/>
      <c r="D2539" s="50" t="n"/>
      <c r="E2539" s="50" t="n"/>
      <c r="F2539" s="51" t="n"/>
      <c r="G2539" s="51" t="n"/>
      <c r="H2539" s="51" t="n"/>
      <c r="I2539" s="51" t="n"/>
      <c r="J2539" s="50" t="n"/>
      <c r="K2539" s="52">
        <f>IF(OR($A2539="",$E2539=""),"",IF($P2539=1,0,N($E2539)*N($F2539)-N($G2539)+N($H2539)))</f>
        <v/>
      </c>
      <c r="L2539" s="52">
        <f>IF(K2539="","",IF($P2539=1,0,N($E2539)*IFERROR(INDEX(Products!$D$8:$D$307,MATCH($D2539,Products!$A$8:$A$307,0)),0)))</f>
        <v/>
      </c>
      <c r="M2539" s="52">
        <f>IF(OR(K2539="",$O2539=0),IF(K2539="","",0),IF($P2539=1,0,K2539*(N(INDEX(Settings!$E$11:$E$18,$O2539))+N(INDEX(Settings!$G$11:$G$18,$O2539)))+N(INDEX(Settings!$F$11:$F$18,$O2539))))</f>
        <v/>
      </c>
      <c r="N2539" s="53">
        <f>IF(K2539="","",K2539-L2539-M2539-N($I2539)-$P2539*N(Settings!$D$20))</f>
        <v/>
      </c>
      <c r="O2539">
        <f>IF($C2539="",0,IFERROR(MATCH($C2539,Settings!$D$11:$D$18,0),0))</f>
        <v/>
      </c>
      <c r="P2539">
        <f>IF(LOWER(TRIM($J2539&amp;""))="x",1,0)</f>
        <v/>
      </c>
    </row>
    <row r="2540">
      <c r="A2540" s="49" t="n"/>
      <c r="B2540" s="50" t="n"/>
      <c r="C2540" s="50" t="n"/>
      <c r="D2540" s="50" t="n"/>
      <c r="E2540" s="50" t="n"/>
      <c r="F2540" s="51" t="n"/>
      <c r="G2540" s="51" t="n"/>
      <c r="H2540" s="51" t="n"/>
      <c r="I2540" s="51" t="n"/>
      <c r="J2540" s="50" t="n"/>
      <c r="K2540" s="52">
        <f>IF(OR($A2540="",$E2540=""),"",IF($P2540=1,0,N($E2540)*N($F2540)-N($G2540)+N($H2540)))</f>
        <v/>
      </c>
      <c r="L2540" s="52">
        <f>IF(K2540="","",IF($P2540=1,0,N($E2540)*IFERROR(INDEX(Products!$D$8:$D$307,MATCH($D2540,Products!$A$8:$A$307,0)),0)))</f>
        <v/>
      </c>
      <c r="M2540" s="52">
        <f>IF(OR(K2540="",$O2540=0),IF(K2540="","",0),IF($P2540=1,0,K2540*(N(INDEX(Settings!$E$11:$E$18,$O2540))+N(INDEX(Settings!$G$11:$G$18,$O2540)))+N(INDEX(Settings!$F$11:$F$18,$O2540))))</f>
        <v/>
      </c>
      <c r="N2540" s="53">
        <f>IF(K2540="","",K2540-L2540-M2540-N($I2540)-$P2540*N(Settings!$D$20))</f>
        <v/>
      </c>
      <c r="O2540">
        <f>IF($C2540="",0,IFERROR(MATCH($C2540,Settings!$D$11:$D$18,0),0))</f>
        <v/>
      </c>
      <c r="P2540">
        <f>IF(LOWER(TRIM($J2540&amp;""))="x",1,0)</f>
        <v/>
      </c>
    </row>
    <row r="2541">
      <c r="A2541" s="49" t="n"/>
      <c r="B2541" s="50" t="n"/>
      <c r="C2541" s="50" t="n"/>
      <c r="D2541" s="50" t="n"/>
      <c r="E2541" s="50" t="n"/>
      <c r="F2541" s="51" t="n"/>
      <c r="G2541" s="51" t="n"/>
      <c r="H2541" s="51" t="n"/>
      <c r="I2541" s="51" t="n"/>
      <c r="J2541" s="50" t="n"/>
      <c r="K2541" s="52">
        <f>IF(OR($A2541="",$E2541=""),"",IF($P2541=1,0,N($E2541)*N($F2541)-N($G2541)+N($H2541)))</f>
        <v/>
      </c>
      <c r="L2541" s="52">
        <f>IF(K2541="","",IF($P2541=1,0,N($E2541)*IFERROR(INDEX(Products!$D$8:$D$307,MATCH($D2541,Products!$A$8:$A$307,0)),0)))</f>
        <v/>
      </c>
      <c r="M2541" s="52">
        <f>IF(OR(K2541="",$O2541=0),IF(K2541="","",0),IF($P2541=1,0,K2541*(N(INDEX(Settings!$E$11:$E$18,$O2541))+N(INDEX(Settings!$G$11:$G$18,$O2541)))+N(INDEX(Settings!$F$11:$F$18,$O2541))))</f>
        <v/>
      </c>
      <c r="N2541" s="53">
        <f>IF(K2541="","",K2541-L2541-M2541-N($I2541)-$P2541*N(Settings!$D$20))</f>
        <v/>
      </c>
      <c r="O2541">
        <f>IF($C2541="",0,IFERROR(MATCH($C2541,Settings!$D$11:$D$18,0),0))</f>
        <v/>
      </c>
      <c r="P2541">
        <f>IF(LOWER(TRIM($J2541&amp;""))="x",1,0)</f>
        <v/>
      </c>
    </row>
    <row r="2542">
      <c r="A2542" s="49" t="n"/>
      <c r="B2542" s="50" t="n"/>
      <c r="C2542" s="50" t="n"/>
      <c r="D2542" s="50" t="n"/>
      <c r="E2542" s="50" t="n"/>
      <c r="F2542" s="51" t="n"/>
      <c r="G2542" s="51" t="n"/>
      <c r="H2542" s="51" t="n"/>
      <c r="I2542" s="51" t="n"/>
      <c r="J2542" s="50" t="n"/>
      <c r="K2542" s="52">
        <f>IF(OR($A2542="",$E2542=""),"",IF($P2542=1,0,N($E2542)*N($F2542)-N($G2542)+N($H2542)))</f>
        <v/>
      </c>
      <c r="L2542" s="52">
        <f>IF(K2542="","",IF($P2542=1,0,N($E2542)*IFERROR(INDEX(Products!$D$8:$D$307,MATCH($D2542,Products!$A$8:$A$307,0)),0)))</f>
        <v/>
      </c>
      <c r="M2542" s="52">
        <f>IF(OR(K2542="",$O2542=0),IF(K2542="","",0),IF($P2542=1,0,K2542*(N(INDEX(Settings!$E$11:$E$18,$O2542))+N(INDEX(Settings!$G$11:$G$18,$O2542)))+N(INDEX(Settings!$F$11:$F$18,$O2542))))</f>
        <v/>
      </c>
      <c r="N2542" s="53">
        <f>IF(K2542="","",K2542-L2542-M2542-N($I2542)-$P2542*N(Settings!$D$20))</f>
        <v/>
      </c>
      <c r="O2542">
        <f>IF($C2542="",0,IFERROR(MATCH($C2542,Settings!$D$11:$D$18,0),0))</f>
        <v/>
      </c>
      <c r="P2542">
        <f>IF(LOWER(TRIM($J2542&amp;""))="x",1,0)</f>
        <v/>
      </c>
    </row>
    <row r="2543">
      <c r="A2543" s="49" t="n"/>
      <c r="B2543" s="50" t="n"/>
      <c r="C2543" s="50" t="n"/>
      <c r="D2543" s="50" t="n"/>
      <c r="E2543" s="50" t="n"/>
      <c r="F2543" s="51" t="n"/>
      <c r="G2543" s="51" t="n"/>
      <c r="H2543" s="51" t="n"/>
      <c r="I2543" s="51" t="n"/>
      <c r="J2543" s="50" t="n"/>
      <c r="K2543" s="52">
        <f>IF(OR($A2543="",$E2543=""),"",IF($P2543=1,0,N($E2543)*N($F2543)-N($G2543)+N($H2543)))</f>
        <v/>
      </c>
      <c r="L2543" s="52">
        <f>IF(K2543="","",IF($P2543=1,0,N($E2543)*IFERROR(INDEX(Products!$D$8:$D$307,MATCH($D2543,Products!$A$8:$A$307,0)),0)))</f>
        <v/>
      </c>
      <c r="M2543" s="52">
        <f>IF(OR(K2543="",$O2543=0),IF(K2543="","",0),IF($P2543=1,0,K2543*(N(INDEX(Settings!$E$11:$E$18,$O2543))+N(INDEX(Settings!$G$11:$G$18,$O2543)))+N(INDEX(Settings!$F$11:$F$18,$O2543))))</f>
        <v/>
      </c>
      <c r="N2543" s="53">
        <f>IF(K2543="","",K2543-L2543-M2543-N($I2543)-$P2543*N(Settings!$D$20))</f>
        <v/>
      </c>
      <c r="O2543">
        <f>IF($C2543="",0,IFERROR(MATCH($C2543,Settings!$D$11:$D$18,0),0))</f>
        <v/>
      </c>
      <c r="P2543">
        <f>IF(LOWER(TRIM($J2543&amp;""))="x",1,0)</f>
        <v/>
      </c>
    </row>
    <row r="2544">
      <c r="A2544" s="49" t="n"/>
      <c r="B2544" s="50" t="n"/>
      <c r="C2544" s="50" t="n"/>
      <c r="D2544" s="50" t="n"/>
      <c r="E2544" s="50" t="n"/>
      <c r="F2544" s="51" t="n"/>
      <c r="G2544" s="51" t="n"/>
      <c r="H2544" s="51" t="n"/>
      <c r="I2544" s="51" t="n"/>
      <c r="J2544" s="50" t="n"/>
      <c r="K2544" s="52">
        <f>IF(OR($A2544="",$E2544=""),"",IF($P2544=1,0,N($E2544)*N($F2544)-N($G2544)+N($H2544)))</f>
        <v/>
      </c>
      <c r="L2544" s="52">
        <f>IF(K2544="","",IF($P2544=1,0,N($E2544)*IFERROR(INDEX(Products!$D$8:$D$307,MATCH($D2544,Products!$A$8:$A$307,0)),0)))</f>
        <v/>
      </c>
      <c r="M2544" s="52">
        <f>IF(OR(K2544="",$O2544=0),IF(K2544="","",0),IF($P2544=1,0,K2544*(N(INDEX(Settings!$E$11:$E$18,$O2544))+N(INDEX(Settings!$G$11:$G$18,$O2544)))+N(INDEX(Settings!$F$11:$F$18,$O2544))))</f>
        <v/>
      </c>
      <c r="N2544" s="53">
        <f>IF(K2544="","",K2544-L2544-M2544-N($I2544)-$P2544*N(Settings!$D$20))</f>
        <v/>
      </c>
      <c r="O2544">
        <f>IF($C2544="",0,IFERROR(MATCH($C2544,Settings!$D$11:$D$18,0),0))</f>
        <v/>
      </c>
      <c r="P2544">
        <f>IF(LOWER(TRIM($J2544&amp;""))="x",1,0)</f>
        <v/>
      </c>
    </row>
    <row r="2545">
      <c r="A2545" s="49" t="n"/>
      <c r="B2545" s="50" t="n"/>
      <c r="C2545" s="50" t="n"/>
      <c r="D2545" s="50" t="n"/>
      <c r="E2545" s="50" t="n"/>
      <c r="F2545" s="51" t="n"/>
      <c r="G2545" s="51" t="n"/>
      <c r="H2545" s="51" t="n"/>
      <c r="I2545" s="51" t="n"/>
      <c r="J2545" s="50" t="n"/>
      <c r="K2545" s="52">
        <f>IF(OR($A2545="",$E2545=""),"",IF($P2545=1,0,N($E2545)*N($F2545)-N($G2545)+N($H2545)))</f>
        <v/>
      </c>
      <c r="L2545" s="52">
        <f>IF(K2545="","",IF($P2545=1,0,N($E2545)*IFERROR(INDEX(Products!$D$8:$D$307,MATCH($D2545,Products!$A$8:$A$307,0)),0)))</f>
        <v/>
      </c>
      <c r="M2545" s="52">
        <f>IF(OR(K2545="",$O2545=0),IF(K2545="","",0),IF($P2545=1,0,K2545*(N(INDEX(Settings!$E$11:$E$18,$O2545))+N(INDEX(Settings!$G$11:$G$18,$O2545)))+N(INDEX(Settings!$F$11:$F$18,$O2545))))</f>
        <v/>
      </c>
      <c r="N2545" s="53">
        <f>IF(K2545="","",K2545-L2545-M2545-N($I2545)-$P2545*N(Settings!$D$20))</f>
        <v/>
      </c>
      <c r="O2545">
        <f>IF($C2545="",0,IFERROR(MATCH($C2545,Settings!$D$11:$D$18,0),0))</f>
        <v/>
      </c>
      <c r="P2545">
        <f>IF(LOWER(TRIM($J2545&amp;""))="x",1,0)</f>
        <v/>
      </c>
    </row>
    <row r="2546">
      <c r="A2546" s="49" t="n"/>
      <c r="B2546" s="50" t="n"/>
      <c r="C2546" s="50" t="n"/>
      <c r="D2546" s="50" t="n"/>
      <c r="E2546" s="50" t="n"/>
      <c r="F2546" s="51" t="n"/>
      <c r="G2546" s="51" t="n"/>
      <c r="H2546" s="51" t="n"/>
      <c r="I2546" s="51" t="n"/>
      <c r="J2546" s="50" t="n"/>
      <c r="K2546" s="52">
        <f>IF(OR($A2546="",$E2546=""),"",IF($P2546=1,0,N($E2546)*N($F2546)-N($G2546)+N($H2546)))</f>
        <v/>
      </c>
      <c r="L2546" s="52">
        <f>IF(K2546="","",IF($P2546=1,0,N($E2546)*IFERROR(INDEX(Products!$D$8:$D$307,MATCH($D2546,Products!$A$8:$A$307,0)),0)))</f>
        <v/>
      </c>
      <c r="M2546" s="52">
        <f>IF(OR(K2546="",$O2546=0),IF(K2546="","",0),IF($P2546=1,0,K2546*(N(INDEX(Settings!$E$11:$E$18,$O2546))+N(INDEX(Settings!$G$11:$G$18,$O2546)))+N(INDEX(Settings!$F$11:$F$18,$O2546))))</f>
        <v/>
      </c>
      <c r="N2546" s="53">
        <f>IF(K2546="","",K2546-L2546-M2546-N($I2546)-$P2546*N(Settings!$D$20))</f>
        <v/>
      </c>
      <c r="O2546">
        <f>IF($C2546="",0,IFERROR(MATCH($C2546,Settings!$D$11:$D$18,0),0))</f>
        <v/>
      </c>
      <c r="P2546">
        <f>IF(LOWER(TRIM($J2546&amp;""))="x",1,0)</f>
        <v/>
      </c>
    </row>
    <row r="2547">
      <c r="A2547" s="49" t="n"/>
      <c r="B2547" s="50" t="n"/>
      <c r="C2547" s="50" t="n"/>
      <c r="D2547" s="50" t="n"/>
      <c r="E2547" s="50" t="n"/>
      <c r="F2547" s="51" t="n"/>
      <c r="G2547" s="51" t="n"/>
      <c r="H2547" s="51" t="n"/>
      <c r="I2547" s="51" t="n"/>
      <c r="J2547" s="50" t="n"/>
      <c r="K2547" s="52">
        <f>IF(OR($A2547="",$E2547=""),"",IF($P2547=1,0,N($E2547)*N($F2547)-N($G2547)+N($H2547)))</f>
        <v/>
      </c>
      <c r="L2547" s="52">
        <f>IF(K2547="","",IF($P2547=1,0,N($E2547)*IFERROR(INDEX(Products!$D$8:$D$307,MATCH($D2547,Products!$A$8:$A$307,0)),0)))</f>
        <v/>
      </c>
      <c r="M2547" s="52">
        <f>IF(OR(K2547="",$O2547=0),IF(K2547="","",0),IF($P2547=1,0,K2547*(N(INDEX(Settings!$E$11:$E$18,$O2547))+N(INDEX(Settings!$G$11:$G$18,$O2547)))+N(INDEX(Settings!$F$11:$F$18,$O2547))))</f>
        <v/>
      </c>
      <c r="N2547" s="53">
        <f>IF(K2547="","",K2547-L2547-M2547-N($I2547)-$P2547*N(Settings!$D$20))</f>
        <v/>
      </c>
      <c r="O2547">
        <f>IF($C2547="",0,IFERROR(MATCH($C2547,Settings!$D$11:$D$18,0),0))</f>
        <v/>
      </c>
      <c r="P2547">
        <f>IF(LOWER(TRIM($J2547&amp;""))="x",1,0)</f>
        <v/>
      </c>
    </row>
    <row r="2548">
      <c r="A2548" s="49" t="n"/>
      <c r="B2548" s="50" t="n"/>
      <c r="C2548" s="50" t="n"/>
      <c r="D2548" s="50" t="n"/>
      <c r="E2548" s="50" t="n"/>
      <c r="F2548" s="51" t="n"/>
      <c r="G2548" s="51" t="n"/>
      <c r="H2548" s="51" t="n"/>
      <c r="I2548" s="51" t="n"/>
      <c r="J2548" s="50" t="n"/>
      <c r="K2548" s="52">
        <f>IF(OR($A2548="",$E2548=""),"",IF($P2548=1,0,N($E2548)*N($F2548)-N($G2548)+N($H2548)))</f>
        <v/>
      </c>
      <c r="L2548" s="52">
        <f>IF(K2548="","",IF($P2548=1,0,N($E2548)*IFERROR(INDEX(Products!$D$8:$D$307,MATCH($D2548,Products!$A$8:$A$307,0)),0)))</f>
        <v/>
      </c>
      <c r="M2548" s="52">
        <f>IF(OR(K2548="",$O2548=0),IF(K2548="","",0),IF($P2548=1,0,K2548*(N(INDEX(Settings!$E$11:$E$18,$O2548))+N(INDEX(Settings!$G$11:$G$18,$O2548)))+N(INDEX(Settings!$F$11:$F$18,$O2548))))</f>
        <v/>
      </c>
      <c r="N2548" s="53">
        <f>IF(K2548="","",K2548-L2548-M2548-N($I2548)-$P2548*N(Settings!$D$20))</f>
        <v/>
      </c>
      <c r="O2548">
        <f>IF($C2548="",0,IFERROR(MATCH($C2548,Settings!$D$11:$D$18,0),0))</f>
        <v/>
      </c>
      <c r="P2548">
        <f>IF(LOWER(TRIM($J2548&amp;""))="x",1,0)</f>
        <v/>
      </c>
    </row>
    <row r="2549">
      <c r="A2549" s="49" t="n"/>
      <c r="B2549" s="50" t="n"/>
      <c r="C2549" s="50" t="n"/>
      <c r="D2549" s="50" t="n"/>
      <c r="E2549" s="50" t="n"/>
      <c r="F2549" s="51" t="n"/>
      <c r="G2549" s="51" t="n"/>
      <c r="H2549" s="51" t="n"/>
      <c r="I2549" s="51" t="n"/>
      <c r="J2549" s="50" t="n"/>
      <c r="K2549" s="52">
        <f>IF(OR($A2549="",$E2549=""),"",IF($P2549=1,0,N($E2549)*N($F2549)-N($G2549)+N($H2549)))</f>
        <v/>
      </c>
      <c r="L2549" s="52">
        <f>IF(K2549="","",IF($P2549=1,0,N($E2549)*IFERROR(INDEX(Products!$D$8:$D$307,MATCH($D2549,Products!$A$8:$A$307,0)),0)))</f>
        <v/>
      </c>
      <c r="M2549" s="52">
        <f>IF(OR(K2549="",$O2549=0),IF(K2549="","",0),IF($P2549=1,0,K2549*(N(INDEX(Settings!$E$11:$E$18,$O2549))+N(INDEX(Settings!$G$11:$G$18,$O2549)))+N(INDEX(Settings!$F$11:$F$18,$O2549))))</f>
        <v/>
      </c>
      <c r="N2549" s="53">
        <f>IF(K2549="","",K2549-L2549-M2549-N($I2549)-$P2549*N(Settings!$D$20))</f>
        <v/>
      </c>
      <c r="O2549">
        <f>IF($C2549="",0,IFERROR(MATCH($C2549,Settings!$D$11:$D$18,0),0))</f>
        <v/>
      </c>
      <c r="P2549">
        <f>IF(LOWER(TRIM($J2549&amp;""))="x",1,0)</f>
        <v/>
      </c>
    </row>
    <row r="2550">
      <c r="A2550" s="49" t="n"/>
      <c r="B2550" s="50" t="n"/>
      <c r="C2550" s="50" t="n"/>
      <c r="D2550" s="50" t="n"/>
      <c r="E2550" s="50" t="n"/>
      <c r="F2550" s="51" t="n"/>
      <c r="G2550" s="51" t="n"/>
      <c r="H2550" s="51" t="n"/>
      <c r="I2550" s="51" t="n"/>
      <c r="J2550" s="50" t="n"/>
      <c r="K2550" s="52">
        <f>IF(OR($A2550="",$E2550=""),"",IF($P2550=1,0,N($E2550)*N($F2550)-N($G2550)+N($H2550)))</f>
        <v/>
      </c>
      <c r="L2550" s="52">
        <f>IF(K2550="","",IF($P2550=1,0,N($E2550)*IFERROR(INDEX(Products!$D$8:$D$307,MATCH($D2550,Products!$A$8:$A$307,0)),0)))</f>
        <v/>
      </c>
      <c r="M2550" s="52">
        <f>IF(OR(K2550="",$O2550=0),IF(K2550="","",0),IF($P2550=1,0,K2550*(N(INDEX(Settings!$E$11:$E$18,$O2550))+N(INDEX(Settings!$G$11:$G$18,$O2550)))+N(INDEX(Settings!$F$11:$F$18,$O2550))))</f>
        <v/>
      </c>
      <c r="N2550" s="53">
        <f>IF(K2550="","",K2550-L2550-M2550-N($I2550)-$P2550*N(Settings!$D$20))</f>
        <v/>
      </c>
      <c r="O2550">
        <f>IF($C2550="",0,IFERROR(MATCH($C2550,Settings!$D$11:$D$18,0),0))</f>
        <v/>
      </c>
      <c r="P2550">
        <f>IF(LOWER(TRIM($J2550&amp;""))="x",1,0)</f>
        <v/>
      </c>
    </row>
    <row r="2551">
      <c r="A2551" s="49" t="n"/>
      <c r="B2551" s="50" t="n"/>
      <c r="C2551" s="50" t="n"/>
      <c r="D2551" s="50" t="n"/>
      <c r="E2551" s="50" t="n"/>
      <c r="F2551" s="51" t="n"/>
      <c r="G2551" s="51" t="n"/>
      <c r="H2551" s="51" t="n"/>
      <c r="I2551" s="51" t="n"/>
      <c r="J2551" s="50" t="n"/>
      <c r="K2551" s="52">
        <f>IF(OR($A2551="",$E2551=""),"",IF($P2551=1,0,N($E2551)*N($F2551)-N($G2551)+N($H2551)))</f>
        <v/>
      </c>
      <c r="L2551" s="52">
        <f>IF(K2551="","",IF($P2551=1,0,N($E2551)*IFERROR(INDEX(Products!$D$8:$D$307,MATCH($D2551,Products!$A$8:$A$307,0)),0)))</f>
        <v/>
      </c>
      <c r="M2551" s="52">
        <f>IF(OR(K2551="",$O2551=0),IF(K2551="","",0),IF($P2551=1,0,K2551*(N(INDEX(Settings!$E$11:$E$18,$O2551))+N(INDEX(Settings!$G$11:$G$18,$O2551)))+N(INDEX(Settings!$F$11:$F$18,$O2551))))</f>
        <v/>
      </c>
      <c r="N2551" s="53">
        <f>IF(K2551="","",K2551-L2551-M2551-N($I2551)-$P2551*N(Settings!$D$20))</f>
        <v/>
      </c>
      <c r="O2551">
        <f>IF($C2551="",0,IFERROR(MATCH($C2551,Settings!$D$11:$D$18,0),0))</f>
        <v/>
      </c>
      <c r="P2551">
        <f>IF(LOWER(TRIM($J2551&amp;""))="x",1,0)</f>
        <v/>
      </c>
    </row>
    <row r="2552">
      <c r="A2552" s="49" t="n"/>
      <c r="B2552" s="50" t="n"/>
      <c r="C2552" s="50" t="n"/>
      <c r="D2552" s="50" t="n"/>
      <c r="E2552" s="50" t="n"/>
      <c r="F2552" s="51" t="n"/>
      <c r="G2552" s="51" t="n"/>
      <c r="H2552" s="51" t="n"/>
      <c r="I2552" s="51" t="n"/>
      <c r="J2552" s="50" t="n"/>
      <c r="K2552" s="52">
        <f>IF(OR($A2552="",$E2552=""),"",IF($P2552=1,0,N($E2552)*N($F2552)-N($G2552)+N($H2552)))</f>
        <v/>
      </c>
      <c r="L2552" s="52">
        <f>IF(K2552="","",IF($P2552=1,0,N($E2552)*IFERROR(INDEX(Products!$D$8:$D$307,MATCH($D2552,Products!$A$8:$A$307,0)),0)))</f>
        <v/>
      </c>
      <c r="M2552" s="52">
        <f>IF(OR(K2552="",$O2552=0),IF(K2552="","",0),IF($P2552=1,0,K2552*(N(INDEX(Settings!$E$11:$E$18,$O2552))+N(INDEX(Settings!$G$11:$G$18,$O2552)))+N(INDEX(Settings!$F$11:$F$18,$O2552))))</f>
        <v/>
      </c>
      <c r="N2552" s="53">
        <f>IF(K2552="","",K2552-L2552-M2552-N($I2552)-$P2552*N(Settings!$D$20))</f>
        <v/>
      </c>
      <c r="O2552">
        <f>IF($C2552="",0,IFERROR(MATCH($C2552,Settings!$D$11:$D$18,0),0))</f>
        <v/>
      </c>
      <c r="P2552">
        <f>IF(LOWER(TRIM($J2552&amp;""))="x",1,0)</f>
        <v/>
      </c>
    </row>
    <row r="2553">
      <c r="A2553" s="49" t="n"/>
      <c r="B2553" s="50" t="n"/>
      <c r="C2553" s="50" t="n"/>
      <c r="D2553" s="50" t="n"/>
      <c r="E2553" s="50" t="n"/>
      <c r="F2553" s="51" t="n"/>
      <c r="G2553" s="51" t="n"/>
      <c r="H2553" s="51" t="n"/>
      <c r="I2553" s="51" t="n"/>
      <c r="J2553" s="50" t="n"/>
      <c r="K2553" s="52">
        <f>IF(OR($A2553="",$E2553=""),"",IF($P2553=1,0,N($E2553)*N($F2553)-N($G2553)+N($H2553)))</f>
        <v/>
      </c>
      <c r="L2553" s="52">
        <f>IF(K2553="","",IF($P2553=1,0,N($E2553)*IFERROR(INDEX(Products!$D$8:$D$307,MATCH($D2553,Products!$A$8:$A$307,0)),0)))</f>
        <v/>
      </c>
      <c r="M2553" s="52">
        <f>IF(OR(K2553="",$O2553=0),IF(K2553="","",0),IF($P2553=1,0,K2553*(N(INDEX(Settings!$E$11:$E$18,$O2553))+N(INDEX(Settings!$G$11:$G$18,$O2553)))+N(INDEX(Settings!$F$11:$F$18,$O2553))))</f>
        <v/>
      </c>
      <c r="N2553" s="53">
        <f>IF(K2553="","",K2553-L2553-M2553-N($I2553)-$P2553*N(Settings!$D$20))</f>
        <v/>
      </c>
      <c r="O2553">
        <f>IF($C2553="",0,IFERROR(MATCH($C2553,Settings!$D$11:$D$18,0),0))</f>
        <v/>
      </c>
      <c r="P2553">
        <f>IF(LOWER(TRIM($J2553&amp;""))="x",1,0)</f>
        <v/>
      </c>
    </row>
    <row r="2554">
      <c r="A2554" s="49" t="n"/>
      <c r="B2554" s="50" t="n"/>
      <c r="C2554" s="50" t="n"/>
      <c r="D2554" s="50" t="n"/>
      <c r="E2554" s="50" t="n"/>
      <c r="F2554" s="51" t="n"/>
      <c r="G2554" s="51" t="n"/>
      <c r="H2554" s="51" t="n"/>
      <c r="I2554" s="51" t="n"/>
      <c r="J2554" s="50" t="n"/>
      <c r="K2554" s="52">
        <f>IF(OR($A2554="",$E2554=""),"",IF($P2554=1,0,N($E2554)*N($F2554)-N($G2554)+N($H2554)))</f>
        <v/>
      </c>
      <c r="L2554" s="52">
        <f>IF(K2554="","",IF($P2554=1,0,N($E2554)*IFERROR(INDEX(Products!$D$8:$D$307,MATCH($D2554,Products!$A$8:$A$307,0)),0)))</f>
        <v/>
      </c>
      <c r="M2554" s="52">
        <f>IF(OR(K2554="",$O2554=0),IF(K2554="","",0),IF($P2554=1,0,K2554*(N(INDEX(Settings!$E$11:$E$18,$O2554))+N(INDEX(Settings!$G$11:$G$18,$O2554)))+N(INDEX(Settings!$F$11:$F$18,$O2554))))</f>
        <v/>
      </c>
      <c r="N2554" s="53">
        <f>IF(K2554="","",K2554-L2554-M2554-N($I2554)-$P2554*N(Settings!$D$20))</f>
        <v/>
      </c>
      <c r="O2554">
        <f>IF($C2554="",0,IFERROR(MATCH($C2554,Settings!$D$11:$D$18,0),0))</f>
        <v/>
      </c>
      <c r="P2554">
        <f>IF(LOWER(TRIM($J2554&amp;""))="x",1,0)</f>
        <v/>
      </c>
    </row>
    <row r="2555">
      <c r="A2555" s="49" t="n"/>
      <c r="B2555" s="50" t="n"/>
      <c r="C2555" s="50" t="n"/>
      <c r="D2555" s="50" t="n"/>
      <c r="E2555" s="50" t="n"/>
      <c r="F2555" s="51" t="n"/>
      <c r="G2555" s="51" t="n"/>
      <c r="H2555" s="51" t="n"/>
      <c r="I2555" s="51" t="n"/>
      <c r="J2555" s="50" t="n"/>
      <c r="K2555" s="52">
        <f>IF(OR($A2555="",$E2555=""),"",IF($P2555=1,0,N($E2555)*N($F2555)-N($G2555)+N($H2555)))</f>
        <v/>
      </c>
      <c r="L2555" s="52">
        <f>IF(K2555="","",IF($P2555=1,0,N($E2555)*IFERROR(INDEX(Products!$D$8:$D$307,MATCH($D2555,Products!$A$8:$A$307,0)),0)))</f>
        <v/>
      </c>
      <c r="M2555" s="52">
        <f>IF(OR(K2555="",$O2555=0),IF(K2555="","",0),IF($P2555=1,0,K2555*(N(INDEX(Settings!$E$11:$E$18,$O2555))+N(INDEX(Settings!$G$11:$G$18,$O2555)))+N(INDEX(Settings!$F$11:$F$18,$O2555))))</f>
        <v/>
      </c>
      <c r="N2555" s="53">
        <f>IF(K2555="","",K2555-L2555-M2555-N($I2555)-$P2555*N(Settings!$D$20))</f>
        <v/>
      </c>
      <c r="O2555">
        <f>IF($C2555="",0,IFERROR(MATCH($C2555,Settings!$D$11:$D$18,0),0))</f>
        <v/>
      </c>
      <c r="P2555">
        <f>IF(LOWER(TRIM($J2555&amp;""))="x",1,0)</f>
        <v/>
      </c>
    </row>
    <row r="2556">
      <c r="A2556" s="49" t="n"/>
      <c r="B2556" s="50" t="n"/>
      <c r="C2556" s="50" t="n"/>
      <c r="D2556" s="50" t="n"/>
      <c r="E2556" s="50" t="n"/>
      <c r="F2556" s="51" t="n"/>
      <c r="G2556" s="51" t="n"/>
      <c r="H2556" s="51" t="n"/>
      <c r="I2556" s="51" t="n"/>
      <c r="J2556" s="50" t="n"/>
      <c r="K2556" s="52">
        <f>IF(OR($A2556="",$E2556=""),"",IF($P2556=1,0,N($E2556)*N($F2556)-N($G2556)+N($H2556)))</f>
        <v/>
      </c>
      <c r="L2556" s="52">
        <f>IF(K2556="","",IF($P2556=1,0,N($E2556)*IFERROR(INDEX(Products!$D$8:$D$307,MATCH($D2556,Products!$A$8:$A$307,0)),0)))</f>
        <v/>
      </c>
      <c r="M2556" s="52">
        <f>IF(OR(K2556="",$O2556=0),IF(K2556="","",0),IF($P2556=1,0,K2556*(N(INDEX(Settings!$E$11:$E$18,$O2556))+N(INDEX(Settings!$G$11:$G$18,$O2556)))+N(INDEX(Settings!$F$11:$F$18,$O2556))))</f>
        <v/>
      </c>
      <c r="N2556" s="53">
        <f>IF(K2556="","",K2556-L2556-M2556-N($I2556)-$P2556*N(Settings!$D$20))</f>
        <v/>
      </c>
      <c r="O2556">
        <f>IF($C2556="",0,IFERROR(MATCH($C2556,Settings!$D$11:$D$18,0),0))</f>
        <v/>
      </c>
      <c r="P2556">
        <f>IF(LOWER(TRIM($J2556&amp;""))="x",1,0)</f>
        <v/>
      </c>
    </row>
    <row r="2557">
      <c r="A2557" s="49" t="n"/>
      <c r="B2557" s="50" t="n"/>
      <c r="C2557" s="50" t="n"/>
      <c r="D2557" s="50" t="n"/>
      <c r="E2557" s="50" t="n"/>
      <c r="F2557" s="51" t="n"/>
      <c r="G2557" s="51" t="n"/>
      <c r="H2557" s="51" t="n"/>
      <c r="I2557" s="51" t="n"/>
      <c r="J2557" s="50" t="n"/>
      <c r="K2557" s="52">
        <f>IF(OR($A2557="",$E2557=""),"",IF($P2557=1,0,N($E2557)*N($F2557)-N($G2557)+N($H2557)))</f>
        <v/>
      </c>
      <c r="L2557" s="52">
        <f>IF(K2557="","",IF($P2557=1,0,N($E2557)*IFERROR(INDEX(Products!$D$8:$D$307,MATCH($D2557,Products!$A$8:$A$307,0)),0)))</f>
        <v/>
      </c>
      <c r="M2557" s="52">
        <f>IF(OR(K2557="",$O2557=0),IF(K2557="","",0),IF($P2557=1,0,K2557*(N(INDEX(Settings!$E$11:$E$18,$O2557))+N(INDEX(Settings!$G$11:$G$18,$O2557)))+N(INDEX(Settings!$F$11:$F$18,$O2557))))</f>
        <v/>
      </c>
      <c r="N2557" s="53">
        <f>IF(K2557="","",K2557-L2557-M2557-N($I2557)-$P2557*N(Settings!$D$20))</f>
        <v/>
      </c>
      <c r="O2557">
        <f>IF($C2557="",0,IFERROR(MATCH($C2557,Settings!$D$11:$D$18,0),0))</f>
        <v/>
      </c>
      <c r="P2557">
        <f>IF(LOWER(TRIM($J2557&amp;""))="x",1,0)</f>
        <v/>
      </c>
    </row>
    <row r="2558">
      <c r="A2558" s="49" t="n"/>
      <c r="B2558" s="50" t="n"/>
      <c r="C2558" s="50" t="n"/>
      <c r="D2558" s="50" t="n"/>
      <c r="E2558" s="50" t="n"/>
      <c r="F2558" s="51" t="n"/>
      <c r="G2558" s="51" t="n"/>
      <c r="H2558" s="51" t="n"/>
      <c r="I2558" s="51" t="n"/>
      <c r="J2558" s="50" t="n"/>
      <c r="K2558" s="52">
        <f>IF(OR($A2558="",$E2558=""),"",IF($P2558=1,0,N($E2558)*N($F2558)-N($G2558)+N($H2558)))</f>
        <v/>
      </c>
      <c r="L2558" s="52">
        <f>IF(K2558="","",IF($P2558=1,0,N($E2558)*IFERROR(INDEX(Products!$D$8:$D$307,MATCH($D2558,Products!$A$8:$A$307,0)),0)))</f>
        <v/>
      </c>
      <c r="M2558" s="52">
        <f>IF(OR(K2558="",$O2558=0),IF(K2558="","",0),IF($P2558=1,0,K2558*(N(INDEX(Settings!$E$11:$E$18,$O2558))+N(INDEX(Settings!$G$11:$G$18,$O2558)))+N(INDEX(Settings!$F$11:$F$18,$O2558))))</f>
        <v/>
      </c>
      <c r="N2558" s="53">
        <f>IF(K2558="","",K2558-L2558-M2558-N($I2558)-$P2558*N(Settings!$D$20))</f>
        <v/>
      </c>
      <c r="O2558">
        <f>IF($C2558="",0,IFERROR(MATCH($C2558,Settings!$D$11:$D$18,0),0))</f>
        <v/>
      </c>
      <c r="P2558">
        <f>IF(LOWER(TRIM($J2558&amp;""))="x",1,0)</f>
        <v/>
      </c>
    </row>
    <row r="2559">
      <c r="A2559" s="49" t="n"/>
      <c r="B2559" s="50" t="n"/>
      <c r="C2559" s="50" t="n"/>
      <c r="D2559" s="50" t="n"/>
      <c r="E2559" s="50" t="n"/>
      <c r="F2559" s="51" t="n"/>
      <c r="G2559" s="51" t="n"/>
      <c r="H2559" s="51" t="n"/>
      <c r="I2559" s="51" t="n"/>
      <c r="J2559" s="50" t="n"/>
      <c r="K2559" s="52">
        <f>IF(OR($A2559="",$E2559=""),"",IF($P2559=1,0,N($E2559)*N($F2559)-N($G2559)+N($H2559)))</f>
        <v/>
      </c>
      <c r="L2559" s="52">
        <f>IF(K2559="","",IF($P2559=1,0,N($E2559)*IFERROR(INDEX(Products!$D$8:$D$307,MATCH($D2559,Products!$A$8:$A$307,0)),0)))</f>
        <v/>
      </c>
      <c r="M2559" s="52">
        <f>IF(OR(K2559="",$O2559=0),IF(K2559="","",0),IF($P2559=1,0,K2559*(N(INDEX(Settings!$E$11:$E$18,$O2559))+N(INDEX(Settings!$G$11:$G$18,$O2559)))+N(INDEX(Settings!$F$11:$F$18,$O2559))))</f>
        <v/>
      </c>
      <c r="N2559" s="53">
        <f>IF(K2559="","",K2559-L2559-M2559-N($I2559)-$P2559*N(Settings!$D$20))</f>
        <v/>
      </c>
      <c r="O2559">
        <f>IF($C2559="",0,IFERROR(MATCH($C2559,Settings!$D$11:$D$18,0),0))</f>
        <v/>
      </c>
      <c r="P2559">
        <f>IF(LOWER(TRIM($J2559&amp;""))="x",1,0)</f>
        <v/>
      </c>
    </row>
    <row r="2560">
      <c r="A2560" s="49" t="n"/>
      <c r="B2560" s="50" t="n"/>
      <c r="C2560" s="50" t="n"/>
      <c r="D2560" s="50" t="n"/>
      <c r="E2560" s="50" t="n"/>
      <c r="F2560" s="51" t="n"/>
      <c r="G2560" s="51" t="n"/>
      <c r="H2560" s="51" t="n"/>
      <c r="I2560" s="51" t="n"/>
      <c r="J2560" s="50" t="n"/>
      <c r="K2560" s="52">
        <f>IF(OR($A2560="",$E2560=""),"",IF($P2560=1,0,N($E2560)*N($F2560)-N($G2560)+N($H2560)))</f>
        <v/>
      </c>
      <c r="L2560" s="52">
        <f>IF(K2560="","",IF($P2560=1,0,N($E2560)*IFERROR(INDEX(Products!$D$8:$D$307,MATCH($D2560,Products!$A$8:$A$307,0)),0)))</f>
        <v/>
      </c>
      <c r="M2560" s="52">
        <f>IF(OR(K2560="",$O2560=0),IF(K2560="","",0),IF($P2560=1,0,K2560*(N(INDEX(Settings!$E$11:$E$18,$O2560))+N(INDEX(Settings!$G$11:$G$18,$O2560)))+N(INDEX(Settings!$F$11:$F$18,$O2560))))</f>
        <v/>
      </c>
      <c r="N2560" s="53">
        <f>IF(K2560="","",K2560-L2560-M2560-N($I2560)-$P2560*N(Settings!$D$20))</f>
        <v/>
      </c>
      <c r="O2560">
        <f>IF($C2560="",0,IFERROR(MATCH($C2560,Settings!$D$11:$D$18,0),0))</f>
        <v/>
      </c>
      <c r="P2560">
        <f>IF(LOWER(TRIM($J2560&amp;""))="x",1,0)</f>
        <v/>
      </c>
    </row>
    <row r="2561">
      <c r="A2561" s="49" t="n"/>
      <c r="B2561" s="50" t="n"/>
      <c r="C2561" s="50" t="n"/>
      <c r="D2561" s="50" t="n"/>
      <c r="E2561" s="50" t="n"/>
      <c r="F2561" s="51" t="n"/>
      <c r="G2561" s="51" t="n"/>
      <c r="H2561" s="51" t="n"/>
      <c r="I2561" s="51" t="n"/>
      <c r="J2561" s="50" t="n"/>
      <c r="K2561" s="52">
        <f>IF(OR($A2561="",$E2561=""),"",IF($P2561=1,0,N($E2561)*N($F2561)-N($G2561)+N($H2561)))</f>
        <v/>
      </c>
      <c r="L2561" s="52">
        <f>IF(K2561="","",IF($P2561=1,0,N($E2561)*IFERROR(INDEX(Products!$D$8:$D$307,MATCH($D2561,Products!$A$8:$A$307,0)),0)))</f>
        <v/>
      </c>
      <c r="M2561" s="52">
        <f>IF(OR(K2561="",$O2561=0),IF(K2561="","",0),IF($P2561=1,0,K2561*(N(INDEX(Settings!$E$11:$E$18,$O2561))+N(INDEX(Settings!$G$11:$G$18,$O2561)))+N(INDEX(Settings!$F$11:$F$18,$O2561))))</f>
        <v/>
      </c>
      <c r="N2561" s="53">
        <f>IF(K2561="","",K2561-L2561-M2561-N($I2561)-$P2561*N(Settings!$D$20))</f>
        <v/>
      </c>
      <c r="O2561">
        <f>IF($C2561="",0,IFERROR(MATCH($C2561,Settings!$D$11:$D$18,0),0))</f>
        <v/>
      </c>
      <c r="P2561">
        <f>IF(LOWER(TRIM($J2561&amp;""))="x",1,0)</f>
        <v/>
      </c>
    </row>
    <row r="2562">
      <c r="A2562" s="49" t="n"/>
      <c r="B2562" s="50" t="n"/>
      <c r="C2562" s="50" t="n"/>
      <c r="D2562" s="50" t="n"/>
      <c r="E2562" s="50" t="n"/>
      <c r="F2562" s="51" t="n"/>
      <c r="G2562" s="51" t="n"/>
      <c r="H2562" s="51" t="n"/>
      <c r="I2562" s="51" t="n"/>
      <c r="J2562" s="50" t="n"/>
      <c r="K2562" s="52">
        <f>IF(OR($A2562="",$E2562=""),"",IF($P2562=1,0,N($E2562)*N($F2562)-N($G2562)+N($H2562)))</f>
        <v/>
      </c>
      <c r="L2562" s="52">
        <f>IF(K2562="","",IF($P2562=1,0,N($E2562)*IFERROR(INDEX(Products!$D$8:$D$307,MATCH($D2562,Products!$A$8:$A$307,0)),0)))</f>
        <v/>
      </c>
      <c r="M2562" s="52">
        <f>IF(OR(K2562="",$O2562=0),IF(K2562="","",0),IF($P2562=1,0,K2562*(N(INDEX(Settings!$E$11:$E$18,$O2562))+N(INDEX(Settings!$G$11:$G$18,$O2562)))+N(INDEX(Settings!$F$11:$F$18,$O2562))))</f>
        <v/>
      </c>
      <c r="N2562" s="53">
        <f>IF(K2562="","",K2562-L2562-M2562-N($I2562)-$P2562*N(Settings!$D$20))</f>
        <v/>
      </c>
      <c r="O2562">
        <f>IF($C2562="",0,IFERROR(MATCH($C2562,Settings!$D$11:$D$18,0),0))</f>
        <v/>
      </c>
      <c r="P2562">
        <f>IF(LOWER(TRIM($J2562&amp;""))="x",1,0)</f>
        <v/>
      </c>
    </row>
    <row r="2563">
      <c r="A2563" s="49" t="n"/>
      <c r="B2563" s="50" t="n"/>
      <c r="C2563" s="50" t="n"/>
      <c r="D2563" s="50" t="n"/>
      <c r="E2563" s="50" t="n"/>
      <c r="F2563" s="51" t="n"/>
      <c r="G2563" s="51" t="n"/>
      <c r="H2563" s="51" t="n"/>
      <c r="I2563" s="51" t="n"/>
      <c r="J2563" s="50" t="n"/>
      <c r="K2563" s="52">
        <f>IF(OR($A2563="",$E2563=""),"",IF($P2563=1,0,N($E2563)*N($F2563)-N($G2563)+N($H2563)))</f>
        <v/>
      </c>
      <c r="L2563" s="52">
        <f>IF(K2563="","",IF($P2563=1,0,N($E2563)*IFERROR(INDEX(Products!$D$8:$D$307,MATCH($D2563,Products!$A$8:$A$307,0)),0)))</f>
        <v/>
      </c>
      <c r="M2563" s="52">
        <f>IF(OR(K2563="",$O2563=0),IF(K2563="","",0),IF($P2563=1,0,K2563*(N(INDEX(Settings!$E$11:$E$18,$O2563))+N(INDEX(Settings!$G$11:$G$18,$O2563)))+N(INDEX(Settings!$F$11:$F$18,$O2563))))</f>
        <v/>
      </c>
      <c r="N2563" s="53">
        <f>IF(K2563="","",K2563-L2563-M2563-N($I2563)-$P2563*N(Settings!$D$20))</f>
        <v/>
      </c>
      <c r="O2563">
        <f>IF($C2563="",0,IFERROR(MATCH($C2563,Settings!$D$11:$D$18,0),0))</f>
        <v/>
      </c>
      <c r="P2563">
        <f>IF(LOWER(TRIM($J2563&amp;""))="x",1,0)</f>
        <v/>
      </c>
    </row>
    <row r="2564">
      <c r="A2564" s="49" t="n"/>
      <c r="B2564" s="50" t="n"/>
      <c r="C2564" s="50" t="n"/>
      <c r="D2564" s="50" t="n"/>
      <c r="E2564" s="50" t="n"/>
      <c r="F2564" s="51" t="n"/>
      <c r="G2564" s="51" t="n"/>
      <c r="H2564" s="51" t="n"/>
      <c r="I2564" s="51" t="n"/>
      <c r="J2564" s="50" t="n"/>
      <c r="K2564" s="52">
        <f>IF(OR($A2564="",$E2564=""),"",IF($P2564=1,0,N($E2564)*N($F2564)-N($G2564)+N($H2564)))</f>
        <v/>
      </c>
      <c r="L2564" s="52">
        <f>IF(K2564="","",IF($P2564=1,0,N($E2564)*IFERROR(INDEX(Products!$D$8:$D$307,MATCH($D2564,Products!$A$8:$A$307,0)),0)))</f>
        <v/>
      </c>
      <c r="M2564" s="52">
        <f>IF(OR(K2564="",$O2564=0),IF(K2564="","",0),IF($P2564=1,0,K2564*(N(INDEX(Settings!$E$11:$E$18,$O2564))+N(INDEX(Settings!$G$11:$G$18,$O2564)))+N(INDEX(Settings!$F$11:$F$18,$O2564))))</f>
        <v/>
      </c>
      <c r="N2564" s="53">
        <f>IF(K2564="","",K2564-L2564-M2564-N($I2564)-$P2564*N(Settings!$D$20))</f>
        <v/>
      </c>
      <c r="O2564">
        <f>IF($C2564="",0,IFERROR(MATCH($C2564,Settings!$D$11:$D$18,0),0))</f>
        <v/>
      </c>
      <c r="P2564">
        <f>IF(LOWER(TRIM($J2564&amp;""))="x",1,0)</f>
        <v/>
      </c>
    </row>
    <row r="2565">
      <c r="A2565" s="49" t="n"/>
      <c r="B2565" s="50" t="n"/>
      <c r="C2565" s="50" t="n"/>
      <c r="D2565" s="50" t="n"/>
      <c r="E2565" s="50" t="n"/>
      <c r="F2565" s="51" t="n"/>
      <c r="G2565" s="51" t="n"/>
      <c r="H2565" s="51" t="n"/>
      <c r="I2565" s="51" t="n"/>
      <c r="J2565" s="50" t="n"/>
      <c r="K2565" s="52">
        <f>IF(OR($A2565="",$E2565=""),"",IF($P2565=1,0,N($E2565)*N($F2565)-N($G2565)+N($H2565)))</f>
        <v/>
      </c>
      <c r="L2565" s="52">
        <f>IF(K2565="","",IF($P2565=1,0,N($E2565)*IFERROR(INDEX(Products!$D$8:$D$307,MATCH($D2565,Products!$A$8:$A$307,0)),0)))</f>
        <v/>
      </c>
      <c r="M2565" s="52">
        <f>IF(OR(K2565="",$O2565=0),IF(K2565="","",0),IF($P2565=1,0,K2565*(N(INDEX(Settings!$E$11:$E$18,$O2565))+N(INDEX(Settings!$G$11:$G$18,$O2565)))+N(INDEX(Settings!$F$11:$F$18,$O2565))))</f>
        <v/>
      </c>
      <c r="N2565" s="53">
        <f>IF(K2565="","",K2565-L2565-M2565-N($I2565)-$P2565*N(Settings!$D$20))</f>
        <v/>
      </c>
      <c r="O2565">
        <f>IF($C2565="",0,IFERROR(MATCH($C2565,Settings!$D$11:$D$18,0),0))</f>
        <v/>
      </c>
      <c r="P2565">
        <f>IF(LOWER(TRIM($J2565&amp;""))="x",1,0)</f>
        <v/>
      </c>
    </row>
    <row r="2566">
      <c r="A2566" s="49" t="n"/>
      <c r="B2566" s="50" t="n"/>
      <c r="C2566" s="50" t="n"/>
      <c r="D2566" s="50" t="n"/>
      <c r="E2566" s="50" t="n"/>
      <c r="F2566" s="51" t="n"/>
      <c r="G2566" s="51" t="n"/>
      <c r="H2566" s="51" t="n"/>
      <c r="I2566" s="51" t="n"/>
      <c r="J2566" s="50" t="n"/>
      <c r="K2566" s="52">
        <f>IF(OR($A2566="",$E2566=""),"",IF($P2566=1,0,N($E2566)*N($F2566)-N($G2566)+N($H2566)))</f>
        <v/>
      </c>
      <c r="L2566" s="52">
        <f>IF(K2566="","",IF($P2566=1,0,N($E2566)*IFERROR(INDEX(Products!$D$8:$D$307,MATCH($D2566,Products!$A$8:$A$307,0)),0)))</f>
        <v/>
      </c>
      <c r="M2566" s="52">
        <f>IF(OR(K2566="",$O2566=0),IF(K2566="","",0),IF($P2566=1,0,K2566*(N(INDEX(Settings!$E$11:$E$18,$O2566))+N(INDEX(Settings!$G$11:$G$18,$O2566)))+N(INDEX(Settings!$F$11:$F$18,$O2566))))</f>
        <v/>
      </c>
      <c r="N2566" s="53">
        <f>IF(K2566="","",K2566-L2566-M2566-N($I2566)-$P2566*N(Settings!$D$20))</f>
        <v/>
      </c>
      <c r="O2566">
        <f>IF($C2566="",0,IFERROR(MATCH($C2566,Settings!$D$11:$D$18,0),0))</f>
        <v/>
      </c>
      <c r="P2566">
        <f>IF(LOWER(TRIM($J2566&amp;""))="x",1,0)</f>
        <v/>
      </c>
    </row>
    <row r="2567">
      <c r="A2567" s="49" t="n"/>
      <c r="B2567" s="50" t="n"/>
      <c r="C2567" s="50" t="n"/>
      <c r="D2567" s="50" t="n"/>
      <c r="E2567" s="50" t="n"/>
      <c r="F2567" s="51" t="n"/>
      <c r="G2567" s="51" t="n"/>
      <c r="H2567" s="51" t="n"/>
      <c r="I2567" s="51" t="n"/>
      <c r="J2567" s="50" t="n"/>
      <c r="K2567" s="52">
        <f>IF(OR($A2567="",$E2567=""),"",IF($P2567=1,0,N($E2567)*N($F2567)-N($G2567)+N($H2567)))</f>
        <v/>
      </c>
      <c r="L2567" s="52">
        <f>IF(K2567="","",IF($P2567=1,0,N($E2567)*IFERROR(INDEX(Products!$D$8:$D$307,MATCH($D2567,Products!$A$8:$A$307,0)),0)))</f>
        <v/>
      </c>
      <c r="M2567" s="52">
        <f>IF(OR(K2567="",$O2567=0),IF(K2567="","",0),IF($P2567=1,0,K2567*(N(INDEX(Settings!$E$11:$E$18,$O2567))+N(INDEX(Settings!$G$11:$G$18,$O2567)))+N(INDEX(Settings!$F$11:$F$18,$O2567))))</f>
        <v/>
      </c>
      <c r="N2567" s="53">
        <f>IF(K2567="","",K2567-L2567-M2567-N($I2567)-$P2567*N(Settings!$D$20))</f>
        <v/>
      </c>
      <c r="O2567">
        <f>IF($C2567="",0,IFERROR(MATCH($C2567,Settings!$D$11:$D$18,0),0))</f>
        <v/>
      </c>
      <c r="P2567">
        <f>IF(LOWER(TRIM($J2567&amp;""))="x",1,0)</f>
        <v/>
      </c>
    </row>
    <row r="2568">
      <c r="A2568" s="49" t="n"/>
      <c r="B2568" s="50" t="n"/>
      <c r="C2568" s="50" t="n"/>
      <c r="D2568" s="50" t="n"/>
      <c r="E2568" s="50" t="n"/>
      <c r="F2568" s="51" t="n"/>
      <c r="G2568" s="51" t="n"/>
      <c r="H2568" s="51" t="n"/>
      <c r="I2568" s="51" t="n"/>
      <c r="J2568" s="50" t="n"/>
      <c r="K2568" s="52">
        <f>IF(OR($A2568="",$E2568=""),"",IF($P2568=1,0,N($E2568)*N($F2568)-N($G2568)+N($H2568)))</f>
        <v/>
      </c>
      <c r="L2568" s="52">
        <f>IF(K2568="","",IF($P2568=1,0,N($E2568)*IFERROR(INDEX(Products!$D$8:$D$307,MATCH($D2568,Products!$A$8:$A$307,0)),0)))</f>
        <v/>
      </c>
      <c r="M2568" s="52">
        <f>IF(OR(K2568="",$O2568=0),IF(K2568="","",0),IF($P2568=1,0,K2568*(N(INDEX(Settings!$E$11:$E$18,$O2568))+N(INDEX(Settings!$G$11:$G$18,$O2568)))+N(INDEX(Settings!$F$11:$F$18,$O2568))))</f>
        <v/>
      </c>
      <c r="N2568" s="53">
        <f>IF(K2568="","",K2568-L2568-M2568-N($I2568)-$P2568*N(Settings!$D$20))</f>
        <v/>
      </c>
      <c r="O2568">
        <f>IF($C2568="",0,IFERROR(MATCH($C2568,Settings!$D$11:$D$18,0),0))</f>
        <v/>
      </c>
      <c r="P2568">
        <f>IF(LOWER(TRIM($J2568&amp;""))="x",1,0)</f>
        <v/>
      </c>
    </row>
    <row r="2569">
      <c r="A2569" s="49" t="n"/>
      <c r="B2569" s="50" t="n"/>
      <c r="C2569" s="50" t="n"/>
      <c r="D2569" s="50" t="n"/>
      <c r="E2569" s="50" t="n"/>
      <c r="F2569" s="51" t="n"/>
      <c r="G2569" s="51" t="n"/>
      <c r="H2569" s="51" t="n"/>
      <c r="I2569" s="51" t="n"/>
      <c r="J2569" s="50" t="n"/>
      <c r="K2569" s="52">
        <f>IF(OR($A2569="",$E2569=""),"",IF($P2569=1,0,N($E2569)*N($F2569)-N($G2569)+N($H2569)))</f>
        <v/>
      </c>
      <c r="L2569" s="52">
        <f>IF(K2569="","",IF($P2569=1,0,N($E2569)*IFERROR(INDEX(Products!$D$8:$D$307,MATCH($D2569,Products!$A$8:$A$307,0)),0)))</f>
        <v/>
      </c>
      <c r="M2569" s="52">
        <f>IF(OR(K2569="",$O2569=0),IF(K2569="","",0),IF($P2569=1,0,K2569*(N(INDEX(Settings!$E$11:$E$18,$O2569))+N(INDEX(Settings!$G$11:$G$18,$O2569)))+N(INDEX(Settings!$F$11:$F$18,$O2569))))</f>
        <v/>
      </c>
      <c r="N2569" s="53">
        <f>IF(K2569="","",K2569-L2569-M2569-N($I2569)-$P2569*N(Settings!$D$20))</f>
        <v/>
      </c>
      <c r="O2569">
        <f>IF($C2569="",0,IFERROR(MATCH($C2569,Settings!$D$11:$D$18,0),0))</f>
        <v/>
      </c>
      <c r="P2569">
        <f>IF(LOWER(TRIM($J2569&amp;""))="x",1,0)</f>
        <v/>
      </c>
    </row>
    <row r="2570">
      <c r="A2570" s="49" t="n"/>
      <c r="B2570" s="50" t="n"/>
      <c r="C2570" s="50" t="n"/>
      <c r="D2570" s="50" t="n"/>
      <c r="E2570" s="50" t="n"/>
      <c r="F2570" s="51" t="n"/>
      <c r="G2570" s="51" t="n"/>
      <c r="H2570" s="51" t="n"/>
      <c r="I2570" s="51" t="n"/>
      <c r="J2570" s="50" t="n"/>
      <c r="K2570" s="52">
        <f>IF(OR($A2570="",$E2570=""),"",IF($P2570=1,0,N($E2570)*N($F2570)-N($G2570)+N($H2570)))</f>
        <v/>
      </c>
      <c r="L2570" s="52">
        <f>IF(K2570="","",IF($P2570=1,0,N($E2570)*IFERROR(INDEX(Products!$D$8:$D$307,MATCH($D2570,Products!$A$8:$A$307,0)),0)))</f>
        <v/>
      </c>
      <c r="M2570" s="52">
        <f>IF(OR(K2570="",$O2570=0),IF(K2570="","",0),IF($P2570=1,0,K2570*(N(INDEX(Settings!$E$11:$E$18,$O2570))+N(INDEX(Settings!$G$11:$G$18,$O2570)))+N(INDEX(Settings!$F$11:$F$18,$O2570))))</f>
        <v/>
      </c>
      <c r="N2570" s="53">
        <f>IF(K2570="","",K2570-L2570-M2570-N($I2570)-$P2570*N(Settings!$D$20))</f>
        <v/>
      </c>
      <c r="O2570">
        <f>IF($C2570="",0,IFERROR(MATCH($C2570,Settings!$D$11:$D$18,0),0))</f>
        <v/>
      </c>
      <c r="P2570">
        <f>IF(LOWER(TRIM($J2570&amp;""))="x",1,0)</f>
        <v/>
      </c>
    </row>
    <row r="2571">
      <c r="A2571" s="49" t="n"/>
      <c r="B2571" s="50" t="n"/>
      <c r="C2571" s="50" t="n"/>
      <c r="D2571" s="50" t="n"/>
      <c r="E2571" s="50" t="n"/>
      <c r="F2571" s="51" t="n"/>
      <c r="G2571" s="51" t="n"/>
      <c r="H2571" s="51" t="n"/>
      <c r="I2571" s="51" t="n"/>
      <c r="J2571" s="50" t="n"/>
      <c r="K2571" s="52">
        <f>IF(OR($A2571="",$E2571=""),"",IF($P2571=1,0,N($E2571)*N($F2571)-N($G2571)+N($H2571)))</f>
        <v/>
      </c>
      <c r="L2571" s="52">
        <f>IF(K2571="","",IF($P2571=1,0,N($E2571)*IFERROR(INDEX(Products!$D$8:$D$307,MATCH($D2571,Products!$A$8:$A$307,0)),0)))</f>
        <v/>
      </c>
      <c r="M2571" s="52">
        <f>IF(OR(K2571="",$O2571=0),IF(K2571="","",0),IF($P2571=1,0,K2571*(N(INDEX(Settings!$E$11:$E$18,$O2571))+N(INDEX(Settings!$G$11:$G$18,$O2571)))+N(INDEX(Settings!$F$11:$F$18,$O2571))))</f>
        <v/>
      </c>
      <c r="N2571" s="53">
        <f>IF(K2571="","",K2571-L2571-M2571-N($I2571)-$P2571*N(Settings!$D$20))</f>
        <v/>
      </c>
      <c r="O2571">
        <f>IF($C2571="",0,IFERROR(MATCH($C2571,Settings!$D$11:$D$18,0),0))</f>
        <v/>
      </c>
      <c r="P2571">
        <f>IF(LOWER(TRIM($J2571&amp;""))="x",1,0)</f>
        <v/>
      </c>
    </row>
    <row r="2572">
      <c r="A2572" s="49" t="n"/>
      <c r="B2572" s="50" t="n"/>
      <c r="C2572" s="50" t="n"/>
      <c r="D2572" s="50" t="n"/>
      <c r="E2572" s="50" t="n"/>
      <c r="F2572" s="51" t="n"/>
      <c r="G2572" s="51" t="n"/>
      <c r="H2572" s="51" t="n"/>
      <c r="I2572" s="51" t="n"/>
      <c r="J2572" s="50" t="n"/>
      <c r="K2572" s="52">
        <f>IF(OR($A2572="",$E2572=""),"",IF($P2572=1,0,N($E2572)*N($F2572)-N($G2572)+N($H2572)))</f>
        <v/>
      </c>
      <c r="L2572" s="52">
        <f>IF(K2572="","",IF($P2572=1,0,N($E2572)*IFERROR(INDEX(Products!$D$8:$D$307,MATCH($D2572,Products!$A$8:$A$307,0)),0)))</f>
        <v/>
      </c>
      <c r="M2572" s="52">
        <f>IF(OR(K2572="",$O2572=0),IF(K2572="","",0),IF($P2572=1,0,K2572*(N(INDEX(Settings!$E$11:$E$18,$O2572))+N(INDEX(Settings!$G$11:$G$18,$O2572)))+N(INDEX(Settings!$F$11:$F$18,$O2572))))</f>
        <v/>
      </c>
      <c r="N2572" s="53">
        <f>IF(K2572="","",K2572-L2572-M2572-N($I2572)-$P2572*N(Settings!$D$20))</f>
        <v/>
      </c>
      <c r="O2572">
        <f>IF($C2572="",0,IFERROR(MATCH($C2572,Settings!$D$11:$D$18,0),0))</f>
        <v/>
      </c>
      <c r="P2572">
        <f>IF(LOWER(TRIM($J2572&amp;""))="x",1,0)</f>
        <v/>
      </c>
    </row>
    <row r="2573">
      <c r="A2573" s="49" t="n"/>
      <c r="B2573" s="50" t="n"/>
      <c r="C2573" s="50" t="n"/>
      <c r="D2573" s="50" t="n"/>
      <c r="E2573" s="50" t="n"/>
      <c r="F2573" s="51" t="n"/>
      <c r="G2573" s="51" t="n"/>
      <c r="H2573" s="51" t="n"/>
      <c r="I2573" s="51" t="n"/>
      <c r="J2573" s="50" t="n"/>
      <c r="K2573" s="52">
        <f>IF(OR($A2573="",$E2573=""),"",IF($P2573=1,0,N($E2573)*N($F2573)-N($G2573)+N($H2573)))</f>
        <v/>
      </c>
      <c r="L2573" s="52">
        <f>IF(K2573="","",IF($P2573=1,0,N($E2573)*IFERROR(INDEX(Products!$D$8:$D$307,MATCH($D2573,Products!$A$8:$A$307,0)),0)))</f>
        <v/>
      </c>
      <c r="M2573" s="52">
        <f>IF(OR(K2573="",$O2573=0),IF(K2573="","",0),IF($P2573=1,0,K2573*(N(INDEX(Settings!$E$11:$E$18,$O2573))+N(INDEX(Settings!$G$11:$G$18,$O2573)))+N(INDEX(Settings!$F$11:$F$18,$O2573))))</f>
        <v/>
      </c>
      <c r="N2573" s="53">
        <f>IF(K2573="","",K2573-L2573-M2573-N($I2573)-$P2573*N(Settings!$D$20))</f>
        <v/>
      </c>
      <c r="O2573">
        <f>IF($C2573="",0,IFERROR(MATCH($C2573,Settings!$D$11:$D$18,0),0))</f>
        <v/>
      </c>
      <c r="P2573">
        <f>IF(LOWER(TRIM($J2573&amp;""))="x",1,0)</f>
        <v/>
      </c>
    </row>
    <row r="2574">
      <c r="A2574" s="49" t="n"/>
      <c r="B2574" s="50" t="n"/>
      <c r="C2574" s="50" t="n"/>
      <c r="D2574" s="50" t="n"/>
      <c r="E2574" s="50" t="n"/>
      <c r="F2574" s="51" t="n"/>
      <c r="G2574" s="51" t="n"/>
      <c r="H2574" s="51" t="n"/>
      <c r="I2574" s="51" t="n"/>
      <c r="J2574" s="50" t="n"/>
      <c r="K2574" s="52">
        <f>IF(OR($A2574="",$E2574=""),"",IF($P2574=1,0,N($E2574)*N($F2574)-N($G2574)+N($H2574)))</f>
        <v/>
      </c>
      <c r="L2574" s="52">
        <f>IF(K2574="","",IF($P2574=1,0,N($E2574)*IFERROR(INDEX(Products!$D$8:$D$307,MATCH($D2574,Products!$A$8:$A$307,0)),0)))</f>
        <v/>
      </c>
      <c r="M2574" s="52">
        <f>IF(OR(K2574="",$O2574=0),IF(K2574="","",0),IF($P2574=1,0,K2574*(N(INDEX(Settings!$E$11:$E$18,$O2574))+N(INDEX(Settings!$G$11:$G$18,$O2574)))+N(INDEX(Settings!$F$11:$F$18,$O2574))))</f>
        <v/>
      </c>
      <c r="N2574" s="53">
        <f>IF(K2574="","",K2574-L2574-M2574-N($I2574)-$P2574*N(Settings!$D$20))</f>
        <v/>
      </c>
      <c r="O2574">
        <f>IF($C2574="",0,IFERROR(MATCH($C2574,Settings!$D$11:$D$18,0),0))</f>
        <v/>
      </c>
      <c r="P2574">
        <f>IF(LOWER(TRIM($J2574&amp;""))="x",1,0)</f>
        <v/>
      </c>
    </row>
    <row r="2575">
      <c r="A2575" s="49" t="n"/>
      <c r="B2575" s="50" t="n"/>
      <c r="C2575" s="50" t="n"/>
      <c r="D2575" s="50" t="n"/>
      <c r="E2575" s="50" t="n"/>
      <c r="F2575" s="51" t="n"/>
      <c r="G2575" s="51" t="n"/>
      <c r="H2575" s="51" t="n"/>
      <c r="I2575" s="51" t="n"/>
      <c r="J2575" s="50" t="n"/>
      <c r="K2575" s="52">
        <f>IF(OR($A2575="",$E2575=""),"",IF($P2575=1,0,N($E2575)*N($F2575)-N($G2575)+N($H2575)))</f>
        <v/>
      </c>
      <c r="L2575" s="52">
        <f>IF(K2575="","",IF($P2575=1,0,N($E2575)*IFERROR(INDEX(Products!$D$8:$D$307,MATCH($D2575,Products!$A$8:$A$307,0)),0)))</f>
        <v/>
      </c>
      <c r="M2575" s="52">
        <f>IF(OR(K2575="",$O2575=0),IF(K2575="","",0),IF($P2575=1,0,K2575*(N(INDEX(Settings!$E$11:$E$18,$O2575))+N(INDEX(Settings!$G$11:$G$18,$O2575)))+N(INDEX(Settings!$F$11:$F$18,$O2575))))</f>
        <v/>
      </c>
      <c r="N2575" s="53">
        <f>IF(K2575="","",K2575-L2575-M2575-N($I2575)-$P2575*N(Settings!$D$20))</f>
        <v/>
      </c>
      <c r="O2575">
        <f>IF($C2575="",0,IFERROR(MATCH($C2575,Settings!$D$11:$D$18,0),0))</f>
        <v/>
      </c>
      <c r="P2575">
        <f>IF(LOWER(TRIM($J2575&amp;""))="x",1,0)</f>
        <v/>
      </c>
    </row>
    <row r="2576">
      <c r="A2576" s="49" t="n"/>
      <c r="B2576" s="50" t="n"/>
      <c r="C2576" s="50" t="n"/>
      <c r="D2576" s="50" t="n"/>
      <c r="E2576" s="50" t="n"/>
      <c r="F2576" s="51" t="n"/>
      <c r="G2576" s="51" t="n"/>
      <c r="H2576" s="51" t="n"/>
      <c r="I2576" s="51" t="n"/>
      <c r="J2576" s="50" t="n"/>
      <c r="K2576" s="52">
        <f>IF(OR($A2576="",$E2576=""),"",IF($P2576=1,0,N($E2576)*N($F2576)-N($G2576)+N($H2576)))</f>
        <v/>
      </c>
      <c r="L2576" s="52">
        <f>IF(K2576="","",IF($P2576=1,0,N($E2576)*IFERROR(INDEX(Products!$D$8:$D$307,MATCH($D2576,Products!$A$8:$A$307,0)),0)))</f>
        <v/>
      </c>
      <c r="M2576" s="52">
        <f>IF(OR(K2576="",$O2576=0),IF(K2576="","",0),IF($P2576=1,0,K2576*(N(INDEX(Settings!$E$11:$E$18,$O2576))+N(INDEX(Settings!$G$11:$G$18,$O2576)))+N(INDEX(Settings!$F$11:$F$18,$O2576))))</f>
        <v/>
      </c>
      <c r="N2576" s="53">
        <f>IF(K2576="","",K2576-L2576-M2576-N($I2576)-$P2576*N(Settings!$D$20))</f>
        <v/>
      </c>
      <c r="O2576">
        <f>IF($C2576="",0,IFERROR(MATCH($C2576,Settings!$D$11:$D$18,0),0))</f>
        <v/>
      </c>
      <c r="P2576">
        <f>IF(LOWER(TRIM($J2576&amp;""))="x",1,0)</f>
        <v/>
      </c>
    </row>
    <row r="2577">
      <c r="A2577" s="49" t="n"/>
      <c r="B2577" s="50" t="n"/>
      <c r="C2577" s="50" t="n"/>
      <c r="D2577" s="50" t="n"/>
      <c r="E2577" s="50" t="n"/>
      <c r="F2577" s="51" t="n"/>
      <c r="G2577" s="51" t="n"/>
      <c r="H2577" s="51" t="n"/>
      <c r="I2577" s="51" t="n"/>
      <c r="J2577" s="50" t="n"/>
      <c r="K2577" s="52">
        <f>IF(OR($A2577="",$E2577=""),"",IF($P2577=1,0,N($E2577)*N($F2577)-N($G2577)+N($H2577)))</f>
        <v/>
      </c>
      <c r="L2577" s="52">
        <f>IF(K2577="","",IF($P2577=1,0,N($E2577)*IFERROR(INDEX(Products!$D$8:$D$307,MATCH($D2577,Products!$A$8:$A$307,0)),0)))</f>
        <v/>
      </c>
      <c r="M2577" s="52">
        <f>IF(OR(K2577="",$O2577=0),IF(K2577="","",0),IF($P2577=1,0,K2577*(N(INDEX(Settings!$E$11:$E$18,$O2577))+N(INDEX(Settings!$G$11:$G$18,$O2577)))+N(INDEX(Settings!$F$11:$F$18,$O2577))))</f>
        <v/>
      </c>
      <c r="N2577" s="53">
        <f>IF(K2577="","",K2577-L2577-M2577-N($I2577)-$P2577*N(Settings!$D$20))</f>
        <v/>
      </c>
      <c r="O2577">
        <f>IF($C2577="",0,IFERROR(MATCH($C2577,Settings!$D$11:$D$18,0),0))</f>
        <v/>
      </c>
      <c r="P2577">
        <f>IF(LOWER(TRIM($J2577&amp;""))="x",1,0)</f>
        <v/>
      </c>
    </row>
    <row r="2578">
      <c r="A2578" s="49" t="n"/>
      <c r="B2578" s="50" t="n"/>
      <c r="C2578" s="50" t="n"/>
      <c r="D2578" s="50" t="n"/>
      <c r="E2578" s="50" t="n"/>
      <c r="F2578" s="51" t="n"/>
      <c r="G2578" s="51" t="n"/>
      <c r="H2578" s="51" t="n"/>
      <c r="I2578" s="51" t="n"/>
      <c r="J2578" s="50" t="n"/>
      <c r="K2578" s="52">
        <f>IF(OR($A2578="",$E2578=""),"",IF($P2578=1,0,N($E2578)*N($F2578)-N($G2578)+N($H2578)))</f>
        <v/>
      </c>
      <c r="L2578" s="52">
        <f>IF(K2578="","",IF($P2578=1,0,N($E2578)*IFERROR(INDEX(Products!$D$8:$D$307,MATCH($D2578,Products!$A$8:$A$307,0)),0)))</f>
        <v/>
      </c>
      <c r="M2578" s="52">
        <f>IF(OR(K2578="",$O2578=0),IF(K2578="","",0),IF($P2578=1,0,K2578*(N(INDEX(Settings!$E$11:$E$18,$O2578))+N(INDEX(Settings!$G$11:$G$18,$O2578)))+N(INDEX(Settings!$F$11:$F$18,$O2578))))</f>
        <v/>
      </c>
      <c r="N2578" s="53">
        <f>IF(K2578="","",K2578-L2578-M2578-N($I2578)-$P2578*N(Settings!$D$20))</f>
        <v/>
      </c>
      <c r="O2578">
        <f>IF($C2578="",0,IFERROR(MATCH($C2578,Settings!$D$11:$D$18,0),0))</f>
        <v/>
      </c>
      <c r="P2578">
        <f>IF(LOWER(TRIM($J2578&amp;""))="x",1,0)</f>
        <v/>
      </c>
    </row>
    <row r="2579">
      <c r="A2579" s="49" t="n"/>
      <c r="B2579" s="50" t="n"/>
      <c r="C2579" s="50" t="n"/>
      <c r="D2579" s="50" t="n"/>
      <c r="E2579" s="50" t="n"/>
      <c r="F2579" s="51" t="n"/>
      <c r="G2579" s="51" t="n"/>
      <c r="H2579" s="51" t="n"/>
      <c r="I2579" s="51" t="n"/>
      <c r="J2579" s="50" t="n"/>
      <c r="K2579" s="52">
        <f>IF(OR($A2579="",$E2579=""),"",IF($P2579=1,0,N($E2579)*N($F2579)-N($G2579)+N($H2579)))</f>
        <v/>
      </c>
      <c r="L2579" s="52">
        <f>IF(K2579="","",IF($P2579=1,0,N($E2579)*IFERROR(INDEX(Products!$D$8:$D$307,MATCH($D2579,Products!$A$8:$A$307,0)),0)))</f>
        <v/>
      </c>
      <c r="M2579" s="52">
        <f>IF(OR(K2579="",$O2579=0),IF(K2579="","",0),IF($P2579=1,0,K2579*(N(INDEX(Settings!$E$11:$E$18,$O2579))+N(INDEX(Settings!$G$11:$G$18,$O2579)))+N(INDEX(Settings!$F$11:$F$18,$O2579))))</f>
        <v/>
      </c>
      <c r="N2579" s="53">
        <f>IF(K2579="","",K2579-L2579-M2579-N($I2579)-$P2579*N(Settings!$D$20))</f>
        <v/>
      </c>
      <c r="O2579">
        <f>IF($C2579="",0,IFERROR(MATCH($C2579,Settings!$D$11:$D$18,0),0))</f>
        <v/>
      </c>
      <c r="P2579">
        <f>IF(LOWER(TRIM($J2579&amp;""))="x",1,0)</f>
        <v/>
      </c>
    </row>
    <row r="2580">
      <c r="A2580" s="49" t="n"/>
      <c r="B2580" s="50" t="n"/>
      <c r="C2580" s="50" t="n"/>
      <c r="D2580" s="50" t="n"/>
      <c r="E2580" s="50" t="n"/>
      <c r="F2580" s="51" t="n"/>
      <c r="G2580" s="51" t="n"/>
      <c r="H2580" s="51" t="n"/>
      <c r="I2580" s="51" t="n"/>
      <c r="J2580" s="50" t="n"/>
      <c r="K2580" s="52">
        <f>IF(OR($A2580="",$E2580=""),"",IF($P2580=1,0,N($E2580)*N($F2580)-N($G2580)+N($H2580)))</f>
        <v/>
      </c>
      <c r="L2580" s="52">
        <f>IF(K2580="","",IF($P2580=1,0,N($E2580)*IFERROR(INDEX(Products!$D$8:$D$307,MATCH($D2580,Products!$A$8:$A$307,0)),0)))</f>
        <v/>
      </c>
      <c r="M2580" s="52">
        <f>IF(OR(K2580="",$O2580=0),IF(K2580="","",0),IF($P2580=1,0,K2580*(N(INDEX(Settings!$E$11:$E$18,$O2580))+N(INDEX(Settings!$G$11:$G$18,$O2580)))+N(INDEX(Settings!$F$11:$F$18,$O2580))))</f>
        <v/>
      </c>
      <c r="N2580" s="53">
        <f>IF(K2580="","",K2580-L2580-M2580-N($I2580)-$P2580*N(Settings!$D$20))</f>
        <v/>
      </c>
      <c r="O2580">
        <f>IF($C2580="",0,IFERROR(MATCH($C2580,Settings!$D$11:$D$18,0),0))</f>
        <v/>
      </c>
      <c r="P2580">
        <f>IF(LOWER(TRIM($J2580&amp;""))="x",1,0)</f>
        <v/>
      </c>
    </row>
    <row r="2581">
      <c r="A2581" s="49" t="n"/>
      <c r="B2581" s="50" t="n"/>
      <c r="C2581" s="50" t="n"/>
      <c r="D2581" s="50" t="n"/>
      <c r="E2581" s="50" t="n"/>
      <c r="F2581" s="51" t="n"/>
      <c r="G2581" s="51" t="n"/>
      <c r="H2581" s="51" t="n"/>
      <c r="I2581" s="51" t="n"/>
      <c r="J2581" s="50" t="n"/>
      <c r="K2581" s="52">
        <f>IF(OR($A2581="",$E2581=""),"",IF($P2581=1,0,N($E2581)*N($F2581)-N($G2581)+N($H2581)))</f>
        <v/>
      </c>
      <c r="L2581" s="52">
        <f>IF(K2581="","",IF($P2581=1,0,N($E2581)*IFERROR(INDEX(Products!$D$8:$D$307,MATCH($D2581,Products!$A$8:$A$307,0)),0)))</f>
        <v/>
      </c>
      <c r="M2581" s="52">
        <f>IF(OR(K2581="",$O2581=0),IF(K2581="","",0),IF($P2581=1,0,K2581*(N(INDEX(Settings!$E$11:$E$18,$O2581))+N(INDEX(Settings!$G$11:$G$18,$O2581)))+N(INDEX(Settings!$F$11:$F$18,$O2581))))</f>
        <v/>
      </c>
      <c r="N2581" s="53">
        <f>IF(K2581="","",K2581-L2581-M2581-N($I2581)-$P2581*N(Settings!$D$20))</f>
        <v/>
      </c>
      <c r="O2581">
        <f>IF($C2581="",0,IFERROR(MATCH($C2581,Settings!$D$11:$D$18,0),0))</f>
        <v/>
      </c>
      <c r="P2581">
        <f>IF(LOWER(TRIM($J2581&amp;""))="x",1,0)</f>
        <v/>
      </c>
    </row>
    <row r="2582">
      <c r="A2582" s="49" t="n"/>
      <c r="B2582" s="50" t="n"/>
      <c r="C2582" s="50" t="n"/>
      <c r="D2582" s="50" t="n"/>
      <c r="E2582" s="50" t="n"/>
      <c r="F2582" s="51" t="n"/>
      <c r="G2582" s="51" t="n"/>
      <c r="H2582" s="51" t="n"/>
      <c r="I2582" s="51" t="n"/>
      <c r="J2582" s="50" t="n"/>
      <c r="K2582" s="52">
        <f>IF(OR($A2582="",$E2582=""),"",IF($P2582=1,0,N($E2582)*N($F2582)-N($G2582)+N($H2582)))</f>
        <v/>
      </c>
      <c r="L2582" s="52">
        <f>IF(K2582="","",IF($P2582=1,0,N($E2582)*IFERROR(INDEX(Products!$D$8:$D$307,MATCH($D2582,Products!$A$8:$A$307,0)),0)))</f>
        <v/>
      </c>
      <c r="M2582" s="52">
        <f>IF(OR(K2582="",$O2582=0),IF(K2582="","",0),IF($P2582=1,0,K2582*(N(INDEX(Settings!$E$11:$E$18,$O2582))+N(INDEX(Settings!$G$11:$G$18,$O2582)))+N(INDEX(Settings!$F$11:$F$18,$O2582))))</f>
        <v/>
      </c>
      <c r="N2582" s="53">
        <f>IF(K2582="","",K2582-L2582-M2582-N($I2582)-$P2582*N(Settings!$D$20))</f>
        <v/>
      </c>
      <c r="O2582">
        <f>IF($C2582="",0,IFERROR(MATCH($C2582,Settings!$D$11:$D$18,0),0))</f>
        <v/>
      </c>
      <c r="P2582">
        <f>IF(LOWER(TRIM($J2582&amp;""))="x",1,0)</f>
        <v/>
      </c>
    </row>
    <row r="2583">
      <c r="A2583" s="49" t="n"/>
      <c r="B2583" s="50" t="n"/>
      <c r="C2583" s="50" t="n"/>
      <c r="D2583" s="50" t="n"/>
      <c r="E2583" s="50" t="n"/>
      <c r="F2583" s="51" t="n"/>
      <c r="G2583" s="51" t="n"/>
      <c r="H2583" s="51" t="n"/>
      <c r="I2583" s="51" t="n"/>
      <c r="J2583" s="50" t="n"/>
      <c r="K2583" s="52">
        <f>IF(OR($A2583="",$E2583=""),"",IF($P2583=1,0,N($E2583)*N($F2583)-N($G2583)+N($H2583)))</f>
        <v/>
      </c>
      <c r="L2583" s="52">
        <f>IF(K2583="","",IF($P2583=1,0,N($E2583)*IFERROR(INDEX(Products!$D$8:$D$307,MATCH($D2583,Products!$A$8:$A$307,0)),0)))</f>
        <v/>
      </c>
      <c r="M2583" s="52">
        <f>IF(OR(K2583="",$O2583=0),IF(K2583="","",0),IF($P2583=1,0,K2583*(N(INDEX(Settings!$E$11:$E$18,$O2583))+N(INDEX(Settings!$G$11:$G$18,$O2583)))+N(INDEX(Settings!$F$11:$F$18,$O2583))))</f>
        <v/>
      </c>
      <c r="N2583" s="53">
        <f>IF(K2583="","",K2583-L2583-M2583-N($I2583)-$P2583*N(Settings!$D$20))</f>
        <v/>
      </c>
      <c r="O2583">
        <f>IF($C2583="",0,IFERROR(MATCH($C2583,Settings!$D$11:$D$18,0),0))</f>
        <v/>
      </c>
      <c r="P2583">
        <f>IF(LOWER(TRIM($J2583&amp;""))="x",1,0)</f>
        <v/>
      </c>
    </row>
    <row r="2584">
      <c r="A2584" s="49" t="n"/>
      <c r="B2584" s="50" t="n"/>
      <c r="C2584" s="50" t="n"/>
      <c r="D2584" s="50" t="n"/>
      <c r="E2584" s="50" t="n"/>
      <c r="F2584" s="51" t="n"/>
      <c r="G2584" s="51" t="n"/>
      <c r="H2584" s="51" t="n"/>
      <c r="I2584" s="51" t="n"/>
      <c r="J2584" s="50" t="n"/>
      <c r="K2584" s="52">
        <f>IF(OR($A2584="",$E2584=""),"",IF($P2584=1,0,N($E2584)*N($F2584)-N($G2584)+N($H2584)))</f>
        <v/>
      </c>
      <c r="L2584" s="52">
        <f>IF(K2584="","",IF($P2584=1,0,N($E2584)*IFERROR(INDEX(Products!$D$8:$D$307,MATCH($D2584,Products!$A$8:$A$307,0)),0)))</f>
        <v/>
      </c>
      <c r="M2584" s="52">
        <f>IF(OR(K2584="",$O2584=0),IF(K2584="","",0),IF($P2584=1,0,K2584*(N(INDEX(Settings!$E$11:$E$18,$O2584))+N(INDEX(Settings!$G$11:$G$18,$O2584)))+N(INDEX(Settings!$F$11:$F$18,$O2584))))</f>
        <v/>
      </c>
      <c r="N2584" s="53">
        <f>IF(K2584="","",K2584-L2584-M2584-N($I2584)-$P2584*N(Settings!$D$20))</f>
        <v/>
      </c>
      <c r="O2584">
        <f>IF($C2584="",0,IFERROR(MATCH($C2584,Settings!$D$11:$D$18,0),0))</f>
        <v/>
      </c>
      <c r="P2584">
        <f>IF(LOWER(TRIM($J2584&amp;""))="x",1,0)</f>
        <v/>
      </c>
    </row>
    <row r="2585">
      <c r="A2585" s="49" t="n"/>
      <c r="B2585" s="50" t="n"/>
      <c r="C2585" s="50" t="n"/>
      <c r="D2585" s="50" t="n"/>
      <c r="E2585" s="50" t="n"/>
      <c r="F2585" s="51" t="n"/>
      <c r="G2585" s="51" t="n"/>
      <c r="H2585" s="51" t="n"/>
      <c r="I2585" s="51" t="n"/>
      <c r="J2585" s="50" t="n"/>
      <c r="K2585" s="52">
        <f>IF(OR($A2585="",$E2585=""),"",IF($P2585=1,0,N($E2585)*N($F2585)-N($G2585)+N($H2585)))</f>
        <v/>
      </c>
      <c r="L2585" s="52">
        <f>IF(K2585="","",IF($P2585=1,0,N($E2585)*IFERROR(INDEX(Products!$D$8:$D$307,MATCH($D2585,Products!$A$8:$A$307,0)),0)))</f>
        <v/>
      </c>
      <c r="M2585" s="52">
        <f>IF(OR(K2585="",$O2585=0),IF(K2585="","",0),IF($P2585=1,0,K2585*(N(INDEX(Settings!$E$11:$E$18,$O2585))+N(INDEX(Settings!$G$11:$G$18,$O2585)))+N(INDEX(Settings!$F$11:$F$18,$O2585))))</f>
        <v/>
      </c>
      <c r="N2585" s="53">
        <f>IF(K2585="","",K2585-L2585-M2585-N($I2585)-$P2585*N(Settings!$D$20))</f>
        <v/>
      </c>
      <c r="O2585">
        <f>IF($C2585="",0,IFERROR(MATCH($C2585,Settings!$D$11:$D$18,0),0))</f>
        <v/>
      </c>
      <c r="P2585">
        <f>IF(LOWER(TRIM($J2585&amp;""))="x",1,0)</f>
        <v/>
      </c>
    </row>
    <row r="2586">
      <c r="A2586" s="49" t="n"/>
      <c r="B2586" s="50" t="n"/>
      <c r="C2586" s="50" t="n"/>
      <c r="D2586" s="50" t="n"/>
      <c r="E2586" s="50" t="n"/>
      <c r="F2586" s="51" t="n"/>
      <c r="G2586" s="51" t="n"/>
      <c r="H2586" s="51" t="n"/>
      <c r="I2586" s="51" t="n"/>
      <c r="J2586" s="50" t="n"/>
      <c r="K2586" s="52">
        <f>IF(OR($A2586="",$E2586=""),"",IF($P2586=1,0,N($E2586)*N($F2586)-N($G2586)+N($H2586)))</f>
        <v/>
      </c>
      <c r="L2586" s="52">
        <f>IF(K2586="","",IF($P2586=1,0,N($E2586)*IFERROR(INDEX(Products!$D$8:$D$307,MATCH($D2586,Products!$A$8:$A$307,0)),0)))</f>
        <v/>
      </c>
      <c r="M2586" s="52">
        <f>IF(OR(K2586="",$O2586=0),IF(K2586="","",0),IF($P2586=1,0,K2586*(N(INDEX(Settings!$E$11:$E$18,$O2586))+N(INDEX(Settings!$G$11:$G$18,$O2586)))+N(INDEX(Settings!$F$11:$F$18,$O2586))))</f>
        <v/>
      </c>
      <c r="N2586" s="53">
        <f>IF(K2586="","",K2586-L2586-M2586-N($I2586)-$P2586*N(Settings!$D$20))</f>
        <v/>
      </c>
      <c r="O2586">
        <f>IF($C2586="",0,IFERROR(MATCH($C2586,Settings!$D$11:$D$18,0),0))</f>
        <v/>
      </c>
      <c r="P2586">
        <f>IF(LOWER(TRIM($J2586&amp;""))="x",1,0)</f>
        <v/>
      </c>
    </row>
    <row r="2587">
      <c r="A2587" s="49" t="n"/>
      <c r="B2587" s="50" t="n"/>
      <c r="C2587" s="50" t="n"/>
      <c r="D2587" s="50" t="n"/>
      <c r="E2587" s="50" t="n"/>
      <c r="F2587" s="51" t="n"/>
      <c r="G2587" s="51" t="n"/>
      <c r="H2587" s="51" t="n"/>
      <c r="I2587" s="51" t="n"/>
      <c r="J2587" s="50" t="n"/>
      <c r="K2587" s="52">
        <f>IF(OR($A2587="",$E2587=""),"",IF($P2587=1,0,N($E2587)*N($F2587)-N($G2587)+N($H2587)))</f>
        <v/>
      </c>
      <c r="L2587" s="52">
        <f>IF(K2587="","",IF($P2587=1,0,N($E2587)*IFERROR(INDEX(Products!$D$8:$D$307,MATCH($D2587,Products!$A$8:$A$307,0)),0)))</f>
        <v/>
      </c>
      <c r="M2587" s="52">
        <f>IF(OR(K2587="",$O2587=0),IF(K2587="","",0),IF($P2587=1,0,K2587*(N(INDEX(Settings!$E$11:$E$18,$O2587))+N(INDEX(Settings!$G$11:$G$18,$O2587)))+N(INDEX(Settings!$F$11:$F$18,$O2587))))</f>
        <v/>
      </c>
      <c r="N2587" s="53">
        <f>IF(K2587="","",K2587-L2587-M2587-N($I2587)-$P2587*N(Settings!$D$20))</f>
        <v/>
      </c>
      <c r="O2587">
        <f>IF($C2587="",0,IFERROR(MATCH($C2587,Settings!$D$11:$D$18,0),0))</f>
        <v/>
      </c>
      <c r="P2587">
        <f>IF(LOWER(TRIM($J2587&amp;""))="x",1,0)</f>
        <v/>
      </c>
    </row>
    <row r="2588">
      <c r="A2588" s="49" t="n"/>
      <c r="B2588" s="50" t="n"/>
      <c r="C2588" s="50" t="n"/>
      <c r="D2588" s="50" t="n"/>
      <c r="E2588" s="50" t="n"/>
      <c r="F2588" s="51" t="n"/>
      <c r="G2588" s="51" t="n"/>
      <c r="H2588" s="51" t="n"/>
      <c r="I2588" s="51" t="n"/>
      <c r="J2588" s="50" t="n"/>
      <c r="K2588" s="52">
        <f>IF(OR($A2588="",$E2588=""),"",IF($P2588=1,0,N($E2588)*N($F2588)-N($G2588)+N($H2588)))</f>
        <v/>
      </c>
      <c r="L2588" s="52">
        <f>IF(K2588="","",IF($P2588=1,0,N($E2588)*IFERROR(INDEX(Products!$D$8:$D$307,MATCH($D2588,Products!$A$8:$A$307,0)),0)))</f>
        <v/>
      </c>
      <c r="M2588" s="52">
        <f>IF(OR(K2588="",$O2588=0),IF(K2588="","",0),IF($P2588=1,0,K2588*(N(INDEX(Settings!$E$11:$E$18,$O2588))+N(INDEX(Settings!$G$11:$G$18,$O2588)))+N(INDEX(Settings!$F$11:$F$18,$O2588))))</f>
        <v/>
      </c>
      <c r="N2588" s="53">
        <f>IF(K2588="","",K2588-L2588-M2588-N($I2588)-$P2588*N(Settings!$D$20))</f>
        <v/>
      </c>
      <c r="O2588">
        <f>IF($C2588="",0,IFERROR(MATCH($C2588,Settings!$D$11:$D$18,0),0))</f>
        <v/>
      </c>
      <c r="P2588">
        <f>IF(LOWER(TRIM($J2588&amp;""))="x",1,0)</f>
        <v/>
      </c>
    </row>
    <row r="2589">
      <c r="A2589" s="49" t="n"/>
      <c r="B2589" s="50" t="n"/>
      <c r="C2589" s="50" t="n"/>
      <c r="D2589" s="50" t="n"/>
      <c r="E2589" s="50" t="n"/>
      <c r="F2589" s="51" t="n"/>
      <c r="G2589" s="51" t="n"/>
      <c r="H2589" s="51" t="n"/>
      <c r="I2589" s="51" t="n"/>
      <c r="J2589" s="50" t="n"/>
      <c r="K2589" s="52">
        <f>IF(OR($A2589="",$E2589=""),"",IF($P2589=1,0,N($E2589)*N($F2589)-N($G2589)+N($H2589)))</f>
        <v/>
      </c>
      <c r="L2589" s="52">
        <f>IF(K2589="","",IF($P2589=1,0,N($E2589)*IFERROR(INDEX(Products!$D$8:$D$307,MATCH($D2589,Products!$A$8:$A$307,0)),0)))</f>
        <v/>
      </c>
      <c r="M2589" s="52">
        <f>IF(OR(K2589="",$O2589=0),IF(K2589="","",0),IF($P2589=1,0,K2589*(N(INDEX(Settings!$E$11:$E$18,$O2589))+N(INDEX(Settings!$G$11:$G$18,$O2589)))+N(INDEX(Settings!$F$11:$F$18,$O2589))))</f>
        <v/>
      </c>
      <c r="N2589" s="53">
        <f>IF(K2589="","",K2589-L2589-M2589-N($I2589)-$P2589*N(Settings!$D$20))</f>
        <v/>
      </c>
      <c r="O2589">
        <f>IF($C2589="",0,IFERROR(MATCH($C2589,Settings!$D$11:$D$18,0),0))</f>
        <v/>
      </c>
      <c r="P2589">
        <f>IF(LOWER(TRIM($J2589&amp;""))="x",1,0)</f>
        <v/>
      </c>
    </row>
    <row r="2590">
      <c r="A2590" s="49" t="n"/>
      <c r="B2590" s="50" t="n"/>
      <c r="C2590" s="50" t="n"/>
      <c r="D2590" s="50" t="n"/>
      <c r="E2590" s="50" t="n"/>
      <c r="F2590" s="51" t="n"/>
      <c r="G2590" s="51" t="n"/>
      <c r="H2590" s="51" t="n"/>
      <c r="I2590" s="51" t="n"/>
      <c r="J2590" s="50" t="n"/>
      <c r="K2590" s="52">
        <f>IF(OR($A2590="",$E2590=""),"",IF($P2590=1,0,N($E2590)*N($F2590)-N($G2590)+N($H2590)))</f>
        <v/>
      </c>
      <c r="L2590" s="52">
        <f>IF(K2590="","",IF($P2590=1,0,N($E2590)*IFERROR(INDEX(Products!$D$8:$D$307,MATCH($D2590,Products!$A$8:$A$307,0)),0)))</f>
        <v/>
      </c>
      <c r="M2590" s="52">
        <f>IF(OR(K2590="",$O2590=0),IF(K2590="","",0),IF($P2590=1,0,K2590*(N(INDEX(Settings!$E$11:$E$18,$O2590))+N(INDEX(Settings!$G$11:$G$18,$O2590)))+N(INDEX(Settings!$F$11:$F$18,$O2590))))</f>
        <v/>
      </c>
      <c r="N2590" s="53">
        <f>IF(K2590="","",K2590-L2590-M2590-N($I2590)-$P2590*N(Settings!$D$20))</f>
        <v/>
      </c>
      <c r="O2590">
        <f>IF($C2590="",0,IFERROR(MATCH($C2590,Settings!$D$11:$D$18,0),0))</f>
        <v/>
      </c>
      <c r="P2590">
        <f>IF(LOWER(TRIM($J2590&amp;""))="x",1,0)</f>
        <v/>
      </c>
    </row>
    <row r="2591">
      <c r="A2591" s="49" t="n"/>
      <c r="B2591" s="50" t="n"/>
      <c r="C2591" s="50" t="n"/>
      <c r="D2591" s="50" t="n"/>
      <c r="E2591" s="50" t="n"/>
      <c r="F2591" s="51" t="n"/>
      <c r="G2591" s="51" t="n"/>
      <c r="H2591" s="51" t="n"/>
      <c r="I2591" s="51" t="n"/>
      <c r="J2591" s="50" t="n"/>
      <c r="K2591" s="52">
        <f>IF(OR($A2591="",$E2591=""),"",IF($P2591=1,0,N($E2591)*N($F2591)-N($G2591)+N($H2591)))</f>
        <v/>
      </c>
      <c r="L2591" s="52">
        <f>IF(K2591="","",IF($P2591=1,0,N($E2591)*IFERROR(INDEX(Products!$D$8:$D$307,MATCH($D2591,Products!$A$8:$A$307,0)),0)))</f>
        <v/>
      </c>
      <c r="M2591" s="52">
        <f>IF(OR(K2591="",$O2591=0),IF(K2591="","",0),IF($P2591=1,0,K2591*(N(INDEX(Settings!$E$11:$E$18,$O2591))+N(INDEX(Settings!$G$11:$G$18,$O2591)))+N(INDEX(Settings!$F$11:$F$18,$O2591))))</f>
        <v/>
      </c>
      <c r="N2591" s="53">
        <f>IF(K2591="","",K2591-L2591-M2591-N($I2591)-$P2591*N(Settings!$D$20))</f>
        <v/>
      </c>
      <c r="O2591">
        <f>IF($C2591="",0,IFERROR(MATCH($C2591,Settings!$D$11:$D$18,0),0))</f>
        <v/>
      </c>
      <c r="P2591">
        <f>IF(LOWER(TRIM($J2591&amp;""))="x",1,0)</f>
        <v/>
      </c>
    </row>
    <row r="2592">
      <c r="A2592" s="49" t="n"/>
      <c r="B2592" s="50" t="n"/>
      <c r="C2592" s="50" t="n"/>
      <c r="D2592" s="50" t="n"/>
      <c r="E2592" s="50" t="n"/>
      <c r="F2592" s="51" t="n"/>
      <c r="G2592" s="51" t="n"/>
      <c r="H2592" s="51" t="n"/>
      <c r="I2592" s="51" t="n"/>
      <c r="J2592" s="50" t="n"/>
      <c r="K2592" s="52">
        <f>IF(OR($A2592="",$E2592=""),"",IF($P2592=1,0,N($E2592)*N($F2592)-N($G2592)+N($H2592)))</f>
        <v/>
      </c>
      <c r="L2592" s="52">
        <f>IF(K2592="","",IF($P2592=1,0,N($E2592)*IFERROR(INDEX(Products!$D$8:$D$307,MATCH($D2592,Products!$A$8:$A$307,0)),0)))</f>
        <v/>
      </c>
      <c r="M2592" s="52">
        <f>IF(OR(K2592="",$O2592=0),IF(K2592="","",0),IF($P2592=1,0,K2592*(N(INDEX(Settings!$E$11:$E$18,$O2592))+N(INDEX(Settings!$G$11:$G$18,$O2592)))+N(INDEX(Settings!$F$11:$F$18,$O2592))))</f>
        <v/>
      </c>
      <c r="N2592" s="53">
        <f>IF(K2592="","",K2592-L2592-M2592-N($I2592)-$P2592*N(Settings!$D$20))</f>
        <v/>
      </c>
      <c r="O2592">
        <f>IF($C2592="",0,IFERROR(MATCH($C2592,Settings!$D$11:$D$18,0),0))</f>
        <v/>
      </c>
      <c r="P2592">
        <f>IF(LOWER(TRIM($J2592&amp;""))="x",1,0)</f>
        <v/>
      </c>
    </row>
    <row r="2593">
      <c r="A2593" s="49" t="n"/>
      <c r="B2593" s="50" t="n"/>
      <c r="C2593" s="50" t="n"/>
      <c r="D2593" s="50" t="n"/>
      <c r="E2593" s="50" t="n"/>
      <c r="F2593" s="51" t="n"/>
      <c r="G2593" s="51" t="n"/>
      <c r="H2593" s="51" t="n"/>
      <c r="I2593" s="51" t="n"/>
      <c r="J2593" s="50" t="n"/>
      <c r="K2593" s="52">
        <f>IF(OR($A2593="",$E2593=""),"",IF($P2593=1,0,N($E2593)*N($F2593)-N($G2593)+N($H2593)))</f>
        <v/>
      </c>
      <c r="L2593" s="52">
        <f>IF(K2593="","",IF($P2593=1,0,N($E2593)*IFERROR(INDEX(Products!$D$8:$D$307,MATCH($D2593,Products!$A$8:$A$307,0)),0)))</f>
        <v/>
      </c>
      <c r="M2593" s="52">
        <f>IF(OR(K2593="",$O2593=0),IF(K2593="","",0),IF($P2593=1,0,K2593*(N(INDEX(Settings!$E$11:$E$18,$O2593))+N(INDEX(Settings!$G$11:$G$18,$O2593)))+N(INDEX(Settings!$F$11:$F$18,$O2593))))</f>
        <v/>
      </c>
      <c r="N2593" s="53">
        <f>IF(K2593="","",K2593-L2593-M2593-N($I2593)-$P2593*N(Settings!$D$20))</f>
        <v/>
      </c>
      <c r="O2593">
        <f>IF($C2593="",0,IFERROR(MATCH($C2593,Settings!$D$11:$D$18,0),0))</f>
        <v/>
      </c>
      <c r="P2593">
        <f>IF(LOWER(TRIM($J2593&amp;""))="x",1,0)</f>
        <v/>
      </c>
    </row>
    <row r="2594">
      <c r="A2594" s="49" t="n"/>
      <c r="B2594" s="50" t="n"/>
      <c r="C2594" s="50" t="n"/>
      <c r="D2594" s="50" t="n"/>
      <c r="E2594" s="50" t="n"/>
      <c r="F2594" s="51" t="n"/>
      <c r="G2594" s="51" t="n"/>
      <c r="H2594" s="51" t="n"/>
      <c r="I2594" s="51" t="n"/>
      <c r="J2594" s="50" t="n"/>
      <c r="K2594" s="52">
        <f>IF(OR($A2594="",$E2594=""),"",IF($P2594=1,0,N($E2594)*N($F2594)-N($G2594)+N($H2594)))</f>
        <v/>
      </c>
      <c r="L2594" s="52">
        <f>IF(K2594="","",IF($P2594=1,0,N($E2594)*IFERROR(INDEX(Products!$D$8:$D$307,MATCH($D2594,Products!$A$8:$A$307,0)),0)))</f>
        <v/>
      </c>
      <c r="M2594" s="52">
        <f>IF(OR(K2594="",$O2594=0),IF(K2594="","",0),IF($P2594=1,0,K2594*(N(INDEX(Settings!$E$11:$E$18,$O2594))+N(INDEX(Settings!$G$11:$G$18,$O2594)))+N(INDEX(Settings!$F$11:$F$18,$O2594))))</f>
        <v/>
      </c>
      <c r="N2594" s="53">
        <f>IF(K2594="","",K2594-L2594-M2594-N($I2594)-$P2594*N(Settings!$D$20))</f>
        <v/>
      </c>
      <c r="O2594">
        <f>IF($C2594="",0,IFERROR(MATCH($C2594,Settings!$D$11:$D$18,0),0))</f>
        <v/>
      </c>
      <c r="P2594">
        <f>IF(LOWER(TRIM($J2594&amp;""))="x",1,0)</f>
        <v/>
      </c>
    </row>
    <row r="2595">
      <c r="A2595" s="49" t="n"/>
      <c r="B2595" s="50" t="n"/>
      <c r="C2595" s="50" t="n"/>
      <c r="D2595" s="50" t="n"/>
      <c r="E2595" s="50" t="n"/>
      <c r="F2595" s="51" t="n"/>
      <c r="G2595" s="51" t="n"/>
      <c r="H2595" s="51" t="n"/>
      <c r="I2595" s="51" t="n"/>
      <c r="J2595" s="50" t="n"/>
      <c r="K2595" s="52">
        <f>IF(OR($A2595="",$E2595=""),"",IF($P2595=1,0,N($E2595)*N($F2595)-N($G2595)+N($H2595)))</f>
        <v/>
      </c>
      <c r="L2595" s="52">
        <f>IF(K2595="","",IF($P2595=1,0,N($E2595)*IFERROR(INDEX(Products!$D$8:$D$307,MATCH($D2595,Products!$A$8:$A$307,0)),0)))</f>
        <v/>
      </c>
      <c r="M2595" s="52">
        <f>IF(OR(K2595="",$O2595=0),IF(K2595="","",0),IF($P2595=1,0,K2595*(N(INDEX(Settings!$E$11:$E$18,$O2595))+N(INDEX(Settings!$G$11:$G$18,$O2595)))+N(INDEX(Settings!$F$11:$F$18,$O2595))))</f>
        <v/>
      </c>
      <c r="N2595" s="53">
        <f>IF(K2595="","",K2595-L2595-M2595-N($I2595)-$P2595*N(Settings!$D$20))</f>
        <v/>
      </c>
      <c r="O2595">
        <f>IF($C2595="",0,IFERROR(MATCH($C2595,Settings!$D$11:$D$18,0),0))</f>
        <v/>
      </c>
      <c r="P2595">
        <f>IF(LOWER(TRIM($J2595&amp;""))="x",1,0)</f>
        <v/>
      </c>
    </row>
    <row r="2596">
      <c r="A2596" s="49" t="n"/>
      <c r="B2596" s="50" t="n"/>
      <c r="C2596" s="50" t="n"/>
      <c r="D2596" s="50" t="n"/>
      <c r="E2596" s="50" t="n"/>
      <c r="F2596" s="51" t="n"/>
      <c r="G2596" s="51" t="n"/>
      <c r="H2596" s="51" t="n"/>
      <c r="I2596" s="51" t="n"/>
      <c r="J2596" s="50" t="n"/>
      <c r="K2596" s="52">
        <f>IF(OR($A2596="",$E2596=""),"",IF($P2596=1,0,N($E2596)*N($F2596)-N($G2596)+N($H2596)))</f>
        <v/>
      </c>
      <c r="L2596" s="52">
        <f>IF(K2596="","",IF($P2596=1,0,N($E2596)*IFERROR(INDEX(Products!$D$8:$D$307,MATCH($D2596,Products!$A$8:$A$307,0)),0)))</f>
        <v/>
      </c>
      <c r="M2596" s="52">
        <f>IF(OR(K2596="",$O2596=0),IF(K2596="","",0),IF($P2596=1,0,K2596*(N(INDEX(Settings!$E$11:$E$18,$O2596))+N(INDEX(Settings!$G$11:$G$18,$O2596)))+N(INDEX(Settings!$F$11:$F$18,$O2596))))</f>
        <v/>
      </c>
      <c r="N2596" s="53">
        <f>IF(K2596="","",K2596-L2596-M2596-N($I2596)-$P2596*N(Settings!$D$20))</f>
        <v/>
      </c>
      <c r="O2596">
        <f>IF($C2596="",0,IFERROR(MATCH($C2596,Settings!$D$11:$D$18,0),0))</f>
        <v/>
      </c>
      <c r="P2596">
        <f>IF(LOWER(TRIM($J2596&amp;""))="x",1,0)</f>
        <v/>
      </c>
    </row>
    <row r="2597">
      <c r="A2597" s="49" t="n"/>
      <c r="B2597" s="50" t="n"/>
      <c r="C2597" s="50" t="n"/>
      <c r="D2597" s="50" t="n"/>
      <c r="E2597" s="50" t="n"/>
      <c r="F2597" s="51" t="n"/>
      <c r="G2597" s="51" t="n"/>
      <c r="H2597" s="51" t="n"/>
      <c r="I2597" s="51" t="n"/>
      <c r="J2597" s="50" t="n"/>
      <c r="K2597" s="52">
        <f>IF(OR($A2597="",$E2597=""),"",IF($P2597=1,0,N($E2597)*N($F2597)-N($G2597)+N($H2597)))</f>
        <v/>
      </c>
      <c r="L2597" s="52">
        <f>IF(K2597="","",IF($P2597=1,0,N($E2597)*IFERROR(INDEX(Products!$D$8:$D$307,MATCH($D2597,Products!$A$8:$A$307,0)),0)))</f>
        <v/>
      </c>
      <c r="M2597" s="52">
        <f>IF(OR(K2597="",$O2597=0),IF(K2597="","",0),IF($P2597=1,0,K2597*(N(INDEX(Settings!$E$11:$E$18,$O2597))+N(INDEX(Settings!$G$11:$G$18,$O2597)))+N(INDEX(Settings!$F$11:$F$18,$O2597))))</f>
        <v/>
      </c>
      <c r="N2597" s="53">
        <f>IF(K2597="","",K2597-L2597-M2597-N($I2597)-$P2597*N(Settings!$D$20))</f>
        <v/>
      </c>
      <c r="O2597">
        <f>IF($C2597="",0,IFERROR(MATCH($C2597,Settings!$D$11:$D$18,0),0))</f>
        <v/>
      </c>
      <c r="P2597">
        <f>IF(LOWER(TRIM($J2597&amp;""))="x",1,0)</f>
        <v/>
      </c>
    </row>
    <row r="2598">
      <c r="A2598" s="49" t="n"/>
      <c r="B2598" s="50" t="n"/>
      <c r="C2598" s="50" t="n"/>
      <c r="D2598" s="50" t="n"/>
      <c r="E2598" s="50" t="n"/>
      <c r="F2598" s="51" t="n"/>
      <c r="G2598" s="51" t="n"/>
      <c r="H2598" s="51" t="n"/>
      <c r="I2598" s="51" t="n"/>
      <c r="J2598" s="50" t="n"/>
      <c r="K2598" s="52">
        <f>IF(OR($A2598="",$E2598=""),"",IF($P2598=1,0,N($E2598)*N($F2598)-N($G2598)+N($H2598)))</f>
        <v/>
      </c>
      <c r="L2598" s="52">
        <f>IF(K2598="","",IF($P2598=1,0,N($E2598)*IFERROR(INDEX(Products!$D$8:$D$307,MATCH($D2598,Products!$A$8:$A$307,0)),0)))</f>
        <v/>
      </c>
      <c r="M2598" s="52">
        <f>IF(OR(K2598="",$O2598=0),IF(K2598="","",0),IF($P2598=1,0,K2598*(N(INDEX(Settings!$E$11:$E$18,$O2598))+N(INDEX(Settings!$G$11:$G$18,$O2598)))+N(INDEX(Settings!$F$11:$F$18,$O2598))))</f>
        <v/>
      </c>
      <c r="N2598" s="53">
        <f>IF(K2598="","",K2598-L2598-M2598-N($I2598)-$P2598*N(Settings!$D$20))</f>
        <v/>
      </c>
      <c r="O2598">
        <f>IF($C2598="",0,IFERROR(MATCH($C2598,Settings!$D$11:$D$18,0),0))</f>
        <v/>
      </c>
      <c r="P2598">
        <f>IF(LOWER(TRIM($J2598&amp;""))="x",1,0)</f>
        <v/>
      </c>
    </row>
    <row r="2599">
      <c r="A2599" s="49" t="n"/>
      <c r="B2599" s="50" t="n"/>
      <c r="C2599" s="50" t="n"/>
      <c r="D2599" s="50" t="n"/>
      <c r="E2599" s="50" t="n"/>
      <c r="F2599" s="51" t="n"/>
      <c r="G2599" s="51" t="n"/>
      <c r="H2599" s="51" t="n"/>
      <c r="I2599" s="51" t="n"/>
      <c r="J2599" s="50" t="n"/>
      <c r="K2599" s="52">
        <f>IF(OR($A2599="",$E2599=""),"",IF($P2599=1,0,N($E2599)*N($F2599)-N($G2599)+N($H2599)))</f>
        <v/>
      </c>
      <c r="L2599" s="52">
        <f>IF(K2599="","",IF($P2599=1,0,N($E2599)*IFERROR(INDEX(Products!$D$8:$D$307,MATCH($D2599,Products!$A$8:$A$307,0)),0)))</f>
        <v/>
      </c>
      <c r="M2599" s="52">
        <f>IF(OR(K2599="",$O2599=0),IF(K2599="","",0),IF($P2599=1,0,K2599*(N(INDEX(Settings!$E$11:$E$18,$O2599))+N(INDEX(Settings!$G$11:$G$18,$O2599)))+N(INDEX(Settings!$F$11:$F$18,$O2599))))</f>
        <v/>
      </c>
      <c r="N2599" s="53">
        <f>IF(K2599="","",K2599-L2599-M2599-N($I2599)-$P2599*N(Settings!$D$20))</f>
        <v/>
      </c>
      <c r="O2599">
        <f>IF($C2599="",0,IFERROR(MATCH($C2599,Settings!$D$11:$D$18,0),0))</f>
        <v/>
      </c>
      <c r="P2599">
        <f>IF(LOWER(TRIM($J2599&amp;""))="x",1,0)</f>
        <v/>
      </c>
    </row>
    <row r="2600">
      <c r="A2600" s="49" t="n"/>
      <c r="B2600" s="50" t="n"/>
      <c r="C2600" s="50" t="n"/>
      <c r="D2600" s="50" t="n"/>
      <c r="E2600" s="50" t="n"/>
      <c r="F2600" s="51" t="n"/>
      <c r="G2600" s="51" t="n"/>
      <c r="H2600" s="51" t="n"/>
      <c r="I2600" s="51" t="n"/>
      <c r="J2600" s="50" t="n"/>
      <c r="K2600" s="52">
        <f>IF(OR($A2600="",$E2600=""),"",IF($P2600=1,0,N($E2600)*N($F2600)-N($G2600)+N($H2600)))</f>
        <v/>
      </c>
      <c r="L2600" s="52">
        <f>IF(K2600="","",IF($P2600=1,0,N($E2600)*IFERROR(INDEX(Products!$D$8:$D$307,MATCH($D2600,Products!$A$8:$A$307,0)),0)))</f>
        <v/>
      </c>
      <c r="M2600" s="52">
        <f>IF(OR(K2600="",$O2600=0),IF(K2600="","",0),IF($P2600=1,0,K2600*(N(INDEX(Settings!$E$11:$E$18,$O2600))+N(INDEX(Settings!$G$11:$G$18,$O2600)))+N(INDEX(Settings!$F$11:$F$18,$O2600))))</f>
        <v/>
      </c>
      <c r="N2600" s="53">
        <f>IF(K2600="","",K2600-L2600-M2600-N($I2600)-$P2600*N(Settings!$D$20))</f>
        <v/>
      </c>
      <c r="O2600">
        <f>IF($C2600="",0,IFERROR(MATCH($C2600,Settings!$D$11:$D$18,0),0))</f>
        <v/>
      </c>
      <c r="P2600">
        <f>IF(LOWER(TRIM($J2600&amp;""))="x",1,0)</f>
        <v/>
      </c>
    </row>
    <row r="2601">
      <c r="A2601" s="49" t="n"/>
      <c r="B2601" s="50" t="n"/>
      <c r="C2601" s="50" t="n"/>
      <c r="D2601" s="50" t="n"/>
      <c r="E2601" s="50" t="n"/>
      <c r="F2601" s="51" t="n"/>
      <c r="G2601" s="51" t="n"/>
      <c r="H2601" s="51" t="n"/>
      <c r="I2601" s="51" t="n"/>
      <c r="J2601" s="50" t="n"/>
      <c r="K2601" s="52">
        <f>IF(OR($A2601="",$E2601=""),"",IF($P2601=1,0,N($E2601)*N($F2601)-N($G2601)+N($H2601)))</f>
        <v/>
      </c>
      <c r="L2601" s="52">
        <f>IF(K2601="","",IF($P2601=1,0,N($E2601)*IFERROR(INDEX(Products!$D$8:$D$307,MATCH($D2601,Products!$A$8:$A$307,0)),0)))</f>
        <v/>
      </c>
      <c r="M2601" s="52">
        <f>IF(OR(K2601="",$O2601=0),IF(K2601="","",0),IF($P2601=1,0,K2601*(N(INDEX(Settings!$E$11:$E$18,$O2601))+N(INDEX(Settings!$G$11:$G$18,$O2601)))+N(INDEX(Settings!$F$11:$F$18,$O2601))))</f>
        <v/>
      </c>
      <c r="N2601" s="53">
        <f>IF(K2601="","",K2601-L2601-M2601-N($I2601)-$P2601*N(Settings!$D$20))</f>
        <v/>
      </c>
      <c r="O2601">
        <f>IF($C2601="",0,IFERROR(MATCH($C2601,Settings!$D$11:$D$18,0),0))</f>
        <v/>
      </c>
      <c r="P2601">
        <f>IF(LOWER(TRIM($J2601&amp;""))="x",1,0)</f>
        <v/>
      </c>
    </row>
    <row r="2602">
      <c r="A2602" s="49" t="n"/>
      <c r="B2602" s="50" t="n"/>
      <c r="C2602" s="50" t="n"/>
      <c r="D2602" s="50" t="n"/>
      <c r="E2602" s="50" t="n"/>
      <c r="F2602" s="51" t="n"/>
      <c r="G2602" s="51" t="n"/>
      <c r="H2602" s="51" t="n"/>
      <c r="I2602" s="51" t="n"/>
      <c r="J2602" s="50" t="n"/>
      <c r="K2602" s="52">
        <f>IF(OR($A2602="",$E2602=""),"",IF($P2602=1,0,N($E2602)*N($F2602)-N($G2602)+N($H2602)))</f>
        <v/>
      </c>
      <c r="L2602" s="52">
        <f>IF(K2602="","",IF($P2602=1,0,N($E2602)*IFERROR(INDEX(Products!$D$8:$D$307,MATCH($D2602,Products!$A$8:$A$307,0)),0)))</f>
        <v/>
      </c>
      <c r="M2602" s="52">
        <f>IF(OR(K2602="",$O2602=0),IF(K2602="","",0),IF($P2602=1,0,K2602*(N(INDEX(Settings!$E$11:$E$18,$O2602))+N(INDEX(Settings!$G$11:$G$18,$O2602)))+N(INDEX(Settings!$F$11:$F$18,$O2602))))</f>
        <v/>
      </c>
      <c r="N2602" s="53">
        <f>IF(K2602="","",K2602-L2602-M2602-N($I2602)-$P2602*N(Settings!$D$20))</f>
        <v/>
      </c>
      <c r="O2602">
        <f>IF($C2602="",0,IFERROR(MATCH($C2602,Settings!$D$11:$D$18,0),0))</f>
        <v/>
      </c>
      <c r="P2602">
        <f>IF(LOWER(TRIM($J2602&amp;""))="x",1,0)</f>
        <v/>
      </c>
    </row>
    <row r="2603">
      <c r="A2603" s="49" t="n"/>
      <c r="B2603" s="50" t="n"/>
      <c r="C2603" s="50" t="n"/>
      <c r="D2603" s="50" t="n"/>
      <c r="E2603" s="50" t="n"/>
      <c r="F2603" s="51" t="n"/>
      <c r="G2603" s="51" t="n"/>
      <c r="H2603" s="51" t="n"/>
      <c r="I2603" s="51" t="n"/>
      <c r="J2603" s="50" t="n"/>
      <c r="K2603" s="52">
        <f>IF(OR($A2603="",$E2603=""),"",IF($P2603=1,0,N($E2603)*N($F2603)-N($G2603)+N($H2603)))</f>
        <v/>
      </c>
      <c r="L2603" s="52">
        <f>IF(K2603="","",IF($P2603=1,0,N($E2603)*IFERROR(INDEX(Products!$D$8:$D$307,MATCH($D2603,Products!$A$8:$A$307,0)),0)))</f>
        <v/>
      </c>
      <c r="M2603" s="52">
        <f>IF(OR(K2603="",$O2603=0),IF(K2603="","",0),IF($P2603=1,0,K2603*(N(INDEX(Settings!$E$11:$E$18,$O2603))+N(INDEX(Settings!$G$11:$G$18,$O2603)))+N(INDEX(Settings!$F$11:$F$18,$O2603))))</f>
        <v/>
      </c>
      <c r="N2603" s="53">
        <f>IF(K2603="","",K2603-L2603-M2603-N($I2603)-$P2603*N(Settings!$D$20))</f>
        <v/>
      </c>
      <c r="O2603">
        <f>IF($C2603="",0,IFERROR(MATCH($C2603,Settings!$D$11:$D$18,0),0))</f>
        <v/>
      </c>
      <c r="P2603">
        <f>IF(LOWER(TRIM($J2603&amp;""))="x",1,0)</f>
        <v/>
      </c>
    </row>
    <row r="2604">
      <c r="A2604" s="49" t="n"/>
      <c r="B2604" s="50" t="n"/>
      <c r="C2604" s="50" t="n"/>
      <c r="D2604" s="50" t="n"/>
      <c r="E2604" s="50" t="n"/>
      <c r="F2604" s="51" t="n"/>
      <c r="G2604" s="51" t="n"/>
      <c r="H2604" s="51" t="n"/>
      <c r="I2604" s="51" t="n"/>
      <c r="J2604" s="50" t="n"/>
      <c r="K2604" s="52">
        <f>IF(OR($A2604="",$E2604=""),"",IF($P2604=1,0,N($E2604)*N($F2604)-N($G2604)+N($H2604)))</f>
        <v/>
      </c>
      <c r="L2604" s="52">
        <f>IF(K2604="","",IF($P2604=1,0,N($E2604)*IFERROR(INDEX(Products!$D$8:$D$307,MATCH($D2604,Products!$A$8:$A$307,0)),0)))</f>
        <v/>
      </c>
      <c r="M2604" s="52">
        <f>IF(OR(K2604="",$O2604=0),IF(K2604="","",0),IF($P2604=1,0,K2604*(N(INDEX(Settings!$E$11:$E$18,$O2604))+N(INDEX(Settings!$G$11:$G$18,$O2604)))+N(INDEX(Settings!$F$11:$F$18,$O2604))))</f>
        <v/>
      </c>
      <c r="N2604" s="53">
        <f>IF(K2604="","",K2604-L2604-M2604-N($I2604)-$P2604*N(Settings!$D$20))</f>
        <v/>
      </c>
      <c r="O2604">
        <f>IF($C2604="",0,IFERROR(MATCH($C2604,Settings!$D$11:$D$18,0),0))</f>
        <v/>
      </c>
      <c r="P2604">
        <f>IF(LOWER(TRIM($J2604&amp;""))="x",1,0)</f>
        <v/>
      </c>
    </row>
    <row r="2605">
      <c r="A2605" s="49" t="n"/>
      <c r="B2605" s="50" t="n"/>
      <c r="C2605" s="50" t="n"/>
      <c r="D2605" s="50" t="n"/>
      <c r="E2605" s="50" t="n"/>
      <c r="F2605" s="51" t="n"/>
      <c r="G2605" s="51" t="n"/>
      <c r="H2605" s="51" t="n"/>
      <c r="I2605" s="51" t="n"/>
      <c r="J2605" s="50" t="n"/>
      <c r="K2605" s="52">
        <f>IF(OR($A2605="",$E2605=""),"",IF($P2605=1,0,N($E2605)*N($F2605)-N($G2605)+N($H2605)))</f>
        <v/>
      </c>
      <c r="L2605" s="52">
        <f>IF(K2605="","",IF($P2605=1,0,N($E2605)*IFERROR(INDEX(Products!$D$8:$D$307,MATCH($D2605,Products!$A$8:$A$307,0)),0)))</f>
        <v/>
      </c>
      <c r="M2605" s="52">
        <f>IF(OR(K2605="",$O2605=0),IF(K2605="","",0),IF($P2605=1,0,K2605*(N(INDEX(Settings!$E$11:$E$18,$O2605))+N(INDEX(Settings!$G$11:$G$18,$O2605)))+N(INDEX(Settings!$F$11:$F$18,$O2605))))</f>
        <v/>
      </c>
      <c r="N2605" s="53">
        <f>IF(K2605="","",K2605-L2605-M2605-N($I2605)-$P2605*N(Settings!$D$20))</f>
        <v/>
      </c>
      <c r="O2605">
        <f>IF($C2605="",0,IFERROR(MATCH($C2605,Settings!$D$11:$D$18,0),0))</f>
        <v/>
      </c>
      <c r="P2605">
        <f>IF(LOWER(TRIM($J2605&amp;""))="x",1,0)</f>
        <v/>
      </c>
    </row>
    <row r="2606">
      <c r="A2606" s="49" t="n"/>
      <c r="B2606" s="50" t="n"/>
      <c r="C2606" s="50" t="n"/>
      <c r="D2606" s="50" t="n"/>
      <c r="E2606" s="50" t="n"/>
      <c r="F2606" s="51" t="n"/>
      <c r="G2606" s="51" t="n"/>
      <c r="H2606" s="51" t="n"/>
      <c r="I2606" s="51" t="n"/>
      <c r="J2606" s="50" t="n"/>
      <c r="K2606" s="52">
        <f>IF(OR($A2606="",$E2606=""),"",IF($P2606=1,0,N($E2606)*N($F2606)-N($G2606)+N($H2606)))</f>
        <v/>
      </c>
      <c r="L2606" s="52">
        <f>IF(K2606="","",IF($P2606=1,0,N($E2606)*IFERROR(INDEX(Products!$D$8:$D$307,MATCH($D2606,Products!$A$8:$A$307,0)),0)))</f>
        <v/>
      </c>
      <c r="M2606" s="52">
        <f>IF(OR(K2606="",$O2606=0),IF(K2606="","",0),IF($P2606=1,0,K2606*(N(INDEX(Settings!$E$11:$E$18,$O2606))+N(INDEX(Settings!$G$11:$G$18,$O2606)))+N(INDEX(Settings!$F$11:$F$18,$O2606))))</f>
        <v/>
      </c>
      <c r="N2606" s="53">
        <f>IF(K2606="","",K2606-L2606-M2606-N($I2606)-$P2606*N(Settings!$D$20))</f>
        <v/>
      </c>
      <c r="O2606">
        <f>IF($C2606="",0,IFERROR(MATCH($C2606,Settings!$D$11:$D$18,0),0))</f>
        <v/>
      </c>
      <c r="P2606">
        <f>IF(LOWER(TRIM($J2606&amp;""))="x",1,0)</f>
        <v/>
      </c>
    </row>
    <row r="2607">
      <c r="A2607" s="49" t="n"/>
      <c r="B2607" s="50" t="n"/>
      <c r="C2607" s="50" t="n"/>
      <c r="D2607" s="50" t="n"/>
      <c r="E2607" s="50" t="n"/>
      <c r="F2607" s="51" t="n"/>
      <c r="G2607" s="51" t="n"/>
      <c r="H2607" s="51" t="n"/>
      <c r="I2607" s="51" t="n"/>
      <c r="J2607" s="50" t="n"/>
      <c r="K2607" s="52">
        <f>IF(OR($A2607="",$E2607=""),"",IF($P2607=1,0,N($E2607)*N($F2607)-N($G2607)+N($H2607)))</f>
        <v/>
      </c>
      <c r="L2607" s="52">
        <f>IF(K2607="","",IF($P2607=1,0,N($E2607)*IFERROR(INDEX(Products!$D$8:$D$307,MATCH($D2607,Products!$A$8:$A$307,0)),0)))</f>
        <v/>
      </c>
      <c r="M2607" s="52">
        <f>IF(OR(K2607="",$O2607=0),IF(K2607="","",0),IF($P2607=1,0,K2607*(N(INDEX(Settings!$E$11:$E$18,$O2607))+N(INDEX(Settings!$G$11:$G$18,$O2607)))+N(INDEX(Settings!$F$11:$F$18,$O2607))))</f>
        <v/>
      </c>
      <c r="N2607" s="53">
        <f>IF(K2607="","",K2607-L2607-M2607-N($I2607)-$P2607*N(Settings!$D$20))</f>
        <v/>
      </c>
      <c r="O2607">
        <f>IF($C2607="",0,IFERROR(MATCH($C2607,Settings!$D$11:$D$18,0),0))</f>
        <v/>
      </c>
      <c r="P2607">
        <f>IF(LOWER(TRIM($J2607&amp;""))="x",1,0)</f>
        <v/>
      </c>
    </row>
    <row r="2608">
      <c r="A2608" s="49" t="n"/>
      <c r="B2608" s="50" t="n"/>
      <c r="C2608" s="50" t="n"/>
      <c r="D2608" s="50" t="n"/>
      <c r="E2608" s="50" t="n"/>
      <c r="F2608" s="51" t="n"/>
      <c r="G2608" s="51" t="n"/>
      <c r="H2608" s="51" t="n"/>
      <c r="I2608" s="51" t="n"/>
      <c r="J2608" s="50" t="n"/>
      <c r="K2608" s="52">
        <f>IF(OR($A2608="",$E2608=""),"",IF($P2608=1,0,N($E2608)*N($F2608)-N($G2608)+N($H2608)))</f>
        <v/>
      </c>
      <c r="L2608" s="52">
        <f>IF(K2608="","",IF($P2608=1,0,N($E2608)*IFERROR(INDEX(Products!$D$8:$D$307,MATCH($D2608,Products!$A$8:$A$307,0)),0)))</f>
        <v/>
      </c>
      <c r="M2608" s="52">
        <f>IF(OR(K2608="",$O2608=0),IF(K2608="","",0),IF($P2608=1,0,K2608*(N(INDEX(Settings!$E$11:$E$18,$O2608))+N(INDEX(Settings!$G$11:$G$18,$O2608)))+N(INDEX(Settings!$F$11:$F$18,$O2608))))</f>
        <v/>
      </c>
      <c r="N2608" s="53">
        <f>IF(K2608="","",K2608-L2608-M2608-N($I2608)-$P2608*N(Settings!$D$20))</f>
        <v/>
      </c>
      <c r="O2608">
        <f>IF($C2608="",0,IFERROR(MATCH($C2608,Settings!$D$11:$D$18,0),0))</f>
        <v/>
      </c>
      <c r="P2608">
        <f>IF(LOWER(TRIM($J2608&amp;""))="x",1,0)</f>
        <v/>
      </c>
    </row>
    <row r="2609">
      <c r="A2609" s="49" t="n"/>
      <c r="B2609" s="50" t="n"/>
      <c r="C2609" s="50" t="n"/>
      <c r="D2609" s="50" t="n"/>
      <c r="E2609" s="50" t="n"/>
      <c r="F2609" s="51" t="n"/>
      <c r="G2609" s="51" t="n"/>
      <c r="H2609" s="51" t="n"/>
      <c r="I2609" s="51" t="n"/>
      <c r="J2609" s="50" t="n"/>
      <c r="K2609" s="52">
        <f>IF(OR($A2609="",$E2609=""),"",IF($P2609=1,0,N($E2609)*N($F2609)-N($G2609)+N($H2609)))</f>
        <v/>
      </c>
      <c r="L2609" s="52">
        <f>IF(K2609="","",IF($P2609=1,0,N($E2609)*IFERROR(INDEX(Products!$D$8:$D$307,MATCH($D2609,Products!$A$8:$A$307,0)),0)))</f>
        <v/>
      </c>
      <c r="M2609" s="52">
        <f>IF(OR(K2609="",$O2609=0),IF(K2609="","",0),IF($P2609=1,0,K2609*(N(INDEX(Settings!$E$11:$E$18,$O2609))+N(INDEX(Settings!$G$11:$G$18,$O2609)))+N(INDEX(Settings!$F$11:$F$18,$O2609))))</f>
        <v/>
      </c>
      <c r="N2609" s="53">
        <f>IF(K2609="","",K2609-L2609-M2609-N($I2609)-$P2609*N(Settings!$D$20))</f>
        <v/>
      </c>
      <c r="O2609">
        <f>IF($C2609="",0,IFERROR(MATCH($C2609,Settings!$D$11:$D$18,0),0))</f>
        <v/>
      </c>
      <c r="P2609">
        <f>IF(LOWER(TRIM($J2609&amp;""))="x",1,0)</f>
        <v/>
      </c>
    </row>
    <row r="2610">
      <c r="A2610" s="49" t="n"/>
      <c r="B2610" s="50" t="n"/>
      <c r="C2610" s="50" t="n"/>
      <c r="D2610" s="50" t="n"/>
      <c r="E2610" s="50" t="n"/>
      <c r="F2610" s="51" t="n"/>
      <c r="G2610" s="51" t="n"/>
      <c r="H2610" s="51" t="n"/>
      <c r="I2610" s="51" t="n"/>
      <c r="J2610" s="50" t="n"/>
      <c r="K2610" s="52">
        <f>IF(OR($A2610="",$E2610=""),"",IF($P2610=1,0,N($E2610)*N($F2610)-N($G2610)+N($H2610)))</f>
        <v/>
      </c>
      <c r="L2610" s="52">
        <f>IF(K2610="","",IF($P2610=1,0,N($E2610)*IFERROR(INDEX(Products!$D$8:$D$307,MATCH($D2610,Products!$A$8:$A$307,0)),0)))</f>
        <v/>
      </c>
      <c r="M2610" s="52">
        <f>IF(OR(K2610="",$O2610=0),IF(K2610="","",0),IF($P2610=1,0,K2610*(N(INDEX(Settings!$E$11:$E$18,$O2610))+N(INDEX(Settings!$G$11:$G$18,$O2610)))+N(INDEX(Settings!$F$11:$F$18,$O2610))))</f>
        <v/>
      </c>
      <c r="N2610" s="53">
        <f>IF(K2610="","",K2610-L2610-M2610-N($I2610)-$P2610*N(Settings!$D$20))</f>
        <v/>
      </c>
      <c r="O2610">
        <f>IF($C2610="",0,IFERROR(MATCH($C2610,Settings!$D$11:$D$18,0),0))</f>
        <v/>
      </c>
      <c r="P2610">
        <f>IF(LOWER(TRIM($J2610&amp;""))="x",1,0)</f>
        <v/>
      </c>
    </row>
    <row r="2611">
      <c r="A2611" s="49" t="n"/>
      <c r="B2611" s="50" t="n"/>
      <c r="C2611" s="50" t="n"/>
      <c r="D2611" s="50" t="n"/>
      <c r="E2611" s="50" t="n"/>
      <c r="F2611" s="51" t="n"/>
      <c r="G2611" s="51" t="n"/>
      <c r="H2611" s="51" t="n"/>
      <c r="I2611" s="51" t="n"/>
      <c r="J2611" s="50" t="n"/>
      <c r="K2611" s="52">
        <f>IF(OR($A2611="",$E2611=""),"",IF($P2611=1,0,N($E2611)*N($F2611)-N($G2611)+N($H2611)))</f>
        <v/>
      </c>
      <c r="L2611" s="52">
        <f>IF(K2611="","",IF($P2611=1,0,N($E2611)*IFERROR(INDEX(Products!$D$8:$D$307,MATCH($D2611,Products!$A$8:$A$307,0)),0)))</f>
        <v/>
      </c>
      <c r="M2611" s="52">
        <f>IF(OR(K2611="",$O2611=0),IF(K2611="","",0),IF($P2611=1,0,K2611*(N(INDEX(Settings!$E$11:$E$18,$O2611))+N(INDEX(Settings!$G$11:$G$18,$O2611)))+N(INDEX(Settings!$F$11:$F$18,$O2611))))</f>
        <v/>
      </c>
      <c r="N2611" s="53">
        <f>IF(K2611="","",K2611-L2611-M2611-N($I2611)-$P2611*N(Settings!$D$20))</f>
        <v/>
      </c>
      <c r="O2611">
        <f>IF($C2611="",0,IFERROR(MATCH($C2611,Settings!$D$11:$D$18,0),0))</f>
        <v/>
      </c>
      <c r="P2611">
        <f>IF(LOWER(TRIM($J2611&amp;""))="x",1,0)</f>
        <v/>
      </c>
    </row>
    <row r="2612">
      <c r="A2612" s="49" t="n"/>
      <c r="B2612" s="50" t="n"/>
      <c r="C2612" s="50" t="n"/>
      <c r="D2612" s="50" t="n"/>
      <c r="E2612" s="50" t="n"/>
      <c r="F2612" s="51" t="n"/>
      <c r="G2612" s="51" t="n"/>
      <c r="H2612" s="51" t="n"/>
      <c r="I2612" s="51" t="n"/>
      <c r="J2612" s="50" t="n"/>
      <c r="K2612" s="52">
        <f>IF(OR($A2612="",$E2612=""),"",IF($P2612=1,0,N($E2612)*N($F2612)-N($G2612)+N($H2612)))</f>
        <v/>
      </c>
      <c r="L2612" s="52">
        <f>IF(K2612="","",IF($P2612=1,0,N($E2612)*IFERROR(INDEX(Products!$D$8:$D$307,MATCH($D2612,Products!$A$8:$A$307,0)),0)))</f>
        <v/>
      </c>
      <c r="M2612" s="52">
        <f>IF(OR(K2612="",$O2612=0),IF(K2612="","",0),IF($P2612=1,0,K2612*(N(INDEX(Settings!$E$11:$E$18,$O2612))+N(INDEX(Settings!$G$11:$G$18,$O2612)))+N(INDEX(Settings!$F$11:$F$18,$O2612))))</f>
        <v/>
      </c>
      <c r="N2612" s="53">
        <f>IF(K2612="","",K2612-L2612-M2612-N($I2612)-$P2612*N(Settings!$D$20))</f>
        <v/>
      </c>
      <c r="O2612">
        <f>IF($C2612="",0,IFERROR(MATCH($C2612,Settings!$D$11:$D$18,0),0))</f>
        <v/>
      </c>
      <c r="P2612">
        <f>IF(LOWER(TRIM($J2612&amp;""))="x",1,0)</f>
        <v/>
      </c>
    </row>
    <row r="2613">
      <c r="A2613" s="49" t="n"/>
      <c r="B2613" s="50" t="n"/>
      <c r="C2613" s="50" t="n"/>
      <c r="D2613" s="50" t="n"/>
      <c r="E2613" s="50" t="n"/>
      <c r="F2613" s="51" t="n"/>
      <c r="G2613" s="51" t="n"/>
      <c r="H2613" s="51" t="n"/>
      <c r="I2613" s="51" t="n"/>
      <c r="J2613" s="50" t="n"/>
      <c r="K2613" s="52">
        <f>IF(OR($A2613="",$E2613=""),"",IF($P2613=1,0,N($E2613)*N($F2613)-N($G2613)+N($H2613)))</f>
        <v/>
      </c>
      <c r="L2613" s="52">
        <f>IF(K2613="","",IF($P2613=1,0,N($E2613)*IFERROR(INDEX(Products!$D$8:$D$307,MATCH($D2613,Products!$A$8:$A$307,0)),0)))</f>
        <v/>
      </c>
      <c r="M2613" s="52">
        <f>IF(OR(K2613="",$O2613=0),IF(K2613="","",0),IF($P2613=1,0,K2613*(N(INDEX(Settings!$E$11:$E$18,$O2613))+N(INDEX(Settings!$G$11:$G$18,$O2613)))+N(INDEX(Settings!$F$11:$F$18,$O2613))))</f>
        <v/>
      </c>
      <c r="N2613" s="53">
        <f>IF(K2613="","",K2613-L2613-M2613-N($I2613)-$P2613*N(Settings!$D$20))</f>
        <v/>
      </c>
      <c r="O2613">
        <f>IF($C2613="",0,IFERROR(MATCH($C2613,Settings!$D$11:$D$18,0),0))</f>
        <v/>
      </c>
      <c r="P2613">
        <f>IF(LOWER(TRIM($J2613&amp;""))="x",1,0)</f>
        <v/>
      </c>
    </row>
    <row r="2614">
      <c r="A2614" s="49" t="n"/>
      <c r="B2614" s="50" t="n"/>
      <c r="C2614" s="50" t="n"/>
      <c r="D2614" s="50" t="n"/>
      <c r="E2614" s="50" t="n"/>
      <c r="F2614" s="51" t="n"/>
      <c r="G2614" s="51" t="n"/>
      <c r="H2614" s="51" t="n"/>
      <c r="I2614" s="51" t="n"/>
      <c r="J2614" s="50" t="n"/>
      <c r="K2614" s="52">
        <f>IF(OR($A2614="",$E2614=""),"",IF($P2614=1,0,N($E2614)*N($F2614)-N($G2614)+N($H2614)))</f>
        <v/>
      </c>
      <c r="L2614" s="52">
        <f>IF(K2614="","",IF($P2614=1,0,N($E2614)*IFERROR(INDEX(Products!$D$8:$D$307,MATCH($D2614,Products!$A$8:$A$307,0)),0)))</f>
        <v/>
      </c>
      <c r="M2614" s="52">
        <f>IF(OR(K2614="",$O2614=0),IF(K2614="","",0),IF($P2614=1,0,K2614*(N(INDEX(Settings!$E$11:$E$18,$O2614))+N(INDEX(Settings!$G$11:$G$18,$O2614)))+N(INDEX(Settings!$F$11:$F$18,$O2614))))</f>
        <v/>
      </c>
      <c r="N2614" s="53">
        <f>IF(K2614="","",K2614-L2614-M2614-N($I2614)-$P2614*N(Settings!$D$20))</f>
        <v/>
      </c>
      <c r="O2614">
        <f>IF($C2614="",0,IFERROR(MATCH($C2614,Settings!$D$11:$D$18,0),0))</f>
        <v/>
      </c>
      <c r="P2614">
        <f>IF(LOWER(TRIM($J2614&amp;""))="x",1,0)</f>
        <v/>
      </c>
    </row>
    <row r="2615">
      <c r="A2615" s="49" t="n"/>
      <c r="B2615" s="50" t="n"/>
      <c r="C2615" s="50" t="n"/>
      <c r="D2615" s="50" t="n"/>
      <c r="E2615" s="50" t="n"/>
      <c r="F2615" s="51" t="n"/>
      <c r="G2615" s="51" t="n"/>
      <c r="H2615" s="51" t="n"/>
      <c r="I2615" s="51" t="n"/>
      <c r="J2615" s="50" t="n"/>
      <c r="K2615" s="52">
        <f>IF(OR($A2615="",$E2615=""),"",IF($P2615=1,0,N($E2615)*N($F2615)-N($G2615)+N($H2615)))</f>
        <v/>
      </c>
      <c r="L2615" s="52">
        <f>IF(K2615="","",IF($P2615=1,0,N($E2615)*IFERROR(INDEX(Products!$D$8:$D$307,MATCH($D2615,Products!$A$8:$A$307,0)),0)))</f>
        <v/>
      </c>
      <c r="M2615" s="52">
        <f>IF(OR(K2615="",$O2615=0),IF(K2615="","",0),IF($P2615=1,0,K2615*(N(INDEX(Settings!$E$11:$E$18,$O2615))+N(INDEX(Settings!$G$11:$G$18,$O2615)))+N(INDEX(Settings!$F$11:$F$18,$O2615))))</f>
        <v/>
      </c>
      <c r="N2615" s="53">
        <f>IF(K2615="","",K2615-L2615-M2615-N($I2615)-$P2615*N(Settings!$D$20))</f>
        <v/>
      </c>
      <c r="O2615">
        <f>IF($C2615="",0,IFERROR(MATCH($C2615,Settings!$D$11:$D$18,0),0))</f>
        <v/>
      </c>
      <c r="P2615">
        <f>IF(LOWER(TRIM($J2615&amp;""))="x",1,0)</f>
        <v/>
      </c>
    </row>
    <row r="2616">
      <c r="A2616" s="49" t="n"/>
      <c r="B2616" s="50" t="n"/>
      <c r="C2616" s="50" t="n"/>
      <c r="D2616" s="50" t="n"/>
      <c r="E2616" s="50" t="n"/>
      <c r="F2616" s="51" t="n"/>
      <c r="G2616" s="51" t="n"/>
      <c r="H2616" s="51" t="n"/>
      <c r="I2616" s="51" t="n"/>
      <c r="J2616" s="50" t="n"/>
      <c r="K2616" s="52">
        <f>IF(OR($A2616="",$E2616=""),"",IF($P2616=1,0,N($E2616)*N($F2616)-N($G2616)+N($H2616)))</f>
        <v/>
      </c>
      <c r="L2616" s="52">
        <f>IF(K2616="","",IF($P2616=1,0,N($E2616)*IFERROR(INDEX(Products!$D$8:$D$307,MATCH($D2616,Products!$A$8:$A$307,0)),0)))</f>
        <v/>
      </c>
      <c r="M2616" s="52">
        <f>IF(OR(K2616="",$O2616=0),IF(K2616="","",0),IF($P2616=1,0,K2616*(N(INDEX(Settings!$E$11:$E$18,$O2616))+N(INDEX(Settings!$G$11:$G$18,$O2616)))+N(INDEX(Settings!$F$11:$F$18,$O2616))))</f>
        <v/>
      </c>
      <c r="N2616" s="53">
        <f>IF(K2616="","",K2616-L2616-M2616-N($I2616)-$P2616*N(Settings!$D$20))</f>
        <v/>
      </c>
      <c r="O2616">
        <f>IF($C2616="",0,IFERROR(MATCH($C2616,Settings!$D$11:$D$18,0),0))</f>
        <v/>
      </c>
      <c r="P2616">
        <f>IF(LOWER(TRIM($J2616&amp;""))="x",1,0)</f>
        <v/>
      </c>
    </row>
    <row r="2617">
      <c r="A2617" s="49" t="n"/>
      <c r="B2617" s="50" t="n"/>
      <c r="C2617" s="50" t="n"/>
      <c r="D2617" s="50" t="n"/>
      <c r="E2617" s="50" t="n"/>
      <c r="F2617" s="51" t="n"/>
      <c r="G2617" s="51" t="n"/>
      <c r="H2617" s="51" t="n"/>
      <c r="I2617" s="51" t="n"/>
      <c r="J2617" s="50" t="n"/>
      <c r="K2617" s="52">
        <f>IF(OR($A2617="",$E2617=""),"",IF($P2617=1,0,N($E2617)*N($F2617)-N($G2617)+N($H2617)))</f>
        <v/>
      </c>
      <c r="L2617" s="52">
        <f>IF(K2617="","",IF($P2617=1,0,N($E2617)*IFERROR(INDEX(Products!$D$8:$D$307,MATCH($D2617,Products!$A$8:$A$307,0)),0)))</f>
        <v/>
      </c>
      <c r="M2617" s="52">
        <f>IF(OR(K2617="",$O2617=0),IF(K2617="","",0),IF($P2617=1,0,K2617*(N(INDEX(Settings!$E$11:$E$18,$O2617))+N(INDEX(Settings!$G$11:$G$18,$O2617)))+N(INDEX(Settings!$F$11:$F$18,$O2617))))</f>
        <v/>
      </c>
      <c r="N2617" s="53">
        <f>IF(K2617="","",K2617-L2617-M2617-N($I2617)-$P2617*N(Settings!$D$20))</f>
        <v/>
      </c>
      <c r="O2617">
        <f>IF($C2617="",0,IFERROR(MATCH($C2617,Settings!$D$11:$D$18,0),0))</f>
        <v/>
      </c>
      <c r="P2617">
        <f>IF(LOWER(TRIM($J2617&amp;""))="x",1,0)</f>
        <v/>
      </c>
    </row>
    <row r="2618">
      <c r="A2618" s="49" t="n"/>
      <c r="B2618" s="50" t="n"/>
      <c r="C2618" s="50" t="n"/>
      <c r="D2618" s="50" t="n"/>
      <c r="E2618" s="50" t="n"/>
      <c r="F2618" s="51" t="n"/>
      <c r="G2618" s="51" t="n"/>
      <c r="H2618" s="51" t="n"/>
      <c r="I2618" s="51" t="n"/>
      <c r="J2618" s="50" t="n"/>
      <c r="K2618" s="52">
        <f>IF(OR($A2618="",$E2618=""),"",IF($P2618=1,0,N($E2618)*N($F2618)-N($G2618)+N($H2618)))</f>
        <v/>
      </c>
      <c r="L2618" s="52">
        <f>IF(K2618="","",IF($P2618=1,0,N($E2618)*IFERROR(INDEX(Products!$D$8:$D$307,MATCH($D2618,Products!$A$8:$A$307,0)),0)))</f>
        <v/>
      </c>
      <c r="M2618" s="52">
        <f>IF(OR(K2618="",$O2618=0),IF(K2618="","",0),IF($P2618=1,0,K2618*(N(INDEX(Settings!$E$11:$E$18,$O2618))+N(INDEX(Settings!$G$11:$G$18,$O2618)))+N(INDEX(Settings!$F$11:$F$18,$O2618))))</f>
        <v/>
      </c>
      <c r="N2618" s="53">
        <f>IF(K2618="","",K2618-L2618-M2618-N($I2618)-$P2618*N(Settings!$D$20))</f>
        <v/>
      </c>
      <c r="O2618">
        <f>IF($C2618="",0,IFERROR(MATCH($C2618,Settings!$D$11:$D$18,0),0))</f>
        <v/>
      </c>
      <c r="P2618">
        <f>IF(LOWER(TRIM($J2618&amp;""))="x",1,0)</f>
        <v/>
      </c>
    </row>
    <row r="2619">
      <c r="A2619" s="49" t="n"/>
      <c r="B2619" s="50" t="n"/>
      <c r="C2619" s="50" t="n"/>
      <c r="D2619" s="50" t="n"/>
      <c r="E2619" s="50" t="n"/>
      <c r="F2619" s="51" t="n"/>
      <c r="G2619" s="51" t="n"/>
      <c r="H2619" s="51" t="n"/>
      <c r="I2619" s="51" t="n"/>
      <c r="J2619" s="50" t="n"/>
      <c r="K2619" s="52">
        <f>IF(OR($A2619="",$E2619=""),"",IF($P2619=1,0,N($E2619)*N($F2619)-N($G2619)+N($H2619)))</f>
        <v/>
      </c>
      <c r="L2619" s="52">
        <f>IF(K2619="","",IF($P2619=1,0,N($E2619)*IFERROR(INDEX(Products!$D$8:$D$307,MATCH($D2619,Products!$A$8:$A$307,0)),0)))</f>
        <v/>
      </c>
      <c r="M2619" s="52">
        <f>IF(OR(K2619="",$O2619=0),IF(K2619="","",0),IF($P2619=1,0,K2619*(N(INDEX(Settings!$E$11:$E$18,$O2619))+N(INDEX(Settings!$G$11:$G$18,$O2619)))+N(INDEX(Settings!$F$11:$F$18,$O2619))))</f>
        <v/>
      </c>
      <c r="N2619" s="53">
        <f>IF(K2619="","",K2619-L2619-M2619-N($I2619)-$P2619*N(Settings!$D$20))</f>
        <v/>
      </c>
      <c r="O2619">
        <f>IF($C2619="",0,IFERROR(MATCH($C2619,Settings!$D$11:$D$18,0),0))</f>
        <v/>
      </c>
      <c r="P2619">
        <f>IF(LOWER(TRIM($J2619&amp;""))="x",1,0)</f>
        <v/>
      </c>
    </row>
    <row r="2620">
      <c r="A2620" s="49" t="n"/>
      <c r="B2620" s="50" t="n"/>
      <c r="C2620" s="50" t="n"/>
      <c r="D2620" s="50" t="n"/>
      <c r="E2620" s="50" t="n"/>
      <c r="F2620" s="51" t="n"/>
      <c r="G2620" s="51" t="n"/>
      <c r="H2620" s="51" t="n"/>
      <c r="I2620" s="51" t="n"/>
      <c r="J2620" s="50" t="n"/>
      <c r="K2620" s="52">
        <f>IF(OR($A2620="",$E2620=""),"",IF($P2620=1,0,N($E2620)*N($F2620)-N($G2620)+N($H2620)))</f>
        <v/>
      </c>
      <c r="L2620" s="52">
        <f>IF(K2620="","",IF($P2620=1,0,N($E2620)*IFERROR(INDEX(Products!$D$8:$D$307,MATCH($D2620,Products!$A$8:$A$307,0)),0)))</f>
        <v/>
      </c>
      <c r="M2620" s="52">
        <f>IF(OR(K2620="",$O2620=0),IF(K2620="","",0),IF($P2620=1,0,K2620*(N(INDEX(Settings!$E$11:$E$18,$O2620))+N(INDEX(Settings!$G$11:$G$18,$O2620)))+N(INDEX(Settings!$F$11:$F$18,$O2620))))</f>
        <v/>
      </c>
      <c r="N2620" s="53">
        <f>IF(K2620="","",K2620-L2620-M2620-N($I2620)-$P2620*N(Settings!$D$20))</f>
        <v/>
      </c>
      <c r="O2620">
        <f>IF($C2620="",0,IFERROR(MATCH($C2620,Settings!$D$11:$D$18,0),0))</f>
        <v/>
      </c>
      <c r="P2620">
        <f>IF(LOWER(TRIM($J2620&amp;""))="x",1,0)</f>
        <v/>
      </c>
    </row>
    <row r="2621">
      <c r="A2621" s="49" t="n"/>
      <c r="B2621" s="50" t="n"/>
      <c r="C2621" s="50" t="n"/>
      <c r="D2621" s="50" t="n"/>
      <c r="E2621" s="50" t="n"/>
      <c r="F2621" s="51" t="n"/>
      <c r="G2621" s="51" t="n"/>
      <c r="H2621" s="51" t="n"/>
      <c r="I2621" s="51" t="n"/>
      <c r="J2621" s="50" t="n"/>
      <c r="K2621" s="52">
        <f>IF(OR($A2621="",$E2621=""),"",IF($P2621=1,0,N($E2621)*N($F2621)-N($G2621)+N($H2621)))</f>
        <v/>
      </c>
      <c r="L2621" s="52">
        <f>IF(K2621="","",IF($P2621=1,0,N($E2621)*IFERROR(INDEX(Products!$D$8:$D$307,MATCH($D2621,Products!$A$8:$A$307,0)),0)))</f>
        <v/>
      </c>
      <c r="M2621" s="52">
        <f>IF(OR(K2621="",$O2621=0),IF(K2621="","",0),IF($P2621=1,0,K2621*(N(INDEX(Settings!$E$11:$E$18,$O2621))+N(INDEX(Settings!$G$11:$G$18,$O2621)))+N(INDEX(Settings!$F$11:$F$18,$O2621))))</f>
        <v/>
      </c>
      <c r="N2621" s="53">
        <f>IF(K2621="","",K2621-L2621-M2621-N($I2621)-$P2621*N(Settings!$D$20))</f>
        <v/>
      </c>
      <c r="O2621">
        <f>IF($C2621="",0,IFERROR(MATCH($C2621,Settings!$D$11:$D$18,0),0))</f>
        <v/>
      </c>
      <c r="P2621">
        <f>IF(LOWER(TRIM($J2621&amp;""))="x",1,0)</f>
        <v/>
      </c>
    </row>
    <row r="2622">
      <c r="A2622" s="49" t="n"/>
      <c r="B2622" s="50" t="n"/>
      <c r="C2622" s="50" t="n"/>
      <c r="D2622" s="50" t="n"/>
      <c r="E2622" s="50" t="n"/>
      <c r="F2622" s="51" t="n"/>
      <c r="G2622" s="51" t="n"/>
      <c r="H2622" s="51" t="n"/>
      <c r="I2622" s="51" t="n"/>
      <c r="J2622" s="50" t="n"/>
      <c r="K2622" s="52">
        <f>IF(OR($A2622="",$E2622=""),"",IF($P2622=1,0,N($E2622)*N($F2622)-N($G2622)+N($H2622)))</f>
        <v/>
      </c>
      <c r="L2622" s="52">
        <f>IF(K2622="","",IF($P2622=1,0,N($E2622)*IFERROR(INDEX(Products!$D$8:$D$307,MATCH($D2622,Products!$A$8:$A$307,0)),0)))</f>
        <v/>
      </c>
      <c r="M2622" s="52">
        <f>IF(OR(K2622="",$O2622=0),IF(K2622="","",0),IF($P2622=1,0,K2622*(N(INDEX(Settings!$E$11:$E$18,$O2622))+N(INDEX(Settings!$G$11:$G$18,$O2622)))+N(INDEX(Settings!$F$11:$F$18,$O2622))))</f>
        <v/>
      </c>
      <c r="N2622" s="53">
        <f>IF(K2622="","",K2622-L2622-M2622-N($I2622)-$P2622*N(Settings!$D$20))</f>
        <v/>
      </c>
      <c r="O2622">
        <f>IF($C2622="",0,IFERROR(MATCH($C2622,Settings!$D$11:$D$18,0),0))</f>
        <v/>
      </c>
      <c r="P2622">
        <f>IF(LOWER(TRIM($J2622&amp;""))="x",1,0)</f>
        <v/>
      </c>
    </row>
    <row r="2623">
      <c r="A2623" s="49" t="n"/>
      <c r="B2623" s="50" t="n"/>
      <c r="C2623" s="50" t="n"/>
      <c r="D2623" s="50" t="n"/>
      <c r="E2623" s="50" t="n"/>
      <c r="F2623" s="51" t="n"/>
      <c r="G2623" s="51" t="n"/>
      <c r="H2623" s="51" t="n"/>
      <c r="I2623" s="51" t="n"/>
      <c r="J2623" s="50" t="n"/>
      <c r="K2623" s="52">
        <f>IF(OR($A2623="",$E2623=""),"",IF($P2623=1,0,N($E2623)*N($F2623)-N($G2623)+N($H2623)))</f>
        <v/>
      </c>
      <c r="L2623" s="52">
        <f>IF(K2623="","",IF($P2623=1,0,N($E2623)*IFERROR(INDEX(Products!$D$8:$D$307,MATCH($D2623,Products!$A$8:$A$307,0)),0)))</f>
        <v/>
      </c>
      <c r="M2623" s="52">
        <f>IF(OR(K2623="",$O2623=0),IF(K2623="","",0),IF($P2623=1,0,K2623*(N(INDEX(Settings!$E$11:$E$18,$O2623))+N(INDEX(Settings!$G$11:$G$18,$O2623)))+N(INDEX(Settings!$F$11:$F$18,$O2623))))</f>
        <v/>
      </c>
      <c r="N2623" s="53">
        <f>IF(K2623="","",K2623-L2623-M2623-N($I2623)-$P2623*N(Settings!$D$20))</f>
        <v/>
      </c>
      <c r="O2623">
        <f>IF($C2623="",0,IFERROR(MATCH($C2623,Settings!$D$11:$D$18,0),0))</f>
        <v/>
      </c>
      <c r="P2623">
        <f>IF(LOWER(TRIM($J2623&amp;""))="x",1,0)</f>
        <v/>
      </c>
    </row>
    <row r="2624">
      <c r="A2624" s="49" t="n"/>
      <c r="B2624" s="50" t="n"/>
      <c r="C2624" s="50" t="n"/>
      <c r="D2624" s="50" t="n"/>
      <c r="E2624" s="50" t="n"/>
      <c r="F2624" s="51" t="n"/>
      <c r="G2624" s="51" t="n"/>
      <c r="H2624" s="51" t="n"/>
      <c r="I2624" s="51" t="n"/>
      <c r="J2624" s="50" t="n"/>
      <c r="K2624" s="52">
        <f>IF(OR($A2624="",$E2624=""),"",IF($P2624=1,0,N($E2624)*N($F2624)-N($G2624)+N($H2624)))</f>
        <v/>
      </c>
      <c r="L2624" s="52">
        <f>IF(K2624="","",IF($P2624=1,0,N($E2624)*IFERROR(INDEX(Products!$D$8:$D$307,MATCH($D2624,Products!$A$8:$A$307,0)),0)))</f>
        <v/>
      </c>
      <c r="M2624" s="52">
        <f>IF(OR(K2624="",$O2624=0),IF(K2624="","",0),IF($P2624=1,0,K2624*(N(INDEX(Settings!$E$11:$E$18,$O2624))+N(INDEX(Settings!$G$11:$G$18,$O2624)))+N(INDEX(Settings!$F$11:$F$18,$O2624))))</f>
        <v/>
      </c>
      <c r="N2624" s="53">
        <f>IF(K2624="","",K2624-L2624-M2624-N($I2624)-$P2624*N(Settings!$D$20))</f>
        <v/>
      </c>
      <c r="O2624">
        <f>IF($C2624="",0,IFERROR(MATCH($C2624,Settings!$D$11:$D$18,0),0))</f>
        <v/>
      </c>
      <c r="P2624">
        <f>IF(LOWER(TRIM($J2624&amp;""))="x",1,0)</f>
        <v/>
      </c>
    </row>
    <row r="2625">
      <c r="A2625" s="49" t="n"/>
      <c r="B2625" s="50" t="n"/>
      <c r="C2625" s="50" t="n"/>
      <c r="D2625" s="50" t="n"/>
      <c r="E2625" s="50" t="n"/>
      <c r="F2625" s="51" t="n"/>
      <c r="G2625" s="51" t="n"/>
      <c r="H2625" s="51" t="n"/>
      <c r="I2625" s="51" t="n"/>
      <c r="J2625" s="50" t="n"/>
      <c r="K2625" s="52">
        <f>IF(OR($A2625="",$E2625=""),"",IF($P2625=1,0,N($E2625)*N($F2625)-N($G2625)+N($H2625)))</f>
        <v/>
      </c>
      <c r="L2625" s="52">
        <f>IF(K2625="","",IF($P2625=1,0,N($E2625)*IFERROR(INDEX(Products!$D$8:$D$307,MATCH($D2625,Products!$A$8:$A$307,0)),0)))</f>
        <v/>
      </c>
      <c r="M2625" s="52">
        <f>IF(OR(K2625="",$O2625=0),IF(K2625="","",0),IF($P2625=1,0,K2625*(N(INDEX(Settings!$E$11:$E$18,$O2625))+N(INDEX(Settings!$G$11:$G$18,$O2625)))+N(INDEX(Settings!$F$11:$F$18,$O2625))))</f>
        <v/>
      </c>
      <c r="N2625" s="53">
        <f>IF(K2625="","",K2625-L2625-M2625-N($I2625)-$P2625*N(Settings!$D$20))</f>
        <v/>
      </c>
      <c r="O2625">
        <f>IF($C2625="",0,IFERROR(MATCH($C2625,Settings!$D$11:$D$18,0),0))</f>
        <v/>
      </c>
      <c r="P2625">
        <f>IF(LOWER(TRIM($J2625&amp;""))="x",1,0)</f>
        <v/>
      </c>
    </row>
    <row r="2626">
      <c r="A2626" s="49" t="n"/>
      <c r="B2626" s="50" t="n"/>
      <c r="C2626" s="50" t="n"/>
      <c r="D2626" s="50" t="n"/>
      <c r="E2626" s="50" t="n"/>
      <c r="F2626" s="51" t="n"/>
      <c r="G2626" s="51" t="n"/>
      <c r="H2626" s="51" t="n"/>
      <c r="I2626" s="51" t="n"/>
      <c r="J2626" s="50" t="n"/>
      <c r="K2626" s="52">
        <f>IF(OR($A2626="",$E2626=""),"",IF($P2626=1,0,N($E2626)*N($F2626)-N($G2626)+N($H2626)))</f>
        <v/>
      </c>
      <c r="L2626" s="52">
        <f>IF(K2626="","",IF($P2626=1,0,N($E2626)*IFERROR(INDEX(Products!$D$8:$D$307,MATCH($D2626,Products!$A$8:$A$307,0)),0)))</f>
        <v/>
      </c>
      <c r="M2626" s="52">
        <f>IF(OR(K2626="",$O2626=0),IF(K2626="","",0),IF($P2626=1,0,K2626*(N(INDEX(Settings!$E$11:$E$18,$O2626))+N(INDEX(Settings!$G$11:$G$18,$O2626)))+N(INDEX(Settings!$F$11:$F$18,$O2626))))</f>
        <v/>
      </c>
      <c r="N2626" s="53">
        <f>IF(K2626="","",K2626-L2626-M2626-N($I2626)-$P2626*N(Settings!$D$20))</f>
        <v/>
      </c>
      <c r="O2626">
        <f>IF($C2626="",0,IFERROR(MATCH($C2626,Settings!$D$11:$D$18,0),0))</f>
        <v/>
      </c>
      <c r="P2626">
        <f>IF(LOWER(TRIM($J2626&amp;""))="x",1,0)</f>
        <v/>
      </c>
    </row>
    <row r="2627">
      <c r="A2627" s="49" t="n"/>
      <c r="B2627" s="50" t="n"/>
      <c r="C2627" s="50" t="n"/>
      <c r="D2627" s="50" t="n"/>
      <c r="E2627" s="50" t="n"/>
      <c r="F2627" s="51" t="n"/>
      <c r="G2627" s="51" t="n"/>
      <c r="H2627" s="51" t="n"/>
      <c r="I2627" s="51" t="n"/>
      <c r="J2627" s="50" t="n"/>
      <c r="K2627" s="52">
        <f>IF(OR($A2627="",$E2627=""),"",IF($P2627=1,0,N($E2627)*N($F2627)-N($G2627)+N($H2627)))</f>
        <v/>
      </c>
      <c r="L2627" s="52">
        <f>IF(K2627="","",IF($P2627=1,0,N($E2627)*IFERROR(INDEX(Products!$D$8:$D$307,MATCH($D2627,Products!$A$8:$A$307,0)),0)))</f>
        <v/>
      </c>
      <c r="M2627" s="52">
        <f>IF(OR(K2627="",$O2627=0),IF(K2627="","",0),IF($P2627=1,0,K2627*(N(INDEX(Settings!$E$11:$E$18,$O2627))+N(INDEX(Settings!$G$11:$G$18,$O2627)))+N(INDEX(Settings!$F$11:$F$18,$O2627))))</f>
        <v/>
      </c>
      <c r="N2627" s="53">
        <f>IF(K2627="","",K2627-L2627-M2627-N($I2627)-$P2627*N(Settings!$D$20))</f>
        <v/>
      </c>
      <c r="O2627">
        <f>IF($C2627="",0,IFERROR(MATCH($C2627,Settings!$D$11:$D$18,0),0))</f>
        <v/>
      </c>
      <c r="P2627">
        <f>IF(LOWER(TRIM($J2627&amp;""))="x",1,0)</f>
        <v/>
      </c>
    </row>
    <row r="2628">
      <c r="A2628" s="49" t="n"/>
      <c r="B2628" s="50" t="n"/>
      <c r="C2628" s="50" t="n"/>
      <c r="D2628" s="50" t="n"/>
      <c r="E2628" s="50" t="n"/>
      <c r="F2628" s="51" t="n"/>
      <c r="G2628" s="51" t="n"/>
      <c r="H2628" s="51" t="n"/>
      <c r="I2628" s="51" t="n"/>
      <c r="J2628" s="50" t="n"/>
      <c r="K2628" s="52">
        <f>IF(OR($A2628="",$E2628=""),"",IF($P2628=1,0,N($E2628)*N($F2628)-N($G2628)+N($H2628)))</f>
        <v/>
      </c>
      <c r="L2628" s="52">
        <f>IF(K2628="","",IF($P2628=1,0,N($E2628)*IFERROR(INDEX(Products!$D$8:$D$307,MATCH($D2628,Products!$A$8:$A$307,0)),0)))</f>
        <v/>
      </c>
      <c r="M2628" s="52">
        <f>IF(OR(K2628="",$O2628=0),IF(K2628="","",0),IF($P2628=1,0,K2628*(N(INDEX(Settings!$E$11:$E$18,$O2628))+N(INDEX(Settings!$G$11:$G$18,$O2628)))+N(INDEX(Settings!$F$11:$F$18,$O2628))))</f>
        <v/>
      </c>
      <c r="N2628" s="53">
        <f>IF(K2628="","",K2628-L2628-M2628-N($I2628)-$P2628*N(Settings!$D$20))</f>
        <v/>
      </c>
      <c r="O2628">
        <f>IF($C2628="",0,IFERROR(MATCH($C2628,Settings!$D$11:$D$18,0),0))</f>
        <v/>
      </c>
      <c r="P2628">
        <f>IF(LOWER(TRIM($J2628&amp;""))="x",1,0)</f>
        <v/>
      </c>
    </row>
    <row r="2629">
      <c r="A2629" s="49" t="n"/>
      <c r="B2629" s="50" t="n"/>
      <c r="C2629" s="50" t="n"/>
      <c r="D2629" s="50" t="n"/>
      <c r="E2629" s="50" t="n"/>
      <c r="F2629" s="51" t="n"/>
      <c r="G2629" s="51" t="n"/>
      <c r="H2629" s="51" t="n"/>
      <c r="I2629" s="51" t="n"/>
      <c r="J2629" s="50" t="n"/>
      <c r="K2629" s="52">
        <f>IF(OR($A2629="",$E2629=""),"",IF($P2629=1,0,N($E2629)*N($F2629)-N($G2629)+N($H2629)))</f>
        <v/>
      </c>
      <c r="L2629" s="52">
        <f>IF(K2629="","",IF($P2629=1,0,N($E2629)*IFERROR(INDEX(Products!$D$8:$D$307,MATCH($D2629,Products!$A$8:$A$307,0)),0)))</f>
        <v/>
      </c>
      <c r="M2629" s="52">
        <f>IF(OR(K2629="",$O2629=0),IF(K2629="","",0),IF($P2629=1,0,K2629*(N(INDEX(Settings!$E$11:$E$18,$O2629))+N(INDEX(Settings!$G$11:$G$18,$O2629)))+N(INDEX(Settings!$F$11:$F$18,$O2629))))</f>
        <v/>
      </c>
      <c r="N2629" s="53">
        <f>IF(K2629="","",K2629-L2629-M2629-N($I2629)-$P2629*N(Settings!$D$20))</f>
        <v/>
      </c>
      <c r="O2629">
        <f>IF($C2629="",0,IFERROR(MATCH($C2629,Settings!$D$11:$D$18,0),0))</f>
        <v/>
      </c>
      <c r="P2629">
        <f>IF(LOWER(TRIM($J2629&amp;""))="x",1,0)</f>
        <v/>
      </c>
    </row>
    <row r="2630">
      <c r="A2630" s="49" t="n"/>
      <c r="B2630" s="50" t="n"/>
      <c r="C2630" s="50" t="n"/>
      <c r="D2630" s="50" t="n"/>
      <c r="E2630" s="50" t="n"/>
      <c r="F2630" s="51" t="n"/>
      <c r="G2630" s="51" t="n"/>
      <c r="H2630" s="51" t="n"/>
      <c r="I2630" s="51" t="n"/>
      <c r="J2630" s="50" t="n"/>
      <c r="K2630" s="52">
        <f>IF(OR($A2630="",$E2630=""),"",IF($P2630=1,0,N($E2630)*N($F2630)-N($G2630)+N($H2630)))</f>
        <v/>
      </c>
      <c r="L2630" s="52">
        <f>IF(K2630="","",IF($P2630=1,0,N($E2630)*IFERROR(INDEX(Products!$D$8:$D$307,MATCH($D2630,Products!$A$8:$A$307,0)),0)))</f>
        <v/>
      </c>
      <c r="M2630" s="52">
        <f>IF(OR(K2630="",$O2630=0),IF(K2630="","",0),IF($P2630=1,0,K2630*(N(INDEX(Settings!$E$11:$E$18,$O2630))+N(INDEX(Settings!$G$11:$G$18,$O2630)))+N(INDEX(Settings!$F$11:$F$18,$O2630))))</f>
        <v/>
      </c>
      <c r="N2630" s="53">
        <f>IF(K2630="","",K2630-L2630-M2630-N($I2630)-$P2630*N(Settings!$D$20))</f>
        <v/>
      </c>
      <c r="O2630">
        <f>IF($C2630="",0,IFERROR(MATCH($C2630,Settings!$D$11:$D$18,0),0))</f>
        <v/>
      </c>
      <c r="P2630">
        <f>IF(LOWER(TRIM($J2630&amp;""))="x",1,0)</f>
        <v/>
      </c>
    </row>
    <row r="2631">
      <c r="A2631" s="49" t="n"/>
      <c r="B2631" s="50" t="n"/>
      <c r="C2631" s="50" t="n"/>
      <c r="D2631" s="50" t="n"/>
      <c r="E2631" s="50" t="n"/>
      <c r="F2631" s="51" t="n"/>
      <c r="G2631" s="51" t="n"/>
      <c r="H2631" s="51" t="n"/>
      <c r="I2631" s="51" t="n"/>
      <c r="J2631" s="50" t="n"/>
      <c r="K2631" s="52">
        <f>IF(OR($A2631="",$E2631=""),"",IF($P2631=1,0,N($E2631)*N($F2631)-N($G2631)+N($H2631)))</f>
        <v/>
      </c>
      <c r="L2631" s="52">
        <f>IF(K2631="","",IF($P2631=1,0,N($E2631)*IFERROR(INDEX(Products!$D$8:$D$307,MATCH($D2631,Products!$A$8:$A$307,0)),0)))</f>
        <v/>
      </c>
      <c r="M2631" s="52">
        <f>IF(OR(K2631="",$O2631=0),IF(K2631="","",0),IF($P2631=1,0,K2631*(N(INDEX(Settings!$E$11:$E$18,$O2631))+N(INDEX(Settings!$G$11:$G$18,$O2631)))+N(INDEX(Settings!$F$11:$F$18,$O2631))))</f>
        <v/>
      </c>
      <c r="N2631" s="53">
        <f>IF(K2631="","",K2631-L2631-M2631-N($I2631)-$P2631*N(Settings!$D$20))</f>
        <v/>
      </c>
      <c r="O2631">
        <f>IF($C2631="",0,IFERROR(MATCH($C2631,Settings!$D$11:$D$18,0),0))</f>
        <v/>
      </c>
      <c r="P2631">
        <f>IF(LOWER(TRIM($J2631&amp;""))="x",1,0)</f>
        <v/>
      </c>
    </row>
    <row r="2632">
      <c r="A2632" s="49" t="n"/>
      <c r="B2632" s="50" t="n"/>
      <c r="C2632" s="50" t="n"/>
      <c r="D2632" s="50" t="n"/>
      <c r="E2632" s="50" t="n"/>
      <c r="F2632" s="51" t="n"/>
      <c r="G2632" s="51" t="n"/>
      <c r="H2632" s="51" t="n"/>
      <c r="I2632" s="51" t="n"/>
      <c r="J2632" s="50" t="n"/>
      <c r="K2632" s="52">
        <f>IF(OR($A2632="",$E2632=""),"",IF($P2632=1,0,N($E2632)*N($F2632)-N($G2632)+N($H2632)))</f>
        <v/>
      </c>
      <c r="L2632" s="52">
        <f>IF(K2632="","",IF($P2632=1,0,N($E2632)*IFERROR(INDEX(Products!$D$8:$D$307,MATCH($D2632,Products!$A$8:$A$307,0)),0)))</f>
        <v/>
      </c>
      <c r="M2632" s="52">
        <f>IF(OR(K2632="",$O2632=0),IF(K2632="","",0),IF($P2632=1,0,K2632*(N(INDEX(Settings!$E$11:$E$18,$O2632))+N(INDEX(Settings!$G$11:$G$18,$O2632)))+N(INDEX(Settings!$F$11:$F$18,$O2632))))</f>
        <v/>
      </c>
      <c r="N2632" s="53">
        <f>IF(K2632="","",K2632-L2632-M2632-N($I2632)-$P2632*N(Settings!$D$20))</f>
        <v/>
      </c>
      <c r="O2632">
        <f>IF($C2632="",0,IFERROR(MATCH($C2632,Settings!$D$11:$D$18,0),0))</f>
        <v/>
      </c>
      <c r="P2632">
        <f>IF(LOWER(TRIM($J2632&amp;""))="x",1,0)</f>
        <v/>
      </c>
    </row>
    <row r="2633">
      <c r="A2633" s="49" t="n"/>
      <c r="B2633" s="50" t="n"/>
      <c r="C2633" s="50" t="n"/>
      <c r="D2633" s="50" t="n"/>
      <c r="E2633" s="50" t="n"/>
      <c r="F2633" s="51" t="n"/>
      <c r="G2633" s="51" t="n"/>
      <c r="H2633" s="51" t="n"/>
      <c r="I2633" s="51" t="n"/>
      <c r="J2633" s="50" t="n"/>
      <c r="K2633" s="52">
        <f>IF(OR($A2633="",$E2633=""),"",IF($P2633=1,0,N($E2633)*N($F2633)-N($G2633)+N($H2633)))</f>
        <v/>
      </c>
      <c r="L2633" s="52">
        <f>IF(K2633="","",IF($P2633=1,0,N($E2633)*IFERROR(INDEX(Products!$D$8:$D$307,MATCH($D2633,Products!$A$8:$A$307,0)),0)))</f>
        <v/>
      </c>
      <c r="M2633" s="52">
        <f>IF(OR(K2633="",$O2633=0),IF(K2633="","",0),IF($P2633=1,0,K2633*(N(INDEX(Settings!$E$11:$E$18,$O2633))+N(INDEX(Settings!$G$11:$G$18,$O2633)))+N(INDEX(Settings!$F$11:$F$18,$O2633))))</f>
        <v/>
      </c>
      <c r="N2633" s="53">
        <f>IF(K2633="","",K2633-L2633-M2633-N($I2633)-$P2633*N(Settings!$D$20))</f>
        <v/>
      </c>
      <c r="O2633">
        <f>IF($C2633="",0,IFERROR(MATCH($C2633,Settings!$D$11:$D$18,0),0))</f>
        <v/>
      </c>
      <c r="P2633">
        <f>IF(LOWER(TRIM($J2633&amp;""))="x",1,0)</f>
        <v/>
      </c>
    </row>
    <row r="2634">
      <c r="A2634" s="49" t="n"/>
      <c r="B2634" s="50" t="n"/>
      <c r="C2634" s="50" t="n"/>
      <c r="D2634" s="50" t="n"/>
      <c r="E2634" s="50" t="n"/>
      <c r="F2634" s="51" t="n"/>
      <c r="G2634" s="51" t="n"/>
      <c r="H2634" s="51" t="n"/>
      <c r="I2634" s="51" t="n"/>
      <c r="J2634" s="50" t="n"/>
      <c r="K2634" s="52">
        <f>IF(OR($A2634="",$E2634=""),"",IF($P2634=1,0,N($E2634)*N($F2634)-N($G2634)+N($H2634)))</f>
        <v/>
      </c>
      <c r="L2634" s="52">
        <f>IF(K2634="","",IF($P2634=1,0,N($E2634)*IFERROR(INDEX(Products!$D$8:$D$307,MATCH($D2634,Products!$A$8:$A$307,0)),0)))</f>
        <v/>
      </c>
      <c r="M2634" s="52">
        <f>IF(OR(K2634="",$O2634=0),IF(K2634="","",0),IF($P2634=1,0,K2634*(N(INDEX(Settings!$E$11:$E$18,$O2634))+N(INDEX(Settings!$G$11:$G$18,$O2634)))+N(INDEX(Settings!$F$11:$F$18,$O2634))))</f>
        <v/>
      </c>
      <c r="N2634" s="53">
        <f>IF(K2634="","",K2634-L2634-M2634-N($I2634)-$P2634*N(Settings!$D$20))</f>
        <v/>
      </c>
      <c r="O2634">
        <f>IF($C2634="",0,IFERROR(MATCH($C2634,Settings!$D$11:$D$18,0),0))</f>
        <v/>
      </c>
      <c r="P2634">
        <f>IF(LOWER(TRIM($J2634&amp;""))="x",1,0)</f>
        <v/>
      </c>
    </row>
    <row r="2635">
      <c r="A2635" s="49" t="n"/>
      <c r="B2635" s="50" t="n"/>
      <c r="C2635" s="50" t="n"/>
      <c r="D2635" s="50" t="n"/>
      <c r="E2635" s="50" t="n"/>
      <c r="F2635" s="51" t="n"/>
      <c r="G2635" s="51" t="n"/>
      <c r="H2635" s="51" t="n"/>
      <c r="I2635" s="51" t="n"/>
      <c r="J2635" s="50" t="n"/>
      <c r="K2635" s="52">
        <f>IF(OR($A2635="",$E2635=""),"",IF($P2635=1,0,N($E2635)*N($F2635)-N($G2635)+N($H2635)))</f>
        <v/>
      </c>
      <c r="L2635" s="52">
        <f>IF(K2635="","",IF($P2635=1,0,N($E2635)*IFERROR(INDEX(Products!$D$8:$D$307,MATCH($D2635,Products!$A$8:$A$307,0)),0)))</f>
        <v/>
      </c>
      <c r="M2635" s="52">
        <f>IF(OR(K2635="",$O2635=0),IF(K2635="","",0),IF($P2635=1,0,K2635*(N(INDEX(Settings!$E$11:$E$18,$O2635))+N(INDEX(Settings!$G$11:$G$18,$O2635)))+N(INDEX(Settings!$F$11:$F$18,$O2635))))</f>
        <v/>
      </c>
      <c r="N2635" s="53">
        <f>IF(K2635="","",K2635-L2635-M2635-N($I2635)-$P2635*N(Settings!$D$20))</f>
        <v/>
      </c>
      <c r="O2635">
        <f>IF($C2635="",0,IFERROR(MATCH($C2635,Settings!$D$11:$D$18,0),0))</f>
        <v/>
      </c>
      <c r="P2635">
        <f>IF(LOWER(TRIM($J2635&amp;""))="x",1,0)</f>
        <v/>
      </c>
    </row>
    <row r="2636">
      <c r="A2636" s="49" t="n"/>
      <c r="B2636" s="50" t="n"/>
      <c r="C2636" s="50" t="n"/>
      <c r="D2636" s="50" t="n"/>
      <c r="E2636" s="50" t="n"/>
      <c r="F2636" s="51" t="n"/>
      <c r="G2636" s="51" t="n"/>
      <c r="H2636" s="51" t="n"/>
      <c r="I2636" s="51" t="n"/>
      <c r="J2636" s="50" t="n"/>
      <c r="K2636" s="52">
        <f>IF(OR($A2636="",$E2636=""),"",IF($P2636=1,0,N($E2636)*N($F2636)-N($G2636)+N($H2636)))</f>
        <v/>
      </c>
      <c r="L2636" s="52">
        <f>IF(K2636="","",IF($P2636=1,0,N($E2636)*IFERROR(INDEX(Products!$D$8:$D$307,MATCH($D2636,Products!$A$8:$A$307,0)),0)))</f>
        <v/>
      </c>
      <c r="M2636" s="52">
        <f>IF(OR(K2636="",$O2636=0),IF(K2636="","",0),IF($P2636=1,0,K2636*(N(INDEX(Settings!$E$11:$E$18,$O2636))+N(INDEX(Settings!$G$11:$G$18,$O2636)))+N(INDEX(Settings!$F$11:$F$18,$O2636))))</f>
        <v/>
      </c>
      <c r="N2636" s="53">
        <f>IF(K2636="","",K2636-L2636-M2636-N($I2636)-$P2636*N(Settings!$D$20))</f>
        <v/>
      </c>
      <c r="O2636">
        <f>IF($C2636="",0,IFERROR(MATCH($C2636,Settings!$D$11:$D$18,0),0))</f>
        <v/>
      </c>
      <c r="P2636">
        <f>IF(LOWER(TRIM($J2636&amp;""))="x",1,0)</f>
        <v/>
      </c>
    </row>
    <row r="2637">
      <c r="A2637" s="49" t="n"/>
      <c r="B2637" s="50" t="n"/>
      <c r="C2637" s="50" t="n"/>
      <c r="D2637" s="50" t="n"/>
      <c r="E2637" s="50" t="n"/>
      <c r="F2637" s="51" t="n"/>
      <c r="G2637" s="51" t="n"/>
      <c r="H2637" s="51" t="n"/>
      <c r="I2637" s="51" t="n"/>
      <c r="J2637" s="50" t="n"/>
      <c r="K2637" s="52">
        <f>IF(OR($A2637="",$E2637=""),"",IF($P2637=1,0,N($E2637)*N($F2637)-N($G2637)+N($H2637)))</f>
        <v/>
      </c>
      <c r="L2637" s="52">
        <f>IF(K2637="","",IF($P2637=1,0,N($E2637)*IFERROR(INDEX(Products!$D$8:$D$307,MATCH($D2637,Products!$A$8:$A$307,0)),0)))</f>
        <v/>
      </c>
      <c r="M2637" s="52">
        <f>IF(OR(K2637="",$O2637=0),IF(K2637="","",0),IF($P2637=1,0,K2637*(N(INDEX(Settings!$E$11:$E$18,$O2637))+N(INDEX(Settings!$G$11:$G$18,$O2637)))+N(INDEX(Settings!$F$11:$F$18,$O2637))))</f>
        <v/>
      </c>
      <c r="N2637" s="53">
        <f>IF(K2637="","",K2637-L2637-M2637-N($I2637)-$P2637*N(Settings!$D$20))</f>
        <v/>
      </c>
      <c r="O2637">
        <f>IF($C2637="",0,IFERROR(MATCH($C2637,Settings!$D$11:$D$18,0),0))</f>
        <v/>
      </c>
      <c r="P2637">
        <f>IF(LOWER(TRIM($J2637&amp;""))="x",1,0)</f>
        <v/>
      </c>
    </row>
    <row r="2638">
      <c r="A2638" s="49" t="n"/>
      <c r="B2638" s="50" t="n"/>
      <c r="C2638" s="50" t="n"/>
      <c r="D2638" s="50" t="n"/>
      <c r="E2638" s="50" t="n"/>
      <c r="F2638" s="51" t="n"/>
      <c r="G2638" s="51" t="n"/>
      <c r="H2638" s="51" t="n"/>
      <c r="I2638" s="51" t="n"/>
      <c r="J2638" s="50" t="n"/>
      <c r="K2638" s="52">
        <f>IF(OR($A2638="",$E2638=""),"",IF($P2638=1,0,N($E2638)*N($F2638)-N($G2638)+N($H2638)))</f>
        <v/>
      </c>
      <c r="L2638" s="52">
        <f>IF(K2638="","",IF($P2638=1,0,N($E2638)*IFERROR(INDEX(Products!$D$8:$D$307,MATCH($D2638,Products!$A$8:$A$307,0)),0)))</f>
        <v/>
      </c>
      <c r="M2638" s="52">
        <f>IF(OR(K2638="",$O2638=0),IF(K2638="","",0),IF($P2638=1,0,K2638*(N(INDEX(Settings!$E$11:$E$18,$O2638))+N(INDEX(Settings!$G$11:$G$18,$O2638)))+N(INDEX(Settings!$F$11:$F$18,$O2638))))</f>
        <v/>
      </c>
      <c r="N2638" s="53">
        <f>IF(K2638="","",K2638-L2638-M2638-N($I2638)-$P2638*N(Settings!$D$20))</f>
        <v/>
      </c>
      <c r="O2638">
        <f>IF($C2638="",0,IFERROR(MATCH($C2638,Settings!$D$11:$D$18,0),0))</f>
        <v/>
      </c>
      <c r="P2638">
        <f>IF(LOWER(TRIM($J2638&amp;""))="x",1,0)</f>
        <v/>
      </c>
    </row>
    <row r="2639">
      <c r="A2639" s="49" t="n"/>
      <c r="B2639" s="50" t="n"/>
      <c r="C2639" s="50" t="n"/>
      <c r="D2639" s="50" t="n"/>
      <c r="E2639" s="50" t="n"/>
      <c r="F2639" s="51" t="n"/>
      <c r="G2639" s="51" t="n"/>
      <c r="H2639" s="51" t="n"/>
      <c r="I2639" s="51" t="n"/>
      <c r="J2639" s="50" t="n"/>
      <c r="K2639" s="52">
        <f>IF(OR($A2639="",$E2639=""),"",IF($P2639=1,0,N($E2639)*N($F2639)-N($G2639)+N($H2639)))</f>
        <v/>
      </c>
      <c r="L2639" s="52">
        <f>IF(K2639="","",IF($P2639=1,0,N($E2639)*IFERROR(INDEX(Products!$D$8:$D$307,MATCH($D2639,Products!$A$8:$A$307,0)),0)))</f>
        <v/>
      </c>
      <c r="M2639" s="52">
        <f>IF(OR(K2639="",$O2639=0),IF(K2639="","",0),IF($P2639=1,0,K2639*(N(INDEX(Settings!$E$11:$E$18,$O2639))+N(INDEX(Settings!$G$11:$G$18,$O2639)))+N(INDEX(Settings!$F$11:$F$18,$O2639))))</f>
        <v/>
      </c>
      <c r="N2639" s="53">
        <f>IF(K2639="","",K2639-L2639-M2639-N($I2639)-$P2639*N(Settings!$D$20))</f>
        <v/>
      </c>
      <c r="O2639">
        <f>IF($C2639="",0,IFERROR(MATCH($C2639,Settings!$D$11:$D$18,0),0))</f>
        <v/>
      </c>
      <c r="P2639">
        <f>IF(LOWER(TRIM($J2639&amp;""))="x",1,0)</f>
        <v/>
      </c>
    </row>
    <row r="2640">
      <c r="A2640" s="49" t="n"/>
      <c r="B2640" s="50" t="n"/>
      <c r="C2640" s="50" t="n"/>
      <c r="D2640" s="50" t="n"/>
      <c r="E2640" s="50" t="n"/>
      <c r="F2640" s="51" t="n"/>
      <c r="G2640" s="51" t="n"/>
      <c r="H2640" s="51" t="n"/>
      <c r="I2640" s="51" t="n"/>
      <c r="J2640" s="50" t="n"/>
      <c r="K2640" s="52">
        <f>IF(OR($A2640="",$E2640=""),"",IF($P2640=1,0,N($E2640)*N($F2640)-N($G2640)+N($H2640)))</f>
        <v/>
      </c>
      <c r="L2640" s="52">
        <f>IF(K2640="","",IF($P2640=1,0,N($E2640)*IFERROR(INDEX(Products!$D$8:$D$307,MATCH($D2640,Products!$A$8:$A$307,0)),0)))</f>
        <v/>
      </c>
      <c r="M2640" s="52">
        <f>IF(OR(K2640="",$O2640=0),IF(K2640="","",0),IF($P2640=1,0,K2640*(N(INDEX(Settings!$E$11:$E$18,$O2640))+N(INDEX(Settings!$G$11:$G$18,$O2640)))+N(INDEX(Settings!$F$11:$F$18,$O2640))))</f>
        <v/>
      </c>
      <c r="N2640" s="53">
        <f>IF(K2640="","",K2640-L2640-M2640-N($I2640)-$P2640*N(Settings!$D$20))</f>
        <v/>
      </c>
      <c r="O2640">
        <f>IF($C2640="",0,IFERROR(MATCH($C2640,Settings!$D$11:$D$18,0),0))</f>
        <v/>
      </c>
      <c r="P2640">
        <f>IF(LOWER(TRIM($J2640&amp;""))="x",1,0)</f>
        <v/>
      </c>
    </row>
    <row r="2641">
      <c r="A2641" s="49" t="n"/>
      <c r="B2641" s="50" t="n"/>
      <c r="C2641" s="50" t="n"/>
      <c r="D2641" s="50" t="n"/>
      <c r="E2641" s="50" t="n"/>
      <c r="F2641" s="51" t="n"/>
      <c r="G2641" s="51" t="n"/>
      <c r="H2641" s="51" t="n"/>
      <c r="I2641" s="51" t="n"/>
      <c r="J2641" s="50" t="n"/>
      <c r="K2641" s="52">
        <f>IF(OR($A2641="",$E2641=""),"",IF($P2641=1,0,N($E2641)*N($F2641)-N($G2641)+N($H2641)))</f>
        <v/>
      </c>
      <c r="L2641" s="52">
        <f>IF(K2641="","",IF($P2641=1,0,N($E2641)*IFERROR(INDEX(Products!$D$8:$D$307,MATCH($D2641,Products!$A$8:$A$307,0)),0)))</f>
        <v/>
      </c>
      <c r="M2641" s="52">
        <f>IF(OR(K2641="",$O2641=0),IF(K2641="","",0),IF($P2641=1,0,K2641*(N(INDEX(Settings!$E$11:$E$18,$O2641))+N(INDEX(Settings!$G$11:$G$18,$O2641)))+N(INDEX(Settings!$F$11:$F$18,$O2641))))</f>
        <v/>
      </c>
      <c r="N2641" s="53">
        <f>IF(K2641="","",K2641-L2641-M2641-N($I2641)-$P2641*N(Settings!$D$20))</f>
        <v/>
      </c>
      <c r="O2641">
        <f>IF($C2641="",0,IFERROR(MATCH($C2641,Settings!$D$11:$D$18,0),0))</f>
        <v/>
      </c>
      <c r="P2641">
        <f>IF(LOWER(TRIM($J2641&amp;""))="x",1,0)</f>
        <v/>
      </c>
    </row>
    <row r="2642">
      <c r="A2642" s="49" t="n"/>
      <c r="B2642" s="50" t="n"/>
      <c r="C2642" s="50" t="n"/>
      <c r="D2642" s="50" t="n"/>
      <c r="E2642" s="50" t="n"/>
      <c r="F2642" s="51" t="n"/>
      <c r="G2642" s="51" t="n"/>
      <c r="H2642" s="51" t="n"/>
      <c r="I2642" s="51" t="n"/>
      <c r="J2642" s="50" t="n"/>
      <c r="K2642" s="52">
        <f>IF(OR($A2642="",$E2642=""),"",IF($P2642=1,0,N($E2642)*N($F2642)-N($G2642)+N($H2642)))</f>
        <v/>
      </c>
      <c r="L2642" s="52">
        <f>IF(K2642="","",IF($P2642=1,0,N($E2642)*IFERROR(INDEX(Products!$D$8:$D$307,MATCH($D2642,Products!$A$8:$A$307,0)),0)))</f>
        <v/>
      </c>
      <c r="M2642" s="52">
        <f>IF(OR(K2642="",$O2642=0),IF(K2642="","",0),IF($P2642=1,0,K2642*(N(INDEX(Settings!$E$11:$E$18,$O2642))+N(INDEX(Settings!$G$11:$G$18,$O2642)))+N(INDEX(Settings!$F$11:$F$18,$O2642))))</f>
        <v/>
      </c>
      <c r="N2642" s="53">
        <f>IF(K2642="","",K2642-L2642-M2642-N($I2642)-$P2642*N(Settings!$D$20))</f>
        <v/>
      </c>
      <c r="O2642">
        <f>IF($C2642="",0,IFERROR(MATCH($C2642,Settings!$D$11:$D$18,0),0))</f>
        <v/>
      </c>
      <c r="P2642">
        <f>IF(LOWER(TRIM($J2642&amp;""))="x",1,0)</f>
        <v/>
      </c>
    </row>
    <row r="2643">
      <c r="A2643" s="49" t="n"/>
      <c r="B2643" s="50" t="n"/>
      <c r="C2643" s="50" t="n"/>
      <c r="D2643" s="50" t="n"/>
      <c r="E2643" s="50" t="n"/>
      <c r="F2643" s="51" t="n"/>
      <c r="G2643" s="51" t="n"/>
      <c r="H2643" s="51" t="n"/>
      <c r="I2643" s="51" t="n"/>
      <c r="J2643" s="50" t="n"/>
      <c r="K2643" s="52">
        <f>IF(OR($A2643="",$E2643=""),"",IF($P2643=1,0,N($E2643)*N($F2643)-N($G2643)+N($H2643)))</f>
        <v/>
      </c>
      <c r="L2643" s="52">
        <f>IF(K2643="","",IF($P2643=1,0,N($E2643)*IFERROR(INDEX(Products!$D$8:$D$307,MATCH($D2643,Products!$A$8:$A$307,0)),0)))</f>
        <v/>
      </c>
      <c r="M2643" s="52">
        <f>IF(OR(K2643="",$O2643=0),IF(K2643="","",0),IF($P2643=1,0,K2643*(N(INDEX(Settings!$E$11:$E$18,$O2643))+N(INDEX(Settings!$G$11:$G$18,$O2643)))+N(INDEX(Settings!$F$11:$F$18,$O2643))))</f>
        <v/>
      </c>
      <c r="N2643" s="53">
        <f>IF(K2643="","",K2643-L2643-M2643-N($I2643)-$P2643*N(Settings!$D$20))</f>
        <v/>
      </c>
      <c r="O2643">
        <f>IF($C2643="",0,IFERROR(MATCH($C2643,Settings!$D$11:$D$18,0),0))</f>
        <v/>
      </c>
      <c r="P2643">
        <f>IF(LOWER(TRIM($J2643&amp;""))="x",1,0)</f>
        <v/>
      </c>
    </row>
    <row r="2644">
      <c r="A2644" s="49" t="n"/>
      <c r="B2644" s="50" t="n"/>
      <c r="C2644" s="50" t="n"/>
      <c r="D2644" s="50" t="n"/>
      <c r="E2644" s="50" t="n"/>
      <c r="F2644" s="51" t="n"/>
      <c r="G2644" s="51" t="n"/>
      <c r="H2644" s="51" t="n"/>
      <c r="I2644" s="51" t="n"/>
      <c r="J2644" s="50" t="n"/>
      <c r="K2644" s="52">
        <f>IF(OR($A2644="",$E2644=""),"",IF($P2644=1,0,N($E2644)*N($F2644)-N($G2644)+N($H2644)))</f>
        <v/>
      </c>
      <c r="L2644" s="52">
        <f>IF(K2644="","",IF($P2644=1,0,N($E2644)*IFERROR(INDEX(Products!$D$8:$D$307,MATCH($D2644,Products!$A$8:$A$307,0)),0)))</f>
        <v/>
      </c>
      <c r="M2644" s="52">
        <f>IF(OR(K2644="",$O2644=0),IF(K2644="","",0),IF($P2644=1,0,K2644*(N(INDEX(Settings!$E$11:$E$18,$O2644))+N(INDEX(Settings!$G$11:$G$18,$O2644)))+N(INDEX(Settings!$F$11:$F$18,$O2644))))</f>
        <v/>
      </c>
      <c r="N2644" s="53">
        <f>IF(K2644="","",K2644-L2644-M2644-N($I2644)-$P2644*N(Settings!$D$20))</f>
        <v/>
      </c>
      <c r="O2644">
        <f>IF($C2644="",0,IFERROR(MATCH($C2644,Settings!$D$11:$D$18,0),0))</f>
        <v/>
      </c>
      <c r="P2644">
        <f>IF(LOWER(TRIM($J2644&amp;""))="x",1,0)</f>
        <v/>
      </c>
    </row>
    <row r="2645">
      <c r="A2645" s="49" t="n"/>
      <c r="B2645" s="50" t="n"/>
      <c r="C2645" s="50" t="n"/>
      <c r="D2645" s="50" t="n"/>
      <c r="E2645" s="50" t="n"/>
      <c r="F2645" s="51" t="n"/>
      <c r="G2645" s="51" t="n"/>
      <c r="H2645" s="51" t="n"/>
      <c r="I2645" s="51" t="n"/>
      <c r="J2645" s="50" t="n"/>
      <c r="K2645" s="52">
        <f>IF(OR($A2645="",$E2645=""),"",IF($P2645=1,0,N($E2645)*N($F2645)-N($G2645)+N($H2645)))</f>
        <v/>
      </c>
      <c r="L2645" s="52">
        <f>IF(K2645="","",IF($P2645=1,0,N($E2645)*IFERROR(INDEX(Products!$D$8:$D$307,MATCH($D2645,Products!$A$8:$A$307,0)),0)))</f>
        <v/>
      </c>
      <c r="M2645" s="52">
        <f>IF(OR(K2645="",$O2645=0),IF(K2645="","",0),IF($P2645=1,0,K2645*(N(INDEX(Settings!$E$11:$E$18,$O2645))+N(INDEX(Settings!$G$11:$G$18,$O2645)))+N(INDEX(Settings!$F$11:$F$18,$O2645))))</f>
        <v/>
      </c>
      <c r="N2645" s="53">
        <f>IF(K2645="","",K2645-L2645-M2645-N($I2645)-$P2645*N(Settings!$D$20))</f>
        <v/>
      </c>
      <c r="O2645">
        <f>IF($C2645="",0,IFERROR(MATCH($C2645,Settings!$D$11:$D$18,0),0))</f>
        <v/>
      </c>
      <c r="P2645">
        <f>IF(LOWER(TRIM($J2645&amp;""))="x",1,0)</f>
        <v/>
      </c>
    </row>
    <row r="2646">
      <c r="A2646" s="49" t="n"/>
      <c r="B2646" s="50" t="n"/>
      <c r="C2646" s="50" t="n"/>
      <c r="D2646" s="50" t="n"/>
      <c r="E2646" s="50" t="n"/>
      <c r="F2646" s="51" t="n"/>
      <c r="G2646" s="51" t="n"/>
      <c r="H2646" s="51" t="n"/>
      <c r="I2646" s="51" t="n"/>
      <c r="J2646" s="50" t="n"/>
      <c r="K2646" s="52">
        <f>IF(OR($A2646="",$E2646=""),"",IF($P2646=1,0,N($E2646)*N($F2646)-N($G2646)+N($H2646)))</f>
        <v/>
      </c>
      <c r="L2646" s="52">
        <f>IF(K2646="","",IF($P2646=1,0,N($E2646)*IFERROR(INDEX(Products!$D$8:$D$307,MATCH($D2646,Products!$A$8:$A$307,0)),0)))</f>
        <v/>
      </c>
      <c r="M2646" s="52">
        <f>IF(OR(K2646="",$O2646=0),IF(K2646="","",0),IF($P2646=1,0,K2646*(N(INDEX(Settings!$E$11:$E$18,$O2646))+N(INDEX(Settings!$G$11:$G$18,$O2646)))+N(INDEX(Settings!$F$11:$F$18,$O2646))))</f>
        <v/>
      </c>
      <c r="N2646" s="53">
        <f>IF(K2646="","",K2646-L2646-M2646-N($I2646)-$P2646*N(Settings!$D$20))</f>
        <v/>
      </c>
      <c r="O2646">
        <f>IF($C2646="",0,IFERROR(MATCH($C2646,Settings!$D$11:$D$18,0),0))</f>
        <v/>
      </c>
      <c r="P2646">
        <f>IF(LOWER(TRIM($J2646&amp;""))="x",1,0)</f>
        <v/>
      </c>
    </row>
    <row r="2647">
      <c r="A2647" s="49" t="n"/>
      <c r="B2647" s="50" t="n"/>
      <c r="C2647" s="50" t="n"/>
      <c r="D2647" s="50" t="n"/>
      <c r="E2647" s="50" t="n"/>
      <c r="F2647" s="51" t="n"/>
      <c r="G2647" s="51" t="n"/>
      <c r="H2647" s="51" t="n"/>
      <c r="I2647" s="51" t="n"/>
      <c r="J2647" s="50" t="n"/>
      <c r="K2647" s="52">
        <f>IF(OR($A2647="",$E2647=""),"",IF($P2647=1,0,N($E2647)*N($F2647)-N($G2647)+N($H2647)))</f>
        <v/>
      </c>
      <c r="L2647" s="52">
        <f>IF(K2647="","",IF($P2647=1,0,N($E2647)*IFERROR(INDEX(Products!$D$8:$D$307,MATCH($D2647,Products!$A$8:$A$307,0)),0)))</f>
        <v/>
      </c>
      <c r="M2647" s="52">
        <f>IF(OR(K2647="",$O2647=0),IF(K2647="","",0),IF($P2647=1,0,K2647*(N(INDEX(Settings!$E$11:$E$18,$O2647))+N(INDEX(Settings!$G$11:$G$18,$O2647)))+N(INDEX(Settings!$F$11:$F$18,$O2647))))</f>
        <v/>
      </c>
      <c r="N2647" s="53">
        <f>IF(K2647="","",K2647-L2647-M2647-N($I2647)-$P2647*N(Settings!$D$20))</f>
        <v/>
      </c>
      <c r="O2647">
        <f>IF($C2647="",0,IFERROR(MATCH($C2647,Settings!$D$11:$D$18,0),0))</f>
        <v/>
      </c>
      <c r="P2647">
        <f>IF(LOWER(TRIM($J2647&amp;""))="x",1,0)</f>
        <v/>
      </c>
    </row>
    <row r="2648">
      <c r="A2648" s="49" t="n"/>
      <c r="B2648" s="50" t="n"/>
      <c r="C2648" s="50" t="n"/>
      <c r="D2648" s="50" t="n"/>
      <c r="E2648" s="50" t="n"/>
      <c r="F2648" s="51" t="n"/>
      <c r="G2648" s="51" t="n"/>
      <c r="H2648" s="51" t="n"/>
      <c r="I2648" s="51" t="n"/>
      <c r="J2648" s="50" t="n"/>
      <c r="K2648" s="52">
        <f>IF(OR($A2648="",$E2648=""),"",IF($P2648=1,0,N($E2648)*N($F2648)-N($G2648)+N($H2648)))</f>
        <v/>
      </c>
      <c r="L2648" s="52">
        <f>IF(K2648="","",IF($P2648=1,0,N($E2648)*IFERROR(INDEX(Products!$D$8:$D$307,MATCH($D2648,Products!$A$8:$A$307,0)),0)))</f>
        <v/>
      </c>
      <c r="M2648" s="52">
        <f>IF(OR(K2648="",$O2648=0),IF(K2648="","",0),IF($P2648=1,0,K2648*(N(INDEX(Settings!$E$11:$E$18,$O2648))+N(INDEX(Settings!$G$11:$G$18,$O2648)))+N(INDEX(Settings!$F$11:$F$18,$O2648))))</f>
        <v/>
      </c>
      <c r="N2648" s="53">
        <f>IF(K2648="","",K2648-L2648-M2648-N($I2648)-$P2648*N(Settings!$D$20))</f>
        <v/>
      </c>
      <c r="O2648">
        <f>IF($C2648="",0,IFERROR(MATCH($C2648,Settings!$D$11:$D$18,0),0))</f>
        <v/>
      </c>
      <c r="P2648">
        <f>IF(LOWER(TRIM($J2648&amp;""))="x",1,0)</f>
        <v/>
      </c>
    </row>
    <row r="2649">
      <c r="A2649" s="49" t="n"/>
      <c r="B2649" s="50" t="n"/>
      <c r="C2649" s="50" t="n"/>
      <c r="D2649" s="50" t="n"/>
      <c r="E2649" s="50" t="n"/>
      <c r="F2649" s="51" t="n"/>
      <c r="G2649" s="51" t="n"/>
      <c r="H2649" s="51" t="n"/>
      <c r="I2649" s="51" t="n"/>
      <c r="J2649" s="50" t="n"/>
      <c r="K2649" s="52">
        <f>IF(OR($A2649="",$E2649=""),"",IF($P2649=1,0,N($E2649)*N($F2649)-N($G2649)+N($H2649)))</f>
        <v/>
      </c>
      <c r="L2649" s="52">
        <f>IF(K2649="","",IF($P2649=1,0,N($E2649)*IFERROR(INDEX(Products!$D$8:$D$307,MATCH($D2649,Products!$A$8:$A$307,0)),0)))</f>
        <v/>
      </c>
      <c r="M2649" s="52">
        <f>IF(OR(K2649="",$O2649=0),IF(K2649="","",0),IF($P2649=1,0,K2649*(N(INDEX(Settings!$E$11:$E$18,$O2649))+N(INDEX(Settings!$G$11:$G$18,$O2649)))+N(INDEX(Settings!$F$11:$F$18,$O2649))))</f>
        <v/>
      </c>
      <c r="N2649" s="53">
        <f>IF(K2649="","",K2649-L2649-M2649-N($I2649)-$P2649*N(Settings!$D$20))</f>
        <v/>
      </c>
      <c r="O2649">
        <f>IF($C2649="",0,IFERROR(MATCH($C2649,Settings!$D$11:$D$18,0),0))</f>
        <v/>
      </c>
      <c r="P2649">
        <f>IF(LOWER(TRIM($J2649&amp;""))="x",1,0)</f>
        <v/>
      </c>
    </row>
    <row r="2650">
      <c r="A2650" s="49" t="n"/>
      <c r="B2650" s="50" t="n"/>
      <c r="C2650" s="50" t="n"/>
      <c r="D2650" s="50" t="n"/>
      <c r="E2650" s="50" t="n"/>
      <c r="F2650" s="51" t="n"/>
      <c r="G2650" s="51" t="n"/>
      <c r="H2650" s="51" t="n"/>
      <c r="I2650" s="51" t="n"/>
      <c r="J2650" s="50" t="n"/>
      <c r="K2650" s="52">
        <f>IF(OR($A2650="",$E2650=""),"",IF($P2650=1,0,N($E2650)*N($F2650)-N($G2650)+N($H2650)))</f>
        <v/>
      </c>
      <c r="L2650" s="52">
        <f>IF(K2650="","",IF($P2650=1,0,N($E2650)*IFERROR(INDEX(Products!$D$8:$D$307,MATCH($D2650,Products!$A$8:$A$307,0)),0)))</f>
        <v/>
      </c>
      <c r="M2650" s="52">
        <f>IF(OR(K2650="",$O2650=0),IF(K2650="","",0),IF($P2650=1,0,K2650*(N(INDEX(Settings!$E$11:$E$18,$O2650))+N(INDEX(Settings!$G$11:$G$18,$O2650)))+N(INDEX(Settings!$F$11:$F$18,$O2650))))</f>
        <v/>
      </c>
      <c r="N2650" s="53">
        <f>IF(K2650="","",K2650-L2650-M2650-N($I2650)-$P2650*N(Settings!$D$20))</f>
        <v/>
      </c>
      <c r="O2650">
        <f>IF($C2650="",0,IFERROR(MATCH($C2650,Settings!$D$11:$D$18,0),0))</f>
        <v/>
      </c>
      <c r="P2650">
        <f>IF(LOWER(TRIM($J2650&amp;""))="x",1,0)</f>
        <v/>
      </c>
    </row>
    <row r="2651">
      <c r="A2651" s="49" t="n"/>
      <c r="B2651" s="50" t="n"/>
      <c r="C2651" s="50" t="n"/>
      <c r="D2651" s="50" t="n"/>
      <c r="E2651" s="50" t="n"/>
      <c r="F2651" s="51" t="n"/>
      <c r="G2651" s="51" t="n"/>
      <c r="H2651" s="51" t="n"/>
      <c r="I2651" s="51" t="n"/>
      <c r="J2651" s="50" t="n"/>
      <c r="K2651" s="52">
        <f>IF(OR($A2651="",$E2651=""),"",IF($P2651=1,0,N($E2651)*N($F2651)-N($G2651)+N($H2651)))</f>
        <v/>
      </c>
      <c r="L2651" s="52">
        <f>IF(K2651="","",IF($P2651=1,0,N($E2651)*IFERROR(INDEX(Products!$D$8:$D$307,MATCH($D2651,Products!$A$8:$A$307,0)),0)))</f>
        <v/>
      </c>
      <c r="M2651" s="52">
        <f>IF(OR(K2651="",$O2651=0),IF(K2651="","",0),IF($P2651=1,0,K2651*(N(INDEX(Settings!$E$11:$E$18,$O2651))+N(INDEX(Settings!$G$11:$G$18,$O2651)))+N(INDEX(Settings!$F$11:$F$18,$O2651))))</f>
        <v/>
      </c>
      <c r="N2651" s="53">
        <f>IF(K2651="","",K2651-L2651-M2651-N($I2651)-$P2651*N(Settings!$D$20))</f>
        <v/>
      </c>
      <c r="O2651">
        <f>IF($C2651="",0,IFERROR(MATCH($C2651,Settings!$D$11:$D$18,0),0))</f>
        <v/>
      </c>
      <c r="P2651">
        <f>IF(LOWER(TRIM($J2651&amp;""))="x",1,0)</f>
        <v/>
      </c>
    </row>
    <row r="2652">
      <c r="A2652" s="49" t="n"/>
      <c r="B2652" s="50" t="n"/>
      <c r="C2652" s="50" t="n"/>
      <c r="D2652" s="50" t="n"/>
      <c r="E2652" s="50" t="n"/>
      <c r="F2652" s="51" t="n"/>
      <c r="G2652" s="51" t="n"/>
      <c r="H2652" s="51" t="n"/>
      <c r="I2652" s="51" t="n"/>
      <c r="J2652" s="50" t="n"/>
      <c r="K2652" s="52">
        <f>IF(OR($A2652="",$E2652=""),"",IF($P2652=1,0,N($E2652)*N($F2652)-N($G2652)+N($H2652)))</f>
        <v/>
      </c>
      <c r="L2652" s="52">
        <f>IF(K2652="","",IF($P2652=1,0,N($E2652)*IFERROR(INDEX(Products!$D$8:$D$307,MATCH($D2652,Products!$A$8:$A$307,0)),0)))</f>
        <v/>
      </c>
      <c r="M2652" s="52">
        <f>IF(OR(K2652="",$O2652=0),IF(K2652="","",0),IF($P2652=1,0,K2652*(N(INDEX(Settings!$E$11:$E$18,$O2652))+N(INDEX(Settings!$G$11:$G$18,$O2652)))+N(INDEX(Settings!$F$11:$F$18,$O2652))))</f>
        <v/>
      </c>
      <c r="N2652" s="53">
        <f>IF(K2652="","",K2652-L2652-M2652-N($I2652)-$P2652*N(Settings!$D$20))</f>
        <v/>
      </c>
      <c r="O2652">
        <f>IF($C2652="",0,IFERROR(MATCH($C2652,Settings!$D$11:$D$18,0),0))</f>
        <v/>
      </c>
      <c r="P2652">
        <f>IF(LOWER(TRIM($J2652&amp;""))="x",1,0)</f>
        <v/>
      </c>
    </row>
    <row r="2653">
      <c r="A2653" s="49" t="n"/>
      <c r="B2653" s="50" t="n"/>
      <c r="C2653" s="50" t="n"/>
      <c r="D2653" s="50" t="n"/>
      <c r="E2653" s="50" t="n"/>
      <c r="F2653" s="51" t="n"/>
      <c r="G2653" s="51" t="n"/>
      <c r="H2653" s="51" t="n"/>
      <c r="I2653" s="51" t="n"/>
      <c r="J2653" s="50" t="n"/>
      <c r="K2653" s="52">
        <f>IF(OR($A2653="",$E2653=""),"",IF($P2653=1,0,N($E2653)*N($F2653)-N($G2653)+N($H2653)))</f>
        <v/>
      </c>
      <c r="L2653" s="52">
        <f>IF(K2653="","",IF($P2653=1,0,N($E2653)*IFERROR(INDEX(Products!$D$8:$D$307,MATCH($D2653,Products!$A$8:$A$307,0)),0)))</f>
        <v/>
      </c>
      <c r="M2653" s="52">
        <f>IF(OR(K2653="",$O2653=0),IF(K2653="","",0),IF($P2653=1,0,K2653*(N(INDEX(Settings!$E$11:$E$18,$O2653))+N(INDEX(Settings!$G$11:$G$18,$O2653)))+N(INDEX(Settings!$F$11:$F$18,$O2653))))</f>
        <v/>
      </c>
      <c r="N2653" s="53">
        <f>IF(K2653="","",K2653-L2653-M2653-N($I2653)-$P2653*N(Settings!$D$20))</f>
        <v/>
      </c>
      <c r="O2653">
        <f>IF($C2653="",0,IFERROR(MATCH($C2653,Settings!$D$11:$D$18,0),0))</f>
        <v/>
      </c>
      <c r="P2653">
        <f>IF(LOWER(TRIM($J2653&amp;""))="x",1,0)</f>
        <v/>
      </c>
    </row>
    <row r="2654">
      <c r="A2654" s="49" t="n"/>
      <c r="B2654" s="50" t="n"/>
      <c r="C2654" s="50" t="n"/>
      <c r="D2654" s="50" t="n"/>
      <c r="E2654" s="50" t="n"/>
      <c r="F2654" s="51" t="n"/>
      <c r="G2654" s="51" t="n"/>
      <c r="H2654" s="51" t="n"/>
      <c r="I2654" s="51" t="n"/>
      <c r="J2654" s="50" t="n"/>
      <c r="K2654" s="52">
        <f>IF(OR($A2654="",$E2654=""),"",IF($P2654=1,0,N($E2654)*N($F2654)-N($G2654)+N($H2654)))</f>
        <v/>
      </c>
      <c r="L2654" s="52">
        <f>IF(K2654="","",IF($P2654=1,0,N($E2654)*IFERROR(INDEX(Products!$D$8:$D$307,MATCH($D2654,Products!$A$8:$A$307,0)),0)))</f>
        <v/>
      </c>
      <c r="M2654" s="52">
        <f>IF(OR(K2654="",$O2654=0),IF(K2654="","",0),IF($P2654=1,0,K2654*(N(INDEX(Settings!$E$11:$E$18,$O2654))+N(INDEX(Settings!$G$11:$G$18,$O2654)))+N(INDEX(Settings!$F$11:$F$18,$O2654))))</f>
        <v/>
      </c>
      <c r="N2654" s="53">
        <f>IF(K2654="","",K2654-L2654-M2654-N($I2654)-$P2654*N(Settings!$D$20))</f>
        <v/>
      </c>
      <c r="O2654">
        <f>IF($C2654="",0,IFERROR(MATCH($C2654,Settings!$D$11:$D$18,0),0))</f>
        <v/>
      </c>
      <c r="P2654">
        <f>IF(LOWER(TRIM($J2654&amp;""))="x",1,0)</f>
        <v/>
      </c>
    </row>
    <row r="2655">
      <c r="A2655" s="49" t="n"/>
      <c r="B2655" s="50" t="n"/>
      <c r="C2655" s="50" t="n"/>
      <c r="D2655" s="50" t="n"/>
      <c r="E2655" s="50" t="n"/>
      <c r="F2655" s="51" t="n"/>
      <c r="G2655" s="51" t="n"/>
      <c r="H2655" s="51" t="n"/>
      <c r="I2655" s="51" t="n"/>
      <c r="J2655" s="50" t="n"/>
      <c r="K2655" s="52">
        <f>IF(OR($A2655="",$E2655=""),"",IF($P2655=1,0,N($E2655)*N($F2655)-N($G2655)+N($H2655)))</f>
        <v/>
      </c>
      <c r="L2655" s="52">
        <f>IF(K2655="","",IF($P2655=1,0,N($E2655)*IFERROR(INDEX(Products!$D$8:$D$307,MATCH($D2655,Products!$A$8:$A$307,0)),0)))</f>
        <v/>
      </c>
      <c r="M2655" s="52">
        <f>IF(OR(K2655="",$O2655=0),IF(K2655="","",0),IF($P2655=1,0,K2655*(N(INDEX(Settings!$E$11:$E$18,$O2655))+N(INDEX(Settings!$G$11:$G$18,$O2655)))+N(INDEX(Settings!$F$11:$F$18,$O2655))))</f>
        <v/>
      </c>
      <c r="N2655" s="53">
        <f>IF(K2655="","",K2655-L2655-M2655-N($I2655)-$P2655*N(Settings!$D$20))</f>
        <v/>
      </c>
      <c r="O2655">
        <f>IF($C2655="",0,IFERROR(MATCH($C2655,Settings!$D$11:$D$18,0),0))</f>
        <v/>
      </c>
      <c r="P2655">
        <f>IF(LOWER(TRIM($J2655&amp;""))="x",1,0)</f>
        <v/>
      </c>
    </row>
    <row r="2656">
      <c r="A2656" s="49" t="n"/>
      <c r="B2656" s="50" t="n"/>
      <c r="C2656" s="50" t="n"/>
      <c r="D2656" s="50" t="n"/>
      <c r="E2656" s="50" t="n"/>
      <c r="F2656" s="51" t="n"/>
      <c r="G2656" s="51" t="n"/>
      <c r="H2656" s="51" t="n"/>
      <c r="I2656" s="51" t="n"/>
      <c r="J2656" s="50" t="n"/>
      <c r="K2656" s="52">
        <f>IF(OR($A2656="",$E2656=""),"",IF($P2656=1,0,N($E2656)*N($F2656)-N($G2656)+N($H2656)))</f>
        <v/>
      </c>
      <c r="L2656" s="52">
        <f>IF(K2656="","",IF($P2656=1,0,N($E2656)*IFERROR(INDEX(Products!$D$8:$D$307,MATCH($D2656,Products!$A$8:$A$307,0)),0)))</f>
        <v/>
      </c>
      <c r="M2656" s="52">
        <f>IF(OR(K2656="",$O2656=0),IF(K2656="","",0),IF($P2656=1,0,K2656*(N(INDEX(Settings!$E$11:$E$18,$O2656))+N(INDEX(Settings!$G$11:$G$18,$O2656)))+N(INDEX(Settings!$F$11:$F$18,$O2656))))</f>
        <v/>
      </c>
      <c r="N2656" s="53">
        <f>IF(K2656="","",K2656-L2656-M2656-N($I2656)-$P2656*N(Settings!$D$20))</f>
        <v/>
      </c>
      <c r="O2656">
        <f>IF($C2656="",0,IFERROR(MATCH($C2656,Settings!$D$11:$D$18,0),0))</f>
        <v/>
      </c>
      <c r="P2656">
        <f>IF(LOWER(TRIM($J2656&amp;""))="x",1,0)</f>
        <v/>
      </c>
    </row>
    <row r="2657">
      <c r="A2657" s="49" t="n"/>
      <c r="B2657" s="50" t="n"/>
      <c r="C2657" s="50" t="n"/>
      <c r="D2657" s="50" t="n"/>
      <c r="E2657" s="50" t="n"/>
      <c r="F2657" s="51" t="n"/>
      <c r="G2657" s="51" t="n"/>
      <c r="H2657" s="51" t="n"/>
      <c r="I2657" s="51" t="n"/>
      <c r="J2657" s="50" t="n"/>
      <c r="K2657" s="52">
        <f>IF(OR($A2657="",$E2657=""),"",IF($P2657=1,0,N($E2657)*N($F2657)-N($G2657)+N($H2657)))</f>
        <v/>
      </c>
      <c r="L2657" s="52">
        <f>IF(K2657="","",IF($P2657=1,0,N($E2657)*IFERROR(INDEX(Products!$D$8:$D$307,MATCH($D2657,Products!$A$8:$A$307,0)),0)))</f>
        <v/>
      </c>
      <c r="M2657" s="52">
        <f>IF(OR(K2657="",$O2657=0),IF(K2657="","",0),IF($P2657=1,0,K2657*(N(INDEX(Settings!$E$11:$E$18,$O2657))+N(INDEX(Settings!$G$11:$G$18,$O2657)))+N(INDEX(Settings!$F$11:$F$18,$O2657))))</f>
        <v/>
      </c>
      <c r="N2657" s="53">
        <f>IF(K2657="","",K2657-L2657-M2657-N($I2657)-$P2657*N(Settings!$D$20))</f>
        <v/>
      </c>
      <c r="O2657">
        <f>IF($C2657="",0,IFERROR(MATCH($C2657,Settings!$D$11:$D$18,0),0))</f>
        <v/>
      </c>
      <c r="P2657">
        <f>IF(LOWER(TRIM($J2657&amp;""))="x",1,0)</f>
        <v/>
      </c>
    </row>
    <row r="2658">
      <c r="A2658" s="49" t="n"/>
      <c r="B2658" s="50" t="n"/>
      <c r="C2658" s="50" t="n"/>
      <c r="D2658" s="50" t="n"/>
      <c r="E2658" s="50" t="n"/>
      <c r="F2658" s="51" t="n"/>
      <c r="G2658" s="51" t="n"/>
      <c r="H2658" s="51" t="n"/>
      <c r="I2658" s="51" t="n"/>
      <c r="J2658" s="50" t="n"/>
      <c r="K2658" s="52">
        <f>IF(OR($A2658="",$E2658=""),"",IF($P2658=1,0,N($E2658)*N($F2658)-N($G2658)+N($H2658)))</f>
        <v/>
      </c>
      <c r="L2658" s="52">
        <f>IF(K2658="","",IF($P2658=1,0,N($E2658)*IFERROR(INDEX(Products!$D$8:$D$307,MATCH($D2658,Products!$A$8:$A$307,0)),0)))</f>
        <v/>
      </c>
      <c r="M2658" s="52">
        <f>IF(OR(K2658="",$O2658=0),IF(K2658="","",0),IF($P2658=1,0,K2658*(N(INDEX(Settings!$E$11:$E$18,$O2658))+N(INDEX(Settings!$G$11:$G$18,$O2658)))+N(INDEX(Settings!$F$11:$F$18,$O2658))))</f>
        <v/>
      </c>
      <c r="N2658" s="53">
        <f>IF(K2658="","",K2658-L2658-M2658-N($I2658)-$P2658*N(Settings!$D$20))</f>
        <v/>
      </c>
      <c r="O2658">
        <f>IF($C2658="",0,IFERROR(MATCH($C2658,Settings!$D$11:$D$18,0),0))</f>
        <v/>
      </c>
      <c r="P2658">
        <f>IF(LOWER(TRIM($J2658&amp;""))="x",1,0)</f>
        <v/>
      </c>
    </row>
    <row r="2659">
      <c r="A2659" s="49" t="n"/>
      <c r="B2659" s="50" t="n"/>
      <c r="C2659" s="50" t="n"/>
      <c r="D2659" s="50" t="n"/>
      <c r="E2659" s="50" t="n"/>
      <c r="F2659" s="51" t="n"/>
      <c r="G2659" s="51" t="n"/>
      <c r="H2659" s="51" t="n"/>
      <c r="I2659" s="51" t="n"/>
      <c r="J2659" s="50" t="n"/>
      <c r="K2659" s="52">
        <f>IF(OR($A2659="",$E2659=""),"",IF($P2659=1,0,N($E2659)*N($F2659)-N($G2659)+N($H2659)))</f>
        <v/>
      </c>
      <c r="L2659" s="52">
        <f>IF(K2659="","",IF($P2659=1,0,N($E2659)*IFERROR(INDEX(Products!$D$8:$D$307,MATCH($D2659,Products!$A$8:$A$307,0)),0)))</f>
        <v/>
      </c>
      <c r="M2659" s="52">
        <f>IF(OR(K2659="",$O2659=0),IF(K2659="","",0),IF($P2659=1,0,K2659*(N(INDEX(Settings!$E$11:$E$18,$O2659))+N(INDEX(Settings!$G$11:$G$18,$O2659)))+N(INDEX(Settings!$F$11:$F$18,$O2659))))</f>
        <v/>
      </c>
      <c r="N2659" s="53">
        <f>IF(K2659="","",K2659-L2659-M2659-N($I2659)-$P2659*N(Settings!$D$20))</f>
        <v/>
      </c>
      <c r="O2659">
        <f>IF($C2659="",0,IFERROR(MATCH($C2659,Settings!$D$11:$D$18,0),0))</f>
        <v/>
      </c>
      <c r="P2659">
        <f>IF(LOWER(TRIM($J2659&amp;""))="x",1,0)</f>
        <v/>
      </c>
    </row>
    <row r="2660">
      <c r="A2660" s="49" t="n"/>
      <c r="B2660" s="50" t="n"/>
      <c r="C2660" s="50" t="n"/>
      <c r="D2660" s="50" t="n"/>
      <c r="E2660" s="50" t="n"/>
      <c r="F2660" s="51" t="n"/>
      <c r="G2660" s="51" t="n"/>
      <c r="H2660" s="51" t="n"/>
      <c r="I2660" s="51" t="n"/>
      <c r="J2660" s="50" t="n"/>
      <c r="K2660" s="52">
        <f>IF(OR($A2660="",$E2660=""),"",IF($P2660=1,0,N($E2660)*N($F2660)-N($G2660)+N($H2660)))</f>
        <v/>
      </c>
      <c r="L2660" s="52">
        <f>IF(K2660="","",IF($P2660=1,0,N($E2660)*IFERROR(INDEX(Products!$D$8:$D$307,MATCH($D2660,Products!$A$8:$A$307,0)),0)))</f>
        <v/>
      </c>
      <c r="M2660" s="52">
        <f>IF(OR(K2660="",$O2660=0),IF(K2660="","",0),IF($P2660=1,0,K2660*(N(INDEX(Settings!$E$11:$E$18,$O2660))+N(INDEX(Settings!$G$11:$G$18,$O2660)))+N(INDEX(Settings!$F$11:$F$18,$O2660))))</f>
        <v/>
      </c>
      <c r="N2660" s="53">
        <f>IF(K2660="","",K2660-L2660-M2660-N($I2660)-$P2660*N(Settings!$D$20))</f>
        <v/>
      </c>
      <c r="O2660">
        <f>IF($C2660="",0,IFERROR(MATCH($C2660,Settings!$D$11:$D$18,0),0))</f>
        <v/>
      </c>
      <c r="P2660">
        <f>IF(LOWER(TRIM($J2660&amp;""))="x",1,0)</f>
        <v/>
      </c>
    </row>
    <row r="2661">
      <c r="A2661" s="49" t="n"/>
      <c r="B2661" s="50" t="n"/>
      <c r="C2661" s="50" t="n"/>
      <c r="D2661" s="50" t="n"/>
      <c r="E2661" s="50" t="n"/>
      <c r="F2661" s="51" t="n"/>
      <c r="G2661" s="51" t="n"/>
      <c r="H2661" s="51" t="n"/>
      <c r="I2661" s="51" t="n"/>
      <c r="J2661" s="50" t="n"/>
      <c r="K2661" s="52">
        <f>IF(OR($A2661="",$E2661=""),"",IF($P2661=1,0,N($E2661)*N($F2661)-N($G2661)+N($H2661)))</f>
        <v/>
      </c>
      <c r="L2661" s="52">
        <f>IF(K2661="","",IF($P2661=1,0,N($E2661)*IFERROR(INDEX(Products!$D$8:$D$307,MATCH($D2661,Products!$A$8:$A$307,0)),0)))</f>
        <v/>
      </c>
      <c r="M2661" s="52">
        <f>IF(OR(K2661="",$O2661=0),IF(K2661="","",0),IF($P2661=1,0,K2661*(N(INDEX(Settings!$E$11:$E$18,$O2661))+N(INDEX(Settings!$G$11:$G$18,$O2661)))+N(INDEX(Settings!$F$11:$F$18,$O2661))))</f>
        <v/>
      </c>
      <c r="N2661" s="53">
        <f>IF(K2661="","",K2661-L2661-M2661-N($I2661)-$P2661*N(Settings!$D$20))</f>
        <v/>
      </c>
      <c r="O2661">
        <f>IF($C2661="",0,IFERROR(MATCH($C2661,Settings!$D$11:$D$18,0),0))</f>
        <v/>
      </c>
      <c r="P2661">
        <f>IF(LOWER(TRIM($J2661&amp;""))="x",1,0)</f>
        <v/>
      </c>
    </row>
    <row r="2662">
      <c r="A2662" s="49" t="n"/>
      <c r="B2662" s="50" t="n"/>
      <c r="C2662" s="50" t="n"/>
      <c r="D2662" s="50" t="n"/>
      <c r="E2662" s="50" t="n"/>
      <c r="F2662" s="51" t="n"/>
      <c r="G2662" s="51" t="n"/>
      <c r="H2662" s="51" t="n"/>
      <c r="I2662" s="51" t="n"/>
      <c r="J2662" s="50" t="n"/>
      <c r="K2662" s="52">
        <f>IF(OR($A2662="",$E2662=""),"",IF($P2662=1,0,N($E2662)*N($F2662)-N($G2662)+N($H2662)))</f>
        <v/>
      </c>
      <c r="L2662" s="52">
        <f>IF(K2662="","",IF($P2662=1,0,N($E2662)*IFERROR(INDEX(Products!$D$8:$D$307,MATCH($D2662,Products!$A$8:$A$307,0)),0)))</f>
        <v/>
      </c>
      <c r="M2662" s="52">
        <f>IF(OR(K2662="",$O2662=0),IF(K2662="","",0),IF($P2662=1,0,K2662*(N(INDEX(Settings!$E$11:$E$18,$O2662))+N(INDEX(Settings!$G$11:$G$18,$O2662)))+N(INDEX(Settings!$F$11:$F$18,$O2662))))</f>
        <v/>
      </c>
      <c r="N2662" s="53">
        <f>IF(K2662="","",K2662-L2662-M2662-N($I2662)-$P2662*N(Settings!$D$20))</f>
        <v/>
      </c>
      <c r="O2662">
        <f>IF($C2662="",0,IFERROR(MATCH($C2662,Settings!$D$11:$D$18,0),0))</f>
        <v/>
      </c>
      <c r="P2662">
        <f>IF(LOWER(TRIM($J2662&amp;""))="x",1,0)</f>
        <v/>
      </c>
    </row>
    <row r="2663">
      <c r="A2663" s="49" t="n"/>
      <c r="B2663" s="50" t="n"/>
      <c r="C2663" s="50" t="n"/>
      <c r="D2663" s="50" t="n"/>
      <c r="E2663" s="50" t="n"/>
      <c r="F2663" s="51" t="n"/>
      <c r="G2663" s="51" t="n"/>
      <c r="H2663" s="51" t="n"/>
      <c r="I2663" s="51" t="n"/>
      <c r="J2663" s="50" t="n"/>
      <c r="K2663" s="52">
        <f>IF(OR($A2663="",$E2663=""),"",IF($P2663=1,0,N($E2663)*N($F2663)-N($G2663)+N($H2663)))</f>
        <v/>
      </c>
      <c r="L2663" s="52">
        <f>IF(K2663="","",IF($P2663=1,0,N($E2663)*IFERROR(INDEX(Products!$D$8:$D$307,MATCH($D2663,Products!$A$8:$A$307,0)),0)))</f>
        <v/>
      </c>
      <c r="M2663" s="52">
        <f>IF(OR(K2663="",$O2663=0),IF(K2663="","",0),IF($P2663=1,0,K2663*(N(INDEX(Settings!$E$11:$E$18,$O2663))+N(INDEX(Settings!$G$11:$G$18,$O2663)))+N(INDEX(Settings!$F$11:$F$18,$O2663))))</f>
        <v/>
      </c>
      <c r="N2663" s="53">
        <f>IF(K2663="","",K2663-L2663-M2663-N($I2663)-$P2663*N(Settings!$D$20))</f>
        <v/>
      </c>
      <c r="O2663">
        <f>IF($C2663="",0,IFERROR(MATCH($C2663,Settings!$D$11:$D$18,0),0))</f>
        <v/>
      </c>
      <c r="P2663">
        <f>IF(LOWER(TRIM($J2663&amp;""))="x",1,0)</f>
        <v/>
      </c>
    </row>
    <row r="2664">
      <c r="A2664" s="49" t="n"/>
      <c r="B2664" s="50" t="n"/>
      <c r="C2664" s="50" t="n"/>
      <c r="D2664" s="50" t="n"/>
      <c r="E2664" s="50" t="n"/>
      <c r="F2664" s="51" t="n"/>
      <c r="G2664" s="51" t="n"/>
      <c r="H2664" s="51" t="n"/>
      <c r="I2664" s="51" t="n"/>
      <c r="J2664" s="50" t="n"/>
      <c r="K2664" s="52">
        <f>IF(OR($A2664="",$E2664=""),"",IF($P2664=1,0,N($E2664)*N($F2664)-N($G2664)+N($H2664)))</f>
        <v/>
      </c>
      <c r="L2664" s="52">
        <f>IF(K2664="","",IF($P2664=1,0,N($E2664)*IFERROR(INDEX(Products!$D$8:$D$307,MATCH($D2664,Products!$A$8:$A$307,0)),0)))</f>
        <v/>
      </c>
      <c r="M2664" s="52">
        <f>IF(OR(K2664="",$O2664=0),IF(K2664="","",0),IF($P2664=1,0,K2664*(N(INDEX(Settings!$E$11:$E$18,$O2664))+N(INDEX(Settings!$G$11:$G$18,$O2664)))+N(INDEX(Settings!$F$11:$F$18,$O2664))))</f>
        <v/>
      </c>
      <c r="N2664" s="53">
        <f>IF(K2664="","",K2664-L2664-M2664-N($I2664)-$P2664*N(Settings!$D$20))</f>
        <v/>
      </c>
      <c r="O2664">
        <f>IF($C2664="",0,IFERROR(MATCH($C2664,Settings!$D$11:$D$18,0),0))</f>
        <v/>
      </c>
      <c r="P2664">
        <f>IF(LOWER(TRIM($J2664&amp;""))="x",1,0)</f>
        <v/>
      </c>
    </row>
    <row r="2665">
      <c r="A2665" s="49" t="n"/>
      <c r="B2665" s="50" t="n"/>
      <c r="C2665" s="50" t="n"/>
      <c r="D2665" s="50" t="n"/>
      <c r="E2665" s="50" t="n"/>
      <c r="F2665" s="51" t="n"/>
      <c r="G2665" s="51" t="n"/>
      <c r="H2665" s="51" t="n"/>
      <c r="I2665" s="51" t="n"/>
      <c r="J2665" s="50" t="n"/>
      <c r="K2665" s="52">
        <f>IF(OR($A2665="",$E2665=""),"",IF($P2665=1,0,N($E2665)*N($F2665)-N($G2665)+N($H2665)))</f>
        <v/>
      </c>
      <c r="L2665" s="52">
        <f>IF(K2665="","",IF($P2665=1,0,N($E2665)*IFERROR(INDEX(Products!$D$8:$D$307,MATCH($D2665,Products!$A$8:$A$307,0)),0)))</f>
        <v/>
      </c>
      <c r="M2665" s="52">
        <f>IF(OR(K2665="",$O2665=0),IF(K2665="","",0),IF($P2665=1,0,K2665*(N(INDEX(Settings!$E$11:$E$18,$O2665))+N(INDEX(Settings!$G$11:$G$18,$O2665)))+N(INDEX(Settings!$F$11:$F$18,$O2665))))</f>
        <v/>
      </c>
      <c r="N2665" s="53">
        <f>IF(K2665="","",K2665-L2665-M2665-N($I2665)-$P2665*N(Settings!$D$20))</f>
        <v/>
      </c>
      <c r="O2665">
        <f>IF($C2665="",0,IFERROR(MATCH($C2665,Settings!$D$11:$D$18,0),0))</f>
        <v/>
      </c>
      <c r="P2665">
        <f>IF(LOWER(TRIM($J2665&amp;""))="x",1,0)</f>
        <v/>
      </c>
    </row>
    <row r="2666">
      <c r="A2666" s="49" t="n"/>
      <c r="B2666" s="50" t="n"/>
      <c r="C2666" s="50" t="n"/>
      <c r="D2666" s="50" t="n"/>
      <c r="E2666" s="50" t="n"/>
      <c r="F2666" s="51" t="n"/>
      <c r="G2666" s="51" t="n"/>
      <c r="H2666" s="51" t="n"/>
      <c r="I2666" s="51" t="n"/>
      <c r="J2666" s="50" t="n"/>
      <c r="K2666" s="52">
        <f>IF(OR($A2666="",$E2666=""),"",IF($P2666=1,0,N($E2666)*N($F2666)-N($G2666)+N($H2666)))</f>
        <v/>
      </c>
      <c r="L2666" s="52">
        <f>IF(K2666="","",IF($P2666=1,0,N($E2666)*IFERROR(INDEX(Products!$D$8:$D$307,MATCH($D2666,Products!$A$8:$A$307,0)),0)))</f>
        <v/>
      </c>
      <c r="M2666" s="52">
        <f>IF(OR(K2666="",$O2666=0),IF(K2666="","",0),IF($P2666=1,0,K2666*(N(INDEX(Settings!$E$11:$E$18,$O2666))+N(INDEX(Settings!$G$11:$G$18,$O2666)))+N(INDEX(Settings!$F$11:$F$18,$O2666))))</f>
        <v/>
      </c>
      <c r="N2666" s="53">
        <f>IF(K2666="","",K2666-L2666-M2666-N($I2666)-$P2666*N(Settings!$D$20))</f>
        <v/>
      </c>
      <c r="O2666">
        <f>IF($C2666="",0,IFERROR(MATCH($C2666,Settings!$D$11:$D$18,0),0))</f>
        <v/>
      </c>
      <c r="P2666">
        <f>IF(LOWER(TRIM($J2666&amp;""))="x",1,0)</f>
        <v/>
      </c>
    </row>
    <row r="2667">
      <c r="A2667" s="49" t="n"/>
      <c r="B2667" s="50" t="n"/>
      <c r="C2667" s="50" t="n"/>
      <c r="D2667" s="50" t="n"/>
      <c r="E2667" s="50" t="n"/>
      <c r="F2667" s="51" t="n"/>
      <c r="G2667" s="51" t="n"/>
      <c r="H2667" s="51" t="n"/>
      <c r="I2667" s="51" t="n"/>
      <c r="J2667" s="50" t="n"/>
      <c r="K2667" s="52">
        <f>IF(OR($A2667="",$E2667=""),"",IF($P2667=1,0,N($E2667)*N($F2667)-N($G2667)+N($H2667)))</f>
        <v/>
      </c>
      <c r="L2667" s="52">
        <f>IF(K2667="","",IF($P2667=1,0,N($E2667)*IFERROR(INDEX(Products!$D$8:$D$307,MATCH($D2667,Products!$A$8:$A$307,0)),0)))</f>
        <v/>
      </c>
      <c r="M2667" s="52">
        <f>IF(OR(K2667="",$O2667=0),IF(K2667="","",0),IF($P2667=1,0,K2667*(N(INDEX(Settings!$E$11:$E$18,$O2667))+N(INDEX(Settings!$G$11:$G$18,$O2667)))+N(INDEX(Settings!$F$11:$F$18,$O2667))))</f>
        <v/>
      </c>
      <c r="N2667" s="53">
        <f>IF(K2667="","",K2667-L2667-M2667-N($I2667)-$P2667*N(Settings!$D$20))</f>
        <v/>
      </c>
      <c r="O2667">
        <f>IF($C2667="",0,IFERROR(MATCH($C2667,Settings!$D$11:$D$18,0),0))</f>
        <v/>
      </c>
      <c r="P2667">
        <f>IF(LOWER(TRIM($J2667&amp;""))="x",1,0)</f>
        <v/>
      </c>
    </row>
    <row r="2668">
      <c r="A2668" s="49" t="n"/>
      <c r="B2668" s="50" t="n"/>
      <c r="C2668" s="50" t="n"/>
      <c r="D2668" s="50" t="n"/>
      <c r="E2668" s="50" t="n"/>
      <c r="F2668" s="51" t="n"/>
      <c r="G2668" s="51" t="n"/>
      <c r="H2668" s="51" t="n"/>
      <c r="I2668" s="51" t="n"/>
      <c r="J2668" s="50" t="n"/>
      <c r="K2668" s="52">
        <f>IF(OR($A2668="",$E2668=""),"",IF($P2668=1,0,N($E2668)*N($F2668)-N($G2668)+N($H2668)))</f>
        <v/>
      </c>
      <c r="L2668" s="52">
        <f>IF(K2668="","",IF($P2668=1,0,N($E2668)*IFERROR(INDEX(Products!$D$8:$D$307,MATCH($D2668,Products!$A$8:$A$307,0)),0)))</f>
        <v/>
      </c>
      <c r="M2668" s="52">
        <f>IF(OR(K2668="",$O2668=0),IF(K2668="","",0),IF($P2668=1,0,K2668*(N(INDEX(Settings!$E$11:$E$18,$O2668))+N(INDEX(Settings!$G$11:$G$18,$O2668)))+N(INDEX(Settings!$F$11:$F$18,$O2668))))</f>
        <v/>
      </c>
      <c r="N2668" s="53">
        <f>IF(K2668="","",K2668-L2668-M2668-N($I2668)-$P2668*N(Settings!$D$20))</f>
        <v/>
      </c>
      <c r="O2668">
        <f>IF($C2668="",0,IFERROR(MATCH($C2668,Settings!$D$11:$D$18,0),0))</f>
        <v/>
      </c>
      <c r="P2668">
        <f>IF(LOWER(TRIM($J2668&amp;""))="x",1,0)</f>
        <v/>
      </c>
    </row>
    <row r="2669">
      <c r="A2669" s="49" t="n"/>
      <c r="B2669" s="50" t="n"/>
      <c r="C2669" s="50" t="n"/>
      <c r="D2669" s="50" t="n"/>
      <c r="E2669" s="50" t="n"/>
      <c r="F2669" s="51" t="n"/>
      <c r="G2669" s="51" t="n"/>
      <c r="H2669" s="51" t="n"/>
      <c r="I2669" s="51" t="n"/>
      <c r="J2669" s="50" t="n"/>
      <c r="K2669" s="52">
        <f>IF(OR($A2669="",$E2669=""),"",IF($P2669=1,0,N($E2669)*N($F2669)-N($G2669)+N($H2669)))</f>
        <v/>
      </c>
      <c r="L2669" s="52">
        <f>IF(K2669="","",IF($P2669=1,0,N($E2669)*IFERROR(INDEX(Products!$D$8:$D$307,MATCH($D2669,Products!$A$8:$A$307,0)),0)))</f>
        <v/>
      </c>
      <c r="M2669" s="52">
        <f>IF(OR(K2669="",$O2669=0),IF(K2669="","",0),IF($P2669=1,0,K2669*(N(INDEX(Settings!$E$11:$E$18,$O2669))+N(INDEX(Settings!$G$11:$G$18,$O2669)))+N(INDEX(Settings!$F$11:$F$18,$O2669))))</f>
        <v/>
      </c>
      <c r="N2669" s="53">
        <f>IF(K2669="","",K2669-L2669-M2669-N($I2669)-$P2669*N(Settings!$D$20))</f>
        <v/>
      </c>
      <c r="O2669">
        <f>IF($C2669="",0,IFERROR(MATCH($C2669,Settings!$D$11:$D$18,0),0))</f>
        <v/>
      </c>
      <c r="P2669">
        <f>IF(LOWER(TRIM($J2669&amp;""))="x",1,0)</f>
        <v/>
      </c>
    </row>
    <row r="2670">
      <c r="A2670" s="49" t="n"/>
      <c r="B2670" s="50" t="n"/>
      <c r="C2670" s="50" t="n"/>
      <c r="D2670" s="50" t="n"/>
      <c r="E2670" s="50" t="n"/>
      <c r="F2670" s="51" t="n"/>
      <c r="G2670" s="51" t="n"/>
      <c r="H2670" s="51" t="n"/>
      <c r="I2670" s="51" t="n"/>
      <c r="J2670" s="50" t="n"/>
      <c r="K2670" s="52">
        <f>IF(OR($A2670="",$E2670=""),"",IF($P2670=1,0,N($E2670)*N($F2670)-N($G2670)+N($H2670)))</f>
        <v/>
      </c>
      <c r="L2670" s="52">
        <f>IF(K2670="","",IF($P2670=1,0,N($E2670)*IFERROR(INDEX(Products!$D$8:$D$307,MATCH($D2670,Products!$A$8:$A$307,0)),0)))</f>
        <v/>
      </c>
      <c r="M2670" s="52">
        <f>IF(OR(K2670="",$O2670=0),IF(K2670="","",0),IF($P2670=1,0,K2670*(N(INDEX(Settings!$E$11:$E$18,$O2670))+N(INDEX(Settings!$G$11:$G$18,$O2670)))+N(INDEX(Settings!$F$11:$F$18,$O2670))))</f>
        <v/>
      </c>
      <c r="N2670" s="53">
        <f>IF(K2670="","",K2670-L2670-M2670-N($I2670)-$P2670*N(Settings!$D$20))</f>
        <v/>
      </c>
      <c r="O2670">
        <f>IF($C2670="",0,IFERROR(MATCH($C2670,Settings!$D$11:$D$18,0),0))</f>
        <v/>
      </c>
      <c r="P2670">
        <f>IF(LOWER(TRIM($J2670&amp;""))="x",1,0)</f>
        <v/>
      </c>
    </row>
    <row r="2671">
      <c r="A2671" s="49" t="n"/>
      <c r="B2671" s="50" t="n"/>
      <c r="C2671" s="50" t="n"/>
      <c r="D2671" s="50" t="n"/>
      <c r="E2671" s="50" t="n"/>
      <c r="F2671" s="51" t="n"/>
      <c r="G2671" s="51" t="n"/>
      <c r="H2671" s="51" t="n"/>
      <c r="I2671" s="51" t="n"/>
      <c r="J2671" s="50" t="n"/>
      <c r="K2671" s="52">
        <f>IF(OR($A2671="",$E2671=""),"",IF($P2671=1,0,N($E2671)*N($F2671)-N($G2671)+N($H2671)))</f>
        <v/>
      </c>
      <c r="L2671" s="52">
        <f>IF(K2671="","",IF($P2671=1,0,N($E2671)*IFERROR(INDEX(Products!$D$8:$D$307,MATCH($D2671,Products!$A$8:$A$307,0)),0)))</f>
        <v/>
      </c>
      <c r="M2671" s="52">
        <f>IF(OR(K2671="",$O2671=0),IF(K2671="","",0),IF($P2671=1,0,K2671*(N(INDEX(Settings!$E$11:$E$18,$O2671))+N(INDEX(Settings!$G$11:$G$18,$O2671)))+N(INDEX(Settings!$F$11:$F$18,$O2671))))</f>
        <v/>
      </c>
      <c r="N2671" s="53">
        <f>IF(K2671="","",K2671-L2671-M2671-N($I2671)-$P2671*N(Settings!$D$20))</f>
        <v/>
      </c>
      <c r="O2671">
        <f>IF($C2671="",0,IFERROR(MATCH($C2671,Settings!$D$11:$D$18,0),0))</f>
        <v/>
      </c>
      <c r="P2671">
        <f>IF(LOWER(TRIM($J2671&amp;""))="x",1,0)</f>
        <v/>
      </c>
    </row>
    <row r="2672">
      <c r="A2672" s="49" t="n"/>
      <c r="B2672" s="50" t="n"/>
      <c r="C2672" s="50" t="n"/>
      <c r="D2672" s="50" t="n"/>
      <c r="E2672" s="50" t="n"/>
      <c r="F2672" s="51" t="n"/>
      <c r="G2672" s="51" t="n"/>
      <c r="H2672" s="51" t="n"/>
      <c r="I2672" s="51" t="n"/>
      <c r="J2672" s="50" t="n"/>
      <c r="K2672" s="52">
        <f>IF(OR($A2672="",$E2672=""),"",IF($P2672=1,0,N($E2672)*N($F2672)-N($G2672)+N($H2672)))</f>
        <v/>
      </c>
      <c r="L2672" s="52">
        <f>IF(K2672="","",IF($P2672=1,0,N($E2672)*IFERROR(INDEX(Products!$D$8:$D$307,MATCH($D2672,Products!$A$8:$A$307,0)),0)))</f>
        <v/>
      </c>
      <c r="M2672" s="52">
        <f>IF(OR(K2672="",$O2672=0),IF(K2672="","",0),IF($P2672=1,0,K2672*(N(INDEX(Settings!$E$11:$E$18,$O2672))+N(INDEX(Settings!$G$11:$G$18,$O2672)))+N(INDEX(Settings!$F$11:$F$18,$O2672))))</f>
        <v/>
      </c>
      <c r="N2672" s="53">
        <f>IF(K2672="","",K2672-L2672-M2672-N($I2672)-$P2672*N(Settings!$D$20))</f>
        <v/>
      </c>
      <c r="O2672">
        <f>IF($C2672="",0,IFERROR(MATCH($C2672,Settings!$D$11:$D$18,0),0))</f>
        <v/>
      </c>
      <c r="P2672">
        <f>IF(LOWER(TRIM($J2672&amp;""))="x",1,0)</f>
        <v/>
      </c>
    </row>
    <row r="2673">
      <c r="A2673" s="49" t="n"/>
      <c r="B2673" s="50" t="n"/>
      <c r="C2673" s="50" t="n"/>
      <c r="D2673" s="50" t="n"/>
      <c r="E2673" s="50" t="n"/>
      <c r="F2673" s="51" t="n"/>
      <c r="G2673" s="51" t="n"/>
      <c r="H2673" s="51" t="n"/>
      <c r="I2673" s="51" t="n"/>
      <c r="J2673" s="50" t="n"/>
      <c r="K2673" s="52">
        <f>IF(OR($A2673="",$E2673=""),"",IF($P2673=1,0,N($E2673)*N($F2673)-N($G2673)+N($H2673)))</f>
        <v/>
      </c>
      <c r="L2673" s="52">
        <f>IF(K2673="","",IF($P2673=1,0,N($E2673)*IFERROR(INDEX(Products!$D$8:$D$307,MATCH($D2673,Products!$A$8:$A$307,0)),0)))</f>
        <v/>
      </c>
      <c r="M2673" s="52">
        <f>IF(OR(K2673="",$O2673=0),IF(K2673="","",0),IF($P2673=1,0,K2673*(N(INDEX(Settings!$E$11:$E$18,$O2673))+N(INDEX(Settings!$G$11:$G$18,$O2673)))+N(INDEX(Settings!$F$11:$F$18,$O2673))))</f>
        <v/>
      </c>
      <c r="N2673" s="53">
        <f>IF(K2673="","",K2673-L2673-M2673-N($I2673)-$P2673*N(Settings!$D$20))</f>
        <v/>
      </c>
      <c r="O2673">
        <f>IF($C2673="",0,IFERROR(MATCH($C2673,Settings!$D$11:$D$18,0),0))</f>
        <v/>
      </c>
      <c r="P2673">
        <f>IF(LOWER(TRIM($J2673&amp;""))="x",1,0)</f>
        <v/>
      </c>
    </row>
    <row r="2674">
      <c r="A2674" s="49" t="n"/>
      <c r="B2674" s="50" t="n"/>
      <c r="C2674" s="50" t="n"/>
      <c r="D2674" s="50" t="n"/>
      <c r="E2674" s="50" t="n"/>
      <c r="F2674" s="51" t="n"/>
      <c r="G2674" s="51" t="n"/>
      <c r="H2674" s="51" t="n"/>
      <c r="I2674" s="51" t="n"/>
      <c r="J2674" s="50" t="n"/>
      <c r="K2674" s="52">
        <f>IF(OR($A2674="",$E2674=""),"",IF($P2674=1,0,N($E2674)*N($F2674)-N($G2674)+N($H2674)))</f>
        <v/>
      </c>
      <c r="L2674" s="52">
        <f>IF(K2674="","",IF($P2674=1,0,N($E2674)*IFERROR(INDEX(Products!$D$8:$D$307,MATCH($D2674,Products!$A$8:$A$307,0)),0)))</f>
        <v/>
      </c>
      <c r="M2674" s="52">
        <f>IF(OR(K2674="",$O2674=0),IF(K2674="","",0),IF($P2674=1,0,K2674*(N(INDEX(Settings!$E$11:$E$18,$O2674))+N(INDEX(Settings!$G$11:$G$18,$O2674)))+N(INDEX(Settings!$F$11:$F$18,$O2674))))</f>
        <v/>
      </c>
      <c r="N2674" s="53">
        <f>IF(K2674="","",K2674-L2674-M2674-N($I2674)-$P2674*N(Settings!$D$20))</f>
        <v/>
      </c>
      <c r="O2674">
        <f>IF($C2674="",0,IFERROR(MATCH($C2674,Settings!$D$11:$D$18,0),0))</f>
        <v/>
      </c>
      <c r="P2674">
        <f>IF(LOWER(TRIM($J2674&amp;""))="x",1,0)</f>
        <v/>
      </c>
    </row>
    <row r="2675">
      <c r="A2675" s="49" t="n"/>
      <c r="B2675" s="50" t="n"/>
      <c r="C2675" s="50" t="n"/>
      <c r="D2675" s="50" t="n"/>
      <c r="E2675" s="50" t="n"/>
      <c r="F2675" s="51" t="n"/>
      <c r="G2675" s="51" t="n"/>
      <c r="H2675" s="51" t="n"/>
      <c r="I2675" s="51" t="n"/>
      <c r="J2675" s="50" t="n"/>
      <c r="K2675" s="52">
        <f>IF(OR($A2675="",$E2675=""),"",IF($P2675=1,0,N($E2675)*N($F2675)-N($G2675)+N($H2675)))</f>
        <v/>
      </c>
      <c r="L2675" s="52">
        <f>IF(K2675="","",IF($P2675=1,0,N($E2675)*IFERROR(INDEX(Products!$D$8:$D$307,MATCH($D2675,Products!$A$8:$A$307,0)),0)))</f>
        <v/>
      </c>
      <c r="M2675" s="52">
        <f>IF(OR(K2675="",$O2675=0),IF(K2675="","",0),IF($P2675=1,0,K2675*(N(INDEX(Settings!$E$11:$E$18,$O2675))+N(INDEX(Settings!$G$11:$G$18,$O2675)))+N(INDEX(Settings!$F$11:$F$18,$O2675))))</f>
        <v/>
      </c>
      <c r="N2675" s="53">
        <f>IF(K2675="","",K2675-L2675-M2675-N($I2675)-$P2675*N(Settings!$D$20))</f>
        <v/>
      </c>
      <c r="O2675">
        <f>IF($C2675="",0,IFERROR(MATCH($C2675,Settings!$D$11:$D$18,0),0))</f>
        <v/>
      </c>
      <c r="P2675">
        <f>IF(LOWER(TRIM($J2675&amp;""))="x",1,0)</f>
        <v/>
      </c>
    </row>
    <row r="2676">
      <c r="A2676" s="49" t="n"/>
      <c r="B2676" s="50" t="n"/>
      <c r="C2676" s="50" t="n"/>
      <c r="D2676" s="50" t="n"/>
      <c r="E2676" s="50" t="n"/>
      <c r="F2676" s="51" t="n"/>
      <c r="G2676" s="51" t="n"/>
      <c r="H2676" s="51" t="n"/>
      <c r="I2676" s="51" t="n"/>
      <c r="J2676" s="50" t="n"/>
      <c r="K2676" s="52">
        <f>IF(OR($A2676="",$E2676=""),"",IF($P2676=1,0,N($E2676)*N($F2676)-N($G2676)+N($H2676)))</f>
        <v/>
      </c>
      <c r="L2676" s="52">
        <f>IF(K2676="","",IF($P2676=1,0,N($E2676)*IFERROR(INDEX(Products!$D$8:$D$307,MATCH($D2676,Products!$A$8:$A$307,0)),0)))</f>
        <v/>
      </c>
      <c r="M2676" s="52">
        <f>IF(OR(K2676="",$O2676=0),IF(K2676="","",0),IF($P2676=1,0,K2676*(N(INDEX(Settings!$E$11:$E$18,$O2676))+N(INDEX(Settings!$G$11:$G$18,$O2676)))+N(INDEX(Settings!$F$11:$F$18,$O2676))))</f>
        <v/>
      </c>
      <c r="N2676" s="53">
        <f>IF(K2676="","",K2676-L2676-M2676-N($I2676)-$P2676*N(Settings!$D$20))</f>
        <v/>
      </c>
      <c r="O2676">
        <f>IF($C2676="",0,IFERROR(MATCH($C2676,Settings!$D$11:$D$18,0),0))</f>
        <v/>
      </c>
      <c r="P2676">
        <f>IF(LOWER(TRIM($J2676&amp;""))="x",1,0)</f>
        <v/>
      </c>
    </row>
    <row r="2677">
      <c r="A2677" s="49" t="n"/>
      <c r="B2677" s="50" t="n"/>
      <c r="C2677" s="50" t="n"/>
      <c r="D2677" s="50" t="n"/>
      <c r="E2677" s="50" t="n"/>
      <c r="F2677" s="51" t="n"/>
      <c r="G2677" s="51" t="n"/>
      <c r="H2677" s="51" t="n"/>
      <c r="I2677" s="51" t="n"/>
      <c r="J2677" s="50" t="n"/>
      <c r="K2677" s="52">
        <f>IF(OR($A2677="",$E2677=""),"",IF($P2677=1,0,N($E2677)*N($F2677)-N($G2677)+N($H2677)))</f>
        <v/>
      </c>
      <c r="L2677" s="52">
        <f>IF(K2677="","",IF($P2677=1,0,N($E2677)*IFERROR(INDEX(Products!$D$8:$D$307,MATCH($D2677,Products!$A$8:$A$307,0)),0)))</f>
        <v/>
      </c>
      <c r="M2677" s="52">
        <f>IF(OR(K2677="",$O2677=0),IF(K2677="","",0),IF($P2677=1,0,K2677*(N(INDEX(Settings!$E$11:$E$18,$O2677))+N(INDEX(Settings!$G$11:$G$18,$O2677)))+N(INDEX(Settings!$F$11:$F$18,$O2677))))</f>
        <v/>
      </c>
      <c r="N2677" s="53">
        <f>IF(K2677="","",K2677-L2677-M2677-N($I2677)-$P2677*N(Settings!$D$20))</f>
        <v/>
      </c>
      <c r="O2677">
        <f>IF($C2677="",0,IFERROR(MATCH($C2677,Settings!$D$11:$D$18,0),0))</f>
        <v/>
      </c>
      <c r="P2677">
        <f>IF(LOWER(TRIM($J2677&amp;""))="x",1,0)</f>
        <v/>
      </c>
    </row>
    <row r="2678">
      <c r="A2678" s="49" t="n"/>
      <c r="B2678" s="50" t="n"/>
      <c r="C2678" s="50" t="n"/>
      <c r="D2678" s="50" t="n"/>
      <c r="E2678" s="50" t="n"/>
      <c r="F2678" s="51" t="n"/>
      <c r="G2678" s="51" t="n"/>
      <c r="H2678" s="51" t="n"/>
      <c r="I2678" s="51" t="n"/>
      <c r="J2678" s="50" t="n"/>
      <c r="K2678" s="52">
        <f>IF(OR($A2678="",$E2678=""),"",IF($P2678=1,0,N($E2678)*N($F2678)-N($G2678)+N($H2678)))</f>
        <v/>
      </c>
      <c r="L2678" s="52">
        <f>IF(K2678="","",IF($P2678=1,0,N($E2678)*IFERROR(INDEX(Products!$D$8:$D$307,MATCH($D2678,Products!$A$8:$A$307,0)),0)))</f>
        <v/>
      </c>
      <c r="M2678" s="52">
        <f>IF(OR(K2678="",$O2678=0),IF(K2678="","",0),IF($P2678=1,0,K2678*(N(INDEX(Settings!$E$11:$E$18,$O2678))+N(INDEX(Settings!$G$11:$G$18,$O2678)))+N(INDEX(Settings!$F$11:$F$18,$O2678))))</f>
        <v/>
      </c>
      <c r="N2678" s="53">
        <f>IF(K2678="","",K2678-L2678-M2678-N($I2678)-$P2678*N(Settings!$D$20))</f>
        <v/>
      </c>
      <c r="O2678">
        <f>IF($C2678="",0,IFERROR(MATCH($C2678,Settings!$D$11:$D$18,0),0))</f>
        <v/>
      </c>
      <c r="P2678">
        <f>IF(LOWER(TRIM($J2678&amp;""))="x",1,0)</f>
        <v/>
      </c>
    </row>
    <row r="2679">
      <c r="A2679" s="49" t="n"/>
      <c r="B2679" s="50" t="n"/>
      <c r="C2679" s="50" t="n"/>
      <c r="D2679" s="50" t="n"/>
      <c r="E2679" s="50" t="n"/>
      <c r="F2679" s="51" t="n"/>
      <c r="G2679" s="51" t="n"/>
      <c r="H2679" s="51" t="n"/>
      <c r="I2679" s="51" t="n"/>
      <c r="J2679" s="50" t="n"/>
      <c r="K2679" s="52">
        <f>IF(OR($A2679="",$E2679=""),"",IF($P2679=1,0,N($E2679)*N($F2679)-N($G2679)+N($H2679)))</f>
        <v/>
      </c>
      <c r="L2679" s="52">
        <f>IF(K2679="","",IF($P2679=1,0,N($E2679)*IFERROR(INDEX(Products!$D$8:$D$307,MATCH($D2679,Products!$A$8:$A$307,0)),0)))</f>
        <v/>
      </c>
      <c r="M2679" s="52">
        <f>IF(OR(K2679="",$O2679=0),IF(K2679="","",0),IF($P2679=1,0,K2679*(N(INDEX(Settings!$E$11:$E$18,$O2679))+N(INDEX(Settings!$G$11:$G$18,$O2679)))+N(INDEX(Settings!$F$11:$F$18,$O2679))))</f>
        <v/>
      </c>
      <c r="N2679" s="53">
        <f>IF(K2679="","",K2679-L2679-M2679-N($I2679)-$P2679*N(Settings!$D$20))</f>
        <v/>
      </c>
      <c r="O2679">
        <f>IF($C2679="",0,IFERROR(MATCH($C2679,Settings!$D$11:$D$18,0),0))</f>
        <v/>
      </c>
      <c r="P2679">
        <f>IF(LOWER(TRIM($J2679&amp;""))="x",1,0)</f>
        <v/>
      </c>
    </row>
    <row r="2680">
      <c r="A2680" s="49" t="n"/>
      <c r="B2680" s="50" t="n"/>
      <c r="C2680" s="50" t="n"/>
      <c r="D2680" s="50" t="n"/>
      <c r="E2680" s="50" t="n"/>
      <c r="F2680" s="51" t="n"/>
      <c r="G2680" s="51" t="n"/>
      <c r="H2680" s="51" t="n"/>
      <c r="I2680" s="51" t="n"/>
      <c r="J2680" s="50" t="n"/>
      <c r="K2680" s="52">
        <f>IF(OR($A2680="",$E2680=""),"",IF($P2680=1,0,N($E2680)*N($F2680)-N($G2680)+N($H2680)))</f>
        <v/>
      </c>
      <c r="L2680" s="52">
        <f>IF(K2680="","",IF($P2680=1,0,N($E2680)*IFERROR(INDEX(Products!$D$8:$D$307,MATCH($D2680,Products!$A$8:$A$307,0)),0)))</f>
        <v/>
      </c>
      <c r="M2680" s="52">
        <f>IF(OR(K2680="",$O2680=0),IF(K2680="","",0),IF($P2680=1,0,K2680*(N(INDEX(Settings!$E$11:$E$18,$O2680))+N(INDEX(Settings!$G$11:$G$18,$O2680)))+N(INDEX(Settings!$F$11:$F$18,$O2680))))</f>
        <v/>
      </c>
      <c r="N2680" s="53">
        <f>IF(K2680="","",K2680-L2680-M2680-N($I2680)-$P2680*N(Settings!$D$20))</f>
        <v/>
      </c>
      <c r="O2680">
        <f>IF($C2680="",0,IFERROR(MATCH($C2680,Settings!$D$11:$D$18,0),0))</f>
        <v/>
      </c>
      <c r="P2680">
        <f>IF(LOWER(TRIM($J2680&amp;""))="x",1,0)</f>
        <v/>
      </c>
    </row>
    <row r="2681">
      <c r="A2681" s="49" t="n"/>
      <c r="B2681" s="50" t="n"/>
      <c r="C2681" s="50" t="n"/>
      <c r="D2681" s="50" t="n"/>
      <c r="E2681" s="50" t="n"/>
      <c r="F2681" s="51" t="n"/>
      <c r="G2681" s="51" t="n"/>
      <c r="H2681" s="51" t="n"/>
      <c r="I2681" s="51" t="n"/>
      <c r="J2681" s="50" t="n"/>
      <c r="K2681" s="52">
        <f>IF(OR($A2681="",$E2681=""),"",IF($P2681=1,0,N($E2681)*N($F2681)-N($G2681)+N($H2681)))</f>
        <v/>
      </c>
      <c r="L2681" s="52">
        <f>IF(K2681="","",IF($P2681=1,0,N($E2681)*IFERROR(INDEX(Products!$D$8:$D$307,MATCH($D2681,Products!$A$8:$A$307,0)),0)))</f>
        <v/>
      </c>
      <c r="M2681" s="52">
        <f>IF(OR(K2681="",$O2681=0),IF(K2681="","",0),IF($P2681=1,0,K2681*(N(INDEX(Settings!$E$11:$E$18,$O2681))+N(INDEX(Settings!$G$11:$G$18,$O2681)))+N(INDEX(Settings!$F$11:$F$18,$O2681))))</f>
        <v/>
      </c>
      <c r="N2681" s="53">
        <f>IF(K2681="","",K2681-L2681-M2681-N($I2681)-$P2681*N(Settings!$D$20))</f>
        <v/>
      </c>
      <c r="O2681">
        <f>IF($C2681="",0,IFERROR(MATCH($C2681,Settings!$D$11:$D$18,0),0))</f>
        <v/>
      </c>
      <c r="P2681">
        <f>IF(LOWER(TRIM($J2681&amp;""))="x",1,0)</f>
        <v/>
      </c>
    </row>
    <row r="2682">
      <c r="A2682" s="49" t="n"/>
      <c r="B2682" s="50" t="n"/>
      <c r="C2682" s="50" t="n"/>
      <c r="D2682" s="50" t="n"/>
      <c r="E2682" s="50" t="n"/>
      <c r="F2682" s="51" t="n"/>
      <c r="G2682" s="51" t="n"/>
      <c r="H2682" s="51" t="n"/>
      <c r="I2682" s="51" t="n"/>
      <c r="J2682" s="50" t="n"/>
      <c r="K2682" s="52">
        <f>IF(OR($A2682="",$E2682=""),"",IF($P2682=1,0,N($E2682)*N($F2682)-N($G2682)+N($H2682)))</f>
        <v/>
      </c>
      <c r="L2682" s="52">
        <f>IF(K2682="","",IF($P2682=1,0,N($E2682)*IFERROR(INDEX(Products!$D$8:$D$307,MATCH($D2682,Products!$A$8:$A$307,0)),0)))</f>
        <v/>
      </c>
      <c r="M2682" s="52">
        <f>IF(OR(K2682="",$O2682=0),IF(K2682="","",0),IF($P2682=1,0,K2682*(N(INDEX(Settings!$E$11:$E$18,$O2682))+N(INDEX(Settings!$G$11:$G$18,$O2682)))+N(INDEX(Settings!$F$11:$F$18,$O2682))))</f>
        <v/>
      </c>
      <c r="N2682" s="53">
        <f>IF(K2682="","",K2682-L2682-M2682-N($I2682)-$P2682*N(Settings!$D$20))</f>
        <v/>
      </c>
      <c r="O2682">
        <f>IF($C2682="",0,IFERROR(MATCH($C2682,Settings!$D$11:$D$18,0),0))</f>
        <v/>
      </c>
      <c r="P2682">
        <f>IF(LOWER(TRIM($J2682&amp;""))="x",1,0)</f>
        <v/>
      </c>
    </row>
    <row r="2683">
      <c r="A2683" s="49" t="n"/>
      <c r="B2683" s="50" t="n"/>
      <c r="C2683" s="50" t="n"/>
      <c r="D2683" s="50" t="n"/>
      <c r="E2683" s="50" t="n"/>
      <c r="F2683" s="51" t="n"/>
      <c r="G2683" s="51" t="n"/>
      <c r="H2683" s="51" t="n"/>
      <c r="I2683" s="51" t="n"/>
      <c r="J2683" s="50" t="n"/>
      <c r="K2683" s="52">
        <f>IF(OR($A2683="",$E2683=""),"",IF($P2683=1,0,N($E2683)*N($F2683)-N($G2683)+N($H2683)))</f>
        <v/>
      </c>
      <c r="L2683" s="52">
        <f>IF(K2683="","",IF($P2683=1,0,N($E2683)*IFERROR(INDEX(Products!$D$8:$D$307,MATCH($D2683,Products!$A$8:$A$307,0)),0)))</f>
        <v/>
      </c>
      <c r="M2683" s="52">
        <f>IF(OR(K2683="",$O2683=0),IF(K2683="","",0),IF($P2683=1,0,K2683*(N(INDEX(Settings!$E$11:$E$18,$O2683))+N(INDEX(Settings!$G$11:$G$18,$O2683)))+N(INDEX(Settings!$F$11:$F$18,$O2683))))</f>
        <v/>
      </c>
      <c r="N2683" s="53">
        <f>IF(K2683="","",K2683-L2683-M2683-N($I2683)-$P2683*N(Settings!$D$20))</f>
        <v/>
      </c>
      <c r="O2683">
        <f>IF($C2683="",0,IFERROR(MATCH($C2683,Settings!$D$11:$D$18,0),0))</f>
        <v/>
      </c>
      <c r="P2683">
        <f>IF(LOWER(TRIM($J2683&amp;""))="x",1,0)</f>
        <v/>
      </c>
    </row>
    <row r="2684">
      <c r="A2684" s="49" t="n"/>
      <c r="B2684" s="50" t="n"/>
      <c r="C2684" s="50" t="n"/>
      <c r="D2684" s="50" t="n"/>
      <c r="E2684" s="50" t="n"/>
      <c r="F2684" s="51" t="n"/>
      <c r="G2684" s="51" t="n"/>
      <c r="H2684" s="51" t="n"/>
      <c r="I2684" s="51" t="n"/>
      <c r="J2684" s="50" t="n"/>
      <c r="K2684" s="52">
        <f>IF(OR($A2684="",$E2684=""),"",IF($P2684=1,0,N($E2684)*N($F2684)-N($G2684)+N($H2684)))</f>
        <v/>
      </c>
      <c r="L2684" s="52">
        <f>IF(K2684="","",IF($P2684=1,0,N($E2684)*IFERROR(INDEX(Products!$D$8:$D$307,MATCH($D2684,Products!$A$8:$A$307,0)),0)))</f>
        <v/>
      </c>
      <c r="M2684" s="52">
        <f>IF(OR(K2684="",$O2684=0),IF(K2684="","",0),IF($P2684=1,0,K2684*(N(INDEX(Settings!$E$11:$E$18,$O2684))+N(INDEX(Settings!$G$11:$G$18,$O2684)))+N(INDEX(Settings!$F$11:$F$18,$O2684))))</f>
        <v/>
      </c>
      <c r="N2684" s="53">
        <f>IF(K2684="","",K2684-L2684-M2684-N($I2684)-$P2684*N(Settings!$D$20))</f>
        <v/>
      </c>
      <c r="O2684">
        <f>IF($C2684="",0,IFERROR(MATCH($C2684,Settings!$D$11:$D$18,0),0))</f>
        <v/>
      </c>
      <c r="P2684">
        <f>IF(LOWER(TRIM($J2684&amp;""))="x",1,0)</f>
        <v/>
      </c>
    </row>
    <row r="2685">
      <c r="A2685" s="49" t="n"/>
      <c r="B2685" s="50" t="n"/>
      <c r="C2685" s="50" t="n"/>
      <c r="D2685" s="50" t="n"/>
      <c r="E2685" s="50" t="n"/>
      <c r="F2685" s="51" t="n"/>
      <c r="G2685" s="51" t="n"/>
      <c r="H2685" s="51" t="n"/>
      <c r="I2685" s="51" t="n"/>
      <c r="J2685" s="50" t="n"/>
      <c r="K2685" s="52">
        <f>IF(OR($A2685="",$E2685=""),"",IF($P2685=1,0,N($E2685)*N($F2685)-N($G2685)+N($H2685)))</f>
        <v/>
      </c>
      <c r="L2685" s="52">
        <f>IF(K2685="","",IF($P2685=1,0,N($E2685)*IFERROR(INDEX(Products!$D$8:$D$307,MATCH($D2685,Products!$A$8:$A$307,0)),0)))</f>
        <v/>
      </c>
      <c r="M2685" s="52">
        <f>IF(OR(K2685="",$O2685=0),IF(K2685="","",0),IF($P2685=1,0,K2685*(N(INDEX(Settings!$E$11:$E$18,$O2685))+N(INDEX(Settings!$G$11:$G$18,$O2685)))+N(INDEX(Settings!$F$11:$F$18,$O2685))))</f>
        <v/>
      </c>
      <c r="N2685" s="53">
        <f>IF(K2685="","",K2685-L2685-M2685-N($I2685)-$P2685*N(Settings!$D$20))</f>
        <v/>
      </c>
      <c r="O2685">
        <f>IF($C2685="",0,IFERROR(MATCH($C2685,Settings!$D$11:$D$18,0),0))</f>
        <v/>
      </c>
      <c r="P2685">
        <f>IF(LOWER(TRIM($J2685&amp;""))="x",1,0)</f>
        <v/>
      </c>
    </row>
    <row r="2686">
      <c r="A2686" s="49" t="n"/>
      <c r="B2686" s="50" t="n"/>
      <c r="C2686" s="50" t="n"/>
      <c r="D2686" s="50" t="n"/>
      <c r="E2686" s="50" t="n"/>
      <c r="F2686" s="51" t="n"/>
      <c r="G2686" s="51" t="n"/>
      <c r="H2686" s="51" t="n"/>
      <c r="I2686" s="51" t="n"/>
      <c r="J2686" s="50" t="n"/>
      <c r="K2686" s="52">
        <f>IF(OR($A2686="",$E2686=""),"",IF($P2686=1,0,N($E2686)*N($F2686)-N($G2686)+N($H2686)))</f>
        <v/>
      </c>
      <c r="L2686" s="52">
        <f>IF(K2686="","",IF($P2686=1,0,N($E2686)*IFERROR(INDEX(Products!$D$8:$D$307,MATCH($D2686,Products!$A$8:$A$307,0)),0)))</f>
        <v/>
      </c>
      <c r="M2686" s="52">
        <f>IF(OR(K2686="",$O2686=0),IF(K2686="","",0),IF($P2686=1,0,K2686*(N(INDEX(Settings!$E$11:$E$18,$O2686))+N(INDEX(Settings!$G$11:$G$18,$O2686)))+N(INDEX(Settings!$F$11:$F$18,$O2686))))</f>
        <v/>
      </c>
      <c r="N2686" s="53">
        <f>IF(K2686="","",K2686-L2686-M2686-N($I2686)-$P2686*N(Settings!$D$20))</f>
        <v/>
      </c>
      <c r="O2686">
        <f>IF($C2686="",0,IFERROR(MATCH($C2686,Settings!$D$11:$D$18,0),0))</f>
        <v/>
      </c>
      <c r="P2686">
        <f>IF(LOWER(TRIM($J2686&amp;""))="x",1,0)</f>
        <v/>
      </c>
    </row>
    <row r="2687">
      <c r="A2687" s="49" t="n"/>
      <c r="B2687" s="50" t="n"/>
      <c r="C2687" s="50" t="n"/>
      <c r="D2687" s="50" t="n"/>
      <c r="E2687" s="50" t="n"/>
      <c r="F2687" s="51" t="n"/>
      <c r="G2687" s="51" t="n"/>
      <c r="H2687" s="51" t="n"/>
      <c r="I2687" s="51" t="n"/>
      <c r="J2687" s="50" t="n"/>
      <c r="K2687" s="52">
        <f>IF(OR($A2687="",$E2687=""),"",IF($P2687=1,0,N($E2687)*N($F2687)-N($G2687)+N($H2687)))</f>
        <v/>
      </c>
      <c r="L2687" s="52">
        <f>IF(K2687="","",IF($P2687=1,0,N($E2687)*IFERROR(INDEX(Products!$D$8:$D$307,MATCH($D2687,Products!$A$8:$A$307,0)),0)))</f>
        <v/>
      </c>
      <c r="M2687" s="52">
        <f>IF(OR(K2687="",$O2687=0),IF(K2687="","",0),IF($P2687=1,0,K2687*(N(INDEX(Settings!$E$11:$E$18,$O2687))+N(INDEX(Settings!$G$11:$G$18,$O2687)))+N(INDEX(Settings!$F$11:$F$18,$O2687))))</f>
        <v/>
      </c>
      <c r="N2687" s="53">
        <f>IF(K2687="","",K2687-L2687-M2687-N($I2687)-$P2687*N(Settings!$D$20))</f>
        <v/>
      </c>
      <c r="O2687">
        <f>IF($C2687="",0,IFERROR(MATCH($C2687,Settings!$D$11:$D$18,0),0))</f>
        <v/>
      </c>
      <c r="P2687">
        <f>IF(LOWER(TRIM($J2687&amp;""))="x",1,0)</f>
        <v/>
      </c>
    </row>
    <row r="2688">
      <c r="A2688" s="49" t="n"/>
      <c r="B2688" s="50" t="n"/>
      <c r="C2688" s="50" t="n"/>
      <c r="D2688" s="50" t="n"/>
      <c r="E2688" s="50" t="n"/>
      <c r="F2688" s="51" t="n"/>
      <c r="G2688" s="51" t="n"/>
      <c r="H2688" s="51" t="n"/>
      <c r="I2688" s="51" t="n"/>
      <c r="J2688" s="50" t="n"/>
      <c r="K2688" s="52">
        <f>IF(OR($A2688="",$E2688=""),"",IF($P2688=1,0,N($E2688)*N($F2688)-N($G2688)+N($H2688)))</f>
        <v/>
      </c>
      <c r="L2688" s="52">
        <f>IF(K2688="","",IF($P2688=1,0,N($E2688)*IFERROR(INDEX(Products!$D$8:$D$307,MATCH($D2688,Products!$A$8:$A$307,0)),0)))</f>
        <v/>
      </c>
      <c r="M2688" s="52">
        <f>IF(OR(K2688="",$O2688=0),IF(K2688="","",0),IF($P2688=1,0,K2688*(N(INDEX(Settings!$E$11:$E$18,$O2688))+N(INDEX(Settings!$G$11:$G$18,$O2688)))+N(INDEX(Settings!$F$11:$F$18,$O2688))))</f>
        <v/>
      </c>
      <c r="N2688" s="53">
        <f>IF(K2688="","",K2688-L2688-M2688-N($I2688)-$P2688*N(Settings!$D$20))</f>
        <v/>
      </c>
      <c r="O2688">
        <f>IF($C2688="",0,IFERROR(MATCH($C2688,Settings!$D$11:$D$18,0),0))</f>
        <v/>
      </c>
      <c r="P2688">
        <f>IF(LOWER(TRIM($J2688&amp;""))="x",1,0)</f>
        <v/>
      </c>
    </row>
    <row r="2689">
      <c r="A2689" s="49" t="n"/>
      <c r="B2689" s="50" t="n"/>
      <c r="C2689" s="50" t="n"/>
      <c r="D2689" s="50" t="n"/>
      <c r="E2689" s="50" t="n"/>
      <c r="F2689" s="51" t="n"/>
      <c r="G2689" s="51" t="n"/>
      <c r="H2689" s="51" t="n"/>
      <c r="I2689" s="51" t="n"/>
      <c r="J2689" s="50" t="n"/>
      <c r="K2689" s="52">
        <f>IF(OR($A2689="",$E2689=""),"",IF($P2689=1,0,N($E2689)*N($F2689)-N($G2689)+N($H2689)))</f>
        <v/>
      </c>
      <c r="L2689" s="52">
        <f>IF(K2689="","",IF($P2689=1,0,N($E2689)*IFERROR(INDEX(Products!$D$8:$D$307,MATCH($D2689,Products!$A$8:$A$307,0)),0)))</f>
        <v/>
      </c>
      <c r="M2689" s="52">
        <f>IF(OR(K2689="",$O2689=0),IF(K2689="","",0),IF($P2689=1,0,K2689*(N(INDEX(Settings!$E$11:$E$18,$O2689))+N(INDEX(Settings!$G$11:$G$18,$O2689)))+N(INDEX(Settings!$F$11:$F$18,$O2689))))</f>
        <v/>
      </c>
      <c r="N2689" s="53">
        <f>IF(K2689="","",K2689-L2689-M2689-N($I2689)-$P2689*N(Settings!$D$20))</f>
        <v/>
      </c>
      <c r="O2689">
        <f>IF($C2689="",0,IFERROR(MATCH($C2689,Settings!$D$11:$D$18,0),0))</f>
        <v/>
      </c>
      <c r="P2689">
        <f>IF(LOWER(TRIM($J2689&amp;""))="x",1,0)</f>
        <v/>
      </c>
    </row>
    <row r="2690">
      <c r="A2690" s="49" t="n"/>
      <c r="B2690" s="50" t="n"/>
      <c r="C2690" s="50" t="n"/>
      <c r="D2690" s="50" t="n"/>
      <c r="E2690" s="50" t="n"/>
      <c r="F2690" s="51" t="n"/>
      <c r="G2690" s="51" t="n"/>
      <c r="H2690" s="51" t="n"/>
      <c r="I2690" s="51" t="n"/>
      <c r="J2690" s="50" t="n"/>
      <c r="K2690" s="52">
        <f>IF(OR($A2690="",$E2690=""),"",IF($P2690=1,0,N($E2690)*N($F2690)-N($G2690)+N($H2690)))</f>
        <v/>
      </c>
      <c r="L2690" s="52">
        <f>IF(K2690="","",IF($P2690=1,0,N($E2690)*IFERROR(INDEX(Products!$D$8:$D$307,MATCH($D2690,Products!$A$8:$A$307,0)),0)))</f>
        <v/>
      </c>
      <c r="M2690" s="52">
        <f>IF(OR(K2690="",$O2690=0),IF(K2690="","",0),IF($P2690=1,0,K2690*(N(INDEX(Settings!$E$11:$E$18,$O2690))+N(INDEX(Settings!$G$11:$G$18,$O2690)))+N(INDEX(Settings!$F$11:$F$18,$O2690))))</f>
        <v/>
      </c>
      <c r="N2690" s="53">
        <f>IF(K2690="","",K2690-L2690-M2690-N($I2690)-$P2690*N(Settings!$D$20))</f>
        <v/>
      </c>
      <c r="O2690">
        <f>IF($C2690="",0,IFERROR(MATCH($C2690,Settings!$D$11:$D$18,0),0))</f>
        <v/>
      </c>
      <c r="P2690">
        <f>IF(LOWER(TRIM($J2690&amp;""))="x",1,0)</f>
        <v/>
      </c>
    </row>
    <row r="2691">
      <c r="A2691" s="49" t="n"/>
      <c r="B2691" s="50" t="n"/>
      <c r="C2691" s="50" t="n"/>
      <c r="D2691" s="50" t="n"/>
      <c r="E2691" s="50" t="n"/>
      <c r="F2691" s="51" t="n"/>
      <c r="G2691" s="51" t="n"/>
      <c r="H2691" s="51" t="n"/>
      <c r="I2691" s="51" t="n"/>
      <c r="J2691" s="50" t="n"/>
      <c r="K2691" s="52">
        <f>IF(OR($A2691="",$E2691=""),"",IF($P2691=1,0,N($E2691)*N($F2691)-N($G2691)+N($H2691)))</f>
        <v/>
      </c>
      <c r="L2691" s="52">
        <f>IF(K2691="","",IF($P2691=1,0,N($E2691)*IFERROR(INDEX(Products!$D$8:$D$307,MATCH($D2691,Products!$A$8:$A$307,0)),0)))</f>
        <v/>
      </c>
      <c r="M2691" s="52">
        <f>IF(OR(K2691="",$O2691=0),IF(K2691="","",0),IF($P2691=1,0,K2691*(N(INDEX(Settings!$E$11:$E$18,$O2691))+N(INDEX(Settings!$G$11:$G$18,$O2691)))+N(INDEX(Settings!$F$11:$F$18,$O2691))))</f>
        <v/>
      </c>
      <c r="N2691" s="53">
        <f>IF(K2691="","",K2691-L2691-M2691-N($I2691)-$P2691*N(Settings!$D$20))</f>
        <v/>
      </c>
      <c r="O2691">
        <f>IF($C2691="",0,IFERROR(MATCH($C2691,Settings!$D$11:$D$18,0),0))</f>
        <v/>
      </c>
      <c r="P2691">
        <f>IF(LOWER(TRIM($J2691&amp;""))="x",1,0)</f>
        <v/>
      </c>
    </row>
    <row r="2692">
      <c r="A2692" s="49" t="n"/>
      <c r="B2692" s="50" t="n"/>
      <c r="C2692" s="50" t="n"/>
      <c r="D2692" s="50" t="n"/>
      <c r="E2692" s="50" t="n"/>
      <c r="F2692" s="51" t="n"/>
      <c r="G2692" s="51" t="n"/>
      <c r="H2692" s="51" t="n"/>
      <c r="I2692" s="51" t="n"/>
      <c r="J2692" s="50" t="n"/>
      <c r="K2692" s="52">
        <f>IF(OR($A2692="",$E2692=""),"",IF($P2692=1,0,N($E2692)*N($F2692)-N($G2692)+N($H2692)))</f>
        <v/>
      </c>
      <c r="L2692" s="52">
        <f>IF(K2692="","",IF($P2692=1,0,N($E2692)*IFERROR(INDEX(Products!$D$8:$D$307,MATCH($D2692,Products!$A$8:$A$307,0)),0)))</f>
        <v/>
      </c>
      <c r="M2692" s="52">
        <f>IF(OR(K2692="",$O2692=0),IF(K2692="","",0),IF($P2692=1,0,K2692*(N(INDEX(Settings!$E$11:$E$18,$O2692))+N(INDEX(Settings!$G$11:$G$18,$O2692)))+N(INDEX(Settings!$F$11:$F$18,$O2692))))</f>
        <v/>
      </c>
      <c r="N2692" s="53">
        <f>IF(K2692="","",K2692-L2692-M2692-N($I2692)-$P2692*N(Settings!$D$20))</f>
        <v/>
      </c>
      <c r="O2692">
        <f>IF($C2692="",0,IFERROR(MATCH($C2692,Settings!$D$11:$D$18,0),0))</f>
        <v/>
      </c>
      <c r="P2692">
        <f>IF(LOWER(TRIM($J2692&amp;""))="x",1,0)</f>
        <v/>
      </c>
    </row>
    <row r="2693">
      <c r="A2693" s="49" t="n"/>
      <c r="B2693" s="50" t="n"/>
      <c r="C2693" s="50" t="n"/>
      <c r="D2693" s="50" t="n"/>
      <c r="E2693" s="50" t="n"/>
      <c r="F2693" s="51" t="n"/>
      <c r="G2693" s="51" t="n"/>
      <c r="H2693" s="51" t="n"/>
      <c r="I2693" s="51" t="n"/>
      <c r="J2693" s="50" t="n"/>
      <c r="K2693" s="52">
        <f>IF(OR($A2693="",$E2693=""),"",IF($P2693=1,0,N($E2693)*N($F2693)-N($G2693)+N($H2693)))</f>
        <v/>
      </c>
      <c r="L2693" s="52">
        <f>IF(K2693="","",IF($P2693=1,0,N($E2693)*IFERROR(INDEX(Products!$D$8:$D$307,MATCH($D2693,Products!$A$8:$A$307,0)),0)))</f>
        <v/>
      </c>
      <c r="M2693" s="52">
        <f>IF(OR(K2693="",$O2693=0),IF(K2693="","",0),IF($P2693=1,0,K2693*(N(INDEX(Settings!$E$11:$E$18,$O2693))+N(INDEX(Settings!$G$11:$G$18,$O2693)))+N(INDEX(Settings!$F$11:$F$18,$O2693))))</f>
        <v/>
      </c>
      <c r="N2693" s="53">
        <f>IF(K2693="","",K2693-L2693-M2693-N($I2693)-$P2693*N(Settings!$D$20))</f>
        <v/>
      </c>
      <c r="O2693">
        <f>IF($C2693="",0,IFERROR(MATCH($C2693,Settings!$D$11:$D$18,0),0))</f>
        <v/>
      </c>
      <c r="P2693">
        <f>IF(LOWER(TRIM($J2693&amp;""))="x",1,0)</f>
        <v/>
      </c>
    </row>
    <row r="2694">
      <c r="A2694" s="49" t="n"/>
      <c r="B2694" s="50" t="n"/>
      <c r="C2694" s="50" t="n"/>
      <c r="D2694" s="50" t="n"/>
      <c r="E2694" s="50" t="n"/>
      <c r="F2694" s="51" t="n"/>
      <c r="G2694" s="51" t="n"/>
      <c r="H2694" s="51" t="n"/>
      <c r="I2694" s="51" t="n"/>
      <c r="J2694" s="50" t="n"/>
      <c r="K2694" s="52">
        <f>IF(OR($A2694="",$E2694=""),"",IF($P2694=1,0,N($E2694)*N($F2694)-N($G2694)+N($H2694)))</f>
        <v/>
      </c>
      <c r="L2694" s="52">
        <f>IF(K2694="","",IF($P2694=1,0,N($E2694)*IFERROR(INDEX(Products!$D$8:$D$307,MATCH($D2694,Products!$A$8:$A$307,0)),0)))</f>
        <v/>
      </c>
      <c r="M2694" s="52">
        <f>IF(OR(K2694="",$O2694=0),IF(K2694="","",0),IF($P2694=1,0,K2694*(N(INDEX(Settings!$E$11:$E$18,$O2694))+N(INDEX(Settings!$G$11:$G$18,$O2694)))+N(INDEX(Settings!$F$11:$F$18,$O2694))))</f>
        <v/>
      </c>
      <c r="N2694" s="53">
        <f>IF(K2694="","",K2694-L2694-M2694-N($I2694)-$P2694*N(Settings!$D$20))</f>
        <v/>
      </c>
      <c r="O2694">
        <f>IF($C2694="",0,IFERROR(MATCH($C2694,Settings!$D$11:$D$18,0),0))</f>
        <v/>
      </c>
      <c r="P2694">
        <f>IF(LOWER(TRIM($J2694&amp;""))="x",1,0)</f>
        <v/>
      </c>
    </row>
    <row r="2695">
      <c r="A2695" s="49" t="n"/>
      <c r="B2695" s="50" t="n"/>
      <c r="C2695" s="50" t="n"/>
      <c r="D2695" s="50" t="n"/>
      <c r="E2695" s="50" t="n"/>
      <c r="F2695" s="51" t="n"/>
      <c r="G2695" s="51" t="n"/>
      <c r="H2695" s="51" t="n"/>
      <c r="I2695" s="51" t="n"/>
      <c r="J2695" s="50" t="n"/>
      <c r="K2695" s="52">
        <f>IF(OR($A2695="",$E2695=""),"",IF($P2695=1,0,N($E2695)*N($F2695)-N($G2695)+N($H2695)))</f>
        <v/>
      </c>
      <c r="L2695" s="52">
        <f>IF(K2695="","",IF($P2695=1,0,N($E2695)*IFERROR(INDEX(Products!$D$8:$D$307,MATCH($D2695,Products!$A$8:$A$307,0)),0)))</f>
        <v/>
      </c>
      <c r="M2695" s="52">
        <f>IF(OR(K2695="",$O2695=0),IF(K2695="","",0),IF($P2695=1,0,K2695*(N(INDEX(Settings!$E$11:$E$18,$O2695))+N(INDEX(Settings!$G$11:$G$18,$O2695)))+N(INDEX(Settings!$F$11:$F$18,$O2695))))</f>
        <v/>
      </c>
      <c r="N2695" s="53">
        <f>IF(K2695="","",K2695-L2695-M2695-N($I2695)-$P2695*N(Settings!$D$20))</f>
        <v/>
      </c>
      <c r="O2695">
        <f>IF($C2695="",0,IFERROR(MATCH($C2695,Settings!$D$11:$D$18,0),0))</f>
        <v/>
      </c>
      <c r="P2695">
        <f>IF(LOWER(TRIM($J2695&amp;""))="x",1,0)</f>
        <v/>
      </c>
    </row>
    <row r="2696">
      <c r="A2696" s="49" t="n"/>
      <c r="B2696" s="50" t="n"/>
      <c r="C2696" s="50" t="n"/>
      <c r="D2696" s="50" t="n"/>
      <c r="E2696" s="50" t="n"/>
      <c r="F2696" s="51" t="n"/>
      <c r="G2696" s="51" t="n"/>
      <c r="H2696" s="51" t="n"/>
      <c r="I2696" s="51" t="n"/>
      <c r="J2696" s="50" t="n"/>
      <c r="K2696" s="52">
        <f>IF(OR($A2696="",$E2696=""),"",IF($P2696=1,0,N($E2696)*N($F2696)-N($G2696)+N($H2696)))</f>
        <v/>
      </c>
      <c r="L2696" s="52">
        <f>IF(K2696="","",IF($P2696=1,0,N($E2696)*IFERROR(INDEX(Products!$D$8:$D$307,MATCH($D2696,Products!$A$8:$A$307,0)),0)))</f>
        <v/>
      </c>
      <c r="M2696" s="52">
        <f>IF(OR(K2696="",$O2696=0),IF(K2696="","",0),IF($P2696=1,0,K2696*(N(INDEX(Settings!$E$11:$E$18,$O2696))+N(INDEX(Settings!$G$11:$G$18,$O2696)))+N(INDEX(Settings!$F$11:$F$18,$O2696))))</f>
        <v/>
      </c>
      <c r="N2696" s="53">
        <f>IF(K2696="","",K2696-L2696-M2696-N($I2696)-$P2696*N(Settings!$D$20))</f>
        <v/>
      </c>
      <c r="O2696">
        <f>IF($C2696="",0,IFERROR(MATCH($C2696,Settings!$D$11:$D$18,0),0))</f>
        <v/>
      </c>
      <c r="P2696">
        <f>IF(LOWER(TRIM($J2696&amp;""))="x",1,0)</f>
        <v/>
      </c>
    </row>
    <row r="2697">
      <c r="A2697" s="49" t="n"/>
      <c r="B2697" s="50" t="n"/>
      <c r="C2697" s="50" t="n"/>
      <c r="D2697" s="50" t="n"/>
      <c r="E2697" s="50" t="n"/>
      <c r="F2697" s="51" t="n"/>
      <c r="G2697" s="51" t="n"/>
      <c r="H2697" s="51" t="n"/>
      <c r="I2697" s="51" t="n"/>
      <c r="J2697" s="50" t="n"/>
      <c r="K2697" s="52">
        <f>IF(OR($A2697="",$E2697=""),"",IF($P2697=1,0,N($E2697)*N($F2697)-N($G2697)+N($H2697)))</f>
        <v/>
      </c>
      <c r="L2697" s="52">
        <f>IF(K2697="","",IF($P2697=1,0,N($E2697)*IFERROR(INDEX(Products!$D$8:$D$307,MATCH($D2697,Products!$A$8:$A$307,0)),0)))</f>
        <v/>
      </c>
      <c r="M2697" s="52">
        <f>IF(OR(K2697="",$O2697=0),IF(K2697="","",0),IF($P2697=1,0,K2697*(N(INDEX(Settings!$E$11:$E$18,$O2697))+N(INDEX(Settings!$G$11:$G$18,$O2697)))+N(INDEX(Settings!$F$11:$F$18,$O2697))))</f>
        <v/>
      </c>
      <c r="N2697" s="53">
        <f>IF(K2697="","",K2697-L2697-M2697-N($I2697)-$P2697*N(Settings!$D$20))</f>
        <v/>
      </c>
      <c r="O2697">
        <f>IF($C2697="",0,IFERROR(MATCH($C2697,Settings!$D$11:$D$18,0),0))</f>
        <v/>
      </c>
      <c r="P2697">
        <f>IF(LOWER(TRIM($J2697&amp;""))="x",1,0)</f>
        <v/>
      </c>
    </row>
    <row r="2698">
      <c r="A2698" s="49" t="n"/>
      <c r="B2698" s="50" t="n"/>
      <c r="C2698" s="50" t="n"/>
      <c r="D2698" s="50" t="n"/>
      <c r="E2698" s="50" t="n"/>
      <c r="F2698" s="51" t="n"/>
      <c r="G2698" s="51" t="n"/>
      <c r="H2698" s="51" t="n"/>
      <c r="I2698" s="51" t="n"/>
      <c r="J2698" s="50" t="n"/>
      <c r="K2698" s="52">
        <f>IF(OR($A2698="",$E2698=""),"",IF($P2698=1,0,N($E2698)*N($F2698)-N($G2698)+N($H2698)))</f>
        <v/>
      </c>
      <c r="L2698" s="52">
        <f>IF(K2698="","",IF($P2698=1,0,N($E2698)*IFERROR(INDEX(Products!$D$8:$D$307,MATCH($D2698,Products!$A$8:$A$307,0)),0)))</f>
        <v/>
      </c>
      <c r="M2698" s="52">
        <f>IF(OR(K2698="",$O2698=0),IF(K2698="","",0),IF($P2698=1,0,K2698*(N(INDEX(Settings!$E$11:$E$18,$O2698))+N(INDEX(Settings!$G$11:$G$18,$O2698)))+N(INDEX(Settings!$F$11:$F$18,$O2698))))</f>
        <v/>
      </c>
      <c r="N2698" s="53">
        <f>IF(K2698="","",K2698-L2698-M2698-N($I2698)-$P2698*N(Settings!$D$20))</f>
        <v/>
      </c>
      <c r="O2698">
        <f>IF($C2698="",0,IFERROR(MATCH($C2698,Settings!$D$11:$D$18,0),0))</f>
        <v/>
      </c>
      <c r="P2698">
        <f>IF(LOWER(TRIM($J2698&amp;""))="x",1,0)</f>
        <v/>
      </c>
    </row>
    <row r="2699">
      <c r="A2699" s="49" t="n"/>
      <c r="B2699" s="50" t="n"/>
      <c r="C2699" s="50" t="n"/>
      <c r="D2699" s="50" t="n"/>
      <c r="E2699" s="50" t="n"/>
      <c r="F2699" s="51" t="n"/>
      <c r="G2699" s="51" t="n"/>
      <c r="H2699" s="51" t="n"/>
      <c r="I2699" s="51" t="n"/>
      <c r="J2699" s="50" t="n"/>
      <c r="K2699" s="52">
        <f>IF(OR($A2699="",$E2699=""),"",IF($P2699=1,0,N($E2699)*N($F2699)-N($G2699)+N($H2699)))</f>
        <v/>
      </c>
      <c r="L2699" s="52">
        <f>IF(K2699="","",IF($P2699=1,0,N($E2699)*IFERROR(INDEX(Products!$D$8:$D$307,MATCH($D2699,Products!$A$8:$A$307,0)),0)))</f>
        <v/>
      </c>
      <c r="M2699" s="52">
        <f>IF(OR(K2699="",$O2699=0),IF(K2699="","",0),IF($P2699=1,0,K2699*(N(INDEX(Settings!$E$11:$E$18,$O2699))+N(INDEX(Settings!$G$11:$G$18,$O2699)))+N(INDEX(Settings!$F$11:$F$18,$O2699))))</f>
        <v/>
      </c>
      <c r="N2699" s="53">
        <f>IF(K2699="","",K2699-L2699-M2699-N($I2699)-$P2699*N(Settings!$D$20))</f>
        <v/>
      </c>
      <c r="O2699">
        <f>IF($C2699="",0,IFERROR(MATCH($C2699,Settings!$D$11:$D$18,0),0))</f>
        <v/>
      </c>
      <c r="P2699">
        <f>IF(LOWER(TRIM($J2699&amp;""))="x",1,0)</f>
        <v/>
      </c>
    </row>
    <row r="2700">
      <c r="A2700" s="49" t="n"/>
      <c r="B2700" s="50" t="n"/>
      <c r="C2700" s="50" t="n"/>
      <c r="D2700" s="50" t="n"/>
      <c r="E2700" s="50" t="n"/>
      <c r="F2700" s="51" t="n"/>
      <c r="G2700" s="51" t="n"/>
      <c r="H2700" s="51" t="n"/>
      <c r="I2700" s="51" t="n"/>
      <c r="J2700" s="50" t="n"/>
      <c r="K2700" s="52">
        <f>IF(OR($A2700="",$E2700=""),"",IF($P2700=1,0,N($E2700)*N($F2700)-N($G2700)+N($H2700)))</f>
        <v/>
      </c>
      <c r="L2700" s="52">
        <f>IF(K2700="","",IF($P2700=1,0,N($E2700)*IFERROR(INDEX(Products!$D$8:$D$307,MATCH($D2700,Products!$A$8:$A$307,0)),0)))</f>
        <v/>
      </c>
      <c r="M2700" s="52">
        <f>IF(OR(K2700="",$O2700=0),IF(K2700="","",0),IF($P2700=1,0,K2700*(N(INDEX(Settings!$E$11:$E$18,$O2700))+N(INDEX(Settings!$G$11:$G$18,$O2700)))+N(INDEX(Settings!$F$11:$F$18,$O2700))))</f>
        <v/>
      </c>
      <c r="N2700" s="53">
        <f>IF(K2700="","",K2700-L2700-M2700-N($I2700)-$P2700*N(Settings!$D$20))</f>
        <v/>
      </c>
      <c r="O2700">
        <f>IF($C2700="",0,IFERROR(MATCH($C2700,Settings!$D$11:$D$18,0),0))</f>
        <v/>
      </c>
      <c r="P2700">
        <f>IF(LOWER(TRIM($J2700&amp;""))="x",1,0)</f>
        <v/>
      </c>
    </row>
    <row r="2701">
      <c r="A2701" s="49" t="n"/>
      <c r="B2701" s="50" t="n"/>
      <c r="C2701" s="50" t="n"/>
      <c r="D2701" s="50" t="n"/>
      <c r="E2701" s="50" t="n"/>
      <c r="F2701" s="51" t="n"/>
      <c r="G2701" s="51" t="n"/>
      <c r="H2701" s="51" t="n"/>
      <c r="I2701" s="51" t="n"/>
      <c r="J2701" s="50" t="n"/>
      <c r="K2701" s="52">
        <f>IF(OR($A2701="",$E2701=""),"",IF($P2701=1,0,N($E2701)*N($F2701)-N($G2701)+N($H2701)))</f>
        <v/>
      </c>
      <c r="L2701" s="52">
        <f>IF(K2701="","",IF($P2701=1,0,N($E2701)*IFERROR(INDEX(Products!$D$8:$D$307,MATCH($D2701,Products!$A$8:$A$307,0)),0)))</f>
        <v/>
      </c>
      <c r="M2701" s="52">
        <f>IF(OR(K2701="",$O2701=0),IF(K2701="","",0),IF($P2701=1,0,K2701*(N(INDEX(Settings!$E$11:$E$18,$O2701))+N(INDEX(Settings!$G$11:$G$18,$O2701)))+N(INDEX(Settings!$F$11:$F$18,$O2701))))</f>
        <v/>
      </c>
      <c r="N2701" s="53">
        <f>IF(K2701="","",K2701-L2701-M2701-N($I2701)-$P2701*N(Settings!$D$20))</f>
        <v/>
      </c>
      <c r="O2701">
        <f>IF($C2701="",0,IFERROR(MATCH($C2701,Settings!$D$11:$D$18,0),0))</f>
        <v/>
      </c>
      <c r="P2701">
        <f>IF(LOWER(TRIM($J2701&amp;""))="x",1,0)</f>
        <v/>
      </c>
    </row>
    <row r="2702">
      <c r="A2702" s="49" t="n"/>
      <c r="B2702" s="50" t="n"/>
      <c r="C2702" s="50" t="n"/>
      <c r="D2702" s="50" t="n"/>
      <c r="E2702" s="50" t="n"/>
      <c r="F2702" s="51" t="n"/>
      <c r="G2702" s="51" t="n"/>
      <c r="H2702" s="51" t="n"/>
      <c r="I2702" s="51" t="n"/>
      <c r="J2702" s="50" t="n"/>
      <c r="K2702" s="52">
        <f>IF(OR($A2702="",$E2702=""),"",IF($P2702=1,0,N($E2702)*N($F2702)-N($G2702)+N($H2702)))</f>
        <v/>
      </c>
      <c r="L2702" s="52">
        <f>IF(K2702="","",IF($P2702=1,0,N($E2702)*IFERROR(INDEX(Products!$D$8:$D$307,MATCH($D2702,Products!$A$8:$A$307,0)),0)))</f>
        <v/>
      </c>
      <c r="M2702" s="52">
        <f>IF(OR(K2702="",$O2702=0),IF(K2702="","",0),IF($P2702=1,0,K2702*(N(INDEX(Settings!$E$11:$E$18,$O2702))+N(INDEX(Settings!$G$11:$G$18,$O2702)))+N(INDEX(Settings!$F$11:$F$18,$O2702))))</f>
        <v/>
      </c>
      <c r="N2702" s="53">
        <f>IF(K2702="","",K2702-L2702-M2702-N($I2702)-$P2702*N(Settings!$D$20))</f>
        <v/>
      </c>
      <c r="O2702">
        <f>IF($C2702="",0,IFERROR(MATCH($C2702,Settings!$D$11:$D$18,0),0))</f>
        <v/>
      </c>
      <c r="P2702">
        <f>IF(LOWER(TRIM($J2702&amp;""))="x",1,0)</f>
        <v/>
      </c>
    </row>
    <row r="2703">
      <c r="A2703" s="49" t="n"/>
      <c r="B2703" s="50" t="n"/>
      <c r="C2703" s="50" t="n"/>
      <c r="D2703" s="50" t="n"/>
      <c r="E2703" s="50" t="n"/>
      <c r="F2703" s="51" t="n"/>
      <c r="G2703" s="51" t="n"/>
      <c r="H2703" s="51" t="n"/>
      <c r="I2703" s="51" t="n"/>
      <c r="J2703" s="50" t="n"/>
      <c r="K2703" s="52">
        <f>IF(OR($A2703="",$E2703=""),"",IF($P2703=1,0,N($E2703)*N($F2703)-N($G2703)+N($H2703)))</f>
        <v/>
      </c>
      <c r="L2703" s="52">
        <f>IF(K2703="","",IF($P2703=1,0,N($E2703)*IFERROR(INDEX(Products!$D$8:$D$307,MATCH($D2703,Products!$A$8:$A$307,0)),0)))</f>
        <v/>
      </c>
      <c r="M2703" s="52">
        <f>IF(OR(K2703="",$O2703=0),IF(K2703="","",0),IF($P2703=1,0,K2703*(N(INDEX(Settings!$E$11:$E$18,$O2703))+N(INDEX(Settings!$G$11:$G$18,$O2703)))+N(INDEX(Settings!$F$11:$F$18,$O2703))))</f>
        <v/>
      </c>
      <c r="N2703" s="53">
        <f>IF(K2703="","",K2703-L2703-M2703-N($I2703)-$P2703*N(Settings!$D$20))</f>
        <v/>
      </c>
      <c r="O2703">
        <f>IF($C2703="",0,IFERROR(MATCH($C2703,Settings!$D$11:$D$18,0),0))</f>
        <v/>
      </c>
      <c r="P2703">
        <f>IF(LOWER(TRIM($J2703&amp;""))="x",1,0)</f>
        <v/>
      </c>
    </row>
    <row r="2704">
      <c r="A2704" s="49" t="n"/>
      <c r="B2704" s="50" t="n"/>
      <c r="C2704" s="50" t="n"/>
      <c r="D2704" s="50" t="n"/>
      <c r="E2704" s="50" t="n"/>
      <c r="F2704" s="51" t="n"/>
      <c r="G2704" s="51" t="n"/>
      <c r="H2704" s="51" t="n"/>
      <c r="I2704" s="51" t="n"/>
      <c r="J2704" s="50" t="n"/>
      <c r="K2704" s="52">
        <f>IF(OR($A2704="",$E2704=""),"",IF($P2704=1,0,N($E2704)*N($F2704)-N($G2704)+N($H2704)))</f>
        <v/>
      </c>
      <c r="L2704" s="52">
        <f>IF(K2704="","",IF($P2704=1,0,N($E2704)*IFERROR(INDEX(Products!$D$8:$D$307,MATCH($D2704,Products!$A$8:$A$307,0)),0)))</f>
        <v/>
      </c>
      <c r="M2704" s="52">
        <f>IF(OR(K2704="",$O2704=0),IF(K2704="","",0),IF($P2704=1,0,K2704*(N(INDEX(Settings!$E$11:$E$18,$O2704))+N(INDEX(Settings!$G$11:$G$18,$O2704)))+N(INDEX(Settings!$F$11:$F$18,$O2704))))</f>
        <v/>
      </c>
      <c r="N2704" s="53">
        <f>IF(K2704="","",K2704-L2704-M2704-N($I2704)-$P2704*N(Settings!$D$20))</f>
        <v/>
      </c>
      <c r="O2704">
        <f>IF($C2704="",0,IFERROR(MATCH($C2704,Settings!$D$11:$D$18,0),0))</f>
        <v/>
      </c>
      <c r="P2704">
        <f>IF(LOWER(TRIM($J2704&amp;""))="x",1,0)</f>
        <v/>
      </c>
    </row>
    <row r="2705">
      <c r="A2705" s="49" t="n"/>
      <c r="B2705" s="50" t="n"/>
      <c r="C2705" s="50" t="n"/>
      <c r="D2705" s="50" t="n"/>
      <c r="E2705" s="50" t="n"/>
      <c r="F2705" s="51" t="n"/>
      <c r="G2705" s="51" t="n"/>
      <c r="H2705" s="51" t="n"/>
      <c r="I2705" s="51" t="n"/>
      <c r="J2705" s="50" t="n"/>
      <c r="K2705" s="52">
        <f>IF(OR($A2705="",$E2705=""),"",IF($P2705=1,0,N($E2705)*N($F2705)-N($G2705)+N($H2705)))</f>
        <v/>
      </c>
      <c r="L2705" s="52">
        <f>IF(K2705="","",IF($P2705=1,0,N($E2705)*IFERROR(INDEX(Products!$D$8:$D$307,MATCH($D2705,Products!$A$8:$A$307,0)),0)))</f>
        <v/>
      </c>
      <c r="M2705" s="52">
        <f>IF(OR(K2705="",$O2705=0),IF(K2705="","",0),IF($P2705=1,0,K2705*(N(INDEX(Settings!$E$11:$E$18,$O2705))+N(INDEX(Settings!$G$11:$G$18,$O2705)))+N(INDEX(Settings!$F$11:$F$18,$O2705))))</f>
        <v/>
      </c>
      <c r="N2705" s="53">
        <f>IF(K2705="","",K2705-L2705-M2705-N($I2705)-$P2705*N(Settings!$D$20))</f>
        <v/>
      </c>
      <c r="O2705">
        <f>IF($C2705="",0,IFERROR(MATCH($C2705,Settings!$D$11:$D$18,0),0))</f>
        <v/>
      </c>
      <c r="P2705">
        <f>IF(LOWER(TRIM($J2705&amp;""))="x",1,0)</f>
        <v/>
      </c>
    </row>
    <row r="2706">
      <c r="A2706" s="49" t="n"/>
      <c r="B2706" s="50" t="n"/>
      <c r="C2706" s="50" t="n"/>
      <c r="D2706" s="50" t="n"/>
      <c r="E2706" s="50" t="n"/>
      <c r="F2706" s="51" t="n"/>
      <c r="G2706" s="51" t="n"/>
      <c r="H2706" s="51" t="n"/>
      <c r="I2706" s="51" t="n"/>
      <c r="J2706" s="50" t="n"/>
      <c r="K2706" s="52">
        <f>IF(OR($A2706="",$E2706=""),"",IF($P2706=1,0,N($E2706)*N($F2706)-N($G2706)+N($H2706)))</f>
        <v/>
      </c>
      <c r="L2706" s="52">
        <f>IF(K2706="","",IF($P2706=1,0,N($E2706)*IFERROR(INDEX(Products!$D$8:$D$307,MATCH($D2706,Products!$A$8:$A$307,0)),0)))</f>
        <v/>
      </c>
      <c r="M2706" s="52">
        <f>IF(OR(K2706="",$O2706=0),IF(K2706="","",0),IF($P2706=1,0,K2706*(N(INDEX(Settings!$E$11:$E$18,$O2706))+N(INDEX(Settings!$G$11:$G$18,$O2706)))+N(INDEX(Settings!$F$11:$F$18,$O2706))))</f>
        <v/>
      </c>
      <c r="N2706" s="53">
        <f>IF(K2706="","",K2706-L2706-M2706-N($I2706)-$P2706*N(Settings!$D$20))</f>
        <v/>
      </c>
      <c r="O2706">
        <f>IF($C2706="",0,IFERROR(MATCH($C2706,Settings!$D$11:$D$18,0),0))</f>
        <v/>
      </c>
      <c r="P2706">
        <f>IF(LOWER(TRIM($J2706&amp;""))="x",1,0)</f>
        <v/>
      </c>
    </row>
    <row r="2707">
      <c r="A2707" s="49" t="n"/>
      <c r="B2707" s="50" t="n"/>
      <c r="C2707" s="50" t="n"/>
      <c r="D2707" s="50" t="n"/>
      <c r="E2707" s="50" t="n"/>
      <c r="F2707" s="51" t="n"/>
      <c r="G2707" s="51" t="n"/>
      <c r="H2707" s="51" t="n"/>
      <c r="I2707" s="51" t="n"/>
      <c r="J2707" s="50" t="n"/>
      <c r="K2707" s="52">
        <f>IF(OR($A2707="",$E2707=""),"",IF($P2707=1,0,N($E2707)*N($F2707)-N($G2707)+N($H2707)))</f>
        <v/>
      </c>
      <c r="L2707" s="52">
        <f>IF(K2707="","",IF($P2707=1,0,N($E2707)*IFERROR(INDEX(Products!$D$8:$D$307,MATCH($D2707,Products!$A$8:$A$307,0)),0)))</f>
        <v/>
      </c>
      <c r="M2707" s="52">
        <f>IF(OR(K2707="",$O2707=0),IF(K2707="","",0),IF($P2707=1,0,K2707*(N(INDEX(Settings!$E$11:$E$18,$O2707))+N(INDEX(Settings!$G$11:$G$18,$O2707)))+N(INDEX(Settings!$F$11:$F$18,$O2707))))</f>
        <v/>
      </c>
      <c r="N2707" s="53">
        <f>IF(K2707="","",K2707-L2707-M2707-N($I2707)-$P2707*N(Settings!$D$20))</f>
        <v/>
      </c>
      <c r="O2707">
        <f>IF($C2707="",0,IFERROR(MATCH($C2707,Settings!$D$11:$D$18,0),0))</f>
        <v/>
      </c>
      <c r="P2707">
        <f>IF(LOWER(TRIM($J2707&amp;""))="x",1,0)</f>
        <v/>
      </c>
    </row>
    <row r="2708">
      <c r="A2708" s="49" t="n"/>
      <c r="B2708" s="50" t="n"/>
      <c r="C2708" s="50" t="n"/>
      <c r="D2708" s="50" t="n"/>
      <c r="E2708" s="50" t="n"/>
      <c r="F2708" s="51" t="n"/>
      <c r="G2708" s="51" t="n"/>
      <c r="H2708" s="51" t="n"/>
      <c r="I2708" s="51" t="n"/>
      <c r="J2708" s="50" t="n"/>
      <c r="K2708" s="52">
        <f>IF(OR($A2708="",$E2708=""),"",IF($P2708=1,0,N($E2708)*N($F2708)-N($G2708)+N($H2708)))</f>
        <v/>
      </c>
      <c r="L2708" s="52">
        <f>IF(K2708="","",IF($P2708=1,0,N($E2708)*IFERROR(INDEX(Products!$D$8:$D$307,MATCH($D2708,Products!$A$8:$A$307,0)),0)))</f>
        <v/>
      </c>
      <c r="M2708" s="52">
        <f>IF(OR(K2708="",$O2708=0),IF(K2708="","",0),IF($P2708=1,0,K2708*(N(INDEX(Settings!$E$11:$E$18,$O2708))+N(INDEX(Settings!$G$11:$G$18,$O2708)))+N(INDEX(Settings!$F$11:$F$18,$O2708))))</f>
        <v/>
      </c>
      <c r="N2708" s="53">
        <f>IF(K2708="","",K2708-L2708-M2708-N($I2708)-$P2708*N(Settings!$D$20))</f>
        <v/>
      </c>
      <c r="O2708">
        <f>IF($C2708="",0,IFERROR(MATCH($C2708,Settings!$D$11:$D$18,0),0))</f>
        <v/>
      </c>
      <c r="P2708">
        <f>IF(LOWER(TRIM($J2708&amp;""))="x",1,0)</f>
        <v/>
      </c>
    </row>
    <row r="2709">
      <c r="A2709" s="49" t="n"/>
      <c r="B2709" s="50" t="n"/>
      <c r="C2709" s="50" t="n"/>
      <c r="D2709" s="50" t="n"/>
      <c r="E2709" s="50" t="n"/>
      <c r="F2709" s="51" t="n"/>
      <c r="G2709" s="51" t="n"/>
      <c r="H2709" s="51" t="n"/>
      <c r="I2709" s="51" t="n"/>
      <c r="J2709" s="50" t="n"/>
      <c r="K2709" s="52">
        <f>IF(OR($A2709="",$E2709=""),"",IF($P2709=1,0,N($E2709)*N($F2709)-N($G2709)+N($H2709)))</f>
        <v/>
      </c>
      <c r="L2709" s="52">
        <f>IF(K2709="","",IF($P2709=1,0,N($E2709)*IFERROR(INDEX(Products!$D$8:$D$307,MATCH($D2709,Products!$A$8:$A$307,0)),0)))</f>
        <v/>
      </c>
      <c r="M2709" s="52">
        <f>IF(OR(K2709="",$O2709=0),IF(K2709="","",0),IF($P2709=1,0,K2709*(N(INDEX(Settings!$E$11:$E$18,$O2709))+N(INDEX(Settings!$G$11:$G$18,$O2709)))+N(INDEX(Settings!$F$11:$F$18,$O2709))))</f>
        <v/>
      </c>
      <c r="N2709" s="53">
        <f>IF(K2709="","",K2709-L2709-M2709-N($I2709)-$P2709*N(Settings!$D$20))</f>
        <v/>
      </c>
      <c r="O2709">
        <f>IF($C2709="",0,IFERROR(MATCH($C2709,Settings!$D$11:$D$18,0),0))</f>
        <v/>
      </c>
      <c r="P2709">
        <f>IF(LOWER(TRIM($J2709&amp;""))="x",1,0)</f>
        <v/>
      </c>
    </row>
    <row r="2710">
      <c r="A2710" s="49" t="n"/>
      <c r="B2710" s="50" t="n"/>
      <c r="C2710" s="50" t="n"/>
      <c r="D2710" s="50" t="n"/>
      <c r="E2710" s="50" t="n"/>
      <c r="F2710" s="51" t="n"/>
      <c r="G2710" s="51" t="n"/>
      <c r="H2710" s="51" t="n"/>
      <c r="I2710" s="51" t="n"/>
      <c r="J2710" s="50" t="n"/>
      <c r="K2710" s="52">
        <f>IF(OR($A2710="",$E2710=""),"",IF($P2710=1,0,N($E2710)*N($F2710)-N($G2710)+N($H2710)))</f>
        <v/>
      </c>
      <c r="L2710" s="52">
        <f>IF(K2710="","",IF($P2710=1,0,N($E2710)*IFERROR(INDEX(Products!$D$8:$D$307,MATCH($D2710,Products!$A$8:$A$307,0)),0)))</f>
        <v/>
      </c>
      <c r="M2710" s="52">
        <f>IF(OR(K2710="",$O2710=0),IF(K2710="","",0),IF($P2710=1,0,K2710*(N(INDEX(Settings!$E$11:$E$18,$O2710))+N(INDEX(Settings!$G$11:$G$18,$O2710)))+N(INDEX(Settings!$F$11:$F$18,$O2710))))</f>
        <v/>
      </c>
      <c r="N2710" s="53">
        <f>IF(K2710="","",K2710-L2710-M2710-N($I2710)-$P2710*N(Settings!$D$20))</f>
        <v/>
      </c>
      <c r="O2710">
        <f>IF($C2710="",0,IFERROR(MATCH($C2710,Settings!$D$11:$D$18,0),0))</f>
        <v/>
      </c>
      <c r="P2710">
        <f>IF(LOWER(TRIM($J2710&amp;""))="x",1,0)</f>
        <v/>
      </c>
    </row>
    <row r="2711">
      <c r="A2711" s="49" t="n"/>
      <c r="B2711" s="50" t="n"/>
      <c r="C2711" s="50" t="n"/>
      <c r="D2711" s="50" t="n"/>
      <c r="E2711" s="50" t="n"/>
      <c r="F2711" s="51" t="n"/>
      <c r="G2711" s="51" t="n"/>
      <c r="H2711" s="51" t="n"/>
      <c r="I2711" s="51" t="n"/>
      <c r="J2711" s="50" t="n"/>
      <c r="K2711" s="52">
        <f>IF(OR($A2711="",$E2711=""),"",IF($P2711=1,0,N($E2711)*N($F2711)-N($G2711)+N($H2711)))</f>
        <v/>
      </c>
      <c r="L2711" s="52">
        <f>IF(K2711="","",IF($P2711=1,0,N($E2711)*IFERROR(INDEX(Products!$D$8:$D$307,MATCH($D2711,Products!$A$8:$A$307,0)),0)))</f>
        <v/>
      </c>
      <c r="M2711" s="52">
        <f>IF(OR(K2711="",$O2711=0),IF(K2711="","",0),IF($P2711=1,0,K2711*(N(INDEX(Settings!$E$11:$E$18,$O2711))+N(INDEX(Settings!$G$11:$G$18,$O2711)))+N(INDEX(Settings!$F$11:$F$18,$O2711))))</f>
        <v/>
      </c>
      <c r="N2711" s="53">
        <f>IF(K2711="","",K2711-L2711-M2711-N($I2711)-$P2711*N(Settings!$D$20))</f>
        <v/>
      </c>
      <c r="O2711">
        <f>IF($C2711="",0,IFERROR(MATCH($C2711,Settings!$D$11:$D$18,0),0))</f>
        <v/>
      </c>
      <c r="P2711">
        <f>IF(LOWER(TRIM($J2711&amp;""))="x",1,0)</f>
        <v/>
      </c>
    </row>
    <row r="2712">
      <c r="A2712" s="49" t="n"/>
      <c r="B2712" s="50" t="n"/>
      <c r="C2712" s="50" t="n"/>
      <c r="D2712" s="50" t="n"/>
      <c r="E2712" s="50" t="n"/>
      <c r="F2712" s="51" t="n"/>
      <c r="G2712" s="51" t="n"/>
      <c r="H2712" s="51" t="n"/>
      <c r="I2712" s="51" t="n"/>
      <c r="J2712" s="50" t="n"/>
      <c r="K2712" s="52">
        <f>IF(OR($A2712="",$E2712=""),"",IF($P2712=1,0,N($E2712)*N($F2712)-N($G2712)+N($H2712)))</f>
        <v/>
      </c>
      <c r="L2712" s="52">
        <f>IF(K2712="","",IF($P2712=1,0,N($E2712)*IFERROR(INDEX(Products!$D$8:$D$307,MATCH($D2712,Products!$A$8:$A$307,0)),0)))</f>
        <v/>
      </c>
      <c r="M2712" s="52">
        <f>IF(OR(K2712="",$O2712=0),IF(K2712="","",0),IF($P2712=1,0,K2712*(N(INDEX(Settings!$E$11:$E$18,$O2712))+N(INDEX(Settings!$G$11:$G$18,$O2712)))+N(INDEX(Settings!$F$11:$F$18,$O2712))))</f>
        <v/>
      </c>
      <c r="N2712" s="53">
        <f>IF(K2712="","",K2712-L2712-M2712-N($I2712)-$P2712*N(Settings!$D$20))</f>
        <v/>
      </c>
      <c r="O2712">
        <f>IF($C2712="",0,IFERROR(MATCH($C2712,Settings!$D$11:$D$18,0),0))</f>
        <v/>
      </c>
      <c r="P2712">
        <f>IF(LOWER(TRIM($J2712&amp;""))="x",1,0)</f>
        <v/>
      </c>
    </row>
    <row r="2713">
      <c r="A2713" s="49" t="n"/>
      <c r="B2713" s="50" t="n"/>
      <c r="C2713" s="50" t="n"/>
      <c r="D2713" s="50" t="n"/>
      <c r="E2713" s="50" t="n"/>
      <c r="F2713" s="51" t="n"/>
      <c r="G2713" s="51" t="n"/>
      <c r="H2713" s="51" t="n"/>
      <c r="I2713" s="51" t="n"/>
      <c r="J2713" s="50" t="n"/>
      <c r="K2713" s="52">
        <f>IF(OR($A2713="",$E2713=""),"",IF($P2713=1,0,N($E2713)*N($F2713)-N($G2713)+N($H2713)))</f>
        <v/>
      </c>
      <c r="L2713" s="52">
        <f>IF(K2713="","",IF($P2713=1,0,N($E2713)*IFERROR(INDEX(Products!$D$8:$D$307,MATCH($D2713,Products!$A$8:$A$307,0)),0)))</f>
        <v/>
      </c>
      <c r="M2713" s="52">
        <f>IF(OR(K2713="",$O2713=0),IF(K2713="","",0),IF($P2713=1,0,K2713*(N(INDEX(Settings!$E$11:$E$18,$O2713))+N(INDEX(Settings!$G$11:$G$18,$O2713)))+N(INDEX(Settings!$F$11:$F$18,$O2713))))</f>
        <v/>
      </c>
      <c r="N2713" s="53">
        <f>IF(K2713="","",K2713-L2713-M2713-N($I2713)-$P2713*N(Settings!$D$20))</f>
        <v/>
      </c>
      <c r="O2713">
        <f>IF($C2713="",0,IFERROR(MATCH($C2713,Settings!$D$11:$D$18,0),0))</f>
        <v/>
      </c>
      <c r="P2713">
        <f>IF(LOWER(TRIM($J2713&amp;""))="x",1,0)</f>
        <v/>
      </c>
    </row>
    <row r="2714">
      <c r="A2714" s="49" t="n"/>
      <c r="B2714" s="50" t="n"/>
      <c r="C2714" s="50" t="n"/>
      <c r="D2714" s="50" t="n"/>
      <c r="E2714" s="50" t="n"/>
      <c r="F2714" s="51" t="n"/>
      <c r="G2714" s="51" t="n"/>
      <c r="H2714" s="51" t="n"/>
      <c r="I2714" s="51" t="n"/>
      <c r="J2714" s="50" t="n"/>
      <c r="K2714" s="52">
        <f>IF(OR($A2714="",$E2714=""),"",IF($P2714=1,0,N($E2714)*N($F2714)-N($G2714)+N($H2714)))</f>
        <v/>
      </c>
      <c r="L2714" s="52">
        <f>IF(K2714="","",IF($P2714=1,0,N($E2714)*IFERROR(INDEX(Products!$D$8:$D$307,MATCH($D2714,Products!$A$8:$A$307,0)),0)))</f>
        <v/>
      </c>
      <c r="M2714" s="52">
        <f>IF(OR(K2714="",$O2714=0),IF(K2714="","",0),IF($P2714=1,0,K2714*(N(INDEX(Settings!$E$11:$E$18,$O2714))+N(INDEX(Settings!$G$11:$G$18,$O2714)))+N(INDEX(Settings!$F$11:$F$18,$O2714))))</f>
        <v/>
      </c>
      <c r="N2714" s="53">
        <f>IF(K2714="","",K2714-L2714-M2714-N($I2714)-$P2714*N(Settings!$D$20))</f>
        <v/>
      </c>
      <c r="O2714">
        <f>IF($C2714="",0,IFERROR(MATCH($C2714,Settings!$D$11:$D$18,0),0))</f>
        <v/>
      </c>
      <c r="P2714">
        <f>IF(LOWER(TRIM($J2714&amp;""))="x",1,0)</f>
        <v/>
      </c>
    </row>
    <row r="2715">
      <c r="A2715" s="49" t="n"/>
      <c r="B2715" s="50" t="n"/>
      <c r="C2715" s="50" t="n"/>
      <c r="D2715" s="50" t="n"/>
      <c r="E2715" s="50" t="n"/>
      <c r="F2715" s="51" t="n"/>
      <c r="G2715" s="51" t="n"/>
      <c r="H2715" s="51" t="n"/>
      <c r="I2715" s="51" t="n"/>
      <c r="J2715" s="50" t="n"/>
      <c r="K2715" s="52">
        <f>IF(OR($A2715="",$E2715=""),"",IF($P2715=1,0,N($E2715)*N($F2715)-N($G2715)+N($H2715)))</f>
        <v/>
      </c>
      <c r="L2715" s="52">
        <f>IF(K2715="","",IF($P2715=1,0,N($E2715)*IFERROR(INDEX(Products!$D$8:$D$307,MATCH($D2715,Products!$A$8:$A$307,0)),0)))</f>
        <v/>
      </c>
      <c r="M2715" s="52">
        <f>IF(OR(K2715="",$O2715=0),IF(K2715="","",0),IF($P2715=1,0,K2715*(N(INDEX(Settings!$E$11:$E$18,$O2715))+N(INDEX(Settings!$G$11:$G$18,$O2715)))+N(INDEX(Settings!$F$11:$F$18,$O2715))))</f>
        <v/>
      </c>
      <c r="N2715" s="53">
        <f>IF(K2715="","",K2715-L2715-M2715-N($I2715)-$P2715*N(Settings!$D$20))</f>
        <v/>
      </c>
      <c r="O2715">
        <f>IF($C2715="",0,IFERROR(MATCH($C2715,Settings!$D$11:$D$18,0),0))</f>
        <v/>
      </c>
      <c r="P2715">
        <f>IF(LOWER(TRIM($J2715&amp;""))="x",1,0)</f>
        <v/>
      </c>
    </row>
    <row r="2716">
      <c r="A2716" s="49" t="n"/>
      <c r="B2716" s="50" t="n"/>
      <c r="C2716" s="50" t="n"/>
      <c r="D2716" s="50" t="n"/>
      <c r="E2716" s="50" t="n"/>
      <c r="F2716" s="51" t="n"/>
      <c r="G2716" s="51" t="n"/>
      <c r="H2716" s="51" t="n"/>
      <c r="I2716" s="51" t="n"/>
      <c r="J2716" s="50" t="n"/>
      <c r="K2716" s="52">
        <f>IF(OR($A2716="",$E2716=""),"",IF($P2716=1,0,N($E2716)*N($F2716)-N($G2716)+N($H2716)))</f>
        <v/>
      </c>
      <c r="L2716" s="52">
        <f>IF(K2716="","",IF($P2716=1,0,N($E2716)*IFERROR(INDEX(Products!$D$8:$D$307,MATCH($D2716,Products!$A$8:$A$307,0)),0)))</f>
        <v/>
      </c>
      <c r="M2716" s="52">
        <f>IF(OR(K2716="",$O2716=0),IF(K2716="","",0),IF($P2716=1,0,K2716*(N(INDEX(Settings!$E$11:$E$18,$O2716))+N(INDEX(Settings!$G$11:$G$18,$O2716)))+N(INDEX(Settings!$F$11:$F$18,$O2716))))</f>
        <v/>
      </c>
      <c r="N2716" s="53">
        <f>IF(K2716="","",K2716-L2716-M2716-N($I2716)-$P2716*N(Settings!$D$20))</f>
        <v/>
      </c>
      <c r="O2716">
        <f>IF($C2716="",0,IFERROR(MATCH($C2716,Settings!$D$11:$D$18,0),0))</f>
        <v/>
      </c>
      <c r="P2716">
        <f>IF(LOWER(TRIM($J2716&amp;""))="x",1,0)</f>
        <v/>
      </c>
    </row>
    <row r="2717">
      <c r="A2717" s="49" t="n"/>
      <c r="B2717" s="50" t="n"/>
      <c r="C2717" s="50" t="n"/>
      <c r="D2717" s="50" t="n"/>
      <c r="E2717" s="50" t="n"/>
      <c r="F2717" s="51" t="n"/>
      <c r="G2717" s="51" t="n"/>
      <c r="H2717" s="51" t="n"/>
      <c r="I2717" s="51" t="n"/>
      <c r="J2717" s="50" t="n"/>
      <c r="K2717" s="52">
        <f>IF(OR($A2717="",$E2717=""),"",IF($P2717=1,0,N($E2717)*N($F2717)-N($G2717)+N($H2717)))</f>
        <v/>
      </c>
      <c r="L2717" s="52">
        <f>IF(K2717="","",IF($P2717=1,0,N($E2717)*IFERROR(INDEX(Products!$D$8:$D$307,MATCH($D2717,Products!$A$8:$A$307,0)),0)))</f>
        <v/>
      </c>
      <c r="M2717" s="52">
        <f>IF(OR(K2717="",$O2717=0),IF(K2717="","",0),IF($P2717=1,0,K2717*(N(INDEX(Settings!$E$11:$E$18,$O2717))+N(INDEX(Settings!$G$11:$G$18,$O2717)))+N(INDEX(Settings!$F$11:$F$18,$O2717))))</f>
        <v/>
      </c>
      <c r="N2717" s="53">
        <f>IF(K2717="","",K2717-L2717-M2717-N($I2717)-$P2717*N(Settings!$D$20))</f>
        <v/>
      </c>
      <c r="O2717">
        <f>IF($C2717="",0,IFERROR(MATCH($C2717,Settings!$D$11:$D$18,0),0))</f>
        <v/>
      </c>
      <c r="P2717">
        <f>IF(LOWER(TRIM($J2717&amp;""))="x",1,0)</f>
        <v/>
      </c>
    </row>
    <row r="2718">
      <c r="A2718" s="49" t="n"/>
      <c r="B2718" s="50" t="n"/>
      <c r="C2718" s="50" t="n"/>
      <c r="D2718" s="50" t="n"/>
      <c r="E2718" s="50" t="n"/>
      <c r="F2718" s="51" t="n"/>
      <c r="G2718" s="51" t="n"/>
      <c r="H2718" s="51" t="n"/>
      <c r="I2718" s="51" t="n"/>
      <c r="J2718" s="50" t="n"/>
      <c r="K2718" s="52">
        <f>IF(OR($A2718="",$E2718=""),"",IF($P2718=1,0,N($E2718)*N($F2718)-N($G2718)+N($H2718)))</f>
        <v/>
      </c>
      <c r="L2718" s="52">
        <f>IF(K2718="","",IF($P2718=1,0,N($E2718)*IFERROR(INDEX(Products!$D$8:$D$307,MATCH($D2718,Products!$A$8:$A$307,0)),0)))</f>
        <v/>
      </c>
      <c r="M2718" s="52">
        <f>IF(OR(K2718="",$O2718=0),IF(K2718="","",0),IF($P2718=1,0,K2718*(N(INDEX(Settings!$E$11:$E$18,$O2718))+N(INDEX(Settings!$G$11:$G$18,$O2718)))+N(INDEX(Settings!$F$11:$F$18,$O2718))))</f>
        <v/>
      </c>
      <c r="N2718" s="53">
        <f>IF(K2718="","",K2718-L2718-M2718-N($I2718)-$P2718*N(Settings!$D$20))</f>
        <v/>
      </c>
      <c r="O2718">
        <f>IF($C2718="",0,IFERROR(MATCH($C2718,Settings!$D$11:$D$18,0),0))</f>
        <v/>
      </c>
      <c r="P2718">
        <f>IF(LOWER(TRIM($J2718&amp;""))="x",1,0)</f>
        <v/>
      </c>
    </row>
    <row r="2719">
      <c r="A2719" s="49" t="n"/>
      <c r="B2719" s="50" t="n"/>
      <c r="C2719" s="50" t="n"/>
      <c r="D2719" s="50" t="n"/>
      <c r="E2719" s="50" t="n"/>
      <c r="F2719" s="51" t="n"/>
      <c r="G2719" s="51" t="n"/>
      <c r="H2719" s="51" t="n"/>
      <c r="I2719" s="51" t="n"/>
      <c r="J2719" s="50" t="n"/>
      <c r="K2719" s="52">
        <f>IF(OR($A2719="",$E2719=""),"",IF($P2719=1,0,N($E2719)*N($F2719)-N($G2719)+N($H2719)))</f>
        <v/>
      </c>
      <c r="L2719" s="52">
        <f>IF(K2719="","",IF($P2719=1,0,N($E2719)*IFERROR(INDEX(Products!$D$8:$D$307,MATCH($D2719,Products!$A$8:$A$307,0)),0)))</f>
        <v/>
      </c>
      <c r="M2719" s="52">
        <f>IF(OR(K2719="",$O2719=0),IF(K2719="","",0),IF($P2719=1,0,K2719*(N(INDEX(Settings!$E$11:$E$18,$O2719))+N(INDEX(Settings!$G$11:$G$18,$O2719)))+N(INDEX(Settings!$F$11:$F$18,$O2719))))</f>
        <v/>
      </c>
      <c r="N2719" s="53">
        <f>IF(K2719="","",K2719-L2719-M2719-N($I2719)-$P2719*N(Settings!$D$20))</f>
        <v/>
      </c>
      <c r="O2719">
        <f>IF($C2719="",0,IFERROR(MATCH($C2719,Settings!$D$11:$D$18,0),0))</f>
        <v/>
      </c>
      <c r="P2719">
        <f>IF(LOWER(TRIM($J2719&amp;""))="x",1,0)</f>
        <v/>
      </c>
    </row>
    <row r="2720">
      <c r="A2720" s="49" t="n"/>
      <c r="B2720" s="50" t="n"/>
      <c r="C2720" s="50" t="n"/>
      <c r="D2720" s="50" t="n"/>
      <c r="E2720" s="50" t="n"/>
      <c r="F2720" s="51" t="n"/>
      <c r="G2720" s="51" t="n"/>
      <c r="H2720" s="51" t="n"/>
      <c r="I2720" s="51" t="n"/>
      <c r="J2720" s="50" t="n"/>
      <c r="K2720" s="52">
        <f>IF(OR($A2720="",$E2720=""),"",IF($P2720=1,0,N($E2720)*N($F2720)-N($G2720)+N($H2720)))</f>
        <v/>
      </c>
      <c r="L2720" s="52">
        <f>IF(K2720="","",IF($P2720=1,0,N($E2720)*IFERROR(INDEX(Products!$D$8:$D$307,MATCH($D2720,Products!$A$8:$A$307,0)),0)))</f>
        <v/>
      </c>
      <c r="M2720" s="52">
        <f>IF(OR(K2720="",$O2720=0),IF(K2720="","",0),IF($P2720=1,0,K2720*(N(INDEX(Settings!$E$11:$E$18,$O2720))+N(INDEX(Settings!$G$11:$G$18,$O2720)))+N(INDEX(Settings!$F$11:$F$18,$O2720))))</f>
        <v/>
      </c>
      <c r="N2720" s="53">
        <f>IF(K2720="","",K2720-L2720-M2720-N($I2720)-$P2720*N(Settings!$D$20))</f>
        <v/>
      </c>
      <c r="O2720">
        <f>IF($C2720="",0,IFERROR(MATCH($C2720,Settings!$D$11:$D$18,0),0))</f>
        <v/>
      </c>
      <c r="P2720">
        <f>IF(LOWER(TRIM($J2720&amp;""))="x",1,0)</f>
        <v/>
      </c>
    </row>
    <row r="2721">
      <c r="A2721" s="49" t="n"/>
      <c r="B2721" s="50" t="n"/>
      <c r="C2721" s="50" t="n"/>
      <c r="D2721" s="50" t="n"/>
      <c r="E2721" s="50" t="n"/>
      <c r="F2721" s="51" t="n"/>
      <c r="G2721" s="51" t="n"/>
      <c r="H2721" s="51" t="n"/>
      <c r="I2721" s="51" t="n"/>
      <c r="J2721" s="50" t="n"/>
      <c r="K2721" s="52">
        <f>IF(OR($A2721="",$E2721=""),"",IF($P2721=1,0,N($E2721)*N($F2721)-N($G2721)+N($H2721)))</f>
        <v/>
      </c>
      <c r="L2721" s="52">
        <f>IF(K2721="","",IF($P2721=1,0,N($E2721)*IFERROR(INDEX(Products!$D$8:$D$307,MATCH($D2721,Products!$A$8:$A$307,0)),0)))</f>
        <v/>
      </c>
      <c r="M2721" s="52">
        <f>IF(OR(K2721="",$O2721=0),IF(K2721="","",0),IF($P2721=1,0,K2721*(N(INDEX(Settings!$E$11:$E$18,$O2721))+N(INDEX(Settings!$G$11:$G$18,$O2721)))+N(INDEX(Settings!$F$11:$F$18,$O2721))))</f>
        <v/>
      </c>
      <c r="N2721" s="53">
        <f>IF(K2721="","",K2721-L2721-M2721-N($I2721)-$P2721*N(Settings!$D$20))</f>
        <v/>
      </c>
      <c r="O2721">
        <f>IF($C2721="",0,IFERROR(MATCH($C2721,Settings!$D$11:$D$18,0),0))</f>
        <v/>
      </c>
      <c r="P2721">
        <f>IF(LOWER(TRIM($J2721&amp;""))="x",1,0)</f>
        <v/>
      </c>
    </row>
    <row r="2722">
      <c r="A2722" s="49" t="n"/>
      <c r="B2722" s="50" t="n"/>
      <c r="C2722" s="50" t="n"/>
      <c r="D2722" s="50" t="n"/>
      <c r="E2722" s="50" t="n"/>
      <c r="F2722" s="51" t="n"/>
      <c r="G2722" s="51" t="n"/>
      <c r="H2722" s="51" t="n"/>
      <c r="I2722" s="51" t="n"/>
      <c r="J2722" s="50" t="n"/>
      <c r="K2722" s="52">
        <f>IF(OR($A2722="",$E2722=""),"",IF($P2722=1,0,N($E2722)*N($F2722)-N($G2722)+N($H2722)))</f>
        <v/>
      </c>
      <c r="L2722" s="52">
        <f>IF(K2722="","",IF($P2722=1,0,N($E2722)*IFERROR(INDEX(Products!$D$8:$D$307,MATCH($D2722,Products!$A$8:$A$307,0)),0)))</f>
        <v/>
      </c>
      <c r="M2722" s="52">
        <f>IF(OR(K2722="",$O2722=0),IF(K2722="","",0),IF($P2722=1,0,K2722*(N(INDEX(Settings!$E$11:$E$18,$O2722))+N(INDEX(Settings!$G$11:$G$18,$O2722)))+N(INDEX(Settings!$F$11:$F$18,$O2722))))</f>
        <v/>
      </c>
      <c r="N2722" s="53">
        <f>IF(K2722="","",K2722-L2722-M2722-N($I2722)-$P2722*N(Settings!$D$20))</f>
        <v/>
      </c>
      <c r="O2722">
        <f>IF($C2722="",0,IFERROR(MATCH($C2722,Settings!$D$11:$D$18,0),0))</f>
        <v/>
      </c>
      <c r="P2722">
        <f>IF(LOWER(TRIM($J2722&amp;""))="x",1,0)</f>
        <v/>
      </c>
    </row>
    <row r="2723">
      <c r="A2723" s="49" t="n"/>
      <c r="B2723" s="50" t="n"/>
      <c r="C2723" s="50" t="n"/>
      <c r="D2723" s="50" t="n"/>
      <c r="E2723" s="50" t="n"/>
      <c r="F2723" s="51" t="n"/>
      <c r="G2723" s="51" t="n"/>
      <c r="H2723" s="51" t="n"/>
      <c r="I2723" s="51" t="n"/>
      <c r="J2723" s="50" t="n"/>
      <c r="K2723" s="52">
        <f>IF(OR($A2723="",$E2723=""),"",IF($P2723=1,0,N($E2723)*N($F2723)-N($G2723)+N($H2723)))</f>
        <v/>
      </c>
      <c r="L2723" s="52">
        <f>IF(K2723="","",IF($P2723=1,0,N($E2723)*IFERROR(INDEX(Products!$D$8:$D$307,MATCH($D2723,Products!$A$8:$A$307,0)),0)))</f>
        <v/>
      </c>
      <c r="M2723" s="52">
        <f>IF(OR(K2723="",$O2723=0),IF(K2723="","",0),IF($P2723=1,0,K2723*(N(INDEX(Settings!$E$11:$E$18,$O2723))+N(INDEX(Settings!$G$11:$G$18,$O2723)))+N(INDEX(Settings!$F$11:$F$18,$O2723))))</f>
        <v/>
      </c>
      <c r="N2723" s="53">
        <f>IF(K2723="","",K2723-L2723-M2723-N($I2723)-$P2723*N(Settings!$D$20))</f>
        <v/>
      </c>
      <c r="O2723">
        <f>IF($C2723="",0,IFERROR(MATCH($C2723,Settings!$D$11:$D$18,0),0))</f>
        <v/>
      </c>
      <c r="P2723">
        <f>IF(LOWER(TRIM($J2723&amp;""))="x",1,0)</f>
        <v/>
      </c>
    </row>
    <row r="2724">
      <c r="A2724" s="49" t="n"/>
      <c r="B2724" s="50" t="n"/>
      <c r="C2724" s="50" t="n"/>
      <c r="D2724" s="50" t="n"/>
      <c r="E2724" s="50" t="n"/>
      <c r="F2724" s="51" t="n"/>
      <c r="G2724" s="51" t="n"/>
      <c r="H2724" s="51" t="n"/>
      <c r="I2724" s="51" t="n"/>
      <c r="J2724" s="50" t="n"/>
      <c r="K2724" s="52">
        <f>IF(OR($A2724="",$E2724=""),"",IF($P2724=1,0,N($E2724)*N($F2724)-N($G2724)+N($H2724)))</f>
        <v/>
      </c>
      <c r="L2724" s="52">
        <f>IF(K2724="","",IF($P2724=1,0,N($E2724)*IFERROR(INDEX(Products!$D$8:$D$307,MATCH($D2724,Products!$A$8:$A$307,0)),0)))</f>
        <v/>
      </c>
      <c r="M2724" s="52">
        <f>IF(OR(K2724="",$O2724=0),IF(K2724="","",0),IF($P2724=1,0,K2724*(N(INDEX(Settings!$E$11:$E$18,$O2724))+N(INDEX(Settings!$G$11:$G$18,$O2724)))+N(INDEX(Settings!$F$11:$F$18,$O2724))))</f>
        <v/>
      </c>
      <c r="N2724" s="53">
        <f>IF(K2724="","",K2724-L2724-M2724-N($I2724)-$P2724*N(Settings!$D$20))</f>
        <v/>
      </c>
      <c r="O2724">
        <f>IF($C2724="",0,IFERROR(MATCH($C2724,Settings!$D$11:$D$18,0),0))</f>
        <v/>
      </c>
      <c r="P2724">
        <f>IF(LOWER(TRIM($J2724&amp;""))="x",1,0)</f>
        <v/>
      </c>
    </row>
    <row r="2725">
      <c r="A2725" s="49" t="n"/>
      <c r="B2725" s="50" t="n"/>
      <c r="C2725" s="50" t="n"/>
      <c r="D2725" s="50" t="n"/>
      <c r="E2725" s="50" t="n"/>
      <c r="F2725" s="51" t="n"/>
      <c r="G2725" s="51" t="n"/>
      <c r="H2725" s="51" t="n"/>
      <c r="I2725" s="51" t="n"/>
      <c r="J2725" s="50" t="n"/>
      <c r="K2725" s="52">
        <f>IF(OR($A2725="",$E2725=""),"",IF($P2725=1,0,N($E2725)*N($F2725)-N($G2725)+N($H2725)))</f>
        <v/>
      </c>
      <c r="L2725" s="52">
        <f>IF(K2725="","",IF($P2725=1,0,N($E2725)*IFERROR(INDEX(Products!$D$8:$D$307,MATCH($D2725,Products!$A$8:$A$307,0)),0)))</f>
        <v/>
      </c>
      <c r="M2725" s="52">
        <f>IF(OR(K2725="",$O2725=0),IF(K2725="","",0),IF($P2725=1,0,K2725*(N(INDEX(Settings!$E$11:$E$18,$O2725))+N(INDEX(Settings!$G$11:$G$18,$O2725)))+N(INDEX(Settings!$F$11:$F$18,$O2725))))</f>
        <v/>
      </c>
      <c r="N2725" s="53">
        <f>IF(K2725="","",K2725-L2725-M2725-N($I2725)-$P2725*N(Settings!$D$20))</f>
        <v/>
      </c>
      <c r="O2725">
        <f>IF($C2725="",0,IFERROR(MATCH($C2725,Settings!$D$11:$D$18,0),0))</f>
        <v/>
      </c>
      <c r="P2725">
        <f>IF(LOWER(TRIM($J2725&amp;""))="x",1,0)</f>
        <v/>
      </c>
    </row>
    <row r="2726">
      <c r="A2726" s="49" t="n"/>
      <c r="B2726" s="50" t="n"/>
      <c r="C2726" s="50" t="n"/>
      <c r="D2726" s="50" t="n"/>
      <c r="E2726" s="50" t="n"/>
      <c r="F2726" s="51" t="n"/>
      <c r="G2726" s="51" t="n"/>
      <c r="H2726" s="51" t="n"/>
      <c r="I2726" s="51" t="n"/>
      <c r="J2726" s="50" t="n"/>
      <c r="K2726" s="52">
        <f>IF(OR($A2726="",$E2726=""),"",IF($P2726=1,0,N($E2726)*N($F2726)-N($G2726)+N($H2726)))</f>
        <v/>
      </c>
      <c r="L2726" s="52">
        <f>IF(K2726="","",IF($P2726=1,0,N($E2726)*IFERROR(INDEX(Products!$D$8:$D$307,MATCH($D2726,Products!$A$8:$A$307,0)),0)))</f>
        <v/>
      </c>
      <c r="M2726" s="52">
        <f>IF(OR(K2726="",$O2726=0),IF(K2726="","",0),IF($P2726=1,0,K2726*(N(INDEX(Settings!$E$11:$E$18,$O2726))+N(INDEX(Settings!$G$11:$G$18,$O2726)))+N(INDEX(Settings!$F$11:$F$18,$O2726))))</f>
        <v/>
      </c>
      <c r="N2726" s="53">
        <f>IF(K2726="","",K2726-L2726-M2726-N($I2726)-$P2726*N(Settings!$D$20))</f>
        <v/>
      </c>
      <c r="O2726">
        <f>IF($C2726="",0,IFERROR(MATCH($C2726,Settings!$D$11:$D$18,0),0))</f>
        <v/>
      </c>
      <c r="P2726">
        <f>IF(LOWER(TRIM($J2726&amp;""))="x",1,0)</f>
        <v/>
      </c>
    </row>
    <row r="2727">
      <c r="A2727" s="49" t="n"/>
      <c r="B2727" s="50" t="n"/>
      <c r="C2727" s="50" t="n"/>
      <c r="D2727" s="50" t="n"/>
      <c r="E2727" s="50" t="n"/>
      <c r="F2727" s="51" t="n"/>
      <c r="G2727" s="51" t="n"/>
      <c r="H2727" s="51" t="n"/>
      <c r="I2727" s="51" t="n"/>
      <c r="J2727" s="50" t="n"/>
      <c r="K2727" s="52">
        <f>IF(OR($A2727="",$E2727=""),"",IF($P2727=1,0,N($E2727)*N($F2727)-N($G2727)+N($H2727)))</f>
        <v/>
      </c>
      <c r="L2727" s="52">
        <f>IF(K2727="","",IF($P2727=1,0,N($E2727)*IFERROR(INDEX(Products!$D$8:$D$307,MATCH($D2727,Products!$A$8:$A$307,0)),0)))</f>
        <v/>
      </c>
      <c r="M2727" s="52">
        <f>IF(OR(K2727="",$O2727=0),IF(K2727="","",0),IF($P2727=1,0,K2727*(N(INDEX(Settings!$E$11:$E$18,$O2727))+N(INDEX(Settings!$G$11:$G$18,$O2727)))+N(INDEX(Settings!$F$11:$F$18,$O2727))))</f>
        <v/>
      </c>
      <c r="N2727" s="53">
        <f>IF(K2727="","",K2727-L2727-M2727-N($I2727)-$P2727*N(Settings!$D$20))</f>
        <v/>
      </c>
      <c r="O2727">
        <f>IF($C2727="",0,IFERROR(MATCH($C2727,Settings!$D$11:$D$18,0),0))</f>
        <v/>
      </c>
      <c r="P2727">
        <f>IF(LOWER(TRIM($J2727&amp;""))="x",1,0)</f>
        <v/>
      </c>
    </row>
    <row r="2728">
      <c r="A2728" s="49" t="n"/>
      <c r="B2728" s="50" t="n"/>
      <c r="C2728" s="50" t="n"/>
      <c r="D2728" s="50" t="n"/>
      <c r="E2728" s="50" t="n"/>
      <c r="F2728" s="51" t="n"/>
      <c r="G2728" s="51" t="n"/>
      <c r="H2728" s="51" t="n"/>
      <c r="I2728" s="51" t="n"/>
      <c r="J2728" s="50" t="n"/>
      <c r="K2728" s="52">
        <f>IF(OR($A2728="",$E2728=""),"",IF($P2728=1,0,N($E2728)*N($F2728)-N($G2728)+N($H2728)))</f>
        <v/>
      </c>
      <c r="L2728" s="52">
        <f>IF(K2728="","",IF($P2728=1,0,N($E2728)*IFERROR(INDEX(Products!$D$8:$D$307,MATCH($D2728,Products!$A$8:$A$307,0)),0)))</f>
        <v/>
      </c>
      <c r="M2728" s="52">
        <f>IF(OR(K2728="",$O2728=0),IF(K2728="","",0),IF($P2728=1,0,K2728*(N(INDEX(Settings!$E$11:$E$18,$O2728))+N(INDEX(Settings!$G$11:$G$18,$O2728)))+N(INDEX(Settings!$F$11:$F$18,$O2728))))</f>
        <v/>
      </c>
      <c r="N2728" s="53">
        <f>IF(K2728="","",K2728-L2728-M2728-N($I2728)-$P2728*N(Settings!$D$20))</f>
        <v/>
      </c>
      <c r="O2728">
        <f>IF($C2728="",0,IFERROR(MATCH($C2728,Settings!$D$11:$D$18,0),0))</f>
        <v/>
      </c>
      <c r="P2728">
        <f>IF(LOWER(TRIM($J2728&amp;""))="x",1,0)</f>
        <v/>
      </c>
    </row>
    <row r="2729">
      <c r="A2729" s="49" t="n"/>
      <c r="B2729" s="50" t="n"/>
      <c r="C2729" s="50" t="n"/>
      <c r="D2729" s="50" t="n"/>
      <c r="E2729" s="50" t="n"/>
      <c r="F2729" s="51" t="n"/>
      <c r="G2729" s="51" t="n"/>
      <c r="H2729" s="51" t="n"/>
      <c r="I2729" s="51" t="n"/>
      <c r="J2729" s="50" t="n"/>
      <c r="K2729" s="52">
        <f>IF(OR($A2729="",$E2729=""),"",IF($P2729=1,0,N($E2729)*N($F2729)-N($G2729)+N($H2729)))</f>
        <v/>
      </c>
      <c r="L2729" s="52">
        <f>IF(K2729="","",IF($P2729=1,0,N($E2729)*IFERROR(INDEX(Products!$D$8:$D$307,MATCH($D2729,Products!$A$8:$A$307,0)),0)))</f>
        <v/>
      </c>
      <c r="M2729" s="52">
        <f>IF(OR(K2729="",$O2729=0),IF(K2729="","",0),IF($P2729=1,0,K2729*(N(INDEX(Settings!$E$11:$E$18,$O2729))+N(INDEX(Settings!$G$11:$G$18,$O2729)))+N(INDEX(Settings!$F$11:$F$18,$O2729))))</f>
        <v/>
      </c>
      <c r="N2729" s="53">
        <f>IF(K2729="","",K2729-L2729-M2729-N($I2729)-$P2729*N(Settings!$D$20))</f>
        <v/>
      </c>
      <c r="O2729">
        <f>IF($C2729="",0,IFERROR(MATCH($C2729,Settings!$D$11:$D$18,0),0))</f>
        <v/>
      </c>
      <c r="P2729">
        <f>IF(LOWER(TRIM($J2729&amp;""))="x",1,0)</f>
        <v/>
      </c>
    </row>
    <row r="2730">
      <c r="A2730" s="49" t="n"/>
      <c r="B2730" s="50" t="n"/>
      <c r="C2730" s="50" t="n"/>
      <c r="D2730" s="50" t="n"/>
      <c r="E2730" s="50" t="n"/>
      <c r="F2730" s="51" t="n"/>
      <c r="G2730" s="51" t="n"/>
      <c r="H2730" s="51" t="n"/>
      <c r="I2730" s="51" t="n"/>
      <c r="J2730" s="50" t="n"/>
      <c r="K2730" s="52">
        <f>IF(OR($A2730="",$E2730=""),"",IF($P2730=1,0,N($E2730)*N($F2730)-N($G2730)+N($H2730)))</f>
        <v/>
      </c>
      <c r="L2730" s="52">
        <f>IF(K2730="","",IF($P2730=1,0,N($E2730)*IFERROR(INDEX(Products!$D$8:$D$307,MATCH($D2730,Products!$A$8:$A$307,0)),0)))</f>
        <v/>
      </c>
      <c r="M2730" s="52">
        <f>IF(OR(K2730="",$O2730=0),IF(K2730="","",0),IF($P2730=1,0,K2730*(N(INDEX(Settings!$E$11:$E$18,$O2730))+N(INDEX(Settings!$G$11:$G$18,$O2730)))+N(INDEX(Settings!$F$11:$F$18,$O2730))))</f>
        <v/>
      </c>
      <c r="N2730" s="53">
        <f>IF(K2730="","",K2730-L2730-M2730-N($I2730)-$P2730*N(Settings!$D$20))</f>
        <v/>
      </c>
      <c r="O2730">
        <f>IF($C2730="",0,IFERROR(MATCH($C2730,Settings!$D$11:$D$18,0),0))</f>
        <v/>
      </c>
      <c r="P2730">
        <f>IF(LOWER(TRIM($J2730&amp;""))="x",1,0)</f>
        <v/>
      </c>
    </row>
    <row r="2731">
      <c r="A2731" s="49" t="n"/>
      <c r="B2731" s="50" t="n"/>
      <c r="C2731" s="50" t="n"/>
      <c r="D2731" s="50" t="n"/>
      <c r="E2731" s="50" t="n"/>
      <c r="F2731" s="51" t="n"/>
      <c r="G2731" s="51" t="n"/>
      <c r="H2731" s="51" t="n"/>
      <c r="I2731" s="51" t="n"/>
      <c r="J2731" s="50" t="n"/>
      <c r="K2731" s="52">
        <f>IF(OR($A2731="",$E2731=""),"",IF($P2731=1,0,N($E2731)*N($F2731)-N($G2731)+N($H2731)))</f>
        <v/>
      </c>
      <c r="L2731" s="52">
        <f>IF(K2731="","",IF($P2731=1,0,N($E2731)*IFERROR(INDEX(Products!$D$8:$D$307,MATCH($D2731,Products!$A$8:$A$307,0)),0)))</f>
        <v/>
      </c>
      <c r="M2731" s="52">
        <f>IF(OR(K2731="",$O2731=0),IF(K2731="","",0),IF($P2731=1,0,K2731*(N(INDEX(Settings!$E$11:$E$18,$O2731))+N(INDEX(Settings!$G$11:$G$18,$O2731)))+N(INDEX(Settings!$F$11:$F$18,$O2731))))</f>
        <v/>
      </c>
      <c r="N2731" s="53">
        <f>IF(K2731="","",K2731-L2731-M2731-N($I2731)-$P2731*N(Settings!$D$20))</f>
        <v/>
      </c>
      <c r="O2731">
        <f>IF($C2731="",0,IFERROR(MATCH($C2731,Settings!$D$11:$D$18,0),0))</f>
        <v/>
      </c>
      <c r="P2731">
        <f>IF(LOWER(TRIM($J2731&amp;""))="x",1,0)</f>
        <v/>
      </c>
    </row>
    <row r="2732">
      <c r="A2732" s="49" t="n"/>
      <c r="B2732" s="50" t="n"/>
      <c r="C2732" s="50" t="n"/>
      <c r="D2732" s="50" t="n"/>
      <c r="E2732" s="50" t="n"/>
      <c r="F2732" s="51" t="n"/>
      <c r="G2732" s="51" t="n"/>
      <c r="H2732" s="51" t="n"/>
      <c r="I2732" s="51" t="n"/>
      <c r="J2732" s="50" t="n"/>
      <c r="K2732" s="52">
        <f>IF(OR($A2732="",$E2732=""),"",IF($P2732=1,0,N($E2732)*N($F2732)-N($G2732)+N($H2732)))</f>
        <v/>
      </c>
      <c r="L2732" s="52">
        <f>IF(K2732="","",IF($P2732=1,0,N($E2732)*IFERROR(INDEX(Products!$D$8:$D$307,MATCH($D2732,Products!$A$8:$A$307,0)),0)))</f>
        <v/>
      </c>
      <c r="M2732" s="52">
        <f>IF(OR(K2732="",$O2732=0),IF(K2732="","",0),IF($P2732=1,0,K2732*(N(INDEX(Settings!$E$11:$E$18,$O2732))+N(INDEX(Settings!$G$11:$G$18,$O2732)))+N(INDEX(Settings!$F$11:$F$18,$O2732))))</f>
        <v/>
      </c>
      <c r="N2732" s="53">
        <f>IF(K2732="","",K2732-L2732-M2732-N($I2732)-$P2732*N(Settings!$D$20))</f>
        <v/>
      </c>
      <c r="O2732">
        <f>IF($C2732="",0,IFERROR(MATCH($C2732,Settings!$D$11:$D$18,0),0))</f>
        <v/>
      </c>
      <c r="P2732">
        <f>IF(LOWER(TRIM($J2732&amp;""))="x",1,0)</f>
        <v/>
      </c>
    </row>
    <row r="2733">
      <c r="A2733" s="49" t="n"/>
      <c r="B2733" s="50" t="n"/>
      <c r="C2733" s="50" t="n"/>
      <c r="D2733" s="50" t="n"/>
      <c r="E2733" s="50" t="n"/>
      <c r="F2733" s="51" t="n"/>
      <c r="G2733" s="51" t="n"/>
      <c r="H2733" s="51" t="n"/>
      <c r="I2733" s="51" t="n"/>
      <c r="J2733" s="50" t="n"/>
      <c r="K2733" s="52">
        <f>IF(OR($A2733="",$E2733=""),"",IF($P2733=1,0,N($E2733)*N($F2733)-N($G2733)+N($H2733)))</f>
        <v/>
      </c>
      <c r="L2733" s="52">
        <f>IF(K2733="","",IF($P2733=1,0,N($E2733)*IFERROR(INDEX(Products!$D$8:$D$307,MATCH($D2733,Products!$A$8:$A$307,0)),0)))</f>
        <v/>
      </c>
      <c r="M2733" s="52">
        <f>IF(OR(K2733="",$O2733=0),IF(K2733="","",0),IF($P2733=1,0,K2733*(N(INDEX(Settings!$E$11:$E$18,$O2733))+N(INDEX(Settings!$G$11:$G$18,$O2733)))+N(INDEX(Settings!$F$11:$F$18,$O2733))))</f>
        <v/>
      </c>
      <c r="N2733" s="53">
        <f>IF(K2733="","",K2733-L2733-M2733-N($I2733)-$P2733*N(Settings!$D$20))</f>
        <v/>
      </c>
      <c r="O2733">
        <f>IF($C2733="",0,IFERROR(MATCH($C2733,Settings!$D$11:$D$18,0),0))</f>
        <v/>
      </c>
      <c r="P2733">
        <f>IF(LOWER(TRIM($J2733&amp;""))="x",1,0)</f>
        <v/>
      </c>
    </row>
    <row r="2734">
      <c r="A2734" s="49" t="n"/>
      <c r="B2734" s="50" t="n"/>
      <c r="C2734" s="50" t="n"/>
      <c r="D2734" s="50" t="n"/>
      <c r="E2734" s="50" t="n"/>
      <c r="F2734" s="51" t="n"/>
      <c r="G2734" s="51" t="n"/>
      <c r="H2734" s="51" t="n"/>
      <c r="I2734" s="51" t="n"/>
      <c r="J2734" s="50" t="n"/>
      <c r="K2734" s="52">
        <f>IF(OR($A2734="",$E2734=""),"",IF($P2734=1,0,N($E2734)*N($F2734)-N($G2734)+N($H2734)))</f>
        <v/>
      </c>
      <c r="L2734" s="52">
        <f>IF(K2734="","",IF($P2734=1,0,N($E2734)*IFERROR(INDEX(Products!$D$8:$D$307,MATCH($D2734,Products!$A$8:$A$307,0)),0)))</f>
        <v/>
      </c>
      <c r="M2734" s="52">
        <f>IF(OR(K2734="",$O2734=0),IF(K2734="","",0),IF($P2734=1,0,K2734*(N(INDEX(Settings!$E$11:$E$18,$O2734))+N(INDEX(Settings!$G$11:$G$18,$O2734)))+N(INDEX(Settings!$F$11:$F$18,$O2734))))</f>
        <v/>
      </c>
      <c r="N2734" s="53">
        <f>IF(K2734="","",K2734-L2734-M2734-N($I2734)-$P2734*N(Settings!$D$20))</f>
        <v/>
      </c>
      <c r="O2734">
        <f>IF($C2734="",0,IFERROR(MATCH($C2734,Settings!$D$11:$D$18,0),0))</f>
        <v/>
      </c>
      <c r="P2734">
        <f>IF(LOWER(TRIM($J2734&amp;""))="x",1,0)</f>
        <v/>
      </c>
    </row>
    <row r="2735">
      <c r="A2735" s="49" t="n"/>
      <c r="B2735" s="50" t="n"/>
      <c r="C2735" s="50" t="n"/>
      <c r="D2735" s="50" t="n"/>
      <c r="E2735" s="50" t="n"/>
      <c r="F2735" s="51" t="n"/>
      <c r="G2735" s="51" t="n"/>
      <c r="H2735" s="51" t="n"/>
      <c r="I2735" s="51" t="n"/>
      <c r="J2735" s="50" t="n"/>
      <c r="K2735" s="52">
        <f>IF(OR($A2735="",$E2735=""),"",IF($P2735=1,0,N($E2735)*N($F2735)-N($G2735)+N($H2735)))</f>
        <v/>
      </c>
      <c r="L2735" s="52">
        <f>IF(K2735="","",IF($P2735=1,0,N($E2735)*IFERROR(INDEX(Products!$D$8:$D$307,MATCH($D2735,Products!$A$8:$A$307,0)),0)))</f>
        <v/>
      </c>
      <c r="M2735" s="52">
        <f>IF(OR(K2735="",$O2735=0),IF(K2735="","",0),IF($P2735=1,0,K2735*(N(INDEX(Settings!$E$11:$E$18,$O2735))+N(INDEX(Settings!$G$11:$G$18,$O2735)))+N(INDEX(Settings!$F$11:$F$18,$O2735))))</f>
        <v/>
      </c>
      <c r="N2735" s="53">
        <f>IF(K2735="","",K2735-L2735-M2735-N($I2735)-$P2735*N(Settings!$D$20))</f>
        <v/>
      </c>
      <c r="O2735">
        <f>IF($C2735="",0,IFERROR(MATCH($C2735,Settings!$D$11:$D$18,0),0))</f>
        <v/>
      </c>
      <c r="P2735">
        <f>IF(LOWER(TRIM($J2735&amp;""))="x",1,0)</f>
        <v/>
      </c>
    </row>
    <row r="2736">
      <c r="A2736" s="49" t="n"/>
      <c r="B2736" s="50" t="n"/>
      <c r="C2736" s="50" t="n"/>
      <c r="D2736" s="50" t="n"/>
      <c r="E2736" s="50" t="n"/>
      <c r="F2736" s="51" t="n"/>
      <c r="G2736" s="51" t="n"/>
      <c r="H2736" s="51" t="n"/>
      <c r="I2736" s="51" t="n"/>
      <c r="J2736" s="50" t="n"/>
      <c r="K2736" s="52">
        <f>IF(OR($A2736="",$E2736=""),"",IF($P2736=1,0,N($E2736)*N($F2736)-N($G2736)+N($H2736)))</f>
        <v/>
      </c>
      <c r="L2736" s="52">
        <f>IF(K2736="","",IF($P2736=1,0,N($E2736)*IFERROR(INDEX(Products!$D$8:$D$307,MATCH($D2736,Products!$A$8:$A$307,0)),0)))</f>
        <v/>
      </c>
      <c r="M2736" s="52">
        <f>IF(OR(K2736="",$O2736=0),IF(K2736="","",0),IF($P2736=1,0,K2736*(N(INDEX(Settings!$E$11:$E$18,$O2736))+N(INDEX(Settings!$G$11:$G$18,$O2736)))+N(INDEX(Settings!$F$11:$F$18,$O2736))))</f>
        <v/>
      </c>
      <c r="N2736" s="53">
        <f>IF(K2736="","",K2736-L2736-M2736-N($I2736)-$P2736*N(Settings!$D$20))</f>
        <v/>
      </c>
      <c r="O2736">
        <f>IF($C2736="",0,IFERROR(MATCH($C2736,Settings!$D$11:$D$18,0),0))</f>
        <v/>
      </c>
      <c r="P2736">
        <f>IF(LOWER(TRIM($J2736&amp;""))="x",1,0)</f>
        <v/>
      </c>
    </row>
    <row r="2737">
      <c r="A2737" s="49" t="n"/>
      <c r="B2737" s="50" t="n"/>
      <c r="C2737" s="50" t="n"/>
      <c r="D2737" s="50" t="n"/>
      <c r="E2737" s="50" t="n"/>
      <c r="F2737" s="51" t="n"/>
      <c r="G2737" s="51" t="n"/>
      <c r="H2737" s="51" t="n"/>
      <c r="I2737" s="51" t="n"/>
      <c r="J2737" s="50" t="n"/>
      <c r="K2737" s="52">
        <f>IF(OR($A2737="",$E2737=""),"",IF($P2737=1,0,N($E2737)*N($F2737)-N($G2737)+N($H2737)))</f>
        <v/>
      </c>
      <c r="L2737" s="52">
        <f>IF(K2737="","",IF($P2737=1,0,N($E2737)*IFERROR(INDEX(Products!$D$8:$D$307,MATCH($D2737,Products!$A$8:$A$307,0)),0)))</f>
        <v/>
      </c>
      <c r="M2737" s="52">
        <f>IF(OR(K2737="",$O2737=0),IF(K2737="","",0),IF($P2737=1,0,K2737*(N(INDEX(Settings!$E$11:$E$18,$O2737))+N(INDEX(Settings!$G$11:$G$18,$O2737)))+N(INDEX(Settings!$F$11:$F$18,$O2737))))</f>
        <v/>
      </c>
      <c r="N2737" s="53">
        <f>IF(K2737="","",K2737-L2737-M2737-N($I2737)-$P2737*N(Settings!$D$20))</f>
        <v/>
      </c>
      <c r="O2737">
        <f>IF($C2737="",0,IFERROR(MATCH($C2737,Settings!$D$11:$D$18,0),0))</f>
        <v/>
      </c>
      <c r="P2737">
        <f>IF(LOWER(TRIM($J2737&amp;""))="x",1,0)</f>
        <v/>
      </c>
    </row>
    <row r="2738">
      <c r="A2738" s="49" t="n"/>
      <c r="B2738" s="50" t="n"/>
      <c r="C2738" s="50" t="n"/>
      <c r="D2738" s="50" t="n"/>
      <c r="E2738" s="50" t="n"/>
      <c r="F2738" s="51" t="n"/>
      <c r="G2738" s="51" t="n"/>
      <c r="H2738" s="51" t="n"/>
      <c r="I2738" s="51" t="n"/>
      <c r="J2738" s="50" t="n"/>
      <c r="K2738" s="52">
        <f>IF(OR($A2738="",$E2738=""),"",IF($P2738=1,0,N($E2738)*N($F2738)-N($G2738)+N($H2738)))</f>
        <v/>
      </c>
      <c r="L2738" s="52">
        <f>IF(K2738="","",IF($P2738=1,0,N($E2738)*IFERROR(INDEX(Products!$D$8:$D$307,MATCH($D2738,Products!$A$8:$A$307,0)),0)))</f>
        <v/>
      </c>
      <c r="M2738" s="52">
        <f>IF(OR(K2738="",$O2738=0),IF(K2738="","",0),IF($P2738=1,0,K2738*(N(INDEX(Settings!$E$11:$E$18,$O2738))+N(INDEX(Settings!$G$11:$G$18,$O2738)))+N(INDEX(Settings!$F$11:$F$18,$O2738))))</f>
        <v/>
      </c>
      <c r="N2738" s="53">
        <f>IF(K2738="","",K2738-L2738-M2738-N($I2738)-$P2738*N(Settings!$D$20))</f>
        <v/>
      </c>
      <c r="O2738">
        <f>IF($C2738="",0,IFERROR(MATCH($C2738,Settings!$D$11:$D$18,0),0))</f>
        <v/>
      </c>
      <c r="P2738">
        <f>IF(LOWER(TRIM($J2738&amp;""))="x",1,0)</f>
        <v/>
      </c>
    </row>
    <row r="2739">
      <c r="A2739" s="49" t="n"/>
      <c r="B2739" s="50" t="n"/>
      <c r="C2739" s="50" t="n"/>
      <c r="D2739" s="50" t="n"/>
      <c r="E2739" s="50" t="n"/>
      <c r="F2739" s="51" t="n"/>
      <c r="G2739" s="51" t="n"/>
      <c r="H2739" s="51" t="n"/>
      <c r="I2739" s="51" t="n"/>
      <c r="J2739" s="50" t="n"/>
      <c r="K2739" s="52">
        <f>IF(OR($A2739="",$E2739=""),"",IF($P2739=1,0,N($E2739)*N($F2739)-N($G2739)+N($H2739)))</f>
        <v/>
      </c>
      <c r="L2739" s="52">
        <f>IF(K2739="","",IF($P2739=1,0,N($E2739)*IFERROR(INDEX(Products!$D$8:$D$307,MATCH($D2739,Products!$A$8:$A$307,0)),0)))</f>
        <v/>
      </c>
      <c r="M2739" s="52">
        <f>IF(OR(K2739="",$O2739=0),IF(K2739="","",0),IF($P2739=1,0,K2739*(N(INDEX(Settings!$E$11:$E$18,$O2739))+N(INDEX(Settings!$G$11:$G$18,$O2739)))+N(INDEX(Settings!$F$11:$F$18,$O2739))))</f>
        <v/>
      </c>
      <c r="N2739" s="53">
        <f>IF(K2739="","",K2739-L2739-M2739-N($I2739)-$P2739*N(Settings!$D$20))</f>
        <v/>
      </c>
      <c r="O2739">
        <f>IF($C2739="",0,IFERROR(MATCH($C2739,Settings!$D$11:$D$18,0),0))</f>
        <v/>
      </c>
      <c r="P2739">
        <f>IF(LOWER(TRIM($J2739&amp;""))="x",1,0)</f>
        <v/>
      </c>
    </row>
    <row r="2740">
      <c r="A2740" s="49" t="n"/>
      <c r="B2740" s="50" t="n"/>
      <c r="C2740" s="50" t="n"/>
      <c r="D2740" s="50" t="n"/>
      <c r="E2740" s="50" t="n"/>
      <c r="F2740" s="51" t="n"/>
      <c r="G2740" s="51" t="n"/>
      <c r="H2740" s="51" t="n"/>
      <c r="I2740" s="51" t="n"/>
      <c r="J2740" s="50" t="n"/>
      <c r="K2740" s="52">
        <f>IF(OR($A2740="",$E2740=""),"",IF($P2740=1,0,N($E2740)*N($F2740)-N($G2740)+N($H2740)))</f>
        <v/>
      </c>
      <c r="L2740" s="52">
        <f>IF(K2740="","",IF($P2740=1,0,N($E2740)*IFERROR(INDEX(Products!$D$8:$D$307,MATCH($D2740,Products!$A$8:$A$307,0)),0)))</f>
        <v/>
      </c>
      <c r="M2740" s="52">
        <f>IF(OR(K2740="",$O2740=0),IF(K2740="","",0),IF($P2740=1,0,K2740*(N(INDEX(Settings!$E$11:$E$18,$O2740))+N(INDEX(Settings!$G$11:$G$18,$O2740)))+N(INDEX(Settings!$F$11:$F$18,$O2740))))</f>
        <v/>
      </c>
      <c r="N2740" s="53">
        <f>IF(K2740="","",K2740-L2740-M2740-N($I2740)-$P2740*N(Settings!$D$20))</f>
        <v/>
      </c>
      <c r="O2740">
        <f>IF($C2740="",0,IFERROR(MATCH($C2740,Settings!$D$11:$D$18,0),0))</f>
        <v/>
      </c>
      <c r="P2740">
        <f>IF(LOWER(TRIM($J2740&amp;""))="x",1,0)</f>
        <v/>
      </c>
    </row>
    <row r="2741">
      <c r="A2741" s="49" t="n"/>
      <c r="B2741" s="50" t="n"/>
      <c r="C2741" s="50" t="n"/>
      <c r="D2741" s="50" t="n"/>
      <c r="E2741" s="50" t="n"/>
      <c r="F2741" s="51" t="n"/>
      <c r="G2741" s="51" t="n"/>
      <c r="H2741" s="51" t="n"/>
      <c r="I2741" s="51" t="n"/>
      <c r="J2741" s="50" t="n"/>
      <c r="K2741" s="52">
        <f>IF(OR($A2741="",$E2741=""),"",IF($P2741=1,0,N($E2741)*N($F2741)-N($G2741)+N($H2741)))</f>
        <v/>
      </c>
      <c r="L2741" s="52">
        <f>IF(K2741="","",IF($P2741=1,0,N($E2741)*IFERROR(INDEX(Products!$D$8:$D$307,MATCH($D2741,Products!$A$8:$A$307,0)),0)))</f>
        <v/>
      </c>
      <c r="M2741" s="52">
        <f>IF(OR(K2741="",$O2741=0),IF(K2741="","",0),IF($P2741=1,0,K2741*(N(INDEX(Settings!$E$11:$E$18,$O2741))+N(INDEX(Settings!$G$11:$G$18,$O2741)))+N(INDEX(Settings!$F$11:$F$18,$O2741))))</f>
        <v/>
      </c>
      <c r="N2741" s="53">
        <f>IF(K2741="","",K2741-L2741-M2741-N($I2741)-$P2741*N(Settings!$D$20))</f>
        <v/>
      </c>
      <c r="O2741">
        <f>IF($C2741="",0,IFERROR(MATCH($C2741,Settings!$D$11:$D$18,0),0))</f>
        <v/>
      </c>
      <c r="P2741">
        <f>IF(LOWER(TRIM($J2741&amp;""))="x",1,0)</f>
        <v/>
      </c>
    </row>
    <row r="2742">
      <c r="A2742" s="49" t="n"/>
      <c r="B2742" s="50" t="n"/>
      <c r="C2742" s="50" t="n"/>
      <c r="D2742" s="50" t="n"/>
      <c r="E2742" s="50" t="n"/>
      <c r="F2742" s="51" t="n"/>
      <c r="G2742" s="51" t="n"/>
      <c r="H2742" s="51" t="n"/>
      <c r="I2742" s="51" t="n"/>
      <c r="J2742" s="50" t="n"/>
      <c r="K2742" s="52">
        <f>IF(OR($A2742="",$E2742=""),"",IF($P2742=1,0,N($E2742)*N($F2742)-N($G2742)+N($H2742)))</f>
        <v/>
      </c>
      <c r="L2742" s="52">
        <f>IF(K2742="","",IF($P2742=1,0,N($E2742)*IFERROR(INDEX(Products!$D$8:$D$307,MATCH($D2742,Products!$A$8:$A$307,0)),0)))</f>
        <v/>
      </c>
      <c r="M2742" s="52">
        <f>IF(OR(K2742="",$O2742=0),IF(K2742="","",0),IF($P2742=1,0,K2742*(N(INDEX(Settings!$E$11:$E$18,$O2742))+N(INDEX(Settings!$G$11:$G$18,$O2742)))+N(INDEX(Settings!$F$11:$F$18,$O2742))))</f>
        <v/>
      </c>
      <c r="N2742" s="53">
        <f>IF(K2742="","",K2742-L2742-M2742-N($I2742)-$P2742*N(Settings!$D$20))</f>
        <v/>
      </c>
      <c r="O2742">
        <f>IF($C2742="",0,IFERROR(MATCH($C2742,Settings!$D$11:$D$18,0),0))</f>
        <v/>
      </c>
      <c r="P2742">
        <f>IF(LOWER(TRIM($J2742&amp;""))="x",1,0)</f>
        <v/>
      </c>
    </row>
    <row r="2743">
      <c r="A2743" s="49" t="n"/>
      <c r="B2743" s="50" t="n"/>
      <c r="C2743" s="50" t="n"/>
      <c r="D2743" s="50" t="n"/>
      <c r="E2743" s="50" t="n"/>
      <c r="F2743" s="51" t="n"/>
      <c r="G2743" s="51" t="n"/>
      <c r="H2743" s="51" t="n"/>
      <c r="I2743" s="51" t="n"/>
      <c r="J2743" s="50" t="n"/>
      <c r="K2743" s="52">
        <f>IF(OR($A2743="",$E2743=""),"",IF($P2743=1,0,N($E2743)*N($F2743)-N($G2743)+N($H2743)))</f>
        <v/>
      </c>
      <c r="L2743" s="52">
        <f>IF(K2743="","",IF($P2743=1,0,N($E2743)*IFERROR(INDEX(Products!$D$8:$D$307,MATCH($D2743,Products!$A$8:$A$307,0)),0)))</f>
        <v/>
      </c>
      <c r="M2743" s="52">
        <f>IF(OR(K2743="",$O2743=0),IF(K2743="","",0),IF($P2743=1,0,K2743*(N(INDEX(Settings!$E$11:$E$18,$O2743))+N(INDEX(Settings!$G$11:$G$18,$O2743)))+N(INDEX(Settings!$F$11:$F$18,$O2743))))</f>
        <v/>
      </c>
      <c r="N2743" s="53">
        <f>IF(K2743="","",K2743-L2743-M2743-N($I2743)-$P2743*N(Settings!$D$20))</f>
        <v/>
      </c>
      <c r="O2743">
        <f>IF($C2743="",0,IFERROR(MATCH($C2743,Settings!$D$11:$D$18,0),0))</f>
        <v/>
      </c>
      <c r="P2743">
        <f>IF(LOWER(TRIM($J2743&amp;""))="x",1,0)</f>
        <v/>
      </c>
    </row>
    <row r="2744">
      <c r="A2744" s="49" t="n"/>
      <c r="B2744" s="50" t="n"/>
      <c r="C2744" s="50" t="n"/>
      <c r="D2744" s="50" t="n"/>
      <c r="E2744" s="50" t="n"/>
      <c r="F2744" s="51" t="n"/>
      <c r="G2744" s="51" t="n"/>
      <c r="H2744" s="51" t="n"/>
      <c r="I2744" s="51" t="n"/>
      <c r="J2744" s="50" t="n"/>
      <c r="K2744" s="52">
        <f>IF(OR($A2744="",$E2744=""),"",IF($P2744=1,0,N($E2744)*N($F2744)-N($G2744)+N($H2744)))</f>
        <v/>
      </c>
      <c r="L2744" s="52">
        <f>IF(K2744="","",IF($P2744=1,0,N($E2744)*IFERROR(INDEX(Products!$D$8:$D$307,MATCH($D2744,Products!$A$8:$A$307,0)),0)))</f>
        <v/>
      </c>
      <c r="M2744" s="52">
        <f>IF(OR(K2744="",$O2744=0),IF(K2744="","",0),IF($P2744=1,0,K2744*(N(INDEX(Settings!$E$11:$E$18,$O2744))+N(INDEX(Settings!$G$11:$G$18,$O2744)))+N(INDEX(Settings!$F$11:$F$18,$O2744))))</f>
        <v/>
      </c>
      <c r="N2744" s="53">
        <f>IF(K2744="","",K2744-L2744-M2744-N($I2744)-$P2744*N(Settings!$D$20))</f>
        <v/>
      </c>
      <c r="O2744">
        <f>IF($C2744="",0,IFERROR(MATCH($C2744,Settings!$D$11:$D$18,0),0))</f>
        <v/>
      </c>
      <c r="P2744">
        <f>IF(LOWER(TRIM($J2744&amp;""))="x",1,0)</f>
        <v/>
      </c>
    </row>
    <row r="2745">
      <c r="A2745" s="49" t="n"/>
      <c r="B2745" s="50" t="n"/>
      <c r="C2745" s="50" t="n"/>
      <c r="D2745" s="50" t="n"/>
      <c r="E2745" s="50" t="n"/>
      <c r="F2745" s="51" t="n"/>
      <c r="G2745" s="51" t="n"/>
      <c r="H2745" s="51" t="n"/>
      <c r="I2745" s="51" t="n"/>
      <c r="J2745" s="50" t="n"/>
      <c r="K2745" s="52">
        <f>IF(OR($A2745="",$E2745=""),"",IF($P2745=1,0,N($E2745)*N($F2745)-N($G2745)+N($H2745)))</f>
        <v/>
      </c>
      <c r="L2745" s="52">
        <f>IF(K2745="","",IF($P2745=1,0,N($E2745)*IFERROR(INDEX(Products!$D$8:$D$307,MATCH($D2745,Products!$A$8:$A$307,0)),0)))</f>
        <v/>
      </c>
      <c r="M2745" s="52">
        <f>IF(OR(K2745="",$O2745=0),IF(K2745="","",0),IF($P2745=1,0,K2745*(N(INDEX(Settings!$E$11:$E$18,$O2745))+N(INDEX(Settings!$G$11:$G$18,$O2745)))+N(INDEX(Settings!$F$11:$F$18,$O2745))))</f>
        <v/>
      </c>
      <c r="N2745" s="53">
        <f>IF(K2745="","",K2745-L2745-M2745-N($I2745)-$P2745*N(Settings!$D$20))</f>
        <v/>
      </c>
      <c r="O2745">
        <f>IF($C2745="",0,IFERROR(MATCH($C2745,Settings!$D$11:$D$18,0),0))</f>
        <v/>
      </c>
      <c r="P2745">
        <f>IF(LOWER(TRIM($J2745&amp;""))="x",1,0)</f>
        <v/>
      </c>
    </row>
    <row r="2746">
      <c r="A2746" s="49" t="n"/>
      <c r="B2746" s="50" t="n"/>
      <c r="C2746" s="50" t="n"/>
      <c r="D2746" s="50" t="n"/>
      <c r="E2746" s="50" t="n"/>
      <c r="F2746" s="51" t="n"/>
      <c r="G2746" s="51" t="n"/>
      <c r="H2746" s="51" t="n"/>
      <c r="I2746" s="51" t="n"/>
      <c r="J2746" s="50" t="n"/>
      <c r="K2746" s="52">
        <f>IF(OR($A2746="",$E2746=""),"",IF($P2746=1,0,N($E2746)*N($F2746)-N($G2746)+N($H2746)))</f>
        <v/>
      </c>
      <c r="L2746" s="52">
        <f>IF(K2746="","",IF($P2746=1,0,N($E2746)*IFERROR(INDEX(Products!$D$8:$D$307,MATCH($D2746,Products!$A$8:$A$307,0)),0)))</f>
        <v/>
      </c>
      <c r="M2746" s="52">
        <f>IF(OR(K2746="",$O2746=0),IF(K2746="","",0),IF($P2746=1,0,K2746*(N(INDEX(Settings!$E$11:$E$18,$O2746))+N(INDEX(Settings!$G$11:$G$18,$O2746)))+N(INDEX(Settings!$F$11:$F$18,$O2746))))</f>
        <v/>
      </c>
      <c r="N2746" s="53">
        <f>IF(K2746="","",K2746-L2746-M2746-N($I2746)-$P2746*N(Settings!$D$20))</f>
        <v/>
      </c>
      <c r="O2746">
        <f>IF($C2746="",0,IFERROR(MATCH($C2746,Settings!$D$11:$D$18,0),0))</f>
        <v/>
      </c>
      <c r="P2746">
        <f>IF(LOWER(TRIM($J2746&amp;""))="x",1,0)</f>
        <v/>
      </c>
    </row>
    <row r="2747">
      <c r="A2747" s="49" t="n"/>
      <c r="B2747" s="50" t="n"/>
      <c r="C2747" s="50" t="n"/>
      <c r="D2747" s="50" t="n"/>
      <c r="E2747" s="50" t="n"/>
      <c r="F2747" s="51" t="n"/>
      <c r="G2747" s="51" t="n"/>
      <c r="H2747" s="51" t="n"/>
      <c r="I2747" s="51" t="n"/>
      <c r="J2747" s="50" t="n"/>
      <c r="K2747" s="52">
        <f>IF(OR($A2747="",$E2747=""),"",IF($P2747=1,0,N($E2747)*N($F2747)-N($G2747)+N($H2747)))</f>
        <v/>
      </c>
      <c r="L2747" s="52">
        <f>IF(K2747="","",IF($P2747=1,0,N($E2747)*IFERROR(INDEX(Products!$D$8:$D$307,MATCH($D2747,Products!$A$8:$A$307,0)),0)))</f>
        <v/>
      </c>
      <c r="M2747" s="52">
        <f>IF(OR(K2747="",$O2747=0),IF(K2747="","",0),IF($P2747=1,0,K2747*(N(INDEX(Settings!$E$11:$E$18,$O2747))+N(INDEX(Settings!$G$11:$G$18,$O2747)))+N(INDEX(Settings!$F$11:$F$18,$O2747))))</f>
        <v/>
      </c>
      <c r="N2747" s="53">
        <f>IF(K2747="","",K2747-L2747-M2747-N($I2747)-$P2747*N(Settings!$D$20))</f>
        <v/>
      </c>
      <c r="O2747">
        <f>IF($C2747="",0,IFERROR(MATCH($C2747,Settings!$D$11:$D$18,0),0))</f>
        <v/>
      </c>
      <c r="P2747">
        <f>IF(LOWER(TRIM($J2747&amp;""))="x",1,0)</f>
        <v/>
      </c>
    </row>
    <row r="2748">
      <c r="A2748" s="49" t="n"/>
      <c r="B2748" s="50" t="n"/>
      <c r="C2748" s="50" t="n"/>
      <c r="D2748" s="50" t="n"/>
      <c r="E2748" s="50" t="n"/>
      <c r="F2748" s="51" t="n"/>
      <c r="G2748" s="51" t="n"/>
      <c r="H2748" s="51" t="n"/>
      <c r="I2748" s="51" t="n"/>
      <c r="J2748" s="50" t="n"/>
      <c r="K2748" s="52">
        <f>IF(OR($A2748="",$E2748=""),"",IF($P2748=1,0,N($E2748)*N($F2748)-N($G2748)+N($H2748)))</f>
        <v/>
      </c>
      <c r="L2748" s="52">
        <f>IF(K2748="","",IF($P2748=1,0,N($E2748)*IFERROR(INDEX(Products!$D$8:$D$307,MATCH($D2748,Products!$A$8:$A$307,0)),0)))</f>
        <v/>
      </c>
      <c r="M2748" s="52">
        <f>IF(OR(K2748="",$O2748=0),IF(K2748="","",0),IF($P2748=1,0,K2748*(N(INDEX(Settings!$E$11:$E$18,$O2748))+N(INDEX(Settings!$G$11:$G$18,$O2748)))+N(INDEX(Settings!$F$11:$F$18,$O2748))))</f>
        <v/>
      </c>
      <c r="N2748" s="53">
        <f>IF(K2748="","",K2748-L2748-M2748-N($I2748)-$P2748*N(Settings!$D$20))</f>
        <v/>
      </c>
      <c r="O2748">
        <f>IF($C2748="",0,IFERROR(MATCH($C2748,Settings!$D$11:$D$18,0),0))</f>
        <v/>
      </c>
      <c r="P2748">
        <f>IF(LOWER(TRIM($J2748&amp;""))="x",1,0)</f>
        <v/>
      </c>
    </row>
    <row r="2749">
      <c r="A2749" s="49" t="n"/>
      <c r="B2749" s="50" t="n"/>
      <c r="C2749" s="50" t="n"/>
      <c r="D2749" s="50" t="n"/>
      <c r="E2749" s="50" t="n"/>
      <c r="F2749" s="51" t="n"/>
      <c r="G2749" s="51" t="n"/>
      <c r="H2749" s="51" t="n"/>
      <c r="I2749" s="51" t="n"/>
      <c r="J2749" s="50" t="n"/>
      <c r="K2749" s="52">
        <f>IF(OR($A2749="",$E2749=""),"",IF($P2749=1,0,N($E2749)*N($F2749)-N($G2749)+N($H2749)))</f>
        <v/>
      </c>
      <c r="L2749" s="52">
        <f>IF(K2749="","",IF($P2749=1,0,N($E2749)*IFERROR(INDEX(Products!$D$8:$D$307,MATCH($D2749,Products!$A$8:$A$307,0)),0)))</f>
        <v/>
      </c>
      <c r="M2749" s="52">
        <f>IF(OR(K2749="",$O2749=0),IF(K2749="","",0),IF($P2749=1,0,K2749*(N(INDEX(Settings!$E$11:$E$18,$O2749))+N(INDEX(Settings!$G$11:$G$18,$O2749)))+N(INDEX(Settings!$F$11:$F$18,$O2749))))</f>
        <v/>
      </c>
      <c r="N2749" s="53">
        <f>IF(K2749="","",K2749-L2749-M2749-N($I2749)-$P2749*N(Settings!$D$20))</f>
        <v/>
      </c>
      <c r="O2749">
        <f>IF($C2749="",0,IFERROR(MATCH($C2749,Settings!$D$11:$D$18,0),0))</f>
        <v/>
      </c>
      <c r="P2749">
        <f>IF(LOWER(TRIM($J2749&amp;""))="x",1,0)</f>
        <v/>
      </c>
    </row>
    <row r="2750">
      <c r="A2750" s="49" t="n"/>
      <c r="B2750" s="50" t="n"/>
      <c r="C2750" s="50" t="n"/>
      <c r="D2750" s="50" t="n"/>
      <c r="E2750" s="50" t="n"/>
      <c r="F2750" s="51" t="n"/>
      <c r="G2750" s="51" t="n"/>
      <c r="H2750" s="51" t="n"/>
      <c r="I2750" s="51" t="n"/>
      <c r="J2750" s="50" t="n"/>
      <c r="K2750" s="52">
        <f>IF(OR($A2750="",$E2750=""),"",IF($P2750=1,0,N($E2750)*N($F2750)-N($G2750)+N($H2750)))</f>
        <v/>
      </c>
      <c r="L2750" s="52">
        <f>IF(K2750="","",IF($P2750=1,0,N($E2750)*IFERROR(INDEX(Products!$D$8:$D$307,MATCH($D2750,Products!$A$8:$A$307,0)),0)))</f>
        <v/>
      </c>
      <c r="M2750" s="52">
        <f>IF(OR(K2750="",$O2750=0),IF(K2750="","",0),IF($P2750=1,0,K2750*(N(INDEX(Settings!$E$11:$E$18,$O2750))+N(INDEX(Settings!$G$11:$G$18,$O2750)))+N(INDEX(Settings!$F$11:$F$18,$O2750))))</f>
        <v/>
      </c>
      <c r="N2750" s="53">
        <f>IF(K2750="","",K2750-L2750-M2750-N($I2750)-$P2750*N(Settings!$D$20))</f>
        <v/>
      </c>
      <c r="O2750">
        <f>IF($C2750="",0,IFERROR(MATCH($C2750,Settings!$D$11:$D$18,0),0))</f>
        <v/>
      </c>
      <c r="P2750">
        <f>IF(LOWER(TRIM($J2750&amp;""))="x",1,0)</f>
        <v/>
      </c>
    </row>
    <row r="2751">
      <c r="A2751" s="49" t="n"/>
      <c r="B2751" s="50" t="n"/>
      <c r="C2751" s="50" t="n"/>
      <c r="D2751" s="50" t="n"/>
      <c r="E2751" s="50" t="n"/>
      <c r="F2751" s="51" t="n"/>
      <c r="G2751" s="51" t="n"/>
      <c r="H2751" s="51" t="n"/>
      <c r="I2751" s="51" t="n"/>
      <c r="J2751" s="50" t="n"/>
      <c r="K2751" s="52">
        <f>IF(OR($A2751="",$E2751=""),"",IF($P2751=1,0,N($E2751)*N($F2751)-N($G2751)+N($H2751)))</f>
        <v/>
      </c>
      <c r="L2751" s="52">
        <f>IF(K2751="","",IF($P2751=1,0,N($E2751)*IFERROR(INDEX(Products!$D$8:$D$307,MATCH($D2751,Products!$A$8:$A$307,0)),0)))</f>
        <v/>
      </c>
      <c r="M2751" s="52">
        <f>IF(OR(K2751="",$O2751=0),IF(K2751="","",0),IF($P2751=1,0,K2751*(N(INDEX(Settings!$E$11:$E$18,$O2751))+N(INDEX(Settings!$G$11:$G$18,$O2751)))+N(INDEX(Settings!$F$11:$F$18,$O2751))))</f>
        <v/>
      </c>
      <c r="N2751" s="53">
        <f>IF(K2751="","",K2751-L2751-M2751-N($I2751)-$P2751*N(Settings!$D$20))</f>
        <v/>
      </c>
      <c r="O2751">
        <f>IF($C2751="",0,IFERROR(MATCH($C2751,Settings!$D$11:$D$18,0),0))</f>
        <v/>
      </c>
      <c r="P2751">
        <f>IF(LOWER(TRIM($J2751&amp;""))="x",1,0)</f>
        <v/>
      </c>
    </row>
    <row r="2752">
      <c r="A2752" s="49" t="n"/>
      <c r="B2752" s="50" t="n"/>
      <c r="C2752" s="50" t="n"/>
      <c r="D2752" s="50" t="n"/>
      <c r="E2752" s="50" t="n"/>
      <c r="F2752" s="51" t="n"/>
      <c r="G2752" s="51" t="n"/>
      <c r="H2752" s="51" t="n"/>
      <c r="I2752" s="51" t="n"/>
      <c r="J2752" s="50" t="n"/>
      <c r="K2752" s="52">
        <f>IF(OR($A2752="",$E2752=""),"",IF($P2752=1,0,N($E2752)*N($F2752)-N($G2752)+N($H2752)))</f>
        <v/>
      </c>
      <c r="L2752" s="52">
        <f>IF(K2752="","",IF($P2752=1,0,N($E2752)*IFERROR(INDEX(Products!$D$8:$D$307,MATCH($D2752,Products!$A$8:$A$307,0)),0)))</f>
        <v/>
      </c>
      <c r="M2752" s="52">
        <f>IF(OR(K2752="",$O2752=0),IF(K2752="","",0),IF($P2752=1,0,K2752*(N(INDEX(Settings!$E$11:$E$18,$O2752))+N(INDEX(Settings!$G$11:$G$18,$O2752)))+N(INDEX(Settings!$F$11:$F$18,$O2752))))</f>
        <v/>
      </c>
      <c r="N2752" s="53">
        <f>IF(K2752="","",K2752-L2752-M2752-N($I2752)-$P2752*N(Settings!$D$20))</f>
        <v/>
      </c>
      <c r="O2752">
        <f>IF($C2752="",0,IFERROR(MATCH($C2752,Settings!$D$11:$D$18,0),0))</f>
        <v/>
      </c>
      <c r="P2752">
        <f>IF(LOWER(TRIM($J2752&amp;""))="x",1,0)</f>
        <v/>
      </c>
    </row>
    <row r="2753">
      <c r="A2753" s="49" t="n"/>
      <c r="B2753" s="50" t="n"/>
      <c r="C2753" s="50" t="n"/>
      <c r="D2753" s="50" t="n"/>
      <c r="E2753" s="50" t="n"/>
      <c r="F2753" s="51" t="n"/>
      <c r="G2753" s="51" t="n"/>
      <c r="H2753" s="51" t="n"/>
      <c r="I2753" s="51" t="n"/>
      <c r="J2753" s="50" t="n"/>
      <c r="K2753" s="52">
        <f>IF(OR($A2753="",$E2753=""),"",IF($P2753=1,0,N($E2753)*N($F2753)-N($G2753)+N($H2753)))</f>
        <v/>
      </c>
      <c r="L2753" s="52">
        <f>IF(K2753="","",IF($P2753=1,0,N($E2753)*IFERROR(INDEX(Products!$D$8:$D$307,MATCH($D2753,Products!$A$8:$A$307,0)),0)))</f>
        <v/>
      </c>
      <c r="M2753" s="52">
        <f>IF(OR(K2753="",$O2753=0),IF(K2753="","",0),IF($P2753=1,0,K2753*(N(INDEX(Settings!$E$11:$E$18,$O2753))+N(INDEX(Settings!$G$11:$G$18,$O2753)))+N(INDEX(Settings!$F$11:$F$18,$O2753))))</f>
        <v/>
      </c>
      <c r="N2753" s="53">
        <f>IF(K2753="","",K2753-L2753-M2753-N($I2753)-$P2753*N(Settings!$D$20))</f>
        <v/>
      </c>
      <c r="O2753">
        <f>IF($C2753="",0,IFERROR(MATCH($C2753,Settings!$D$11:$D$18,0),0))</f>
        <v/>
      </c>
      <c r="P2753">
        <f>IF(LOWER(TRIM($J2753&amp;""))="x",1,0)</f>
        <v/>
      </c>
    </row>
    <row r="2754">
      <c r="A2754" s="49" t="n"/>
      <c r="B2754" s="50" t="n"/>
      <c r="C2754" s="50" t="n"/>
      <c r="D2754" s="50" t="n"/>
      <c r="E2754" s="50" t="n"/>
      <c r="F2754" s="51" t="n"/>
      <c r="G2754" s="51" t="n"/>
      <c r="H2754" s="51" t="n"/>
      <c r="I2754" s="51" t="n"/>
      <c r="J2754" s="50" t="n"/>
      <c r="K2754" s="52">
        <f>IF(OR($A2754="",$E2754=""),"",IF($P2754=1,0,N($E2754)*N($F2754)-N($G2754)+N($H2754)))</f>
        <v/>
      </c>
      <c r="L2754" s="52">
        <f>IF(K2754="","",IF($P2754=1,0,N($E2754)*IFERROR(INDEX(Products!$D$8:$D$307,MATCH($D2754,Products!$A$8:$A$307,0)),0)))</f>
        <v/>
      </c>
      <c r="M2754" s="52">
        <f>IF(OR(K2754="",$O2754=0),IF(K2754="","",0),IF($P2754=1,0,K2754*(N(INDEX(Settings!$E$11:$E$18,$O2754))+N(INDEX(Settings!$G$11:$G$18,$O2754)))+N(INDEX(Settings!$F$11:$F$18,$O2754))))</f>
        <v/>
      </c>
      <c r="N2754" s="53">
        <f>IF(K2754="","",K2754-L2754-M2754-N($I2754)-$P2754*N(Settings!$D$20))</f>
        <v/>
      </c>
      <c r="O2754">
        <f>IF($C2754="",0,IFERROR(MATCH($C2754,Settings!$D$11:$D$18,0),0))</f>
        <v/>
      </c>
      <c r="P2754">
        <f>IF(LOWER(TRIM($J2754&amp;""))="x",1,0)</f>
        <v/>
      </c>
    </row>
    <row r="2755">
      <c r="A2755" s="49" t="n"/>
      <c r="B2755" s="50" t="n"/>
      <c r="C2755" s="50" t="n"/>
      <c r="D2755" s="50" t="n"/>
      <c r="E2755" s="50" t="n"/>
      <c r="F2755" s="51" t="n"/>
      <c r="G2755" s="51" t="n"/>
      <c r="H2755" s="51" t="n"/>
      <c r="I2755" s="51" t="n"/>
      <c r="J2755" s="50" t="n"/>
      <c r="K2755" s="52">
        <f>IF(OR($A2755="",$E2755=""),"",IF($P2755=1,0,N($E2755)*N($F2755)-N($G2755)+N($H2755)))</f>
        <v/>
      </c>
      <c r="L2755" s="52">
        <f>IF(K2755="","",IF($P2755=1,0,N($E2755)*IFERROR(INDEX(Products!$D$8:$D$307,MATCH($D2755,Products!$A$8:$A$307,0)),0)))</f>
        <v/>
      </c>
      <c r="M2755" s="52">
        <f>IF(OR(K2755="",$O2755=0),IF(K2755="","",0),IF($P2755=1,0,K2755*(N(INDEX(Settings!$E$11:$E$18,$O2755))+N(INDEX(Settings!$G$11:$G$18,$O2755)))+N(INDEX(Settings!$F$11:$F$18,$O2755))))</f>
        <v/>
      </c>
      <c r="N2755" s="53">
        <f>IF(K2755="","",K2755-L2755-M2755-N($I2755)-$P2755*N(Settings!$D$20))</f>
        <v/>
      </c>
      <c r="O2755">
        <f>IF($C2755="",0,IFERROR(MATCH($C2755,Settings!$D$11:$D$18,0),0))</f>
        <v/>
      </c>
      <c r="P2755">
        <f>IF(LOWER(TRIM($J2755&amp;""))="x",1,0)</f>
        <v/>
      </c>
    </row>
    <row r="2756">
      <c r="A2756" s="49" t="n"/>
      <c r="B2756" s="50" t="n"/>
      <c r="C2756" s="50" t="n"/>
      <c r="D2756" s="50" t="n"/>
      <c r="E2756" s="50" t="n"/>
      <c r="F2756" s="51" t="n"/>
      <c r="G2756" s="51" t="n"/>
      <c r="H2756" s="51" t="n"/>
      <c r="I2756" s="51" t="n"/>
      <c r="J2756" s="50" t="n"/>
      <c r="K2756" s="52">
        <f>IF(OR($A2756="",$E2756=""),"",IF($P2756=1,0,N($E2756)*N($F2756)-N($G2756)+N($H2756)))</f>
        <v/>
      </c>
      <c r="L2756" s="52">
        <f>IF(K2756="","",IF($P2756=1,0,N($E2756)*IFERROR(INDEX(Products!$D$8:$D$307,MATCH($D2756,Products!$A$8:$A$307,0)),0)))</f>
        <v/>
      </c>
      <c r="M2756" s="52">
        <f>IF(OR(K2756="",$O2756=0),IF(K2756="","",0),IF($P2756=1,0,K2756*(N(INDEX(Settings!$E$11:$E$18,$O2756))+N(INDEX(Settings!$G$11:$G$18,$O2756)))+N(INDEX(Settings!$F$11:$F$18,$O2756))))</f>
        <v/>
      </c>
      <c r="N2756" s="53">
        <f>IF(K2756="","",K2756-L2756-M2756-N($I2756)-$P2756*N(Settings!$D$20))</f>
        <v/>
      </c>
      <c r="O2756">
        <f>IF($C2756="",0,IFERROR(MATCH($C2756,Settings!$D$11:$D$18,0),0))</f>
        <v/>
      </c>
      <c r="P2756">
        <f>IF(LOWER(TRIM($J2756&amp;""))="x",1,0)</f>
        <v/>
      </c>
    </row>
    <row r="2757">
      <c r="A2757" s="49" t="n"/>
      <c r="B2757" s="50" t="n"/>
      <c r="C2757" s="50" t="n"/>
      <c r="D2757" s="50" t="n"/>
      <c r="E2757" s="50" t="n"/>
      <c r="F2757" s="51" t="n"/>
      <c r="G2757" s="51" t="n"/>
      <c r="H2757" s="51" t="n"/>
      <c r="I2757" s="51" t="n"/>
      <c r="J2757" s="50" t="n"/>
      <c r="K2757" s="52">
        <f>IF(OR($A2757="",$E2757=""),"",IF($P2757=1,0,N($E2757)*N($F2757)-N($G2757)+N($H2757)))</f>
        <v/>
      </c>
      <c r="L2757" s="52">
        <f>IF(K2757="","",IF($P2757=1,0,N($E2757)*IFERROR(INDEX(Products!$D$8:$D$307,MATCH($D2757,Products!$A$8:$A$307,0)),0)))</f>
        <v/>
      </c>
      <c r="M2757" s="52">
        <f>IF(OR(K2757="",$O2757=0),IF(K2757="","",0),IF($P2757=1,0,K2757*(N(INDEX(Settings!$E$11:$E$18,$O2757))+N(INDEX(Settings!$G$11:$G$18,$O2757)))+N(INDEX(Settings!$F$11:$F$18,$O2757))))</f>
        <v/>
      </c>
      <c r="N2757" s="53">
        <f>IF(K2757="","",K2757-L2757-M2757-N($I2757)-$P2757*N(Settings!$D$20))</f>
        <v/>
      </c>
      <c r="O2757">
        <f>IF($C2757="",0,IFERROR(MATCH($C2757,Settings!$D$11:$D$18,0),0))</f>
        <v/>
      </c>
      <c r="P2757">
        <f>IF(LOWER(TRIM($J2757&amp;""))="x",1,0)</f>
        <v/>
      </c>
    </row>
    <row r="2758">
      <c r="A2758" s="49" t="n"/>
      <c r="B2758" s="50" t="n"/>
      <c r="C2758" s="50" t="n"/>
      <c r="D2758" s="50" t="n"/>
      <c r="E2758" s="50" t="n"/>
      <c r="F2758" s="51" t="n"/>
      <c r="G2758" s="51" t="n"/>
      <c r="H2758" s="51" t="n"/>
      <c r="I2758" s="51" t="n"/>
      <c r="J2758" s="50" t="n"/>
      <c r="K2758" s="52">
        <f>IF(OR($A2758="",$E2758=""),"",IF($P2758=1,0,N($E2758)*N($F2758)-N($G2758)+N($H2758)))</f>
        <v/>
      </c>
      <c r="L2758" s="52">
        <f>IF(K2758="","",IF($P2758=1,0,N($E2758)*IFERROR(INDEX(Products!$D$8:$D$307,MATCH($D2758,Products!$A$8:$A$307,0)),0)))</f>
        <v/>
      </c>
      <c r="M2758" s="52">
        <f>IF(OR(K2758="",$O2758=0),IF(K2758="","",0),IF($P2758=1,0,K2758*(N(INDEX(Settings!$E$11:$E$18,$O2758))+N(INDEX(Settings!$G$11:$G$18,$O2758)))+N(INDEX(Settings!$F$11:$F$18,$O2758))))</f>
        <v/>
      </c>
      <c r="N2758" s="53">
        <f>IF(K2758="","",K2758-L2758-M2758-N($I2758)-$P2758*N(Settings!$D$20))</f>
        <v/>
      </c>
      <c r="O2758">
        <f>IF($C2758="",0,IFERROR(MATCH($C2758,Settings!$D$11:$D$18,0),0))</f>
        <v/>
      </c>
      <c r="P2758">
        <f>IF(LOWER(TRIM($J2758&amp;""))="x",1,0)</f>
        <v/>
      </c>
    </row>
    <row r="2759">
      <c r="A2759" s="49" t="n"/>
      <c r="B2759" s="50" t="n"/>
      <c r="C2759" s="50" t="n"/>
      <c r="D2759" s="50" t="n"/>
      <c r="E2759" s="50" t="n"/>
      <c r="F2759" s="51" t="n"/>
      <c r="G2759" s="51" t="n"/>
      <c r="H2759" s="51" t="n"/>
      <c r="I2759" s="51" t="n"/>
      <c r="J2759" s="50" t="n"/>
      <c r="K2759" s="52">
        <f>IF(OR($A2759="",$E2759=""),"",IF($P2759=1,0,N($E2759)*N($F2759)-N($G2759)+N($H2759)))</f>
        <v/>
      </c>
      <c r="L2759" s="52">
        <f>IF(K2759="","",IF($P2759=1,0,N($E2759)*IFERROR(INDEX(Products!$D$8:$D$307,MATCH($D2759,Products!$A$8:$A$307,0)),0)))</f>
        <v/>
      </c>
      <c r="M2759" s="52">
        <f>IF(OR(K2759="",$O2759=0),IF(K2759="","",0),IF($P2759=1,0,K2759*(N(INDEX(Settings!$E$11:$E$18,$O2759))+N(INDEX(Settings!$G$11:$G$18,$O2759)))+N(INDEX(Settings!$F$11:$F$18,$O2759))))</f>
        <v/>
      </c>
      <c r="N2759" s="53">
        <f>IF(K2759="","",K2759-L2759-M2759-N($I2759)-$P2759*N(Settings!$D$20))</f>
        <v/>
      </c>
      <c r="O2759">
        <f>IF($C2759="",0,IFERROR(MATCH($C2759,Settings!$D$11:$D$18,0),0))</f>
        <v/>
      </c>
      <c r="P2759">
        <f>IF(LOWER(TRIM($J2759&amp;""))="x",1,0)</f>
        <v/>
      </c>
    </row>
    <row r="2760">
      <c r="A2760" s="49" t="n"/>
      <c r="B2760" s="50" t="n"/>
      <c r="C2760" s="50" t="n"/>
      <c r="D2760" s="50" t="n"/>
      <c r="E2760" s="50" t="n"/>
      <c r="F2760" s="51" t="n"/>
      <c r="G2760" s="51" t="n"/>
      <c r="H2760" s="51" t="n"/>
      <c r="I2760" s="51" t="n"/>
      <c r="J2760" s="50" t="n"/>
      <c r="K2760" s="52">
        <f>IF(OR($A2760="",$E2760=""),"",IF($P2760=1,0,N($E2760)*N($F2760)-N($G2760)+N($H2760)))</f>
        <v/>
      </c>
      <c r="L2760" s="52">
        <f>IF(K2760="","",IF($P2760=1,0,N($E2760)*IFERROR(INDEX(Products!$D$8:$D$307,MATCH($D2760,Products!$A$8:$A$307,0)),0)))</f>
        <v/>
      </c>
      <c r="M2760" s="52">
        <f>IF(OR(K2760="",$O2760=0),IF(K2760="","",0),IF($P2760=1,0,K2760*(N(INDEX(Settings!$E$11:$E$18,$O2760))+N(INDEX(Settings!$G$11:$G$18,$O2760)))+N(INDEX(Settings!$F$11:$F$18,$O2760))))</f>
        <v/>
      </c>
      <c r="N2760" s="53">
        <f>IF(K2760="","",K2760-L2760-M2760-N($I2760)-$P2760*N(Settings!$D$20))</f>
        <v/>
      </c>
      <c r="O2760">
        <f>IF($C2760="",0,IFERROR(MATCH($C2760,Settings!$D$11:$D$18,0),0))</f>
        <v/>
      </c>
      <c r="P2760">
        <f>IF(LOWER(TRIM($J2760&amp;""))="x",1,0)</f>
        <v/>
      </c>
    </row>
    <row r="2761">
      <c r="A2761" s="49" t="n"/>
      <c r="B2761" s="50" t="n"/>
      <c r="C2761" s="50" t="n"/>
      <c r="D2761" s="50" t="n"/>
      <c r="E2761" s="50" t="n"/>
      <c r="F2761" s="51" t="n"/>
      <c r="G2761" s="51" t="n"/>
      <c r="H2761" s="51" t="n"/>
      <c r="I2761" s="51" t="n"/>
      <c r="J2761" s="50" t="n"/>
      <c r="K2761" s="52">
        <f>IF(OR($A2761="",$E2761=""),"",IF($P2761=1,0,N($E2761)*N($F2761)-N($G2761)+N($H2761)))</f>
        <v/>
      </c>
      <c r="L2761" s="52">
        <f>IF(K2761="","",IF($P2761=1,0,N($E2761)*IFERROR(INDEX(Products!$D$8:$D$307,MATCH($D2761,Products!$A$8:$A$307,0)),0)))</f>
        <v/>
      </c>
      <c r="M2761" s="52">
        <f>IF(OR(K2761="",$O2761=0),IF(K2761="","",0),IF($P2761=1,0,K2761*(N(INDEX(Settings!$E$11:$E$18,$O2761))+N(INDEX(Settings!$G$11:$G$18,$O2761)))+N(INDEX(Settings!$F$11:$F$18,$O2761))))</f>
        <v/>
      </c>
      <c r="N2761" s="53">
        <f>IF(K2761="","",K2761-L2761-M2761-N($I2761)-$P2761*N(Settings!$D$20))</f>
        <v/>
      </c>
      <c r="O2761">
        <f>IF($C2761="",0,IFERROR(MATCH($C2761,Settings!$D$11:$D$18,0),0))</f>
        <v/>
      </c>
      <c r="P2761">
        <f>IF(LOWER(TRIM($J2761&amp;""))="x",1,0)</f>
        <v/>
      </c>
    </row>
    <row r="2762">
      <c r="A2762" s="49" t="n"/>
      <c r="B2762" s="50" t="n"/>
      <c r="C2762" s="50" t="n"/>
      <c r="D2762" s="50" t="n"/>
      <c r="E2762" s="50" t="n"/>
      <c r="F2762" s="51" t="n"/>
      <c r="G2762" s="51" t="n"/>
      <c r="H2762" s="51" t="n"/>
      <c r="I2762" s="51" t="n"/>
      <c r="J2762" s="50" t="n"/>
      <c r="K2762" s="52">
        <f>IF(OR($A2762="",$E2762=""),"",IF($P2762=1,0,N($E2762)*N($F2762)-N($G2762)+N($H2762)))</f>
        <v/>
      </c>
      <c r="L2762" s="52">
        <f>IF(K2762="","",IF($P2762=1,0,N($E2762)*IFERROR(INDEX(Products!$D$8:$D$307,MATCH($D2762,Products!$A$8:$A$307,0)),0)))</f>
        <v/>
      </c>
      <c r="M2762" s="52">
        <f>IF(OR(K2762="",$O2762=0),IF(K2762="","",0),IF($P2762=1,0,K2762*(N(INDEX(Settings!$E$11:$E$18,$O2762))+N(INDEX(Settings!$G$11:$G$18,$O2762)))+N(INDEX(Settings!$F$11:$F$18,$O2762))))</f>
        <v/>
      </c>
      <c r="N2762" s="53">
        <f>IF(K2762="","",K2762-L2762-M2762-N($I2762)-$P2762*N(Settings!$D$20))</f>
        <v/>
      </c>
      <c r="O2762">
        <f>IF($C2762="",0,IFERROR(MATCH($C2762,Settings!$D$11:$D$18,0),0))</f>
        <v/>
      </c>
      <c r="P2762">
        <f>IF(LOWER(TRIM($J2762&amp;""))="x",1,0)</f>
        <v/>
      </c>
    </row>
    <row r="2763">
      <c r="A2763" s="49" t="n"/>
      <c r="B2763" s="50" t="n"/>
      <c r="C2763" s="50" t="n"/>
      <c r="D2763" s="50" t="n"/>
      <c r="E2763" s="50" t="n"/>
      <c r="F2763" s="51" t="n"/>
      <c r="G2763" s="51" t="n"/>
      <c r="H2763" s="51" t="n"/>
      <c r="I2763" s="51" t="n"/>
      <c r="J2763" s="50" t="n"/>
      <c r="K2763" s="52">
        <f>IF(OR($A2763="",$E2763=""),"",IF($P2763=1,0,N($E2763)*N($F2763)-N($G2763)+N($H2763)))</f>
        <v/>
      </c>
      <c r="L2763" s="52">
        <f>IF(K2763="","",IF($P2763=1,0,N($E2763)*IFERROR(INDEX(Products!$D$8:$D$307,MATCH($D2763,Products!$A$8:$A$307,0)),0)))</f>
        <v/>
      </c>
      <c r="M2763" s="52">
        <f>IF(OR(K2763="",$O2763=0),IF(K2763="","",0),IF($P2763=1,0,K2763*(N(INDEX(Settings!$E$11:$E$18,$O2763))+N(INDEX(Settings!$G$11:$G$18,$O2763)))+N(INDEX(Settings!$F$11:$F$18,$O2763))))</f>
        <v/>
      </c>
      <c r="N2763" s="53">
        <f>IF(K2763="","",K2763-L2763-M2763-N($I2763)-$P2763*N(Settings!$D$20))</f>
        <v/>
      </c>
      <c r="O2763">
        <f>IF($C2763="",0,IFERROR(MATCH($C2763,Settings!$D$11:$D$18,0),0))</f>
        <v/>
      </c>
      <c r="P2763">
        <f>IF(LOWER(TRIM($J2763&amp;""))="x",1,0)</f>
        <v/>
      </c>
    </row>
    <row r="2764">
      <c r="A2764" s="49" t="n"/>
      <c r="B2764" s="50" t="n"/>
      <c r="C2764" s="50" t="n"/>
      <c r="D2764" s="50" t="n"/>
      <c r="E2764" s="50" t="n"/>
      <c r="F2764" s="51" t="n"/>
      <c r="G2764" s="51" t="n"/>
      <c r="H2764" s="51" t="n"/>
      <c r="I2764" s="51" t="n"/>
      <c r="J2764" s="50" t="n"/>
      <c r="K2764" s="52">
        <f>IF(OR($A2764="",$E2764=""),"",IF($P2764=1,0,N($E2764)*N($F2764)-N($G2764)+N($H2764)))</f>
        <v/>
      </c>
      <c r="L2764" s="52">
        <f>IF(K2764="","",IF($P2764=1,0,N($E2764)*IFERROR(INDEX(Products!$D$8:$D$307,MATCH($D2764,Products!$A$8:$A$307,0)),0)))</f>
        <v/>
      </c>
      <c r="M2764" s="52">
        <f>IF(OR(K2764="",$O2764=0),IF(K2764="","",0),IF($P2764=1,0,K2764*(N(INDEX(Settings!$E$11:$E$18,$O2764))+N(INDEX(Settings!$G$11:$G$18,$O2764)))+N(INDEX(Settings!$F$11:$F$18,$O2764))))</f>
        <v/>
      </c>
      <c r="N2764" s="53">
        <f>IF(K2764="","",K2764-L2764-M2764-N($I2764)-$P2764*N(Settings!$D$20))</f>
        <v/>
      </c>
      <c r="O2764">
        <f>IF($C2764="",0,IFERROR(MATCH($C2764,Settings!$D$11:$D$18,0),0))</f>
        <v/>
      </c>
      <c r="P2764">
        <f>IF(LOWER(TRIM($J2764&amp;""))="x",1,0)</f>
        <v/>
      </c>
    </row>
    <row r="2765">
      <c r="A2765" s="49" t="n"/>
      <c r="B2765" s="50" t="n"/>
      <c r="C2765" s="50" t="n"/>
      <c r="D2765" s="50" t="n"/>
      <c r="E2765" s="50" t="n"/>
      <c r="F2765" s="51" t="n"/>
      <c r="G2765" s="51" t="n"/>
      <c r="H2765" s="51" t="n"/>
      <c r="I2765" s="51" t="n"/>
      <c r="J2765" s="50" t="n"/>
      <c r="K2765" s="52">
        <f>IF(OR($A2765="",$E2765=""),"",IF($P2765=1,0,N($E2765)*N($F2765)-N($G2765)+N($H2765)))</f>
        <v/>
      </c>
      <c r="L2765" s="52">
        <f>IF(K2765="","",IF($P2765=1,0,N($E2765)*IFERROR(INDEX(Products!$D$8:$D$307,MATCH($D2765,Products!$A$8:$A$307,0)),0)))</f>
        <v/>
      </c>
      <c r="M2765" s="52">
        <f>IF(OR(K2765="",$O2765=0),IF(K2765="","",0),IF($P2765=1,0,K2765*(N(INDEX(Settings!$E$11:$E$18,$O2765))+N(INDEX(Settings!$G$11:$G$18,$O2765)))+N(INDEX(Settings!$F$11:$F$18,$O2765))))</f>
        <v/>
      </c>
      <c r="N2765" s="53">
        <f>IF(K2765="","",K2765-L2765-M2765-N($I2765)-$P2765*N(Settings!$D$20))</f>
        <v/>
      </c>
      <c r="O2765">
        <f>IF($C2765="",0,IFERROR(MATCH($C2765,Settings!$D$11:$D$18,0),0))</f>
        <v/>
      </c>
      <c r="P2765">
        <f>IF(LOWER(TRIM($J2765&amp;""))="x",1,0)</f>
        <v/>
      </c>
    </row>
    <row r="2766">
      <c r="A2766" s="49" t="n"/>
      <c r="B2766" s="50" t="n"/>
      <c r="C2766" s="50" t="n"/>
      <c r="D2766" s="50" t="n"/>
      <c r="E2766" s="50" t="n"/>
      <c r="F2766" s="51" t="n"/>
      <c r="G2766" s="51" t="n"/>
      <c r="H2766" s="51" t="n"/>
      <c r="I2766" s="51" t="n"/>
      <c r="J2766" s="50" t="n"/>
      <c r="K2766" s="52">
        <f>IF(OR($A2766="",$E2766=""),"",IF($P2766=1,0,N($E2766)*N($F2766)-N($G2766)+N($H2766)))</f>
        <v/>
      </c>
      <c r="L2766" s="52">
        <f>IF(K2766="","",IF($P2766=1,0,N($E2766)*IFERROR(INDEX(Products!$D$8:$D$307,MATCH($D2766,Products!$A$8:$A$307,0)),0)))</f>
        <v/>
      </c>
      <c r="M2766" s="52">
        <f>IF(OR(K2766="",$O2766=0),IF(K2766="","",0),IF($P2766=1,0,K2766*(N(INDEX(Settings!$E$11:$E$18,$O2766))+N(INDEX(Settings!$G$11:$G$18,$O2766)))+N(INDEX(Settings!$F$11:$F$18,$O2766))))</f>
        <v/>
      </c>
      <c r="N2766" s="53">
        <f>IF(K2766="","",K2766-L2766-M2766-N($I2766)-$P2766*N(Settings!$D$20))</f>
        <v/>
      </c>
      <c r="O2766">
        <f>IF($C2766="",0,IFERROR(MATCH($C2766,Settings!$D$11:$D$18,0),0))</f>
        <v/>
      </c>
      <c r="P2766">
        <f>IF(LOWER(TRIM($J2766&amp;""))="x",1,0)</f>
        <v/>
      </c>
    </row>
    <row r="2767">
      <c r="A2767" s="49" t="n"/>
      <c r="B2767" s="50" t="n"/>
      <c r="C2767" s="50" t="n"/>
      <c r="D2767" s="50" t="n"/>
      <c r="E2767" s="50" t="n"/>
      <c r="F2767" s="51" t="n"/>
      <c r="G2767" s="51" t="n"/>
      <c r="H2767" s="51" t="n"/>
      <c r="I2767" s="51" t="n"/>
      <c r="J2767" s="50" t="n"/>
      <c r="K2767" s="52">
        <f>IF(OR($A2767="",$E2767=""),"",IF($P2767=1,0,N($E2767)*N($F2767)-N($G2767)+N($H2767)))</f>
        <v/>
      </c>
      <c r="L2767" s="52">
        <f>IF(K2767="","",IF($P2767=1,0,N($E2767)*IFERROR(INDEX(Products!$D$8:$D$307,MATCH($D2767,Products!$A$8:$A$307,0)),0)))</f>
        <v/>
      </c>
      <c r="M2767" s="52">
        <f>IF(OR(K2767="",$O2767=0),IF(K2767="","",0),IF($P2767=1,0,K2767*(N(INDEX(Settings!$E$11:$E$18,$O2767))+N(INDEX(Settings!$G$11:$G$18,$O2767)))+N(INDEX(Settings!$F$11:$F$18,$O2767))))</f>
        <v/>
      </c>
      <c r="N2767" s="53">
        <f>IF(K2767="","",K2767-L2767-M2767-N($I2767)-$P2767*N(Settings!$D$20))</f>
        <v/>
      </c>
      <c r="O2767">
        <f>IF($C2767="",0,IFERROR(MATCH($C2767,Settings!$D$11:$D$18,0),0))</f>
        <v/>
      </c>
      <c r="P2767">
        <f>IF(LOWER(TRIM($J2767&amp;""))="x",1,0)</f>
        <v/>
      </c>
    </row>
    <row r="2768">
      <c r="A2768" s="49" t="n"/>
      <c r="B2768" s="50" t="n"/>
      <c r="C2768" s="50" t="n"/>
      <c r="D2768" s="50" t="n"/>
      <c r="E2768" s="50" t="n"/>
      <c r="F2768" s="51" t="n"/>
      <c r="G2768" s="51" t="n"/>
      <c r="H2768" s="51" t="n"/>
      <c r="I2768" s="51" t="n"/>
      <c r="J2768" s="50" t="n"/>
      <c r="K2768" s="52">
        <f>IF(OR($A2768="",$E2768=""),"",IF($P2768=1,0,N($E2768)*N($F2768)-N($G2768)+N($H2768)))</f>
        <v/>
      </c>
      <c r="L2768" s="52">
        <f>IF(K2768="","",IF($P2768=1,0,N($E2768)*IFERROR(INDEX(Products!$D$8:$D$307,MATCH($D2768,Products!$A$8:$A$307,0)),0)))</f>
        <v/>
      </c>
      <c r="M2768" s="52">
        <f>IF(OR(K2768="",$O2768=0),IF(K2768="","",0),IF($P2768=1,0,K2768*(N(INDEX(Settings!$E$11:$E$18,$O2768))+N(INDEX(Settings!$G$11:$G$18,$O2768)))+N(INDEX(Settings!$F$11:$F$18,$O2768))))</f>
        <v/>
      </c>
      <c r="N2768" s="53">
        <f>IF(K2768="","",K2768-L2768-M2768-N($I2768)-$P2768*N(Settings!$D$20))</f>
        <v/>
      </c>
      <c r="O2768">
        <f>IF($C2768="",0,IFERROR(MATCH($C2768,Settings!$D$11:$D$18,0),0))</f>
        <v/>
      </c>
      <c r="P2768">
        <f>IF(LOWER(TRIM($J2768&amp;""))="x",1,0)</f>
        <v/>
      </c>
    </row>
    <row r="2769">
      <c r="A2769" s="49" t="n"/>
      <c r="B2769" s="50" t="n"/>
      <c r="C2769" s="50" t="n"/>
      <c r="D2769" s="50" t="n"/>
      <c r="E2769" s="50" t="n"/>
      <c r="F2769" s="51" t="n"/>
      <c r="G2769" s="51" t="n"/>
      <c r="H2769" s="51" t="n"/>
      <c r="I2769" s="51" t="n"/>
      <c r="J2769" s="50" t="n"/>
      <c r="K2769" s="52">
        <f>IF(OR($A2769="",$E2769=""),"",IF($P2769=1,0,N($E2769)*N($F2769)-N($G2769)+N($H2769)))</f>
        <v/>
      </c>
      <c r="L2769" s="52">
        <f>IF(K2769="","",IF($P2769=1,0,N($E2769)*IFERROR(INDEX(Products!$D$8:$D$307,MATCH($D2769,Products!$A$8:$A$307,0)),0)))</f>
        <v/>
      </c>
      <c r="M2769" s="52">
        <f>IF(OR(K2769="",$O2769=0),IF(K2769="","",0),IF($P2769=1,0,K2769*(N(INDEX(Settings!$E$11:$E$18,$O2769))+N(INDEX(Settings!$G$11:$G$18,$O2769)))+N(INDEX(Settings!$F$11:$F$18,$O2769))))</f>
        <v/>
      </c>
      <c r="N2769" s="53">
        <f>IF(K2769="","",K2769-L2769-M2769-N($I2769)-$P2769*N(Settings!$D$20))</f>
        <v/>
      </c>
      <c r="O2769">
        <f>IF($C2769="",0,IFERROR(MATCH($C2769,Settings!$D$11:$D$18,0),0))</f>
        <v/>
      </c>
      <c r="P2769">
        <f>IF(LOWER(TRIM($J2769&amp;""))="x",1,0)</f>
        <v/>
      </c>
    </row>
    <row r="2770">
      <c r="A2770" s="49" t="n"/>
      <c r="B2770" s="50" t="n"/>
      <c r="C2770" s="50" t="n"/>
      <c r="D2770" s="50" t="n"/>
      <c r="E2770" s="50" t="n"/>
      <c r="F2770" s="51" t="n"/>
      <c r="G2770" s="51" t="n"/>
      <c r="H2770" s="51" t="n"/>
      <c r="I2770" s="51" t="n"/>
      <c r="J2770" s="50" t="n"/>
      <c r="K2770" s="52">
        <f>IF(OR($A2770="",$E2770=""),"",IF($P2770=1,0,N($E2770)*N($F2770)-N($G2770)+N($H2770)))</f>
        <v/>
      </c>
      <c r="L2770" s="52">
        <f>IF(K2770="","",IF($P2770=1,0,N($E2770)*IFERROR(INDEX(Products!$D$8:$D$307,MATCH($D2770,Products!$A$8:$A$307,0)),0)))</f>
        <v/>
      </c>
      <c r="M2770" s="52">
        <f>IF(OR(K2770="",$O2770=0),IF(K2770="","",0),IF($P2770=1,0,K2770*(N(INDEX(Settings!$E$11:$E$18,$O2770))+N(INDEX(Settings!$G$11:$G$18,$O2770)))+N(INDEX(Settings!$F$11:$F$18,$O2770))))</f>
        <v/>
      </c>
      <c r="N2770" s="53">
        <f>IF(K2770="","",K2770-L2770-M2770-N($I2770)-$P2770*N(Settings!$D$20))</f>
        <v/>
      </c>
      <c r="O2770">
        <f>IF($C2770="",0,IFERROR(MATCH($C2770,Settings!$D$11:$D$18,0),0))</f>
        <v/>
      </c>
      <c r="P2770">
        <f>IF(LOWER(TRIM($J2770&amp;""))="x",1,0)</f>
        <v/>
      </c>
    </row>
    <row r="2771">
      <c r="A2771" s="49" t="n"/>
      <c r="B2771" s="50" t="n"/>
      <c r="C2771" s="50" t="n"/>
      <c r="D2771" s="50" t="n"/>
      <c r="E2771" s="50" t="n"/>
      <c r="F2771" s="51" t="n"/>
      <c r="G2771" s="51" t="n"/>
      <c r="H2771" s="51" t="n"/>
      <c r="I2771" s="51" t="n"/>
      <c r="J2771" s="50" t="n"/>
      <c r="K2771" s="52">
        <f>IF(OR($A2771="",$E2771=""),"",IF($P2771=1,0,N($E2771)*N($F2771)-N($G2771)+N($H2771)))</f>
        <v/>
      </c>
      <c r="L2771" s="52">
        <f>IF(K2771="","",IF($P2771=1,0,N($E2771)*IFERROR(INDEX(Products!$D$8:$D$307,MATCH($D2771,Products!$A$8:$A$307,0)),0)))</f>
        <v/>
      </c>
      <c r="M2771" s="52">
        <f>IF(OR(K2771="",$O2771=0),IF(K2771="","",0),IF($P2771=1,0,K2771*(N(INDEX(Settings!$E$11:$E$18,$O2771))+N(INDEX(Settings!$G$11:$G$18,$O2771)))+N(INDEX(Settings!$F$11:$F$18,$O2771))))</f>
        <v/>
      </c>
      <c r="N2771" s="53">
        <f>IF(K2771="","",K2771-L2771-M2771-N($I2771)-$P2771*N(Settings!$D$20))</f>
        <v/>
      </c>
      <c r="O2771">
        <f>IF($C2771="",0,IFERROR(MATCH($C2771,Settings!$D$11:$D$18,0),0))</f>
        <v/>
      </c>
      <c r="P2771">
        <f>IF(LOWER(TRIM($J2771&amp;""))="x",1,0)</f>
        <v/>
      </c>
    </row>
    <row r="2772">
      <c r="A2772" s="49" t="n"/>
      <c r="B2772" s="50" t="n"/>
      <c r="C2772" s="50" t="n"/>
      <c r="D2772" s="50" t="n"/>
      <c r="E2772" s="50" t="n"/>
      <c r="F2772" s="51" t="n"/>
      <c r="G2772" s="51" t="n"/>
      <c r="H2772" s="51" t="n"/>
      <c r="I2772" s="51" t="n"/>
      <c r="J2772" s="50" t="n"/>
      <c r="K2772" s="52">
        <f>IF(OR($A2772="",$E2772=""),"",IF($P2772=1,0,N($E2772)*N($F2772)-N($G2772)+N($H2772)))</f>
        <v/>
      </c>
      <c r="L2772" s="52">
        <f>IF(K2772="","",IF($P2772=1,0,N($E2772)*IFERROR(INDEX(Products!$D$8:$D$307,MATCH($D2772,Products!$A$8:$A$307,0)),0)))</f>
        <v/>
      </c>
      <c r="M2772" s="52">
        <f>IF(OR(K2772="",$O2772=0),IF(K2772="","",0),IF($P2772=1,0,K2772*(N(INDEX(Settings!$E$11:$E$18,$O2772))+N(INDEX(Settings!$G$11:$G$18,$O2772)))+N(INDEX(Settings!$F$11:$F$18,$O2772))))</f>
        <v/>
      </c>
      <c r="N2772" s="53">
        <f>IF(K2772="","",K2772-L2772-M2772-N($I2772)-$P2772*N(Settings!$D$20))</f>
        <v/>
      </c>
      <c r="O2772">
        <f>IF($C2772="",0,IFERROR(MATCH($C2772,Settings!$D$11:$D$18,0),0))</f>
        <v/>
      </c>
      <c r="P2772">
        <f>IF(LOWER(TRIM($J2772&amp;""))="x",1,0)</f>
        <v/>
      </c>
    </row>
    <row r="2773">
      <c r="A2773" s="49" t="n"/>
      <c r="B2773" s="50" t="n"/>
      <c r="C2773" s="50" t="n"/>
      <c r="D2773" s="50" t="n"/>
      <c r="E2773" s="50" t="n"/>
      <c r="F2773" s="51" t="n"/>
      <c r="G2773" s="51" t="n"/>
      <c r="H2773" s="51" t="n"/>
      <c r="I2773" s="51" t="n"/>
      <c r="J2773" s="50" t="n"/>
      <c r="K2773" s="52">
        <f>IF(OR($A2773="",$E2773=""),"",IF($P2773=1,0,N($E2773)*N($F2773)-N($G2773)+N($H2773)))</f>
        <v/>
      </c>
      <c r="L2773" s="52">
        <f>IF(K2773="","",IF($P2773=1,0,N($E2773)*IFERROR(INDEX(Products!$D$8:$D$307,MATCH($D2773,Products!$A$8:$A$307,0)),0)))</f>
        <v/>
      </c>
      <c r="M2773" s="52">
        <f>IF(OR(K2773="",$O2773=0),IF(K2773="","",0),IF($P2773=1,0,K2773*(N(INDEX(Settings!$E$11:$E$18,$O2773))+N(INDEX(Settings!$G$11:$G$18,$O2773)))+N(INDEX(Settings!$F$11:$F$18,$O2773))))</f>
        <v/>
      </c>
      <c r="N2773" s="53">
        <f>IF(K2773="","",K2773-L2773-M2773-N($I2773)-$P2773*N(Settings!$D$20))</f>
        <v/>
      </c>
      <c r="O2773">
        <f>IF($C2773="",0,IFERROR(MATCH($C2773,Settings!$D$11:$D$18,0),0))</f>
        <v/>
      </c>
      <c r="P2773">
        <f>IF(LOWER(TRIM($J2773&amp;""))="x",1,0)</f>
        <v/>
      </c>
    </row>
    <row r="2774">
      <c r="A2774" s="49" t="n"/>
      <c r="B2774" s="50" t="n"/>
      <c r="C2774" s="50" t="n"/>
      <c r="D2774" s="50" t="n"/>
      <c r="E2774" s="50" t="n"/>
      <c r="F2774" s="51" t="n"/>
      <c r="G2774" s="51" t="n"/>
      <c r="H2774" s="51" t="n"/>
      <c r="I2774" s="51" t="n"/>
      <c r="J2774" s="50" t="n"/>
      <c r="K2774" s="52">
        <f>IF(OR($A2774="",$E2774=""),"",IF($P2774=1,0,N($E2774)*N($F2774)-N($G2774)+N($H2774)))</f>
        <v/>
      </c>
      <c r="L2774" s="52">
        <f>IF(K2774="","",IF($P2774=1,0,N($E2774)*IFERROR(INDEX(Products!$D$8:$D$307,MATCH($D2774,Products!$A$8:$A$307,0)),0)))</f>
        <v/>
      </c>
      <c r="M2774" s="52">
        <f>IF(OR(K2774="",$O2774=0),IF(K2774="","",0),IF($P2774=1,0,K2774*(N(INDEX(Settings!$E$11:$E$18,$O2774))+N(INDEX(Settings!$G$11:$G$18,$O2774)))+N(INDEX(Settings!$F$11:$F$18,$O2774))))</f>
        <v/>
      </c>
      <c r="N2774" s="53">
        <f>IF(K2774="","",K2774-L2774-M2774-N($I2774)-$P2774*N(Settings!$D$20))</f>
        <v/>
      </c>
      <c r="O2774">
        <f>IF($C2774="",0,IFERROR(MATCH($C2774,Settings!$D$11:$D$18,0),0))</f>
        <v/>
      </c>
      <c r="P2774">
        <f>IF(LOWER(TRIM($J2774&amp;""))="x",1,0)</f>
        <v/>
      </c>
    </row>
    <row r="2775">
      <c r="A2775" s="49" t="n"/>
      <c r="B2775" s="50" t="n"/>
      <c r="C2775" s="50" t="n"/>
      <c r="D2775" s="50" t="n"/>
      <c r="E2775" s="50" t="n"/>
      <c r="F2775" s="51" t="n"/>
      <c r="G2775" s="51" t="n"/>
      <c r="H2775" s="51" t="n"/>
      <c r="I2775" s="51" t="n"/>
      <c r="J2775" s="50" t="n"/>
      <c r="K2775" s="52">
        <f>IF(OR($A2775="",$E2775=""),"",IF($P2775=1,0,N($E2775)*N($F2775)-N($G2775)+N($H2775)))</f>
        <v/>
      </c>
      <c r="L2775" s="52">
        <f>IF(K2775="","",IF($P2775=1,0,N($E2775)*IFERROR(INDEX(Products!$D$8:$D$307,MATCH($D2775,Products!$A$8:$A$307,0)),0)))</f>
        <v/>
      </c>
      <c r="M2775" s="52">
        <f>IF(OR(K2775="",$O2775=0),IF(K2775="","",0),IF($P2775=1,0,K2775*(N(INDEX(Settings!$E$11:$E$18,$O2775))+N(INDEX(Settings!$G$11:$G$18,$O2775)))+N(INDEX(Settings!$F$11:$F$18,$O2775))))</f>
        <v/>
      </c>
      <c r="N2775" s="53">
        <f>IF(K2775="","",K2775-L2775-M2775-N($I2775)-$P2775*N(Settings!$D$20))</f>
        <v/>
      </c>
      <c r="O2775">
        <f>IF($C2775="",0,IFERROR(MATCH($C2775,Settings!$D$11:$D$18,0),0))</f>
        <v/>
      </c>
      <c r="P2775">
        <f>IF(LOWER(TRIM($J2775&amp;""))="x",1,0)</f>
        <v/>
      </c>
    </row>
    <row r="2776">
      <c r="A2776" s="49" t="n"/>
      <c r="B2776" s="50" t="n"/>
      <c r="C2776" s="50" t="n"/>
      <c r="D2776" s="50" t="n"/>
      <c r="E2776" s="50" t="n"/>
      <c r="F2776" s="51" t="n"/>
      <c r="G2776" s="51" t="n"/>
      <c r="H2776" s="51" t="n"/>
      <c r="I2776" s="51" t="n"/>
      <c r="J2776" s="50" t="n"/>
      <c r="K2776" s="52">
        <f>IF(OR($A2776="",$E2776=""),"",IF($P2776=1,0,N($E2776)*N($F2776)-N($G2776)+N($H2776)))</f>
        <v/>
      </c>
      <c r="L2776" s="52">
        <f>IF(K2776="","",IF($P2776=1,0,N($E2776)*IFERROR(INDEX(Products!$D$8:$D$307,MATCH($D2776,Products!$A$8:$A$307,0)),0)))</f>
        <v/>
      </c>
      <c r="M2776" s="52">
        <f>IF(OR(K2776="",$O2776=0),IF(K2776="","",0),IF($P2776=1,0,K2776*(N(INDEX(Settings!$E$11:$E$18,$O2776))+N(INDEX(Settings!$G$11:$G$18,$O2776)))+N(INDEX(Settings!$F$11:$F$18,$O2776))))</f>
        <v/>
      </c>
      <c r="N2776" s="53">
        <f>IF(K2776="","",K2776-L2776-M2776-N($I2776)-$P2776*N(Settings!$D$20))</f>
        <v/>
      </c>
      <c r="O2776">
        <f>IF($C2776="",0,IFERROR(MATCH($C2776,Settings!$D$11:$D$18,0),0))</f>
        <v/>
      </c>
      <c r="P2776">
        <f>IF(LOWER(TRIM($J2776&amp;""))="x",1,0)</f>
        <v/>
      </c>
    </row>
    <row r="2777">
      <c r="A2777" s="49" t="n"/>
      <c r="B2777" s="50" t="n"/>
      <c r="C2777" s="50" t="n"/>
      <c r="D2777" s="50" t="n"/>
      <c r="E2777" s="50" t="n"/>
      <c r="F2777" s="51" t="n"/>
      <c r="G2777" s="51" t="n"/>
      <c r="H2777" s="51" t="n"/>
      <c r="I2777" s="51" t="n"/>
      <c r="J2777" s="50" t="n"/>
      <c r="K2777" s="52">
        <f>IF(OR($A2777="",$E2777=""),"",IF($P2777=1,0,N($E2777)*N($F2777)-N($G2777)+N($H2777)))</f>
        <v/>
      </c>
      <c r="L2777" s="52">
        <f>IF(K2777="","",IF($P2777=1,0,N($E2777)*IFERROR(INDEX(Products!$D$8:$D$307,MATCH($D2777,Products!$A$8:$A$307,0)),0)))</f>
        <v/>
      </c>
      <c r="M2777" s="52">
        <f>IF(OR(K2777="",$O2777=0),IF(K2777="","",0),IF($P2777=1,0,K2777*(N(INDEX(Settings!$E$11:$E$18,$O2777))+N(INDEX(Settings!$G$11:$G$18,$O2777)))+N(INDEX(Settings!$F$11:$F$18,$O2777))))</f>
        <v/>
      </c>
      <c r="N2777" s="53">
        <f>IF(K2777="","",K2777-L2777-M2777-N($I2777)-$P2777*N(Settings!$D$20))</f>
        <v/>
      </c>
      <c r="O2777">
        <f>IF($C2777="",0,IFERROR(MATCH($C2777,Settings!$D$11:$D$18,0),0))</f>
        <v/>
      </c>
      <c r="P2777">
        <f>IF(LOWER(TRIM($J2777&amp;""))="x",1,0)</f>
        <v/>
      </c>
    </row>
    <row r="2778">
      <c r="A2778" s="49" t="n"/>
      <c r="B2778" s="50" t="n"/>
      <c r="C2778" s="50" t="n"/>
      <c r="D2778" s="50" t="n"/>
      <c r="E2778" s="50" t="n"/>
      <c r="F2778" s="51" t="n"/>
      <c r="G2778" s="51" t="n"/>
      <c r="H2778" s="51" t="n"/>
      <c r="I2778" s="51" t="n"/>
      <c r="J2778" s="50" t="n"/>
      <c r="K2778" s="52">
        <f>IF(OR($A2778="",$E2778=""),"",IF($P2778=1,0,N($E2778)*N($F2778)-N($G2778)+N($H2778)))</f>
        <v/>
      </c>
      <c r="L2778" s="52">
        <f>IF(K2778="","",IF($P2778=1,0,N($E2778)*IFERROR(INDEX(Products!$D$8:$D$307,MATCH($D2778,Products!$A$8:$A$307,0)),0)))</f>
        <v/>
      </c>
      <c r="M2778" s="52">
        <f>IF(OR(K2778="",$O2778=0),IF(K2778="","",0),IF($P2778=1,0,K2778*(N(INDEX(Settings!$E$11:$E$18,$O2778))+N(INDEX(Settings!$G$11:$G$18,$O2778)))+N(INDEX(Settings!$F$11:$F$18,$O2778))))</f>
        <v/>
      </c>
      <c r="N2778" s="53">
        <f>IF(K2778="","",K2778-L2778-M2778-N($I2778)-$P2778*N(Settings!$D$20))</f>
        <v/>
      </c>
      <c r="O2778">
        <f>IF($C2778="",0,IFERROR(MATCH($C2778,Settings!$D$11:$D$18,0),0))</f>
        <v/>
      </c>
      <c r="P2778">
        <f>IF(LOWER(TRIM($J2778&amp;""))="x",1,0)</f>
        <v/>
      </c>
    </row>
    <row r="2779">
      <c r="A2779" s="49" t="n"/>
      <c r="B2779" s="50" t="n"/>
      <c r="C2779" s="50" t="n"/>
      <c r="D2779" s="50" t="n"/>
      <c r="E2779" s="50" t="n"/>
      <c r="F2779" s="51" t="n"/>
      <c r="G2779" s="51" t="n"/>
      <c r="H2779" s="51" t="n"/>
      <c r="I2779" s="51" t="n"/>
      <c r="J2779" s="50" t="n"/>
      <c r="K2779" s="52">
        <f>IF(OR($A2779="",$E2779=""),"",IF($P2779=1,0,N($E2779)*N($F2779)-N($G2779)+N($H2779)))</f>
        <v/>
      </c>
      <c r="L2779" s="52">
        <f>IF(K2779="","",IF($P2779=1,0,N($E2779)*IFERROR(INDEX(Products!$D$8:$D$307,MATCH($D2779,Products!$A$8:$A$307,0)),0)))</f>
        <v/>
      </c>
      <c r="M2779" s="52">
        <f>IF(OR(K2779="",$O2779=0),IF(K2779="","",0),IF($P2779=1,0,K2779*(N(INDEX(Settings!$E$11:$E$18,$O2779))+N(INDEX(Settings!$G$11:$G$18,$O2779)))+N(INDEX(Settings!$F$11:$F$18,$O2779))))</f>
        <v/>
      </c>
      <c r="N2779" s="53">
        <f>IF(K2779="","",K2779-L2779-M2779-N($I2779)-$P2779*N(Settings!$D$20))</f>
        <v/>
      </c>
      <c r="O2779">
        <f>IF($C2779="",0,IFERROR(MATCH($C2779,Settings!$D$11:$D$18,0),0))</f>
        <v/>
      </c>
      <c r="P2779">
        <f>IF(LOWER(TRIM($J2779&amp;""))="x",1,0)</f>
        <v/>
      </c>
    </row>
    <row r="2780">
      <c r="A2780" s="49" t="n"/>
      <c r="B2780" s="50" t="n"/>
      <c r="C2780" s="50" t="n"/>
      <c r="D2780" s="50" t="n"/>
      <c r="E2780" s="50" t="n"/>
      <c r="F2780" s="51" t="n"/>
      <c r="G2780" s="51" t="n"/>
      <c r="H2780" s="51" t="n"/>
      <c r="I2780" s="51" t="n"/>
      <c r="J2780" s="50" t="n"/>
      <c r="K2780" s="52">
        <f>IF(OR($A2780="",$E2780=""),"",IF($P2780=1,0,N($E2780)*N($F2780)-N($G2780)+N($H2780)))</f>
        <v/>
      </c>
      <c r="L2780" s="52">
        <f>IF(K2780="","",IF($P2780=1,0,N($E2780)*IFERROR(INDEX(Products!$D$8:$D$307,MATCH($D2780,Products!$A$8:$A$307,0)),0)))</f>
        <v/>
      </c>
      <c r="M2780" s="52">
        <f>IF(OR(K2780="",$O2780=0),IF(K2780="","",0),IF($P2780=1,0,K2780*(N(INDEX(Settings!$E$11:$E$18,$O2780))+N(INDEX(Settings!$G$11:$G$18,$O2780)))+N(INDEX(Settings!$F$11:$F$18,$O2780))))</f>
        <v/>
      </c>
      <c r="N2780" s="53">
        <f>IF(K2780="","",K2780-L2780-M2780-N($I2780)-$P2780*N(Settings!$D$20))</f>
        <v/>
      </c>
      <c r="O2780">
        <f>IF($C2780="",0,IFERROR(MATCH($C2780,Settings!$D$11:$D$18,0),0))</f>
        <v/>
      </c>
      <c r="P2780">
        <f>IF(LOWER(TRIM($J2780&amp;""))="x",1,0)</f>
        <v/>
      </c>
    </row>
    <row r="2781">
      <c r="A2781" s="49" t="n"/>
      <c r="B2781" s="50" t="n"/>
      <c r="C2781" s="50" t="n"/>
      <c r="D2781" s="50" t="n"/>
      <c r="E2781" s="50" t="n"/>
      <c r="F2781" s="51" t="n"/>
      <c r="G2781" s="51" t="n"/>
      <c r="H2781" s="51" t="n"/>
      <c r="I2781" s="51" t="n"/>
      <c r="J2781" s="50" t="n"/>
      <c r="K2781" s="52">
        <f>IF(OR($A2781="",$E2781=""),"",IF($P2781=1,0,N($E2781)*N($F2781)-N($G2781)+N($H2781)))</f>
        <v/>
      </c>
      <c r="L2781" s="52">
        <f>IF(K2781="","",IF($P2781=1,0,N($E2781)*IFERROR(INDEX(Products!$D$8:$D$307,MATCH($D2781,Products!$A$8:$A$307,0)),0)))</f>
        <v/>
      </c>
      <c r="M2781" s="52">
        <f>IF(OR(K2781="",$O2781=0),IF(K2781="","",0),IF($P2781=1,0,K2781*(N(INDEX(Settings!$E$11:$E$18,$O2781))+N(INDEX(Settings!$G$11:$G$18,$O2781)))+N(INDEX(Settings!$F$11:$F$18,$O2781))))</f>
        <v/>
      </c>
      <c r="N2781" s="53">
        <f>IF(K2781="","",K2781-L2781-M2781-N($I2781)-$P2781*N(Settings!$D$20))</f>
        <v/>
      </c>
      <c r="O2781">
        <f>IF($C2781="",0,IFERROR(MATCH($C2781,Settings!$D$11:$D$18,0),0))</f>
        <v/>
      </c>
      <c r="P2781">
        <f>IF(LOWER(TRIM($J2781&amp;""))="x",1,0)</f>
        <v/>
      </c>
    </row>
    <row r="2782">
      <c r="A2782" s="49" t="n"/>
      <c r="B2782" s="50" t="n"/>
      <c r="C2782" s="50" t="n"/>
      <c r="D2782" s="50" t="n"/>
      <c r="E2782" s="50" t="n"/>
      <c r="F2782" s="51" t="n"/>
      <c r="G2782" s="51" t="n"/>
      <c r="H2782" s="51" t="n"/>
      <c r="I2782" s="51" t="n"/>
      <c r="J2782" s="50" t="n"/>
      <c r="K2782" s="52">
        <f>IF(OR($A2782="",$E2782=""),"",IF($P2782=1,0,N($E2782)*N($F2782)-N($G2782)+N($H2782)))</f>
        <v/>
      </c>
      <c r="L2782" s="52">
        <f>IF(K2782="","",IF($P2782=1,0,N($E2782)*IFERROR(INDEX(Products!$D$8:$D$307,MATCH($D2782,Products!$A$8:$A$307,0)),0)))</f>
        <v/>
      </c>
      <c r="M2782" s="52">
        <f>IF(OR(K2782="",$O2782=0),IF(K2782="","",0),IF($P2782=1,0,K2782*(N(INDEX(Settings!$E$11:$E$18,$O2782))+N(INDEX(Settings!$G$11:$G$18,$O2782)))+N(INDEX(Settings!$F$11:$F$18,$O2782))))</f>
        <v/>
      </c>
      <c r="N2782" s="53">
        <f>IF(K2782="","",K2782-L2782-M2782-N($I2782)-$P2782*N(Settings!$D$20))</f>
        <v/>
      </c>
      <c r="O2782">
        <f>IF($C2782="",0,IFERROR(MATCH($C2782,Settings!$D$11:$D$18,0),0))</f>
        <v/>
      </c>
      <c r="P2782">
        <f>IF(LOWER(TRIM($J2782&amp;""))="x",1,0)</f>
        <v/>
      </c>
    </row>
    <row r="2783">
      <c r="A2783" s="49" t="n"/>
      <c r="B2783" s="50" t="n"/>
      <c r="C2783" s="50" t="n"/>
      <c r="D2783" s="50" t="n"/>
      <c r="E2783" s="50" t="n"/>
      <c r="F2783" s="51" t="n"/>
      <c r="G2783" s="51" t="n"/>
      <c r="H2783" s="51" t="n"/>
      <c r="I2783" s="51" t="n"/>
      <c r="J2783" s="50" t="n"/>
      <c r="K2783" s="52">
        <f>IF(OR($A2783="",$E2783=""),"",IF($P2783=1,0,N($E2783)*N($F2783)-N($G2783)+N($H2783)))</f>
        <v/>
      </c>
      <c r="L2783" s="52">
        <f>IF(K2783="","",IF($P2783=1,0,N($E2783)*IFERROR(INDEX(Products!$D$8:$D$307,MATCH($D2783,Products!$A$8:$A$307,0)),0)))</f>
        <v/>
      </c>
      <c r="M2783" s="52">
        <f>IF(OR(K2783="",$O2783=0),IF(K2783="","",0),IF($P2783=1,0,K2783*(N(INDEX(Settings!$E$11:$E$18,$O2783))+N(INDEX(Settings!$G$11:$G$18,$O2783)))+N(INDEX(Settings!$F$11:$F$18,$O2783))))</f>
        <v/>
      </c>
      <c r="N2783" s="53">
        <f>IF(K2783="","",K2783-L2783-M2783-N($I2783)-$P2783*N(Settings!$D$20))</f>
        <v/>
      </c>
      <c r="O2783">
        <f>IF($C2783="",0,IFERROR(MATCH($C2783,Settings!$D$11:$D$18,0),0))</f>
        <v/>
      </c>
      <c r="P2783">
        <f>IF(LOWER(TRIM($J2783&amp;""))="x",1,0)</f>
        <v/>
      </c>
    </row>
    <row r="2784">
      <c r="A2784" s="49" t="n"/>
      <c r="B2784" s="50" t="n"/>
      <c r="C2784" s="50" t="n"/>
      <c r="D2784" s="50" t="n"/>
      <c r="E2784" s="50" t="n"/>
      <c r="F2784" s="51" t="n"/>
      <c r="G2784" s="51" t="n"/>
      <c r="H2784" s="51" t="n"/>
      <c r="I2784" s="51" t="n"/>
      <c r="J2784" s="50" t="n"/>
      <c r="K2784" s="52">
        <f>IF(OR($A2784="",$E2784=""),"",IF($P2784=1,0,N($E2784)*N($F2784)-N($G2784)+N($H2784)))</f>
        <v/>
      </c>
      <c r="L2784" s="52">
        <f>IF(K2784="","",IF($P2784=1,0,N($E2784)*IFERROR(INDEX(Products!$D$8:$D$307,MATCH($D2784,Products!$A$8:$A$307,0)),0)))</f>
        <v/>
      </c>
      <c r="M2784" s="52">
        <f>IF(OR(K2784="",$O2784=0),IF(K2784="","",0),IF($P2784=1,0,K2784*(N(INDEX(Settings!$E$11:$E$18,$O2784))+N(INDEX(Settings!$G$11:$G$18,$O2784)))+N(INDEX(Settings!$F$11:$F$18,$O2784))))</f>
        <v/>
      </c>
      <c r="N2784" s="53">
        <f>IF(K2784="","",K2784-L2784-M2784-N($I2784)-$P2784*N(Settings!$D$20))</f>
        <v/>
      </c>
      <c r="O2784">
        <f>IF($C2784="",0,IFERROR(MATCH($C2784,Settings!$D$11:$D$18,0),0))</f>
        <v/>
      </c>
      <c r="P2784">
        <f>IF(LOWER(TRIM($J2784&amp;""))="x",1,0)</f>
        <v/>
      </c>
    </row>
    <row r="2785">
      <c r="A2785" s="49" t="n"/>
      <c r="B2785" s="50" t="n"/>
      <c r="C2785" s="50" t="n"/>
      <c r="D2785" s="50" t="n"/>
      <c r="E2785" s="50" t="n"/>
      <c r="F2785" s="51" t="n"/>
      <c r="G2785" s="51" t="n"/>
      <c r="H2785" s="51" t="n"/>
      <c r="I2785" s="51" t="n"/>
      <c r="J2785" s="50" t="n"/>
      <c r="K2785" s="52">
        <f>IF(OR($A2785="",$E2785=""),"",IF($P2785=1,0,N($E2785)*N($F2785)-N($G2785)+N($H2785)))</f>
        <v/>
      </c>
      <c r="L2785" s="52">
        <f>IF(K2785="","",IF($P2785=1,0,N($E2785)*IFERROR(INDEX(Products!$D$8:$D$307,MATCH($D2785,Products!$A$8:$A$307,0)),0)))</f>
        <v/>
      </c>
      <c r="M2785" s="52">
        <f>IF(OR(K2785="",$O2785=0),IF(K2785="","",0),IF($P2785=1,0,K2785*(N(INDEX(Settings!$E$11:$E$18,$O2785))+N(INDEX(Settings!$G$11:$G$18,$O2785)))+N(INDEX(Settings!$F$11:$F$18,$O2785))))</f>
        <v/>
      </c>
      <c r="N2785" s="53">
        <f>IF(K2785="","",K2785-L2785-M2785-N($I2785)-$P2785*N(Settings!$D$20))</f>
        <v/>
      </c>
      <c r="O2785">
        <f>IF($C2785="",0,IFERROR(MATCH($C2785,Settings!$D$11:$D$18,0),0))</f>
        <v/>
      </c>
      <c r="P2785">
        <f>IF(LOWER(TRIM($J2785&amp;""))="x",1,0)</f>
        <v/>
      </c>
    </row>
    <row r="2786">
      <c r="A2786" s="49" t="n"/>
      <c r="B2786" s="50" t="n"/>
      <c r="C2786" s="50" t="n"/>
      <c r="D2786" s="50" t="n"/>
      <c r="E2786" s="50" t="n"/>
      <c r="F2786" s="51" t="n"/>
      <c r="G2786" s="51" t="n"/>
      <c r="H2786" s="51" t="n"/>
      <c r="I2786" s="51" t="n"/>
      <c r="J2786" s="50" t="n"/>
      <c r="K2786" s="52">
        <f>IF(OR($A2786="",$E2786=""),"",IF($P2786=1,0,N($E2786)*N($F2786)-N($G2786)+N($H2786)))</f>
        <v/>
      </c>
      <c r="L2786" s="52">
        <f>IF(K2786="","",IF($P2786=1,0,N($E2786)*IFERROR(INDEX(Products!$D$8:$D$307,MATCH($D2786,Products!$A$8:$A$307,0)),0)))</f>
        <v/>
      </c>
      <c r="M2786" s="52">
        <f>IF(OR(K2786="",$O2786=0),IF(K2786="","",0),IF($P2786=1,0,K2786*(N(INDEX(Settings!$E$11:$E$18,$O2786))+N(INDEX(Settings!$G$11:$G$18,$O2786)))+N(INDEX(Settings!$F$11:$F$18,$O2786))))</f>
        <v/>
      </c>
      <c r="N2786" s="53">
        <f>IF(K2786="","",K2786-L2786-M2786-N($I2786)-$P2786*N(Settings!$D$20))</f>
        <v/>
      </c>
      <c r="O2786">
        <f>IF($C2786="",0,IFERROR(MATCH($C2786,Settings!$D$11:$D$18,0),0))</f>
        <v/>
      </c>
      <c r="P2786">
        <f>IF(LOWER(TRIM($J2786&amp;""))="x",1,0)</f>
        <v/>
      </c>
    </row>
    <row r="2787">
      <c r="A2787" s="49" t="n"/>
      <c r="B2787" s="50" t="n"/>
      <c r="C2787" s="50" t="n"/>
      <c r="D2787" s="50" t="n"/>
      <c r="E2787" s="50" t="n"/>
      <c r="F2787" s="51" t="n"/>
      <c r="G2787" s="51" t="n"/>
      <c r="H2787" s="51" t="n"/>
      <c r="I2787" s="51" t="n"/>
      <c r="J2787" s="50" t="n"/>
      <c r="K2787" s="52">
        <f>IF(OR($A2787="",$E2787=""),"",IF($P2787=1,0,N($E2787)*N($F2787)-N($G2787)+N($H2787)))</f>
        <v/>
      </c>
      <c r="L2787" s="52">
        <f>IF(K2787="","",IF($P2787=1,0,N($E2787)*IFERROR(INDEX(Products!$D$8:$D$307,MATCH($D2787,Products!$A$8:$A$307,0)),0)))</f>
        <v/>
      </c>
      <c r="M2787" s="52">
        <f>IF(OR(K2787="",$O2787=0),IF(K2787="","",0),IF($P2787=1,0,K2787*(N(INDEX(Settings!$E$11:$E$18,$O2787))+N(INDEX(Settings!$G$11:$G$18,$O2787)))+N(INDEX(Settings!$F$11:$F$18,$O2787))))</f>
        <v/>
      </c>
      <c r="N2787" s="53">
        <f>IF(K2787="","",K2787-L2787-M2787-N($I2787)-$P2787*N(Settings!$D$20))</f>
        <v/>
      </c>
      <c r="O2787">
        <f>IF($C2787="",0,IFERROR(MATCH($C2787,Settings!$D$11:$D$18,0),0))</f>
        <v/>
      </c>
      <c r="P2787">
        <f>IF(LOWER(TRIM($J2787&amp;""))="x",1,0)</f>
        <v/>
      </c>
    </row>
    <row r="2788">
      <c r="A2788" s="49" t="n"/>
      <c r="B2788" s="50" t="n"/>
      <c r="C2788" s="50" t="n"/>
      <c r="D2788" s="50" t="n"/>
      <c r="E2788" s="50" t="n"/>
      <c r="F2788" s="51" t="n"/>
      <c r="G2788" s="51" t="n"/>
      <c r="H2788" s="51" t="n"/>
      <c r="I2788" s="51" t="n"/>
      <c r="J2788" s="50" t="n"/>
      <c r="K2788" s="52">
        <f>IF(OR($A2788="",$E2788=""),"",IF($P2788=1,0,N($E2788)*N($F2788)-N($G2788)+N($H2788)))</f>
        <v/>
      </c>
      <c r="L2788" s="52">
        <f>IF(K2788="","",IF($P2788=1,0,N($E2788)*IFERROR(INDEX(Products!$D$8:$D$307,MATCH($D2788,Products!$A$8:$A$307,0)),0)))</f>
        <v/>
      </c>
      <c r="M2788" s="52">
        <f>IF(OR(K2788="",$O2788=0),IF(K2788="","",0),IF($P2788=1,0,K2788*(N(INDEX(Settings!$E$11:$E$18,$O2788))+N(INDEX(Settings!$G$11:$G$18,$O2788)))+N(INDEX(Settings!$F$11:$F$18,$O2788))))</f>
        <v/>
      </c>
      <c r="N2788" s="53">
        <f>IF(K2788="","",K2788-L2788-M2788-N($I2788)-$P2788*N(Settings!$D$20))</f>
        <v/>
      </c>
      <c r="O2788">
        <f>IF($C2788="",0,IFERROR(MATCH($C2788,Settings!$D$11:$D$18,0),0))</f>
        <v/>
      </c>
      <c r="P2788">
        <f>IF(LOWER(TRIM($J2788&amp;""))="x",1,0)</f>
        <v/>
      </c>
    </row>
    <row r="2789">
      <c r="A2789" s="49" t="n"/>
      <c r="B2789" s="50" t="n"/>
      <c r="C2789" s="50" t="n"/>
      <c r="D2789" s="50" t="n"/>
      <c r="E2789" s="50" t="n"/>
      <c r="F2789" s="51" t="n"/>
      <c r="G2789" s="51" t="n"/>
      <c r="H2789" s="51" t="n"/>
      <c r="I2789" s="51" t="n"/>
      <c r="J2789" s="50" t="n"/>
      <c r="K2789" s="52">
        <f>IF(OR($A2789="",$E2789=""),"",IF($P2789=1,0,N($E2789)*N($F2789)-N($G2789)+N($H2789)))</f>
        <v/>
      </c>
      <c r="L2789" s="52">
        <f>IF(K2789="","",IF($P2789=1,0,N($E2789)*IFERROR(INDEX(Products!$D$8:$D$307,MATCH($D2789,Products!$A$8:$A$307,0)),0)))</f>
        <v/>
      </c>
      <c r="M2789" s="52">
        <f>IF(OR(K2789="",$O2789=0),IF(K2789="","",0),IF($P2789=1,0,K2789*(N(INDEX(Settings!$E$11:$E$18,$O2789))+N(INDEX(Settings!$G$11:$G$18,$O2789)))+N(INDEX(Settings!$F$11:$F$18,$O2789))))</f>
        <v/>
      </c>
      <c r="N2789" s="53">
        <f>IF(K2789="","",K2789-L2789-M2789-N($I2789)-$P2789*N(Settings!$D$20))</f>
        <v/>
      </c>
      <c r="O2789">
        <f>IF($C2789="",0,IFERROR(MATCH($C2789,Settings!$D$11:$D$18,0),0))</f>
        <v/>
      </c>
      <c r="P2789">
        <f>IF(LOWER(TRIM($J2789&amp;""))="x",1,0)</f>
        <v/>
      </c>
    </row>
    <row r="2790">
      <c r="A2790" s="49" t="n"/>
      <c r="B2790" s="50" t="n"/>
      <c r="C2790" s="50" t="n"/>
      <c r="D2790" s="50" t="n"/>
      <c r="E2790" s="50" t="n"/>
      <c r="F2790" s="51" t="n"/>
      <c r="G2790" s="51" t="n"/>
      <c r="H2790" s="51" t="n"/>
      <c r="I2790" s="51" t="n"/>
      <c r="J2790" s="50" t="n"/>
      <c r="K2790" s="52">
        <f>IF(OR($A2790="",$E2790=""),"",IF($P2790=1,0,N($E2790)*N($F2790)-N($G2790)+N($H2790)))</f>
        <v/>
      </c>
      <c r="L2790" s="52">
        <f>IF(K2790="","",IF($P2790=1,0,N($E2790)*IFERROR(INDEX(Products!$D$8:$D$307,MATCH($D2790,Products!$A$8:$A$307,0)),0)))</f>
        <v/>
      </c>
      <c r="M2790" s="52">
        <f>IF(OR(K2790="",$O2790=0),IF(K2790="","",0),IF($P2790=1,0,K2790*(N(INDEX(Settings!$E$11:$E$18,$O2790))+N(INDEX(Settings!$G$11:$G$18,$O2790)))+N(INDEX(Settings!$F$11:$F$18,$O2790))))</f>
        <v/>
      </c>
      <c r="N2790" s="53">
        <f>IF(K2790="","",K2790-L2790-M2790-N($I2790)-$P2790*N(Settings!$D$20))</f>
        <v/>
      </c>
      <c r="O2790">
        <f>IF($C2790="",0,IFERROR(MATCH($C2790,Settings!$D$11:$D$18,0),0))</f>
        <v/>
      </c>
      <c r="P2790">
        <f>IF(LOWER(TRIM($J2790&amp;""))="x",1,0)</f>
        <v/>
      </c>
    </row>
    <row r="2791">
      <c r="A2791" s="49" t="n"/>
      <c r="B2791" s="50" t="n"/>
      <c r="C2791" s="50" t="n"/>
      <c r="D2791" s="50" t="n"/>
      <c r="E2791" s="50" t="n"/>
      <c r="F2791" s="51" t="n"/>
      <c r="G2791" s="51" t="n"/>
      <c r="H2791" s="51" t="n"/>
      <c r="I2791" s="51" t="n"/>
      <c r="J2791" s="50" t="n"/>
      <c r="K2791" s="52">
        <f>IF(OR($A2791="",$E2791=""),"",IF($P2791=1,0,N($E2791)*N($F2791)-N($G2791)+N($H2791)))</f>
        <v/>
      </c>
      <c r="L2791" s="52">
        <f>IF(K2791="","",IF($P2791=1,0,N($E2791)*IFERROR(INDEX(Products!$D$8:$D$307,MATCH($D2791,Products!$A$8:$A$307,0)),0)))</f>
        <v/>
      </c>
      <c r="M2791" s="52">
        <f>IF(OR(K2791="",$O2791=0),IF(K2791="","",0),IF($P2791=1,0,K2791*(N(INDEX(Settings!$E$11:$E$18,$O2791))+N(INDEX(Settings!$G$11:$G$18,$O2791)))+N(INDEX(Settings!$F$11:$F$18,$O2791))))</f>
        <v/>
      </c>
      <c r="N2791" s="53">
        <f>IF(K2791="","",K2791-L2791-M2791-N($I2791)-$P2791*N(Settings!$D$20))</f>
        <v/>
      </c>
      <c r="O2791">
        <f>IF($C2791="",0,IFERROR(MATCH($C2791,Settings!$D$11:$D$18,0),0))</f>
        <v/>
      </c>
      <c r="P2791">
        <f>IF(LOWER(TRIM($J2791&amp;""))="x",1,0)</f>
        <v/>
      </c>
    </row>
    <row r="2792">
      <c r="A2792" s="49" t="n"/>
      <c r="B2792" s="50" t="n"/>
      <c r="C2792" s="50" t="n"/>
      <c r="D2792" s="50" t="n"/>
      <c r="E2792" s="50" t="n"/>
      <c r="F2792" s="51" t="n"/>
      <c r="G2792" s="51" t="n"/>
      <c r="H2792" s="51" t="n"/>
      <c r="I2792" s="51" t="n"/>
      <c r="J2792" s="50" t="n"/>
      <c r="K2792" s="52">
        <f>IF(OR($A2792="",$E2792=""),"",IF($P2792=1,0,N($E2792)*N($F2792)-N($G2792)+N($H2792)))</f>
        <v/>
      </c>
      <c r="L2792" s="52">
        <f>IF(K2792="","",IF($P2792=1,0,N($E2792)*IFERROR(INDEX(Products!$D$8:$D$307,MATCH($D2792,Products!$A$8:$A$307,0)),0)))</f>
        <v/>
      </c>
      <c r="M2792" s="52">
        <f>IF(OR(K2792="",$O2792=0),IF(K2792="","",0),IF($P2792=1,0,K2792*(N(INDEX(Settings!$E$11:$E$18,$O2792))+N(INDEX(Settings!$G$11:$G$18,$O2792)))+N(INDEX(Settings!$F$11:$F$18,$O2792))))</f>
        <v/>
      </c>
      <c r="N2792" s="53">
        <f>IF(K2792="","",K2792-L2792-M2792-N($I2792)-$P2792*N(Settings!$D$20))</f>
        <v/>
      </c>
      <c r="O2792">
        <f>IF($C2792="",0,IFERROR(MATCH($C2792,Settings!$D$11:$D$18,0),0))</f>
        <v/>
      </c>
      <c r="P2792">
        <f>IF(LOWER(TRIM($J2792&amp;""))="x",1,0)</f>
        <v/>
      </c>
    </row>
    <row r="2793">
      <c r="A2793" s="49" t="n"/>
      <c r="B2793" s="50" t="n"/>
      <c r="C2793" s="50" t="n"/>
      <c r="D2793" s="50" t="n"/>
      <c r="E2793" s="50" t="n"/>
      <c r="F2793" s="51" t="n"/>
      <c r="G2793" s="51" t="n"/>
      <c r="H2793" s="51" t="n"/>
      <c r="I2793" s="51" t="n"/>
      <c r="J2793" s="50" t="n"/>
      <c r="K2793" s="52">
        <f>IF(OR($A2793="",$E2793=""),"",IF($P2793=1,0,N($E2793)*N($F2793)-N($G2793)+N($H2793)))</f>
        <v/>
      </c>
      <c r="L2793" s="52">
        <f>IF(K2793="","",IF($P2793=1,0,N($E2793)*IFERROR(INDEX(Products!$D$8:$D$307,MATCH($D2793,Products!$A$8:$A$307,0)),0)))</f>
        <v/>
      </c>
      <c r="M2793" s="52">
        <f>IF(OR(K2793="",$O2793=0),IF(K2793="","",0),IF($P2793=1,0,K2793*(N(INDEX(Settings!$E$11:$E$18,$O2793))+N(INDEX(Settings!$G$11:$G$18,$O2793)))+N(INDEX(Settings!$F$11:$F$18,$O2793))))</f>
        <v/>
      </c>
      <c r="N2793" s="53">
        <f>IF(K2793="","",K2793-L2793-M2793-N($I2793)-$P2793*N(Settings!$D$20))</f>
        <v/>
      </c>
      <c r="O2793">
        <f>IF($C2793="",0,IFERROR(MATCH($C2793,Settings!$D$11:$D$18,0),0))</f>
        <v/>
      </c>
      <c r="P2793">
        <f>IF(LOWER(TRIM($J2793&amp;""))="x",1,0)</f>
        <v/>
      </c>
    </row>
    <row r="2794">
      <c r="A2794" s="49" t="n"/>
      <c r="B2794" s="50" t="n"/>
      <c r="C2794" s="50" t="n"/>
      <c r="D2794" s="50" t="n"/>
      <c r="E2794" s="50" t="n"/>
      <c r="F2794" s="51" t="n"/>
      <c r="G2794" s="51" t="n"/>
      <c r="H2794" s="51" t="n"/>
      <c r="I2794" s="51" t="n"/>
      <c r="J2794" s="50" t="n"/>
      <c r="K2794" s="52">
        <f>IF(OR($A2794="",$E2794=""),"",IF($P2794=1,0,N($E2794)*N($F2794)-N($G2794)+N($H2794)))</f>
        <v/>
      </c>
      <c r="L2794" s="52">
        <f>IF(K2794="","",IF($P2794=1,0,N($E2794)*IFERROR(INDEX(Products!$D$8:$D$307,MATCH($D2794,Products!$A$8:$A$307,0)),0)))</f>
        <v/>
      </c>
      <c r="M2794" s="52">
        <f>IF(OR(K2794="",$O2794=0),IF(K2794="","",0),IF($P2794=1,0,K2794*(N(INDEX(Settings!$E$11:$E$18,$O2794))+N(INDEX(Settings!$G$11:$G$18,$O2794)))+N(INDEX(Settings!$F$11:$F$18,$O2794))))</f>
        <v/>
      </c>
      <c r="N2794" s="53">
        <f>IF(K2794="","",K2794-L2794-M2794-N($I2794)-$P2794*N(Settings!$D$20))</f>
        <v/>
      </c>
      <c r="O2794">
        <f>IF($C2794="",0,IFERROR(MATCH($C2794,Settings!$D$11:$D$18,0),0))</f>
        <v/>
      </c>
      <c r="P2794">
        <f>IF(LOWER(TRIM($J2794&amp;""))="x",1,0)</f>
        <v/>
      </c>
    </row>
    <row r="2795">
      <c r="A2795" s="49" t="n"/>
      <c r="B2795" s="50" t="n"/>
      <c r="C2795" s="50" t="n"/>
      <c r="D2795" s="50" t="n"/>
      <c r="E2795" s="50" t="n"/>
      <c r="F2795" s="51" t="n"/>
      <c r="G2795" s="51" t="n"/>
      <c r="H2795" s="51" t="n"/>
      <c r="I2795" s="51" t="n"/>
      <c r="J2795" s="50" t="n"/>
      <c r="K2795" s="52">
        <f>IF(OR($A2795="",$E2795=""),"",IF($P2795=1,0,N($E2795)*N($F2795)-N($G2795)+N($H2795)))</f>
        <v/>
      </c>
      <c r="L2795" s="52">
        <f>IF(K2795="","",IF($P2795=1,0,N($E2795)*IFERROR(INDEX(Products!$D$8:$D$307,MATCH($D2795,Products!$A$8:$A$307,0)),0)))</f>
        <v/>
      </c>
      <c r="M2795" s="52">
        <f>IF(OR(K2795="",$O2795=0),IF(K2795="","",0),IF($P2795=1,0,K2795*(N(INDEX(Settings!$E$11:$E$18,$O2795))+N(INDEX(Settings!$G$11:$G$18,$O2795)))+N(INDEX(Settings!$F$11:$F$18,$O2795))))</f>
        <v/>
      </c>
      <c r="N2795" s="53">
        <f>IF(K2795="","",K2795-L2795-M2795-N($I2795)-$P2795*N(Settings!$D$20))</f>
        <v/>
      </c>
      <c r="O2795">
        <f>IF($C2795="",0,IFERROR(MATCH($C2795,Settings!$D$11:$D$18,0),0))</f>
        <v/>
      </c>
      <c r="P2795">
        <f>IF(LOWER(TRIM($J2795&amp;""))="x",1,0)</f>
        <v/>
      </c>
    </row>
    <row r="2796">
      <c r="A2796" s="49" t="n"/>
      <c r="B2796" s="50" t="n"/>
      <c r="C2796" s="50" t="n"/>
      <c r="D2796" s="50" t="n"/>
      <c r="E2796" s="50" t="n"/>
      <c r="F2796" s="51" t="n"/>
      <c r="G2796" s="51" t="n"/>
      <c r="H2796" s="51" t="n"/>
      <c r="I2796" s="51" t="n"/>
      <c r="J2796" s="50" t="n"/>
      <c r="K2796" s="52">
        <f>IF(OR($A2796="",$E2796=""),"",IF($P2796=1,0,N($E2796)*N($F2796)-N($G2796)+N($H2796)))</f>
        <v/>
      </c>
      <c r="L2796" s="52">
        <f>IF(K2796="","",IF($P2796=1,0,N($E2796)*IFERROR(INDEX(Products!$D$8:$D$307,MATCH($D2796,Products!$A$8:$A$307,0)),0)))</f>
        <v/>
      </c>
      <c r="M2796" s="52">
        <f>IF(OR(K2796="",$O2796=0),IF(K2796="","",0),IF($P2796=1,0,K2796*(N(INDEX(Settings!$E$11:$E$18,$O2796))+N(INDEX(Settings!$G$11:$G$18,$O2796)))+N(INDEX(Settings!$F$11:$F$18,$O2796))))</f>
        <v/>
      </c>
      <c r="N2796" s="53">
        <f>IF(K2796="","",K2796-L2796-M2796-N($I2796)-$P2796*N(Settings!$D$20))</f>
        <v/>
      </c>
      <c r="O2796">
        <f>IF($C2796="",0,IFERROR(MATCH($C2796,Settings!$D$11:$D$18,0),0))</f>
        <v/>
      </c>
      <c r="P2796">
        <f>IF(LOWER(TRIM($J2796&amp;""))="x",1,0)</f>
        <v/>
      </c>
    </row>
    <row r="2797">
      <c r="A2797" s="49" t="n"/>
      <c r="B2797" s="50" t="n"/>
      <c r="C2797" s="50" t="n"/>
      <c r="D2797" s="50" t="n"/>
      <c r="E2797" s="50" t="n"/>
      <c r="F2797" s="51" t="n"/>
      <c r="G2797" s="51" t="n"/>
      <c r="H2797" s="51" t="n"/>
      <c r="I2797" s="51" t="n"/>
      <c r="J2797" s="50" t="n"/>
      <c r="K2797" s="52">
        <f>IF(OR($A2797="",$E2797=""),"",IF($P2797=1,0,N($E2797)*N($F2797)-N($G2797)+N($H2797)))</f>
        <v/>
      </c>
      <c r="L2797" s="52">
        <f>IF(K2797="","",IF($P2797=1,0,N($E2797)*IFERROR(INDEX(Products!$D$8:$D$307,MATCH($D2797,Products!$A$8:$A$307,0)),0)))</f>
        <v/>
      </c>
      <c r="M2797" s="52">
        <f>IF(OR(K2797="",$O2797=0),IF(K2797="","",0),IF($P2797=1,0,K2797*(N(INDEX(Settings!$E$11:$E$18,$O2797))+N(INDEX(Settings!$G$11:$G$18,$O2797)))+N(INDEX(Settings!$F$11:$F$18,$O2797))))</f>
        <v/>
      </c>
      <c r="N2797" s="53">
        <f>IF(K2797="","",K2797-L2797-M2797-N($I2797)-$P2797*N(Settings!$D$20))</f>
        <v/>
      </c>
      <c r="O2797">
        <f>IF($C2797="",0,IFERROR(MATCH($C2797,Settings!$D$11:$D$18,0),0))</f>
        <v/>
      </c>
      <c r="P2797">
        <f>IF(LOWER(TRIM($J2797&amp;""))="x",1,0)</f>
        <v/>
      </c>
    </row>
    <row r="2798">
      <c r="A2798" s="49" t="n"/>
      <c r="B2798" s="50" t="n"/>
      <c r="C2798" s="50" t="n"/>
      <c r="D2798" s="50" t="n"/>
      <c r="E2798" s="50" t="n"/>
      <c r="F2798" s="51" t="n"/>
      <c r="G2798" s="51" t="n"/>
      <c r="H2798" s="51" t="n"/>
      <c r="I2798" s="51" t="n"/>
      <c r="J2798" s="50" t="n"/>
      <c r="K2798" s="52">
        <f>IF(OR($A2798="",$E2798=""),"",IF($P2798=1,0,N($E2798)*N($F2798)-N($G2798)+N($H2798)))</f>
        <v/>
      </c>
      <c r="L2798" s="52">
        <f>IF(K2798="","",IF($P2798=1,0,N($E2798)*IFERROR(INDEX(Products!$D$8:$D$307,MATCH($D2798,Products!$A$8:$A$307,0)),0)))</f>
        <v/>
      </c>
      <c r="M2798" s="52">
        <f>IF(OR(K2798="",$O2798=0),IF(K2798="","",0),IF($P2798=1,0,K2798*(N(INDEX(Settings!$E$11:$E$18,$O2798))+N(INDEX(Settings!$G$11:$G$18,$O2798)))+N(INDEX(Settings!$F$11:$F$18,$O2798))))</f>
        <v/>
      </c>
      <c r="N2798" s="53">
        <f>IF(K2798="","",K2798-L2798-M2798-N($I2798)-$P2798*N(Settings!$D$20))</f>
        <v/>
      </c>
      <c r="O2798">
        <f>IF($C2798="",0,IFERROR(MATCH($C2798,Settings!$D$11:$D$18,0),0))</f>
        <v/>
      </c>
      <c r="P2798">
        <f>IF(LOWER(TRIM($J2798&amp;""))="x",1,0)</f>
        <v/>
      </c>
    </row>
    <row r="2799">
      <c r="A2799" s="49" t="n"/>
      <c r="B2799" s="50" t="n"/>
      <c r="C2799" s="50" t="n"/>
      <c r="D2799" s="50" t="n"/>
      <c r="E2799" s="50" t="n"/>
      <c r="F2799" s="51" t="n"/>
      <c r="G2799" s="51" t="n"/>
      <c r="H2799" s="51" t="n"/>
      <c r="I2799" s="51" t="n"/>
      <c r="J2799" s="50" t="n"/>
      <c r="K2799" s="52">
        <f>IF(OR($A2799="",$E2799=""),"",IF($P2799=1,0,N($E2799)*N($F2799)-N($G2799)+N($H2799)))</f>
        <v/>
      </c>
      <c r="L2799" s="52">
        <f>IF(K2799="","",IF($P2799=1,0,N($E2799)*IFERROR(INDEX(Products!$D$8:$D$307,MATCH($D2799,Products!$A$8:$A$307,0)),0)))</f>
        <v/>
      </c>
      <c r="M2799" s="52">
        <f>IF(OR(K2799="",$O2799=0),IF(K2799="","",0),IF($P2799=1,0,K2799*(N(INDEX(Settings!$E$11:$E$18,$O2799))+N(INDEX(Settings!$G$11:$G$18,$O2799)))+N(INDEX(Settings!$F$11:$F$18,$O2799))))</f>
        <v/>
      </c>
      <c r="N2799" s="53">
        <f>IF(K2799="","",K2799-L2799-M2799-N($I2799)-$P2799*N(Settings!$D$20))</f>
        <v/>
      </c>
      <c r="O2799">
        <f>IF($C2799="",0,IFERROR(MATCH($C2799,Settings!$D$11:$D$18,0),0))</f>
        <v/>
      </c>
      <c r="P2799">
        <f>IF(LOWER(TRIM($J2799&amp;""))="x",1,0)</f>
        <v/>
      </c>
    </row>
    <row r="2800">
      <c r="A2800" s="49" t="n"/>
      <c r="B2800" s="50" t="n"/>
      <c r="C2800" s="50" t="n"/>
      <c r="D2800" s="50" t="n"/>
      <c r="E2800" s="50" t="n"/>
      <c r="F2800" s="51" t="n"/>
      <c r="G2800" s="51" t="n"/>
      <c r="H2800" s="51" t="n"/>
      <c r="I2800" s="51" t="n"/>
      <c r="J2800" s="50" t="n"/>
      <c r="K2800" s="52">
        <f>IF(OR($A2800="",$E2800=""),"",IF($P2800=1,0,N($E2800)*N($F2800)-N($G2800)+N($H2800)))</f>
        <v/>
      </c>
      <c r="L2800" s="52">
        <f>IF(K2800="","",IF($P2800=1,0,N($E2800)*IFERROR(INDEX(Products!$D$8:$D$307,MATCH($D2800,Products!$A$8:$A$307,0)),0)))</f>
        <v/>
      </c>
      <c r="M2800" s="52">
        <f>IF(OR(K2800="",$O2800=0),IF(K2800="","",0),IF($P2800=1,0,K2800*(N(INDEX(Settings!$E$11:$E$18,$O2800))+N(INDEX(Settings!$G$11:$G$18,$O2800)))+N(INDEX(Settings!$F$11:$F$18,$O2800))))</f>
        <v/>
      </c>
      <c r="N2800" s="53">
        <f>IF(K2800="","",K2800-L2800-M2800-N($I2800)-$P2800*N(Settings!$D$20))</f>
        <v/>
      </c>
      <c r="O2800">
        <f>IF($C2800="",0,IFERROR(MATCH($C2800,Settings!$D$11:$D$18,0),0))</f>
        <v/>
      </c>
      <c r="P2800">
        <f>IF(LOWER(TRIM($J2800&amp;""))="x",1,0)</f>
        <v/>
      </c>
    </row>
    <row r="2801">
      <c r="A2801" s="49" t="n"/>
      <c r="B2801" s="50" t="n"/>
      <c r="C2801" s="50" t="n"/>
      <c r="D2801" s="50" t="n"/>
      <c r="E2801" s="50" t="n"/>
      <c r="F2801" s="51" t="n"/>
      <c r="G2801" s="51" t="n"/>
      <c r="H2801" s="51" t="n"/>
      <c r="I2801" s="51" t="n"/>
      <c r="J2801" s="50" t="n"/>
      <c r="K2801" s="52">
        <f>IF(OR($A2801="",$E2801=""),"",IF($P2801=1,0,N($E2801)*N($F2801)-N($G2801)+N($H2801)))</f>
        <v/>
      </c>
      <c r="L2801" s="52">
        <f>IF(K2801="","",IF($P2801=1,0,N($E2801)*IFERROR(INDEX(Products!$D$8:$D$307,MATCH($D2801,Products!$A$8:$A$307,0)),0)))</f>
        <v/>
      </c>
      <c r="M2801" s="52">
        <f>IF(OR(K2801="",$O2801=0),IF(K2801="","",0),IF($P2801=1,0,K2801*(N(INDEX(Settings!$E$11:$E$18,$O2801))+N(INDEX(Settings!$G$11:$G$18,$O2801)))+N(INDEX(Settings!$F$11:$F$18,$O2801))))</f>
        <v/>
      </c>
      <c r="N2801" s="53">
        <f>IF(K2801="","",K2801-L2801-M2801-N($I2801)-$P2801*N(Settings!$D$20))</f>
        <v/>
      </c>
      <c r="O2801">
        <f>IF($C2801="",0,IFERROR(MATCH($C2801,Settings!$D$11:$D$18,0),0))</f>
        <v/>
      </c>
      <c r="P2801">
        <f>IF(LOWER(TRIM($J2801&amp;""))="x",1,0)</f>
        <v/>
      </c>
    </row>
    <row r="2802">
      <c r="A2802" s="49" t="n"/>
      <c r="B2802" s="50" t="n"/>
      <c r="C2802" s="50" t="n"/>
      <c r="D2802" s="50" t="n"/>
      <c r="E2802" s="50" t="n"/>
      <c r="F2802" s="51" t="n"/>
      <c r="G2802" s="51" t="n"/>
      <c r="H2802" s="51" t="n"/>
      <c r="I2802" s="51" t="n"/>
      <c r="J2802" s="50" t="n"/>
      <c r="K2802" s="52">
        <f>IF(OR($A2802="",$E2802=""),"",IF($P2802=1,0,N($E2802)*N($F2802)-N($G2802)+N($H2802)))</f>
        <v/>
      </c>
      <c r="L2802" s="52">
        <f>IF(K2802="","",IF($P2802=1,0,N($E2802)*IFERROR(INDEX(Products!$D$8:$D$307,MATCH($D2802,Products!$A$8:$A$307,0)),0)))</f>
        <v/>
      </c>
      <c r="M2802" s="52">
        <f>IF(OR(K2802="",$O2802=0),IF(K2802="","",0),IF($P2802=1,0,K2802*(N(INDEX(Settings!$E$11:$E$18,$O2802))+N(INDEX(Settings!$G$11:$G$18,$O2802)))+N(INDEX(Settings!$F$11:$F$18,$O2802))))</f>
        <v/>
      </c>
      <c r="N2802" s="53">
        <f>IF(K2802="","",K2802-L2802-M2802-N($I2802)-$P2802*N(Settings!$D$20))</f>
        <v/>
      </c>
      <c r="O2802">
        <f>IF($C2802="",0,IFERROR(MATCH($C2802,Settings!$D$11:$D$18,0),0))</f>
        <v/>
      </c>
      <c r="P2802">
        <f>IF(LOWER(TRIM($J2802&amp;""))="x",1,0)</f>
        <v/>
      </c>
    </row>
    <row r="2803">
      <c r="A2803" s="49" t="n"/>
      <c r="B2803" s="50" t="n"/>
      <c r="C2803" s="50" t="n"/>
      <c r="D2803" s="50" t="n"/>
      <c r="E2803" s="50" t="n"/>
      <c r="F2803" s="51" t="n"/>
      <c r="G2803" s="51" t="n"/>
      <c r="H2803" s="51" t="n"/>
      <c r="I2803" s="51" t="n"/>
      <c r="J2803" s="50" t="n"/>
      <c r="K2803" s="52">
        <f>IF(OR($A2803="",$E2803=""),"",IF($P2803=1,0,N($E2803)*N($F2803)-N($G2803)+N($H2803)))</f>
        <v/>
      </c>
      <c r="L2803" s="52">
        <f>IF(K2803="","",IF($P2803=1,0,N($E2803)*IFERROR(INDEX(Products!$D$8:$D$307,MATCH($D2803,Products!$A$8:$A$307,0)),0)))</f>
        <v/>
      </c>
      <c r="M2803" s="52">
        <f>IF(OR(K2803="",$O2803=0),IF(K2803="","",0),IF($P2803=1,0,K2803*(N(INDEX(Settings!$E$11:$E$18,$O2803))+N(INDEX(Settings!$G$11:$G$18,$O2803)))+N(INDEX(Settings!$F$11:$F$18,$O2803))))</f>
        <v/>
      </c>
      <c r="N2803" s="53">
        <f>IF(K2803="","",K2803-L2803-M2803-N($I2803)-$P2803*N(Settings!$D$20))</f>
        <v/>
      </c>
      <c r="O2803">
        <f>IF($C2803="",0,IFERROR(MATCH($C2803,Settings!$D$11:$D$18,0),0))</f>
        <v/>
      </c>
      <c r="P2803">
        <f>IF(LOWER(TRIM($J2803&amp;""))="x",1,0)</f>
        <v/>
      </c>
    </row>
    <row r="2804">
      <c r="A2804" s="49" t="n"/>
      <c r="B2804" s="50" t="n"/>
      <c r="C2804" s="50" t="n"/>
      <c r="D2804" s="50" t="n"/>
      <c r="E2804" s="50" t="n"/>
      <c r="F2804" s="51" t="n"/>
      <c r="G2804" s="51" t="n"/>
      <c r="H2804" s="51" t="n"/>
      <c r="I2804" s="51" t="n"/>
      <c r="J2804" s="50" t="n"/>
      <c r="K2804" s="52">
        <f>IF(OR($A2804="",$E2804=""),"",IF($P2804=1,0,N($E2804)*N($F2804)-N($G2804)+N($H2804)))</f>
        <v/>
      </c>
      <c r="L2804" s="52">
        <f>IF(K2804="","",IF($P2804=1,0,N($E2804)*IFERROR(INDEX(Products!$D$8:$D$307,MATCH($D2804,Products!$A$8:$A$307,0)),0)))</f>
        <v/>
      </c>
      <c r="M2804" s="52">
        <f>IF(OR(K2804="",$O2804=0),IF(K2804="","",0),IF($P2804=1,0,K2804*(N(INDEX(Settings!$E$11:$E$18,$O2804))+N(INDEX(Settings!$G$11:$G$18,$O2804)))+N(INDEX(Settings!$F$11:$F$18,$O2804))))</f>
        <v/>
      </c>
      <c r="N2804" s="53">
        <f>IF(K2804="","",K2804-L2804-M2804-N($I2804)-$P2804*N(Settings!$D$20))</f>
        <v/>
      </c>
      <c r="O2804">
        <f>IF($C2804="",0,IFERROR(MATCH($C2804,Settings!$D$11:$D$18,0),0))</f>
        <v/>
      </c>
      <c r="P2804">
        <f>IF(LOWER(TRIM($J2804&amp;""))="x",1,0)</f>
        <v/>
      </c>
    </row>
    <row r="2805">
      <c r="A2805" s="49" t="n"/>
      <c r="B2805" s="50" t="n"/>
      <c r="C2805" s="50" t="n"/>
      <c r="D2805" s="50" t="n"/>
      <c r="E2805" s="50" t="n"/>
      <c r="F2805" s="51" t="n"/>
      <c r="G2805" s="51" t="n"/>
      <c r="H2805" s="51" t="n"/>
      <c r="I2805" s="51" t="n"/>
      <c r="J2805" s="50" t="n"/>
      <c r="K2805" s="52">
        <f>IF(OR($A2805="",$E2805=""),"",IF($P2805=1,0,N($E2805)*N($F2805)-N($G2805)+N($H2805)))</f>
        <v/>
      </c>
      <c r="L2805" s="52">
        <f>IF(K2805="","",IF($P2805=1,0,N($E2805)*IFERROR(INDEX(Products!$D$8:$D$307,MATCH($D2805,Products!$A$8:$A$307,0)),0)))</f>
        <v/>
      </c>
      <c r="M2805" s="52">
        <f>IF(OR(K2805="",$O2805=0),IF(K2805="","",0),IF($P2805=1,0,K2805*(N(INDEX(Settings!$E$11:$E$18,$O2805))+N(INDEX(Settings!$G$11:$G$18,$O2805)))+N(INDEX(Settings!$F$11:$F$18,$O2805))))</f>
        <v/>
      </c>
      <c r="N2805" s="53">
        <f>IF(K2805="","",K2805-L2805-M2805-N($I2805)-$P2805*N(Settings!$D$20))</f>
        <v/>
      </c>
      <c r="O2805">
        <f>IF($C2805="",0,IFERROR(MATCH($C2805,Settings!$D$11:$D$18,0),0))</f>
        <v/>
      </c>
      <c r="P2805">
        <f>IF(LOWER(TRIM($J2805&amp;""))="x",1,0)</f>
        <v/>
      </c>
    </row>
    <row r="2806">
      <c r="A2806" s="49" t="n"/>
      <c r="B2806" s="50" t="n"/>
      <c r="C2806" s="50" t="n"/>
      <c r="D2806" s="50" t="n"/>
      <c r="E2806" s="50" t="n"/>
      <c r="F2806" s="51" t="n"/>
      <c r="G2806" s="51" t="n"/>
      <c r="H2806" s="51" t="n"/>
      <c r="I2806" s="51" t="n"/>
      <c r="J2806" s="50" t="n"/>
      <c r="K2806" s="52">
        <f>IF(OR($A2806="",$E2806=""),"",IF($P2806=1,0,N($E2806)*N($F2806)-N($G2806)+N($H2806)))</f>
        <v/>
      </c>
      <c r="L2806" s="52">
        <f>IF(K2806="","",IF($P2806=1,0,N($E2806)*IFERROR(INDEX(Products!$D$8:$D$307,MATCH($D2806,Products!$A$8:$A$307,0)),0)))</f>
        <v/>
      </c>
      <c r="M2806" s="52">
        <f>IF(OR(K2806="",$O2806=0),IF(K2806="","",0),IF($P2806=1,0,K2806*(N(INDEX(Settings!$E$11:$E$18,$O2806))+N(INDEX(Settings!$G$11:$G$18,$O2806)))+N(INDEX(Settings!$F$11:$F$18,$O2806))))</f>
        <v/>
      </c>
      <c r="N2806" s="53">
        <f>IF(K2806="","",K2806-L2806-M2806-N($I2806)-$P2806*N(Settings!$D$20))</f>
        <v/>
      </c>
      <c r="O2806">
        <f>IF($C2806="",0,IFERROR(MATCH($C2806,Settings!$D$11:$D$18,0),0))</f>
        <v/>
      </c>
      <c r="P2806">
        <f>IF(LOWER(TRIM($J2806&amp;""))="x",1,0)</f>
        <v/>
      </c>
    </row>
    <row r="2807">
      <c r="A2807" s="49" t="n"/>
      <c r="B2807" s="50" t="n"/>
      <c r="C2807" s="50" t="n"/>
      <c r="D2807" s="50" t="n"/>
      <c r="E2807" s="50" t="n"/>
      <c r="F2807" s="51" t="n"/>
      <c r="G2807" s="51" t="n"/>
      <c r="H2807" s="51" t="n"/>
      <c r="I2807" s="51" t="n"/>
      <c r="J2807" s="50" t="n"/>
      <c r="K2807" s="52">
        <f>IF(OR($A2807="",$E2807=""),"",IF($P2807=1,0,N($E2807)*N($F2807)-N($G2807)+N($H2807)))</f>
        <v/>
      </c>
      <c r="L2807" s="52">
        <f>IF(K2807="","",IF($P2807=1,0,N($E2807)*IFERROR(INDEX(Products!$D$8:$D$307,MATCH($D2807,Products!$A$8:$A$307,0)),0)))</f>
        <v/>
      </c>
      <c r="M2807" s="52">
        <f>IF(OR(K2807="",$O2807=0),IF(K2807="","",0),IF($P2807=1,0,K2807*(N(INDEX(Settings!$E$11:$E$18,$O2807))+N(INDEX(Settings!$G$11:$G$18,$O2807)))+N(INDEX(Settings!$F$11:$F$18,$O2807))))</f>
        <v/>
      </c>
      <c r="N2807" s="53">
        <f>IF(K2807="","",K2807-L2807-M2807-N($I2807)-$P2807*N(Settings!$D$20))</f>
        <v/>
      </c>
      <c r="O2807">
        <f>IF($C2807="",0,IFERROR(MATCH($C2807,Settings!$D$11:$D$18,0),0))</f>
        <v/>
      </c>
      <c r="P2807">
        <f>IF(LOWER(TRIM($J2807&amp;""))="x",1,0)</f>
        <v/>
      </c>
    </row>
    <row r="2808">
      <c r="A2808" s="49" t="n"/>
      <c r="B2808" s="50" t="n"/>
      <c r="C2808" s="50" t="n"/>
      <c r="D2808" s="50" t="n"/>
      <c r="E2808" s="50" t="n"/>
      <c r="F2808" s="51" t="n"/>
      <c r="G2808" s="51" t="n"/>
      <c r="H2808" s="51" t="n"/>
      <c r="I2808" s="51" t="n"/>
      <c r="J2808" s="50" t="n"/>
      <c r="K2808" s="52">
        <f>IF(OR($A2808="",$E2808=""),"",IF($P2808=1,0,N($E2808)*N($F2808)-N($G2808)+N($H2808)))</f>
        <v/>
      </c>
      <c r="L2808" s="52">
        <f>IF(K2808="","",IF($P2808=1,0,N($E2808)*IFERROR(INDEX(Products!$D$8:$D$307,MATCH($D2808,Products!$A$8:$A$307,0)),0)))</f>
        <v/>
      </c>
      <c r="M2808" s="52">
        <f>IF(OR(K2808="",$O2808=0),IF(K2808="","",0),IF($P2808=1,0,K2808*(N(INDEX(Settings!$E$11:$E$18,$O2808))+N(INDEX(Settings!$G$11:$G$18,$O2808)))+N(INDEX(Settings!$F$11:$F$18,$O2808))))</f>
        <v/>
      </c>
      <c r="N2808" s="53">
        <f>IF(K2808="","",K2808-L2808-M2808-N($I2808)-$P2808*N(Settings!$D$20))</f>
        <v/>
      </c>
      <c r="O2808">
        <f>IF($C2808="",0,IFERROR(MATCH($C2808,Settings!$D$11:$D$18,0),0))</f>
        <v/>
      </c>
      <c r="P2808">
        <f>IF(LOWER(TRIM($J2808&amp;""))="x",1,0)</f>
        <v/>
      </c>
    </row>
    <row r="2809">
      <c r="A2809" s="49" t="n"/>
      <c r="B2809" s="50" t="n"/>
      <c r="C2809" s="50" t="n"/>
      <c r="D2809" s="50" t="n"/>
      <c r="E2809" s="50" t="n"/>
      <c r="F2809" s="51" t="n"/>
      <c r="G2809" s="51" t="n"/>
      <c r="H2809" s="51" t="n"/>
      <c r="I2809" s="51" t="n"/>
      <c r="J2809" s="50" t="n"/>
      <c r="K2809" s="52">
        <f>IF(OR($A2809="",$E2809=""),"",IF($P2809=1,0,N($E2809)*N($F2809)-N($G2809)+N($H2809)))</f>
        <v/>
      </c>
      <c r="L2809" s="52">
        <f>IF(K2809="","",IF($P2809=1,0,N($E2809)*IFERROR(INDEX(Products!$D$8:$D$307,MATCH($D2809,Products!$A$8:$A$307,0)),0)))</f>
        <v/>
      </c>
      <c r="M2809" s="52">
        <f>IF(OR(K2809="",$O2809=0),IF(K2809="","",0),IF($P2809=1,0,K2809*(N(INDEX(Settings!$E$11:$E$18,$O2809))+N(INDEX(Settings!$G$11:$G$18,$O2809)))+N(INDEX(Settings!$F$11:$F$18,$O2809))))</f>
        <v/>
      </c>
      <c r="N2809" s="53">
        <f>IF(K2809="","",K2809-L2809-M2809-N($I2809)-$P2809*N(Settings!$D$20))</f>
        <v/>
      </c>
      <c r="O2809">
        <f>IF($C2809="",0,IFERROR(MATCH($C2809,Settings!$D$11:$D$18,0),0))</f>
        <v/>
      </c>
      <c r="P2809">
        <f>IF(LOWER(TRIM($J2809&amp;""))="x",1,0)</f>
        <v/>
      </c>
    </row>
    <row r="2810">
      <c r="A2810" s="49" t="n"/>
      <c r="B2810" s="50" t="n"/>
      <c r="C2810" s="50" t="n"/>
      <c r="D2810" s="50" t="n"/>
      <c r="E2810" s="50" t="n"/>
      <c r="F2810" s="51" t="n"/>
      <c r="G2810" s="51" t="n"/>
      <c r="H2810" s="51" t="n"/>
      <c r="I2810" s="51" t="n"/>
      <c r="J2810" s="50" t="n"/>
      <c r="K2810" s="52">
        <f>IF(OR($A2810="",$E2810=""),"",IF($P2810=1,0,N($E2810)*N($F2810)-N($G2810)+N($H2810)))</f>
        <v/>
      </c>
      <c r="L2810" s="52">
        <f>IF(K2810="","",IF($P2810=1,0,N($E2810)*IFERROR(INDEX(Products!$D$8:$D$307,MATCH($D2810,Products!$A$8:$A$307,0)),0)))</f>
        <v/>
      </c>
      <c r="M2810" s="52">
        <f>IF(OR(K2810="",$O2810=0),IF(K2810="","",0),IF($P2810=1,0,K2810*(N(INDEX(Settings!$E$11:$E$18,$O2810))+N(INDEX(Settings!$G$11:$G$18,$O2810)))+N(INDEX(Settings!$F$11:$F$18,$O2810))))</f>
        <v/>
      </c>
      <c r="N2810" s="53">
        <f>IF(K2810="","",K2810-L2810-M2810-N($I2810)-$P2810*N(Settings!$D$20))</f>
        <v/>
      </c>
      <c r="O2810">
        <f>IF($C2810="",0,IFERROR(MATCH($C2810,Settings!$D$11:$D$18,0),0))</f>
        <v/>
      </c>
      <c r="P2810">
        <f>IF(LOWER(TRIM($J2810&amp;""))="x",1,0)</f>
        <v/>
      </c>
    </row>
    <row r="2811">
      <c r="A2811" s="49" t="n"/>
      <c r="B2811" s="50" t="n"/>
      <c r="C2811" s="50" t="n"/>
      <c r="D2811" s="50" t="n"/>
      <c r="E2811" s="50" t="n"/>
      <c r="F2811" s="51" t="n"/>
      <c r="G2811" s="51" t="n"/>
      <c r="H2811" s="51" t="n"/>
      <c r="I2811" s="51" t="n"/>
      <c r="J2811" s="50" t="n"/>
      <c r="K2811" s="52">
        <f>IF(OR($A2811="",$E2811=""),"",IF($P2811=1,0,N($E2811)*N($F2811)-N($G2811)+N($H2811)))</f>
        <v/>
      </c>
      <c r="L2811" s="52">
        <f>IF(K2811="","",IF($P2811=1,0,N($E2811)*IFERROR(INDEX(Products!$D$8:$D$307,MATCH($D2811,Products!$A$8:$A$307,0)),0)))</f>
        <v/>
      </c>
      <c r="M2811" s="52">
        <f>IF(OR(K2811="",$O2811=0),IF(K2811="","",0),IF($P2811=1,0,K2811*(N(INDEX(Settings!$E$11:$E$18,$O2811))+N(INDEX(Settings!$G$11:$G$18,$O2811)))+N(INDEX(Settings!$F$11:$F$18,$O2811))))</f>
        <v/>
      </c>
      <c r="N2811" s="53">
        <f>IF(K2811="","",K2811-L2811-M2811-N($I2811)-$P2811*N(Settings!$D$20))</f>
        <v/>
      </c>
      <c r="O2811">
        <f>IF($C2811="",0,IFERROR(MATCH($C2811,Settings!$D$11:$D$18,0),0))</f>
        <v/>
      </c>
      <c r="P2811">
        <f>IF(LOWER(TRIM($J2811&amp;""))="x",1,0)</f>
        <v/>
      </c>
    </row>
    <row r="2812">
      <c r="A2812" s="49" t="n"/>
      <c r="B2812" s="50" t="n"/>
      <c r="C2812" s="50" t="n"/>
      <c r="D2812" s="50" t="n"/>
      <c r="E2812" s="50" t="n"/>
      <c r="F2812" s="51" t="n"/>
      <c r="G2812" s="51" t="n"/>
      <c r="H2812" s="51" t="n"/>
      <c r="I2812" s="51" t="n"/>
      <c r="J2812" s="50" t="n"/>
      <c r="K2812" s="52">
        <f>IF(OR($A2812="",$E2812=""),"",IF($P2812=1,0,N($E2812)*N($F2812)-N($G2812)+N($H2812)))</f>
        <v/>
      </c>
      <c r="L2812" s="52">
        <f>IF(K2812="","",IF($P2812=1,0,N($E2812)*IFERROR(INDEX(Products!$D$8:$D$307,MATCH($D2812,Products!$A$8:$A$307,0)),0)))</f>
        <v/>
      </c>
      <c r="M2812" s="52">
        <f>IF(OR(K2812="",$O2812=0),IF(K2812="","",0),IF($P2812=1,0,K2812*(N(INDEX(Settings!$E$11:$E$18,$O2812))+N(INDEX(Settings!$G$11:$G$18,$O2812)))+N(INDEX(Settings!$F$11:$F$18,$O2812))))</f>
        <v/>
      </c>
      <c r="N2812" s="53">
        <f>IF(K2812="","",K2812-L2812-M2812-N($I2812)-$P2812*N(Settings!$D$20))</f>
        <v/>
      </c>
      <c r="O2812">
        <f>IF($C2812="",0,IFERROR(MATCH($C2812,Settings!$D$11:$D$18,0),0))</f>
        <v/>
      </c>
      <c r="P2812">
        <f>IF(LOWER(TRIM($J2812&amp;""))="x",1,0)</f>
        <v/>
      </c>
    </row>
    <row r="2813">
      <c r="A2813" s="49" t="n"/>
      <c r="B2813" s="50" t="n"/>
      <c r="C2813" s="50" t="n"/>
      <c r="D2813" s="50" t="n"/>
      <c r="E2813" s="50" t="n"/>
      <c r="F2813" s="51" t="n"/>
      <c r="G2813" s="51" t="n"/>
      <c r="H2813" s="51" t="n"/>
      <c r="I2813" s="51" t="n"/>
      <c r="J2813" s="50" t="n"/>
      <c r="K2813" s="52">
        <f>IF(OR($A2813="",$E2813=""),"",IF($P2813=1,0,N($E2813)*N($F2813)-N($G2813)+N($H2813)))</f>
        <v/>
      </c>
      <c r="L2813" s="52">
        <f>IF(K2813="","",IF($P2813=1,0,N($E2813)*IFERROR(INDEX(Products!$D$8:$D$307,MATCH($D2813,Products!$A$8:$A$307,0)),0)))</f>
        <v/>
      </c>
      <c r="M2813" s="52">
        <f>IF(OR(K2813="",$O2813=0),IF(K2813="","",0),IF($P2813=1,0,K2813*(N(INDEX(Settings!$E$11:$E$18,$O2813))+N(INDEX(Settings!$G$11:$G$18,$O2813)))+N(INDEX(Settings!$F$11:$F$18,$O2813))))</f>
        <v/>
      </c>
      <c r="N2813" s="53">
        <f>IF(K2813="","",K2813-L2813-M2813-N($I2813)-$P2813*N(Settings!$D$20))</f>
        <v/>
      </c>
      <c r="O2813">
        <f>IF($C2813="",0,IFERROR(MATCH($C2813,Settings!$D$11:$D$18,0),0))</f>
        <v/>
      </c>
      <c r="P2813">
        <f>IF(LOWER(TRIM($J2813&amp;""))="x",1,0)</f>
        <v/>
      </c>
    </row>
    <row r="2814">
      <c r="A2814" s="49" t="n"/>
      <c r="B2814" s="50" t="n"/>
      <c r="C2814" s="50" t="n"/>
      <c r="D2814" s="50" t="n"/>
      <c r="E2814" s="50" t="n"/>
      <c r="F2814" s="51" t="n"/>
      <c r="G2814" s="51" t="n"/>
      <c r="H2814" s="51" t="n"/>
      <c r="I2814" s="51" t="n"/>
      <c r="J2814" s="50" t="n"/>
      <c r="K2814" s="52">
        <f>IF(OR($A2814="",$E2814=""),"",IF($P2814=1,0,N($E2814)*N($F2814)-N($G2814)+N($H2814)))</f>
        <v/>
      </c>
      <c r="L2814" s="52">
        <f>IF(K2814="","",IF($P2814=1,0,N($E2814)*IFERROR(INDEX(Products!$D$8:$D$307,MATCH($D2814,Products!$A$8:$A$307,0)),0)))</f>
        <v/>
      </c>
      <c r="M2814" s="52">
        <f>IF(OR(K2814="",$O2814=0),IF(K2814="","",0),IF($P2814=1,0,K2814*(N(INDEX(Settings!$E$11:$E$18,$O2814))+N(INDEX(Settings!$G$11:$G$18,$O2814)))+N(INDEX(Settings!$F$11:$F$18,$O2814))))</f>
        <v/>
      </c>
      <c r="N2814" s="53">
        <f>IF(K2814="","",K2814-L2814-M2814-N($I2814)-$P2814*N(Settings!$D$20))</f>
        <v/>
      </c>
      <c r="O2814">
        <f>IF($C2814="",0,IFERROR(MATCH($C2814,Settings!$D$11:$D$18,0),0))</f>
        <v/>
      </c>
      <c r="P2814">
        <f>IF(LOWER(TRIM($J2814&amp;""))="x",1,0)</f>
        <v/>
      </c>
    </row>
    <row r="2815">
      <c r="A2815" s="49" t="n"/>
      <c r="B2815" s="50" t="n"/>
      <c r="C2815" s="50" t="n"/>
      <c r="D2815" s="50" t="n"/>
      <c r="E2815" s="50" t="n"/>
      <c r="F2815" s="51" t="n"/>
      <c r="G2815" s="51" t="n"/>
      <c r="H2815" s="51" t="n"/>
      <c r="I2815" s="51" t="n"/>
      <c r="J2815" s="50" t="n"/>
      <c r="K2815" s="52">
        <f>IF(OR($A2815="",$E2815=""),"",IF($P2815=1,0,N($E2815)*N($F2815)-N($G2815)+N($H2815)))</f>
        <v/>
      </c>
      <c r="L2815" s="52">
        <f>IF(K2815="","",IF($P2815=1,0,N($E2815)*IFERROR(INDEX(Products!$D$8:$D$307,MATCH($D2815,Products!$A$8:$A$307,0)),0)))</f>
        <v/>
      </c>
      <c r="M2815" s="52">
        <f>IF(OR(K2815="",$O2815=0),IF(K2815="","",0),IF($P2815=1,0,K2815*(N(INDEX(Settings!$E$11:$E$18,$O2815))+N(INDEX(Settings!$G$11:$G$18,$O2815)))+N(INDEX(Settings!$F$11:$F$18,$O2815))))</f>
        <v/>
      </c>
      <c r="N2815" s="53">
        <f>IF(K2815="","",K2815-L2815-M2815-N($I2815)-$P2815*N(Settings!$D$20))</f>
        <v/>
      </c>
      <c r="O2815">
        <f>IF($C2815="",0,IFERROR(MATCH($C2815,Settings!$D$11:$D$18,0),0))</f>
        <v/>
      </c>
      <c r="P2815">
        <f>IF(LOWER(TRIM($J2815&amp;""))="x",1,0)</f>
        <v/>
      </c>
    </row>
    <row r="2816">
      <c r="A2816" s="49" t="n"/>
      <c r="B2816" s="50" t="n"/>
      <c r="C2816" s="50" t="n"/>
      <c r="D2816" s="50" t="n"/>
      <c r="E2816" s="50" t="n"/>
      <c r="F2816" s="51" t="n"/>
      <c r="G2816" s="51" t="n"/>
      <c r="H2816" s="51" t="n"/>
      <c r="I2816" s="51" t="n"/>
      <c r="J2816" s="50" t="n"/>
      <c r="K2816" s="52">
        <f>IF(OR($A2816="",$E2816=""),"",IF($P2816=1,0,N($E2816)*N($F2816)-N($G2816)+N($H2816)))</f>
        <v/>
      </c>
      <c r="L2816" s="52">
        <f>IF(K2816="","",IF($P2816=1,0,N($E2816)*IFERROR(INDEX(Products!$D$8:$D$307,MATCH($D2816,Products!$A$8:$A$307,0)),0)))</f>
        <v/>
      </c>
      <c r="M2816" s="52">
        <f>IF(OR(K2816="",$O2816=0),IF(K2816="","",0),IF($P2816=1,0,K2816*(N(INDEX(Settings!$E$11:$E$18,$O2816))+N(INDEX(Settings!$G$11:$G$18,$O2816)))+N(INDEX(Settings!$F$11:$F$18,$O2816))))</f>
        <v/>
      </c>
      <c r="N2816" s="53">
        <f>IF(K2816="","",K2816-L2816-M2816-N($I2816)-$P2816*N(Settings!$D$20))</f>
        <v/>
      </c>
      <c r="O2816">
        <f>IF($C2816="",0,IFERROR(MATCH($C2816,Settings!$D$11:$D$18,0),0))</f>
        <v/>
      </c>
      <c r="P2816">
        <f>IF(LOWER(TRIM($J2816&amp;""))="x",1,0)</f>
        <v/>
      </c>
    </row>
    <row r="2817">
      <c r="A2817" s="49" t="n"/>
      <c r="B2817" s="50" t="n"/>
      <c r="C2817" s="50" t="n"/>
      <c r="D2817" s="50" t="n"/>
      <c r="E2817" s="50" t="n"/>
      <c r="F2817" s="51" t="n"/>
      <c r="G2817" s="51" t="n"/>
      <c r="H2817" s="51" t="n"/>
      <c r="I2817" s="51" t="n"/>
      <c r="J2817" s="50" t="n"/>
      <c r="K2817" s="52">
        <f>IF(OR($A2817="",$E2817=""),"",IF($P2817=1,0,N($E2817)*N($F2817)-N($G2817)+N($H2817)))</f>
        <v/>
      </c>
      <c r="L2817" s="52">
        <f>IF(K2817="","",IF($P2817=1,0,N($E2817)*IFERROR(INDEX(Products!$D$8:$D$307,MATCH($D2817,Products!$A$8:$A$307,0)),0)))</f>
        <v/>
      </c>
      <c r="M2817" s="52">
        <f>IF(OR(K2817="",$O2817=0),IF(K2817="","",0),IF($P2817=1,0,K2817*(N(INDEX(Settings!$E$11:$E$18,$O2817))+N(INDEX(Settings!$G$11:$G$18,$O2817)))+N(INDEX(Settings!$F$11:$F$18,$O2817))))</f>
        <v/>
      </c>
      <c r="N2817" s="53">
        <f>IF(K2817="","",K2817-L2817-M2817-N($I2817)-$P2817*N(Settings!$D$20))</f>
        <v/>
      </c>
      <c r="O2817">
        <f>IF($C2817="",0,IFERROR(MATCH($C2817,Settings!$D$11:$D$18,0),0))</f>
        <v/>
      </c>
      <c r="P2817">
        <f>IF(LOWER(TRIM($J2817&amp;""))="x",1,0)</f>
        <v/>
      </c>
    </row>
    <row r="2818">
      <c r="A2818" s="49" t="n"/>
      <c r="B2818" s="50" t="n"/>
      <c r="C2818" s="50" t="n"/>
      <c r="D2818" s="50" t="n"/>
      <c r="E2818" s="50" t="n"/>
      <c r="F2818" s="51" t="n"/>
      <c r="G2818" s="51" t="n"/>
      <c r="H2818" s="51" t="n"/>
      <c r="I2818" s="51" t="n"/>
      <c r="J2818" s="50" t="n"/>
      <c r="K2818" s="52">
        <f>IF(OR($A2818="",$E2818=""),"",IF($P2818=1,0,N($E2818)*N($F2818)-N($G2818)+N($H2818)))</f>
        <v/>
      </c>
      <c r="L2818" s="52">
        <f>IF(K2818="","",IF($P2818=1,0,N($E2818)*IFERROR(INDEX(Products!$D$8:$D$307,MATCH($D2818,Products!$A$8:$A$307,0)),0)))</f>
        <v/>
      </c>
      <c r="M2818" s="52">
        <f>IF(OR(K2818="",$O2818=0),IF(K2818="","",0),IF($P2818=1,0,K2818*(N(INDEX(Settings!$E$11:$E$18,$O2818))+N(INDEX(Settings!$G$11:$G$18,$O2818)))+N(INDEX(Settings!$F$11:$F$18,$O2818))))</f>
        <v/>
      </c>
      <c r="N2818" s="53">
        <f>IF(K2818="","",K2818-L2818-M2818-N($I2818)-$P2818*N(Settings!$D$20))</f>
        <v/>
      </c>
      <c r="O2818">
        <f>IF($C2818="",0,IFERROR(MATCH($C2818,Settings!$D$11:$D$18,0),0))</f>
        <v/>
      </c>
      <c r="P2818">
        <f>IF(LOWER(TRIM($J2818&amp;""))="x",1,0)</f>
        <v/>
      </c>
    </row>
    <row r="2819">
      <c r="A2819" s="49" t="n"/>
      <c r="B2819" s="50" t="n"/>
      <c r="C2819" s="50" t="n"/>
      <c r="D2819" s="50" t="n"/>
      <c r="E2819" s="50" t="n"/>
      <c r="F2819" s="51" t="n"/>
      <c r="G2819" s="51" t="n"/>
      <c r="H2819" s="51" t="n"/>
      <c r="I2819" s="51" t="n"/>
      <c r="J2819" s="50" t="n"/>
      <c r="K2819" s="52">
        <f>IF(OR($A2819="",$E2819=""),"",IF($P2819=1,0,N($E2819)*N($F2819)-N($G2819)+N($H2819)))</f>
        <v/>
      </c>
      <c r="L2819" s="52">
        <f>IF(K2819="","",IF($P2819=1,0,N($E2819)*IFERROR(INDEX(Products!$D$8:$D$307,MATCH($D2819,Products!$A$8:$A$307,0)),0)))</f>
        <v/>
      </c>
      <c r="M2819" s="52">
        <f>IF(OR(K2819="",$O2819=0),IF(K2819="","",0),IF($P2819=1,0,K2819*(N(INDEX(Settings!$E$11:$E$18,$O2819))+N(INDEX(Settings!$G$11:$G$18,$O2819)))+N(INDEX(Settings!$F$11:$F$18,$O2819))))</f>
        <v/>
      </c>
      <c r="N2819" s="53">
        <f>IF(K2819="","",K2819-L2819-M2819-N($I2819)-$P2819*N(Settings!$D$20))</f>
        <v/>
      </c>
      <c r="O2819">
        <f>IF($C2819="",0,IFERROR(MATCH($C2819,Settings!$D$11:$D$18,0),0))</f>
        <v/>
      </c>
      <c r="P2819">
        <f>IF(LOWER(TRIM($J2819&amp;""))="x",1,0)</f>
        <v/>
      </c>
    </row>
    <row r="2820">
      <c r="A2820" s="49" t="n"/>
      <c r="B2820" s="50" t="n"/>
      <c r="C2820" s="50" t="n"/>
      <c r="D2820" s="50" t="n"/>
      <c r="E2820" s="50" t="n"/>
      <c r="F2820" s="51" t="n"/>
      <c r="G2820" s="51" t="n"/>
      <c r="H2820" s="51" t="n"/>
      <c r="I2820" s="51" t="n"/>
      <c r="J2820" s="50" t="n"/>
      <c r="K2820" s="52">
        <f>IF(OR($A2820="",$E2820=""),"",IF($P2820=1,0,N($E2820)*N($F2820)-N($G2820)+N($H2820)))</f>
        <v/>
      </c>
      <c r="L2820" s="52">
        <f>IF(K2820="","",IF($P2820=1,0,N($E2820)*IFERROR(INDEX(Products!$D$8:$D$307,MATCH($D2820,Products!$A$8:$A$307,0)),0)))</f>
        <v/>
      </c>
      <c r="M2820" s="52">
        <f>IF(OR(K2820="",$O2820=0),IF(K2820="","",0),IF($P2820=1,0,K2820*(N(INDEX(Settings!$E$11:$E$18,$O2820))+N(INDEX(Settings!$G$11:$G$18,$O2820)))+N(INDEX(Settings!$F$11:$F$18,$O2820))))</f>
        <v/>
      </c>
      <c r="N2820" s="53">
        <f>IF(K2820="","",K2820-L2820-M2820-N($I2820)-$P2820*N(Settings!$D$20))</f>
        <v/>
      </c>
      <c r="O2820">
        <f>IF($C2820="",0,IFERROR(MATCH($C2820,Settings!$D$11:$D$18,0),0))</f>
        <v/>
      </c>
      <c r="P2820">
        <f>IF(LOWER(TRIM($J2820&amp;""))="x",1,0)</f>
        <v/>
      </c>
    </row>
    <row r="2821">
      <c r="A2821" s="49" t="n"/>
      <c r="B2821" s="50" t="n"/>
      <c r="C2821" s="50" t="n"/>
      <c r="D2821" s="50" t="n"/>
      <c r="E2821" s="50" t="n"/>
      <c r="F2821" s="51" t="n"/>
      <c r="G2821" s="51" t="n"/>
      <c r="H2821" s="51" t="n"/>
      <c r="I2821" s="51" t="n"/>
      <c r="J2821" s="50" t="n"/>
      <c r="K2821" s="52">
        <f>IF(OR($A2821="",$E2821=""),"",IF($P2821=1,0,N($E2821)*N($F2821)-N($G2821)+N($H2821)))</f>
        <v/>
      </c>
      <c r="L2821" s="52">
        <f>IF(K2821="","",IF($P2821=1,0,N($E2821)*IFERROR(INDEX(Products!$D$8:$D$307,MATCH($D2821,Products!$A$8:$A$307,0)),0)))</f>
        <v/>
      </c>
      <c r="M2821" s="52">
        <f>IF(OR(K2821="",$O2821=0),IF(K2821="","",0),IF($P2821=1,0,K2821*(N(INDEX(Settings!$E$11:$E$18,$O2821))+N(INDEX(Settings!$G$11:$G$18,$O2821)))+N(INDEX(Settings!$F$11:$F$18,$O2821))))</f>
        <v/>
      </c>
      <c r="N2821" s="53">
        <f>IF(K2821="","",K2821-L2821-M2821-N($I2821)-$P2821*N(Settings!$D$20))</f>
        <v/>
      </c>
      <c r="O2821">
        <f>IF($C2821="",0,IFERROR(MATCH($C2821,Settings!$D$11:$D$18,0),0))</f>
        <v/>
      </c>
      <c r="P2821">
        <f>IF(LOWER(TRIM($J2821&amp;""))="x",1,0)</f>
        <v/>
      </c>
    </row>
    <row r="2822">
      <c r="A2822" s="49" t="n"/>
      <c r="B2822" s="50" t="n"/>
      <c r="C2822" s="50" t="n"/>
      <c r="D2822" s="50" t="n"/>
      <c r="E2822" s="50" t="n"/>
      <c r="F2822" s="51" t="n"/>
      <c r="G2822" s="51" t="n"/>
      <c r="H2822" s="51" t="n"/>
      <c r="I2822" s="51" t="n"/>
      <c r="J2822" s="50" t="n"/>
      <c r="K2822" s="52">
        <f>IF(OR($A2822="",$E2822=""),"",IF($P2822=1,0,N($E2822)*N($F2822)-N($G2822)+N($H2822)))</f>
        <v/>
      </c>
      <c r="L2822" s="52">
        <f>IF(K2822="","",IF($P2822=1,0,N($E2822)*IFERROR(INDEX(Products!$D$8:$D$307,MATCH($D2822,Products!$A$8:$A$307,0)),0)))</f>
        <v/>
      </c>
      <c r="M2822" s="52">
        <f>IF(OR(K2822="",$O2822=0),IF(K2822="","",0),IF($P2822=1,0,K2822*(N(INDEX(Settings!$E$11:$E$18,$O2822))+N(INDEX(Settings!$G$11:$G$18,$O2822)))+N(INDEX(Settings!$F$11:$F$18,$O2822))))</f>
        <v/>
      </c>
      <c r="N2822" s="53">
        <f>IF(K2822="","",K2822-L2822-M2822-N($I2822)-$P2822*N(Settings!$D$20))</f>
        <v/>
      </c>
      <c r="O2822">
        <f>IF($C2822="",0,IFERROR(MATCH($C2822,Settings!$D$11:$D$18,0),0))</f>
        <v/>
      </c>
      <c r="P2822">
        <f>IF(LOWER(TRIM($J2822&amp;""))="x",1,0)</f>
        <v/>
      </c>
    </row>
    <row r="2823">
      <c r="A2823" s="49" t="n"/>
      <c r="B2823" s="50" t="n"/>
      <c r="C2823" s="50" t="n"/>
      <c r="D2823" s="50" t="n"/>
      <c r="E2823" s="50" t="n"/>
      <c r="F2823" s="51" t="n"/>
      <c r="G2823" s="51" t="n"/>
      <c r="H2823" s="51" t="n"/>
      <c r="I2823" s="51" t="n"/>
      <c r="J2823" s="50" t="n"/>
      <c r="K2823" s="52">
        <f>IF(OR($A2823="",$E2823=""),"",IF($P2823=1,0,N($E2823)*N($F2823)-N($G2823)+N($H2823)))</f>
        <v/>
      </c>
      <c r="L2823" s="52">
        <f>IF(K2823="","",IF($P2823=1,0,N($E2823)*IFERROR(INDEX(Products!$D$8:$D$307,MATCH($D2823,Products!$A$8:$A$307,0)),0)))</f>
        <v/>
      </c>
      <c r="M2823" s="52">
        <f>IF(OR(K2823="",$O2823=0),IF(K2823="","",0),IF($P2823=1,0,K2823*(N(INDEX(Settings!$E$11:$E$18,$O2823))+N(INDEX(Settings!$G$11:$G$18,$O2823)))+N(INDEX(Settings!$F$11:$F$18,$O2823))))</f>
        <v/>
      </c>
      <c r="N2823" s="53">
        <f>IF(K2823="","",K2823-L2823-M2823-N($I2823)-$P2823*N(Settings!$D$20))</f>
        <v/>
      </c>
      <c r="O2823">
        <f>IF($C2823="",0,IFERROR(MATCH($C2823,Settings!$D$11:$D$18,0),0))</f>
        <v/>
      </c>
      <c r="P2823">
        <f>IF(LOWER(TRIM($J2823&amp;""))="x",1,0)</f>
        <v/>
      </c>
    </row>
    <row r="2824">
      <c r="A2824" s="49" t="n"/>
      <c r="B2824" s="50" t="n"/>
      <c r="C2824" s="50" t="n"/>
      <c r="D2824" s="50" t="n"/>
      <c r="E2824" s="50" t="n"/>
      <c r="F2824" s="51" t="n"/>
      <c r="G2824" s="51" t="n"/>
      <c r="H2824" s="51" t="n"/>
      <c r="I2824" s="51" t="n"/>
      <c r="J2824" s="50" t="n"/>
      <c r="K2824" s="52">
        <f>IF(OR($A2824="",$E2824=""),"",IF($P2824=1,0,N($E2824)*N($F2824)-N($G2824)+N($H2824)))</f>
        <v/>
      </c>
      <c r="L2824" s="52">
        <f>IF(K2824="","",IF($P2824=1,0,N($E2824)*IFERROR(INDEX(Products!$D$8:$D$307,MATCH($D2824,Products!$A$8:$A$307,0)),0)))</f>
        <v/>
      </c>
      <c r="M2824" s="52">
        <f>IF(OR(K2824="",$O2824=0),IF(K2824="","",0),IF($P2824=1,0,K2824*(N(INDEX(Settings!$E$11:$E$18,$O2824))+N(INDEX(Settings!$G$11:$G$18,$O2824)))+N(INDEX(Settings!$F$11:$F$18,$O2824))))</f>
        <v/>
      </c>
      <c r="N2824" s="53">
        <f>IF(K2824="","",K2824-L2824-M2824-N($I2824)-$P2824*N(Settings!$D$20))</f>
        <v/>
      </c>
      <c r="O2824">
        <f>IF($C2824="",0,IFERROR(MATCH($C2824,Settings!$D$11:$D$18,0),0))</f>
        <v/>
      </c>
      <c r="P2824">
        <f>IF(LOWER(TRIM($J2824&amp;""))="x",1,0)</f>
        <v/>
      </c>
    </row>
    <row r="2825">
      <c r="A2825" s="49" t="n"/>
      <c r="B2825" s="50" t="n"/>
      <c r="C2825" s="50" t="n"/>
      <c r="D2825" s="50" t="n"/>
      <c r="E2825" s="50" t="n"/>
      <c r="F2825" s="51" t="n"/>
      <c r="G2825" s="51" t="n"/>
      <c r="H2825" s="51" t="n"/>
      <c r="I2825" s="51" t="n"/>
      <c r="J2825" s="50" t="n"/>
      <c r="K2825" s="52">
        <f>IF(OR($A2825="",$E2825=""),"",IF($P2825=1,0,N($E2825)*N($F2825)-N($G2825)+N($H2825)))</f>
        <v/>
      </c>
      <c r="L2825" s="52">
        <f>IF(K2825="","",IF($P2825=1,0,N($E2825)*IFERROR(INDEX(Products!$D$8:$D$307,MATCH($D2825,Products!$A$8:$A$307,0)),0)))</f>
        <v/>
      </c>
      <c r="M2825" s="52">
        <f>IF(OR(K2825="",$O2825=0),IF(K2825="","",0),IF($P2825=1,0,K2825*(N(INDEX(Settings!$E$11:$E$18,$O2825))+N(INDEX(Settings!$G$11:$G$18,$O2825)))+N(INDEX(Settings!$F$11:$F$18,$O2825))))</f>
        <v/>
      </c>
      <c r="N2825" s="53">
        <f>IF(K2825="","",K2825-L2825-M2825-N($I2825)-$P2825*N(Settings!$D$20))</f>
        <v/>
      </c>
      <c r="O2825">
        <f>IF($C2825="",0,IFERROR(MATCH($C2825,Settings!$D$11:$D$18,0),0))</f>
        <v/>
      </c>
      <c r="P2825">
        <f>IF(LOWER(TRIM($J2825&amp;""))="x",1,0)</f>
        <v/>
      </c>
    </row>
    <row r="2826">
      <c r="A2826" s="49" t="n"/>
      <c r="B2826" s="50" t="n"/>
      <c r="C2826" s="50" t="n"/>
      <c r="D2826" s="50" t="n"/>
      <c r="E2826" s="50" t="n"/>
      <c r="F2826" s="51" t="n"/>
      <c r="G2826" s="51" t="n"/>
      <c r="H2826" s="51" t="n"/>
      <c r="I2826" s="51" t="n"/>
      <c r="J2826" s="50" t="n"/>
      <c r="K2826" s="52">
        <f>IF(OR($A2826="",$E2826=""),"",IF($P2826=1,0,N($E2826)*N($F2826)-N($G2826)+N($H2826)))</f>
        <v/>
      </c>
      <c r="L2826" s="52">
        <f>IF(K2826="","",IF($P2826=1,0,N($E2826)*IFERROR(INDEX(Products!$D$8:$D$307,MATCH($D2826,Products!$A$8:$A$307,0)),0)))</f>
        <v/>
      </c>
      <c r="M2826" s="52">
        <f>IF(OR(K2826="",$O2826=0),IF(K2826="","",0),IF($P2826=1,0,K2826*(N(INDEX(Settings!$E$11:$E$18,$O2826))+N(INDEX(Settings!$G$11:$G$18,$O2826)))+N(INDEX(Settings!$F$11:$F$18,$O2826))))</f>
        <v/>
      </c>
      <c r="N2826" s="53">
        <f>IF(K2826="","",K2826-L2826-M2826-N($I2826)-$P2826*N(Settings!$D$20))</f>
        <v/>
      </c>
      <c r="O2826">
        <f>IF($C2826="",0,IFERROR(MATCH($C2826,Settings!$D$11:$D$18,0),0))</f>
        <v/>
      </c>
      <c r="P2826">
        <f>IF(LOWER(TRIM($J2826&amp;""))="x",1,0)</f>
        <v/>
      </c>
    </row>
    <row r="2827">
      <c r="A2827" s="49" t="n"/>
      <c r="B2827" s="50" t="n"/>
      <c r="C2827" s="50" t="n"/>
      <c r="D2827" s="50" t="n"/>
      <c r="E2827" s="50" t="n"/>
      <c r="F2827" s="51" t="n"/>
      <c r="G2827" s="51" t="n"/>
      <c r="H2827" s="51" t="n"/>
      <c r="I2827" s="51" t="n"/>
      <c r="J2827" s="50" t="n"/>
      <c r="K2827" s="52">
        <f>IF(OR($A2827="",$E2827=""),"",IF($P2827=1,0,N($E2827)*N($F2827)-N($G2827)+N($H2827)))</f>
        <v/>
      </c>
      <c r="L2827" s="52">
        <f>IF(K2827="","",IF($P2827=1,0,N($E2827)*IFERROR(INDEX(Products!$D$8:$D$307,MATCH($D2827,Products!$A$8:$A$307,0)),0)))</f>
        <v/>
      </c>
      <c r="M2827" s="52">
        <f>IF(OR(K2827="",$O2827=0),IF(K2827="","",0),IF($P2827=1,0,K2827*(N(INDEX(Settings!$E$11:$E$18,$O2827))+N(INDEX(Settings!$G$11:$G$18,$O2827)))+N(INDEX(Settings!$F$11:$F$18,$O2827))))</f>
        <v/>
      </c>
      <c r="N2827" s="53">
        <f>IF(K2827="","",K2827-L2827-M2827-N($I2827)-$P2827*N(Settings!$D$20))</f>
        <v/>
      </c>
      <c r="O2827">
        <f>IF($C2827="",0,IFERROR(MATCH($C2827,Settings!$D$11:$D$18,0),0))</f>
        <v/>
      </c>
      <c r="P2827">
        <f>IF(LOWER(TRIM($J2827&amp;""))="x",1,0)</f>
        <v/>
      </c>
    </row>
    <row r="2828">
      <c r="A2828" s="49" t="n"/>
      <c r="B2828" s="50" t="n"/>
      <c r="C2828" s="50" t="n"/>
      <c r="D2828" s="50" t="n"/>
      <c r="E2828" s="50" t="n"/>
      <c r="F2828" s="51" t="n"/>
      <c r="G2828" s="51" t="n"/>
      <c r="H2828" s="51" t="n"/>
      <c r="I2828" s="51" t="n"/>
      <c r="J2828" s="50" t="n"/>
      <c r="K2828" s="52">
        <f>IF(OR($A2828="",$E2828=""),"",IF($P2828=1,0,N($E2828)*N($F2828)-N($G2828)+N($H2828)))</f>
        <v/>
      </c>
      <c r="L2828" s="52">
        <f>IF(K2828="","",IF($P2828=1,0,N($E2828)*IFERROR(INDEX(Products!$D$8:$D$307,MATCH($D2828,Products!$A$8:$A$307,0)),0)))</f>
        <v/>
      </c>
      <c r="M2828" s="52">
        <f>IF(OR(K2828="",$O2828=0),IF(K2828="","",0),IF($P2828=1,0,K2828*(N(INDEX(Settings!$E$11:$E$18,$O2828))+N(INDEX(Settings!$G$11:$G$18,$O2828)))+N(INDEX(Settings!$F$11:$F$18,$O2828))))</f>
        <v/>
      </c>
      <c r="N2828" s="53">
        <f>IF(K2828="","",K2828-L2828-M2828-N($I2828)-$P2828*N(Settings!$D$20))</f>
        <v/>
      </c>
      <c r="O2828">
        <f>IF($C2828="",0,IFERROR(MATCH($C2828,Settings!$D$11:$D$18,0),0))</f>
        <v/>
      </c>
      <c r="P2828">
        <f>IF(LOWER(TRIM($J2828&amp;""))="x",1,0)</f>
        <v/>
      </c>
    </row>
    <row r="2829">
      <c r="A2829" s="49" t="n"/>
      <c r="B2829" s="50" t="n"/>
      <c r="C2829" s="50" t="n"/>
      <c r="D2829" s="50" t="n"/>
      <c r="E2829" s="50" t="n"/>
      <c r="F2829" s="51" t="n"/>
      <c r="G2829" s="51" t="n"/>
      <c r="H2829" s="51" t="n"/>
      <c r="I2829" s="51" t="n"/>
      <c r="J2829" s="50" t="n"/>
      <c r="K2829" s="52">
        <f>IF(OR($A2829="",$E2829=""),"",IF($P2829=1,0,N($E2829)*N($F2829)-N($G2829)+N($H2829)))</f>
        <v/>
      </c>
      <c r="L2829" s="52">
        <f>IF(K2829="","",IF($P2829=1,0,N($E2829)*IFERROR(INDEX(Products!$D$8:$D$307,MATCH($D2829,Products!$A$8:$A$307,0)),0)))</f>
        <v/>
      </c>
      <c r="M2829" s="52">
        <f>IF(OR(K2829="",$O2829=0),IF(K2829="","",0),IF($P2829=1,0,K2829*(N(INDEX(Settings!$E$11:$E$18,$O2829))+N(INDEX(Settings!$G$11:$G$18,$O2829)))+N(INDEX(Settings!$F$11:$F$18,$O2829))))</f>
        <v/>
      </c>
      <c r="N2829" s="53">
        <f>IF(K2829="","",K2829-L2829-M2829-N($I2829)-$P2829*N(Settings!$D$20))</f>
        <v/>
      </c>
      <c r="O2829">
        <f>IF($C2829="",0,IFERROR(MATCH($C2829,Settings!$D$11:$D$18,0),0))</f>
        <v/>
      </c>
      <c r="P2829">
        <f>IF(LOWER(TRIM($J2829&amp;""))="x",1,0)</f>
        <v/>
      </c>
    </row>
    <row r="2830">
      <c r="A2830" s="49" t="n"/>
      <c r="B2830" s="50" t="n"/>
      <c r="C2830" s="50" t="n"/>
      <c r="D2830" s="50" t="n"/>
      <c r="E2830" s="50" t="n"/>
      <c r="F2830" s="51" t="n"/>
      <c r="G2830" s="51" t="n"/>
      <c r="H2830" s="51" t="n"/>
      <c r="I2830" s="51" t="n"/>
      <c r="J2830" s="50" t="n"/>
      <c r="K2830" s="52">
        <f>IF(OR($A2830="",$E2830=""),"",IF($P2830=1,0,N($E2830)*N($F2830)-N($G2830)+N($H2830)))</f>
        <v/>
      </c>
      <c r="L2830" s="52">
        <f>IF(K2830="","",IF($P2830=1,0,N($E2830)*IFERROR(INDEX(Products!$D$8:$D$307,MATCH($D2830,Products!$A$8:$A$307,0)),0)))</f>
        <v/>
      </c>
      <c r="M2830" s="52">
        <f>IF(OR(K2830="",$O2830=0),IF(K2830="","",0),IF($P2830=1,0,K2830*(N(INDEX(Settings!$E$11:$E$18,$O2830))+N(INDEX(Settings!$G$11:$G$18,$O2830)))+N(INDEX(Settings!$F$11:$F$18,$O2830))))</f>
        <v/>
      </c>
      <c r="N2830" s="53">
        <f>IF(K2830="","",K2830-L2830-M2830-N($I2830)-$P2830*N(Settings!$D$20))</f>
        <v/>
      </c>
      <c r="O2830">
        <f>IF($C2830="",0,IFERROR(MATCH($C2830,Settings!$D$11:$D$18,0),0))</f>
        <v/>
      </c>
      <c r="P2830">
        <f>IF(LOWER(TRIM($J2830&amp;""))="x",1,0)</f>
        <v/>
      </c>
    </row>
    <row r="2831">
      <c r="A2831" s="49" t="n"/>
      <c r="B2831" s="50" t="n"/>
      <c r="C2831" s="50" t="n"/>
      <c r="D2831" s="50" t="n"/>
      <c r="E2831" s="50" t="n"/>
      <c r="F2831" s="51" t="n"/>
      <c r="G2831" s="51" t="n"/>
      <c r="H2831" s="51" t="n"/>
      <c r="I2831" s="51" t="n"/>
      <c r="J2831" s="50" t="n"/>
      <c r="K2831" s="52">
        <f>IF(OR($A2831="",$E2831=""),"",IF($P2831=1,0,N($E2831)*N($F2831)-N($G2831)+N($H2831)))</f>
        <v/>
      </c>
      <c r="L2831" s="52">
        <f>IF(K2831="","",IF($P2831=1,0,N($E2831)*IFERROR(INDEX(Products!$D$8:$D$307,MATCH($D2831,Products!$A$8:$A$307,0)),0)))</f>
        <v/>
      </c>
      <c r="M2831" s="52">
        <f>IF(OR(K2831="",$O2831=0),IF(K2831="","",0),IF($P2831=1,0,K2831*(N(INDEX(Settings!$E$11:$E$18,$O2831))+N(INDEX(Settings!$G$11:$G$18,$O2831)))+N(INDEX(Settings!$F$11:$F$18,$O2831))))</f>
        <v/>
      </c>
      <c r="N2831" s="53">
        <f>IF(K2831="","",K2831-L2831-M2831-N($I2831)-$P2831*N(Settings!$D$20))</f>
        <v/>
      </c>
      <c r="O2831">
        <f>IF($C2831="",0,IFERROR(MATCH($C2831,Settings!$D$11:$D$18,0),0))</f>
        <v/>
      </c>
      <c r="P2831">
        <f>IF(LOWER(TRIM($J2831&amp;""))="x",1,0)</f>
        <v/>
      </c>
    </row>
    <row r="2832">
      <c r="A2832" s="49" t="n"/>
      <c r="B2832" s="50" t="n"/>
      <c r="C2832" s="50" t="n"/>
      <c r="D2832" s="50" t="n"/>
      <c r="E2832" s="50" t="n"/>
      <c r="F2832" s="51" t="n"/>
      <c r="G2832" s="51" t="n"/>
      <c r="H2832" s="51" t="n"/>
      <c r="I2832" s="51" t="n"/>
      <c r="J2832" s="50" t="n"/>
      <c r="K2832" s="52">
        <f>IF(OR($A2832="",$E2832=""),"",IF($P2832=1,0,N($E2832)*N($F2832)-N($G2832)+N($H2832)))</f>
        <v/>
      </c>
      <c r="L2832" s="52">
        <f>IF(K2832="","",IF($P2832=1,0,N($E2832)*IFERROR(INDEX(Products!$D$8:$D$307,MATCH($D2832,Products!$A$8:$A$307,0)),0)))</f>
        <v/>
      </c>
      <c r="M2832" s="52">
        <f>IF(OR(K2832="",$O2832=0),IF(K2832="","",0),IF($P2832=1,0,K2832*(N(INDEX(Settings!$E$11:$E$18,$O2832))+N(INDEX(Settings!$G$11:$G$18,$O2832)))+N(INDEX(Settings!$F$11:$F$18,$O2832))))</f>
        <v/>
      </c>
      <c r="N2832" s="53">
        <f>IF(K2832="","",K2832-L2832-M2832-N($I2832)-$P2832*N(Settings!$D$20))</f>
        <v/>
      </c>
      <c r="O2832">
        <f>IF($C2832="",0,IFERROR(MATCH($C2832,Settings!$D$11:$D$18,0),0))</f>
        <v/>
      </c>
      <c r="P2832">
        <f>IF(LOWER(TRIM($J2832&amp;""))="x",1,0)</f>
        <v/>
      </c>
    </row>
    <row r="2833">
      <c r="A2833" s="49" t="n"/>
      <c r="B2833" s="50" t="n"/>
      <c r="C2833" s="50" t="n"/>
      <c r="D2833" s="50" t="n"/>
      <c r="E2833" s="50" t="n"/>
      <c r="F2833" s="51" t="n"/>
      <c r="G2833" s="51" t="n"/>
      <c r="H2833" s="51" t="n"/>
      <c r="I2833" s="51" t="n"/>
      <c r="J2833" s="50" t="n"/>
      <c r="K2833" s="52">
        <f>IF(OR($A2833="",$E2833=""),"",IF($P2833=1,0,N($E2833)*N($F2833)-N($G2833)+N($H2833)))</f>
        <v/>
      </c>
      <c r="L2833" s="52">
        <f>IF(K2833="","",IF($P2833=1,0,N($E2833)*IFERROR(INDEX(Products!$D$8:$D$307,MATCH($D2833,Products!$A$8:$A$307,0)),0)))</f>
        <v/>
      </c>
      <c r="M2833" s="52">
        <f>IF(OR(K2833="",$O2833=0),IF(K2833="","",0),IF($P2833=1,0,K2833*(N(INDEX(Settings!$E$11:$E$18,$O2833))+N(INDEX(Settings!$G$11:$G$18,$O2833)))+N(INDEX(Settings!$F$11:$F$18,$O2833))))</f>
        <v/>
      </c>
      <c r="N2833" s="53">
        <f>IF(K2833="","",K2833-L2833-M2833-N($I2833)-$P2833*N(Settings!$D$20))</f>
        <v/>
      </c>
      <c r="O2833">
        <f>IF($C2833="",0,IFERROR(MATCH($C2833,Settings!$D$11:$D$18,0),0))</f>
        <v/>
      </c>
      <c r="P2833">
        <f>IF(LOWER(TRIM($J2833&amp;""))="x",1,0)</f>
        <v/>
      </c>
    </row>
    <row r="2834">
      <c r="A2834" s="49" t="n"/>
      <c r="B2834" s="50" t="n"/>
      <c r="C2834" s="50" t="n"/>
      <c r="D2834" s="50" t="n"/>
      <c r="E2834" s="50" t="n"/>
      <c r="F2834" s="51" t="n"/>
      <c r="G2834" s="51" t="n"/>
      <c r="H2834" s="51" t="n"/>
      <c r="I2834" s="51" t="n"/>
      <c r="J2834" s="50" t="n"/>
      <c r="K2834" s="52">
        <f>IF(OR($A2834="",$E2834=""),"",IF($P2834=1,0,N($E2834)*N($F2834)-N($G2834)+N($H2834)))</f>
        <v/>
      </c>
      <c r="L2834" s="52">
        <f>IF(K2834="","",IF($P2834=1,0,N($E2834)*IFERROR(INDEX(Products!$D$8:$D$307,MATCH($D2834,Products!$A$8:$A$307,0)),0)))</f>
        <v/>
      </c>
      <c r="M2834" s="52">
        <f>IF(OR(K2834="",$O2834=0),IF(K2834="","",0),IF($P2834=1,0,K2834*(N(INDEX(Settings!$E$11:$E$18,$O2834))+N(INDEX(Settings!$G$11:$G$18,$O2834)))+N(INDEX(Settings!$F$11:$F$18,$O2834))))</f>
        <v/>
      </c>
      <c r="N2834" s="53">
        <f>IF(K2834="","",K2834-L2834-M2834-N($I2834)-$P2834*N(Settings!$D$20))</f>
        <v/>
      </c>
      <c r="O2834">
        <f>IF($C2834="",0,IFERROR(MATCH($C2834,Settings!$D$11:$D$18,0),0))</f>
        <v/>
      </c>
      <c r="P2834">
        <f>IF(LOWER(TRIM($J2834&amp;""))="x",1,0)</f>
        <v/>
      </c>
    </row>
    <row r="2835">
      <c r="A2835" s="49" t="n"/>
      <c r="B2835" s="50" t="n"/>
      <c r="C2835" s="50" t="n"/>
      <c r="D2835" s="50" t="n"/>
      <c r="E2835" s="50" t="n"/>
      <c r="F2835" s="51" t="n"/>
      <c r="G2835" s="51" t="n"/>
      <c r="H2835" s="51" t="n"/>
      <c r="I2835" s="51" t="n"/>
      <c r="J2835" s="50" t="n"/>
      <c r="K2835" s="52">
        <f>IF(OR($A2835="",$E2835=""),"",IF($P2835=1,0,N($E2835)*N($F2835)-N($G2835)+N($H2835)))</f>
        <v/>
      </c>
      <c r="L2835" s="52">
        <f>IF(K2835="","",IF($P2835=1,0,N($E2835)*IFERROR(INDEX(Products!$D$8:$D$307,MATCH($D2835,Products!$A$8:$A$307,0)),0)))</f>
        <v/>
      </c>
      <c r="M2835" s="52">
        <f>IF(OR(K2835="",$O2835=0),IF(K2835="","",0),IF($P2835=1,0,K2835*(N(INDEX(Settings!$E$11:$E$18,$O2835))+N(INDEX(Settings!$G$11:$G$18,$O2835)))+N(INDEX(Settings!$F$11:$F$18,$O2835))))</f>
        <v/>
      </c>
      <c r="N2835" s="53">
        <f>IF(K2835="","",K2835-L2835-M2835-N($I2835)-$P2835*N(Settings!$D$20))</f>
        <v/>
      </c>
      <c r="O2835">
        <f>IF($C2835="",0,IFERROR(MATCH($C2835,Settings!$D$11:$D$18,0),0))</f>
        <v/>
      </c>
      <c r="P2835">
        <f>IF(LOWER(TRIM($J2835&amp;""))="x",1,0)</f>
        <v/>
      </c>
    </row>
    <row r="2836">
      <c r="A2836" s="49" t="n"/>
      <c r="B2836" s="50" t="n"/>
      <c r="C2836" s="50" t="n"/>
      <c r="D2836" s="50" t="n"/>
      <c r="E2836" s="50" t="n"/>
      <c r="F2836" s="51" t="n"/>
      <c r="G2836" s="51" t="n"/>
      <c r="H2836" s="51" t="n"/>
      <c r="I2836" s="51" t="n"/>
      <c r="J2836" s="50" t="n"/>
      <c r="K2836" s="52">
        <f>IF(OR($A2836="",$E2836=""),"",IF($P2836=1,0,N($E2836)*N($F2836)-N($G2836)+N($H2836)))</f>
        <v/>
      </c>
      <c r="L2836" s="52">
        <f>IF(K2836="","",IF($P2836=1,0,N($E2836)*IFERROR(INDEX(Products!$D$8:$D$307,MATCH($D2836,Products!$A$8:$A$307,0)),0)))</f>
        <v/>
      </c>
      <c r="M2836" s="52">
        <f>IF(OR(K2836="",$O2836=0),IF(K2836="","",0),IF($P2836=1,0,K2836*(N(INDEX(Settings!$E$11:$E$18,$O2836))+N(INDEX(Settings!$G$11:$G$18,$O2836)))+N(INDEX(Settings!$F$11:$F$18,$O2836))))</f>
        <v/>
      </c>
      <c r="N2836" s="53">
        <f>IF(K2836="","",K2836-L2836-M2836-N($I2836)-$P2836*N(Settings!$D$20))</f>
        <v/>
      </c>
      <c r="O2836">
        <f>IF($C2836="",0,IFERROR(MATCH($C2836,Settings!$D$11:$D$18,0),0))</f>
        <v/>
      </c>
      <c r="P2836">
        <f>IF(LOWER(TRIM($J2836&amp;""))="x",1,0)</f>
        <v/>
      </c>
    </row>
    <row r="2837">
      <c r="A2837" s="49" t="n"/>
      <c r="B2837" s="50" t="n"/>
      <c r="C2837" s="50" t="n"/>
      <c r="D2837" s="50" t="n"/>
      <c r="E2837" s="50" t="n"/>
      <c r="F2837" s="51" t="n"/>
      <c r="G2837" s="51" t="n"/>
      <c r="H2837" s="51" t="n"/>
      <c r="I2837" s="51" t="n"/>
      <c r="J2837" s="50" t="n"/>
      <c r="K2837" s="52">
        <f>IF(OR($A2837="",$E2837=""),"",IF($P2837=1,0,N($E2837)*N($F2837)-N($G2837)+N($H2837)))</f>
        <v/>
      </c>
      <c r="L2837" s="52">
        <f>IF(K2837="","",IF($P2837=1,0,N($E2837)*IFERROR(INDEX(Products!$D$8:$D$307,MATCH($D2837,Products!$A$8:$A$307,0)),0)))</f>
        <v/>
      </c>
      <c r="M2837" s="52">
        <f>IF(OR(K2837="",$O2837=0),IF(K2837="","",0),IF($P2837=1,0,K2837*(N(INDEX(Settings!$E$11:$E$18,$O2837))+N(INDEX(Settings!$G$11:$G$18,$O2837)))+N(INDEX(Settings!$F$11:$F$18,$O2837))))</f>
        <v/>
      </c>
      <c r="N2837" s="53">
        <f>IF(K2837="","",K2837-L2837-M2837-N($I2837)-$P2837*N(Settings!$D$20))</f>
        <v/>
      </c>
      <c r="O2837">
        <f>IF($C2837="",0,IFERROR(MATCH($C2837,Settings!$D$11:$D$18,0),0))</f>
        <v/>
      </c>
      <c r="P2837">
        <f>IF(LOWER(TRIM($J2837&amp;""))="x",1,0)</f>
        <v/>
      </c>
    </row>
    <row r="2838">
      <c r="A2838" s="49" t="n"/>
      <c r="B2838" s="50" t="n"/>
      <c r="C2838" s="50" t="n"/>
      <c r="D2838" s="50" t="n"/>
      <c r="E2838" s="50" t="n"/>
      <c r="F2838" s="51" t="n"/>
      <c r="G2838" s="51" t="n"/>
      <c r="H2838" s="51" t="n"/>
      <c r="I2838" s="51" t="n"/>
      <c r="J2838" s="50" t="n"/>
      <c r="K2838" s="52">
        <f>IF(OR($A2838="",$E2838=""),"",IF($P2838=1,0,N($E2838)*N($F2838)-N($G2838)+N($H2838)))</f>
        <v/>
      </c>
      <c r="L2838" s="52">
        <f>IF(K2838="","",IF($P2838=1,0,N($E2838)*IFERROR(INDEX(Products!$D$8:$D$307,MATCH($D2838,Products!$A$8:$A$307,0)),0)))</f>
        <v/>
      </c>
      <c r="M2838" s="52">
        <f>IF(OR(K2838="",$O2838=0),IF(K2838="","",0),IF($P2838=1,0,K2838*(N(INDEX(Settings!$E$11:$E$18,$O2838))+N(INDEX(Settings!$G$11:$G$18,$O2838)))+N(INDEX(Settings!$F$11:$F$18,$O2838))))</f>
        <v/>
      </c>
      <c r="N2838" s="53">
        <f>IF(K2838="","",K2838-L2838-M2838-N($I2838)-$P2838*N(Settings!$D$20))</f>
        <v/>
      </c>
      <c r="O2838">
        <f>IF($C2838="",0,IFERROR(MATCH($C2838,Settings!$D$11:$D$18,0),0))</f>
        <v/>
      </c>
      <c r="P2838">
        <f>IF(LOWER(TRIM($J2838&amp;""))="x",1,0)</f>
        <v/>
      </c>
    </row>
    <row r="2839">
      <c r="A2839" s="49" t="n"/>
      <c r="B2839" s="50" t="n"/>
      <c r="C2839" s="50" t="n"/>
      <c r="D2839" s="50" t="n"/>
      <c r="E2839" s="50" t="n"/>
      <c r="F2839" s="51" t="n"/>
      <c r="G2839" s="51" t="n"/>
      <c r="H2839" s="51" t="n"/>
      <c r="I2839" s="51" t="n"/>
      <c r="J2839" s="50" t="n"/>
      <c r="K2839" s="52">
        <f>IF(OR($A2839="",$E2839=""),"",IF($P2839=1,0,N($E2839)*N($F2839)-N($G2839)+N($H2839)))</f>
        <v/>
      </c>
      <c r="L2839" s="52">
        <f>IF(K2839="","",IF($P2839=1,0,N($E2839)*IFERROR(INDEX(Products!$D$8:$D$307,MATCH($D2839,Products!$A$8:$A$307,0)),0)))</f>
        <v/>
      </c>
      <c r="M2839" s="52">
        <f>IF(OR(K2839="",$O2839=0),IF(K2839="","",0),IF($P2839=1,0,K2839*(N(INDEX(Settings!$E$11:$E$18,$O2839))+N(INDEX(Settings!$G$11:$G$18,$O2839)))+N(INDEX(Settings!$F$11:$F$18,$O2839))))</f>
        <v/>
      </c>
      <c r="N2839" s="53">
        <f>IF(K2839="","",K2839-L2839-M2839-N($I2839)-$P2839*N(Settings!$D$20))</f>
        <v/>
      </c>
      <c r="O2839">
        <f>IF($C2839="",0,IFERROR(MATCH($C2839,Settings!$D$11:$D$18,0),0))</f>
        <v/>
      </c>
      <c r="P2839">
        <f>IF(LOWER(TRIM($J2839&amp;""))="x",1,0)</f>
        <v/>
      </c>
    </row>
    <row r="2840">
      <c r="A2840" s="49" t="n"/>
      <c r="B2840" s="50" t="n"/>
      <c r="C2840" s="50" t="n"/>
      <c r="D2840" s="50" t="n"/>
      <c r="E2840" s="50" t="n"/>
      <c r="F2840" s="51" t="n"/>
      <c r="G2840" s="51" t="n"/>
      <c r="H2840" s="51" t="n"/>
      <c r="I2840" s="51" t="n"/>
      <c r="J2840" s="50" t="n"/>
      <c r="K2840" s="52">
        <f>IF(OR($A2840="",$E2840=""),"",IF($P2840=1,0,N($E2840)*N($F2840)-N($G2840)+N($H2840)))</f>
        <v/>
      </c>
      <c r="L2840" s="52">
        <f>IF(K2840="","",IF($P2840=1,0,N($E2840)*IFERROR(INDEX(Products!$D$8:$D$307,MATCH($D2840,Products!$A$8:$A$307,0)),0)))</f>
        <v/>
      </c>
      <c r="M2840" s="52">
        <f>IF(OR(K2840="",$O2840=0),IF(K2840="","",0),IF($P2840=1,0,K2840*(N(INDEX(Settings!$E$11:$E$18,$O2840))+N(INDEX(Settings!$G$11:$G$18,$O2840)))+N(INDEX(Settings!$F$11:$F$18,$O2840))))</f>
        <v/>
      </c>
      <c r="N2840" s="53">
        <f>IF(K2840="","",K2840-L2840-M2840-N($I2840)-$P2840*N(Settings!$D$20))</f>
        <v/>
      </c>
      <c r="O2840">
        <f>IF($C2840="",0,IFERROR(MATCH($C2840,Settings!$D$11:$D$18,0),0))</f>
        <v/>
      </c>
      <c r="P2840">
        <f>IF(LOWER(TRIM($J2840&amp;""))="x",1,0)</f>
        <v/>
      </c>
    </row>
    <row r="2841">
      <c r="A2841" s="49" t="n"/>
      <c r="B2841" s="50" t="n"/>
      <c r="C2841" s="50" t="n"/>
      <c r="D2841" s="50" t="n"/>
      <c r="E2841" s="50" t="n"/>
      <c r="F2841" s="51" t="n"/>
      <c r="G2841" s="51" t="n"/>
      <c r="H2841" s="51" t="n"/>
      <c r="I2841" s="51" t="n"/>
      <c r="J2841" s="50" t="n"/>
      <c r="K2841" s="52">
        <f>IF(OR($A2841="",$E2841=""),"",IF($P2841=1,0,N($E2841)*N($F2841)-N($G2841)+N($H2841)))</f>
        <v/>
      </c>
      <c r="L2841" s="52">
        <f>IF(K2841="","",IF($P2841=1,0,N($E2841)*IFERROR(INDEX(Products!$D$8:$D$307,MATCH($D2841,Products!$A$8:$A$307,0)),0)))</f>
        <v/>
      </c>
      <c r="M2841" s="52">
        <f>IF(OR(K2841="",$O2841=0),IF(K2841="","",0),IF($P2841=1,0,K2841*(N(INDEX(Settings!$E$11:$E$18,$O2841))+N(INDEX(Settings!$G$11:$G$18,$O2841)))+N(INDEX(Settings!$F$11:$F$18,$O2841))))</f>
        <v/>
      </c>
      <c r="N2841" s="53">
        <f>IF(K2841="","",K2841-L2841-M2841-N($I2841)-$P2841*N(Settings!$D$20))</f>
        <v/>
      </c>
      <c r="O2841">
        <f>IF($C2841="",0,IFERROR(MATCH($C2841,Settings!$D$11:$D$18,0),0))</f>
        <v/>
      </c>
      <c r="P2841">
        <f>IF(LOWER(TRIM($J2841&amp;""))="x",1,0)</f>
        <v/>
      </c>
    </row>
    <row r="2842">
      <c r="A2842" s="49" t="n"/>
      <c r="B2842" s="50" t="n"/>
      <c r="C2842" s="50" t="n"/>
      <c r="D2842" s="50" t="n"/>
      <c r="E2842" s="50" t="n"/>
      <c r="F2842" s="51" t="n"/>
      <c r="G2842" s="51" t="n"/>
      <c r="H2842" s="51" t="n"/>
      <c r="I2842" s="51" t="n"/>
      <c r="J2842" s="50" t="n"/>
      <c r="K2842" s="52">
        <f>IF(OR($A2842="",$E2842=""),"",IF($P2842=1,0,N($E2842)*N($F2842)-N($G2842)+N($H2842)))</f>
        <v/>
      </c>
      <c r="L2842" s="52">
        <f>IF(K2842="","",IF($P2842=1,0,N($E2842)*IFERROR(INDEX(Products!$D$8:$D$307,MATCH($D2842,Products!$A$8:$A$307,0)),0)))</f>
        <v/>
      </c>
      <c r="M2842" s="52">
        <f>IF(OR(K2842="",$O2842=0),IF(K2842="","",0),IF($P2842=1,0,K2842*(N(INDEX(Settings!$E$11:$E$18,$O2842))+N(INDEX(Settings!$G$11:$G$18,$O2842)))+N(INDEX(Settings!$F$11:$F$18,$O2842))))</f>
        <v/>
      </c>
      <c r="N2842" s="53">
        <f>IF(K2842="","",K2842-L2842-M2842-N($I2842)-$P2842*N(Settings!$D$20))</f>
        <v/>
      </c>
      <c r="O2842">
        <f>IF($C2842="",0,IFERROR(MATCH($C2842,Settings!$D$11:$D$18,0),0))</f>
        <v/>
      </c>
      <c r="P2842">
        <f>IF(LOWER(TRIM($J2842&amp;""))="x",1,0)</f>
        <v/>
      </c>
    </row>
    <row r="2843">
      <c r="A2843" s="49" t="n"/>
      <c r="B2843" s="50" t="n"/>
      <c r="C2843" s="50" t="n"/>
      <c r="D2843" s="50" t="n"/>
      <c r="E2843" s="50" t="n"/>
      <c r="F2843" s="51" t="n"/>
      <c r="G2843" s="51" t="n"/>
      <c r="H2843" s="51" t="n"/>
      <c r="I2843" s="51" t="n"/>
      <c r="J2843" s="50" t="n"/>
      <c r="K2843" s="52">
        <f>IF(OR($A2843="",$E2843=""),"",IF($P2843=1,0,N($E2843)*N($F2843)-N($G2843)+N($H2843)))</f>
        <v/>
      </c>
      <c r="L2843" s="52">
        <f>IF(K2843="","",IF($P2843=1,0,N($E2843)*IFERROR(INDEX(Products!$D$8:$D$307,MATCH($D2843,Products!$A$8:$A$307,0)),0)))</f>
        <v/>
      </c>
      <c r="M2843" s="52">
        <f>IF(OR(K2843="",$O2843=0),IF(K2843="","",0),IF($P2843=1,0,K2843*(N(INDEX(Settings!$E$11:$E$18,$O2843))+N(INDEX(Settings!$G$11:$G$18,$O2843)))+N(INDEX(Settings!$F$11:$F$18,$O2843))))</f>
        <v/>
      </c>
      <c r="N2843" s="53">
        <f>IF(K2843="","",K2843-L2843-M2843-N($I2843)-$P2843*N(Settings!$D$20))</f>
        <v/>
      </c>
      <c r="O2843">
        <f>IF($C2843="",0,IFERROR(MATCH($C2843,Settings!$D$11:$D$18,0),0))</f>
        <v/>
      </c>
      <c r="P2843">
        <f>IF(LOWER(TRIM($J2843&amp;""))="x",1,0)</f>
        <v/>
      </c>
    </row>
    <row r="2844">
      <c r="A2844" s="49" t="n"/>
      <c r="B2844" s="50" t="n"/>
      <c r="C2844" s="50" t="n"/>
      <c r="D2844" s="50" t="n"/>
      <c r="E2844" s="50" t="n"/>
      <c r="F2844" s="51" t="n"/>
      <c r="G2844" s="51" t="n"/>
      <c r="H2844" s="51" t="n"/>
      <c r="I2844" s="51" t="n"/>
      <c r="J2844" s="50" t="n"/>
      <c r="K2844" s="52">
        <f>IF(OR($A2844="",$E2844=""),"",IF($P2844=1,0,N($E2844)*N($F2844)-N($G2844)+N($H2844)))</f>
        <v/>
      </c>
      <c r="L2844" s="52">
        <f>IF(K2844="","",IF($P2844=1,0,N($E2844)*IFERROR(INDEX(Products!$D$8:$D$307,MATCH($D2844,Products!$A$8:$A$307,0)),0)))</f>
        <v/>
      </c>
      <c r="M2844" s="52">
        <f>IF(OR(K2844="",$O2844=0),IF(K2844="","",0),IF($P2844=1,0,K2844*(N(INDEX(Settings!$E$11:$E$18,$O2844))+N(INDEX(Settings!$G$11:$G$18,$O2844)))+N(INDEX(Settings!$F$11:$F$18,$O2844))))</f>
        <v/>
      </c>
      <c r="N2844" s="53">
        <f>IF(K2844="","",K2844-L2844-M2844-N($I2844)-$P2844*N(Settings!$D$20))</f>
        <v/>
      </c>
      <c r="O2844">
        <f>IF($C2844="",0,IFERROR(MATCH($C2844,Settings!$D$11:$D$18,0),0))</f>
        <v/>
      </c>
      <c r="P2844">
        <f>IF(LOWER(TRIM($J2844&amp;""))="x",1,0)</f>
        <v/>
      </c>
    </row>
    <row r="2845">
      <c r="A2845" s="49" t="n"/>
      <c r="B2845" s="50" t="n"/>
      <c r="C2845" s="50" t="n"/>
      <c r="D2845" s="50" t="n"/>
      <c r="E2845" s="50" t="n"/>
      <c r="F2845" s="51" t="n"/>
      <c r="G2845" s="51" t="n"/>
      <c r="H2845" s="51" t="n"/>
      <c r="I2845" s="51" t="n"/>
      <c r="J2845" s="50" t="n"/>
      <c r="K2845" s="52">
        <f>IF(OR($A2845="",$E2845=""),"",IF($P2845=1,0,N($E2845)*N($F2845)-N($G2845)+N($H2845)))</f>
        <v/>
      </c>
      <c r="L2845" s="52">
        <f>IF(K2845="","",IF($P2845=1,0,N($E2845)*IFERROR(INDEX(Products!$D$8:$D$307,MATCH($D2845,Products!$A$8:$A$307,0)),0)))</f>
        <v/>
      </c>
      <c r="M2845" s="52">
        <f>IF(OR(K2845="",$O2845=0),IF(K2845="","",0),IF($P2845=1,0,K2845*(N(INDEX(Settings!$E$11:$E$18,$O2845))+N(INDEX(Settings!$G$11:$G$18,$O2845)))+N(INDEX(Settings!$F$11:$F$18,$O2845))))</f>
        <v/>
      </c>
      <c r="N2845" s="53">
        <f>IF(K2845="","",K2845-L2845-M2845-N($I2845)-$P2845*N(Settings!$D$20))</f>
        <v/>
      </c>
      <c r="O2845">
        <f>IF($C2845="",0,IFERROR(MATCH($C2845,Settings!$D$11:$D$18,0),0))</f>
        <v/>
      </c>
      <c r="P2845">
        <f>IF(LOWER(TRIM($J2845&amp;""))="x",1,0)</f>
        <v/>
      </c>
    </row>
    <row r="2846">
      <c r="A2846" s="49" t="n"/>
      <c r="B2846" s="50" t="n"/>
      <c r="C2846" s="50" t="n"/>
      <c r="D2846" s="50" t="n"/>
      <c r="E2846" s="50" t="n"/>
      <c r="F2846" s="51" t="n"/>
      <c r="G2846" s="51" t="n"/>
      <c r="H2846" s="51" t="n"/>
      <c r="I2846" s="51" t="n"/>
      <c r="J2846" s="50" t="n"/>
      <c r="K2846" s="52">
        <f>IF(OR($A2846="",$E2846=""),"",IF($P2846=1,0,N($E2846)*N($F2846)-N($G2846)+N($H2846)))</f>
        <v/>
      </c>
      <c r="L2846" s="52">
        <f>IF(K2846="","",IF($P2846=1,0,N($E2846)*IFERROR(INDEX(Products!$D$8:$D$307,MATCH($D2846,Products!$A$8:$A$307,0)),0)))</f>
        <v/>
      </c>
      <c r="M2846" s="52">
        <f>IF(OR(K2846="",$O2846=0),IF(K2846="","",0),IF($P2846=1,0,K2846*(N(INDEX(Settings!$E$11:$E$18,$O2846))+N(INDEX(Settings!$G$11:$G$18,$O2846)))+N(INDEX(Settings!$F$11:$F$18,$O2846))))</f>
        <v/>
      </c>
      <c r="N2846" s="53">
        <f>IF(K2846="","",K2846-L2846-M2846-N($I2846)-$P2846*N(Settings!$D$20))</f>
        <v/>
      </c>
      <c r="O2846">
        <f>IF($C2846="",0,IFERROR(MATCH($C2846,Settings!$D$11:$D$18,0),0))</f>
        <v/>
      </c>
      <c r="P2846">
        <f>IF(LOWER(TRIM($J2846&amp;""))="x",1,0)</f>
        <v/>
      </c>
    </row>
    <row r="2847">
      <c r="A2847" s="49" t="n"/>
      <c r="B2847" s="50" t="n"/>
      <c r="C2847" s="50" t="n"/>
      <c r="D2847" s="50" t="n"/>
      <c r="E2847" s="50" t="n"/>
      <c r="F2847" s="51" t="n"/>
      <c r="G2847" s="51" t="n"/>
      <c r="H2847" s="51" t="n"/>
      <c r="I2847" s="51" t="n"/>
      <c r="J2847" s="50" t="n"/>
      <c r="K2847" s="52">
        <f>IF(OR($A2847="",$E2847=""),"",IF($P2847=1,0,N($E2847)*N($F2847)-N($G2847)+N($H2847)))</f>
        <v/>
      </c>
      <c r="L2847" s="52">
        <f>IF(K2847="","",IF($P2847=1,0,N($E2847)*IFERROR(INDEX(Products!$D$8:$D$307,MATCH($D2847,Products!$A$8:$A$307,0)),0)))</f>
        <v/>
      </c>
      <c r="M2847" s="52">
        <f>IF(OR(K2847="",$O2847=0),IF(K2847="","",0),IF($P2847=1,0,K2847*(N(INDEX(Settings!$E$11:$E$18,$O2847))+N(INDEX(Settings!$G$11:$G$18,$O2847)))+N(INDEX(Settings!$F$11:$F$18,$O2847))))</f>
        <v/>
      </c>
      <c r="N2847" s="53">
        <f>IF(K2847="","",K2847-L2847-M2847-N($I2847)-$P2847*N(Settings!$D$20))</f>
        <v/>
      </c>
      <c r="O2847">
        <f>IF($C2847="",0,IFERROR(MATCH($C2847,Settings!$D$11:$D$18,0),0))</f>
        <v/>
      </c>
      <c r="P2847">
        <f>IF(LOWER(TRIM($J2847&amp;""))="x",1,0)</f>
        <v/>
      </c>
    </row>
    <row r="2848">
      <c r="A2848" s="49" t="n"/>
      <c r="B2848" s="50" t="n"/>
      <c r="C2848" s="50" t="n"/>
      <c r="D2848" s="50" t="n"/>
      <c r="E2848" s="50" t="n"/>
      <c r="F2848" s="51" t="n"/>
      <c r="G2848" s="51" t="n"/>
      <c r="H2848" s="51" t="n"/>
      <c r="I2848" s="51" t="n"/>
      <c r="J2848" s="50" t="n"/>
      <c r="K2848" s="52">
        <f>IF(OR($A2848="",$E2848=""),"",IF($P2848=1,0,N($E2848)*N($F2848)-N($G2848)+N($H2848)))</f>
        <v/>
      </c>
      <c r="L2848" s="52">
        <f>IF(K2848="","",IF($P2848=1,0,N($E2848)*IFERROR(INDEX(Products!$D$8:$D$307,MATCH($D2848,Products!$A$8:$A$307,0)),0)))</f>
        <v/>
      </c>
      <c r="M2848" s="52">
        <f>IF(OR(K2848="",$O2848=0),IF(K2848="","",0),IF($P2848=1,0,K2848*(N(INDEX(Settings!$E$11:$E$18,$O2848))+N(INDEX(Settings!$G$11:$G$18,$O2848)))+N(INDEX(Settings!$F$11:$F$18,$O2848))))</f>
        <v/>
      </c>
      <c r="N2848" s="53">
        <f>IF(K2848="","",K2848-L2848-M2848-N($I2848)-$P2848*N(Settings!$D$20))</f>
        <v/>
      </c>
      <c r="O2848">
        <f>IF($C2848="",0,IFERROR(MATCH($C2848,Settings!$D$11:$D$18,0),0))</f>
        <v/>
      </c>
      <c r="P2848">
        <f>IF(LOWER(TRIM($J2848&amp;""))="x",1,0)</f>
        <v/>
      </c>
    </row>
    <row r="2849">
      <c r="A2849" s="49" t="n"/>
      <c r="B2849" s="50" t="n"/>
      <c r="C2849" s="50" t="n"/>
      <c r="D2849" s="50" t="n"/>
      <c r="E2849" s="50" t="n"/>
      <c r="F2849" s="51" t="n"/>
      <c r="G2849" s="51" t="n"/>
      <c r="H2849" s="51" t="n"/>
      <c r="I2849" s="51" t="n"/>
      <c r="J2849" s="50" t="n"/>
      <c r="K2849" s="52">
        <f>IF(OR($A2849="",$E2849=""),"",IF($P2849=1,0,N($E2849)*N($F2849)-N($G2849)+N($H2849)))</f>
        <v/>
      </c>
      <c r="L2849" s="52">
        <f>IF(K2849="","",IF($P2849=1,0,N($E2849)*IFERROR(INDEX(Products!$D$8:$D$307,MATCH($D2849,Products!$A$8:$A$307,0)),0)))</f>
        <v/>
      </c>
      <c r="M2849" s="52">
        <f>IF(OR(K2849="",$O2849=0),IF(K2849="","",0),IF($P2849=1,0,K2849*(N(INDEX(Settings!$E$11:$E$18,$O2849))+N(INDEX(Settings!$G$11:$G$18,$O2849)))+N(INDEX(Settings!$F$11:$F$18,$O2849))))</f>
        <v/>
      </c>
      <c r="N2849" s="53">
        <f>IF(K2849="","",K2849-L2849-M2849-N($I2849)-$P2849*N(Settings!$D$20))</f>
        <v/>
      </c>
      <c r="O2849">
        <f>IF($C2849="",0,IFERROR(MATCH($C2849,Settings!$D$11:$D$18,0),0))</f>
        <v/>
      </c>
      <c r="P2849">
        <f>IF(LOWER(TRIM($J2849&amp;""))="x",1,0)</f>
        <v/>
      </c>
    </row>
    <row r="2850">
      <c r="A2850" s="49" t="n"/>
      <c r="B2850" s="50" t="n"/>
      <c r="C2850" s="50" t="n"/>
      <c r="D2850" s="50" t="n"/>
      <c r="E2850" s="50" t="n"/>
      <c r="F2850" s="51" t="n"/>
      <c r="G2850" s="51" t="n"/>
      <c r="H2850" s="51" t="n"/>
      <c r="I2850" s="51" t="n"/>
      <c r="J2850" s="50" t="n"/>
      <c r="K2850" s="52">
        <f>IF(OR($A2850="",$E2850=""),"",IF($P2850=1,0,N($E2850)*N($F2850)-N($G2850)+N($H2850)))</f>
        <v/>
      </c>
      <c r="L2850" s="52">
        <f>IF(K2850="","",IF($P2850=1,0,N($E2850)*IFERROR(INDEX(Products!$D$8:$D$307,MATCH($D2850,Products!$A$8:$A$307,0)),0)))</f>
        <v/>
      </c>
      <c r="M2850" s="52">
        <f>IF(OR(K2850="",$O2850=0),IF(K2850="","",0),IF($P2850=1,0,K2850*(N(INDEX(Settings!$E$11:$E$18,$O2850))+N(INDEX(Settings!$G$11:$G$18,$O2850)))+N(INDEX(Settings!$F$11:$F$18,$O2850))))</f>
        <v/>
      </c>
      <c r="N2850" s="53">
        <f>IF(K2850="","",K2850-L2850-M2850-N($I2850)-$P2850*N(Settings!$D$20))</f>
        <v/>
      </c>
      <c r="O2850">
        <f>IF($C2850="",0,IFERROR(MATCH($C2850,Settings!$D$11:$D$18,0),0))</f>
        <v/>
      </c>
      <c r="P2850">
        <f>IF(LOWER(TRIM($J2850&amp;""))="x",1,0)</f>
        <v/>
      </c>
    </row>
    <row r="2851">
      <c r="A2851" s="49" t="n"/>
      <c r="B2851" s="50" t="n"/>
      <c r="C2851" s="50" t="n"/>
      <c r="D2851" s="50" t="n"/>
      <c r="E2851" s="50" t="n"/>
      <c r="F2851" s="51" t="n"/>
      <c r="G2851" s="51" t="n"/>
      <c r="H2851" s="51" t="n"/>
      <c r="I2851" s="51" t="n"/>
      <c r="J2851" s="50" t="n"/>
      <c r="K2851" s="52">
        <f>IF(OR($A2851="",$E2851=""),"",IF($P2851=1,0,N($E2851)*N($F2851)-N($G2851)+N($H2851)))</f>
        <v/>
      </c>
      <c r="L2851" s="52">
        <f>IF(K2851="","",IF($P2851=1,0,N($E2851)*IFERROR(INDEX(Products!$D$8:$D$307,MATCH($D2851,Products!$A$8:$A$307,0)),0)))</f>
        <v/>
      </c>
      <c r="M2851" s="52">
        <f>IF(OR(K2851="",$O2851=0),IF(K2851="","",0),IF($P2851=1,0,K2851*(N(INDEX(Settings!$E$11:$E$18,$O2851))+N(INDEX(Settings!$G$11:$G$18,$O2851)))+N(INDEX(Settings!$F$11:$F$18,$O2851))))</f>
        <v/>
      </c>
      <c r="N2851" s="53">
        <f>IF(K2851="","",K2851-L2851-M2851-N($I2851)-$P2851*N(Settings!$D$20))</f>
        <v/>
      </c>
      <c r="O2851">
        <f>IF($C2851="",0,IFERROR(MATCH($C2851,Settings!$D$11:$D$18,0),0))</f>
        <v/>
      </c>
      <c r="P2851">
        <f>IF(LOWER(TRIM($J2851&amp;""))="x",1,0)</f>
        <v/>
      </c>
    </row>
    <row r="2852">
      <c r="A2852" s="49" t="n"/>
      <c r="B2852" s="50" t="n"/>
      <c r="C2852" s="50" t="n"/>
      <c r="D2852" s="50" t="n"/>
      <c r="E2852" s="50" t="n"/>
      <c r="F2852" s="51" t="n"/>
      <c r="G2852" s="51" t="n"/>
      <c r="H2852" s="51" t="n"/>
      <c r="I2852" s="51" t="n"/>
      <c r="J2852" s="50" t="n"/>
      <c r="K2852" s="52">
        <f>IF(OR($A2852="",$E2852=""),"",IF($P2852=1,0,N($E2852)*N($F2852)-N($G2852)+N($H2852)))</f>
        <v/>
      </c>
      <c r="L2852" s="52">
        <f>IF(K2852="","",IF($P2852=1,0,N($E2852)*IFERROR(INDEX(Products!$D$8:$D$307,MATCH($D2852,Products!$A$8:$A$307,0)),0)))</f>
        <v/>
      </c>
      <c r="M2852" s="52">
        <f>IF(OR(K2852="",$O2852=0),IF(K2852="","",0),IF($P2852=1,0,K2852*(N(INDEX(Settings!$E$11:$E$18,$O2852))+N(INDEX(Settings!$G$11:$G$18,$O2852)))+N(INDEX(Settings!$F$11:$F$18,$O2852))))</f>
        <v/>
      </c>
      <c r="N2852" s="53">
        <f>IF(K2852="","",K2852-L2852-M2852-N($I2852)-$P2852*N(Settings!$D$20))</f>
        <v/>
      </c>
      <c r="O2852">
        <f>IF($C2852="",0,IFERROR(MATCH($C2852,Settings!$D$11:$D$18,0),0))</f>
        <v/>
      </c>
      <c r="P2852">
        <f>IF(LOWER(TRIM($J2852&amp;""))="x",1,0)</f>
        <v/>
      </c>
    </row>
    <row r="2853">
      <c r="A2853" s="49" t="n"/>
      <c r="B2853" s="50" t="n"/>
      <c r="C2853" s="50" t="n"/>
      <c r="D2853" s="50" t="n"/>
      <c r="E2853" s="50" t="n"/>
      <c r="F2853" s="51" t="n"/>
      <c r="G2853" s="51" t="n"/>
      <c r="H2853" s="51" t="n"/>
      <c r="I2853" s="51" t="n"/>
      <c r="J2853" s="50" t="n"/>
      <c r="K2853" s="52">
        <f>IF(OR($A2853="",$E2853=""),"",IF($P2853=1,0,N($E2853)*N($F2853)-N($G2853)+N($H2853)))</f>
        <v/>
      </c>
      <c r="L2853" s="52">
        <f>IF(K2853="","",IF($P2853=1,0,N($E2853)*IFERROR(INDEX(Products!$D$8:$D$307,MATCH($D2853,Products!$A$8:$A$307,0)),0)))</f>
        <v/>
      </c>
      <c r="M2853" s="52">
        <f>IF(OR(K2853="",$O2853=0),IF(K2853="","",0),IF($P2853=1,0,K2853*(N(INDEX(Settings!$E$11:$E$18,$O2853))+N(INDEX(Settings!$G$11:$G$18,$O2853)))+N(INDEX(Settings!$F$11:$F$18,$O2853))))</f>
        <v/>
      </c>
      <c r="N2853" s="53">
        <f>IF(K2853="","",K2853-L2853-M2853-N($I2853)-$P2853*N(Settings!$D$20))</f>
        <v/>
      </c>
      <c r="O2853">
        <f>IF($C2853="",0,IFERROR(MATCH($C2853,Settings!$D$11:$D$18,0),0))</f>
        <v/>
      </c>
      <c r="P2853">
        <f>IF(LOWER(TRIM($J2853&amp;""))="x",1,0)</f>
        <v/>
      </c>
    </row>
    <row r="2854">
      <c r="A2854" s="49" t="n"/>
      <c r="B2854" s="50" t="n"/>
      <c r="C2854" s="50" t="n"/>
      <c r="D2854" s="50" t="n"/>
      <c r="E2854" s="50" t="n"/>
      <c r="F2854" s="51" t="n"/>
      <c r="G2854" s="51" t="n"/>
      <c r="H2854" s="51" t="n"/>
      <c r="I2854" s="51" t="n"/>
      <c r="J2854" s="50" t="n"/>
      <c r="K2854" s="52">
        <f>IF(OR($A2854="",$E2854=""),"",IF($P2854=1,0,N($E2854)*N($F2854)-N($G2854)+N($H2854)))</f>
        <v/>
      </c>
      <c r="L2854" s="52">
        <f>IF(K2854="","",IF($P2854=1,0,N($E2854)*IFERROR(INDEX(Products!$D$8:$D$307,MATCH($D2854,Products!$A$8:$A$307,0)),0)))</f>
        <v/>
      </c>
      <c r="M2854" s="52">
        <f>IF(OR(K2854="",$O2854=0),IF(K2854="","",0),IF($P2854=1,0,K2854*(N(INDEX(Settings!$E$11:$E$18,$O2854))+N(INDEX(Settings!$G$11:$G$18,$O2854)))+N(INDEX(Settings!$F$11:$F$18,$O2854))))</f>
        <v/>
      </c>
      <c r="N2854" s="53">
        <f>IF(K2854="","",K2854-L2854-M2854-N($I2854)-$P2854*N(Settings!$D$20))</f>
        <v/>
      </c>
      <c r="O2854">
        <f>IF($C2854="",0,IFERROR(MATCH($C2854,Settings!$D$11:$D$18,0),0))</f>
        <v/>
      </c>
      <c r="P2854">
        <f>IF(LOWER(TRIM($J2854&amp;""))="x",1,0)</f>
        <v/>
      </c>
    </row>
    <row r="2855">
      <c r="A2855" s="49" t="n"/>
      <c r="B2855" s="50" t="n"/>
      <c r="C2855" s="50" t="n"/>
      <c r="D2855" s="50" t="n"/>
      <c r="E2855" s="50" t="n"/>
      <c r="F2855" s="51" t="n"/>
      <c r="G2855" s="51" t="n"/>
      <c r="H2855" s="51" t="n"/>
      <c r="I2855" s="51" t="n"/>
      <c r="J2855" s="50" t="n"/>
      <c r="K2855" s="52">
        <f>IF(OR($A2855="",$E2855=""),"",IF($P2855=1,0,N($E2855)*N($F2855)-N($G2855)+N($H2855)))</f>
        <v/>
      </c>
      <c r="L2855" s="52">
        <f>IF(K2855="","",IF($P2855=1,0,N($E2855)*IFERROR(INDEX(Products!$D$8:$D$307,MATCH($D2855,Products!$A$8:$A$307,0)),0)))</f>
        <v/>
      </c>
      <c r="M2855" s="52">
        <f>IF(OR(K2855="",$O2855=0),IF(K2855="","",0),IF($P2855=1,0,K2855*(N(INDEX(Settings!$E$11:$E$18,$O2855))+N(INDEX(Settings!$G$11:$G$18,$O2855)))+N(INDEX(Settings!$F$11:$F$18,$O2855))))</f>
        <v/>
      </c>
      <c r="N2855" s="53">
        <f>IF(K2855="","",K2855-L2855-M2855-N($I2855)-$P2855*N(Settings!$D$20))</f>
        <v/>
      </c>
      <c r="O2855">
        <f>IF($C2855="",0,IFERROR(MATCH($C2855,Settings!$D$11:$D$18,0),0))</f>
        <v/>
      </c>
      <c r="P2855">
        <f>IF(LOWER(TRIM($J2855&amp;""))="x",1,0)</f>
        <v/>
      </c>
    </row>
    <row r="2856">
      <c r="A2856" s="49" t="n"/>
      <c r="B2856" s="50" t="n"/>
      <c r="C2856" s="50" t="n"/>
      <c r="D2856" s="50" t="n"/>
      <c r="E2856" s="50" t="n"/>
      <c r="F2856" s="51" t="n"/>
      <c r="G2856" s="51" t="n"/>
      <c r="H2856" s="51" t="n"/>
      <c r="I2856" s="51" t="n"/>
      <c r="J2856" s="50" t="n"/>
      <c r="K2856" s="52">
        <f>IF(OR($A2856="",$E2856=""),"",IF($P2856=1,0,N($E2856)*N($F2856)-N($G2856)+N($H2856)))</f>
        <v/>
      </c>
      <c r="L2856" s="52">
        <f>IF(K2856="","",IF($P2856=1,0,N($E2856)*IFERROR(INDEX(Products!$D$8:$D$307,MATCH($D2856,Products!$A$8:$A$307,0)),0)))</f>
        <v/>
      </c>
      <c r="M2856" s="52">
        <f>IF(OR(K2856="",$O2856=0),IF(K2856="","",0),IF($P2856=1,0,K2856*(N(INDEX(Settings!$E$11:$E$18,$O2856))+N(INDEX(Settings!$G$11:$G$18,$O2856)))+N(INDEX(Settings!$F$11:$F$18,$O2856))))</f>
        <v/>
      </c>
      <c r="N2856" s="53">
        <f>IF(K2856="","",K2856-L2856-M2856-N($I2856)-$P2856*N(Settings!$D$20))</f>
        <v/>
      </c>
      <c r="O2856">
        <f>IF($C2856="",0,IFERROR(MATCH($C2856,Settings!$D$11:$D$18,0),0))</f>
        <v/>
      </c>
      <c r="P2856">
        <f>IF(LOWER(TRIM($J2856&amp;""))="x",1,0)</f>
        <v/>
      </c>
    </row>
    <row r="2857">
      <c r="A2857" s="49" t="n"/>
      <c r="B2857" s="50" t="n"/>
      <c r="C2857" s="50" t="n"/>
      <c r="D2857" s="50" t="n"/>
      <c r="E2857" s="50" t="n"/>
      <c r="F2857" s="51" t="n"/>
      <c r="G2857" s="51" t="n"/>
      <c r="H2857" s="51" t="n"/>
      <c r="I2857" s="51" t="n"/>
      <c r="J2857" s="50" t="n"/>
      <c r="K2857" s="52">
        <f>IF(OR($A2857="",$E2857=""),"",IF($P2857=1,0,N($E2857)*N($F2857)-N($G2857)+N($H2857)))</f>
        <v/>
      </c>
      <c r="L2857" s="52">
        <f>IF(K2857="","",IF($P2857=1,0,N($E2857)*IFERROR(INDEX(Products!$D$8:$D$307,MATCH($D2857,Products!$A$8:$A$307,0)),0)))</f>
        <v/>
      </c>
      <c r="M2857" s="52">
        <f>IF(OR(K2857="",$O2857=0),IF(K2857="","",0),IF($P2857=1,0,K2857*(N(INDEX(Settings!$E$11:$E$18,$O2857))+N(INDEX(Settings!$G$11:$G$18,$O2857)))+N(INDEX(Settings!$F$11:$F$18,$O2857))))</f>
        <v/>
      </c>
      <c r="N2857" s="53">
        <f>IF(K2857="","",K2857-L2857-M2857-N($I2857)-$P2857*N(Settings!$D$20))</f>
        <v/>
      </c>
      <c r="O2857">
        <f>IF($C2857="",0,IFERROR(MATCH($C2857,Settings!$D$11:$D$18,0),0))</f>
        <v/>
      </c>
      <c r="P2857">
        <f>IF(LOWER(TRIM($J2857&amp;""))="x",1,0)</f>
        <v/>
      </c>
    </row>
    <row r="2858">
      <c r="A2858" s="49" t="n"/>
      <c r="B2858" s="50" t="n"/>
      <c r="C2858" s="50" t="n"/>
      <c r="D2858" s="50" t="n"/>
      <c r="E2858" s="50" t="n"/>
      <c r="F2858" s="51" t="n"/>
      <c r="G2858" s="51" t="n"/>
      <c r="H2858" s="51" t="n"/>
      <c r="I2858" s="51" t="n"/>
      <c r="J2858" s="50" t="n"/>
      <c r="K2858" s="52">
        <f>IF(OR($A2858="",$E2858=""),"",IF($P2858=1,0,N($E2858)*N($F2858)-N($G2858)+N($H2858)))</f>
        <v/>
      </c>
      <c r="L2858" s="52">
        <f>IF(K2858="","",IF($P2858=1,0,N($E2858)*IFERROR(INDEX(Products!$D$8:$D$307,MATCH($D2858,Products!$A$8:$A$307,0)),0)))</f>
        <v/>
      </c>
      <c r="M2858" s="52">
        <f>IF(OR(K2858="",$O2858=0),IF(K2858="","",0),IF($P2858=1,0,K2858*(N(INDEX(Settings!$E$11:$E$18,$O2858))+N(INDEX(Settings!$G$11:$G$18,$O2858)))+N(INDEX(Settings!$F$11:$F$18,$O2858))))</f>
        <v/>
      </c>
      <c r="N2858" s="53">
        <f>IF(K2858="","",K2858-L2858-M2858-N($I2858)-$P2858*N(Settings!$D$20))</f>
        <v/>
      </c>
      <c r="O2858">
        <f>IF($C2858="",0,IFERROR(MATCH($C2858,Settings!$D$11:$D$18,0),0))</f>
        <v/>
      </c>
      <c r="P2858">
        <f>IF(LOWER(TRIM($J2858&amp;""))="x",1,0)</f>
        <v/>
      </c>
    </row>
    <row r="2859">
      <c r="A2859" s="49" t="n"/>
      <c r="B2859" s="50" t="n"/>
      <c r="C2859" s="50" t="n"/>
      <c r="D2859" s="50" t="n"/>
      <c r="E2859" s="50" t="n"/>
      <c r="F2859" s="51" t="n"/>
      <c r="G2859" s="51" t="n"/>
      <c r="H2859" s="51" t="n"/>
      <c r="I2859" s="51" t="n"/>
      <c r="J2859" s="50" t="n"/>
      <c r="K2859" s="52">
        <f>IF(OR($A2859="",$E2859=""),"",IF($P2859=1,0,N($E2859)*N($F2859)-N($G2859)+N($H2859)))</f>
        <v/>
      </c>
      <c r="L2859" s="52">
        <f>IF(K2859="","",IF($P2859=1,0,N($E2859)*IFERROR(INDEX(Products!$D$8:$D$307,MATCH($D2859,Products!$A$8:$A$307,0)),0)))</f>
        <v/>
      </c>
      <c r="M2859" s="52">
        <f>IF(OR(K2859="",$O2859=0),IF(K2859="","",0),IF($P2859=1,0,K2859*(N(INDEX(Settings!$E$11:$E$18,$O2859))+N(INDEX(Settings!$G$11:$G$18,$O2859)))+N(INDEX(Settings!$F$11:$F$18,$O2859))))</f>
        <v/>
      </c>
      <c r="N2859" s="53">
        <f>IF(K2859="","",K2859-L2859-M2859-N($I2859)-$P2859*N(Settings!$D$20))</f>
        <v/>
      </c>
      <c r="O2859">
        <f>IF($C2859="",0,IFERROR(MATCH($C2859,Settings!$D$11:$D$18,0),0))</f>
        <v/>
      </c>
      <c r="P2859">
        <f>IF(LOWER(TRIM($J2859&amp;""))="x",1,0)</f>
        <v/>
      </c>
    </row>
    <row r="2860">
      <c r="A2860" s="49" t="n"/>
      <c r="B2860" s="50" t="n"/>
      <c r="C2860" s="50" t="n"/>
      <c r="D2860" s="50" t="n"/>
      <c r="E2860" s="50" t="n"/>
      <c r="F2860" s="51" t="n"/>
      <c r="G2860" s="51" t="n"/>
      <c r="H2860" s="51" t="n"/>
      <c r="I2860" s="51" t="n"/>
      <c r="J2860" s="50" t="n"/>
      <c r="K2860" s="52">
        <f>IF(OR($A2860="",$E2860=""),"",IF($P2860=1,0,N($E2860)*N($F2860)-N($G2860)+N($H2860)))</f>
        <v/>
      </c>
      <c r="L2860" s="52">
        <f>IF(K2860="","",IF($P2860=1,0,N($E2860)*IFERROR(INDEX(Products!$D$8:$D$307,MATCH($D2860,Products!$A$8:$A$307,0)),0)))</f>
        <v/>
      </c>
      <c r="M2860" s="52">
        <f>IF(OR(K2860="",$O2860=0),IF(K2860="","",0),IF($P2860=1,0,K2860*(N(INDEX(Settings!$E$11:$E$18,$O2860))+N(INDEX(Settings!$G$11:$G$18,$O2860)))+N(INDEX(Settings!$F$11:$F$18,$O2860))))</f>
        <v/>
      </c>
      <c r="N2860" s="53">
        <f>IF(K2860="","",K2860-L2860-M2860-N($I2860)-$P2860*N(Settings!$D$20))</f>
        <v/>
      </c>
      <c r="O2860">
        <f>IF($C2860="",0,IFERROR(MATCH($C2860,Settings!$D$11:$D$18,0),0))</f>
        <v/>
      </c>
      <c r="P2860">
        <f>IF(LOWER(TRIM($J2860&amp;""))="x",1,0)</f>
        <v/>
      </c>
    </row>
    <row r="2861">
      <c r="A2861" s="49" t="n"/>
      <c r="B2861" s="50" t="n"/>
      <c r="C2861" s="50" t="n"/>
      <c r="D2861" s="50" t="n"/>
      <c r="E2861" s="50" t="n"/>
      <c r="F2861" s="51" t="n"/>
      <c r="G2861" s="51" t="n"/>
      <c r="H2861" s="51" t="n"/>
      <c r="I2861" s="51" t="n"/>
      <c r="J2861" s="50" t="n"/>
      <c r="K2861" s="52">
        <f>IF(OR($A2861="",$E2861=""),"",IF($P2861=1,0,N($E2861)*N($F2861)-N($G2861)+N($H2861)))</f>
        <v/>
      </c>
      <c r="L2861" s="52">
        <f>IF(K2861="","",IF($P2861=1,0,N($E2861)*IFERROR(INDEX(Products!$D$8:$D$307,MATCH($D2861,Products!$A$8:$A$307,0)),0)))</f>
        <v/>
      </c>
      <c r="M2861" s="52">
        <f>IF(OR(K2861="",$O2861=0),IF(K2861="","",0),IF($P2861=1,0,K2861*(N(INDEX(Settings!$E$11:$E$18,$O2861))+N(INDEX(Settings!$G$11:$G$18,$O2861)))+N(INDEX(Settings!$F$11:$F$18,$O2861))))</f>
        <v/>
      </c>
      <c r="N2861" s="53">
        <f>IF(K2861="","",K2861-L2861-M2861-N($I2861)-$P2861*N(Settings!$D$20))</f>
        <v/>
      </c>
      <c r="O2861">
        <f>IF($C2861="",0,IFERROR(MATCH($C2861,Settings!$D$11:$D$18,0),0))</f>
        <v/>
      </c>
      <c r="P2861">
        <f>IF(LOWER(TRIM($J2861&amp;""))="x",1,0)</f>
        <v/>
      </c>
    </row>
    <row r="2862">
      <c r="A2862" s="49" t="n"/>
      <c r="B2862" s="50" t="n"/>
      <c r="C2862" s="50" t="n"/>
      <c r="D2862" s="50" t="n"/>
      <c r="E2862" s="50" t="n"/>
      <c r="F2862" s="51" t="n"/>
      <c r="G2862" s="51" t="n"/>
      <c r="H2862" s="51" t="n"/>
      <c r="I2862" s="51" t="n"/>
      <c r="J2862" s="50" t="n"/>
      <c r="K2862" s="52">
        <f>IF(OR($A2862="",$E2862=""),"",IF($P2862=1,0,N($E2862)*N($F2862)-N($G2862)+N($H2862)))</f>
        <v/>
      </c>
      <c r="L2862" s="52">
        <f>IF(K2862="","",IF($P2862=1,0,N($E2862)*IFERROR(INDEX(Products!$D$8:$D$307,MATCH($D2862,Products!$A$8:$A$307,0)),0)))</f>
        <v/>
      </c>
      <c r="M2862" s="52">
        <f>IF(OR(K2862="",$O2862=0),IF(K2862="","",0),IF($P2862=1,0,K2862*(N(INDEX(Settings!$E$11:$E$18,$O2862))+N(INDEX(Settings!$G$11:$G$18,$O2862)))+N(INDEX(Settings!$F$11:$F$18,$O2862))))</f>
        <v/>
      </c>
      <c r="N2862" s="53">
        <f>IF(K2862="","",K2862-L2862-M2862-N($I2862)-$P2862*N(Settings!$D$20))</f>
        <v/>
      </c>
      <c r="O2862">
        <f>IF($C2862="",0,IFERROR(MATCH($C2862,Settings!$D$11:$D$18,0),0))</f>
        <v/>
      </c>
      <c r="P2862">
        <f>IF(LOWER(TRIM($J2862&amp;""))="x",1,0)</f>
        <v/>
      </c>
    </row>
    <row r="2863">
      <c r="A2863" s="49" t="n"/>
      <c r="B2863" s="50" t="n"/>
      <c r="C2863" s="50" t="n"/>
      <c r="D2863" s="50" t="n"/>
      <c r="E2863" s="50" t="n"/>
      <c r="F2863" s="51" t="n"/>
      <c r="G2863" s="51" t="n"/>
      <c r="H2863" s="51" t="n"/>
      <c r="I2863" s="51" t="n"/>
      <c r="J2863" s="50" t="n"/>
      <c r="K2863" s="52">
        <f>IF(OR($A2863="",$E2863=""),"",IF($P2863=1,0,N($E2863)*N($F2863)-N($G2863)+N($H2863)))</f>
        <v/>
      </c>
      <c r="L2863" s="52">
        <f>IF(K2863="","",IF($P2863=1,0,N($E2863)*IFERROR(INDEX(Products!$D$8:$D$307,MATCH($D2863,Products!$A$8:$A$307,0)),0)))</f>
        <v/>
      </c>
      <c r="M2863" s="52">
        <f>IF(OR(K2863="",$O2863=0),IF(K2863="","",0),IF($P2863=1,0,K2863*(N(INDEX(Settings!$E$11:$E$18,$O2863))+N(INDEX(Settings!$G$11:$G$18,$O2863)))+N(INDEX(Settings!$F$11:$F$18,$O2863))))</f>
        <v/>
      </c>
      <c r="N2863" s="53">
        <f>IF(K2863="","",K2863-L2863-M2863-N($I2863)-$P2863*N(Settings!$D$20))</f>
        <v/>
      </c>
      <c r="O2863">
        <f>IF($C2863="",0,IFERROR(MATCH($C2863,Settings!$D$11:$D$18,0),0))</f>
        <v/>
      </c>
      <c r="P2863">
        <f>IF(LOWER(TRIM($J2863&amp;""))="x",1,0)</f>
        <v/>
      </c>
    </row>
    <row r="2864">
      <c r="A2864" s="49" t="n"/>
      <c r="B2864" s="50" t="n"/>
      <c r="C2864" s="50" t="n"/>
      <c r="D2864" s="50" t="n"/>
      <c r="E2864" s="50" t="n"/>
      <c r="F2864" s="51" t="n"/>
      <c r="G2864" s="51" t="n"/>
      <c r="H2864" s="51" t="n"/>
      <c r="I2864" s="51" t="n"/>
      <c r="J2864" s="50" t="n"/>
      <c r="K2864" s="52">
        <f>IF(OR($A2864="",$E2864=""),"",IF($P2864=1,0,N($E2864)*N($F2864)-N($G2864)+N($H2864)))</f>
        <v/>
      </c>
      <c r="L2864" s="52">
        <f>IF(K2864="","",IF($P2864=1,0,N($E2864)*IFERROR(INDEX(Products!$D$8:$D$307,MATCH($D2864,Products!$A$8:$A$307,0)),0)))</f>
        <v/>
      </c>
      <c r="M2864" s="52">
        <f>IF(OR(K2864="",$O2864=0),IF(K2864="","",0),IF($P2864=1,0,K2864*(N(INDEX(Settings!$E$11:$E$18,$O2864))+N(INDEX(Settings!$G$11:$G$18,$O2864)))+N(INDEX(Settings!$F$11:$F$18,$O2864))))</f>
        <v/>
      </c>
      <c r="N2864" s="53">
        <f>IF(K2864="","",K2864-L2864-M2864-N($I2864)-$P2864*N(Settings!$D$20))</f>
        <v/>
      </c>
      <c r="O2864">
        <f>IF($C2864="",0,IFERROR(MATCH($C2864,Settings!$D$11:$D$18,0),0))</f>
        <v/>
      </c>
      <c r="P2864">
        <f>IF(LOWER(TRIM($J2864&amp;""))="x",1,0)</f>
        <v/>
      </c>
    </row>
    <row r="2865">
      <c r="A2865" s="49" t="n"/>
      <c r="B2865" s="50" t="n"/>
      <c r="C2865" s="50" t="n"/>
      <c r="D2865" s="50" t="n"/>
      <c r="E2865" s="50" t="n"/>
      <c r="F2865" s="51" t="n"/>
      <c r="G2865" s="51" t="n"/>
      <c r="H2865" s="51" t="n"/>
      <c r="I2865" s="51" t="n"/>
      <c r="J2865" s="50" t="n"/>
      <c r="K2865" s="52">
        <f>IF(OR($A2865="",$E2865=""),"",IF($P2865=1,0,N($E2865)*N($F2865)-N($G2865)+N($H2865)))</f>
        <v/>
      </c>
      <c r="L2865" s="52">
        <f>IF(K2865="","",IF($P2865=1,0,N($E2865)*IFERROR(INDEX(Products!$D$8:$D$307,MATCH($D2865,Products!$A$8:$A$307,0)),0)))</f>
        <v/>
      </c>
      <c r="M2865" s="52">
        <f>IF(OR(K2865="",$O2865=0),IF(K2865="","",0),IF($P2865=1,0,K2865*(N(INDEX(Settings!$E$11:$E$18,$O2865))+N(INDEX(Settings!$G$11:$G$18,$O2865)))+N(INDEX(Settings!$F$11:$F$18,$O2865))))</f>
        <v/>
      </c>
      <c r="N2865" s="53">
        <f>IF(K2865="","",K2865-L2865-M2865-N($I2865)-$P2865*N(Settings!$D$20))</f>
        <v/>
      </c>
      <c r="O2865">
        <f>IF($C2865="",0,IFERROR(MATCH($C2865,Settings!$D$11:$D$18,0),0))</f>
        <v/>
      </c>
      <c r="P2865">
        <f>IF(LOWER(TRIM($J2865&amp;""))="x",1,0)</f>
        <v/>
      </c>
    </row>
    <row r="2866">
      <c r="A2866" s="49" t="n"/>
      <c r="B2866" s="50" t="n"/>
      <c r="C2866" s="50" t="n"/>
      <c r="D2866" s="50" t="n"/>
      <c r="E2866" s="50" t="n"/>
      <c r="F2866" s="51" t="n"/>
      <c r="G2866" s="51" t="n"/>
      <c r="H2866" s="51" t="n"/>
      <c r="I2866" s="51" t="n"/>
      <c r="J2866" s="50" t="n"/>
      <c r="K2866" s="52">
        <f>IF(OR($A2866="",$E2866=""),"",IF($P2866=1,0,N($E2866)*N($F2866)-N($G2866)+N($H2866)))</f>
        <v/>
      </c>
      <c r="L2866" s="52">
        <f>IF(K2866="","",IF($P2866=1,0,N($E2866)*IFERROR(INDEX(Products!$D$8:$D$307,MATCH($D2866,Products!$A$8:$A$307,0)),0)))</f>
        <v/>
      </c>
      <c r="M2866" s="52">
        <f>IF(OR(K2866="",$O2866=0),IF(K2866="","",0),IF($P2866=1,0,K2866*(N(INDEX(Settings!$E$11:$E$18,$O2866))+N(INDEX(Settings!$G$11:$G$18,$O2866)))+N(INDEX(Settings!$F$11:$F$18,$O2866))))</f>
        <v/>
      </c>
      <c r="N2866" s="53">
        <f>IF(K2866="","",K2866-L2866-M2866-N($I2866)-$P2866*N(Settings!$D$20))</f>
        <v/>
      </c>
      <c r="O2866">
        <f>IF($C2866="",0,IFERROR(MATCH($C2866,Settings!$D$11:$D$18,0),0))</f>
        <v/>
      </c>
      <c r="P2866">
        <f>IF(LOWER(TRIM($J2866&amp;""))="x",1,0)</f>
        <v/>
      </c>
    </row>
    <row r="2867">
      <c r="A2867" s="49" t="n"/>
      <c r="B2867" s="50" t="n"/>
      <c r="C2867" s="50" t="n"/>
      <c r="D2867" s="50" t="n"/>
      <c r="E2867" s="50" t="n"/>
      <c r="F2867" s="51" t="n"/>
      <c r="G2867" s="51" t="n"/>
      <c r="H2867" s="51" t="n"/>
      <c r="I2867" s="51" t="n"/>
      <c r="J2867" s="50" t="n"/>
      <c r="K2867" s="52">
        <f>IF(OR($A2867="",$E2867=""),"",IF($P2867=1,0,N($E2867)*N($F2867)-N($G2867)+N($H2867)))</f>
        <v/>
      </c>
      <c r="L2867" s="52">
        <f>IF(K2867="","",IF($P2867=1,0,N($E2867)*IFERROR(INDEX(Products!$D$8:$D$307,MATCH($D2867,Products!$A$8:$A$307,0)),0)))</f>
        <v/>
      </c>
      <c r="M2867" s="52">
        <f>IF(OR(K2867="",$O2867=0),IF(K2867="","",0),IF($P2867=1,0,K2867*(N(INDEX(Settings!$E$11:$E$18,$O2867))+N(INDEX(Settings!$G$11:$G$18,$O2867)))+N(INDEX(Settings!$F$11:$F$18,$O2867))))</f>
        <v/>
      </c>
      <c r="N2867" s="53">
        <f>IF(K2867="","",K2867-L2867-M2867-N($I2867)-$P2867*N(Settings!$D$20))</f>
        <v/>
      </c>
      <c r="O2867">
        <f>IF($C2867="",0,IFERROR(MATCH($C2867,Settings!$D$11:$D$18,0),0))</f>
        <v/>
      </c>
      <c r="P2867">
        <f>IF(LOWER(TRIM($J2867&amp;""))="x",1,0)</f>
        <v/>
      </c>
    </row>
    <row r="2868">
      <c r="A2868" s="49" t="n"/>
      <c r="B2868" s="50" t="n"/>
      <c r="C2868" s="50" t="n"/>
      <c r="D2868" s="50" t="n"/>
      <c r="E2868" s="50" t="n"/>
      <c r="F2868" s="51" t="n"/>
      <c r="G2868" s="51" t="n"/>
      <c r="H2868" s="51" t="n"/>
      <c r="I2868" s="51" t="n"/>
      <c r="J2868" s="50" t="n"/>
      <c r="K2868" s="52">
        <f>IF(OR($A2868="",$E2868=""),"",IF($P2868=1,0,N($E2868)*N($F2868)-N($G2868)+N($H2868)))</f>
        <v/>
      </c>
      <c r="L2868" s="52">
        <f>IF(K2868="","",IF($P2868=1,0,N($E2868)*IFERROR(INDEX(Products!$D$8:$D$307,MATCH($D2868,Products!$A$8:$A$307,0)),0)))</f>
        <v/>
      </c>
      <c r="M2868" s="52">
        <f>IF(OR(K2868="",$O2868=0),IF(K2868="","",0),IF($P2868=1,0,K2868*(N(INDEX(Settings!$E$11:$E$18,$O2868))+N(INDEX(Settings!$G$11:$G$18,$O2868)))+N(INDEX(Settings!$F$11:$F$18,$O2868))))</f>
        <v/>
      </c>
      <c r="N2868" s="53">
        <f>IF(K2868="","",K2868-L2868-M2868-N($I2868)-$P2868*N(Settings!$D$20))</f>
        <v/>
      </c>
      <c r="O2868">
        <f>IF($C2868="",0,IFERROR(MATCH($C2868,Settings!$D$11:$D$18,0),0))</f>
        <v/>
      </c>
      <c r="P2868">
        <f>IF(LOWER(TRIM($J2868&amp;""))="x",1,0)</f>
        <v/>
      </c>
    </row>
    <row r="2869">
      <c r="A2869" s="49" t="n"/>
      <c r="B2869" s="50" t="n"/>
      <c r="C2869" s="50" t="n"/>
      <c r="D2869" s="50" t="n"/>
      <c r="E2869" s="50" t="n"/>
      <c r="F2869" s="51" t="n"/>
      <c r="G2869" s="51" t="n"/>
      <c r="H2869" s="51" t="n"/>
      <c r="I2869" s="51" t="n"/>
      <c r="J2869" s="50" t="n"/>
      <c r="K2869" s="52">
        <f>IF(OR($A2869="",$E2869=""),"",IF($P2869=1,0,N($E2869)*N($F2869)-N($G2869)+N($H2869)))</f>
        <v/>
      </c>
      <c r="L2869" s="52">
        <f>IF(K2869="","",IF($P2869=1,0,N($E2869)*IFERROR(INDEX(Products!$D$8:$D$307,MATCH($D2869,Products!$A$8:$A$307,0)),0)))</f>
        <v/>
      </c>
      <c r="M2869" s="52">
        <f>IF(OR(K2869="",$O2869=0),IF(K2869="","",0),IF($P2869=1,0,K2869*(N(INDEX(Settings!$E$11:$E$18,$O2869))+N(INDEX(Settings!$G$11:$G$18,$O2869)))+N(INDEX(Settings!$F$11:$F$18,$O2869))))</f>
        <v/>
      </c>
      <c r="N2869" s="53">
        <f>IF(K2869="","",K2869-L2869-M2869-N($I2869)-$P2869*N(Settings!$D$20))</f>
        <v/>
      </c>
      <c r="O2869">
        <f>IF($C2869="",0,IFERROR(MATCH($C2869,Settings!$D$11:$D$18,0),0))</f>
        <v/>
      </c>
      <c r="P2869">
        <f>IF(LOWER(TRIM($J2869&amp;""))="x",1,0)</f>
        <v/>
      </c>
    </row>
    <row r="2870">
      <c r="A2870" s="49" t="n"/>
      <c r="B2870" s="50" t="n"/>
      <c r="C2870" s="50" t="n"/>
      <c r="D2870" s="50" t="n"/>
      <c r="E2870" s="50" t="n"/>
      <c r="F2870" s="51" t="n"/>
      <c r="G2870" s="51" t="n"/>
      <c r="H2870" s="51" t="n"/>
      <c r="I2870" s="51" t="n"/>
      <c r="J2870" s="50" t="n"/>
      <c r="K2870" s="52">
        <f>IF(OR($A2870="",$E2870=""),"",IF($P2870=1,0,N($E2870)*N($F2870)-N($G2870)+N($H2870)))</f>
        <v/>
      </c>
      <c r="L2870" s="52">
        <f>IF(K2870="","",IF($P2870=1,0,N($E2870)*IFERROR(INDEX(Products!$D$8:$D$307,MATCH($D2870,Products!$A$8:$A$307,0)),0)))</f>
        <v/>
      </c>
      <c r="M2870" s="52">
        <f>IF(OR(K2870="",$O2870=0),IF(K2870="","",0),IF($P2870=1,0,K2870*(N(INDEX(Settings!$E$11:$E$18,$O2870))+N(INDEX(Settings!$G$11:$G$18,$O2870)))+N(INDEX(Settings!$F$11:$F$18,$O2870))))</f>
        <v/>
      </c>
      <c r="N2870" s="53">
        <f>IF(K2870="","",K2870-L2870-M2870-N($I2870)-$P2870*N(Settings!$D$20))</f>
        <v/>
      </c>
      <c r="O2870">
        <f>IF($C2870="",0,IFERROR(MATCH($C2870,Settings!$D$11:$D$18,0),0))</f>
        <v/>
      </c>
      <c r="P2870">
        <f>IF(LOWER(TRIM($J2870&amp;""))="x",1,0)</f>
        <v/>
      </c>
    </row>
    <row r="2871">
      <c r="A2871" s="49" t="n"/>
      <c r="B2871" s="50" t="n"/>
      <c r="C2871" s="50" t="n"/>
      <c r="D2871" s="50" t="n"/>
      <c r="E2871" s="50" t="n"/>
      <c r="F2871" s="51" t="n"/>
      <c r="G2871" s="51" t="n"/>
      <c r="H2871" s="51" t="n"/>
      <c r="I2871" s="51" t="n"/>
      <c r="J2871" s="50" t="n"/>
      <c r="K2871" s="52">
        <f>IF(OR($A2871="",$E2871=""),"",IF($P2871=1,0,N($E2871)*N($F2871)-N($G2871)+N($H2871)))</f>
        <v/>
      </c>
      <c r="L2871" s="52">
        <f>IF(K2871="","",IF($P2871=1,0,N($E2871)*IFERROR(INDEX(Products!$D$8:$D$307,MATCH($D2871,Products!$A$8:$A$307,0)),0)))</f>
        <v/>
      </c>
      <c r="M2871" s="52">
        <f>IF(OR(K2871="",$O2871=0),IF(K2871="","",0),IF($P2871=1,0,K2871*(N(INDEX(Settings!$E$11:$E$18,$O2871))+N(INDEX(Settings!$G$11:$G$18,$O2871)))+N(INDEX(Settings!$F$11:$F$18,$O2871))))</f>
        <v/>
      </c>
      <c r="N2871" s="53">
        <f>IF(K2871="","",K2871-L2871-M2871-N($I2871)-$P2871*N(Settings!$D$20))</f>
        <v/>
      </c>
      <c r="O2871">
        <f>IF($C2871="",0,IFERROR(MATCH($C2871,Settings!$D$11:$D$18,0),0))</f>
        <v/>
      </c>
      <c r="P2871">
        <f>IF(LOWER(TRIM($J2871&amp;""))="x",1,0)</f>
        <v/>
      </c>
    </row>
    <row r="2872">
      <c r="A2872" s="49" t="n"/>
      <c r="B2872" s="50" t="n"/>
      <c r="C2872" s="50" t="n"/>
      <c r="D2872" s="50" t="n"/>
      <c r="E2872" s="50" t="n"/>
      <c r="F2872" s="51" t="n"/>
      <c r="G2872" s="51" t="n"/>
      <c r="H2872" s="51" t="n"/>
      <c r="I2872" s="51" t="n"/>
      <c r="J2872" s="50" t="n"/>
      <c r="K2872" s="52">
        <f>IF(OR($A2872="",$E2872=""),"",IF($P2872=1,0,N($E2872)*N($F2872)-N($G2872)+N($H2872)))</f>
        <v/>
      </c>
      <c r="L2872" s="52">
        <f>IF(K2872="","",IF($P2872=1,0,N($E2872)*IFERROR(INDEX(Products!$D$8:$D$307,MATCH($D2872,Products!$A$8:$A$307,0)),0)))</f>
        <v/>
      </c>
      <c r="M2872" s="52">
        <f>IF(OR(K2872="",$O2872=0),IF(K2872="","",0),IF($P2872=1,0,K2872*(N(INDEX(Settings!$E$11:$E$18,$O2872))+N(INDEX(Settings!$G$11:$G$18,$O2872)))+N(INDEX(Settings!$F$11:$F$18,$O2872))))</f>
        <v/>
      </c>
      <c r="N2872" s="53">
        <f>IF(K2872="","",K2872-L2872-M2872-N($I2872)-$P2872*N(Settings!$D$20))</f>
        <v/>
      </c>
      <c r="O2872">
        <f>IF($C2872="",0,IFERROR(MATCH($C2872,Settings!$D$11:$D$18,0),0))</f>
        <v/>
      </c>
      <c r="P2872">
        <f>IF(LOWER(TRIM($J2872&amp;""))="x",1,0)</f>
        <v/>
      </c>
    </row>
    <row r="2873">
      <c r="A2873" s="49" t="n"/>
      <c r="B2873" s="50" t="n"/>
      <c r="C2873" s="50" t="n"/>
      <c r="D2873" s="50" t="n"/>
      <c r="E2873" s="50" t="n"/>
      <c r="F2873" s="51" t="n"/>
      <c r="G2873" s="51" t="n"/>
      <c r="H2873" s="51" t="n"/>
      <c r="I2873" s="51" t="n"/>
      <c r="J2873" s="50" t="n"/>
      <c r="K2873" s="52">
        <f>IF(OR($A2873="",$E2873=""),"",IF($P2873=1,0,N($E2873)*N($F2873)-N($G2873)+N($H2873)))</f>
        <v/>
      </c>
      <c r="L2873" s="52">
        <f>IF(K2873="","",IF($P2873=1,0,N($E2873)*IFERROR(INDEX(Products!$D$8:$D$307,MATCH($D2873,Products!$A$8:$A$307,0)),0)))</f>
        <v/>
      </c>
      <c r="M2873" s="52">
        <f>IF(OR(K2873="",$O2873=0),IF(K2873="","",0),IF($P2873=1,0,K2873*(N(INDEX(Settings!$E$11:$E$18,$O2873))+N(INDEX(Settings!$G$11:$G$18,$O2873)))+N(INDEX(Settings!$F$11:$F$18,$O2873))))</f>
        <v/>
      </c>
      <c r="N2873" s="53">
        <f>IF(K2873="","",K2873-L2873-M2873-N($I2873)-$P2873*N(Settings!$D$20))</f>
        <v/>
      </c>
      <c r="O2873">
        <f>IF($C2873="",0,IFERROR(MATCH($C2873,Settings!$D$11:$D$18,0),0))</f>
        <v/>
      </c>
      <c r="P2873">
        <f>IF(LOWER(TRIM($J2873&amp;""))="x",1,0)</f>
        <v/>
      </c>
    </row>
    <row r="2874">
      <c r="A2874" s="49" t="n"/>
      <c r="B2874" s="50" t="n"/>
      <c r="C2874" s="50" t="n"/>
      <c r="D2874" s="50" t="n"/>
      <c r="E2874" s="50" t="n"/>
      <c r="F2874" s="51" t="n"/>
      <c r="G2874" s="51" t="n"/>
      <c r="H2874" s="51" t="n"/>
      <c r="I2874" s="51" t="n"/>
      <c r="J2874" s="50" t="n"/>
      <c r="K2874" s="52">
        <f>IF(OR($A2874="",$E2874=""),"",IF($P2874=1,0,N($E2874)*N($F2874)-N($G2874)+N($H2874)))</f>
        <v/>
      </c>
      <c r="L2874" s="52">
        <f>IF(K2874="","",IF($P2874=1,0,N($E2874)*IFERROR(INDEX(Products!$D$8:$D$307,MATCH($D2874,Products!$A$8:$A$307,0)),0)))</f>
        <v/>
      </c>
      <c r="M2874" s="52">
        <f>IF(OR(K2874="",$O2874=0),IF(K2874="","",0),IF($P2874=1,0,K2874*(N(INDEX(Settings!$E$11:$E$18,$O2874))+N(INDEX(Settings!$G$11:$G$18,$O2874)))+N(INDEX(Settings!$F$11:$F$18,$O2874))))</f>
        <v/>
      </c>
      <c r="N2874" s="53">
        <f>IF(K2874="","",K2874-L2874-M2874-N($I2874)-$P2874*N(Settings!$D$20))</f>
        <v/>
      </c>
      <c r="O2874">
        <f>IF($C2874="",0,IFERROR(MATCH($C2874,Settings!$D$11:$D$18,0),0))</f>
        <v/>
      </c>
      <c r="P2874">
        <f>IF(LOWER(TRIM($J2874&amp;""))="x",1,0)</f>
        <v/>
      </c>
    </row>
    <row r="2875">
      <c r="A2875" s="49" t="n"/>
      <c r="B2875" s="50" t="n"/>
      <c r="C2875" s="50" t="n"/>
      <c r="D2875" s="50" t="n"/>
      <c r="E2875" s="50" t="n"/>
      <c r="F2875" s="51" t="n"/>
      <c r="G2875" s="51" t="n"/>
      <c r="H2875" s="51" t="n"/>
      <c r="I2875" s="51" t="n"/>
      <c r="J2875" s="50" t="n"/>
      <c r="K2875" s="52">
        <f>IF(OR($A2875="",$E2875=""),"",IF($P2875=1,0,N($E2875)*N($F2875)-N($G2875)+N($H2875)))</f>
        <v/>
      </c>
      <c r="L2875" s="52">
        <f>IF(K2875="","",IF($P2875=1,0,N($E2875)*IFERROR(INDEX(Products!$D$8:$D$307,MATCH($D2875,Products!$A$8:$A$307,0)),0)))</f>
        <v/>
      </c>
      <c r="M2875" s="52">
        <f>IF(OR(K2875="",$O2875=0),IF(K2875="","",0),IF($P2875=1,0,K2875*(N(INDEX(Settings!$E$11:$E$18,$O2875))+N(INDEX(Settings!$G$11:$G$18,$O2875)))+N(INDEX(Settings!$F$11:$F$18,$O2875))))</f>
        <v/>
      </c>
      <c r="N2875" s="53">
        <f>IF(K2875="","",K2875-L2875-M2875-N($I2875)-$P2875*N(Settings!$D$20))</f>
        <v/>
      </c>
      <c r="O2875">
        <f>IF($C2875="",0,IFERROR(MATCH($C2875,Settings!$D$11:$D$18,0),0))</f>
        <v/>
      </c>
      <c r="P2875">
        <f>IF(LOWER(TRIM($J2875&amp;""))="x",1,0)</f>
        <v/>
      </c>
    </row>
    <row r="2876">
      <c r="A2876" s="49" t="n"/>
      <c r="B2876" s="50" t="n"/>
      <c r="C2876" s="50" t="n"/>
      <c r="D2876" s="50" t="n"/>
      <c r="E2876" s="50" t="n"/>
      <c r="F2876" s="51" t="n"/>
      <c r="G2876" s="51" t="n"/>
      <c r="H2876" s="51" t="n"/>
      <c r="I2876" s="51" t="n"/>
      <c r="J2876" s="50" t="n"/>
      <c r="K2876" s="52">
        <f>IF(OR($A2876="",$E2876=""),"",IF($P2876=1,0,N($E2876)*N($F2876)-N($G2876)+N($H2876)))</f>
        <v/>
      </c>
      <c r="L2876" s="52">
        <f>IF(K2876="","",IF($P2876=1,0,N($E2876)*IFERROR(INDEX(Products!$D$8:$D$307,MATCH($D2876,Products!$A$8:$A$307,0)),0)))</f>
        <v/>
      </c>
      <c r="M2876" s="52">
        <f>IF(OR(K2876="",$O2876=0),IF(K2876="","",0),IF($P2876=1,0,K2876*(N(INDEX(Settings!$E$11:$E$18,$O2876))+N(INDEX(Settings!$G$11:$G$18,$O2876)))+N(INDEX(Settings!$F$11:$F$18,$O2876))))</f>
        <v/>
      </c>
      <c r="N2876" s="53">
        <f>IF(K2876="","",K2876-L2876-M2876-N($I2876)-$P2876*N(Settings!$D$20))</f>
        <v/>
      </c>
      <c r="O2876">
        <f>IF($C2876="",0,IFERROR(MATCH($C2876,Settings!$D$11:$D$18,0),0))</f>
        <v/>
      </c>
      <c r="P2876">
        <f>IF(LOWER(TRIM($J2876&amp;""))="x",1,0)</f>
        <v/>
      </c>
    </row>
    <row r="2877">
      <c r="A2877" s="49" t="n"/>
      <c r="B2877" s="50" t="n"/>
      <c r="C2877" s="50" t="n"/>
      <c r="D2877" s="50" t="n"/>
      <c r="E2877" s="50" t="n"/>
      <c r="F2877" s="51" t="n"/>
      <c r="G2877" s="51" t="n"/>
      <c r="H2877" s="51" t="n"/>
      <c r="I2877" s="51" t="n"/>
      <c r="J2877" s="50" t="n"/>
      <c r="K2877" s="52">
        <f>IF(OR($A2877="",$E2877=""),"",IF($P2877=1,0,N($E2877)*N($F2877)-N($G2877)+N($H2877)))</f>
        <v/>
      </c>
      <c r="L2877" s="52">
        <f>IF(K2877="","",IF($P2877=1,0,N($E2877)*IFERROR(INDEX(Products!$D$8:$D$307,MATCH($D2877,Products!$A$8:$A$307,0)),0)))</f>
        <v/>
      </c>
      <c r="M2877" s="52">
        <f>IF(OR(K2877="",$O2877=0),IF(K2877="","",0),IF($P2877=1,0,K2877*(N(INDEX(Settings!$E$11:$E$18,$O2877))+N(INDEX(Settings!$G$11:$G$18,$O2877)))+N(INDEX(Settings!$F$11:$F$18,$O2877))))</f>
        <v/>
      </c>
      <c r="N2877" s="53">
        <f>IF(K2877="","",K2877-L2877-M2877-N($I2877)-$P2877*N(Settings!$D$20))</f>
        <v/>
      </c>
      <c r="O2877">
        <f>IF($C2877="",0,IFERROR(MATCH($C2877,Settings!$D$11:$D$18,0),0))</f>
        <v/>
      </c>
      <c r="P2877">
        <f>IF(LOWER(TRIM($J2877&amp;""))="x",1,0)</f>
        <v/>
      </c>
    </row>
    <row r="2878">
      <c r="A2878" s="49" t="n"/>
      <c r="B2878" s="50" t="n"/>
      <c r="C2878" s="50" t="n"/>
      <c r="D2878" s="50" t="n"/>
      <c r="E2878" s="50" t="n"/>
      <c r="F2878" s="51" t="n"/>
      <c r="G2878" s="51" t="n"/>
      <c r="H2878" s="51" t="n"/>
      <c r="I2878" s="51" t="n"/>
      <c r="J2878" s="50" t="n"/>
      <c r="K2878" s="52">
        <f>IF(OR($A2878="",$E2878=""),"",IF($P2878=1,0,N($E2878)*N($F2878)-N($G2878)+N($H2878)))</f>
        <v/>
      </c>
      <c r="L2878" s="52">
        <f>IF(K2878="","",IF($P2878=1,0,N($E2878)*IFERROR(INDEX(Products!$D$8:$D$307,MATCH($D2878,Products!$A$8:$A$307,0)),0)))</f>
        <v/>
      </c>
      <c r="M2878" s="52">
        <f>IF(OR(K2878="",$O2878=0),IF(K2878="","",0),IF($P2878=1,0,K2878*(N(INDEX(Settings!$E$11:$E$18,$O2878))+N(INDEX(Settings!$G$11:$G$18,$O2878)))+N(INDEX(Settings!$F$11:$F$18,$O2878))))</f>
        <v/>
      </c>
      <c r="N2878" s="53">
        <f>IF(K2878="","",K2878-L2878-M2878-N($I2878)-$P2878*N(Settings!$D$20))</f>
        <v/>
      </c>
      <c r="O2878">
        <f>IF($C2878="",0,IFERROR(MATCH($C2878,Settings!$D$11:$D$18,0),0))</f>
        <v/>
      </c>
      <c r="P2878">
        <f>IF(LOWER(TRIM($J2878&amp;""))="x",1,0)</f>
        <v/>
      </c>
    </row>
    <row r="2879">
      <c r="A2879" s="49" t="n"/>
      <c r="B2879" s="50" t="n"/>
      <c r="C2879" s="50" t="n"/>
      <c r="D2879" s="50" t="n"/>
      <c r="E2879" s="50" t="n"/>
      <c r="F2879" s="51" t="n"/>
      <c r="G2879" s="51" t="n"/>
      <c r="H2879" s="51" t="n"/>
      <c r="I2879" s="51" t="n"/>
      <c r="J2879" s="50" t="n"/>
      <c r="K2879" s="52">
        <f>IF(OR($A2879="",$E2879=""),"",IF($P2879=1,0,N($E2879)*N($F2879)-N($G2879)+N($H2879)))</f>
        <v/>
      </c>
      <c r="L2879" s="52">
        <f>IF(K2879="","",IF($P2879=1,0,N($E2879)*IFERROR(INDEX(Products!$D$8:$D$307,MATCH($D2879,Products!$A$8:$A$307,0)),0)))</f>
        <v/>
      </c>
      <c r="M2879" s="52">
        <f>IF(OR(K2879="",$O2879=0),IF(K2879="","",0),IF($P2879=1,0,K2879*(N(INDEX(Settings!$E$11:$E$18,$O2879))+N(INDEX(Settings!$G$11:$G$18,$O2879)))+N(INDEX(Settings!$F$11:$F$18,$O2879))))</f>
        <v/>
      </c>
      <c r="N2879" s="53">
        <f>IF(K2879="","",K2879-L2879-M2879-N($I2879)-$P2879*N(Settings!$D$20))</f>
        <v/>
      </c>
      <c r="O2879">
        <f>IF($C2879="",0,IFERROR(MATCH($C2879,Settings!$D$11:$D$18,0),0))</f>
        <v/>
      </c>
      <c r="P2879">
        <f>IF(LOWER(TRIM($J2879&amp;""))="x",1,0)</f>
        <v/>
      </c>
    </row>
    <row r="2880">
      <c r="A2880" s="49" t="n"/>
      <c r="B2880" s="50" t="n"/>
      <c r="C2880" s="50" t="n"/>
      <c r="D2880" s="50" t="n"/>
      <c r="E2880" s="50" t="n"/>
      <c r="F2880" s="51" t="n"/>
      <c r="G2880" s="51" t="n"/>
      <c r="H2880" s="51" t="n"/>
      <c r="I2880" s="51" t="n"/>
      <c r="J2880" s="50" t="n"/>
      <c r="K2880" s="52">
        <f>IF(OR($A2880="",$E2880=""),"",IF($P2880=1,0,N($E2880)*N($F2880)-N($G2880)+N($H2880)))</f>
        <v/>
      </c>
      <c r="L2880" s="52">
        <f>IF(K2880="","",IF($P2880=1,0,N($E2880)*IFERROR(INDEX(Products!$D$8:$D$307,MATCH($D2880,Products!$A$8:$A$307,0)),0)))</f>
        <v/>
      </c>
      <c r="M2880" s="52">
        <f>IF(OR(K2880="",$O2880=0),IF(K2880="","",0),IF($P2880=1,0,K2880*(N(INDEX(Settings!$E$11:$E$18,$O2880))+N(INDEX(Settings!$G$11:$G$18,$O2880)))+N(INDEX(Settings!$F$11:$F$18,$O2880))))</f>
        <v/>
      </c>
      <c r="N2880" s="53">
        <f>IF(K2880="","",K2880-L2880-M2880-N($I2880)-$P2880*N(Settings!$D$20))</f>
        <v/>
      </c>
      <c r="O2880">
        <f>IF($C2880="",0,IFERROR(MATCH($C2880,Settings!$D$11:$D$18,0),0))</f>
        <v/>
      </c>
      <c r="P2880">
        <f>IF(LOWER(TRIM($J2880&amp;""))="x",1,0)</f>
        <v/>
      </c>
    </row>
    <row r="2881">
      <c r="A2881" s="49" t="n"/>
      <c r="B2881" s="50" t="n"/>
      <c r="C2881" s="50" t="n"/>
      <c r="D2881" s="50" t="n"/>
      <c r="E2881" s="50" t="n"/>
      <c r="F2881" s="51" t="n"/>
      <c r="G2881" s="51" t="n"/>
      <c r="H2881" s="51" t="n"/>
      <c r="I2881" s="51" t="n"/>
      <c r="J2881" s="50" t="n"/>
      <c r="K2881" s="52">
        <f>IF(OR($A2881="",$E2881=""),"",IF($P2881=1,0,N($E2881)*N($F2881)-N($G2881)+N($H2881)))</f>
        <v/>
      </c>
      <c r="L2881" s="52">
        <f>IF(K2881="","",IF($P2881=1,0,N($E2881)*IFERROR(INDEX(Products!$D$8:$D$307,MATCH($D2881,Products!$A$8:$A$307,0)),0)))</f>
        <v/>
      </c>
      <c r="M2881" s="52">
        <f>IF(OR(K2881="",$O2881=0),IF(K2881="","",0),IF($P2881=1,0,K2881*(N(INDEX(Settings!$E$11:$E$18,$O2881))+N(INDEX(Settings!$G$11:$G$18,$O2881)))+N(INDEX(Settings!$F$11:$F$18,$O2881))))</f>
        <v/>
      </c>
      <c r="N2881" s="53">
        <f>IF(K2881="","",K2881-L2881-M2881-N($I2881)-$P2881*N(Settings!$D$20))</f>
        <v/>
      </c>
      <c r="O2881">
        <f>IF($C2881="",0,IFERROR(MATCH($C2881,Settings!$D$11:$D$18,0),0))</f>
        <v/>
      </c>
      <c r="P2881">
        <f>IF(LOWER(TRIM($J2881&amp;""))="x",1,0)</f>
        <v/>
      </c>
    </row>
    <row r="2882">
      <c r="A2882" s="49" t="n"/>
      <c r="B2882" s="50" t="n"/>
      <c r="C2882" s="50" t="n"/>
      <c r="D2882" s="50" t="n"/>
      <c r="E2882" s="50" t="n"/>
      <c r="F2882" s="51" t="n"/>
      <c r="G2882" s="51" t="n"/>
      <c r="H2882" s="51" t="n"/>
      <c r="I2882" s="51" t="n"/>
      <c r="J2882" s="50" t="n"/>
      <c r="K2882" s="52">
        <f>IF(OR($A2882="",$E2882=""),"",IF($P2882=1,0,N($E2882)*N($F2882)-N($G2882)+N($H2882)))</f>
        <v/>
      </c>
      <c r="L2882" s="52">
        <f>IF(K2882="","",IF($P2882=1,0,N($E2882)*IFERROR(INDEX(Products!$D$8:$D$307,MATCH($D2882,Products!$A$8:$A$307,0)),0)))</f>
        <v/>
      </c>
      <c r="M2882" s="52">
        <f>IF(OR(K2882="",$O2882=0),IF(K2882="","",0),IF($P2882=1,0,K2882*(N(INDEX(Settings!$E$11:$E$18,$O2882))+N(INDEX(Settings!$G$11:$G$18,$O2882)))+N(INDEX(Settings!$F$11:$F$18,$O2882))))</f>
        <v/>
      </c>
      <c r="N2882" s="53">
        <f>IF(K2882="","",K2882-L2882-M2882-N($I2882)-$P2882*N(Settings!$D$20))</f>
        <v/>
      </c>
      <c r="O2882">
        <f>IF($C2882="",0,IFERROR(MATCH($C2882,Settings!$D$11:$D$18,0),0))</f>
        <v/>
      </c>
      <c r="P2882">
        <f>IF(LOWER(TRIM($J2882&amp;""))="x",1,0)</f>
        <v/>
      </c>
    </row>
    <row r="2883">
      <c r="A2883" s="49" t="n"/>
      <c r="B2883" s="50" t="n"/>
      <c r="C2883" s="50" t="n"/>
      <c r="D2883" s="50" t="n"/>
      <c r="E2883" s="50" t="n"/>
      <c r="F2883" s="51" t="n"/>
      <c r="G2883" s="51" t="n"/>
      <c r="H2883" s="51" t="n"/>
      <c r="I2883" s="51" t="n"/>
      <c r="J2883" s="50" t="n"/>
      <c r="K2883" s="52">
        <f>IF(OR($A2883="",$E2883=""),"",IF($P2883=1,0,N($E2883)*N($F2883)-N($G2883)+N($H2883)))</f>
        <v/>
      </c>
      <c r="L2883" s="52">
        <f>IF(K2883="","",IF($P2883=1,0,N($E2883)*IFERROR(INDEX(Products!$D$8:$D$307,MATCH($D2883,Products!$A$8:$A$307,0)),0)))</f>
        <v/>
      </c>
      <c r="M2883" s="52">
        <f>IF(OR(K2883="",$O2883=0),IF(K2883="","",0),IF($P2883=1,0,K2883*(N(INDEX(Settings!$E$11:$E$18,$O2883))+N(INDEX(Settings!$G$11:$G$18,$O2883)))+N(INDEX(Settings!$F$11:$F$18,$O2883))))</f>
        <v/>
      </c>
      <c r="N2883" s="53">
        <f>IF(K2883="","",K2883-L2883-M2883-N($I2883)-$P2883*N(Settings!$D$20))</f>
        <v/>
      </c>
      <c r="O2883">
        <f>IF($C2883="",0,IFERROR(MATCH($C2883,Settings!$D$11:$D$18,0),0))</f>
        <v/>
      </c>
      <c r="P2883">
        <f>IF(LOWER(TRIM($J2883&amp;""))="x",1,0)</f>
        <v/>
      </c>
    </row>
    <row r="2884">
      <c r="A2884" s="49" t="n"/>
      <c r="B2884" s="50" t="n"/>
      <c r="C2884" s="50" t="n"/>
      <c r="D2884" s="50" t="n"/>
      <c r="E2884" s="50" t="n"/>
      <c r="F2884" s="51" t="n"/>
      <c r="G2884" s="51" t="n"/>
      <c r="H2884" s="51" t="n"/>
      <c r="I2884" s="51" t="n"/>
      <c r="J2884" s="50" t="n"/>
      <c r="K2884" s="52">
        <f>IF(OR($A2884="",$E2884=""),"",IF($P2884=1,0,N($E2884)*N($F2884)-N($G2884)+N($H2884)))</f>
        <v/>
      </c>
      <c r="L2884" s="52">
        <f>IF(K2884="","",IF($P2884=1,0,N($E2884)*IFERROR(INDEX(Products!$D$8:$D$307,MATCH($D2884,Products!$A$8:$A$307,0)),0)))</f>
        <v/>
      </c>
      <c r="M2884" s="52">
        <f>IF(OR(K2884="",$O2884=0),IF(K2884="","",0),IF($P2884=1,0,K2884*(N(INDEX(Settings!$E$11:$E$18,$O2884))+N(INDEX(Settings!$G$11:$G$18,$O2884)))+N(INDEX(Settings!$F$11:$F$18,$O2884))))</f>
        <v/>
      </c>
      <c r="N2884" s="53">
        <f>IF(K2884="","",K2884-L2884-M2884-N($I2884)-$P2884*N(Settings!$D$20))</f>
        <v/>
      </c>
      <c r="O2884">
        <f>IF($C2884="",0,IFERROR(MATCH($C2884,Settings!$D$11:$D$18,0),0))</f>
        <v/>
      </c>
      <c r="P2884">
        <f>IF(LOWER(TRIM($J2884&amp;""))="x",1,0)</f>
        <v/>
      </c>
    </row>
    <row r="2885">
      <c r="A2885" s="49" t="n"/>
      <c r="B2885" s="50" t="n"/>
      <c r="C2885" s="50" t="n"/>
      <c r="D2885" s="50" t="n"/>
      <c r="E2885" s="50" t="n"/>
      <c r="F2885" s="51" t="n"/>
      <c r="G2885" s="51" t="n"/>
      <c r="H2885" s="51" t="n"/>
      <c r="I2885" s="51" t="n"/>
      <c r="J2885" s="50" t="n"/>
      <c r="K2885" s="52">
        <f>IF(OR($A2885="",$E2885=""),"",IF($P2885=1,0,N($E2885)*N($F2885)-N($G2885)+N($H2885)))</f>
        <v/>
      </c>
      <c r="L2885" s="52">
        <f>IF(K2885="","",IF($P2885=1,0,N($E2885)*IFERROR(INDEX(Products!$D$8:$D$307,MATCH($D2885,Products!$A$8:$A$307,0)),0)))</f>
        <v/>
      </c>
      <c r="M2885" s="52">
        <f>IF(OR(K2885="",$O2885=0),IF(K2885="","",0),IF($P2885=1,0,K2885*(N(INDEX(Settings!$E$11:$E$18,$O2885))+N(INDEX(Settings!$G$11:$G$18,$O2885)))+N(INDEX(Settings!$F$11:$F$18,$O2885))))</f>
        <v/>
      </c>
      <c r="N2885" s="53">
        <f>IF(K2885="","",K2885-L2885-M2885-N($I2885)-$P2885*N(Settings!$D$20))</f>
        <v/>
      </c>
      <c r="O2885">
        <f>IF($C2885="",0,IFERROR(MATCH($C2885,Settings!$D$11:$D$18,0),0))</f>
        <v/>
      </c>
      <c r="P2885">
        <f>IF(LOWER(TRIM($J2885&amp;""))="x",1,0)</f>
        <v/>
      </c>
    </row>
    <row r="2886">
      <c r="A2886" s="49" t="n"/>
      <c r="B2886" s="50" t="n"/>
      <c r="C2886" s="50" t="n"/>
      <c r="D2886" s="50" t="n"/>
      <c r="E2886" s="50" t="n"/>
      <c r="F2886" s="51" t="n"/>
      <c r="G2886" s="51" t="n"/>
      <c r="H2886" s="51" t="n"/>
      <c r="I2886" s="51" t="n"/>
      <c r="J2886" s="50" t="n"/>
      <c r="K2886" s="52">
        <f>IF(OR($A2886="",$E2886=""),"",IF($P2886=1,0,N($E2886)*N($F2886)-N($G2886)+N($H2886)))</f>
        <v/>
      </c>
      <c r="L2886" s="52">
        <f>IF(K2886="","",IF($P2886=1,0,N($E2886)*IFERROR(INDEX(Products!$D$8:$D$307,MATCH($D2886,Products!$A$8:$A$307,0)),0)))</f>
        <v/>
      </c>
      <c r="M2886" s="52">
        <f>IF(OR(K2886="",$O2886=0),IF(K2886="","",0),IF($P2886=1,0,K2886*(N(INDEX(Settings!$E$11:$E$18,$O2886))+N(INDEX(Settings!$G$11:$G$18,$O2886)))+N(INDEX(Settings!$F$11:$F$18,$O2886))))</f>
        <v/>
      </c>
      <c r="N2886" s="53">
        <f>IF(K2886="","",K2886-L2886-M2886-N($I2886)-$P2886*N(Settings!$D$20))</f>
        <v/>
      </c>
      <c r="O2886">
        <f>IF($C2886="",0,IFERROR(MATCH($C2886,Settings!$D$11:$D$18,0),0))</f>
        <v/>
      </c>
      <c r="P2886">
        <f>IF(LOWER(TRIM($J2886&amp;""))="x",1,0)</f>
        <v/>
      </c>
    </row>
    <row r="2887">
      <c r="A2887" s="49" t="n"/>
      <c r="B2887" s="50" t="n"/>
      <c r="C2887" s="50" t="n"/>
      <c r="D2887" s="50" t="n"/>
      <c r="E2887" s="50" t="n"/>
      <c r="F2887" s="51" t="n"/>
      <c r="G2887" s="51" t="n"/>
      <c r="H2887" s="51" t="n"/>
      <c r="I2887" s="51" t="n"/>
      <c r="J2887" s="50" t="n"/>
      <c r="K2887" s="52">
        <f>IF(OR($A2887="",$E2887=""),"",IF($P2887=1,0,N($E2887)*N($F2887)-N($G2887)+N($H2887)))</f>
        <v/>
      </c>
      <c r="L2887" s="52">
        <f>IF(K2887="","",IF($P2887=1,0,N($E2887)*IFERROR(INDEX(Products!$D$8:$D$307,MATCH($D2887,Products!$A$8:$A$307,0)),0)))</f>
        <v/>
      </c>
      <c r="M2887" s="52">
        <f>IF(OR(K2887="",$O2887=0),IF(K2887="","",0),IF($P2887=1,0,K2887*(N(INDEX(Settings!$E$11:$E$18,$O2887))+N(INDEX(Settings!$G$11:$G$18,$O2887)))+N(INDEX(Settings!$F$11:$F$18,$O2887))))</f>
        <v/>
      </c>
      <c r="N2887" s="53">
        <f>IF(K2887="","",K2887-L2887-M2887-N($I2887)-$P2887*N(Settings!$D$20))</f>
        <v/>
      </c>
      <c r="O2887">
        <f>IF($C2887="",0,IFERROR(MATCH($C2887,Settings!$D$11:$D$18,0),0))</f>
        <v/>
      </c>
      <c r="P2887">
        <f>IF(LOWER(TRIM($J2887&amp;""))="x",1,0)</f>
        <v/>
      </c>
    </row>
    <row r="2888">
      <c r="A2888" s="49" t="n"/>
      <c r="B2888" s="50" t="n"/>
      <c r="C2888" s="50" t="n"/>
      <c r="D2888" s="50" t="n"/>
      <c r="E2888" s="50" t="n"/>
      <c r="F2888" s="51" t="n"/>
      <c r="G2888" s="51" t="n"/>
      <c r="H2888" s="51" t="n"/>
      <c r="I2888" s="51" t="n"/>
      <c r="J2888" s="50" t="n"/>
      <c r="K2888" s="52">
        <f>IF(OR($A2888="",$E2888=""),"",IF($P2888=1,0,N($E2888)*N($F2888)-N($G2888)+N($H2888)))</f>
        <v/>
      </c>
      <c r="L2888" s="52">
        <f>IF(K2888="","",IF($P2888=1,0,N($E2888)*IFERROR(INDEX(Products!$D$8:$D$307,MATCH($D2888,Products!$A$8:$A$307,0)),0)))</f>
        <v/>
      </c>
      <c r="M2888" s="52">
        <f>IF(OR(K2888="",$O2888=0),IF(K2888="","",0),IF($P2888=1,0,K2888*(N(INDEX(Settings!$E$11:$E$18,$O2888))+N(INDEX(Settings!$G$11:$G$18,$O2888)))+N(INDEX(Settings!$F$11:$F$18,$O2888))))</f>
        <v/>
      </c>
      <c r="N2888" s="53">
        <f>IF(K2888="","",K2888-L2888-M2888-N($I2888)-$P2888*N(Settings!$D$20))</f>
        <v/>
      </c>
      <c r="O2888">
        <f>IF($C2888="",0,IFERROR(MATCH($C2888,Settings!$D$11:$D$18,0),0))</f>
        <v/>
      </c>
      <c r="P2888">
        <f>IF(LOWER(TRIM($J2888&amp;""))="x",1,0)</f>
        <v/>
      </c>
    </row>
    <row r="2889">
      <c r="A2889" s="49" t="n"/>
      <c r="B2889" s="50" t="n"/>
      <c r="C2889" s="50" t="n"/>
      <c r="D2889" s="50" t="n"/>
      <c r="E2889" s="50" t="n"/>
      <c r="F2889" s="51" t="n"/>
      <c r="G2889" s="51" t="n"/>
      <c r="H2889" s="51" t="n"/>
      <c r="I2889" s="51" t="n"/>
      <c r="J2889" s="50" t="n"/>
      <c r="K2889" s="52">
        <f>IF(OR($A2889="",$E2889=""),"",IF($P2889=1,0,N($E2889)*N($F2889)-N($G2889)+N($H2889)))</f>
        <v/>
      </c>
      <c r="L2889" s="52">
        <f>IF(K2889="","",IF($P2889=1,0,N($E2889)*IFERROR(INDEX(Products!$D$8:$D$307,MATCH($D2889,Products!$A$8:$A$307,0)),0)))</f>
        <v/>
      </c>
      <c r="M2889" s="52">
        <f>IF(OR(K2889="",$O2889=0),IF(K2889="","",0),IF($P2889=1,0,K2889*(N(INDEX(Settings!$E$11:$E$18,$O2889))+N(INDEX(Settings!$G$11:$G$18,$O2889)))+N(INDEX(Settings!$F$11:$F$18,$O2889))))</f>
        <v/>
      </c>
      <c r="N2889" s="53">
        <f>IF(K2889="","",K2889-L2889-M2889-N($I2889)-$P2889*N(Settings!$D$20))</f>
        <v/>
      </c>
      <c r="O2889">
        <f>IF($C2889="",0,IFERROR(MATCH($C2889,Settings!$D$11:$D$18,0),0))</f>
        <v/>
      </c>
      <c r="P2889">
        <f>IF(LOWER(TRIM($J2889&amp;""))="x",1,0)</f>
        <v/>
      </c>
    </row>
    <row r="2890">
      <c r="A2890" s="49" t="n"/>
      <c r="B2890" s="50" t="n"/>
      <c r="C2890" s="50" t="n"/>
      <c r="D2890" s="50" t="n"/>
      <c r="E2890" s="50" t="n"/>
      <c r="F2890" s="51" t="n"/>
      <c r="G2890" s="51" t="n"/>
      <c r="H2890" s="51" t="n"/>
      <c r="I2890" s="51" t="n"/>
      <c r="J2890" s="50" t="n"/>
      <c r="K2890" s="52">
        <f>IF(OR($A2890="",$E2890=""),"",IF($P2890=1,0,N($E2890)*N($F2890)-N($G2890)+N($H2890)))</f>
        <v/>
      </c>
      <c r="L2890" s="52">
        <f>IF(K2890="","",IF($P2890=1,0,N($E2890)*IFERROR(INDEX(Products!$D$8:$D$307,MATCH($D2890,Products!$A$8:$A$307,0)),0)))</f>
        <v/>
      </c>
      <c r="M2890" s="52">
        <f>IF(OR(K2890="",$O2890=0),IF(K2890="","",0),IF($P2890=1,0,K2890*(N(INDEX(Settings!$E$11:$E$18,$O2890))+N(INDEX(Settings!$G$11:$G$18,$O2890)))+N(INDEX(Settings!$F$11:$F$18,$O2890))))</f>
        <v/>
      </c>
      <c r="N2890" s="53">
        <f>IF(K2890="","",K2890-L2890-M2890-N($I2890)-$P2890*N(Settings!$D$20))</f>
        <v/>
      </c>
      <c r="O2890">
        <f>IF($C2890="",0,IFERROR(MATCH($C2890,Settings!$D$11:$D$18,0),0))</f>
        <v/>
      </c>
      <c r="P2890">
        <f>IF(LOWER(TRIM($J2890&amp;""))="x",1,0)</f>
        <v/>
      </c>
    </row>
    <row r="2891">
      <c r="A2891" s="49" t="n"/>
      <c r="B2891" s="50" t="n"/>
      <c r="C2891" s="50" t="n"/>
      <c r="D2891" s="50" t="n"/>
      <c r="E2891" s="50" t="n"/>
      <c r="F2891" s="51" t="n"/>
      <c r="G2891" s="51" t="n"/>
      <c r="H2891" s="51" t="n"/>
      <c r="I2891" s="51" t="n"/>
      <c r="J2891" s="50" t="n"/>
      <c r="K2891" s="52">
        <f>IF(OR($A2891="",$E2891=""),"",IF($P2891=1,0,N($E2891)*N($F2891)-N($G2891)+N($H2891)))</f>
        <v/>
      </c>
      <c r="L2891" s="52">
        <f>IF(K2891="","",IF($P2891=1,0,N($E2891)*IFERROR(INDEX(Products!$D$8:$D$307,MATCH($D2891,Products!$A$8:$A$307,0)),0)))</f>
        <v/>
      </c>
      <c r="M2891" s="52">
        <f>IF(OR(K2891="",$O2891=0),IF(K2891="","",0),IF($P2891=1,0,K2891*(N(INDEX(Settings!$E$11:$E$18,$O2891))+N(INDEX(Settings!$G$11:$G$18,$O2891)))+N(INDEX(Settings!$F$11:$F$18,$O2891))))</f>
        <v/>
      </c>
      <c r="N2891" s="53">
        <f>IF(K2891="","",K2891-L2891-M2891-N($I2891)-$P2891*N(Settings!$D$20))</f>
        <v/>
      </c>
      <c r="O2891">
        <f>IF($C2891="",0,IFERROR(MATCH($C2891,Settings!$D$11:$D$18,0),0))</f>
        <v/>
      </c>
      <c r="P2891">
        <f>IF(LOWER(TRIM($J2891&amp;""))="x",1,0)</f>
        <v/>
      </c>
    </row>
    <row r="2892">
      <c r="A2892" s="49" t="n"/>
      <c r="B2892" s="50" t="n"/>
      <c r="C2892" s="50" t="n"/>
      <c r="D2892" s="50" t="n"/>
      <c r="E2892" s="50" t="n"/>
      <c r="F2892" s="51" t="n"/>
      <c r="G2892" s="51" t="n"/>
      <c r="H2892" s="51" t="n"/>
      <c r="I2892" s="51" t="n"/>
      <c r="J2892" s="50" t="n"/>
      <c r="K2892" s="52">
        <f>IF(OR($A2892="",$E2892=""),"",IF($P2892=1,0,N($E2892)*N($F2892)-N($G2892)+N($H2892)))</f>
        <v/>
      </c>
      <c r="L2892" s="52">
        <f>IF(K2892="","",IF($P2892=1,0,N($E2892)*IFERROR(INDEX(Products!$D$8:$D$307,MATCH($D2892,Products!$A$8:$A$307,0)),0)))</f>
        <v/>
      </c>
      <c r="M2892" s="52">
        <f>IF(OR(K2892="",$O2892=0),IF(K2892="","",0),IF($P2892=1,0,K2892*(N(INDEX(Settings!$E$11:$E$18,$O2892))+N(INDEX(Settings!$G$11:$G$18,$O2892)))+N(INDEX(Settings!$F$11:$F$18,$O2892))))</f>
        <v/>
      </c>
      <c r="N2892" s="53">
        <f>IF(K2892="","",K2892-L2892-M2892-N($I2892)-$P2892*N(Settings!$D$20))</f>
        <v/>
      </c>
      <c r="O2892">
        <f>IF($C2892="",0,IFERROR(MATCH($C2892,Settings!$D$11:$D$18,0),0))</f>
        <v/>
      </c>
      <c r="P2892">
        <f>IF(LOWER(TRIM($J2892&amp;""))="x",1,0)</f>
        <v/>
      </c>
    </row>
    <row r="2893">
      <c r="A2893" s="49" t="n"/>
      <c r="B2893" s="50" t="n"/>
      <c r="C2893" s="50" t="n"/>
      <c r="D2893" s="50" t="n"/>
      <c r="E2893" s="50" t="n"/>
      <c r="F2893" s="51" t="n"/>
      <c r="G2893" s="51" t="n"/>
      <c r="H2893" s="51" t="n"/>
      <c r="I2893" s="51" t="n"/>
      <c r="J2893" s="50" t="n"/>
      <c r="K2893" s="52">
        <f>IF(OR($A2893="",$E2893=""),"",IF($P2893=1,0,N($E2893)*N($F2893)-N($G2893)+N($H2893)))</f>
        <v/>
      </c>
      <c r="L2893" s="52">
        <f>IF(K2893="","",IF($P2893=1,0,N($E2893)*IFERROR(INDEX(Products!$D$8:$D$307,MATCH($D2893,Products!$A$8:$A$307,0)),0)))</f>
        <v/>
      </c>
      <c r="M2893" s="52">
        <f>IF(OR(K2893="",$O2893=0),IF(K2893="","",0),IF($P2893=1,0,K2893*(N(INDEX(Settings!$E$11:$E$18,$O2893))+N(INDEX(Settings!$G$11:$G$18,$O2893)))+N(INDEX(Settings!$F$11:$F$18,$O2893))))</f>
        <v/>
      </c>
      <c r="N2893" s="53">
        <f>IF(K2893="","",K2893-L2893-M2893-N($I2893)-$P2893*N(Settings!$D$20))</f>
        <v/>
      </c>
      <c r="O2893">
        <f>IF($C2893="",0,IFERROR(MATCH($C2893,Settings!$D$11:$D$18,0),0))</f>
        <v/>
      </c>
      <c r="P2893">
        <f>IF(LOWER(TRIM($J2893&amp;""))="x",1,0)</f>
        <v/>
      </c>
    </row>
    <row r="2894">
      <c r="A2894" s="49" t="n"/>
      <c r="B2894" s="50" t="n"/>
      <c r="C2894" s="50" t="n"/>
      <c r="D2894" s="50" t="n"/>
      <c r="E2894" s="50" t="n"/>
      <c r="F2894" s="51" t="n"/>
      <c r="G2894" s="51" t="n"/>
      <c r="H2894" s="51" t="n"/>
      <c r="I2894" s="51" t="n"/>
      <c r="J2894" s="50" t="n"/>
      <c r="K2894" s="52">
        <f>IF(OR($A2894="",$E2894=""),"",IF($P2894=1,0,N($E2894)*N($F2894)-N($G2894)+N($H2894)))</f>
        <v/>
      </c>
      <c r="L2894" s="52">
        <f>IF(K2894="","",IF($P2894=1,0,N($E2894)*IFERROR(INDEX(Products!$D$8:$D$307,MATCH($D2894,Products!$A$8:$A$307,0)),0)))</f>
        <v/>
      </c>
      <c r="M2894" s="52">
        <f>IF(OR(K2894="",$O2894=0),IF(K2894="","",0),IF($P2894=1,0,K2894*(N(INDEX(Settings!$E$11:$E$18,$O2894))+N(INDEX(Settings!$G$11:$G$18,$O2894)))+N(INDEX(Settings!$F$11:$F$18,$O2894))))</f>
        <v/>
      </c>
      <c r="N2894" s="53">
        <f>IF(K2894="","",K2894-L2894-M2894-N($I2894)-$P2894*N(Settings!$D$20))</f>
        <v/>
      </c>
      <c r="O2894">
        <f>IF($C2894="",0,IFERROR(MATCH($C2894,Settings!$D$11:$D$18,0),0))</f>
        <v/>
      </c>
      <c r="P2894">
        <f>IF(LOWER(TRIM($J2894&amp;""))="x",1,0)</f>
        <v/>
      </c>
    </row>
    <row r="2895">
      <c r="A2895" s="49" t="n"/>
      <c r="B2895" s="50" t="n"/>
      <c r="C2895" s="50" t="n"/>
      <c r="D2895" s="50" t="n"/>
      <c r="E2895" s="50" t="n"/>
      <c r="F2895" s="51" t="n"/>
      <c r="G2895" s="51" t="n"/>
      <c r="H2895" s="51" t="n"/>
      <c r="I2895" s="51" t="n"/>
      <c r="J2895" s="50" t="n"/>
      <c r="K2895" s="52">
        <f>IF(OR($A2895="",$E2895=""),"",IF($P2895=1,0,N($E2895)*N($F2895)-N($G2895)+N($H2895)))</f>
        <v/>
      </c>
      <c r="L2895" s="52">
        <f>IF(K2895="","",IF($P2895=1,0,N($E2895)*IFERROR(INDEX(Products!$D$8:$D$307,MATCH($D2895,Products!$A$8:$A$307,0)),0)))</f>
        <v/>
      </c>
      <c r="M2895" s="52">
        <f>IF(OR(K2895="",$O2895=0),IF(K2895="","",0),IF($P2895=1,0,K2895*(N(INDEX(Settings!$E$11:$E$18,$O2895))+N(INDEX(Settings!$G$11:$G$18,$O2895)))+N(INDEX(Settings!$F$11:$F$18,$O2895))))</f>
        <v/>
      </c>
      <c r="N2895" s="53">
        <f>IF(K2895="","",K2895-L2895-M2895-N($I2895)-$P2895*N(Settings!$D$20))</f>
        <v/>
      </c>
      <c r="O2895">
        <f>IF($C2895="",0,IFERROR(MATCH($C2895,Settings!$D$11:$D$18,0),0))</f>
        <v/>
      </c>
      <c r="P2895">
        <f>IF(LOWER(TRIM($J2895&amp;""))="x",1,0)</f>
        <v/>
      </c>
    </row>
    <row r="2896">
      <c r="A2896" s="49" t="n"/>
      <c r="B2896" s="50" t="n"/>
      <c r="C2896" s="50" t="n"/>
      <c r="D2896" s="50" t="n"/>
      <c r="E2896" s="50" t="n"/>
      <c r="F2896" s="51" t="n"/>
      <c r="G2896" s="51" t="n"/>
      <c r="H2896" s="51" t="n"/>
      <c r="I2896" s="51" t="n"/>
      <c r="J2896" s="50" t="n"/>
      <c r="K2896" s="52">
        <f>IF(OR($A2896="",$E2896=""),"",IF($P2896=1,0,N($E2896)*N($F2896)-N($G2896)+N($H2896)))</f>
        <v/>
      </c>
      <c r="L2896" s="52">
        <f>IF(K2896="","",IF($P2896=1,0,N($E2896)*IFERROR(INDEX(Products!$D$8:$D$307,MATCH($D2896,Products!$A$8:$A$307,0)),0)))</f>
        <v/>
      </c>
      <c r="M2896" s="52">
        <f>IF(OR(K2896="",$O2896=0),IF(K2896="","",0),IF($P2896=1,0,K2896*(N(INDEX(Settings!$E$11:$E$18,$O2896))+N(INDEX(Settings!$G$11:$G$18,$O2896)))+N(INDEX(Settings!$F$11:$F$18,$O2896))))</f>
        <v/>
      </c>
      <c r="N2896" s="53">
        <f>IF(K2896="","",K2896-L2896-M2896-N($I2896)-$P2896*N(Settings!$D$20))</f>
        <v/>
      </c>
      <c r="O2896">
        <f>IF($C2896="",0,IFERROR(MATCH($C2896,Settings!$D$11:$D$18,0),0))</f>
        <v/>
      </c>
      <c r="P2896">
        <f>IF(LOWER(TRIM($J2896&amp;""))="x",1,0)</f>
        <v/>
      </c>
    </row>
    <row r="2897">
      <c r="A2897" s="49" t="n"/>
      <c r="B2897" s="50" t="n"/>
      <c r="C2897" s="50" t="n"/>
      <c r="D2897" s="50" t="n"/>
      <c r="E2897" s="50" t="n"/>
      <c r="F2897" s="51" t="n"/>
      <c r="G2897" s="51" t="n"/>
      <c r="H2897" s="51" t="n"/>
      <c r="I2897" s="51" t="n"/>
      <c r="J2897" s="50" t="n"/>
      <c r="K2897" s="52">
        <f>IF(OR($A2897="",$E2897=""),"",IF($P2897=1,0,N($E2897)*N($F2897)-N($G2897)+N($H2897)))</f>
        <v/>
      </c>
      <c r="L2897" s="52">
        <f>IF(K2897="","",IF($P2897=1,0,N($E2897)*IFERROR(INDEX(Products!$D$8:$D$307,MATCH($D2897,Products!$A$8:$A$307,0)),0)))</f>
        <v/>
      </c>
      <c r="M2897" s="52">
        <f>IF(OR(K2897="",$O2897=0),IF(K2897="","",0),IF($P2897=1,0,K2897*(N(INDEX(Settings!$E$11:$E$18,$O2897))+N(INDEX(Settings!$G$11:$G$18,$O2897)))+N(INDEX(Settings!$F$11:$F$18,$O2897))))</f>
        <v/>
      </c>
      <c r="N2897" s="53">
        <f>IF(K2897="","",K2897-L2897-M2897-N($I2897)-$P2897*N(Settings!$D$20))</f>
        <v/>
      </c>
      <c r="O2897">
        <f>IF($C2897="",0,IFERROR(MATCH($C2897,Settings!$D$11:$D$18,0),0))</f>
        <v/>
      </c>
      <c r="P2897">
        <f>IF(LOWER(TRIM($J2897&amp;""))="x",1,0)</f>
        <v/>
      </c>
    </row>
    <row r="2898">
      <c r="A2898" s="49" t="n"/>
      <c r="B2898" s="50" t="n"/>
      <c r="C2898" s="50" t="n"/>
      <c r="D2898" s="50" t="n"/>
      <c r="E2898" s="50" t="n"/>
      <c r="F2898" s="51" t="n"/>
      <c r="G2898" s="51" t="n"/>
      <c r="H2898" s="51" t="n"/>
      <c r="I2898" s="51" t="n"/>
      <c r="J2898" s="50" t="n"/>
      <c r="K2898" s="52">
        <f>IF(OR($A2898="",$E2898=""),"",IF($P2898=1,0,N($E2898)*N($F2898)-N($G2898)+N($H2898)))</f>
        <v/>
      </c>
      <c r="L2898" s="52">
        <f>IF(K2898="","",IF($P2898=1,0,N($E2898)*IFERROR(INDEX(Products!$D$8:$D$307,MATCH($D2898,Products!$A$8:$A$307,0)),0)))</f>
        <v/>
      </c>
      <c r="M2898" s="52">
        <f>IF(OR(K2898="",$O2898=0),IF(K2898="","",0),IF($P2898=1,0,K2898*(N(INDEX(Settings!$E$11:$E$18,$O2898))+N(INDEX(Settings!$G$11:$G$18,$O2898)))+N(INDEX(Settings!$F$11:$F$18,$O2898))))</f>
        <v/>
      </c>
      <c r="N2898" s="53">
        <f>IF(K2898="","",K2898-L2898-M2898-N($I2898)-$P2898*N(Settings!$D$20))</f>
        <v/>
      </c>
      <c r="O2898">
        <f>IF($C2898="",0,IFERROR(MATCH($C2898,Settings!$D$11:$D$18,0),0))</f>
        <v/>
      </c>
      <c r="P2898">
        <f>IF(LOWER(TRIM($J2898&amp;""))="x",1,0)</f>
        <v/>
      </c>
    </row>
    <row r="2899">
      <c r="A2899" s="49" t="n"/>
      <c r="B2899" s="50" t="n"/>
      <c r="C2899" s="50" t="n"/>
      <c r="D2899" s="50" t="n"/>
      <c r="E2899" s="50" t="n"/>
      <c r="F2899" s="51" t="n"/>
      <c r="G2899" s="51" t="n"/>
      <c r="H2899" s="51" t="n"/>
      <c r="I2899" s="51" t="n"/>
      <c r="J2899" s="50" t="n"/>
      <c r="K2899" s="52">
        <f>IF(OR($A2899="",$E2899=""),"",IF($P2899=1,0,N($E2899)*N($F2899)-N($G2899)+N($H2899)))</f>
        <v/>
      </c>
      <c r="L2899" s="52">
        <f>IF(K2899="","",IF($P2899=1,0,N($E2899)*IFERROR(INDEX(Products!$D$8:$D$307,MATCH($D2899,Products!$A$8:$A$307,0)),0)))</f>
        <v/>
      </c>
      <c r="M2899" s="52">
        <f>IF(OR(K2899="",$O2899=0),IF(K2899="","",0),IF($P2899=1,0,K2899*(N(INDEX(Settings!$E$11:$E$18,$O2899))+N(INDEX(Settings!$G$11:$G$18,$O2899)))+N(INDEX(Settings!$F$11:$F$18,$O2899))))</f>
        <v/>
      </c>
      <c r="N2899" s="53">
        <f>IF(K2899="","",K2899-L2899-M2899-N($I2899)-$P2899*N(Settings!$D$20))</f>
        <v/>
      </c>
      <c r="O2899">
        <f>IF($C2899="",0,IFERROR(MATCH($C2899,Settings!$D$11:$D$18,0),0))</f>
        <v/>
      </c>
      <c r="P2899">
        <f>IF(LOWER(TRIM($J2899&amp;""))="x",1,0)</f>
        <v/>
      </c>
    </row>
    <row r="2900">
      <c r="A2900" s="49" t="n"/>
      <c r="B2900" s="50" t="n"/>
      <c r="C2900" s="50" t="n"/>
      <c r="D2900" s="50" t="n"/>
      <c r="E2900" s="50" t="n"/>
      <c r="F2900" s="51" t="n"/>
      <c r="G2900" s="51" t="n"/>
      <c r="H2900" s="51" t="n"/>
      <c r="I2900" s="51" t="n"/>
      <c r="J2900" s="50" t="n"/>
      <c r="K2900" s="52">
        <f>IF(OR($A2900="",$E2900=""),"",IF($P2900=1,0,N($E2900)*N($F2900)-N($G2900)+N($H2900)))</f>
        <v/>
      </c>
      <c r="L2900" s="52">
        <f>IF(K2900="","",IF($P2900=1,0,N($E2900)*IFERROR(INDEX(Products!$D$8:$D$307,MATCH($D2900,Products!$A$8:$A$307,0)),0)))</f>
        <v/>
      </c>
      <c r="M2900" s="52">
        <f>IF(OR(K2900="",$O2900=0),IF(K2900="","",0),IF($P2900=1,0,K2900*(N(INDEX(Settings!$E$11:$E$18,$O2900))+N(INDEX(Settings!$G$11:$G$18,$O2900)))+N(INDEX(Settings!$F$11:$F$18,$O2900))))</f>
        <v/>
      </c>
      <c r="N2900" s="53">
        <f>IF(K2900="","",K2900-L2900-M2900-N($I2900)-$P2900*N(Settings!$D$20))</f>
        <v/>
      </c>
      <c r="O2900">
        <f>IF($C2900="",0,IFERROR(MATCH($C2900,Settings!$D$11:$D$18,0),0))</f>
        <v/>
      </c>
      <c r="P2900">
        <f>IF(LOWER(TRIM($J2900&amp;""))="x",1,0)</f>
        <v/>
      </c>
    </row>
    <row r="2901">
      <c r="A2901" s="49" t="n"/>
      <c r="B2901" s="50" t="n"/>
      <c r="C2901" s="50" t="n"/>
      <c r="D2901" s="50" t="n"/>
      <c r="E2901" s="50" t="n"/>
      <c r="F2901" s="51" t="n"/>
      <c r="G2901" s="51" t="n"/>
      <c r="H2901" s="51" t="n"/>
      <c r="I2901" s="51" t="n"/>
      <c r="J2901" s="50" t="n"/>
      <c r="K2901" s="52">
        <f>IF(OR($A2901="",$E2901=""),"",IF($P2901=1,0,N($E2901)*N($F2901)-N($G2901)+N($H2901)))</f>
        <v/>
      </c>
      <c r="L2901" s="52">
        <f>IF(K2901="","",IF($P2901=1,0,N($E2901)*IFERROR(INDEX(Products!$D$8:$D$307,MATCH($D2901,Products!$A$8:$A$307,0)),0)))</f>
        <v/>
      </c>
      <c r="M2901" s="52">
        <f>IF(OR(K2901="",$O2901=0),IF(K2901="","",0),IF($P2901=1,0,K2901*(N(INDEX(Settings!$E$11:$E$18,$O2901))+N(INDEX(Settings!$G$11:$G$18,$O2901)))+N(INDEX(Settings!$F$11:$F$18,$O2901))))</f>
        <v/>
      </c>
      <c r="N2901" s="53">
        <f>IF(K2901="","",K2901-L2901-M2901-N($I2901)-$P2901*N(Settings!$D$20))</f>
        <v/>
      </c>
      <c r="O2901">
        <f>IF($C2901="",0,IFERROR(MATCH($C2901,Settings!$D$11:$D$18,0),0))</f>
        <v/>
      </c>
      <c r="P2901">
        <f>IF(LOWER(TRIM($J2901&amp;""))="x",1,0)</f>
        <v/>
      </c>
    </row>
    <row r="2902">
      <c r="A2902" s="49" t="n"/>
      <c r="B2902" s="50" t="n"/>
      <c r="C2902" s="50" t="n"/>
      <c r="D2902" s="50" t="n"/>
      <c r="E2902" s="50" t="n"/>
      <c r="F2902" s="51" t="n"/>
      <c r="G2902" s="51" t="n"/>
      <c r="H2902" s="51" t="n"/>
      <c r="I2902" s="51" t="n"/>
      <c r="J2902" s="50" t="n"/>
      <c r="K2902" s="52">
        <f>IF(OR($A2902="",$E2902=""),"",IF($P2902=1,0,N($E2902)*N($F2902)-N($G2902)+N($H2902)))</f>
        <v/>
      </c>
      <c r="L2902" s="52">
        <f>IF(K2902="","",IF($P2902=1,0,N($E2902)*IFERROR(INDEX(Products!$D$8:$D$307,MATCH($D2902,Products!$A$8:$A$307,0)),0)))</f>
        <v/>
      </c>
      <c r="M2902" s="52">
        <f>IF(OR(K2902="",$O2902=0),IF(K2902="","",0),IF($P2902=1,0,K2902*(N(INDEX(Settings!$E$11:$E$18,$O2902))+N(INDEX(Settings!$G$11:$G$18,$O2902)))+N(INDEX(Settings!$F$11:$F$18,$O2902))))</f>
        <v/>
      </c>
      <c r="N2902" s="53">
        <f>IF(K2902="","",K2902-L2902-M2902-N($I2902)-$P2902*N(Settings!$D$20))</f>
        <v/>
      </c>
      <c r="O2902">
        <f>IF($C2902="",0,IFERROR(MATCH($C2902,Settings!$D$11:$D$18,0),0))</f>
        <v/>
      </c>
      <c r="P2902">
        <f>IF(LOWER(TRIM($J2902&amp;""))="x",1,0)</f>
        <v/>
      </c>
    </row>
    <row r="2903">
      <c r="A2903" s="49" t="n"/>
      <c r="B2903" s="50" t="n"/>
      <c r="C2903" s="50" t="n"/>
      <c r="D2903" s="50" t="n"/>
      <c r="E2903" s="50" t="n"/>
      <c r="F2903" s="51" t="n"/>
      <c r="G2903" s="51" t="n"/>
      <c r="H2903" s="51" t="n"/>
      <c r="I2903" s="51" t="n"/>
      <c r="J2903" s="50" t="n"/>
      <c r="K2903" s="52">
        <f>IF(OR($A2903="",$E2903=""),"",IF($P2903=1,0,N($E2903)*N($F2903)-N($G2903)+N($H2903)))</f>
        <v/>
      </c>
      <c r="L2903" s="52">
        <f>IF(K2903="","",IF($P2903=1,0,N($E2903)*IFERROR(INDEX(Products!$D$8:$D$307,MATCH($D2903,Products!$A$8:$A$307,0)),0)))</f>
        <v/>
      </c>
      <c r="M2903" s="52">
        <f>IF(OR(K2903="",$O2903=0),IF(K2903="","",0),IF($P2903=1,0,K2903*(N(INDEX(Settings!$E$11:$E$18,$O2903))+N(INDEX(Settings!$G$11:$G$18,$O2903)))+N(INDEX(Settings!$F$11:$F$18,$O2903))))</f>
        <v/>
      </c>
      <c r="N2903" s="53">
        <f>IF(K2903="","",K2903-L2903-M2903-N($I2903)-$P2903*N(Settings!$D$20))</f>
        <v/>
      </c>
      <c r="O2903">
        <f>IF($C2903="",0,IFERROR(MATCH($C2903,Settings!$D$11:$D$18,0),0))</f>
        <v/>
      </c>
      <c r="P2903">
        <f>IF(LOWER(TRIM($J2903&amp;""))="x",1,0)</f>
        <v/>
      </c>
    </row>
    <row r="2904">
      <c r="A2904" s="49" t="n"/>
      <c r="B2904" s="50" t="n"/>
      <c r="C2904" s="50" t="n"/>
      <c r="D2904" s="50" t="n"/>
      <c r="E2904" s="50" t="n"/>
      <c r="F2904" s="51" t="n"/>
      <c r="G2904" s="51" t="n"/>
      <c r="H2904" s="51" t="n"/>
      <c r="I2904" s="51" t="n"/>
      <c r="J2904" s="50" t="n"/>
      <c r="K2904" s="52">
        <f>IF(OR($A2904="",$E2904=""),"",IF($P2904=1,0,N($E2904)*N($F2904)-N($G2904)+N($H2904)))</f>
        <v/>
      </c>
      <c r="L2904" s="52">
        <f>IF(K2904="","",IF($P2904=1,0,N($E2904)*IFERROR(INDEX(Products!$D$8:$D$307,MATCH($D2904,Products!$A$8:$A$307,0)),0)))</f>
        <v/>
      </c>
      <c r="M2904" s="52">
        <f>IF(OR(K2904="",$O2904=0),IF(K2904="","",0),IF($P2904=1,0,K2904*(N(INDEX(Settings!$E$11:$E$18,$O2904))+N(INDEX(Settings!$G$11:$G$18,$O2904)))+N(INDEX(Settings!$F$11:$F$18,$O2904))))</f>
        <v/>
      </c>
      <c r="N2904" s="53">
        <f>IF(K2904="","",K2904-L2904-M2904-N($I2904)-$P2904*N(Settings!$D$20))</f>
        <v/>
      </c>
      <c r="O2904">
        <f>IF($C2904="",0,IFERROR(MATCH($C2904,Settings!$D$11:$D$18,0),0))</f>
        <v/>
      </c>
      <c r="P2904">
        <f>IF(LOWER(TRIM($J2904&amp;""))="x",1,0)</f>
        <v/>
      </c>
    </row>
    <row r="2905">
      <c r="A2905" s="49" t="n"/>
      <c r="B2905" s="50" t="n"/>
      <c r="C2905" s="50" t="n"/>
      <c r="D2905" s="50" t="n"/>
      <c r="E2905" s="50" t="n"/>
      <c r="F2905" s="51" t="n"/>
      <c r="G2905" s="51" t="n"/>
      <c r="H2905" s="51" t="n"/>
      <c r="I2905" s="51" t="n"/>
      <c r="J2905" s="50" t="n"/>
      <c r="K2905" s="52">
        <f>IF(OR($A2905="",$E2905=""),"",IF($P2905=1,0,N($E2905)*N($F2905)-N($G2905)+N($H2905)))</f>
        <v/>
      </c>
      <c r="L2905" s="52">
        <f>IF(K2905="","",IF($P2905=1,0,N($E2905)*IFERROR(INDEX(Products!$D$8:$D$307,MATCH($D2905,Products!$A$8:$A$307,0)),0)))</f>
        <v/>
      </c>
      <c r="M2905" s="52">
        <f>IF(OR(K2905="",$O2905=0),IF(K2905="","",0),IF($P2905=1,0,K2905*(N(INDEX(Settings!$E$11:$E$18,$O2905))+N(INDEX(Settings!$G$11:$G$18,$O2905)))+N(INDEX(Settings!$F$11:$F$18,$O2905))))</f>
        <v/>
      </c>
      <c r="N2905" s="53">
        <f>IF(K2905="","",K2905-L2905-M2905-N($I2905)-$P2905*N(Settings!$D$20))</f>
        <v/>
      </c>
      <c r="O2905">
        <f>IF($C2905="",0,IFERROR(MATCH($C2905,Settings!$D$11:$D$18,0),0))</f>
        <v/>
      </c>
      <c r="P2905">
        <f>IF(LOWER(TRIM($J2905&amp;""))="x",1,0)</f>
        <v/>
      </c>
    </row>
    <row r="2906">
      <c r="A2906" s="49" t="n"/>
      <c r="B2906" s="50" t="n"/>
      <c r="C2906" s="50" t="n"/>
      <c r="D2906" s="50" t="n"/>
      <c r="E2906" s="50" t="n"/>
      <c r="F2906" s="51" t="n"/>
      <c r="G2906" s="51" t="n"/>
      <c r="H2906" s="51" t="n"/>
      <c r="I2906" s="51" t="n"/>
      <c r="J2906" s="50" t="n"/>
      <c r="K2906" s="52">
        <f>IF(OR($A2906="",$E2906=""),"",IF($P2906=1,0,N($E2906)*N($F2906)-N($G2906)+N($H2906)))</f>
        <v/>
      </c>
      <c r="L2906" s="52">
        <f>IF(K2906="","",IF($P2906=1,0,N($E2906)*IFERROR(INDEX(Products!$D$8:$D$307,MATCH($D2906,Products!$A$8:$A$307,0)),0)))</f>
        <v/>
      </c>
      <c r="M2906" s="52">
        <f>IF(OR(K2906="",$O2906=0),IF(K2906="","",0),IF($P2906=1,0,K2906*(N(INDEX(Settings!$E$11:$E$18,$O2906))+N(INDEX(Settings!$G$11:$G$18,$O2906)))+N(INDEX(Settings!$F$11:$F$18,$O2906))))</f>
        <v/>
      </c>
      <c r="N2906" s="53">
        <f>IF(K2906="","",K2906-L2906-M2906-N($I2906)-$P2906*N(Settings!$D$20))</f>
        <v/>
      </c>
      <c r="O2906">
        <f>IF($C2906="",0,IFERROR(MATCH($C2906,Settings!$D$11:$D$18,0),0))</f>
        <v/>
      </c>
      <c r="P2906">
        <f>IF(LOWER(TRIM($J2906&amp;""))="x",1,0)</f>
        <v/>
      </c>
    </row>
    <row r="2907">
      <c r="A2907" s="49" t="n"/>
      <c r="B2907" s="50" t="n"/>
      <c r="C2907" s="50" t="n"/>
      <c r="D2907" s="50" t="n"/>
      <c r="E2907" s="50" t="n"/>
      <c r="F2907" s="51" t="n"/>
      <c r="G2907" s="51" t="n"/>
      <c r="H2907" s="51" t="n"/>
      <c r="I2907" s="51" t="n"/>
      <c r="J2907" s="50" t="n"/>
      <c r="K2907" s="52">
        <f>IF(OR($A2907="",$E2907=""),"",IF($P2907=1,0,N($E2907)*N($F2907)-N($G2907)+N($H2907)))</f>
        <v/>
      </c>
      <c r="L2907" s="52">
        <f>IF(K2907="","",IF($P2907=1,0,N($E2907)*IFERROR(INDEX(Products!$D$8:$D$307,MATCH($D2907,Products!$A$8:$A$307,0)),0)))</f>
        <v/>
      </c>
      <c r="M2907" s="52">
        <f>IF(OR(K2907="",$O2907=0),IF(K2907="","",0),IF($P2907=1,0,K2907*(N(INDEX(Settings!$E$11:$E$18,$O2907))+N(INDEX(Settings!$G$11:$G$18,$O2907)))+N(INDEX(Settings!$F$11:$F$18,$O2907))))</f>
        <v/>
      </c>
      <c r="N2907" s="53">
        <f>IF(K2907="","",K2907-L2907-M2907-N($I2907)-$P2907*N(Settings!$D$20))</f>
        <v/>
      </c>
      <c r="O2907">
        <f>IF($C2907="",0,IFERROR(MATCH($C2907,Settings!$D$11:$D$18,0),0))</f>
        <v/>
      </c>
      <c r="P2907">
        <f>IF(LOWER(TRIM($J2907&amp;""))="x",1,0)</f>
        <v/>
      </c>
    </row>
    <row r="2908">
      <c r="A2908" s="49" t="n"/>
      <c r="B2908" s="50" t="n"/>
      <c r="C2908" s="50" t="n"/>
      <c r="D2908" s="50" t="n"/>
      <c r="E2908" s="50" t="n"/>
      <c r="F2908" s="51" t="n"/>
      <c r="G2908" s="51" t="n"/>
      <c r="H2908" s="51" t="n"/>
      <c r="I2908" s="51" t="n"/>
      <c r="J2908" s="50" t="n"/>
      <c r="K2908" s="52">
        <f>IF(OR($A2908="",$E2908=""),"",IF($P2908=1,0,N($E2908)*N($F2908)-N($G2908)+N($H2908)))</f>
        <v/>
      </c>
      <c r="L2908" s="52">
        <f>IF(K2908="","",IF($P2908=1,0,N($E2908)*IFERROR(INDEX(Products!$D$8:$D$307,MATCH($D2908,Products!$A$8:$A$307,0)),0)))</f>
        <v/>
      </c>
      <c r="M2908" s="52">
        <f>IF(OR(K2908="",$O2908=0),IF(K2908="","",0),IF($P2908=1,0,K2908*(N(INDEX(Settings!$E$11:$E$18,$O2908))+N(INDEX(Settings!$G$11:$G$18,$O2908)))+N(INDEX(Settings!$F$11:$F$18,$O2908))))</f>
        <v/>
      </c>
      <c r="N2908" s="53">
        <f>IF(K2908="","",K2908-L2908-M2908-N($I2908)-$P2908*N(Settings!$D$20))</f>
        <v/>
      </c>
      <c r="O2908">
        <f>IF($C2908="",0,IFERROR(MATCH($C2908,Settings!$D$11:$D$18,0),0))</f>
        <v/>
      </c>
      <c r="P2908">
        <f>IF(LOWER(TRIM($J2908&amp;""))="x",1,0)</f>
        <v/>
      </c>
    </row>
    <row r="2909">
      <c r="A2909" s="49" t="n"/>
      <c r="B2909" s="50" t="n"/>
      <c r="C2909" s="50" t="n"/>
      <c r="D2909" s="50" t="n"/>
      <c r="E2909" s="50" t="n"/>
      <c r="F2909" s="51" t="n"/>
      <c r="G2909" s="51" t="n"/>
      <c r="H2909" s="51" t="n"/>
      <c r="I2909" s="51" t="n"/>
      <c r="J2909" s="50" t="n"/>
      <c r="K2909" s="52">
        <f>IF(OR($A2909="",$E2909=""),"",IF($P2909=1,0,N($E2909)*N($F2909)-N($G2909)+N($H2909)))</f>
        <v/>
      </c>
      <c r="L2909" s="52">
        <f>IF(K2909="","",IF($P2909=1,0,N($E2909)*IFERROR(INDEX(Products!$D$8:$D$307,MATCH($D2909,Products!$A$8:$A$307,0)),0)))</f>
        <v/>
      </c>
      <c r="M2909" s="52">
        <f>IF(OR(K2909="",$O2909=0),IF(K2909="","",0),IF($P2909=1,0,K2909*(N(INDEX(Settings!$E$11:$E$18,$O2909))+N(INDEX(Settings!$G$11:$G$18,$O2909)))+N(INDEX(Settings!$F$11:$F$18,$O2909))))</f>
        <v/>
      </c>
      <c r="N2909" s="53">
        <f>IF(K2909="","",K2909-L2909-M2909-N($I2909)-$P2909*N(Settings!$D$20))</f>
        <v/>
      </c>
      <c r="O2909">
        <f>IF($C2909="",0,IFERROR(MATCH($C2909,Settings!$D$11:$D$18,0),0))</f>
        <v/>
      </c>
      <c r="P2909">
        <f>IF(LOWER(TRIM($J2909&amp;""))="x",1,0)</f>
        <v/>
      </c>
    </row>
    <row r="2910">
      <c r="A2910" s="49" t="n"/>
      <c r="B2910" s="50" t="n"/>
      <c r="C2910" s="50" t="n"/>
      <c r="D2910" s="50" t="n"/>
      <c r="E2910" s="50" t="n"/>
      <c r="F2910" s="51" t="n"/>
      <c r="G2910" s="51" t="n"/>
      <c r="H2910" s="51" t="n"/>
      <c r="I2910" s="51" t="n"/>
      <c r="J2910" s="50" t="n"/>
      <c r="K2910" s="52">
        <f>IF(OR($A2910="",$E2910=""),"",IF($P2910=1,0,N($E2910)*N($F2910)-N($G2910)+N($H2910)))</f>
        <v/>
      </c>
      <c r="L2910" s="52">
        <f>IF(K2910="","",IF($P2910=1,0,N($E2910)*IFERROR(INDEX(Products!$D$8:$D$307,MATCH($D2910,Products!$A$8:$A$307,0)),0)))</f>
        <v/>
      </c>
      <c r="M2910" s="52">
        <f>IF(OR(K2910="",$O2910=0),IF(K2910="","",0),IF($P2910=1,0,K2910*(N(INDEX(Settings!$E$11:$E$18,$O2910))+N(INDEX(Settings!$G$11:$G$18,$O2910)))+N(INDEX(Settings!$F$11:$F$18,$O2910))))</f>
        <v/>
      </c>
      <c r="N2910" s="53">
        <f>IF(K2910="","",K2910-L2910-M2910-N($I2910)-$P2910*N(Settings!$D$20))</f>
        <v/>
      </c>
      <c r="O2910">
        <f>IF($C2910="",0,IFERROR(MATCH($C2910,Settings!$D$11:$D$18,0),0))</f>
        <v/>
      </c>
      <c r="P2910">
        <f>IF(LOWER(TRIM($J2910&amp;""))="x",1,0)</f>
        <v/>
      </c>
    </row>
    <row r="2911">
      <c r="A2911" s="49" t="n"/>
      <c r="B2911" s="50" t="n"/>
      <c r="C2911" s="50" t="n"/>
      <c r="D2911" s="50" t="n"/>
      <c r="E2911" s="50" t="n"/>
      <c r="F2911" s="51" t="n"/>
      <c r="G2911" s="51" t="n"/>
      <c r="H2911" s="51" t="n"/>
      <c r="I2911" s="51" t="n"/>
      <c r="J2911" s="50" t="n"/>
      <c r="K2911" s="52">
        <f>IF(OR($A2911="",$E2911=""),"",IF($P2911=1,0,N($E2911)*N($F2911)-N($G2911)+N($H2911)))</f>
        <v/>
      </c>
      <c r="L2911" s="52">
        <f>IF(K2911="","",IF($P2911=1,0,N($E2911)*IFERROR(INDEX(Products!$D$8:$D$307,MATCH($D2911,Products!$A$8:$A$307,0)),0)))</f>
        <v/>
      </c>
      <c r="M2911" s="52">
        <f>IF(OR(K2911="",$O2911=0),IF(K2911="","",0),IF($P2911=1,0,K2911*(N(INDEX(Settings!$E$11:$E$18,$O2911))+N(INDEX(Settings!$G$11:$G$18,$O2911)))+N(INDEX(Settings!$F$11:$F$18,$O2911))))</f>
        <v/>
      </c>
      <c r="N2911" s="53">
        <f>IF(K2911="","",K2911-L2911-M2911-N($I2911)-$P2911*N(Settings!$D$20))</f>
        <v/>
      </c>
      <c r="O2911">
        <f>IF($C2911="",0,IFERROR(MATCH($C2911,Settings!$D$11:$D$18,0),0))</f>
        <v/>
      </c>
      <c r="P2911">
        <f>IF(LOWER(TRIM($J2911&amp;""))="x",1,0)</f>
        <v/>
      </c>
    </row>
    <row r="2912">
      <c r="A2912" s="49" t="n"/>
      <c r="B2912" s="50" t="n"/>
      <c r="C2912" s="50" t="n"/>
      <c r="D2912" s="50" t="n"/>
      <c r="E2912" s="50" t="n"/>
      <c r="F2912" s="51" t="n"/>
      <c r="G2912" s="51" t="n"/>
      <c r="H2912" s="51" t="n"/>
      <c r="I2912" s="51" t="n"/>
      <c r="J2912" s="50" t="n"/>
      <c r="K2912" s="52">
        <f>IF(OR($A2912="",$E2912=""),"",IF($P2912=1,0,N($E2912)*N($F2912)-N($G2912)+N($H2912)))</f>
        <v/>
      </c>
      <c r="L2912" s="52">
        <f>IF(K2912="","",IF($P2912=1,0,N($E2912)*IFERROR(INDEX(Products!$D$8:$D$307,MATCH($D2912,Products!$A$8:$A$307,0)),0)))</f>
        <v/>
      </c>
      <c r="M2912" s="52">
        <f>IF(OR(K2912="",$O2912=0),IF(K2912="","",0),IF($P2912=1,0,K2912*(N(INDEX(Settings!$E$11:$E$18,$O2912))+N(INDEX(Settings!$G$11:$G$18,$O2912)))+N(INDEX(Settings!$F$11:$F$18,$O2912))))</f>
        <v/>
      </c>
      <c r="N2912" s="53">
        <f>IF(K2912="","",K2912-L2912-M2912-N($I2912)-$P2912*N(Settings!$D$20))</f>
        <v/>
      </c>
      <c r="O2912">
        <f>IF($C2912="",0,IFERROR(MATCH($C2912,Settings!$D$11:$D$18,0),0))</f>
        <v/>
      </c>
      <c r="P2912">
        <f>IF(LOWER(TRIM($J2912&amp;""))="x",1,0)</f>
        <v/>
      </c>
    </row>
    <row r="2913">
      <c r="A2913" s="49" t="n"/>
      <c r="B2913" s="50" t="n"/>
      <c r="C2913" s="50" t="n"/>
      <c r="D2913" s="50" t="n"/>
      <c r="E2913" s="50" t="n"/>
      <c r="F2913" s="51" t="n"/>
      <c r="G2913" s="51" t="n"/>
      <c r="H2913" s="51" t="n"/>
      <c r="I2913" s="51" t="n"/>
      <c r="J2913" s="50" t="n"/>
      <c r="K2913" s="52">
        <f>IF(OR($A2913="",$E2913=""),"",IF($P2913=1,0,N($E2913)*N($F2913)-N($G2913)+N($H2913)))</f>
        <v/>
      </c>
      <c r="L2913" s="52">
        <f>IF(K2913="","",IF($P2913=1,0,N($E2913)*IFERROR(INDEX(Products!$D$8:$D$307,MATCH($D2913,Products!$A$8:$A$307,0)),0)))</f>
        <v/>
      </c>
      <c r="M2913" s="52">
        <f>IF(OR(K2913="",$O2913=0),IF(K2913="","",0),IF($P2913=1,0,K2913*(N(INDEX(Settings!$E$11:$E$18,$O2913))+N(INDEX(Settings!$G$11:$G$18,$O2913)))+N(INDEX(Settings!$F$11:$F$18,$O2913))))</f>
        <v/>
      </c>
      <c r="N2913" s="53">
        <f>IF(K2913="","",K2913-L2913-M2913-N($I2913)-$P2913*N(Settings!$D$20))</f>
        <v/>
      </c>
      <c r="O2913">
        <f>IF($C2913="",0,IFERROR(MATCH($C2913,Settings!$D$11:$D$18,0),0))</f>
        <v/>
      </c>
      <c r="P2913">
        <f>IF(LOWER(TRIM($J2913&amp;""))="x",1,0)</f>
        <v/>
      </c>
    </row>
    <row r="2914">
      <c r="A2914" s="49" t="n"/>
      <c r="B2914" s="50" t="n"/>
      <c r="C2914" s="50" t="n"/>
      <c r="D2914" s="50" t="n"/>
      <c r="E2914" s="50" t="n"/>
      <c r="F2914" s="51" t="n"/>
      <c r="G2914" s="51" t="n"/>
      <c r="H2914" s="51" t="n"/>
      <c r="I2914" s="51" t="n"/>
      <c r="J2914" s="50" t="n"/>
      <c r="K2914" s="52">
        <f>IF(OR($A2914="",$E2914=""),"",IF($P2914=1,0,N($E2914)*N($F2914)-N($G2914)+N($H2914)))</f>
        <v/>
      </c>
      <c r="L2914" s="52">
        <f>IF(K2914="","",IF($P2914=1,0,N($E2914)*IFERROR(INDEX(Products!$D$8:$D$307,MATCH($D2914,Products!$A$8:$A$307,0)),0)))</f>
        <v/>
      </c>
      <c r="M2914" s="52">
        <f>IF(OR(K2914="",$O2914=0),IF(K2914="","",0),IF($P2914=1,0,K2914*(N(INDEX(Settings!$E$11:$E$18,$O2914))+N(INDEX(Settings!$G$11:$G$18,$O2914)))+N(INDEX(Settings!$F$11:$F$18,$O2914))))</f>
        <v/>
      </c>
      <c r="N2914" s="53">
        <f>IF(K2914="","",K2914-L2914-M2914-N($I2914)-$P2914*N(Settings!$D$20))</f>
        <v/>
      </c>
      <c r="O2914">
        <f>IF($C2914="",0,IFERROR(MATCH($C2914,Settings!$D$11:$D$18,0),0))</f>
        <v/>
      </c>
      <c r="P2914">
        <f>IF(LOWER(TRIM($J2914&amp;""))="x",1,0)</f>
        <v/>
      </c>
    </row>
    <row r="2915">
      <c r="A2915" s="49" t="n"/>
      <c r="B2915" s="50" t="n"/>
      <c r="C2915" s="50" t="n"/>
      <c r="D2915" s="50" t="n"/>
      <c r="E2915" s="50" t="n"/>
      <c r="F2915" s="51" t="n"/>
      <c r="G2915" s="51" t="n"/>
      <c r="H2915" s="51" t="n"/>
      <c r="I2915" s="51" t="n"/>
      <c r="J2915" s="50" t="n"/>
      <c r="K2915" s="52">
        <f>IF(OR($A2915="",$E2915=""),"",IF($P2915=1,0,N($E2915)*N($F2915)-N($G2915)+N($H2915)))</f>
        <v/>
      </c>
      <c r="L2915" s="52">
        <f>IF(K2915="","",IF($P2915=1,0,N($E2915)*IFERROR(INDEX(Products!$D$8:$D$307,MATCH($D2915,Products!$A$8:$A$307,0)),0)))</f>
        <v/>
      </c>
      <c r="M2915" s="52">
        <f>IF(OR(K2915="",$O2915=0),IF(K2915="","",0),IF($P2915=1,0,K2915*(N(INDEX(Settings!$E$11:$E$18,$O2915))+N(INDEX(Settings!$G$11:$G$18,$O2915)))+N(INDEX(Settings!$F$11:$F$18,$O2915))))</f>
        <v/>
      </c>
      <c r="N2915" s="53">
        <f>IF(K2915="","",K2915-L2915-M2915-N($I2915)-$P2915*N(Settings!$D$20))</f>
        <v/>
      </c>
      <c r="O2915">
        <f>IF($C2915="",0,IFERROR(MATCH($C2915,Settings!$D$11:$D$18,0),0))</f>
        <v/>
      </c>
      <c r="P2915">
        <f>IF(LOWER(TRIM($J2915&amp;""))="x",1,0)</f>
        <v/>
      </c>
    </row>
    <row r="2916">
      <c r="A2916" s="49" t="n"/>
      <c r="B2916" s="50" t="n"/>
      <c r="C2916" s="50" t="n"/>
      <c r="D2916" s="50" t="n"/>
      <c r="E2916" s="50" t="n"/>
      <c r="F2916" s="51" t="n"/>
      <c r="G2916" s="51" t="n"/>
      <c r="H2916" s="51" t="n"/>
      <c r="I2916" s="51" t="n"/>
      <c r="J2916" s="50" t="n"/>
      <c r="K2916" s="52">
        <f>IF(OR($A2916="",$E2916=""),"",IF($P2916=1,0,N($E2916)*N($F2916)-N($G2916)+N($H2916)))</f>
        <v/>
      </c>
      <c r="L2916" s="52">
        <f>IF(K2916="","",IF($P2916=1,0,N($E2916)*IFERROR(INDEX(Products!$D$8:$D$307,MATCH($D2916,Products!$A$8:$A$307,0)),0)))</f>
        <v/>
      </c>
      <c r="M2916" s="52">
        <f>IF(OR(K2916="",$O2916=0),IF(K2916="","",0),IF($P2916=1,0,K2916*(N(INDEX(Settings!$E$11:$E$18,$O2916))+N(INDEX(Settings!$G$11:$G$18,$O2916)))+N(INDEX(Settings!$F$11:$F$18,$O2916))))</f>
        <v/>
      </c>
      <c r="N2916" s="53">
        <f>IF(K2916="","",K2916-L2916-M2916-N($I2916)-$P2916*N(Settings!$D$20))</f>
        <v/>
      </c>
      <c r="O2916">
        <f>IF($C2916="",0,IFERROR(MATCH($C2916,Settings!$D$11:$D$18,0),0))</f>
        <v/>
      </c>
      <c r="P2916">
        <f>IF(LOWER(TRIM($J2916&amp;""))="x",1,0)</f>
        <v/>
      </c>
    </row>
    <row r="2917">
      <c r="A2917" s="49" t="n"/>
      <c r="B2917" s="50" t="n"/>
      <c r="C2917" s="50" t="n"/>
      <c r="D2917" s="50" t="n"/>
      <c r="E2917" s="50" t="n"/>
      <c r="F2917" s="51" t="n"/>
      <c r="G2917" s="51" t="n"/>
      <c r="H2917" s="51" t="n"/>
      <c r="I2917" s="51" t="n"/>
      <c r="J2917" s="50" t="n"/>
      <c r="K2917" s="52">
        <f>IF(OR($A2917="",$E2917=""),"",IF($P2917=1,0,N($E2917)*N($F2917)-N($G2917)+N($H2917)))</f>
        <v/>
      </c>
      <c r="L2917" s="52">
        <f>IF(K2917="","",IF($P2917=1,0,N($E2917)*IFERROR(INDEX(Products!$D$8:$D$307,MATCH($D2917,Products!$A$8:$A$307,0)),0)))</f>
        <v/>
      </c>
      <c r="M2917" s="52">
        <f>IF(OR(K2917="",$O2917=0),IF(K2917="","",0),IF($P2917=1,0,K2917*(N(INDEX(Settings!$E$11:$E$18,$O2917))+N(INDEX(Settings!$G$11:$G$18,$O2917)))+N(INDEX(Settings!$F$11:$F$18,$O2917))))</f>
        <v/>
      </c>
      <c r="N2917" s="53">
        <f>IF(K2917="","",K2917-L2917-M2917-N($I2917)-$P2917*N(Settings!$D$20))</f>
        <v/>
      </c>
      <c r="O2917">
        <f>IF($C2917="",0,IFERROR(MATCH($C2917,Settings!$D$11:$D$18,0),0))</f>
        <v/>
      </c>
      <c r="P2917">
        <f>IF(LOWER(TRIM($J2917&amp;""))="x",1,0)</f>
        <v/>
      </c>
    </row>
    <row r="2918">
      <c r="A2918" s="49" t="n"/>
      <c r="B2918" s="50" t="n"/>
      <c r="C2918" s="50" t="n"/>
      <c r="D2918" s="50" t="n"/>
      <c r="E2918" s="50" t="n"/>
      <c r="F2918" s="51" t="n"/>
      <c r="G2918" s="51" t="n"/>
      <c r="H2918" s="51" t="n"/>
      <c r="I2918" s="51" t="n"/>
      <c r="J2918" s="50" t="n"/>
      <c r="K2918" s="52">
        <f>IF(OR($A2918="",$E2918=""),"",IF($P2918=1,0,N($E2918)*N($F2918)-N($G2918)+N($H2918)))</f>
        <v/>
      </c>
      <c r="L2918" s="52">
        <f>IF(K2918="","",IF($P2918=1,0,N($E2918)*IFERROR(INDEX(Products!$D$8:$D$307,MATCH($D2918,Products!$A$8:$A$307,0)),0)))</f>
        <v/>
      </c>
      <c r="M2918" s="52">
        <f>IF(OR(K2918="",$O2918=0),IF(K2918="","",0),IF($P2918=1,0,K2918*(N(INDEX(Settings!$E$11:$E$18,$O2918))+N(INDEX(Settings!$G$11:$G$18,$O2918)))+N(INDEX(Settings!$F$11:$F$18,$O2918))))</f>
        <v/>
      </c>
      <c r="N2918" s="53">
        <f>IF(K2918="","",K2918-L2918-M2918-N($I2918)-$P2918*N(Settings!$D$20))</f>
        <v/>
      </c>
      <c r="O2918">
        <f>IF($C2918="",0,IFERROR(MATCH($C2918,Settings!$D$11:$D$18,0),0))</f>
        <v/>
      </c>
      <c r="P2918">
        <f>IF(LOWER(TRIM($J2918&amp;""))="x",1,0)</f>
        <v/>
      </c>
    </row>
    <row r="2919">
      <c r="A2919" s="49" t="n"/>
      <c r="B2919" s="50" t="n"/>
      <c r="C2919" s="50" t="n"/>
      <c r="D2919" s="50" t="n"/>
      <c r="E2919" s="50" t="n"/>
      <c r="F2919" s="51" t="n"/>
      <c r="G2919" s="51" t="n"/>
      <c r="H2919" s="51" t="n"/>
      <c r="I2919" s="51" t="n"/>
      <c r="J2919" s="50" t="n"/>
      <c r="K2919" s="52">
        <f>IF(OR($A2919="",$E2919=""),"",IF($P2919=1,0,N($E2919)*N($F2919)-N($G2919)+N($H2919)))</f>
        <v/>
      </c>
      <c r="L2919" s="52">
        <f>IF(K2919="","",IF($P2919=1,0,N($E2919)*IFERROR(INDEX(Products!$D$8:$D$307,MATCH($D2919,Products!$A$8:$A$307,0)),0)))</f>
        <v/>
      </c>
      <c r="M2919" s="52">
        <f>IF(OR(K2919="",$O2919=0),IF(K2919="","",0),IF($P2919=1,0,K2919*(N(INDEX(Settings!$E$11:$E$18,$O2919))+N(INDEX(Settings!$G$11:$G$18,$O2919)))+N(INDEX(Settings!$F$11:$F$18,$O2919))))</f>
        <v/>
      </c>
      <c r="N2919" s="53">
        <f>IF(K2919="","",K2919-L2919-M2919-N($I2919)-$P2919*N(Settings!$D$20))</f>
        <v/>
      </c>
      <c r="O2919">
        <f>IF($C2919="",0,IFERROR(MATCH($C2919,Settings!$D$11:$D$18,0),0))</f>
        <v/>
      </c>
      <c r="P2919">
        <f>IF(LOWER(TRIM($J2919&amp;""))="x",1,0)</f>
        <v/>
      </c>
    </row>
    <row r="2920">
      <c r="A2920" s="49" t="n"/>
      <c r="B2920" s="50" t="n"/>
      <c r="C2920" s="50" t="n"/>
      <c r="D2920" s="50" t="n"/>
      <c r="E2920" s="50" t="n"/>
      <c r="F2920" s="51" t="n"/>
      <c r="G2920" s="51" t="n"/>
      <c r="H2920" s="51" t="n"/>
      <c r="I2920" s="51" t="n"/>
      <c r="J2920" s="50" t="n"/>
      <c r="K2920" s="52">
        <f>IF(OR($A2920="",$E2920=""),"",IF($P2920=1,0,N($E2920)*N($F2920)-N($G2920)+N($H2920)))</f>
        <v/>
      </c>
      <c r="L2920" s="52">
        <f>IF(K2920="","",IF($P2920=1,0,N($E2920)*IFERROR(INDEX(Products!$D$8:$D$307,MATCH($D2920,Products!$A$8:$A$307,0)),0)))</f>
        <v/>
      </c>
      <c r="M2920" s="52">
        <f>IF(OR(K2920="",$O2920=0),IF(K2920="","",0),IF($P2920=1,0,K2920*(N(INDEX(Settings!$E$11:$E$18,$O2920))+N(INDEX(Settings!$G$11:$G$18,$O2920)))+N(INDEX(Settings!$F$11:$F$18,$O2920))))</f>
        <v/>
      </c>
      <c r="N2920" s="53">
        <f>IF(K2920="","",K2920-L2920-M2920-N($I2920)-$P2920*N(Settings!$D$20))</f>
        <v/>
      </c>
      <c r="O2920">
        <f>IF($C2920="",0,IFERROR(MATCH($C2920,Settings!$D$11:$D$18,0),0))</f>
        <v/>
      </c>
      <c r="P2920">
        <f>IF(LOWER(TRIM($J2920&amp;""))="x",1,0)</f>
        <v/>
      </c>
    </row>
    <row r="2921">
      <c r="A2921" s="49" t="n"/>
      <c r="B2921" s="50" t="n"/>
      <c r="C2921" s="50" t="n"/>
      <c r="D2921" s="50" t="n"/>
      <c r="E2921" s="50" t="n"/>
      <c r="F2921" s="51" t="n"/>
      <c r="G2921" s="51" t="n"/>
      <c r="H2921" s="51" t="n"/>
      <c r="I2921" s="51" t="n"/>
      <c r="J2921" s="50" t="n"/>
      <c r="K2921" s="52">
        <f>IF(OR($A2921="",$E2921=""),"",IF($P2921=1,0,N($E2921)*N($F2921)-N($G2921)+N($H2921)))</f>
        <v/>
      </c>
      <c r="L2921" s="52">
        <f>IF(K2921="","",IF($P2921=1,0,N($E2921)*IFERROR(INDEX(Products!$D$8:$D$307,MATCH($D2921,Products!$A$8:$A$307,0)),0)))</f>
        <v/>
      </c>
      <c r="M2921" s="52">
        <f>IF(OR(K2921="",$O2921=0),IF(K2921="","",0),IF($P2921=1,0,K2921*(N(INDEX(Settings!$E$11:$E$18,$O2921))+N(INDEX(Settings!$G$11:$G$18,$O2921)))+N(INDEX(Settings!$F$11:$F$18,$O2921))))</f>
        <v/>
      </c>
      <c r="N2921" s="53">
        <f>IF(K2921="","",K2921-L2921-M2921-N($I2921)-$P2921*N(Settings!$D$20))</f>
        <v/>
      </c>
      <c r="O2921">
        <f>IF($C2921="",0,IFERROR(MATCH($C2921,Settings!$D$11:$D$18,0),0))</f>
        <v/>
      </c>
      <c r="P2921">
        <f>IF(LOWER(TRIM($J2921&amp;""))="x",1,0)</f>
        <v/>
      </c>
    </row>
    <row r="2922">
      <c r="A2922" s="49" t="n"/>
      <c r="B2922" s="50" t="n"/>
      <c r="C2922" s="50" t="n"/>
      <c r="D2922" s="50" t="n"/>
      <c r="E2922" s="50" t="n"/>
      <c r="F2922" s="51" t="n"/>
      <c r="G2922" s="51" t="n"/>
      <c r="H2922" s="51" t="n"/>
      <c r="I2922" s="51" t="n"/>
      <c r="J2922" s="50" t="n"/>
      <c r="K2922" s="52">
        <f>IF(OR($A2922="",$E2922=""),"",IF($P2922=1,0,N($E2922)*N($F2922)-N($G2922)+N($H2922)))</f>
        <v/>
      </c>
      <c r="L2922" s="52">
        <f>IF(K2922="","",IF($P2922=1,0,N($E2922)*IFERROR(INDEX(Products!$D$8:$D$307,MATCH($D2922,Products!$A$8:$A$307,0)),0)))</f>
        <v/>
      </c>
      <c r="M2922" s="52">
        <f>IF(OR(K2922="",$O2922=0),IF(K2922="","",0),IF($P2922=1,0,K2922*(N(INDEX(Settings!$E$11:$E$18,$O2922))+N(INDEX(Settings!$G$11:$G$18,$O2922)))+N(INDEX(Settings!$F$11:$F$18,$O2922))))</f>
        <v/>
      </c>
      <c r="N2922" s="53">
        <f>IF(K2922="","",K2922-L2922-M2922-N($I2922)-$P2922*N(Settings!$D$20))</f>
        <v/>
      </c>
      <c r="O2922">
        <f>IF($C2922="",0,IFERROR(MATCH($C2922,Settings!$D$11:$D$18,0),0))</f>
        <v/>
      </c>
      <c r="P2922">
        <f>IF(LOWER(TRIM($J2922&amp;""))="x",1,0)</f>
        <v/>
      </c>
    </row>
    <row r="2923">
      <c r="A2923" s="49" t="n"/>
      <c r="B2923" s="50" t="n"/>
      <c r="C2923" s="50" t="n"/>
      <c r="D2923" s="50" t="n"/>
      <c r="E2923" s="50" t="n"/>
      <c r="F2923" s="51" t="n"/>
      <c r="G2923" s="51" t="n"/>
      <c r="H2923" s="51" t="n"/>
      <c r="I2923" s="51" t="n"/>
      <c r="J2923" s="50" t="n"/>
      <c r="K2923" s="52">
        <f>IF(OR($A2923="",$E2923=""),"",IF($P2923=1,0,N($E2923)*N($F2923)-N($G2923)+N($H2923)))</f>
        <v/>
      </c>
      <c r="L2923" s="52">
        <f>IF(K2923="","",IF($P2923=1,0,N($E2923)*IFERROR(INDEX(Products!$D$8:$D$307,MATCH($D2923,Products!$A$8:$A$307,0)),0)))</f>
        <v/>
      </c>
      <c r="M2923" s="52">
        <f>IF(OR(K2923="",$O2923=0),IF(K2923="","",0),IF($P2923=1,0,K2923*(N(INDEX(Settings!$E$11:$E$18,$O2923))+N(INDEX(Settings!$G$11:$G$18,$O2923)))+N(INDEX(Settings!$F$11:$F$18,$O2923))))</f>
        <v/>
      </c>
      <c r="N2923" s="53">
        <f>IF(K2923="","",K2923-L2923-M2923-N($I2923)-$P2923*N(Settings!$D$20))</f>
        <v/>
      </c>
      <c r="O2923">
        <f>IF($C2923="",0,IFERROR(MATCH($C2923,Settings!$D$11:$D$18,0),0))</f>
        <v/>
      </c>
      <c r="P2923">
        <f>IF(LOWER(TRIM($J2923&amp;""))="x",1,0)</f>
        <v/>
      </c>
    </row>
    <row r="2924">
      <c r="A2924" s="49" t="n"/>
      <c r="B2924" s="50" t="n"/>
      <c r="C2924" s="50" t="n"/>
      <c r="D2924" s="50" t="n"/>
      <c r="E2924" s="50" t="n"/>
      <c r="F2924" s="51" t="n"/>
      <c r="G2924" s="51" t="n"/>
      <c r="H2924" s="51" t="n"/>
      <c r="I2924" s="51" t="n"/>
      <c r="J2924" s="50" t="n"/>
      <c r="K2924" s="52">
        <f>IF(OR($A2924="",$E2924=""),"",IF($P2924=1,0,N($E2924)*N($F2924)-N($G2924)+N($H2924)))</f>
        <v/>
      </c>
      <c r="L2924" s="52">
        <f>IF(K2924="","",IF($P2924=1,0,N($E2924)*IFERROR(INDEX(Products!$D$8:$D$307,MATCH($D2924,Products!$A$8:$A$307,0)),0)))</f>
        <v/>
      </c>
      <c r="M2924" s="52">
        <f>IF(OR(K2924="",$O2924=0),IF(K2924="","",0),IF($P2924=1,0,K2924*(N(INDEX(Settings!$E$11:$E$18,$O2924))+N(INDEX(Settings!$G$11:$G$18,$O2924)))+N(INDEX(Settings!$F$11:$F$18,$O2924))))</f>
        <v/>
      </c>
      <c r="N2924" s="53">
        <f>IF(K2924="","",K2924-L2924-M2924-N($I2924)-$P2924*N(Settings!$D$20))</f>
        <v/>
      </c>
      <c r="O2924">
        <f>IF($C2924="",0,IFERROR(MATCH($C2924,Settings!$D$11:$D$18,0),0))</f>
        <v/>
      </c>
      <c r="P2924">
        <f>IF(LOWER(TRIM($J2924&amp;""))="x",1,0)</f>
        <v/>
      </c>
    </row>
    <row r="2925">
      <c r="A2925" s="49" t="n"/>
      <c r="B2925" s="50" t="n"/>
      <c r="C2925" s="50" t="n"/>
      <c r="D2925" s="50" t="n"/>
      <c r="E2925" s="50" t="n"/>
      <c r="F2925" s="51" t="n"/>
      <c r="G2925" s="51" t="n"/>
      <c r="H2925" s="51" t="n"/>
      <c r="I2925" s="51" t="n"/>
      <c r="J2925" s="50" t="n"/>
      <c r="K2925" s="52">
        <f>IF(OR($A2925="",$E2925=""),"",IF($P2925=1,0,N($E2925)*N($F2925)-N($G2925)+N($H2925)))</f>
        <v/>
      </c>
      <c r="L2925" s="52">
        <f>IF(K2925="","",IF($P2925=1,0,N($E2925)*IFERROR(INDEX(Products!$D$8:$D$307,MATCH($D2925,Products!$A$8:$A$307,0)),0)))</f>
        <v/>
      </c>
      <c r="M2925" s="52">
        <f>IF(OR(K2925="",$O2925=0),IF(K2925="","",0),IF($P2925=1,0,K2925*(N(INDEX(Settings!$E$11:$E$18,$O2925))+N(INDEX(Settings!$G$11:$G$18,$O2925)))+N(INDEX(Settings!$F$11:$F$18,$O2925))))</f>
        <v/>
      </c>
      <c r="N2925" s="53">
        <f>IF(K2925="","",K2925-L2925-M2925-N($I2925)-$P2925*N(Settings!$D$20))</f>
        <v/>
      </c>
      <c r="O2925">
        <f>IF($C2925="",0,IFERROR(MATCH($C2925,Settings!$D$11:$D$18,0),0))</f>
        <v/>
      </c>
      <c r="P2925">
        <f>IF(LOWER(TRIM($J2925&amp;""))="x",1,0)</f>
        <v/>
      </c>
    </row>
    <row r="2926">
      <c r="A2926" s="49" t="n"/>
      <c r="B2926" s="50" t="n"/>
      <c r="C2926" s="50" t="n"/>
      <c r="D2926" s="50" t="n"/>
      <c r="E2926" s="50" t="n"/>
      <c r="F2926" s="51" t="n"/>
      <c r="G2926" s="51" t="n"/>
      <c r="H2926" s="51" t="n"/>
      <c r="I2926" s="51" t="n"/>
      <c r="J2926" s="50" t="n"/>
      <c r="K2926" s="52">
        <f>IF(OR($A2926="",$E2926=""),"",IF($P2926=1,0,N($E2926)*N($F2926)-N($G2926)+N($H2926)))</f>
        <v/>
      </c>
      <c r="L2926" s="52">
        <f>IF(K2926="","",IF($P2926=1,0,N($E2926)*IFERROR(INDEX(Products!$D$8:$D$307,MATCH($D2926,Products!$A$8:$A$307,0)),0)))</f>
        <v/>
      </c>
      <c r="M2926" s="52">
        <f>IF(OR(K2926="",$O2926=0),IF(K2926="","",0),IF($P2926=1,0,K2926*(N(INDEX(Settings!$E$11:$E$18,$O2926))+N(INDEX(Settings!$G$11:$G$18,$O2926)))+N(INDEX(Settings!$F$11:$F$18,$O2926))))</f>
        <v/>
      </c>
      <c r="N2926" s="53">
        <f>IF(K2926="","",K2926-L2926-M2926-N($I2926)-$P2926*N(Settings!$D$20))</f>
        <v/>
      </c>
      <c r="O2926">
        <f>IF($C2926="",0,IFERROR(MATCH($C2926,Settings!$D$11:$D$18,0),0))</f>
        <v/>
      </c>
      <c r="P2926">
        <f>IF(LOWER(TRIM($J2926&amp;""))="x",1,0)</f>
        <v/>
      </c>
    </row>
    <row r="2927">
      <c r="A2927" s="49" t="n"/>
      <c r="B2927" s="50" t="n"/>
      <c r="C2927" s="50" t="n"/>
      <c r="D2927" s="50" t="n"/>
      <c r="E2927" s="50" t="n"/>
      <c r="F2927" s="51" t="n"/>
      <c r="G2927" s="51" t="n"/>
      <c r="H2927" s="51" t="n"/>
      <c r="I2927" s="51" t="n"/>
      <c r="J2927" s="50" t="n"/>
      <c r="K2927" s="52">
        <f>IF(OR($A2927="",$E2927=""),"",IF($P2927=1,0,N($E2927)*N($F2927)-N($G2927)+N($H2927)))</f>
        <v/>
      </c>
      <c r="L2927" s="52">
        <f>IF(K2927="","",IF($P2927=1,0,N($E2927)*IFERROR(INDEX(Products!$D$8:$D$307,MATCH($D2927,Products!$A$8:$A$307,0)),0)))</f>
        <v/>
      </c>
      <c r="M2927" s="52">
        <f>IF(OR(K2927="",$O2927=0),IF(K2927="","",0),IF($P2927=1,0,K2927*(N(INDEX(Settings!$E$11:$E$18,$O2927))+N(INDEX(Settings!$G$11:$G$18,$O2927)))+N(INDEX(Settings!$F$11:$F$18,$O2927))))</f>
        <v/>
      </c>
      <c r="N2927" s="53">
        <f>IF(K2927="","",K2927-L2927-M2927-N($I2927)-$P2927*N(Settings!$D$20))</f>
        <v/>
      </c>
      <c r="O2927">
        <f>IF($C2927="",0,IFERROR(MATCH($C2927,Settings!$D$11:$D$18,0),0))</f>
        <v/>
      </c>
      <c r="P2927">
        <f>IF(LOWER(TRIM($J2927&amp;""))="x",1,0)</f>
        <v/>
      </c>
    </row>
    <row r="2928">
      <c r="A2928" s="49" t="n"/>
      <c r="B2928" s="50" t="n"/>
      <c r="C2928" s="50" t="n"/>
      <c r="D2928" s="50" t="n"/>
      <c r="E2928" s="50" t="n"/>
      <c r="F2928" s="51" t="n"/>
      <c r="G2928" s="51" t="n"/>
      <c r="H2928" s="51" t="n"/>
      <c r="I2928" s="51" t="n"/>
      <c r="J2928" s="50" t="n"/>
      <c r="K2928" s="52">
        <f>IF(OR($A2928="",$E2928=""),"",IF($P2928=1,0,N($E2928)*N($F2928)-N($G2928)+N($H2928)))</f>
        <v/>
      </c>
      <c r="L2928" s="52">
        <f>IF(K2928="","",IF($P2928=1,0,N($E2928)*IFERROR(INDEX(Products!$D$8:$D$307,MATCH($D2928,Products!$A$8:$A$307,0)),0)))</f>
        <v/>
      </c>
      <c r="M2928" s="52">
        <f>IF(OR(K2928="",$O2928=0),IF(K2928="","",0),IF($P2928=1,0,K2928*(N(INDEX(Settings!$E$11:$E$18,$O2928))+N(INDEX(Settings!$G$11:$G$18,$O2928)))+N(INDEX(Settings!$F$11:$F$18,$O2928))))</f>
        <v/>
      </c>
      <c r="N2928" s="53">
        <f>IF(K2928="","",K2928-L2928-M2928-N($I2928)-$P2928*N(Settings!$D$20))</f>
        <v/>
      </c>
      <c r="O2928">
        <f>IF($C2928="",0,IFERROR(MATCH($C2928,Settings!$D$11:$D$18,0),0))</f>
        <v/>
      </c>
      <c r="P2928">
        <f>IF(LOWER(TRIM($J2928&amp;""))="x",1,0)</f>
        <v/>
      </c>
    </row>
    <row r="2929">
      <c r="A2929" s="49" t="n"/>
      <c r="B2929" s="50" t="n"/>
      <c r="C2929" s="50" t="n"/>
      <c r="D2929" s="50" t="n"/>
      <c r="E2929" s="50" t="n"/>
      <c r="F2929" s="51" t="n"/>
      <c r="G2929" s="51" t="n"/>
      <c r="H2929" s="51" t="n"/>
      <c r="I2929" s="51" t="n"/>
      <c r="J2929" s="50" t="n"/>
      <c r="K2929" s="52">
        <f>IF(OR($A2929="",$E2929=""),"",IF($P2929=1,0,N($E2929)*N($F2929)-N($G2929)+N($H2929)))</f>
        <v/>
      </c>
      <c r="L2929" s="52">
        <f>IF(K2929="","",IF($P2929=1,0,N($E2929)*IFERROR(INDEX(Products!$D$8:$D$307,MATCH($D2929,Products!$A$8:$A$307,0)),0)))</f>
        <v/>
      </c>
      <c r="M2929" s="52">
        <f>IF(OR(K2929="",$O2929=0),IF(K2929="","",0),IF($P2929=1,0,K2929*(N(INDEX(Settings!$E$11:$E$18,$O2929))+N(INDEX(Settings!$G$11:$G$18,$O2929)))+N(INDEX(Settings!$F$11:$F$18,$O2929))))</f>
        <v/>
      </c>
      <c r="N2929" s="53">
        <f>IF(K2929="","",K2929-L2929-M2929-N($I2929)-$P2929*N(Settings!$D$20))</f>
        <v/>
      </c>
      <c r="O2929">
        <f>IF($C2929="",0,IFERROR(MATCH($C2929,Settings!$D$11:$D$18,0),0))</f>
        <v/>
      </c>
      <c r="P2929">
        <f>IF(LOWER(TRIM($J2929&amp;""))="x",1,0)</f>
        <v/>
      </c>
    </row>
    <row r="2930">
      <c r="A2930" s="49" t="n"/>
      <c r="B2930" s="50" t="n"/>
      <c r="C2930" s="50" t="n"/>
      <c r="D2930" s="50" t="n"/>
      <c r="E2930" s="50" t="n"/>
      <c r="F2930" s="51" t="n"/>
      <c r="G2930" s="51" t="n"/>
      <c r="H2930" s="51" t="n"/>
      <c r="I2930" s="51" t="n"/>
      <c r="J2930" s="50" t="n"/>
      <c r="K2930" s="52">
        <f>IF(OR($A2930="",$E2930=""),"",IF($P2930=1,0,N($E2930)*N($F2930)-N($G2930)+N($H2930)))</f>
        <v/>
      </c>
      <c r="L2930" s="52">
        <f>IF(K2930="","",IF($P2930=1,0,N($E2930)*IFERROR(INDEX(Products!$D$8:$D$307,MATCH($D2930,Products!$A$8:$A$307,0)),0)))</f>
        <v/>
      </c>
      <c r="M2930" s="52">
        <f>IF(OR(K2930="",$O2930=0),IF(K2930="","",0),IF($P2930=1,0,K2930*(N(INDEX(Settings!$E$11:$E$18,$O2930))+N(INDEX(Settings!$G$11:$G$18,$O2930)))+N(INDEX(Settings!$F$11:$F$18,$O2930))))</f>
        <v/>
      </c>
      <c r="N2930" s="53">
        <f>IF(K2930="","",K2930-L2930-M2930-N($I2930)-$P2930*N(Settings!$D$20))</f>
        <v/>
      </c>
      <c r="O2930">
        <f>IF($C2930="",0,IFERROR(MATCH($C2930,Settings!$D$11:$D$18,0),0))</f>
        <v/>
      </c>
      <c r="P2930">
        <f>IF(LOWER(TRIM($J2930&amp;""))="x",1,0)</f>
        <v/>
      </c>
    </row>
    <row r="2931">
      <c r="A2931" s="49" t="n"/>
      <c r="B2931" s="50" t="n"/>
      <c r="C2931" s="50" t="n"/>
      <c r="D2931" s="50" t="n"/>
      <c r="E2931" s="50" t="n"/>
      <c r="F2931" s="51" t="n"/>
      <c r="G2931" s="51" t="n"/>
      <c r="H2931" s="51" t="n"/>
      <c r="I2931" s="51" t="n"/>
      <c r="J2931" s="50" t="n"/>
      <c r="K2931" s="52">
        <f>IF(OR($A2931="",$E2931=""),"",IF($P2931=1,0,N($E2931)*N($F2931)-N($G2931)+N($H2931)))</f>
        <v/>
      </c>
      <c r="L2931" s="52">
        <f>IF(K2931="","",IF($P2931=1,0,N($E2931)*IFERROR(INDEX(Products!$D$8:$D$307,MATCH($D2931,Products!$A$8:$A$307,0)),0)))</f>
        <v/>
      </c>
      <c r="M2931" s="52">
        <f>IF(OR(K2931="",$O2931=0),IF(K2931="","",0),IF($P2931=1,0,K2931*(N(INDEX(Settings!$E$11:$E$18,$O2931))+N(INDEX(Settings!$G$11:$G$18,$O2931)))+N(INDEX(Settings!$F$11:$F$18,$O2931))))</f>
        <v/>
      </c>
      <c r="N2931" s="53">
        <f>IF(K2931="","",K2931-L2931-M2931-N($I2931)-$P2931*N(Settings!$D$20))</f>
        <v/>
      </c>
      <c r="O2931">
        <f>IF($C2931="",0,IFERROR(MATCH($C2931,Settings!$D$11:$D$18,0),0))</f>
        <v/>
      </c>
      <c r="P2931">
        <f>IF(LOWER(TRIM($J2931&amp;""))="x",1,0)</f>
        <v/>
      </c>
    </row>
    <row r="2932">
      <c r="A2932" s="49" t="n"/>
      <c r="B2932" s="50" t="n"/>
      <c r="C2932" s="50" t="n"/>
      <c r="D2932" s="50" t="n"/>
      <c r="E2932" s="50" t="n"/>
      <c r="F2932" s="51" t="n"/>
      <c r="G2932" s="51" t="n"/>
      <c r="H2932" s="51" t="n"/>
      <c r="I2932" s="51" t="n"/>
      <c r="J2932" s="50" t="n"/>
      <c r="K2932" s="52">
        <f>IF(OR($A2932="",$E2932=""),"",IF($P2932=1,0,N($E2932)*N($F2932)-N($G2932)+N($H2932)))</f>
        <v/>
      </c>
      <c r="L2932" s="52">
        <f>IF(K2932="","",IF($P2932=1,0,N($E2932)*IFERROR(INDEX(Products!$D$8:$D$307,MATCH($D2932,Products!$A$8:$A$307,0)),0)))</f>
        <v/>
      </c>
      <c r="M2932" s="52">
        <f>IF(OR(K2932="",$O2932=0),IF(K2932="","",0),IF($P2932=1,0,K2932*(N(INDEX(Settings!$E$11:$E$18,$O2932))+N(INDEX(Settings!$G$11:$G$18,$O2932)))+N(INDEX(Settings!$F$11:$F$18,$O2932))))</f>
        <v/>
      </c>
      <c r="N2932" s="53">
        <f>IF(K2932="","",K2932-L2932-M2932-N($I2932)-$P2932*N(Settings!$D$20))</f>
        <v/>
      </c>
      <c r="O2932">
        <f>IF($C2932="",0,IFERROR(MATCH($C2932,Settings!$D$11:$D$18,0),0))</f>
        <v/>
      </c>
      <c r="P2932">
        <f>IF(LOWER(TRIM($J2932&amp;""))="x",1,0)</f>
        <v/>
      </c>
    </row>
    <row r="2933">
      <c r="A2933" s="49" t="n"/>
      <c r="B2933" s="50" t="n"/>
      <c r="C2933" s="50" t="n"/>
      <c r="D2933" s="50" t="n"/>
      <c r="E2933" s="50" t="n"/>
      <c r="F2933" s="51" t="n"/>
      <c r="G2933" s="51" t="n"/>
      <c r="H2933" s="51" t="n"/>
      <c r="I2933" s="51" t="n"/>
      <c r="J2933" s="50" t="n"/>
      <c r="K2933" s="52">
        <f>IF(OR($A2933="",$E2933=""),"",IF($P2933=1,0,N($E2933)*N($F2933)-N($G2933)+N($H2933)))</f>
        <v/>
      </c>
      <c r="L2933" s="52">
        <f>IF(K2933="","",IF($P2933=1,0,N($E2933)*IFERROR(INDEX(Products!$D$8:$D$307,MATCH($D2933,Products!$A$8:$A$307,0)),0)))</f>
        <v/>
      </c>
      <c r="M2933" s="52">
        <f>IF(OR(K2933="",$O2933=0),IF(K2933="","",0),IF($P2933=1,0,K2933*(N(INDEX(Settings!$E$11:$E$18,$O2933))+N(INDEX(Settings!$G$11:$G$18,$O2933)))+N(INDEX(Settings!$F$11:$F$18,$O2933))))</f>
        <v/>
      </c>
      <c r="N2933" s="53">
        <f>IF(K2933="","",K2933-L2933-M2933-N($I2933)-$P2933*N(Settings!$D$20))</f>
        <v/>
      </c>
      <c r="O2933">
        <f>IF($C2933="",0,IFERROR(MATCH($C2933,Settings!$D$11:$D$18,0),0))</f>
        <v/>
      </c>
      <c r="P2933">
        <f>IF(LOWER(TRIM($J2933&amp;""))="x",1,0)</f>
        <v/>
      </c>
    </row>
    <row r="2934">
      <c r="A2934" s="49" t="n"/>
      <c r="B2934" s="50" t="n"/>
      <c r="C2934" s="50" t="n"/>
      <c r="D2934" s="50" t="n"/>
      <c r="E2934" s="50" t="n"/>
      <c r="F2934" s="51" t="n"/>
      <c r="G2934" s="51" t="n"/>
      <c r="H2934" s="51" t="n"/>
      <c r="I2934" s="51" t="n"/>
      <c r="J2934" s="50" t="n"/>
      <c r="K2934" s="52">
        <f>IF(OR($A2934="",$E2934=""),"",IF($P2934=1,0,N($E2934)*N($F2934)-N($G2934)+N($H2934)))</f>
        <v/>
      </c>
      <c r="L2934" s="52">
        <f>IF(K2934="","",IF($P2934=1,0,N($E2934)*IFERROR(INDEX(Products!$D$8:$D$307,MATCH($D2934,Products!$A$8:$A$307,0)),0)))</f>
        <v/>
      </c>
      <c r="M2934" s="52">
        <f>IF(OR(K2934="",$O2934=0),IF(K2934="","",0),IF($P2934=1,0,K2934*(N(INDEX(Settings!$E$11:$E$18,$O2934))+N(INDEX(Settings!$G$11:$G$18,$O2934)))+N(INDEX(Settings!$F$11:$F$18,$O2934))))</f>
        <v/>
      </c>
      <c r="N2934" s="53">
        <f>IF(K2934="","",K2934-L2934-M2934-N($I2934)-$P2934*N(Settings!$D$20))</f>
        <v/>
      </c>
      <c r="O2934">
        <f>IF($C2934="",0,IFERROR(MATCH($C2934,Settings!$D$11:$D$18,0),0))</f>
        <v/>
      </c>
      <c r="P2934">
        <f>IF(LOWER(TRIM($J2934&amp;""))="x",1,0)</f>
        <v/>
      </c>
    </row>
    <row r="2935">
      <c r="A2935" s="49" t="n"/>
      <c r="B2935" s="50" t="n"/>
      <c r="C2935" s="50" t="n"/>
      <c r="D2935" s="50" t="n"/>
      <c r="E2935" s="50" t="n"/>
      <c r="F2935" s="51" t="n"/>
      <c r="G2935" s="51" t="n"/>
      <c r="H2935" s="51" t="n"/>
      <c r="I2935" s="51" t="n"/>
      <c r="J2935" s="50" t="n"/>
      <c r="K2935" s="52">
        <f>IF(OR($A2935="",$E2935=""),"",IF($P2935=1,0,N($E2935)*N($F2935)-N($G2935)+N($H2935)))</f>
        <v/>
      </c>
      <c r="L2935" s="52">
        <f>IF(K2935="","",IF($P2935=1,0,N($E2935)*IFERROR(INDEX(Products!$D$8:$D$307,MATCH($D2935,Products!$A$8:$A$307,0)),0)))</f>
        <v/>
      </c>
      <c r="M2935" s="52">
        <f>IF(OR(K2935="",$O2935=0),IF(K2935="","",0),IF($P2935=1,0,K2935*(N(INDEX(Settings!$E$11:$E$18,$O2935))+N(INDEX(Settings!$G$11:$G$18,$O2935)))+N(INDEX(Settings!$F$11:$F$18,$O2935))))</f>
        <v/>
      </c>
      <c r="N2935" s="53">
        <f>IF(K2935="","",K2935-L2935-M2935-N($I2935)-$P2935*N(Settings!$D$20))</f>
        <v/>
      </c>
      <c r="O2935">
        <f>IF($C2935="",0,IFERROR(MATCH($C2935,Settings!$D$11:$D$18,0),0))</f>
        <v/>
      </c>
      <c r="P2935">
        <f>IF(LOWER(TRIM($J2935&amp;""))="x",1,0)</f>
        <v/>
      </c>
    </row>
    <row r="2936">
      <c r="A2936" s="49" t="n"/>
      <c r="B2936" s="50" t="n"/>
      <c r="C2936" s="50" t="n"/>
      <c r="D2936" s="50" t="n"/>
      <c r="E2936" s="50" t="n"/>
      <c r="F2936" s="51" t="n"/>
      <c r="G2936" s="51" t="n"/>
      <c r="H2936" s="51" t="n"/>
      <c r="I2936" s="51" t="n"/>
      <c r="J2936" s="50" t="n"/>
      <c r="K2936" s="52">
        <f>IF(OR($A2936="",$E2936=""),"",IF($P2936=1,0,N($E2936)*N($F2936)-N($G2936)+N($H2936)))</f>
        <v/>
      </c>
      <c r="L2936" s="52">
        <f>IF(K2936="","",IF($P2936=1,0,N($E2936)*IFERROR(INDEX(Products!$D$8:$D$307,MATCH($D2936,Products!$A$8:$A$307,0)),0)))</f>
        <v/>
      </c>
      <c r="M2936" s="52">
        <f>IF(OR(K2936="",$O2936=0),IF(K2936="","",0),IF($P2936=1,0,K2936*(N(INDEX(Settings!$E$11:$E$18,$O2936))+N(INDEX(Settings!$G$11:$G$18,$O2936)))+N(INDEX(Settings!$F$11:$F$18,$O2936))))</f>
        <v/>
      </c>
      <c r="N2936" s="53">
        <f>IF(K2936="","",K2936-L2936-M2936-N($I2936)-$P2936*N(Settings!$D$20))</f>
        <v/>
      </c>
      <c r="O2936">
        <f>IF($C2936="",0,IFERROR(MATCH($C2936,Settings!$D$11:$D$18,0),0))</f>
        <v/>
      </c>
      <c r="P2936">
        <f>IF(LOWER(TRIM($J2936&amp;""))="x",1,0)</f>
        <v/>
      </c>
    </row>
    <row r="2937">
      <c r="A2937" s="49" t="n"/>
      <c r="B2937" s="50" t="n"/>
      <c r="C2937" s="50" t="n"/>
      <c r="D2937" s="50" t="n"/>
      <c r="E2937" s="50" t="n"/>
      <c r="F2937" s="51" t="n"/>
      <c r="G2937" s="51" t="n"/>
      <c r="H2937" s="51" t="n"/>
      <c r="I2937" s="51" t="n"/>
      <c r="J2937" s="50" t="n"/>
      <c r="K2937" s="52">
        <f>IF(OR($A2937="",$E2937=""),"",IF($P2937=1,0,N($E2937)*N($F2937)-N($G2937)+N($H2937)))</f>
        <v/>
      </c>
      <c r="L2937" s="52">
        <f>IF(K2937="","",IF($P2937=1,0,N($E2937)*IFERROR(INDEX(Products!$D$8:$D$307,MATCH($D2937,Products!$A$8:$A$307,0)),0)))</f>
        <v/>
      </c>
      <c r="M2937" s="52">
        <f>IF(OR(K2937="",$O2937=0),IF(K2937="","",0),IF($P2937=1,0,K2937*(N(INDEX(Settings!$E$11:$E$18,$O2937))+N(INDEX(Settings!$G$11:$G$18,$O2937)))+N(INDEX(Settings!$F$11:$F$18,$O2937))))</f>
        <v/>
      </c>
      <c r="N2937" s="53">
        <f>IF(K2937="","",K2937-L2937-M2937-N($I2937)-$P2937*N(Settings!$D$20))</f>
        <v/>
      </c>
      <c r="O2937">
        <f>IF($C2937="",0,IFERROR(MATCH($C2937,Settings!$D$11:$D$18,0),0))</f>
        <v/>
      </c>
      <c r="P2937">
        <f>IF(LOWER(TRIM($J2937&amp;""))="x",1,0)</f>
        <v/>
      </c>
    </row>
    <row r="2938">
      <c r="A2938" s="49" t="n"/>
      <c r="B2938" s="50" t="n"/>
      <c r="C2938" s="50" t="n"/>
      <c r="D2938" s="50" t="n"/>
      <c r="E2938" s="50" t="n"/>
      <c r="F2938" s="51" t="n"/>
      <c r="G2938" s="51" t="n"/>
      <c r="H2938" s="51" t="n"/>
      <c r="I2938" s="51" t="n"/>
      <c r="J2938" s="50" t="n"/>
      <c r="K2938" s="52">
        <f>IF(OR($A2938="",$E2938=""),"",IF($P2938=1,0,N($E2938)*N($F2938)-N($G2938)+N($H2938)))</f>
        <v/>
      </c>
      <c r="L2938" s="52">
        <f>IF(K2938="","",IF($P2938=1,0,N($E2938)*IFERROR(INDEX(Products!$D$8:$D$307,MATCH($D2938,Products!$A$8:$A$307,0)),0)))</f>
        <v/>
      </c>
      <c r="M2938" s="52">
        <f>IF(OR(K2938="",$O2938=0),IF(K2938="","",0),IF($P2938=1,0,K2938*(N(INDEX(Settings!$E$11:$E$18,$O2938))+N(INDEX(Settings!$G$11:$G$18,$O2938)))+N(INDEX(Settings!$F$11:$F$18,$O2938))))</f>
        <v/>
      </c>
      <c r="N2938" s="53">
        <f>IF(K2938="","",K2938-L2938-M2938-N($I2938)-$P2938*N(Settings!$D$20))</f>
        <v/>
      </c>
      <c r="O2938">
        <f>IF($C2938="",0,IFERROR(MATCH($C2938,Settings!$D$11:$D$18,0),0))</f>
        <v/>
      </c>
      <c r="P2938">
        <f>IF(LOWER(TRIM($J2938&amp;""))="x",1,0)</f>
        <v/>
      </c>
    </row>
    <row r="2939">
      <c r="A2939" s="49" t="n"/>
      <c r="B2939" s="50" t="n"/>
      <c r="C2939" s="50" t="n"/>
      <c r="D2939" s="50" t="n"/>
      <c r="E2939" s="50" t="n"/>
      <c r="F2939" s="51" t="n"/>
      <c r="G2939" s="51" t="n"/>
      <c r="H2939" s="51" t="n"/>
      <c r="I2939" s="51" t="n"/>
      <c r="J2939" s="50" t="n"/>
      <c r="K2939" s="52">
        <f>IF(OR($A2939="",$E2939=""),"",IF($P2939=1,0,N($E2939)*N($F2939)-N($G2939)+N($H2939)))</f>
        <v/>
      </c>
      <c r="L2939" s="52">
        <f>IF(K2939="","",IF($P2939=1,0,N($E2939)*IFERROR(INDEX(Products!$D$8:$D$307,MATCH($D2939,Products!$A$8:$A$307,0)),0)))</f>
        <v/>
      </c>
      <c r="M2939" s="52">
        <f>IF(OR(K2939="",$O2939=0),IF(K2939="","",0),IF($P2939=1,0,K2939*(N(INDEX(Settings!$E$11:$E$18,$O2939))+N(INDEX(Settings!$G$11:$G$18,$O2939)))+N(INDEX(Settings!$F$11:$F$18,$O2939))))</f>
        <v/>
      </c>
      <c r="N2939" s="53">
        <f>IF(K2939="","",K2939-L2939-M2939-N($I2939)-$P2939*N(Settings!$D$20))</f>
        <v/>
      </c>
      <c r="O2939">
        <f>IF($C2939="",0,IFERROR(MATCH($C2939,Settings!$D$11:$D$18,0),0))</f>
        <v/>
      </c>
      <c r="P2939">
        <f>IF(LOWER(TRIM($J2939&amp;""))="x",1,0)</f>
        <v/>
      </c>
    </row>
    <row r="2940">
      <c r="A2940" s="49" t="n"/>
      <c r="B2940" s="50" t="n"/>
      <c r="C2940" s="50" t="n"/>
      <c r="D2940" s="50" t="n"/>
      <c r="E2940" s="50" t="n"/>
      <c r="F2940" s="51" t="n"/>
      <c r="G2940" s="51" t="n"/>
      <c r="H2940" s="51" t="n"/>
      <c r="I2940" s="51" t="n"/>
      <c r="J2940" s="50" t="n"/>
      <c r="K2940" s="52">
        <f>IF(OR($A2940="",$E2940=""),"",IF($P2940=1,0,N($E2940)*N($F2940)-N($G2940)+N($H2940)))</f>
        <v/>
      </c>
      <c r="L2940" s="52">
        <f>IF(K2940="","",IF($P2940=1,0,N($E2940)*IFERROR(INDEX(Products!$D$8:$D$307,MATCH($D2940,Products!$A$8:$A$307,0)),0)))</f>
        <v/>
      </c>
      <c r="M2940" s="52">
        <f>IF(OR(K2940="",$O2940=0),IF(K2940="","",0),IF($P2940=1,0,K2940*(N(INDEX(Settings!$E$11:$E$18,$O2940))+N(INDEX(Settings!$G$11:$G$18,$O2940)))+N(INDEX(Settings!$F$11:$F$18,$O2940))))</f>
        <v/>
      </c>
      <c r="N2940" s="53">
        <f>IF(K2940="","",K2940-L2940-M2940-N($I2940)-$P2940*N(Settings!$D$20))</f>
        <v/>
      </c>
      <c r="O2940">
        <f>IF($C2940="",0,IFERROR(MATCH($C2940,Settings!$D$11:$D$18,0),0))</f>
        <v/>
      </c>
      <c r="P2940">
        <f>IF(LOWER(TRIM($J2940&amp;""))="x",1,0)</f>
        <v/>
      </c>
    </row>
    <row r="2941">
      <c r="A2941" s="49" t="n"/>
      <c r="B2941" s="50" t="n"/>
      <c r="C2941" s="50" t="n"/>
      <c r="D2941" s="50" t="n"/>
      <c r="E2941" s="50" t="n"/>
      <c r="F2941" s="51" t="n"/>
      <c r="G2941" s="51" t="n"/>
      <c r="H2941" s="51" t="n"/>
      <c r="I2941" s="51" t="n"/>
      <c r="J2941" s="50" t="n"/>
      <c r="K2941" s="52">
        <f>IF(OR($A2941="",$E2941=""),"",IF($P2941=1,0,N($E2941)*N($F2941)-N($G2941)+N($H2941)))</f>
        <v/>
      </c>
      <c r="L2941" s="52">
        <f>IF(K2941="","",IF($P2941=1,0,N($E2941)*IFERROR(INDEX(Products!$D$8:$D$307,MATCH($D2941,Products!$A$8:$A$307,0)),0)))</f>
        <v/>
      </c>
      <c r="M2941" s="52">
        <f>IF(OR(K2941="",$O2941=0),IF(K2941="","",0),IF($P2941=1,0,K2941*(N(INDEX(Settings!$E$11:$E$18,$O2941))+N(INDEX(Settings!$G$11:$G$18,$O2941)))+N(INDEX(Settings!$F$11:$F$18,$O2941))))</f>
        <v/>
      </c>
      <c r="N2941" s="53">
        <f>IF(K2941="","",K2941-L2941-M2941-N($I2941)-$P2941*N(Settings!$D$20))</f>
        <v/>
      </c>
      <c r="O2941">
        <f>IF($C2941="",0,IFERROR(MATCH($C2941,Settings!$D$11:$D$18,0),0))</f>
        <v/>
      </c>
      <c r="P2941">
        <f>IF(LOWER(TRIM($J2941&amp;""))="x",1,0)</f>
        <v/>
      </c>
    </row>
    <row r="2942">
      <c r="A2942" s="49" t="n"/>
      <c r="B2942" s="50" t="n"/>
      <c r="C2942" s="50" t="n"/>
      <c r="D2942" s="50" t="n"/>
      <c r="E2942" s="50" t="n"/>
      <c r="F2942" s="51" t="n"/>
      <c r="G2942" s="51" t="n"/>
      <c r="H2942" s="51" t="n"/>
      <c r="I2942" s="51" t="n"/>
      <c r="J2942" s="50" t="n"/>
      <c r="K2942" s="52">
        <f>IF(OR($A2942="",$E2942=""),"",IF($P2942=1,0,N($E2942)*N($F2942)-N($G2942)+N($H2942)))</f>
        <v/>
      </c>
      <c r="L2942" s="52">
        <f>IF(K2942="","",IF($P2942=1,0,N($E2942)*IFERROR(INDEX(Products!$D$8:$D$307,MATCH($D2942,Products!$A$8:$A$307,0)),0)))</f>
        <v/>
      </c>
      <c r="M2942" s="52">
        <f>IF(OR(K2942="",$O2942=0),IF(K2942="","",0),IF($P2942=1,0,K2942*(N(INDEX(Settings!$E$11:$E$18,$O2942))+N(INDEX(Settings!$G$11:$G$18,$O2942)))+N(INDEX(Settings!$F$11:$F$18,$O2942))))</f>
        <v/>
      </c>
      <c r="N2942" s="53">
        <f>IF(K2942="","",K2942-L2942-M2942-N($I2942)-$P2942*N(Settings!$D$20))</f>
        <v/>
      </c>
      <c r="O2942">
        <f>IF($C2942="",0,IFERROR(MATCH($C2942,Settings!$D$11:$D$18,0),0))</f>
        <v/>
      </c>
      <c r="P2942">
        <f>IF(LOWER(TRIM($J2942&amp;""))="x",1,0)</f>
        <v/>
      </c>
    </row>
    <row r="2943">
      <c r="A2943" s="49" t="n"/>
      <c r="B2943" s="50" t="n"/>
      <c r="C2943" s="50" t="n"/>
      <c r="D2943" s="50" t="n"/>
      <c r="E2943" s="50" t="n"/>
      <c r="F2943" s="51" t="n"/>
      <c r="G2943" s="51" t="n"/>
      <c r="H2943" s="51" t="n"/>
      <c r="I2943" s="51" t="n"/>
      <c r="J2943" s="50" t="n"/>
      <c r="K2943" s="52">
        <f>IF(OR($A2943="",$E2943=""),"",IF($P2943=1,0,N($E2943)*N($F2943)-N($G2943)+N($H2943)))</f>
        <v/>
      </c>
      <c r="L2943" s="52">
        <f>IF(K2943="","",IF($P2943=1,0,N($E2943)*IFERROR(INDEX(Products!$D$8:$D$307,MATCH($D2943,Products!$A$8:$A$307,0)),0)))</f>
        <v/>
      </c>
      <c r="M2943" s="52">
        <f>IF(OR(K2943="",$O2943=0),IF(K2943="","",0),IF($P2943=1,0,K2943*(N(INDEX(Settings!$E$11:$E$18,$O2943))+N(INDEX(Settings!$G$11:$G$18,$O2943)))+N(INDEX(Settings!$F$11:$F$18,$O2943))))</f>
        <v/>
      </c>
      <c r="N2943" s="53">
        <f>IF(K2943="","",K2943-L2943-M2943-N($I2943)-$P2943*N(Settings!$D$20))</f>
        <v/>
      </c>
      <c r="O2943">
        <f>IF($C2943="",0,IFERROR(MATCH($C2943,Settings!$D$11:$D$18,0),0))</f>
        <v/>
      </c>
      <c r="P2943">
        <f>IF(LOWER(TRIM($J2943&amp;""))="x",1,0)</f>
        <v/>
      </c>
    </row>
    <row r="2944">
      <c r="A2944" s="49" t="n"/>
      <c r="B2944" s="50" t="n"/>
      <c r="C2944" s="50" t="n"/>
      <c r="D2944" s="50" t="n"/>
      <c r="E2944" s="50" t="n"/>
      <c r="F2944" s="51" t="n"/>
      <c r="G2944" s="51" t="n"/>
      <c r="H2944" s="51" t="n"/>
      <c r="I2944" s="51" t="n"/>
      <c r="J2944" s="50" t="n"/>
      <c r="K2944" s="52">
        <f>IF(OR($A2944="",$E2944=""),"",IF($P2944=1,0,N($E2944)*N($F2944)-N($G2944)+N($H2944)))</f>
        <v/>
      </c>
      <c r="L2944" s="52">
        <f>IF(K2944="","",IF($P2944=1,0,N($E2944)*IFERROR(INDEX(Products!$D$8:$D$307,MATCH($D2944,Products!$A$8:$A$307,0)),0)))</f>
        <v/>
      </c>
      <c r="M2944" s="52">
        <f>IF(OR(K2944="",$O2944=0),IF(K2944="","",0),IF($P2944=1,0,K2944*(N(INDEX(Settings!$E$11:$E$18,$O2944))+N(INDEX(Settings!$G$11:$G$18,$O2944)))+N(INDEX(Settings!$F$11:$F$18,$O2944))))</f>
        <v/>
      </c>
      <c r="N2944" s="53">
        <f>IF(K2944="","",K2944-L2944-M2944-N($I2944)-$P2944*N(Settings!$D$20))</f>
        <v/>
      </c>
      <c r="O2944">
        <f>IF($C2944="",0,IFERROR(MATCH($C2944,Settings!$D$11:$D$18,0),0))</f>
        <v/>
      </c>
      <c r="P2944">
        <f>IF(LOWER(TRIM($J2944&amp;""))="x",1,0)</f>
        <v/>
      </c>
    </row>
    <row r="2945">
      <c r="A2945" s="49" t="n"/>
      <c r="B2945" s="50" t="n"/>
      <c r="C2945" s="50" t="n"/>
      <c r="D2945" s="50" t="n"/>
      <c r="E2945" s="50" t="n"/>
      <c r="F2945" s="51" t="n"/>
      <c r="G2945" s="51" t="n"/>
      <c r="H2945" s="51" t="n"/>
      <c r="I2945" s="51" t="n"/>
      <c r="J2945" s="50" t="n"/>
      <c r="K2945" s="52">
        <f>IF(OR($A2945="",$E2945=""),"",IF($P2945=1,0,N($E2945)*N($F2945)-N($G2945)+N($H2945)))</f>
        <v/>
      </c>
      <c r="L2945" s="52">
        <f>IF(K2945="","",IF($P2945=1,0,N($E2945)*IFERROR(INDEX(Products!$D$8:$D$307,MATCH($D2945,Products!$A$8:$A$307,0)),0)))</f>
        <v/>
      </c>
      <c r="M2945" s="52">
        <f>IF(OR(K2945="",$O2945=0),IF(K2945="","",0),IF($P2945=1,0,K2945*(N(INDEX(Settings!$E$11:$E$18,$O2945))+N(INDEX(Settings!$G$11:$G$18,$O2945)))+N(INDEX(Settings!$F$11:$F$18,$O2945))))</f>
        <v/>
      </c>
      <c r="N2945" s="53">
        <f>IF(K2945="","",K2945-L2945-M2945-N($I2945)-$P2945*N(Settings!$D$20))</f>
        <v/>
      </c>
      <c r="O2945">
        <f>IF($C2945="",0,IFERROR(MATCH($C2945,Settings!$D$11:$D$18,0),0))</f>
        <v/>
      </c>
      <c r="P2945">
        <f>IF(LOWER(TRIM($J2945&amp;""))="x",1,0)</f>
        <v/>
      </c>
    </row>
    <row r="2946">
      <c r="A2946" s="49" t="n"/>
      <c r="B2946" s="50" t="n"/>
      <c r="C2946" s="50" t="n"/>
      <c r="D2946" s="50" t="n"/>
      <c r="E2946" s="50" t="n"/>
      <c r="F2946" s="51" t="n"/>
      <c r="G2946" s="51" t="n"/>
      <c r="H2946" s="51" t="n"/>
      <c r="I2946" s="51" t="n"/>
      <c r="J2946" s="50" t="n"/>
      <c r="K2946" s="52">
        <f>IF(OR($A2946="",$E2946=""),"",IF($P2946=1,0,N($E2946)*N($F2946)-N($G2946)+N($H2946)))</f>
        <v/>
      </c>
      <c r="L2946" s="52">
        <f>IF(K2946="","",IF($P2946=1,0,N($E2946)*IFERROR(INDEX(Products!$D$8:$D$307,MATCH($D2946,Products!$A$8:$A$307,0)),0)))</f>
        <v/>
      </c>
      <c r="M2946" s="52">
        <f>IF(OR(K2946="",$O2946=0),IF(K2946="","",0),IF($P2946=1,0,K2946*(N(INDEX(Settings!$E$11:$E$18,$O2946))+N(INDEX(Settings!$G$11:$G$18,$O2946)))+N(INDEX(Settings!$F$11:$F$18,$O2946))))</f>
        <v/>
      </c>
      <c r="N2946" s="53">
        <f>IF(K2946="","",K2946-L2946-M2946-N($I2946)-$P2946*N(Settings!$D$20))</f>
        <v/>
      </c>
      <c r="O2946">
        <f>IF($C2946="",0,IFERROR(MATCH($C2946,Settings!$D$11:$D$18,0),0))</f>
        <v/>
      </c>
      <c r="P2946">
        <f>IF(LOWER(TRIM($J2946&amp;""))="x",1,0)</f>
        <v/>
      </c>
    </row>
    <row r="2947">
      <c r="A2947" s="49" t="n"/>
      <c r="B2947" s="50" t="n"/>
      <c r="C2947" s="50" t="n"/>
      <c r="D2947" s="50" t="n"/>
      <c r="E2947" s="50" t="n"/>
      <c r="F2947" s="51" t="n"/>
      <c r="G2947" s="51" t="n"/>
      <c r="H2947" s="51" t="n"/>
      <c r="I2947" s="51" t="n"/>
      <c r="J2947" s="50" t="n"/>
      <c r="K2947" s="52">
        <f>IF(OR($A2947="",$E2947=""),"",IF($P2947=1,0,N($E2947)*N($F2947)-N($G2947)+N($H2947)))</f>
        <v/>
      </c>
      <c r="L2947" s="52">
        <f>IF(K2947="","",IF($P2947=1,0,N($E2947)*IFERROR(INDEX(Products!$D$8:$D$307,MATCH($D2947,Products!$A$8:$A$307,0)),0)))</f>
        <v/>
      </c>
      <c r="M2947" s="52">
        <f>IF(OR(K2947="",$O2947=0),IF(K2947="","",0),IF($P2947=1,0,K2947*(N(INDEX(Settings!$E$11:$E$18,$O2947))+N(INDEX(Settings!$G$11:$G$18,$O2947)))+N(INDEX(Settings!$F$11:$F$18,$O2947))))</f>
        <v/>
      </c>
      <c r="N2947" s="53">
        <f>IF(K2947="","",K2947-L2947-M2947-N($I2947)-$P2947*N(Settings!$D$20))</f>
        <v/>
      </c>
      <c r="O2947">
        <f>IF($C2947="",0,IFERROR(MATCH($C2947,Settings!$D$11:$D$18,0),0))</f>
        <v/>
      </c>
      <c r="P2947">
        <f>IF(LOWER(TRIM($J2947&amp;""))="x",1,0)</f>
        <v/>
      </c>
    </row>
    <row r="2948">
      <c r="A2948" s="49" t="n"/>
      <c r="B2948" s="50" t="n"/>
      <c r="C2948" s="50" t="n"/>
      <c r="D2948" s="50" t="n"/>
      <c r="E2948" s="50" t="n"/>
      <c r="F2948" s="51" t="n"/>
      <c r="G2948" s="51" t="n"/>
      <c r="H2948" s="51" t="n"/>
      <c r="I2948" s="51" t="n"/>
      <c r="J2948" s="50" t="n"/>
      <c r="K2948" s="52">
        <f>IF(OR($A2948="",$E2948=""),"",IF($P2948=1,0,N($E2948)*N($F2948)-N($G2948)+N($H2948)))</f>
        <v/>
      </c>
      <c r="L2948" s="52">
        <f>IF(K2948="","",IF($P2948=1,0,N($E2948)*IFERROR(INDEX(Products!$D$8:$D$307,MATCH($D2948,Products!$A$8:$A$307,0)),0)))</f>
        <v/>
      </c>
      <c r="M2948" s="52">
        <f>IF(OR(K2948="",$O2948=0),IF(K2948="","",0),IF($P2948=1,0,K2948*(N(INDEX(Settings!$E$11:$E$18,$O2948))+N(INDEX(Settings!$G$11:$G$18,$O2948)))+N(INDEX(Settings!$F$11:$F$18,$O2948))))</f>
        <v/>
      </c>
      <c r="N2948" s="53">
        <f>IF(K2948="","",K2948-L2948-M2948-N($I2948)-$P2948*N(Settings!$D$20))</f>
        <v/>
      </c>
      <c r="O2948">
        <f>IF($C2948="",0,IFERROR(MATCH($C2948,Settings!$D$11:$D$18,0),0))</f>
        <v/>
      </c>
      <c r="P2948">
        <f>IF(LOWER(TRIM($J2948&amp;""))="x",1,0)</f>
        <v/>
      </c>
    </row>
    <row r="2949">
      <c r="A2949" s="49" t="n"/>
      <c r="B2949" s="50" t="n"/>
      <c r="C2949" s="50" t="n"/>
      <c r="D2949" s="50" t="n"/>
      <c r="E2949" s="50" t="n"/>
      <c r="F2949" s="51" t="n"/>
      <c r="G2949" s="51" t="n"/>
      <c r="H2949" s="51" t="n"/>
      <c r="I2949" s="51" t="n"/>
      <c r="J2949" s="50" t="n"/>
      <c r="K2949" s="52">
        <f>IF(OR($A2949="",$E2949=""),"",IF($P2949=1,0,N($E2949)*N($F2949)-N($G2949)+N($H2949)))</f>
        <v/>
      </c>
      <c r="L2949" s="52">
        <f>IF(K2949="","",IF($P2949=1,0,N($E2949)*IFERROR(INDEX(Products!$D$8:$D$307,MATCH($D2949,Products!$A$8:$A$307,0)),0)))</f>
        <v/>
      </c>
      <c r="M2949" s="52">
        <f>IF(OR(K2949="",$O2949=0),IF(K2949="","",0),IF($P2949=1,0,K2949*(N(INDEX(Settings!$E$11:$E$18,$O2949))+N(INDEX(Settings!$G$11:$G$18,$O2949)))+N(INDEX(Settings!$F$11:$F$18,$O2949))))</f>
        <v/>
      </c>
      <c r="N2949" s="53">
        <f>IF(K2949="","",K2949-L2949-M2949-N($I2949)-$P2949*N(Settings!$D$20))</f>
        <v/>
      </c>
      <c r="O2949">
        <f>IF($C2949="",0,IFERROR(MATCH($C2949,Settings!$D$11:$D$18,0),0))</f>
        <v/>
      </c>
      <c r="P2949">
        <f>IF(LOWER(TRIM($J2949&amp;""))="x",1,0)</f>
        <v/>
      </c>
    </row>
    <row r="2950">
      <c r="A2950" s="49" t="n"/>
      <c r="B2950" s="50" t="n"/>
      <c r="C2950" s="50" t="n"/>
      <c r="D2950" s="50" t="n"/>
      <c r="E2950" s="50" t="n"/>
      <c r="F2950" s="51" t="n"/>
      <c r="G2950" s="51" t="n"/>
      <c r="H2950" s="51" t="n"/>
      <c r="I2950" s="51" t="n"/>
      <c r="J2950" s="50" t="n"/>
      <c r="K2950" s="52">
        <f>IF(OR($A2950="",$E2950=""),"",IF($P2950=1,0,N($E2950)*N($F2950)-N($G2950)+N($H2950)))</f>
        <v/>
      </c>
      <c r="L2950" s="52">
        <f>IF(K2950="","",IF($P2950=1,0,N($E2950)*IFERROR(INDEX(Products!$D$8:$D$307,MATCH($D2950,Products!$A$8:$A$307,0)),0)))</f>
        <v/>
      </c>
      <c r="M2950" s="52">
        <f>IF(OR(K2950="",$O2950=0),IF(K2950="","",0),IF($P2950=1,0,K2950*(N(INDEX(Settings!$E$11:$E$18,$O2950))+N(INDEX(Settings!$G$11:$G$18,$O2950)))+N(INDEX(Settings!$F$11:$F$18,$O2950))))</f>
        <v/>
      </c>
      <c r="N2950" s="53">
        <f>IF(K2950="","",K2950-L2950-M2950-N($I2950)-$P2950*N(Settings!$D$20))</f>
        <v/>
      </c>
      <c r="O2950">
        <f>IF($C2950="",0,IFERROR(MATCH($C2950,Settings!$D$11:$D$18,0),0))</f>
        <v/>
      </c>
      <c r="P2950">
        <f>IF(LOWER(TRIM($J2950&amp;""))="x",1,0)</f>
        <v/>
      </c>
    </row>
    <row r="2951">
      <c r="A2951" s="49" t="n"/>
      <c r="B2951" s="50" t="n"/>
      <c r="C2951" s="50" t="n"/>
      <c r="D2951" s="50" t="n"/>
      <c r="E2951" s="50" t="n"/>
      <c r="F2951" s="51" t="n"/>
      <c r="G2951" s="51" t="n"/>
      <c r="H2951" s="51" t="n"/>
      <c r="I2951" s="51" t="n"/>
      <c r="J2951" s="50" t="n"/>
      <c r="K2951" s="52">
        <f>IF(OR($A2951="",$E2951=""),"",IF($P2951=1,0,N($E2951)*N($F2951)-N($G2951)+N($H2951)))</f>
        <v/>
      </c>
      <c r="L2951" s="52">
        <f>IF(K2951="","",IF($P2951=1,0,N($E2951)*IFERROR(INDEX(Products!$D$8:$D$307,MATCH($D2951,Products!$A$8:$A$307,0)),0)))</f>
        <v/>
      </c>
      <c r="M2951" s="52">
        <f>IF(OR(K2951="",$O2951=0),IF(K2951="","",0),IF($P2951=1,0,K2951*(N(INDEX(Settings!$E$11:$E$18,$O2951))+N(INDEX(Settings!$G$11:$G$18,$O2951)))+N(INDEX(Settings!$F$11:$F$18,$O2951))))</f>
        <v/>
      </c>
      <c r="N2951" s="53">
        <f>IF(K2951="","",K2951-L2951-M2951-N($I2951)-$P2951*N(Settings!$D$20))</f>
        <v/>
      </c>
      <c r="O2951">
        <f>IF($C2951="",0,IFERROR(MATCH($C2951,Settings!$D$11:$D$18,0),0))</f>
        <v/>
      </c>
      <c r="P2951">
        <f>IF(LOWER(TRIM($J2951&amp;""))="x",1,0)</f>
        <v/>
      </c>
    </row>
    <row r="2952">
      <c r="A2952" s="49" t="n"/>
      <c r="B2952" s="50" t="n"/>
      <c r="C2952" s="50" t="n"/>
      <c r="D2952" s="50" t="n"/>
      <c r="E2952" s="50" t="n"/>
      <c r="F2952" s="51" t="n"/>
      <c r="G2952" s="51" t="n"/>
      <c r="H2952" s="51" t="n"/>
      <c r="I2952" s="51" t="n"/>
      <c r="J2952" s="50" t="n"/>
      <c r="K2952" s="52">
        <f>IF(OR($A2952="",$E2952=""),"",IF($P2952=1,0,N($E2952)*N($F2952)-N($G2952)+N($H2952)))</f>
        <v/>
      </c>
      <c r="L2952" s="52">
        <f>IF(K2952="","",IF($P2952=1,0,N($E2952)*IFERROR(INDEX(Products!$D$8:$D$307,MATCH($D2952,Products!$A$8:$A$307,0)),0)))</f>
        <v/>
      </c>
      <c r="M2952" s="52">
        <f>IF(OR(K2952="",$O2952=0),IF(K2952="","",0),IF($P2952=1,0,K2952*(N(INDEX(Settings!$E$11:$E$18,$O2952))+N(INDEX(Settings!$G$11:$G$18,$O2952)))+N(INDEX(Settings!$F$11:$F$18,$O2952))))</f>
        <v/>
      </c>
      <c r="N2952" s="53">
        <f>IF(K2952="","",K2952-L2952-M2952-N($I2952)-$P2952*N(Settings!$D$20))</f>
        <v/>
      </c>
      <c r="O2952">
        <f>IF($C2952="",0,IFERROR(MATCH($C2952,Settings!$D$11:$D$18,0),0))</f>
        <v/>
      </c>
      <c r="P2952">
        <f>IF(LOWER(TRIM($J2952&amp;""))="x",1,0)</f>
        <v/>
      </c>
    </row>
    <row r="2953">
      <c r="A2953" s="49" t="n"/>
      <c r="B2953" s="50" t="n"/>
      <c r="C2953" s="50" t="n"/>
      <c r="D2953" s="50" t="n"/>
      <c r="E2953" s="50" t="n"/>
      <c r="F2953" s="51" t="n"/>
      <c r="G2953" s="51" t="n"/>
      <c r="H2953" s="51" t="n"/>
      <c r="I2953" s="51" t="n"/>
      <c r="J2953" s="50" t="n"/>
      <c r="K2953" s="52">
        <f>IF(OR($A2953="",$E2953=""),"",IF($P2953=1,0,N($E2953)*N($F2953)-N($G2953)+N($H2953)))</f>
        <v/>
      </c>
      <c r="L2953" s="52">
        <f>IF(K2953="","",IF($P2953=1,0,N($E2953)*IFERROR(INDEX(Products!$D$8:$D$307,MATCH($D2953,Products!$A$8:$A$307,0)),0)))</f>
        <v/>
      </c>
      <c r="M2953" s="52">
        <f>IF(OR(K2953="",$O2953=0),IF(K2953="","",0),IF($P2953=1,0,K2953*(N(INDEX(Settings!$E$11:$E$18,$O2953))+N(INDEX(Settings!$G$11:$G$18,$O2953)))+N(INDEX(Settings!$F$11:$F$18,$O2953))))</f>
        <v/>
      </c>
      <c r="N2953" s="53">
        <f>IF(K2953="","",K2953-L2953-M2953-N($I2953)-$P2953*N(Settings!$D$20))</f>
        <v/>
      </c>
      <c r="O2953">
        <f>IF($C2953="",0,IFERROR(MATCH($C2953,Settings!$D$11:$D$18,0),0))</f>
        <v/>
      </c>
      <c r="P2953">
        <f>IF(LOWER(TRIM($J2953&amp;""))="x",1,0)</f>
        <v/>
      </c>
    </row>
    <row r="2954">
      <c r="A2954" s="49" t="n"/>
      <c r="B2954" s="50" t="n"/>
      <c r="C2954" s="50" t="n"/>
      <c r="D2954" s="50" t="n"/>
      <c r="E2954" s="50" t="n"/>
      <c r="F2954" s="51" t="n"/>
      <c r="G2954" s="51" t="n"/>
      <c r="H2954" s="51" t="n"/>
      <c r="I2954" s="51" t="n"/>
      <c r="J2954" s="50" t="n"/>
      <c r="K2954" s="52">
        <f>IF(OR($A2954="",$E2954=""),"",IF($P2954=1,0,N($E2954)*N($F2954)-N($G2954)+N($H2954)))</f>
        <v/>
      </c>
      <c r="L2954" s="52">
        <f>IF(K2954="","",IF($P2954=1,0,N($E2954)*IFERROR(INDEX(Products!$D$8:$D$307,MATCH($D2954,Products!$A$8:$A$307,0)),0)))</f>
        <v/>
      </c>
      <c r="M2954" s="52">
        <f>IF(OR(K2954="",$O2954=0),IF(K2954="","",0),IF($P2954=1,0,K2954*(N(INDEX(Settings!$E$11:$E$18,$O2954))+N(INDEX(Settings!$G$11:$G$18,$O2954)))+N(INDEX(Settings!$F$11:$F$18,$O2954))))</f>
        <v/>
      </c>
      <c r="N2954" s="53">
        <f>IF(K2954="","",K2954-L2954-M2954-N($I2954)-$P2954*N(Settings!$D$20))</f>
        <v/>
      </c>
      <c r="O2954">
        <f>IF($C2954="",0,IFERROR(MATCH($C2954,Settings!$D$11:$D$18,0),0))</f>
        <v/>
      </c>
      <c r="P2954">
        <f>IF(LOWER(TRIM($J2954&amp;""))="x",1,0)</f>
        <v/>
      </c>
    </row>
    <row r="2955">
      <c r="A2955" s="49" t="n"/>
      <c r="B2955" s="50" t="n"/>
      <c r="C2955" s="50" t="n"/>
      <c r="D2955" s="50" t="n"/>
      <c r="E2955" s="50" t="n"/>
      <c r="F2955" s="51" t="n"/>
      <c r="G2955" s="51" t="n"/>
      <c r="H2955" s="51" t="n"/>
      <c r="I2955" s="51" t="n"/>
      <c r="J2955" s="50" t="n"/>
      <c r="K2955" s="52">
        <f>IF(OR($A2955="",$E2955=""),"",IF($P2955=1,0,N($E2955)*N($F2955)-N($G2955)+N($H2955)))</f>
        <v/>
      </c>
      <c r="L2955" s="52">
        <f>IF(K2955="","",IF($P2955=1,0,N($E2955)*IFERROR(INDEX(Products!$D$8:$D$307,MATCH($D2955,Products!$A$8:$A$307,0)),0)))</f>
        <v/>
      </c>
      <c r="M2955" s="52">
        <f>IF(OR(K2955="",$O2955=0),IF(K2955="","",0),IF($P2955=1,0,K2955*(N(INDEX(Settings!$E$11:$E$18,$O2955))+N(INDEX(Settings!$G$11:$G$18,$O2955)))+N(INDEX(Settings!$F$11:$F$18,$O2955))))</f>
        <v/>
      </c>
      <c r="N2955" s="53">
        <f>IF(K2955="","",K2955-L2955-M2955-N($I2955)-$P2955*N(Settings!$D$20))</f>
        <v/>
      </c>
      <c r="O2955">
        <f>IF($C2955="",0,IFERROR(MATCH($C2955,Settings!$D$11:$D$18,0),0))</f>
        <v/>
      </c>
      <c r="P2955">
        <f>IF(LOWER(TRIM($J2955&amp;""))="x",1,0)</f>
        <v/>
      </c>
    </row>
    <row r="2956">
      <c r="A2956" s="49" t="n"/>
      <c r="B2956" s="50" t="n"/>
      <c r="C2956" s="50" t="n"/>
      <c r="D2956" s="50" t="n"/>
      <c r="E2956" s="50" t="n"/>
      <c r="F2956" s="51" t="n"/>
      <c r="G2956" s="51" t="n"/>
      <c r="H2956" s="51" t="n"/>
      <c r="I2956" s="51" t="n"/>
      <c r="J2956" s="50" t="n"/>
      <c r="K2956" s="52">
        <f>IF(OR($A2956="",$E2956=""),"",IF($P2956=1,0,N($E2956)*N($F2956)-N($G2956)+N($H2956)))</f>
        <v/>
      </c>
      <c r="L2956" s="52">
        <f>IF(K2956="","",IF($P2956=1,0,N($E2956)*IFERROR(INDEX(Products!$D$8:$D$307,MATCH($D2956,Products!$A$8:$A$307,0)),0)))</f>
        <v/>
      </c>
      <c r="M2956" s="52">
        <f>IF(OR(K2956="",$O2956=0),IF(K2956="","",0),IF($P2956=1,0,K2956*(N(INDEX(Settings!$E$11:$E$18,$O2956))+N(INDEX(Settings!$G$11:$G$18,$O2956)))+N(INDEX(Settings!$F$11:$F$18,$O2956))))</f>
        <v/>
      </c>
      <c r="N2956" s="53">
        <f>IF(K2956="","",K2956-L2956-M2956-N($I2956)-$P2956*N(Settings!$D$20))</f>
        <v/>
      </c>
      <c r="O2956">
        <f>IF($C2956="",0,IFERROR(MATCH($C2956,Settings!$D$11:$D$18,0),0))</f>
        <v/>
      </c>
      <c r="P2956">
        <f>IF(LOWER(TRIM($J2956&amp;""))="x",1,0)</f>
        <v/>
      </c>
    </row>
    <row r="2957">
      <c r="A2957" s="49" t="n"/>
      <c r="B2957" s="50" t="n"/>
      <c r="C2957" s="50" t="n"/>
      <c r="D2957" s="50" t="n"/>
      <c r="E2957" s="50" t="n"/>
      <c r="F2957" s="51" t="n"/>
      <c r="G2957" s="51" t="n"/>
      <c r="H2957" s="51" t="n"/>
      <c r="I2957" s="51" t="n"/>
      <c r="J2957" s="50" t="n"/>
      <c r="K2957" s="52">
        <f>IF(OR($A2957="",$E2957=""),"",IF($P2957=1,0,N($E2957)*N($F2957)-N($G2957)+N($H2957)))</f>
        <v/>
      </c>
      <c r="L2957" s="52">
        <f>IF(K2957="","",IF($P2957=1,0,N($E2957)*IFERROR(INDEX(Products!$D$8:$D$307,MATCH($D2957,Products!$A$8:$A$307,0)),0)))</f>
        <v/>
      </c>
      <c r="M2957" s="52">
        <f>IF(OR(K2957="",$O2957=0),IF(K2957="","",0),IF($P2957=1,0,K2957*(N(INDEX(Settings!$E$11:$E$18,$O2957))+N(INDEX(Settings!$G$11:$G$18,$O2957)))+N(INDEX(Settings!$F$11:$F$18,$O2957))))</f>
        <v/>
      </c>
      <c r="N2957" s="53">
        <f>IF(K2957="","",K2957-L2957-M2957-N($I2957)-$P2957*N(Settings!$D$20))</f>
        <v/>
      </c>
      <c r="O2957">
        <f>IF($C2957="",0,IFERROR(MATCH($C2957,Settings!$D$11:$D$18,0),0))</f>
        <v/>
      </c>
      <c r="P2957">
        <f>IF(LOWER(TRIM($J2957&amp;""))="x",1,0)</f>
        <v/>
      </c>
    </row>
    <row r="2958">
      <c r="A2958" s="49" t="n"/>
      <c r="B2958" s="50" t="n"/>
      <c r="C2958" s="50" t="n"/>
      <c r="D2958" s="50" t="n"/>
      <c r="E2958" s="50" t="n"/>
      <c r="F2958" s="51" t="n"/>
      <c r="G2958" s="51" t="n"/>
      <c r="H2958" s="51" t="n"/>
      <c r="I2958" s="51" t="n"/>
      <c r="J2958" s="50" t="n"/>
      <c r="K2958" s="52">
        <f>IF(OR($A2958="",$E2958=""),"",IF($P2958=1,0,N($E2958)*N($F2958)-N($G2958)+N($H2958)))</f>
        <v/>
      </c>
      <c r="L2958" s="52">
        <f>IF(K2958="","",IF($P2958=1,0,N($E2958)*IFERROR(INDEX(Products!$D$8:$D$307,MATCH($D2958,Products!$A$8:$A$307,0)),0)))</f>
        <v/>
      </c>
      <c r="M2958" s="52">
        <f>IF(OR(K2958="",$O2958=0),IF(K2958="","",0),IF($P2958=1,0,K2958*(N(INDEX(Settings!$E$11:$E$18,$O2958))+N(INDEX(Settings!$G$11:$G$18,$O2958)))+N(INDEX(Settings!$F$11:$F$18,$O2958))))</f>
        <v/>
      </c>
      <c r="N2958" s="53">
        <f>IF(K2958="","",K2958-L2958-M2958-N($I2958)-$P2958*N(Settings!$D$20))</f>
        <v/>
      </c>
      <c r="O2958">
        <f>IF($C2958="",0,IFERROR(MATCH($C2958,Settings!$D$11:$D$18,0),0))</f>
        <v/>
      </c>
      <c r="P2958">
        <f>IF(LOWER(TRIM($J2958&amp;""))="x",1,0)</f>
        <v/>
      </c>
    </row>
    <row r="2959">
      <c r="A2959" s="49" t="n"/>
      <c r="B2959" s="50" t="n"/>
      <c r="C2959" s="50" t="n"/>
      <c r="D2959" s="50" t="n"/>
      <c r="E2959" s="50" t="n"/>
      <c r="F2959" s="51" t="n"/>
      <c r="G2959" s="51" t="n"/>
      <c r="H2959" s="51" t="n"/>
      <c r="I2959" s="51" t="n"/>
      <c r="J2959" s="50" t="n"/>
      <c r="K2959" s="52">
        <f>IF(OR($A2959="",$E2959=""),"",IF($P2959=1,0,N($E2959)*N($F2959)-N($G2959)+N($H2959)))</f>
        <v/>
      </c>
      <c r="L2959" s="52">
        <f>IF(K2959="","",IF($P2959=1,0,N($E2959)*IFERROR(INDEX(Products!$D$8:$D$307,MATCH($D2959,Products!$A$8:$A$307,0)),0)))</f>
        <v/>
      </c>
      <c r="M2959" s="52">
        <f>IF(OR(K2959="",$O2959=0),IF(K2959="","",0),IF($P2959=1,0,K2959*(N(INDEX(Settings!$E$11:$E$18,$O2959))+N(INDEX(Settings!$G$11:$G$18,$O2959)))+N(INDEX(Settings!$F$11:$F$18,$O2959))))</f>
        <v/>
      </c>
      <c r="N2959" s="53">
        <f>IF(K2959="","",K2959-L2959-M2959-N($I2959)-$P2959*N(Settings!$D$20))</f>
        <v/>
      </c>
      <c r="O2959">
        <f>IF($C2959="",0,IFERROR(MATCH($C2959,Settings!$D$11:$D$18,0),0))</f>
        <v/>
      </c>
      <c r="P2959">
        <f>IF(LOWER(TRIM($J2959&amp;""))="x",1,0)</f>
        <v/>
      </c>
    </row>
    <row r="2960">
      <c r="A2960" s="49" t="n"/>
      <c r="B2960" s="50" t="n"/>
      <c r="C2960" s="50" t="n"/>
      <c r="D2960" s="50" t="n"/>
      <c r="E2960" s="50" t="n"/>
      <c r="F2960" s="51" t="n"/>
      <c r="G2960" s="51" t="n"/>
      <c r="H2960" s="51" t="n"/>
      <c r="I2960" s="51" t="n"/>
      <c r="J2960" s="50" t="n"/>
      <c r="K2960" s="52">
        <f>IF(OR($A2960="",$E2960=""),"",IF($P2960=1,0,N($E2960)*N($F2960)-N($G2960)+N($H2960)))</f>
        <v/>
      </c>
      <c r="L2960" s="52">
        <f>IF(K2960="","",IF($P2960=1,0,N($E2960)*IFERROR(INDEX(Products!$D$8:$D$307,MATCH($D2960,Products!$A$8:$A$307,0)),0)))</f>
        <v/>
      </c>
      <c r="M2960" s="52">
        <f>IF(OR(K2960="",$O2960=0),IF(K2960="","",0),IF($P2960=1,0,K2960*(N(INDEX(Settings!$E$11:$E$18,$O2960))+N(INDEX(Settings!$G$11:$G$18,$O2960)))+N(INDEX(Settings!$F$11:$F$18,$O2960))))</f>
        <v/>
      </c>
      <c r="N2960" s="53">
        <f>IF(K2960="","",K2960-L2960-M2960-N($I2960)-$P2960*N(Settings!$D$20))</f>
        <v/>
      </c>
      <c r="O2960">
        <f>IF($C2960="",0,IFERROR(MATCH($C2960,Settings!$D$11:$D$18,0),0))</f>
        <v/>
      </c>
      <c r="P2960">
        <f>IF(LOWER(TRIM($J2960&amp;""))="x",1,0)</f>
        <v/>
      </c>
    </row>
    <row r="2961">
      <c r="A2961" s="49" t="n"/>
      <c r="B2961" s="50" t="n"/>
      <c r="C2961" s="50" t="n"/>
      <c r="D2961" s="50" t="n"/>
      <c r="E2961" s="50" t="n"/>
      <c r="F2961" s="51" t="n"/>
      <c r="G2961" s="51" t="n"/>
      <c r="H2961" s="51" t="n"/>
      <c r="I2961" s="51" t="n"/>
      <c r="J2961" s="50" t="n"/>
      <c r="K2961" s="52">
        <f>IF(OR($A2961="",$E2961=""),"",IF($P2961=1,0,N($E2961)*N($F2961)-N($G2961)+N($H2961)))</f>
        <v/>
      </c>
      <c r="L2961" s="52">
        <f>IF(K2961="","",IF($P2961=1,0,N($E2961)*IFERROR(INDEX(Products!$D$8:$D$307,MATCH($D2961,Products!$A$8:$A$307,0)),0)))</f>
        <v/>
      </c>
      <c r="M2961" s="52">
        <f>IF(OR(K2961="",$O2961=0),IF(K2961="","",0),IF($P2961=1,0,K2961*(N(INDEX(Settings!$E$11:$E$18,$O2961))+N(INDEX(Settings!$G$11:$G$18,$O2961)))+N(INDEX(Settings!$F$11:$F$18,$O2961))))</f>
        <v/>
      </c>
      <c r="N2961" s="53">
        <f>IF(K2961="","",K2961-L2961-M2961-N($I2961)-$P2961*N(Settings!$D$20))</f>
        <v/>
      </c>
      <c r="O2961">
        <f>IF($C2961="",0,IFERROR(MATCH($C2961,Settings!$D$11:$D$18,0),0))</f>
        <v/>
      </c>
      <c r="P2961">
        <f>IF(LOWER(TRIM($J2961&amp;""))="x",1,0)</f>
        <v/>
      </c>
    </row>
    <row r="2962">
      <c r="A2962" s="49" t="n"/>
      <c r="B2962" s="50" t="n"/>
      <c r="C2962" s="50" t="n"/>
      <c r="D2962" s="50" t="n"/>
      <c r="E2962" s="50" t="n"/>
      <c r="F2962" s="51" t="n"/>
      <c r="G2962" s="51" t="n"/>
      <c r="H2962" s="51" t="n"/>
      <c r="I2962" s="51" t="n"/>
      <c r="J2962" s="50" t="n"/>
      <c r="K2962" s="52">
        <f>IF(OR($A2962="",$E2962=""),"",IF($P2962=1,0,N($E2962)*N($F2962)-N($G2962)+N($H2962)))</f>
        <v/>
      </c>
      <c r="L2962" s="52">
        <f>IF(K2962="","",IF($P2962=1,0,N($E2962)*IFERROR(INDEX(Products!$D$8:$D$307,MATCH($D2962,Products!$A$8:$A$307,0)),0)))</f>
        <v/>
      </c>
      <c r="M2962" s="52">
        <f>IF(OR(K2962="",$O2962=0),IF(K2962="","",0),IF($P2962=1,0,K2962*(N(INDEX(Settings!$E$11:$E$18,$O2962))+N(INDEX(Settings!$G$11:$G$18,$O2962)))+N(INDEX(Settings!$F$11:$F$18,$O2962))))</f>
        <v/>
      </c>
      <c r="N2962" s="53">
        <f>IF(K2962="","",K2962-L2962-M2962-N($I2962)-$P2962*N(Settings!$D$20))</f>
        <v/>
      </c>
      <c r="O2962">
        <f>IF($C2962="",0,IFERROR(MATCH($C2962,Settings!$D$11:$D$18,0),0))</f>
        <v/>
      </c>
      <c r="P2962">
        <f>IF(LOWER(TRIM($J2962&amp;""))="x",1,0)</f>
        <v/>
      </c>
    </row>
    <row r="2963">
      <c r="A2963" s="49" t="n"/>
      <c r="B2963" s="50" t="n"/>
      <c r="C2963" s="50" t="n"/>
      <c r="D2963" s="50" t="n"/>
      <c r="E2963" s="50" t="n"/>
      <c r="F2963" s="51" t="n"/>
      <c r="G2963" s="51" t="n"/>
      <c r="H2963" s="51" t="n"/>
      <c r="I2963" s="51" t="n"/>
      <c r="J2963" s="50" t="n"/>
      <c r="K2963" s="52">
        <f>IF(OR($A2963="",$E2963=""),"",IF($P2963=1,0,N($E2963)*N($F2963)-N($G2963)+N($H2963)))</f>
        <v/>
      </c>
      <c r="L2963" s="52">
        <f>IF(K2963="","",IF($P2963=1,0,N($E2963)*IFERROR(INDEX(Products!$D$8:$D$307,MATCH($D2963,Products!$A$8:$A$307,0)),0)))</f>
        <v/>
      </c>
      <c r="M2963" s="52">
        <f>IF(OR(K2963="",$O2963=0),IF(K2963="","",0),IF($P2963=1,0,K2963*(N(INDEX(Settings!$E$11:$E$18,$O2963))+N(INDEX(Settings!$G$11:$G$18,$O2963)))+N(INDEX(Settings!$F$11:$F$18,$O2963))))</f>
        <v/>
      </c>
      <c r="N2963" s="53">
        <f>IF(K2963="","",K2963-L2963-M2963-N($I2963)-$P2963*N(Settings!$D$20))</f>
        <v/>
      </c>
      <c r="O2963">
        <f>IF($C2963="",0,IFERROR(MATCH($C2963,Settings!$D$11:$D$18,0),0))</f>
        <v/>
      </c>
      <c r="P2963">
        <f>IF(LOWER(TRIM($J2963&amp;""))="x",1,0)</f>
        <v/>
      </c>
    </row>
    <row r="2964">
      <c r="A2964" s="49" t="n"/>
      <c r="B2964" s="50" t="n"/>
      <c r="C2964" s="50" t="n"/>
      <c r="D2964" s="50" t="n"/>
      <c r="E2964" s="50" t="n"/>
      <c r="F2964" s="51" t="n"/>
      <c r="G2964" s="51" t="n"/>
      <c r="H2964" s="51" t="n"/>
      <c r="I2964" s="51" t="n"/>
      <c r="J2964" s="50" t="n"/>
      <c r="K2964" s="52">
        <f>IF(OR($A2964="",$E2964=""),"",IF($P2964=1,0,N($E2964)*N($F2964)-N($G2964)+N($H2964)))</f>
        <v/>
      </c>
      <c r="L2964" s="52">
        <f>IF(K2964="","",IF($P2964=1,0,N($E2964)*IFERROR(INDEX(Products!$D$8:$D$307,MATCH($D2964,Products!$A$8:$A$307,0)),0)))</f>
        <v/>
      </c>
      <c r="M2964" s="52">
        <f>IF(OR(K2964="",$O2964=0),IF(K2964="","",0),IF($P2964=1,0,K2964*(N(INDEX(Settings!$E$11:$E$18,$O2964))+N(INDEX(Settings!$G$11:$G$18,$O2964)))+N(INDEX(Settings!$F$11:$F$18,$O2964))))</f>
        <v/>
      </c>
      <c r="N2964" s="53">
        <f>IF(K2964="","",K2964-L2964-M2964-N($I2964)-$P2964*N(Settings!$D$20))</f>
        <v/>
      </c>
      <c r="O2964">
        <f>IF($C2964="",0,IFERROR(MATCH($C2964,Settings!$D$11:$D$18,0),0))</f>
        <v/>
      </c>
      <c r="P2964">
        <f>IF(LOWER(TRIM($J2964&amp;""))="x",1,0)</f>
        <v/>
      </c>
    </row>
    <row r="2965">
      <c r="A2965" s="49" t="n"/>
      <c r="B2965" s="50" t="n"/>
      <c r="C2965" s="50" t="n"/>
      <c r="D2965" s="50" t="n"/>
      <c r="E2965" s="50" t="n"/>
      <c r="F2965" s="51" t="n"/>
      <c r="G2965" s="51" t="n"/>
      <c r="H2965" s="51" t="n"/>
      <c r="I2965" s="51" t="n"/>
      <c r="J2965" s="50" t="n"/>
      <c r="K2965" s="52">
        <f>IF(OR($A2965="",$E2965=""),"",IF($P2965=1,0,N($E2965)*N($F2965)-N($G2965)+N($H2965)))</f>
        <v/>
      </c>
      <c r="L2965" s="52">
        <f>IF(K2965="","",IF($P2965=1,0,N($E2965)*IFERROR(INDEX(Products!$D$8:$D$307,MATCH($D2965,Products!$A$8:$A$307,0)),0)))</f>
        <v/>
      </c>
      <c r="M2965" s="52">
        <f>IF(OR(K2965="",$O2965=0),IF(K2965="","",0),IF($P2965=1,0,K2965*(N(INDEX(Settings!$E$11:$E$18,$O2965))+N(INDEX(Settings!$G$11:$G$18,$O2965)))+N(INDEX(Settings!$F$11:$F$18,$O2965))))</f>
        <v/>
      </c>
      <c r="N2965" s="53">
        <f>IF(K2965="","",K2965-L2965-M2965-N($I2965)-$P2965*N(Settings!$D$20))</f>
        <v/>
      </c>
      <c r="O2965">
        <f>IF($C2965="",0,IFERROR(MATCH($C2965,Settings!$D$11:$D$18,0),0))</f>
        <v/>
      </c>
      <c r="P2965">
        <f>IF(LOWER(TRIM($J2965&amp;""))="x",1,0)</f>
        <v/>
      </c>
    </row>
    <row r="2966">
      <c r="A2966" s="49" t="n"/>
      <c r="B2966" s="50" t="n"/>
      <c r="C2966" s="50" t="n"/>
      <c r="D2966" s="50" t="n"/>
      <c r="E2966" s="50" t="n"/>
      <c r="F2966" s="51" t="n"/>
      <c r="G2966" s="51" t="n"/>
      <c r="H2966" s="51" t="n"/>
      <c r="I2966" s="51" t="n"/>
      <c r="J2966" s="50" t="n"/>
      <c r="K2966" s="52">
        <f>IF(OR($A2966="",$E2966=""),"",IF($P2966=1,0,N($E2966)*N($F2966)-N($G2966)+N($H2966)))</f>
        <v/>
      </c>
      <c r="L2966" s="52">
        <f>IF(K2966="","",IF($P2966=1,0,N($E2966)*IFERROR(INDEX(Products!$D$8:$D$307,MATCH($D2966,Products!$A$8:$A$307,0)),0)))</f>
        <v/>
      </c>
      <c r="M2966" s="52">
        <f>IF(OR(K2966="",$O2966=0),IF(K2966="","",0),IF($P2966=1,0,K2966*(N(INDEX(Settings!$E$11:$E$18,$O2966))+N(INDEX(Settings!$G$11:$G$18,$O2966)))+N(INDEX(Settings!$F$11:$F$18,$O2966))))</f>
        <v/>
      </c>
      <c r="N2966" s="53">
        <f>IF(K2966="","",K2966-L2966-M2966-N($I2966)-$P2966*N(Settings!$D$20))</f>
        <v/>
      </c>
      <c r="O2966">
        <f>IF($C2966="",0,IFERROR(MATCH($C2966,Settings!$D$11:$D$18,0),0))</f>
        <v/>
      </c>
      <c r="P2966">
        <f>IF(LOWER(TRIM($J2966&amp;""))="x",1,0)</f>
        <v/>
      </c>
    </row>
    <row r="2967">
      <c r="A2967" s="49" t="n"/>
      <c r="B2967" s="50" t="n"/>
      <c r="C2967" s="50" t="n"/>
      <c r="D2967" s="50" t="n"/>
      <c r="E2967" s="50" t="n"/>
      <c r="F2967" s="51" t="n"/>
      <c r="G2967" s="51" t="n"/>
      <c r="H2967" s="51" t="n"/>
      <c r="I2967" s="51" t="n"/>
      <c r="J2967" s="50" t="n"/>
      <c r="K2967" s="52">
        <f>IF(OR($A2967="",$E2967=""),"",IF($P2967=1,0,N($E2967)*N($F2967)-N($G2967)+N($H2967)))</f>
        <v/>
      </c>
      <c r="L2967" s="52">
        <f>IF(K2967="","",IF($P2967=1,0,N($E2967)*IFERROR(INDEX(Products!$D$8:$D$307,MATCH($D2967,Products!$A$8:$A$307,0)),0)))</f>
        <v/>
      </c>
      <c r="M2967" s="52">
        <f>IF(OR(K2967="",$O2967=0),IF(K2967="","",0),IF($P2967=1,0,K2967*(N(INDEX(Settings!$E$11:$E$18,$O2967))+N(INDEX(Settings!$G$11:$G$18,$O2967)))+N(INDEX(Settings!$F$11:$F$18,$O2967))))</f>
        <v/>
      </c>
      <c r="N2967" s="53">
        <f>IF(K2967="","",K2967-L2967-M2967-N($I2967)-$P2967*N(Settings!$D$20))</f>
        <v/>
      </c>
      <c r="O2967">
        <f>IF($C2967="",0,IFERROR(MATCH($C2967,Settings!$D$11:$D$18,0),0))</f>
        <v/>
      </c>
      <c r="P2967">
        <f>IF(LOWER(TRIM($J2967&amp;""))="x",1,0)</f>
        <v/>
      </c>
    </row>
    <row r="2968">
      <c r="A2968" s="49" t="n"/>
      <c r="B2968" s="50" t="n"/>
      <c r="C2968" s="50" t="n"/>
      <c r="D2968" s="50" t="n"/>
      <c r="E2968" s="50" t="n"/>
      <c r="F2968" s="51" t="n"/>
      <c r="G2968" s="51" t="n"/>
      <c r="H2968" s="51" t="n"/>
      <c r="I2968" s="51" t="n"/>
      <c r="J2968" s="50" t="n"/>
      <c r="K2968" s="52">
        <f>IF(OR($A2968="",$E2968=""),"",IF($P2968=1,0,N($E2968)*N($F2968)-N($G2968)+N($H2968)))</f>
        <v/>
      </c>
      <c r="L2968" s="52">
        <f>IF(K2968="","",IF($P2968=1,0,N($E2968)*IFERROR(INDEX(Products!$D$8:$D$307,MATCH($D2968,Products!$A$8:$A$307,0)),0)))</f>
        <v/>
      </c>
      <c r="M2968" s="52">
        <f>IF(OR(K2968="",$O2968=0),IF(K2968="","",0),IF($P2968=1,0,K2968*(N(INDEX(Settings!$E$11:$E$18,$O2968))+N(INDEX(Settings!$G$11:$G$18,$O2968)))+N(INDEX(Settings!$F$11:$F$18,$O2968))))</f>
        <v/>
      </c>
      <c r="N2968" s="53">
        <f>IF(K2968="","",K2968-L2968-M2968-N($I2968)-$P2968*N(Settings!$D$20))</f>
        <v/>
      </c>
      <c r="O2968">
        <f>IF($C2968="",0,IFERROR(MATCH($C2968,Settings!$D$11:$D$18,0),0))</f>
        <v/>
      </c>
      <c r="P2968">
        <f>IF(LOWER(TRIM($J2968&amp;""))="x",1,0)</f>
        <v/>
      </c>
    </row>
    <row r="2969">
      <c r="A2969" s="49" t="n"/>
      <c r="B2969" s="50" t="n"/>
      <c r="C2969" s="50" t="n"/>
      <c r="D2969" s="50" t="n"/>
      <c r="E2969" s="50" t="n"/>
      <c r="F2969" s="51" t="n"/>
      <c r="G2969" s="51" t="n"/>
      <c r="H2969" s="51" t="n"/>
      <c r="I2969" s="51" t="n"/>
      <c r="J2969" s="50" t="n"/>
      <c r="K2969" s="52">
        <f>IF(OR($A2969="",$E2969=""),"",IF($P2969=1,0,N($E2969)*N($F2969)-N($G2969)+N($H2969)))</f>
        <v/>
      </c>
      <c r="L2969" s="52">
        <f>IF(K2969="","",IF($P2969=1,0,N($E2969)*IFERROR(INDEX(Products!$D$8:$D$307,MATCH($D2969,Products!$A$8:$A$307,0)),0)))</f>
        <v/>
      </c>
      <c r="M2969" s="52">
        <f>IF(OR(K2969="",$O2969=0),IF(K2969="","",0),IF($P2969=1,0,K2969*(N(INDEX(Settings!$E$11:$E$18,$O2969))+N(INDEX(Settings!$G$11:$G$18,$O2969)))+N(INDEX(Settings!$F$11:$F$18,$O2969))))</f>
        <v/>
      </c>
      <c r="N2969" s="53">
        <f>IF(K2969="","",K2969-L2969-M2969-N($I2969)-$P2969*N(Settings!$D$20))</f>
        <v/>
      </c>
      <c r="O2969">
        <f>IF($C2969="",0,IFERROR(MATCH($C2969,Settings!$D$11:$D$18,0),0))</f>
        <v/>
      </c>
      <c r="P2969">
        <f>IF(LOWER(TRIM($J2969&amp;""))="x",1,0)</f>
        <v/>
      </c>
    </row>
    <row r="2970">
      <c r="A2970" s="49" t="n"/>
      <c r="B2970" s="50" t="n"/>
      <c r="C2970" s="50" t="n"/>
      <c r="D2970" s="50" t="n"/>
      <c r="E2970" s="50" t="n"/>
      <c r="F2970" s="51" t="n"/>
      <c r="G2970" s="51" t="n"/>
      <c r="H2970" s="51" t="n"/>
      <c r="I2970" s="51" t="n"/>
      <c r="J2970" s="50" t="n"/>
      <c r="K2970" s="52">
        <f>IF(OR($A2970="",$E2970=""),"",IF($P2970=1,0,N($E2970)*N($F2970)-N($G2970)+N($H2970)))</f>
        <v/>
      </c>
      <c r="L2970" s="52">
        <f>IF(K2970="","",IF($P2970=1,0,N($E2970)*IFERROR(INDEX(Products!$D$8:$D$307,MATCH($D2970,Products!$A$8:$A$307,0)),0)))</f>
        <v/>
      </c>
      <c r="M2970" s="52">
        <f>IF(OR(K2970="",$O2970=0),IF(K2970="","",0),IF($P2970=1,0,K2970*(N(INDEX(Settings!$E$11:$E$18,$O2970))+N(INDEX(Settings!$G$11:$G$18,$O2970)))+N(INDEX(Settings!$F$11:$F$18,$O2970))))</f>
        <v/>
      </c>
      <c r="N2970" s="53">
        <f>IF(K2970="","",K2970-L2970-M2970-N($I2970)-$P2970*N(Settings!$D$20))</f>
        <v/>
      </c>
      <c r="O2970">
        <f>IF($C2970="",0,IFERROR(MATCH($C2970,Settings!$D$11:$D$18,0),0))</f>
        <v/>
      </c>
      <c r="P2970">
        <f>IF(LOWER(TRIM($J2970&amp;""))="x",1,0)</f>
        <v/>
      </c>
    </row>
    <row r="2971">
      <c r="A2971" s="49" t="n"/>
      <c r="B2971" s="50" t="n"/>
      <c r="C2971" s="50" t="n"/>
      <c r="D2971" s="50" t="n"/>
      <c r="E2971" s="50" t="n"/>
      <c r="F2971" s="51" t="n"/>
      <c r="G2971" s="51" t="n"/>
      <c r="H2971" s="51" t="n"/>
      <c r="I2971" s="51" t="n"/>
      <c r="J2971" s="50" t="n"/>
      <c r="K2971" s="52">
        <f>IF(OR($A2971="",$E2971=""),"",IF($P2971=1,0,N($E2971)*N($F2971)-N($G2971)+N($H2971)))</f>
        <v/>
      </c>
      <c r="L2971" s="52">
        <f>IF(K2971="","",IF($P2971=1,0,N($E2971)*IFERROR(INDEX(Products!$D$8:$D$307,MATCH($D2971,Products!$A$8:$A$307,0)),0)))</f>
        <v/>
      </c>
      <c r="M2971" s="52">
        <f>IF(OR(K2971="",$O2971=0),IF(K2971="","",0),IF($P2971=1,0,K2971*(N(INDEX(Settings!$E$11:$E$18,$O2971))+N(INDEX(Settings!$G$11:$G$18,$O2971)))+N(INDEX(Settings!$F$11:$F$18,$O2971))))</f>
        <v/>
      </c>
      <c r="N2971" s="53">
        <f>IF(K2971="","",K2971-L2971-M2971-N($I2971)-$P2971*N(Settings!$D$20))</f>
        <v/>
      </c>
      <c r="O2971">
        <f>IF($C2971="",0,IFERROR(MATCH($C2971,Settings!$D$11:$D$18,0),0))</f>
        <v/>
      </c>
      <c r="P2971">
        <f>IF(LOWER(TRIM($J2971&amp;""))="x",1,0)</f>
        <v/>
      </c>
    </row>
    <row r="2972">
      <c r="A2972" s="49" t="n"/>
      <c r="B2972" s="50" t="n"/>
      <c r="C2972" s="50" t="n"/>
      <c r="D2972" s="50" t="n"/>
      <c r="E2972" s="50" t="n"/>
      <c r="F2972" s="51" t="n"/>
      <c r="G2972" s="51" t="n"/>
      <c r="H2972" s="51" t="n"/>
      <c r="I2972" s="51" t="n"/>
      <c r="J2972" s="50" t="n"/>
      <c r="K2972" s="52">
        <f>IF(OR($A2972="",$E2972=""),"",IF($P2972=1,0,N($E2972)*N($F2972)-N($G2972)+N($H2972)))</f>
        <v/>
      </c>
      <c r="L2972" s="52">
        <f>IF(K2972="","",IF($P2972=1,0,N($E2972)*IFERROR(INDEX(Products!$D$8:$D$307,MATCH($D2972,Products!$A$8:$A$307,0)),0)))</f>
        <v/>
      </c>
      <c r="M2972" s="52">
        <f>IF(OR(K2972="",$O2972=0),IF(K2972="","",0),IF($P2972=1,0,K2972*(N(INDEX(Settings!$E$11:$E$18,$O2972))+N(INDEX(Settings!$G$11:$G$18,$O2972)))+N(INDEX(Settings!$F$11:$F$18,$O2972))))</f>
        <v/>
      </c>
      <c r="N2972" s="53">
        <f>IF(K2972="","",K2972-L2972-M2972-N($I2972)-$P2972*N(Settings!$D$20))</f>
        <v/>
      </c>
      <c r="O2972">
        <f>IF($C2972="",0,IFERROR(MATCH($C2972,Settings!$D$11:$D$18,0),0))</f>
        <v/>
      </c>
      <c r="P2972">
        <f>IF(LOWER(TRIM($J2972&amp;""))="x",1,0)</f>
        <v/>
      </c>
    </row>
    <row r="2973">
      <c r="A2973" s="49" t="n"/>
      <c r="B2973" s="50" t="n"/>
      <c r="C2973" s="50" t="n"/>
      <c r="D2973" s="50" t="n"/>
      <c r="E2973" s="50" t="n"/>
      <c r="F2973" s="51" t="n"/>
      <c r="G2973" s="51" t="n"/>
      <c r="H2973" s="51" t="n"/>
      <c r="I2973" s="51" t="n"/>
      <c r="J2973" s="50" t="n"/>
      <c r="K2973" s="52">
        <f>IF(OR($A2973="",$E2973=""),"",IF($P2973=1,0,N($E2973)*N($F2973)-N($G2973)+N($H2973)))</f>
        <v/>
      </c>
      <c r="L2973" s="52">
        <f>IF(K2973="","",IF($P2973=1,0,N($E2973)*IFERROR(INDEX(Products!$D$8:$D$307,MATCH($D2973,Products!$A$8:$A$307,0)),0)))</f>
        <v/>
      </c>
      <c r="M2973" s="52">
        <f>IF(OR(K2973="",$O2973=0),IF(K2973="","",0),IF($P2973=1,0,K2973*(N(INDEX(Settings!$E$11:$E$18,$O2973))+N(INDEX(Settings!$G$11:$G$18,$O2973)))+N(INDEX(Settings!$F$11:$F$18,$O2973))))</f>
        <v/>
      </c>
      <c r="N2973" s="53">
        <f>IF(K2973="","",K2973-L2973-M2973-N($I2973)-$P2973*N(Settings!$D$20))</f>
        <v/>
      </c>
      <c r="O2973">
        <f>IF($C2973="",0,IFERROR(MATCH($C2973,Settings!$D$11:$D$18,0),0))</f>
        <v/>
      </c>
      <c r="P2973">
        <f>IF(LOWER(TRIM($J2973&amp;""))="x",1,0)</f>
        <v/>
      </c>
    </row>
    <row r="2974">
      <c r="A2974" s="49" t="n"/>
      <c r="B2974" s="50" t="n"/>
      <c r="C2974" s="50" t="n"/>
      <c r="D2974" s="50" t="n"/>
      <c r="E2974" s="50" t="n"/>
      <c r="F2974" s="51" t="n"/>
      <c r="G2974" s="51" t="n"/>
      <c r="H2974" s="51" t="n"/>
      <c r="I2974" s="51" t="n"/>
      <c r="J2974" s="50" t="n"/>
      <c r="K2974" s="52">
        <f>IF(OR($A2974="",$E2974=""),"",IF($P2974=1,0,N($E2974)*N($F2974)-N($G2974)+N($H2974)))</f>
        <v/>
      </c>
      <c r="L2974" s="52">
        <f>IF(K2974="","",IF($P2974=1,0,N($E2974)*IFERROR(INDEX(Products!$D$8:$D$307,MATCH($D2974,Products!$A$8:$A$307,0)),0)))</f>
        <v/>
      </c>
      <c r="M2974" s="52">
        <f>IF(OR(K2974="",$O2974=0),IF(K2974="","",0),IF($P2974=1,0,K2974*(N(INDEX(Settings!$E$11:$E$18,$O2974))+N(INDEX(Settings!$G$11:$G$18,$O2974)))+N(INDEX(Settings!$F$11:$F$18,$O2974))))</f>
        <v/>
      </c>
      <c r="N2974" s="53">
        <f>IF(K2974="","",K2974-L2974-M2974-N($I2974)-$P2974*N(Settings!$D$20))</f>
        <v/>
      </c>
      <c r="O2974">
        <f>IF($C2974="",0,IFERROR(MATCH($C2974,Settings!$D$11:$D$18,0),0))</f>
        <v/>
      </c>
      <c r="P2974">
        <f>IF(LOWER(TRIM($J2974&amp;""))="x",1,0)</f>
        <v/>
      </c>
    </row>
    <row r="2975">
      <c r="A2975" s="49" t="n"/>
      <c r="B2975" s="50" t="n"/>
      <c r="C2975" s="50" t="n"/>
      <c r="D2975" s="50" t="n"/>
      <c r="E2975" s="50" t="n"/>
      <c r="F2975" s="51" t="n"/>
      <c r="G2975" s="51" t="n"/>
      <c r="H2975" s="51" t="n"/>
      <c r="I2975" s="51" t="n"/>
      <c r="J2975" s="50" t="n"/>
      <c r="K2975" s="52">
        <f>IF(OR($A2975="",$E2975=""),"",IF($P2975=1,0,N($E2975)*N($F2975)-N($G2975)+N($H2975)))</f>
        <v/>
      </c>
      <c r="L2975" s="52">
        <f>IF(K2975="","",IF($P2975=1,0,N($E2975)*IFERROR(INDEX(Products!$D$8:$D$307,MATCH($D2975,Products!$A$8:$A$307,0)),0)))</f>
        <v/>
      </c>
      <c r="M2975" s="52">
        <f>IF(OR(K2975="",$O2975=0),IF(K2975="","",0),IF($P2975=1,0,K2975*(N(INDEX(Settings!$E$11:$E$18,$O2975))+N(INDEX(Settings!$G$11:$G$18,$O2975)))+N(INDEX(Settings!$F$11:$F$18,$O2975))))</f>
        <v/>
      </c>
      <c r="N2975" s="53">
        <f>IF(K2975="","",K2975-L2975-M2975-N($I2975)-$P2975*N(Settings!$D$20))</f>
        <v/>
      </c>
      <c r="O2975">
        <f>IF($C2975="",0,IFERROR(MATCH($C2975,Settings!$D$11:$D$18,0),0))</f>
        <v/>
      </c>
      <c r="P2975">
        <f>IF(LOWER(TRIM($J2975&amp;""))="x",1,0)</f>
        <v/>
      </c>
    </row>
    <row r="2976">
      <c r="A2976" s="49" t="n"/>
      <c r="B2976" s="50" t="n"/>
      <c r="C2976" s="50" t="n"/>
      <c r="D2976" s="50" t="n"/>
      <c r="E2976" s="50" t="n"/>
      <c r="F2976" s="51" t="n"/>
      <c r="G2976" s="51" t="n"/>
      <c r="H2976" s="51" t="n"/>
      <c r="I2976" s="51" t="n"/>
      <c r="J2976" s="50" t="n"/>
      <c r="K2976" s="52">
        <f>IF(OR($A2976="",$E2976=""),"",IF($P2976=1,0,N($E2976)*N($F2976)-N($G2976)+N($H2976)))</f>
        <v/>
      </c>
      <c r="L2976" s="52">
        <f>IF(K2976="","",IF($P2976=1,0,N($E2976)*IFERROR(INDEX(Products!$D$8:$D$307,MATCH($D2976,Products!$A$8:$A$307,0)),0)))</f>
        <v/>
      </c>
      <c r="M2976" s="52">
        <f>IF(OR(K2976="",$O2976=0),IF(K2976="","",0),IF($P2976=1,0,K2976*(N(INDEX(Settings!$E$11:$E$18,$O2976))+N(INDEX(Settings!$G$11:$G$18,$O2976)))+N(INDEX(Settings!$F$11:$F$18,$O2976))))</f>
        <v/>
      </c>
      <c r="N2976" s="53">
        <f>IF(K2976="","",K2976-L2976-M2976-N($I2976)-$P2976*N(Settings!$D$20))</f>
        <v/>
      </c>
      <c r="O2976">
        <f>IF($C2976="",0,IFERROR(MATCH($C2976,Settings!$D$11:$D$18,0),0))</f>
        <v/>
      </c>
      <c r="P2976">
        <f>IF(LOWER(TRIM($J2976&amp;""))="x",1,0)</f>
        <v/>
      </c>
    </row>
    <row r="2977">
      <c r="A2977" s="49" t="n"/>
      <c r="B2977" s="50" t="n"/>
      <c r="C2977" s="50" t="n"/>
      <c r="D2977" s="50" t="n"/>
      <c r="E2977" s="50" t="n"/>
      <c r="F2977" s="51" t="n"/>
      <c r="G2977" s="51" t="n"/>
      <c r="H2977" s="51" t="n"/>
      <c r="I2977" s="51" t="n"/>
      <c r="J2977" s="50" t="n"/>
      <c r="K2977" s="52">
        <f>IF(OR($A2977="",$E2977=""),"",IF($P2977=1,0,N($E2977)*N($F2977)-N($G2977)+N($H2977)))</f>
        <v/>
      </c>
      <c r="L2977" s="52">
        <f>IF(K2977="","",IF($P2977=1,0,N($E2977)*IFERROR(INDEX(Products!$D$8:$D$307,MATCH($D2977,Products!$A$8:$A$307,0)),0)))</f>
        <v/>
      </c>
      <c r="M2977" s="52">
        <f>IF(OR(K2977="",$O2977=0),IF(K2977="","",0),IF($P2977=1,0,K2977*(N(INDEX(Settings!$E$11:$E$18,$O2977))+N(INDEX(Settings!$G$11:$G$18,$O2977)))+N(INDEX(Settings!$F$11:$F$18,$O2977))))</f>
        <v/>
      </c>
      <c r="N2977" s="53">
        <f>IF(K2977="","",K2977-L2977-M2977-N($I2977)-$P2977*N(Settings!$D$20))</f>
        <v/>
      </c>
      <c r="O2977">
        <f>IF($C2977="",0,IFERROR(MATCH($C2977,Settings!$D$11:$D$18,0),0))</f>
        <v/>
      </c>
      <c r="P2977">
        <f>IF(LOWER(TRIM($J2977&amp;""))="x",1,0)</f>
        <v/>
      </c>
    </row>
    <row r="2978">
      <c r="A2978" s="49" t="n"/>
      <c r="B2978" s="50" t="n"/>
      <c r="C2978" s="50" t="n"/>
      <c r="D2978" s="50" t="n"/>
      <c r="E2978" s="50" t="n"/>
      <c r="F2978" s="51" t="n"/>
      <c r="G2978" s="51" t="n"/>
      <c r="H2978" s="51" t="n"/>
      <c r="I2978" s="51" t="n"/>
      <c r="J2978" s="50" t="n"/>
      <c r="K2978" s="52">
        <f>IF(OR($A2978="",$E2978=""),"",IF($P2978=1,0,N($E2978)*N($F2978)-N($G2978)+N($H2978)))</f>
        <v/>
      </c>
      <c r="L2978" s="52">
        <f>IF(K2978="","",IF($P2978=1,0,N($E2978)*IFERROR(INDEX(Products!$D$8:$D$307,MATCH($D2978,Products!$A$8:$A$307,0)),0)))</f>
        <v/>
      </c>
      <c r="M2978" s="52">
        <f>IF(OR(K2978="",$O2978=0),IF(K2978="","",0),IF($P2978=1,0,K2978*(N(INDEX(Settings!$E$11:$E$18,$O2978))+N(INDEX(Settings!$G$11:$G$18,$O2978)))+N(INDEX(Settings!$F$11:$F$18,$O2978))))</f>
        <v/>
      </c>
      <c r="N2978" s="53">
        <f>IF(K2978="","",K2978-L2978-M2978-N($I2978)-$P2978*N(Settings!$D$20))</f>
        <v/>
      </c>
      <c r="O2978">
        <f>IF($C2978="",0,IFERROR(MATCH($C2978,Settings!$D$11:$D$18,0),0))</f>
        <v/>
      </c>
      <c r="P2978">
        <f>IF(LOWER(TRIM($J2978&amp;""))="x",1,0)</f>
        <v/>
      </c>
    </row>
    <row r="2979">
      <c r="A2979" s="49" t="n"/>
      <c r="B2979" s="50" t="n"/>
      <c r="C2979" s="50" t="n"/>
      <c r="D2979" s="50" t="n"/>
      <c r="E2979" s="50" t="n"/>
      <c r="F2979" s="51" t="n"/>
      <c r="G2979" s="51" t="n"/>
      <c r="H2979" s="51" t="n"/>
      <c r="I2979" s="51" t="n"/>
      <c r="J2979" s="50" t="n"/>
      <c r="K2979" s="52">
        <f>IF(OR($A2979="",$E2979=""),"",IF($P2979=1,0,N($E2979)*N($F2979)-N($G2979)+N($H2979)))</f>
        <v/>
      </c>
      <c r="L2979" s="52">
        <f>IF(K2979="","",IF($P2979=1,0,N($E2979)*IFERROR(INDEX(Products!$D$8:$D$307,MATCH($D2979,Products!$A$8:$A$307,0)),0)))</f>
        <v/>
      </c>
      <c r="M2979" s="52">
        <f>IF(OR(K2979="",$O2979=0),IF(K2979="","",0),IF($P2979=1,0,K2979*(N(INDEX(Settings!$E$11:$E$18,$O2979))+N(INDEX(Settings!$G$11:$G$18,$O2979)))+N(INDEX(Settings!$F$11:$F$18,$O2979))))</f>
        <v/>
      </c>
      <c r="N2979" s="53">
        <f>IF(K2979="","",K2979-L2979-M2979-N($I2979)-$P2979*N(Settings!$D$20))</f>
        <v/>
      </c>
      <c r="O2979">
        <f>IF($C2979="",0,IFERROR(MATCH($C2979,Settings!$D$11:$D$18,0),0))</f>
        <v/>
      </c>
      <c r="P2979">
        <f>IF(LOWER(TRIM($J2979&amp;""))="x",1,0)</f>
        <v/>
      </c>
    </row>
    <row r="2980">
      <c r="A2980" s="49" t="n"/>
      <c r="B2980" s="50" t="n"/>
      <c r="C2980" s="50" t="n"/>
      <c r="D2980" s="50" t="n"/>
      <c r="E2980" s="50" t="n"/>
      <c r="F2980" s="51" t="n"/>
      <c r="G2980" s="51" t="n"/>
      <c r="H2980" s="51" t="n"/>
      <c r="I2980" s="51" t="n"/>
      <c r="J2980" s="50" t="n"/>
      <c r="K2980" s="52">
        <f>IF(OR($A2980="",$E2980=""),"",IF($P2980=1,0,N($E2980)*N($F2980)-N($G2980)+N($H2980)))</f>
        <v/>
      </c>
      <c r="L2980" s="52">
        <f>IF(K2980="","",IF($P2980=1,0,N($E2980)*IFERROR(INDEX(Products!$D$8:$D$307,MATCH($D2980,Products!$A$8:$A$307,0)),0)))</f>
        <v/>
      </c>
      <c r="M2980" s="52">
        <f>IF(OR(K2980="",$O2980=0),IF(K2980="","",0),IF($P2980=1,0,K2980*(N(INDEX(Settings!$E$11:$E$18,$O2980))+N(INDEX(Settings!$G$11:$G$18,$O2980)))+N(INDEX(Settings!$F$11:$F$18,$O2980))))</f>
        <v/>
      </c>
      <c r="N2980" s="53">
        <f>IF(K2980="","",K2980-L2980-M2980-N($I2980)-$P2980*N(Settings!$D$20))</f>
        <v/>
      </c>
      <c r="O2980">
        <f>IF($C2980="",0,IFERROR(MATCH($C2980,Settings!$D$11:$D$18,0),0))</f>
        <v/>
      </c>
      <c r="P2980">
        <f>IF(LOWER(TRIM($J2980&amp;""))="x",1,0)</f>
        <v/>
      </c>
    </row>
    <row r="2981">
      <c r="A2981" s="49" t="n"/>
      <c r="B2981" s="50" t="n"/>
      <c r="C2981" s="50" t="n"/>
      <c r="D2981" s="50" t="n"/>
      <c r="E2981" s="50" t="n"/>
      <c r="F2981" s="51" t="n"/>
      <c r="G2981" s="51" t="n"/>
      <c r="H2981" s="51" t="n"/>
      <c r="I2981" s="51" t="n"/>
      <c r="J2981" s="50" t="n"/>
      <c r="K2981" s="52">
        <f>IF(OR($A2981="",$E2981=""),"",IF($P2981=1,0,N($E2981)*N($F2981)-N($G2981)+N($H2981)))</f>
        <v/>
      </c>
      <c r="L2981" s="52">
        <f>IF(K2981="","",IF($P2981=1,0,N($E2981)*IFERROR(INDEX(Products!$D$8:$D$307,MATCH($D2981,Products!$A$8:$A$307,0)),0)))</f>
        <v/>
      </c>
      <c r="M2981" s="52">
        <f>IF(OR(K2981="",$O2981=0),IF(K2981="","",0),IF($P2981=1,0,K2981*(N(INDEX(Settings!$E$11:$E$18,$O2981))+N(INDEX(Settings!$G$11:$G$18,$O2981)))+N(INDEX(Settings!$F$11:$F$18,$O2981))))</f>
        <v/>
      </c>
      <c r="N2981" s="53">
        <f>IF(K2981="","",K2981-L2981-M2981-N($I2981)-$P2981*N(Settings!$D$20))</f>
        <v/>
      </c>
      <c r="O2981">
        <f>IF($C2981="",0,IFERROR(MATCH($C2981,Settings!$D$11:$D$18,0),0))</f>
        <v/>
      </c>
      <c r="P2981">
        <f>IF(LOWER(TRIM($J2981&amp;""))="x",1,0)</f>
        <v/>
      </c>
    </row>
    <row r="2982">
      <c r="A2982" s="49" t="n"/>
      <c r="B2982" s="50" t="n"/>
      <c r="C2982" s="50" t="n"/>
      <c r="D2982" s="50" t="n"/>
      <c r="E2982" s="50" t="n"/>
      <c r="F2982" s="51" t="n"/>
      <c r="G2982" s="51" t="n"/>
      <c r="H2982" s="51" t="n"/>
      <c r="I2982" s="51" t="n"/>
      <c r="J2982" s="50" t="n"/>
      <c r="K2982" s="52">
        <f>IF(OR($A2982="",$E2982=""),"",IF($P2982=1,0,N($E2982)*N($F2982)-N($G2982)+N($H2982)))</f>
        <v/>
      </c>
      <c r="L2982" s="52">
        <f>IF(K2982="","",IF($P2982=1,0,N($E2982)*IFERROR(INDEX(Products!$D$8:$D$307,MATCH($D2982,Products!$A$8:$A$307,0)),0)))</f>
        <v/>
      </c>
      <c r="M2982" s="52">
        <f>IF(OR(K2982="",$O2982=0),IF(K2982="","",0),IF($P2982=1,0,K2982*(N(INDEX(Settings!$E$11:$E$18,$O2982))+N(INDEX(Settings!$G$11:$G$18,$O2982)))+N(INDEX(Settings!$F$11:$F$18,$O2982))))</f>
        <v/>
      </c>
      <c r="N2982" s="53">
        <f>IF(K2982="","",K2982-L2982-M2982-N($I2982)-$P2982*N(Settings!$D$20))</f>
        <v/>
      </c>
      <c r="O2982">
        <f>IF($C2982="",0,IFERROR(MATCH($C2982,Settings!$D$11:$D$18,0),0))</f>
        <v/>
      </c>
      <c r="P2982">
        <f>IF(LOWER(TRIM($J2982&amp;""))="x",1,0)</f>
        <v/>
      </c>
    </row>
    <row r="2983">
      <c r="A2983" s="49" t="n"/>
      <c r="B2983" s="50" t="n"/>
      <c r="C2983" s="50" t="n"/>
      <c r="D2983" s="50" t="n"/>
      <c r="E2983" s="50" t="n"/>
      <c r="F2983" s="51" t="n"/>
      <c r="G2983" s="51" t="n"/>
      <c r="H2983" s="51" t="n"/>
      <c r="I2983" s="51" t="n"/>
      <c r="J2983" s="50" t="n"/>
      <c r="K2983" s="52">
        <f>IF(OR($A2983="",$E2983=""),"",IF($P2983=1,0,N($E2983)*N($F2983)-N($G2983)+N($H2983)))</f>
        <v/>
      </c>
      <c r="L2983" s="52">
        <f>IF(K2983="","",IF($P2983=1,0,N($E2983)*IFERROR(INDEX(Products!$D$8:$D$307,MATCH($D2983,Products!$A$8:$A$307,0)),0)))</f>
        <v/>
      </c>
      <c r="M2983" s="52">
        <f>IF(OR(K2983="",$O2983=0),IF(K2983="","",0),IF($P2983=1,0,K2983*(N(INDEX(Settings!$E$11:$E$18,$O2983))+N(INDEX(Settings!$G$11:$G$18,$O2983)))+N(INDEX(Settings!$F$11:$F$18,$O2983))))</f>
        <v/>
      </c>
      <c r="N2983" s="53">
        <f>IF(K2983="","",K2983-L2983-M2983-N($I2983)-$P2983*N(Settings!$D$20))</f>
        <v/>
      </c>
      <c r="O2983">
        <f>IF($C2983="",0,IFERROR(MATCH($C2983,Settings!$D$11:$D$18,0),0))</f>
        <v/>
      </c>
      <c r="P2983">
        <f>IF(LOWER(TRIM($J2983&amp;""))="x",1,0)</f>
        <v/>
      </c>
    </row>
    <row r="2984">
      <c r="A2984" s="49" t="n"/>
      <c r="B2984" s="50" t="n"/>
      <c r="C2984" s="50" t="n"/>
      <c r="D2984" s="50" t="n"/>
      <c r="E2984" s="50" t="n"/>
      <c r="F2984" s="51" t="n"/>
      <c r="G2984" s="51" t="n"/>
      <c r="H2984" s="51" t="n"/>
      <c r="I2984" s="51" t="n"/>
      <c r="J2984" s="50" t="n"/>
      <c r="K2984" s="52">
        <f>IF(OR($A2984="",$E2984=""),"",IF($P2984=1,0,N($E2984)*N($F2984)-N($G2984)+N($H2984)))</f>
        <v/>
      </c>
      <c r="L2984" s="52">
        <f>IF(K2984="","",IF($P2984=1,0,N($E2984)*IFERROR(INDEX(Products!$D$8:$D$307,MATCH($D2984,Products!$A$8:$A$307,0)),0)))</f>
        <v/>
      </c>
      <c r="M2984" s="52">
        <f>IF(OR(K2984="",$O2984=0),IF(K2984="","",0),IF($P2984=1,0,K2984*(N(INDEX(Settings!$E$11:$E$18,$O2984))+N(INDEX(Settings!$G$11:$G$18,$O2984)))+N(INDEX(Settings!$F$11:$F$18,$O2984))))</f>
        <v/>
      </c>
      <c r="N2984" s="53">
        <f>IF(K2984="","",K2984-L2984-M2984-N($I2984)-$P2984*N(Settings!$D$20))</f>
        <v/>
      </c>
      <c r="O2984">
        <f>IF($C2984="",0,IFERROR(MATCH($C2984,Settings!$D$11:$D$18,0),0))</f>
        <v/>
      </c>
      <c r="P2984">
        <f>IF(LOWER(TRIM($J2984&amp;""))="x",1,0)</f>
        <v/>
      </c>
    </row>
    <row r="2985">
      <c r="A2985" s="49" t="n"/>
      <c r="B2985" s="50" t="n"/>
      <c r="C2985" s="50" t="n"/>
      <c r="D2985" s="50" t="n"/>
      <c r="E2985" s="50" t="n"/>
      <c r="F2985" s="51" t="n"/>
      <c r="G2985" s="51" t="n"/>
      <c r="H2985" s="51" t="n"/>
      <c r="I2985" s="51" t="n"/>
      <c r="J2985" s="50" t="n"/>
      <c r="K2985" s="52">
        <f>IF(OR($A2985="",$E2985=""),"",IF($P2985=1,0,N($E2985)*N($F2985)-N($G2985)+N($H2985)))</f>
        <v/>
      </c>
      <c r="L2985" s="52">
        <f>IF(K2985="","",IF($P2985=1,0,N($E2985)*IFERROR(INDEX(Products!$D$8:$D$307,MATCH($D2985,Products!$A$8:$A$307,0)),0)))</f>
        <v/>
      </c>
      <c r="M2985" s="52">
        <f>IF(OR(K2985="",$O2985=0),IF(K2985="","",0),IF($P2985=1,0,K2985*(N(INDEX(Settings!$E$11:$E$18,$O2985))+N(INDEX(Settings!$G$11:$G$18,$O2985)))+N(INDEX(Settings!$F$11:$F$18,$O2985))))</f>
        <v/>
      </c>
      <c r="N2985" s="53">
        <f>IF(K2985="","",K2985-L2985-M2985-N($I2985)-$P2985*N(Settings!$D$20))</f>
        <v/>
      </c>
      <c r="O2985">
        <f>IF($C2985="",0,IFERROR(MATCH($C2985,Settings!$D$11:$D$18,0),0))</f>
        <v/>
      </c>
      <c r="P2985">
        <f>IF(LOWER(TRIM($J2985&amp;""))="x",1,0)</f>
        <v/>
      </c>
    </row>
    <row r="2986">
      <c r="A2986" s="49" t="n"/>
      <c r="B2986" s="50" t="n"/>
      <c r="C2986" s="50" t="n"/>
      <c r="D2986" s="50" t="n"/>
      <c r="E2986" s="50" t="n"/>
      <c r="F2986" s="51" t="n"/>
      <c r="G2986" s="51" t="n"/>
      <c r="H2986" s="51" t="n"/>
      <c r="I2986" s="51" t="n"/>
      <c r="J2986" s="50" t="n"/>
      <c r="K2986" s="52">
        <f>IF(OR($A2986="",$E2986=""),"",IF($P2986=1,0,N($E2986)*N($F2986)-N($G2986)+N($H2986)))</f>
        <v/>
      </c>
      <c r="L2986" s="52">
        <f>IF(K2986="","",IF($P2986=1,0,N($E2986)*IFERROR(INDEX(Products!$D$8:$D$307,MATCH($D2986,Products!$A$8:$A$307,0)),0)))</f>
        <v/>
      </c>
      <c r="M2986" s="52">
        <f>IF(OR(K2986="",$O2986=0),IF(K2986="","",0),IF($P2986=1,0,K2986*(N(INDEX(Settings!$E$11:$E$18,$O2986))+N(INDEX(Settings!$G$11:$G$18,$O2986)))+N(INDEX(Settings!$F$11:$F$18,$O2986))))</f>
        <v/>
      </c>
      <c r="N2986" s="53">
        <f>IF(K2986="","",K2986-L2986-M2986-N($I2986)-$P2986*N(Settings!$D$20))</f>
        <v/>
      </c>
      <c r="O2986">
        <f>IF($C2986="",0,IFERROR(MATCH($C2986,Settings!$D$11:$D$18,0),0))</f>
        <v/>
      </c>
      <c r="P2986">
        <f>IF(LOWER(TRIM($J2986&amp;""))="x",1,0)</f>
        <v/>
      </c>
    </row>
    <row r="2987">
      <c r="A2987" s="49" t="n"/>
      <c r="B2987" s="50" t="n"/>
      <c r="C2987" s="50" t="n"/>
      <c r="D2987" s="50" t="n"/>
      <c r="E2987" s="50" t="n"/>
      <c r="F2987" s="51" t="n"/>
      <c r="G2987" s="51" t="n"/>
      <c r="H2987" s="51" t="n"/>
      <c r="I2987" s="51" t="n"/>
      <c r="J2987" s="50" t="n"/>
      <c r="K2987" s="52">
        <f>IF(OR($A2987="",$E2987=""),"",IF($P2987=1,0,N($E2987)*N($F2987)-N($G2987)+N($H2987)))</f>
        <v/>
      </c>
      <c r="L2987" s="52">
        <f>IF(K2987="","",IF($P2987=1,0,N($E2987)*IFERROR(INDEX(Products!$D$8:$D$307,MATCH($D2987,Products!$A$8:$A$307,0)),0)))</f>
        <v/>
      </c>
      <c r="M2987" s="52">
        <f>IF(OR(K2987="",$O2987=0),IF(K2987="","",0),IF($P2987=1,0,K2987*(N(INDEX(Settings!$E$11:$E$18,$O2987))+N(INDEX(Settings!$G$11:$G$18,$O2987)))+N(INDEX(Settings!$F$11:$F$18,$O2987))))</f>
        <v/>
      </c>
      <c r="N2987" s="53">
        <f>IF(K2987="","",K2987-L2987-M2987-N($I2987)-$P2987*N(Settings!$D$20))</f>
        <v/>
      </c>
      <c r="O2987">
        <f>IF($C2987="",0,IFERROR(MATCH($C2987,Settings!$D$11:$D$18,0),0))</f>
        <v/>
      </c>
      <c r="P2987">
        <f>IF(LOWER(TRIM($J2987&amp;""))="x",1,0)</f>
        <v/>
      </c>
    </row>
    <row r="2988">
      <c r="A2988" s="49" t="n"/>
      <c r="B2988" s="50" t="n"/>
      <c r="C2988" s="50" t="n"/>
      <c r="D2988" s="50" t="n"/>
      <c r="E2988" s="50" t="n"/>
      <c r="F2988" s="51" t="n"/>
      <c r="G2988" s="51" t="n"/>
      <c r="H2988" s="51" t="n"/>
      <c r="I2988" s="51" t="n"/>
      <c r="J2988" s="50" t="n"/>
      <c r="K2988" s="52">
        <f>IF(OR($A2988="",$E2988=""),"",IF($P2988=1,0,N($E2988)*N($F2988)-N($G2988)+N($H2988)))</f>
        <v/>
      </c>
      <c r="L2988" s="52">
        <f>IF(K2988="","",IF($P2988=1,0,N($E2988)*IFERROR(INDEX(Products!$D$8:$D$307,MATCH($D2988,Products!$A$8:$A$307,0)),0)))</f>
        <v/>
      </c>
      <c r="M2988" s="52">
        <f>IF(OR(K2988="",$O2988=0),IF(K2988="","",0),IF($P2988=1,0,K2988*(N(INDEX(Settings!$E$11:$E$18,$O2988))+N(INDEX(Settings!$G$11:$G$18,$O2988)))+N(INDEX(Settings!$F$11:$F$18,$O2988))))</f>
        <v/>
      </c>
      <c r="N2988" s="53">
        <f>IF(K2988="","",K2988-L2988-M2988-N($I2988)-$P2988*N(Settings!$D$20))</f>
        <v/>
      </c>
      <c r="O2988">
        <f>IF($C2988="",0,IFERROR(MATCH($C2988,Settings!$D$11:$D$18,0),0))</f>
        <v/>
      </c>
      <c r="P2988">
        <f>IF(LOWER(TRIM($J2988&amp;""))="x",1,0)</f>
        <v/>
      </c>
    </row>
    <row r="2989">
      <c r="A2989" s="49" t="n"/>
      <c r="B2989" s="50" t="n"/>
      <c r="C2989" s="50" t="n"/>
      <c r="D2989" s="50" t="n"/>
      <c r="E2989" s="50" t="n"/>
      <c r="F2989" s="51" t="n"/>
      <c r="G2989" s="51" t="n"/>
      <c r="H2989" s="51" t="n"/>
      <c r="I2989" s="51" t="n"/>
      <c r="J2989" s="50" t="n"/>
      <c r="K2989" s="52">
        <f>IF(OR($A2989="",$E2989=""),"",IF($P2989=1,0,N($E2989)*N($F2989)-N($G2989)+N($H2989)))</f>
        <v/>
      </c>
      <c r="L2989" s="52">
        <f>IF(K2989="","",IF($P2989=1,0,N($E2989)*IFERROR(INDEX(Products!$D$8:$D$307,MATCH($D2989,Products!$A$8:$A$307,0)),0)))</f>
        <v/>
      </c>
      <c r="M2989" s="52">
        <f>IF(OR(K2989="",$O2989=0),IF(K2989="","",0),IF($P2989=1,0,K2989*(N(INDEX(Settings!$E$11:$E$18,$O2989))+N(INDEX(Settings!$G$11:$G$18,$O2989)))+N(INDEX(Settings!$F$11:$F$18,$O2989))))</f>
        <v/>
      </c>
      <c r="N2989" s="53">
        <f>IF(K2989="","",K2989-L2989-M2989-N($I2989)-$P2989*N(Settings!$D$20))</f>
        <v/>
      </c>
      <c r="O2989">
        <f>IF($C2989="",0,IFERROR(MATCH($C2989,Settings!$D$11:$D$18,0),0))</f>
        <v/>
      </c>
      <c r="P2989">
        <f>IF(LOWER(TRIM($J2989&amp;""))="x",1,0)</f>
        <v/>
      </c>
    </row>
    <row r="2990">
      <c r="A2990" s="49" t="n"/>
      <c r="B2990" s="50" t="n"/>
      <c r="C2990" s="50" t="n"/>
      <c r="D2990" s="50" t="n"/>
      <c r="E2990" s="50" t="n"/>
      <c r="F2990" s="51" t="n"/>
      <c r="G2990" s="51" t="n"/>
      <c r="H2990" s="51" t="n"/>
      <c r="I2990" s="51" t="n"/>
      <c r="J2990" s="50" t="n"/>
      <c r="K2990" s="52">
        <f>IF(OR($A2990="",$E2990=""),"",IF($P2990=1,0,N($E2990)*N($F2990)-N($G2990)+N($H2990)))</f>
        <v/>
      </c>
      <c r="L2990" s="52">
        <f>IF(K2990="","",IF($P2990=1,0,N($E2990)*IFERROR(INDEX(Products!$D$8:$D$307,MATCH($D2990,Products!$A$8:$A$307,0)),0)))</f>
        <v/>
      </c>
      <c r="M2990" s="52">
        <f>IF(OR(K2990="",$O2990=0),IF(K2990="","",0),IF($P2990=1,0,K2990*(N(INDEX(Settings!$E$11:$E$18,$O2990))+N(INDEX(Settings!$G$11:$G$18,$O2990)))+N(INDEX(Settings!$F$11:$F$18,$O2990))))</f>
        <v/>
      </c>
      <c r="N2990" s="53">
        <f>IF(K2990="","",K2990-L2990-M2990-N($I2990)-$P2990*N(Settings!$D$20))</f>
        <v/>
      </c>
      <c r="O2990">
        <f>IF($C2990="",0,IFERROR(MATCH($C2990,Settings!$D$11:$D$18,0),0))</f>
        <v/>
      </c>
      <c r="P2990">
        <f>IF(LOWER(TRIM($J2990&amp;""))="x",1,0)</f>
        <v/>
      </c>
    </row>
    <row r="2991">
      <c r="A2991" s="49" t="n"/>
      <c r="B2991" s="50" t="n"/>
      <c r="C2991" s="50" t="n"/>
      <c r="D2991" s="50" t="n"/>
      <c r="E2991" s="50" t="n"/>
      <c r="F2991" s="51" t="n"/>
      <c r="G2991" s="51" t="n"/>
      <c r="H2991" s="51" t="n"/>
      <c r="I2991" s="51" t="n"/>
      <c r="J2991" s="50" t="n"/>
      <c r="K2991" s="52">
        <f>IF(OR($A2991="",$E2991=""),"",IF($P2991=1,0,N($E2991)*N($F2991)-N($G2991)+N($H2991)))</f>
        <v/>
      </c>
      <c r="L2991" s="52">
        <f>IF(K2991="","",IF($P2991=1,0,N($E2991)*IFERROR(INDEX(Products!$D$8:$D$307,MATCH($D2991,Products!$A$8:$A$307,0)),0)))</f>
        <v/>
      </c>
      <c r="M2991" s="52">
        <f>IF(OR(K2991="",$O2991=0),IF(K2991="","",0),IF($P2991=1,0,K2991*(N(INDEX(Settings!$E$11:$E$18,$O2991))+N(INDEX(Settings!$G$11:$G$18,$O2991)))+N(INDEX(Settings!$F$11:$F$18,$O2991))))</f>
        <v/>
      </c>
      <c r="N2991" s="53">
        <f>IF(K2991="","",K2991-L2991-M2991-N($I2991)-$P2991*N(Settings!$D$20))</f>
        <v/>
      </c>
      <c r="O2991">
        <f>IF($C2991="",0,IFERROR(MATCH($C2991,Settings!$D$11:$D$18,0),0))</f>
        <v/>
      </c>
      <c r="P2991">
        <f>IF(LOWER(TRIM($J2991&amp;""))="x",1,0)</f>
        <v/>
      </c>
    </row>
    <row r="2992">
      <c r="A2992" s="49" t="n"/>
      <c r="B2992" s="50" t="n"/>
      <c r="C2992" s="50" t="n"/>
      <c r="D2992" s="50" t="n"/>
      <c r="E2992" s="50" t="n"/>
      <c r="F2992" s="51" t="n"/>
      <c r="G2992" s="51" t="n"/>
      <c r="H2992" s="51" t="n"/>
      <c r="I2992" s="51" t="n"/>
      <c r="J2992" s="50" t="n"/>
      <c r="K2992" s="52">
        <f>IF(OR($A2992="",$E2992=""),"",IF($P2992=1,0,N($E2992)*N($F2992)-N($G2992)+N($H2992)))</f>
        <v/>
      </c>
      <c r="L2992" s="52">
        <f>IF(K2992="","",IF($P2992=1,0,N($E2992)*IFERROR(INDEX(Products!$D$8:$D$307,MATCH($D2992,Products!$A$8:$A$307,0)),0)))</f>
        <v/>
      </c>
      <c r="M2992" s="52">
        <f>IF(OR(K2992="",$O2992=0),IF(K2992="","",0),IF($P2992=1,0,K2992*(N(INDEX(Settings!$E$11:$E$18,$O2992))+N(INDEX(Settings!$G$11:$G$18,$O2992)))+N(INDEX(Settings!$F$11:$F$18,$O2992))))</f>
        <v/>
      </c>
      <c r="N2992" s="53">
        <f>IF(K2992="","",K2992-L2992-M2992-N($I2992)-$P2992*N(Settings!$D$20))</f>
        <v/>
      </c>
      <c r="O2992">
        <f>IF($C2992="",0,IFERROR(MATCH($C2992,Settings!$D$11:$D$18,0),0))</f>
        <v/>
      </c>
      <c r="P2992">
        <f>IF(LOWER(TRIM($J2992&amp;""))="x",1,0)</f>
        <v/>
      </c>
    </row>
    <row r="2993">
      <c r="A2993" s="49" t="n"/>
      <c r="B2993" s="50" t="n"/>
      <c r="C2993" s="50" t="n"/>
      <c r="D2993" s="50" t="n"/>
      <c r="E2993" s="50" t="n"/>
      <c r="F2993" s="51" t="n"/>
      <c r="G2993" s="51" t="n"/>
      <c r="H2993" s="51" t="n"/>
      <c r="I2993" s="51" t="n"/>
      <c r="J2993" s="50" t="n"/>
      <c r="K2993" s="52">
        <f>IF(OR($A2993="",$E2993=""),"",IF($P2993=1,0,N($E2993)*N($F2993)-N($G2993)+N($H2993)))</f>
        <v/>
      </c>
      <c r="L2993" s="52">
        <f>IF(K2993="","",IF($P2993=1,0,N($E2993)*IFERROR(INDEX(Products!$D$8:$D$307,MATCH($D2993,Products!$A$8:$A$307,0)),0)))</f>
        <v/>
      </c>
      <c r="M2993" s="52">
        <f>IF(OR(K2993="",$O2993=0),IF(K2993="","",0),IF($P2993=1,0,K2993*(N(INDEX(Settings!$E$11:$E$18,$O2993))+N(INDEX(Settings!$G$11:$G$18,$O2993)))+N(INDEX(Settings!$F$11:$F$18,$O2993))))</f>
        <v/>
      </c>
      <c r="N2993" s="53">
        <f>IF(K2993="","",K2993-L2993-M2993-N($I2993)-$P2993*N(Settings!$D$20))</f>
        <v/>
      </c>
      <c r="O2993">
        <f>IF($C2993="",0,IFERROR(MATCH($C2993,Settings!$D$11:$D$18,0),0))</f>
        <v/>
      </c>
      <c r="P2993">
        <f>IF(LOWER(TRIM($J2993&amp;""))="x",1,0)</f>
        <v/>
      </c>
    </row>
    <row r="2994">
      <c r="A2994" s="49" t="n"/>
      <c r="B2994" s="50" t="n"/>
      <c r="C2994" s="50" t="n"/>
      <c r="D2994" s="50" t="n"/>
      <c r="E2994" s="50" t="n"/>
      <c r="F2994" s="51" t="n"/>
      <c r="G2994" s="51" t="n"/>
      <c r="H2994" s="51" t="n"/>
      <c r="I2994" s="51" t="n"/>
      <c r="J2994" s="50" t="n"/>
      <c r="K2994" s="52">
        <f>IF(OR($A2994="",$E2994=""),"",IF($P2994=1,0,N($E2994)*N($F2994)-N($G2994)+N($H2994)))</f>
        <v/>
      </c>
      <c r="L2994" s="52">
        <f>IF(K2994="","",IF($P2994=1,0,N($E2994)*IFERROR(INDEX(Products!$D$8:$D$307,MATCH($D2994,Products!$A$8:$A$307,0)),0)))</f>
        <v/>
      </c>
      <c r="M2994" s="52">
        <f>IF(OR(K2994="",$O2994=0),IF(K2994="","",0),IF($P2994=1,0,K2994*(N(INDEX(Settings!$E$11:$E$18,$O2994))+N(INDEX(Settings!$G$11:$G$18,$O2994)))+N(INDEX(Settings!$F$11:$F$18,$O2994))))</f>
        <v/>
      </c>
      <c r="N2994" s="53">
        <f>IF(K2994="","",K2994-L2994-M2994-N($I2994)-$P2994*N(Settings!$D$20))</f>
        <v/>
      </c>
      <c r="O2994">
        <f>IF($C2994="",0,IFERROR(MATCH($C2994,Settings!$D$11:$D$18,0),0))</f>
        <v/>
      </c>
      <c r="P2994">
        <f>IF(LOWER(TRIM($J2994&amp;""))="x",1,0)</f>
        <v/>
      </c>
    </row>
    <row r="2995">
      <c r="A2995" s="49" t="n"/>
      <c r="B2995" s="50" t="n"/>
      <c r="C2995" s="50" t="n"/>
      <c r="D2995" s="50" t="n"/>
      <c r="E2995" s="50" t="n"/>
      <c r="F2995" s="51" t="n"/>
      <c r="G2995" s="51" t="n"/>
      <c r="H2995" s="51" t="n"/>
      <c r="I2995" s="51" t="n"/>
      <c r="J2995" s="50" t="n"/>
      <c r="K2995" s="52">
        <f>IF(OR($A2995="",$E2995=""),"",IF($P2995=1,0,N($E2995)*N($F2995)-N($G2995)+N($H2995)))</f>
        <v/>
      </c>
      <c r="L2995" s="52">
        <f>IF(K2995="","",IF($P2995=1,0,N($E2995)*IFERROR(INDEX(Products!$D$8:$D$307,MATCH($D2995,Products!$A$8:$A$307,0)),0)))</f>
        <v/>
      </c>
      <c r="M2995" s="52">
        <f>IF(OR(K2995="",$O2995=0),IF(K2995="","",0),IF($P2995=1,0,K2995*(N(INDEX(Settings!$E$11:$E$18,$O2995))+N(INDEX(Settings!$G$11:$G$18,$O2995)))+N(INDEX(Settings!$F$11:$F$18,$O2995))))</f>
        <v/>
      </c>
      <c r="N2995" s="53">
        <f>IF(K2995="","",K2995-L2995-M2995-N($I2995)-$P2995*N(Settings!$D$20))</f>
        <v/>
      </c>
      <c r="O2995">
        <f>IF($C2995="",0,IFERROR(MATCH($C2995,Settings!$D$11:$D$18,0),0))</f>
        <v/>
      </c>
      <c r="P2995">
        <f>IF(LOWER(TRIM($J2995&amp;""))="x",1,0)</f>
        <v/>
      </c>
    </row>
    <row r="2996">
      <c r="A2996" s="49" t="n"/>
      <c r="B2996" s="50" t="n"/>
      <c r="C2996" s="50" t="n"/>
      <c r="D2996" s="50" t="n"/>
      <c r="E2996" s="50" t="n"/>
      <c r="F2996" s="51" t="n"/>
      <c r="G2996" s="51" t="n"/>
      <c r="H2996" s="51" t="n"/>
      <c r="I2996" s="51" t="n"/>
      <c r="J2996" s="50" t="n"/>
      <c r="K2996" s="52">
        <f>IF(OR($A2996="",$E2996=""),"",IF($P2996=1,0,N($E2996)*N($F2996)-N($G2996)+N($H2996)))</f>
        <v/>
      </c>
      <c r="L2996" s="52">
        <f>IF(K2996="","",IF($P2996=1,0,N($E2996)*IFERROR(INDEX(Products!$D$8:$D$307,MATCH($D2996,Products!$A$8:$A$307,0)),0)))</f>
        <v/>
      </c>
      <c r="M2996" s="52">
        <f>IF(OR(K2996="",$O2996=0),IF(K2996="","",0),IF($P2996=1,0,K2996*(N(INDEX(Settings!$E$11:$E$18,$O2996))+N(INDEX(Settings!$G$11:$G$18,$O2996)))+N(INDEX(Settings!$F$11:$F$18,$O2996))))</f>
        <v/>
      </c>
      <c r="N2996" s="53">
        <f>IF(K2996="","",K2996-L2996-M2996-N($I2996)-$P2996*N(Settings!$D$20))</f>
        <v/>
      </c>
      <c r="O2996">
        <f>IF($C2996="",0,IFERROR(MATCH($C2996,Settings!$D$11:$D$18,0),0))</f>
        <v/>
      </c>
      <c r="P2996">
        <f>IF(LOWER(TRIM($J2996&amp;""))="x",1,0)</f>
        <v/>
      </c>
    </row>
    <row r="2997">
      <c r="A2997" s="49" t="n"/>
      <c r="B2997" s="50" t="n"/>
      <c r="C2997" s="50" t="n"/>
      <c r="D2997" s="50" t="n"/>
      <c r="E2997" s="50" t="n"/>
      <c r="F2997" s="51" t="n"/>
      <c r="G2997" s="51" t="n"/>
      <c r="H2997" s="51" t="n"/>
      <c r="I2997" s="51" t="n"/>
      <c r="J2997" s="50" t="n"/>
      <c r="K2997" s="52">
        <f>IF(OR($A2997="",$E2997=""),"",IF($P2997=1,0,N($E2997)*N($F2997)-N($G2997)+N($H2997)))</f>
        <v/>
      </c>
      <c r="L2997" s="52">
        <f>IF(K2997="","",IF($P2997=1,0,N($E2997)*IFERROR(INDEX(Products!$D$8:$D$307,MATCH($D2997,Products!$A$8:$A$307,0)),0)))</f>
        <v/>
      </c>
      <c r="M2997" s="52">
        <f>IF(OR(K2997="",$O2997=0),IF(K2997="","",0),IF($P2997=1,0,K2997*(N(INDEX(Settings!$E$11:$E$18,$O2997))+N(INDEX(Settings!$G$11:$G$18,$O2997)))+N(INDEX(Settings!$F$11:$F$18,$O2997))))</f>
        <v/>
      </c>
      <c r="N2997" s="53">
        <f>IF(K2997="","",K2997-L2997-M2997-N($I2997)-$P2997*N(Settings!$D$20))</f>
        <v/>
      </c>
      <c r="O2997">
        <f>IF($C2997="",0,IFERROR(MATCH($C2997,Settings!$D$11:$D$18,0),0))</f>
        <v/>
      </c>
      <c r="P2997">
        <f>IF(LOWER(TRIM($J2997&amp;""))="x",1,0)</f>
        <v/>
      </c>
    </row>
    <row r="2998">
      <c r="A2998" s="49" t="n"/>
      <c r="B2998" s="50" t="n"/>
      <c r="C2998" s="50" t="n"/>
      <c r="D2998" s="50" t="n"/>
      <c r="E2998" s="50" t="n"/>
      <c r="F2998" s="51" t="n"/>
      <c r="G2998" s="51" t="n"/>
      <c r="H2998" s="51" t="n"/>
      <c r="I2998" s="51" t="n"/>
      <c r="J2998" s="50" t="n"/>
      <c r="K2998" s="52">
        <f>IF(OR($A2998="",$E2998=""),"",IF($P2998=1,0,N($E2998)*N($F2998)-N($G2998)+N($H2998)))</f>
        <v/>
      </c>
      <c r="L2998" s="52">
        <f>IF(K2998="","",IF($P2998=1,0,N($E2998)*IFERROR(INDEX(Products!$D$8:$D$307,MATCH($D2998,Products!$A$8:$A$307,0)),0)))</f>
        <v/>
      </c>
      <c r="M2998" s="52">
        <f>IF(OR(K2998="",$O2998=0),IF(K2998="","",0),IF($P2998=1,0,K2998*(N(INDEX(Settings!$E$11:$E$18,$O2998))+N(INDEX(Settings!$G$11:$G$18,$O2998)))+N(INDEX(Settings!$F$11:$F$18,$O2998))))</f>
        <v/>
      </c>
      <c r="N2998" s="53">
        <f>IF(K2998="","",K2998-L2998-M2998-N($I2998)-$P2998*N(Settings!$D$20))</f>
        <v/>
      </c>
      <c r="O2998">
        <f>IF($C2998="",0,IFERROR(MATCH($C2998,Settings!$D$11:$D$18,0),0))</f>
        <v/>
      </c>
      <c r="P2998">
        <f>IF(LOWER(TRIM($J2998&amp;""))="x",1,0)</f>
        <v/>
      </c>
    </row>
    <row r="2999">
      <c r="A2999" s="49" t="n"/>
      <c r="B2999" s="50" t="n"/>
      <c r="C2999" s="50" t="n"/>
      <c r="D2999" s="50" t="n"/>
      <c r="E2999" s="50" t="n"/>
      <c r="F2999" s="51" t="n"/>
      <c r="G2999" s="51" t="n"/>
      <c r="H2999" s="51" t="n"/>
      <c r="I2999" s="51" t="n"/>
      <c r="J2999" s="50" t="n"/>
      <c r="K2999" s="52">
        <f>IF(OR($A2999="",$E2999=""),"",IF($P2999=1,0,N($E2999)*N($F2999)-N($G2999)+N($H2999)))</f>
        <v/>
      </c>
      <c r="L2999" s="52">
        <f>IF(K2999="","",IF($P2999=1,0,N($E2999)*IFERROR(INDEX(Products!$D$8:$D$307,MATCH($D2999,Products!$A$8:$A$307,0)),0)))</f>
        <v/>
      </c>
      <c r="M2999" s="52">
        <f>IF(OR(K2999="",$O2999=0),IF(K2999="","",0),IF($P2999=1,0,K2999*(N(INDEX(Settings!$E$11:$E$18,$O2999))+N(INDEX(Settings!$G$11:$G$18,$O2999)))+N(INDEX(Settings!$F$11:$F$18,$O2999))))</f>
        <v/>
      </c>
      <c r="N2999" s="53">
        <f>IF(K2999="","",K2999-L2999-M2999-N($I2999)-$P2999*N(Settings!$D$20))</f>
        <v/>
      </c>
      <c r="O2999">
        <f>IF($C2999="",0,IFERROR(MATCH($C2999,Settings!$D$11:$D$18,0),0))</f>
        <v/>
      </c>
      <c r="P2999">
        <f>IF(LOWER(TRIM($J2999&amp;""))="x",1,0)</f>
        <v/>
      </c>
    </row>
    <row r="3000">
      <c r="A3000" s="49" t="n"/>
      <c r="B3000" s="50" t="n"/>
      <c r="C3000" s="50" t="n"/>
      <c r="D3000" s="50" t="n"/>
      <c r="E3000" s="50" t="n"/>
      <c r="F3000" s="51" t="n"/>
      <c r="G3000" s="51" t="n"/>
      <c r="H3000" s="51" t="n"/>
      <c r="I3000" s="51" t="n"/>
      <c r="J3000" s="50" t="n"/>
      <c r="K3000" s="52">
        <f>IF(OR($A3000="",$E3000=""),"",IF($P3000=1,0,N($E3000)*N($F3000)-N($G3000)+N($H3000)))</f>
        <v/>
      </c>
      <c r="L3000" s="52">
        <f>IF(K3000="","",IF($P3000=1,0,N($E3000)*IFERROR(INDEX(Products!$D$8:$D$307,MATCH($D3000,Products!$A$8:$A$307,0)),0)))</f>
        <v/>
      </c>
      <c r="M3000" s="52">
        <f>IF(OR(K3000="",$O3000=0),IF(K3000="","",0),IF($P3000=1,0,K3000*(N(INDEX(Settings!$E$11:$E$18,$O3000))+N(INDEX(Settings!$G$11:$G$18,$O3000)))+N(INDEX(Settings!$F$11:$F$18,$O3000))))</f>
        <v/>
      </c>
      <c r="N3000" s="53">
        <f>IF(K3000="","",K3000-L3000-M3000-N($I3000)-$P3000*N(Settings!$D$20))</f>
        <v/>
      </c>
      <c r="O3000">
        <f>IF($C3000="",0,IFERROR(MATCH($C3000,Settings!$D$11:$D$18,0),0))</f>
        <v/>
      </c>
      <c r="P3000">
        <f>IF(LOWER(TRIM($J3000&amp;""))="x",1,0)</f>
        <v/>
      </c>
    </row>
    <row r="3001">
      <c r="A3001" s="49" t="n"/>
      <c r="B3001" s="50" t="n"/>
      <c r="C3001" s="50" t="n"/>
      <c r="D3001" s="50" t="n"/>
      <c r="E3001" s="50" t="n"/>
      <c r="F3001" s="51" t="n"/>
      <c r="G3001" s="51" t="n"/>
      <c r="H3001" s="51" t="n"/>
      <c r="I3001" s="51" t="n"/>
      <c r="J3001" s="50" t="n"/>
      <c r="K3001" s="52">
        <f>IF(OR($A3001="",$E3001=""),"",IF($P3001=1,0,N($E3001)*N($F3001)-N($G3001)+N($H3001)))</f>
        <v/>
      </c>
      <c r="L3001" s="52">
        <f>IF(K3001="","",IF($P3001=1,0,N($E3001)*IFERROR(INDEX(Products!$D$8:$D$307,MATCH($D3001,Products!$A$8:$A$307,0)),0)))</f>
        <v/>
      </c>
      <c r="M3001" s="52">
        <f>IF(OR(K3001="",$O3001=0),IF(K3001="","",0),IF($P3001=1,0,K3001*(N(INDEX(Settings!$E$11:$E$18,$O3001))+N(INDEX(Settings!$G$11:$G$18,$O3001)))+N(INDEX(Settings!$F$11:$F$18,$O3001))))</f>
        <v/>
      </c>
      <c r="N3001" s="53">
        <f>IF(K3001="","",K3001-L3001-M3001-N($I3001)-$P3001*N(Settings!$D$20))</f>
        <v/>
      </c>
      <c r="O3001">
        <f>IF($C3001="",0,IFERROR(MATCH($C3001,Settings!$D$11:$D$18,0),0))</f>
        <v/>
      </c>
      <c r="P3001">
        <f>IF(LOWER(TRIM($J3001&amp;""))="x",1,0)</f>
        <v/>
      </c>
    </row>
    <row r="3002">
      <c r="A3002" s="49" t="n"/>
      <c r="B3002" s="50" t="n"/>
      <c r="C3002" s="50" t="n"/>
      <c r="D3002" s="50" t="n"/>
      <c r="E3002" s="50" t="n"/>
      <c r="F3002" s="51" t="n"/>
      <c r="G3002" s="51" t="n"/>
      <c r="H3002" s="51" t="n"/>
      <c r="I3002" s="51" t="n"/>
      <c r="J3002" s="50" t="n"/>
      <c r="K3002" s="52">
        <f>IF(OR($A3002="",$E3002=""),"",IF($P3002=1,0,N($E3002)*N($F3002)-N($G3002)+N($H3002)))</f>
        <v/>
      </c>
      <c r="L3002" s="52">
        <f>IF(K3002="","",IF($P3002=1,0,N($E3002)*IFERROR(INDEX(Products!$D$8:$D$307,MATCH($D3002,Products!$A$8:$A$307,0)),0)))</f>
        <v/>
      </c>
      <c r="M3002" s="52">
        <f>IF(OR(K3002="",$O3002=0),IF(K3002="","",0),IF($P3002=1,0,K3002*(N(INDEX(Settings!$E$11:$E$18,$O3002))+N(INDEX(Settings!$G$11:$G$18,$O3002)))+N(INDEX(Settings!$F$11:$F$18,$O3002))))</f>
        <v/>
      </c>
      <c r="N3002" s="53">
        <f>IF(K3002="","",K3002-L3002-M3002-N($I3002)-$P3002*N(Settings!$D$20))</f>
        <v/>
      </c>
      <c r="O3002">
        <f>IF($C3002="",0,IFERROR(MATCH($C3002,Settings!$D$11:$D$18,0),0))</f>
        <v/>
      </c>
      <c r="P3002">
        <f>IF(LOWER(TRIM($J3002&amp;""))="x",1,0)</f>
        <v/>
      </c>
    </row>
    <row r="3003">
      <c r="A3003" s="49" t="n"/>
      <c r="B3003" s="50" t="n"/>
      <c r="C3003" s="50" t="n"/>
      <c r="D3003" s="50" t="n"/>
      <c r="E3003" s="50" t="n"/>
      <c r="F3003" s="51" t="n"/>
      <c r="G3003" s="51" t="n"/>
      <c r="H3003" s="51" t="n"/>
      <c r="I3003" s="51" t="n"/>
      <c r="J3003" s="50" t="n"/>
      <c r="K3003" s="52">
        <f>IF(OR($A3003="",$E3003=""),"",IF($P3003=1,0,N($E3003)*N($F3003)-N($G3003)+N($H3003)))</f>
        <v/>
      </c>
      <c r="L3003" s="52">
        <f>IF(K3003="","",IF($P3003=1,0,N($E3003)*IFERROR(INDEX(Products!$D$8:$D$307,MATCH($D3003,Products!$A$8:$A$307,0)),0)))</f>
        <v/>
      </c>
      <c r="M3003" s="52">
        <f>IF(OR(K3003="",$O3003=0),IF(K3003="","",0),IF($P3003=1,0,K3003*(N(INDEX(Settings!$E$11:$E$18,$O3003))+N(INDEX(Settings!$G$11:$G$18,$O3003)))+N(INDEX(Settings!$F$11:$F$18,$O3003))))</f>
        <v/>
      </c>
      <c r="N3003" s="53">
        <f>IF(K3003="","",K3003-L3003-M3003-N($I3003)-$P3003*N(Settings!$D$20))</f>
        <v/>
      </c>
      <c r="O3003">
        <f>IF($C3003="",0,IFERROR(MATCH($C3003,Settings!$D$11:$D$18,0),0))</f>
        <v/>
      </c>
      <c r="P3003">
        <f>IF(LOWER(TRIM($J3003&amp;""))="x",1,0)</f>
        <v/>
      </c>
    </row>
    <row r="3004">
      <c r="A3004" s="49" t="n"/>
      <c r="B3004" s="50" t="n"/>
      <c r="C3004" s="50" t="n"/>
      <c r="D3004" s="50" t="n"/>
      <c r="E3004" s="50" t="n"/>
      <c r="F3004" s="51" t="n"/>
      <c r="G3004" s="51" t="n"/>
      <c r="H3004" s="51" t="n"/>
      <c r="I3004" s="51" t="n"/>
      <c r="J3004" s="50" t="n"/>
      <c r="K3004" s="52">
        <f>IF(OR($A3004="",$E3004=""),"",IF($P3004=1,0,N($E3004)*N($F3004)-N($G3004)+N($H3004)))</f>
        <v/>
      </c>
      <c r="L3004" s="52">
        <f>IF(K3004="","",IF($P3004=1,0,N($E3004)*IFERROR(INDEX(Products!$D$8:$D$307,MATCH($D3004,Products!$A$8:$A$307,0)),0)))</f>
        <v/>
      </c>
      <c r="M3004" s="52">
        <f>IF(OR(K3004="",$O3004=0),IF(K3004="","",0),IF($P3004=1,0,K3004*(N(INDEX(Settings!$E$11:$E$18,$O3004))+N(INDEX(Settings!$G$11:$G$18,$O3004)))+N(INDEX(Settings!$F$11:$F$18,$O3004))))</f>
        <v/>
      </c>
      <c r="N3004" s="53">
        <f>IF(K3004="","",K3004-L3004-M3004-N($I3004)-$P3004*N(Settings!$D$20))</f>
        <v/>
      </c>
      <c r="O3004">
        <f>IF($C3004="",0,IFERROR(MATCH($C3004,Settings!$D$11:$D$18,0),0))</f>
        <v/>
      </c>
      <c r="P3004">
        <f>IF(LOWER(TRIM($J3004&amp;""))="x",1,0)</f>
        <v/>
      </c>
    </row>
    <row r="3005">
      <c r="A3005" s="49" t="n"/>
      <c r="B3005" s="50" t="n"/>
      <c r="C3005" s="50" t="n"/>
      <c r="D3005" s="50" t="n"/>
      <c r="E3005" s="50" t="n"/>
      <c r="F3005" s="51" t="n"/>
      <c r="G3005" s="51" t="n"/>
      <c r="H3005" s="51" t="n"/>
      <c r="I3005" s="51" t="n"/>
      <c r="J3005" s="50" t="n"/>
      <c r="K3005" s="52">
        <f>IF(OR($A3005="",$E3005=""),"",IF($P3005=1,0,N($E3005)*N($F3005)-N($G3005)+N($H3005)))</f>
        <v/>
      </c>
      <c r="L3005" s="52">
        <f>IF(K3005="","",IF($P3005=1,0,N($E3005)*IFERROR(INDEX(Products!$D$8:$D$307,MATCH($D3005,Products!$A$8:$A$307,0)),0)))</f>
        <v/>
      </c>
      <c r="M3005" s="52">
        <f>IF(OR(K3005="",$O3005=0),IF(K3005="","",0),IF($P3005=1,0,K3005*(N(INDEX(Settings!$E$11:$E$18,$O3005))+N(INDEX(Settings!$G$11:$G$18,$O3005)))+N(INDEX(Settings!$F$11:$F$18,$O3005))))</f>
        <v/>
      </c>
      <c r="N3005" s="53">
        <f>IF(K3005="","",K3005-L3005-M3005-N($I3005)-$P3005*N(Settings!$D$20))</f>
        <v/>
      </c>
      <c r="O3005">
        <f>IF($C3005="",0,IFERROR(MATCH($C3005,Settings!$D$11:$D$18,0),0))</f>
        <v/>
      </c>
      <c r="P3005">
        <f>IF(LOWER(TRIM($J3005&amp;""))="x",1,0)</f>
        <v/>
      </c>
    </row>
    <row r="3006">
      <c r="A3006" s="49" t="n"/>
      <c r="B3006" s="50" t="n"/>
      <c r="C3006" s="50" t="n"/>
      <c r="D3006" s="50" t="n"/>
      <c r="E3006" s="50" t="n"/>
      <c r="F3006" s="51" t="n"/>
      <c r="G3006" s="51" t="n"/>
      <c r="H3006" s="51" t="n"/>
      <c r="I3006" s="51" t="n"/>
      <c r="J3006" s="50" t="n"/>
      <c r="K3006" s="52">
        <f>IF(OR($A3006="",$E3006=""),"",IF($P3006=1,0,N($E3006)*N($F3006)-N($G3006)+N($H3006)))</f>
        <v/>
      </c>
      <c r="L3006" s="52">
        <f>IF(K3006="","",IF($P3006=1,0,N($E3006)*IFERROR(INDEX(Products!$D$8:$D$307,MATCH($D3006,Products!$A$8:$A$307,0)),0)))</f>
        <v/>
      </c>
      <c r="M3006" s="52">
        <f>IF(OR(K3006="",$O3006=0),IF(K3006="","",0),IF($P3006=1,0,K3006*(N(INDEX(Settings!$E$11:$E$18,$O3006))+N(INDEX(Settings!$G$11:$G$18,$O3006)))+N(INDEX(Settings!$F$11:$F$18,$O3006))))</f>
        <v/>
      </c>
      <c r="N3006" s="53">
        <f>IF(K3006="","",K3006-L3006-M3006-N($I3006)-$P3006*N(Settings!$D$20))</f>
        <v/>
      </c>
      <c r="O3006">
        <f>IF($C3006="",0,IFERROR(MATCH($C3006,Settings!$D$11:$D$18,0),0))</f>
        <v/>
      </c>
      <c r="P3006">
        <f>IF(LOWER(TRIM($J3006&amp;""))="x",1,0)</f>
        <v/>
      </c>
    </row>
    <row r="3007">
      <c r="A3007" s="49" t="n"/>
      <c r="B3007" s="50" t="n"/>
      <c r="C3007" s="50" t="n"/>
      <c r="D3007" s="50" t="n"/>
      <c r="E3007" s="50" t="n"/>
      <c r="F3007" s="51" t="n"/>
      <c r="G3007" s="51" t="n"/>
      <c r="H3007" s="51" t="n"/>
      <c r="I3007" s="51" t="n"/>
      <c r="J3007" s="50" t="n"/>
      <c r="K3007" s="52">
        <f>IF(OR($A3007="",$E3007=""),"",IF($P3007=1,0,N($E3007)*N($F3007)-N($G3007)+N($H3007)))</f>
        <v/>
      </c>
      <c r="L3007" s="52">
        <f>IF(K3007="","",IF($P3007=1,0,N($E3007)*IFERROR(INDEX(Products!$D$8:$D$307,MATCH($D3007,Products!$A$8:$A$307,0)),0)))</f>
        <v/>
      </c>
      <c r="M3007" s="52">
        <f>IF(OR(K3007="",$O3007=0),IF(K3007="","",0),IF($P3007=1,0,K3007*(N(INDEX(Settings!$E$11:$E$18,$O3007))+N(INDEX(Settings!$G$11:$G$18,$O3007)))+N(INDEX(Settings!$F$11:$F$18,$O3007))))</f>
        <v/>
      </c>
      <c r="N3007" s="53">
        <f>IF(K3007="","",K3007-L3007-M3007-N($I3007)-$P3007*N(Settings!$D$20))</f>
        <v/>
      </c>
      <c r="O3007">
        <f>IF($C3007="",0,IFERROR(MATCH($C3007,Settings!$D$11:$D$18,0),0))</f>
        <v/>
      </c>
      <c r="P3007">
        <f>IF(LOWER(TRIM($J3007&amp;""))="x",1,0)</f>
        <v/>
      </c>
    </row>
    <row r="3008">
      <c r="A3008" s="49" t="n"/>
      <c r="B3008" s="50" t="n"/>
      <c r="C3008" s="50" t="n"/>
      <c r="D3008" s="50" t="n"/>
      <c r="E3008" s="50" t="n"/>
      <c r="F3008" s="51" t="n"/>
      <c r="G3008" s="51" t="n"/>
      <c r="H3008" s="51" t="n"/>
      <c r="I3008" s="51" t="n"/>
      <c r="J3008" s="50" t="n"/>
      <c r="K3008" s="52">
        <f>IF(OR($A3008="",$E3008=""),"",IF($P3008=1,0,N($E3008)*N($F3008)-N($G3008)+N($H3008)))</f>
        <v/>
      </c>
      <c r="L3008" s="52">
        <f>IF(K3008="","",IF($P3008=1,0,N($E3008)*IFERROR(INDEX(Products!$D$8:$D$307,MATCH($D3008,Products!$A$8:$A$307,0)),0)))</f>
        <v/>
      </c>
      <c r="M3008" s="52">
        <f>IF(OR(K3008="",$O3008=0),IF(K3008="","",0),IF($P3008=1,0,K3008*(N(INDEX(Settings!$E$11:$E$18,$O3008))+N(INDEX(Settings!$G$11:$G$18,$O3008)))+N(INDEX(Settings!$F$11:$F$18,$O3008))))</f>
        <v/>
      </c>
      <c r="N3008" s="53">
        <f>IF(K3008="","",K3008-L3008-M3008-N($I3008)-$P3008*N(Settings!$D$20))</f>
        <v/>
      </c>
      <c r="O3008">
        <f>IF($C3008="",0,IFERROR(MATCH($C3008,Settings!$D$11:$D$18,0),0))</f>
        <v/>
      </c>
      <c r="P3008">
        <f>IF(LOWER(TRIM($J3008&amp;""))="x",1,0)</f>
        <v/>
      </c>
    </row>
    <row r="3009">
      <c r="A3009" s="49" t="n"/>
      <c r="B3009" s="50" t="n"/>
      <c r="C3009" s="50" t="n"/>
      <c r="D3009" s="50" t="n"/>
      <c r="E3009" s="50" t="n"/>
      <c r="F3009" s="51" t="n"/>
      <c r="G3009" s="51" t="n"/>
      <c r="H3009" s="51" t="n"/>
      <c r="I3009" s="51" t="n"/>
      <c r="J3009" s="50" t="n"/>
      <c r="K3009" s="52">
        <f>IF(OR($A3009="",$E3009=""),"",IF($P3009=1,0,N($E3009)*N($F3009)-N($G3009)+N($H3009)))</f>
        <v/>
      </c>
      <c r="L3009" s="52">
        <f>IF(K3009="","",IF($P3009=1,0,N($E3009)*IFERROR(INDEX(Products!$D$8:$D$307,MATCH($D3009,Products!$A$8:$A$307,0)),0)))</f>
        <v/>
      </c>
      <c r="M3009" s="52">
        <f>IF(OR(K3009="",$O3009=0),IF(K3009="","",0),IF($P3009=1,0,K3009*(N(INDEX(Settings!$E$11:$E$18,$O3009))+N(INDEX(Settings!$G$11:$G$18,$O3009)))+N(INDEX(Settings!$F$11:$F$18,$O3009))))</f>
        <v/>
      </c>
      <c r="N3009" s="53">
        <f>IF(K3009="","",K3009-L3009-M3009-N($I3009)-$P3009*N(Settings!$D$20))</f>
        <v/>
      </c>
      <c r="O3009">
        <f>IF($C3009="",0,IFERROR(MATCH($C3009,Settings!$D$11:$D$18,0),0))</f>
        <v/>
      </c>
      <c r="P3009">
        <f>IF(LOWER(TRIM($J3009&amp;""))="x",1,0)</f>
        <v/>
      </c>
    </row>
    <row r="3010">
      <c r="A3010" s="49" t="n"/>
      <c r="B3010" s="50" t="n"/>
      <c r="C3010" s="50" t="n"/>
      <c r="D3010" s="50" t="n"/>
      <c r="E3010" s="50" t="n"/>
      <c r="F3010" s="51" t="n"/>
      <c r="G3010" s="51" t="n"/>
      <c r="H3010" s="51" t="n"/>
      <c r="I3010" s="51" t="n"/>
      <c r="J3010" s="50" t="n"/>
      <c r="K3010" s="52">
        <f>IF(OR($A3010="",$E3010=""),"",IF($P3010=1,0,N($E3010)*N($F3010)-N($G3010)+N($H3010)))</f>
        <v/>
      </c>
      <c r="L3010" s="52">
        <f>IF(K3010="","",IF($P3010=1,0,N($E3010)*IFERROR(INDEX(Products!$D$8:$D$307,MATCH($D3010,Products!$A$8:$A$307,0)),0)))</f>
        <v/>
      </c>
      <c r="M3010" s="52">
        <f>IF(OR(K3010="",$O3010=0),IF(K3010="","",0),IF($P3010=1,0,K3010*(N(INDEX(Settings!$E$11:$E$18,$O3010))+N(INDEX(Settings!$G$11:$G$18,$O3010)))+N(INDEX(Settings!$F$11:$F$18,$O3010))))</f>
        <v/>
      </c>
      <c r="N3010" s="53">
        <f>IF(K3010="","",K3010-L3010-M3010-N($I3010)-$P3010*N(Settings!$D$20))</f>
        <v/>
      </c>
      <c r="O3010">
        <f>IF($C3010="",0,IFERROR(MATCH($C3010,Settings!$D$11:$D$18,0),0))</f>
        <v/>
      </c>
      <c r="P3010">
        <f>IF(LOWER(TRIM($J3010&amp;""))="x",1,0)</f>
        <v/>
      </c>
    </row>
    <row r="3011">
      <c r="A3011" s="49" t="n"/>
      <c r="B3011" s="50" t="n"/>
      <c r="C3011" s="50" t="n"/>
      <c r="D3011" s="50" t="n"/>
      <c r="E3011" s="50" t="n"/>
      <c r="F3011" s="51" t="n"/>
      <c r="G3011" s="51" t="n"/>
      <c r="H3011" s="51" t="n"/>
      <c r="I3011" s="51" t="n"/>
      <c r="J3011" s="50" t="n"/>
      <c r="K3011" s="52">
        <f>IF(OR($A3011="",$E3011=""),"",IF($P3011=1,0,N($E3011)*N($F3011)-N($G3011)+N($H3011)))</f>
        <v/>
      </c>
      <c r="L3011" s="52">
        <f>IF(K3011="","",IF($P3011=1,0,N($E3011)*IFERROR(INDEX(Products!$D$8:$D$307,MATCH($D3011,Products!$A$8:$A$307,0)),0)))</f>
        <v/>
      </c>
      <c r="M3011" s="52">
        <f>IF(OR(K3011="",$O3011=0),IF(K3011="","",0),IF($P3011=1,0,K3011*(N(INDEX(Settings!$E$11:$E$18,$O3011))+N(INDEX(Settings!$G$11:$G$18,$O3011)))+N(INDEX(Settings!$F$11:$F$18,$O3011))))</f>
        <v/>
      </c>
      <c r="N3011" s="53">
        <f>IF(K3011="","",K3011-L3011-M3011-N($I3011)-$P3011*N(Settings!$D$20))</f>
        <v/>
      </c>
      <c r="O3011">
        <f>IF($C3011="",0,IFERROR(MATCH($C3011,Settings!$D$11:$D$18,0),0))</f>
        <v/>
      </c>
      <c r="P3011">
        <f>IF(LOWER(TRIM($J3011&amp;""))="x",1,0)</f>
        <v/>
      </c>
    </row>
    <row r="3012">
      <c r="A3012" s="49" t="n"/>
      <c r="B3012" s="50" t="n"/>
      <c r="C3012" s="50" t="n"/>
      <c r="D3012" s="50" t="n"/>
      <c r="E3012" s="50" t="n"/>
      <c r="F3012" s="51" t="n"/>
      <c r="G3012" s="51" t="n"/>
      <c r="H3012" s="51" t="n"/>
      <c r="I3012" s="51" t="n"/>
      <c r="J3012" s="50" t="n"/>
      <c r="K3012" s="52">
        <f>IF(OR($A3012="",$E3012=""),"",IF($P3012=1,0,N($E3012)*N($F3012)-N($G3012)+N($H3012)))</f>
        <v/>
      </c>
      <c r="L3012" s="52">
        <f>IF(K3012="","",IF($P3012=1,0,N($E3012)*IFERROR(INDEX(Products!$D$8:$D$307,MATCH($D3012,Products!$A$8:$A$307,0)),0)))</f>
        <v/>
      </c>
      <c r="M3012" s="52">
        <f>IF(OR(K3012="",$O3012=0),IF(K3012="","",0),IF($P3012=1,0,K3012*(N(INDEX(Settings!$E$11:$E$18,$O3012))+N(INDEX(Settings!$G$11:$G$18,$O3012)))+N(INDEX(Settings!$F$11:$F$18,$O3012))))</f>
        <v/>
      </c>
      <c r="N3012" s="53">
        <f>IF(K3012="","",K3012-L3012-M3012-N($I3012)-$P3012*N(Settings!$D$20))</f>
        <v/>
      </c>
      <c r="O3012">
        <f>IF($C3012="",0,IFERROR(MATCH($C3012,Settings!$D$11:$D$18,0),0))</f>
        <v/>
      </c>
      <c r="P3012">
        <f>IF(LOWER(TRIM($J3012&amp;""))="x",1,0)</f>
        <v/>
      </c>
    </row>
    <row r="3013">
      <c r="A3013" s="49" t="n"/>
      <c r="B3013" s="50" t="n"/>
      <c r="C3013" s="50" t="n"/>
      <c r="D3013" s="50" t="n"/>
      <c r="E3013" s="50" t="n"/>
      <c r="F3013" s="51" t="n"/>
      <c r="G3013" s="51" t="n"/>
      <c r="H3013" s="51" t="n"/>
      <c r="I3013" s="51" t="n"/>
      <c r="J3013" s="50" t="n"/>
      <c r="K3013" s="52">
        <f>IF(OR($A3013="",$E3013=""),"",IF($P3013=1,0,N($E3013)*N($F3013)-N($G3013)+N($H3013)))</f>
        <v/>
      </c>
      <c r="L3013" s="52">
        <f>IF(K3013="","",IF($P3013=1,0,N($E3013)*IFERROR(INDEX(Products!$D$8:$D$307,MATCH($D3013,Products!$A$8:$A$307,0)),0)))</f>
        <v/>
      </c>
      <c r="M3013" s="52">
        <f>IF(OR(K3013="",$O3013=0),IF(K3013="","",0),IF($P3013=1,0,K3013*(N(INDEX(Settings!$E$11:$E$18,$O3013))+N(INDEX(Settings!$G$11:$G$18,$O3013)))+N(INDEX(Settings!$F$11:$F$18,$O3013))))</f>
        <v/>
      </c>
      <c r="N3013" s="53">
        <f>IF(K3013="","",K3013-L3013-M3013-N($I3013)-$P3013*N(Settings!$D$20))</f>
        <v/>
      </c>
      <c r="O3013">
        <f>IF($C3013="",0,IFERROR(MATCH($C3013,Settings!$D$11:$D$18,0),0))</f>
        <v/>
      </c>
      <c r="P3013">
        <f>IF(LOWER(TRIM($J3013&amp;""))="x",1,0)</f>
        <v/>
      </c>
    </row>
    <row r="3014">
      <c r="A3014" s="49" t="n"/>
      <c r="B3014" s="50" t="n"/>
      <c r="C3014" s="50" t="n"/>
      <c r="D3014" s="50" t="n"/>
      <c r="E3014" s="50" t="n"/>
      <c r="F3014" s="51" t="n"/>
      <c r="G3014" s="51" t="n"/>
      <c r="H3014" s="51" t="n"/>
      <c r="I3014" s="51" t="n"/>
      <c r="J3014" s="50" t="n"/>
      <c r="K3014" s="52">
        <f>IF(OR($A3014="",$E3014=""),"",IF($P3014=1,0,N($E3014)*N($F3014)-N($G3014)+N($H3014)))</f>
        <v/>
      </c>
      <c r="L3014" s="52">
        <f>IF(K3014="","",IF($P3014=1,0,N($E3014)*IFERROR(INDEX(Products!$D$8:$D$307,MATCH($D3014,Products!$A$8:$A$307,0)),0)))</f>
        <v/>
      </c>
      <c r="M3014" s="52">
        <f>IF(OR(K3014="",$O3014=0),IF(K3014="","",0),IF($P3014=1,0,K3014*(N(INDEX(Settings!$E$11:$E$18,$O3014))+N(INDEX(Settings!$G$11:$G$18,$O3014)))+N(INDEX(Settings!$F$11:$F$18,$O3014))))</f>
        <v/>
      </c>
      <c r="N3014" s="53">
        <f>IF(K3014="","",K3014-L3014-M3014-N($I3014)-$P3014*N(Settings!$D$20))</f>
        <v/>
      </c>
      <c r="O3014">
        <f>IF($C3014="",0,IFERROR(MATCH($C3014,Settings!$D$11:$D$18,0),0))</f>
        <v/>
      </c>
      <c r="P3014">
        <f>IF(LOWER(TRIM($J3014&amp;""))="x",1,0)</f>
        <v/>
      </c>
    </row>
    <row r="3015">
      <c r="A3015" s="49" t="n"/>
      <c r="B3015" s="50" t="n"/>
      <c r="C3015" s="50" t="n"/>
      <c r="D3015" s="50" t="n"/>
      <c r="E3015" s="50" t="n"/>
      <c r="F3015" s="51" t="n"/>
      <c r="G3015" s="51" t="n"/>
      <c r="H3015" s="51" t="n"/>
      <c r="I3015" s="51" t="n"/>
      <c r="J3015" s="50" t="n"/>
      <c r="K3015" s="52">
        <f>IF(OR($A3015="",$E3015=""),"",IF($P3015=1,0,N($E3015)*N($F3015)-N($G3015)+N($H3015)))</f>
        <v/>
      </c>
      <c r="L3015" s="52">
        <f>IF(K3015="","",IF($P3015=1,0,N($E3015)*IFERROR(INDEX(Products!$D$8:$D$307,MATCH($D3015,Products!$A$8:$A$307,0)),0)))</f>
        <v/>
      </c>
      <c r="M3015" s="52">
        <f>IF(OR(K3015="",$O3015=0),IF(K3015="","",0),IF($P3015=1,0,K3015*(N(INDEX(Settings!$E$11:$E$18,$O3015))+N(INDEX(Settings!$G$11:$G$18,$O3015)))+N(INDEX(Settings!$F$11:$F$18,$O3015))))</f>
        <v/>
      </c>
      <c r="N3015" s="53">
        <f>IF(K3015="","",K3015-L3015-M3015-N($I3015)-$P3015*N(Settings!$D$20))</f>
        <v/>
      </c>
      <c r="O3015">
        <f>IF($C3015="",0,IFERROR(MATCH($C3015,Settings!$D$11:$D$18,0),0))</f>
        <v/>
      </c>
      <c r="P3015">
        <f>IF(LOWER(TRIM($J3015&amp;""))="x",1,0)</f>
        <v/>
      </c>
    </row>
    <row r="3016">
      <c r="A3016" s="49" t="n"/>
      <c r="B3016" s="50" t="n"/>
      <c r="C3016" s="50" t="n"/>
      <c r="D3016" s="50" t="n"/>
      <c r="E3016" s="50" t="n"/>
      <c r="F3016" s="51" t="n"/>
      <c r="G3016" s="51" t="n"/>
      <c r="H3016" s="51" t="n"/>
      <c r="I3016" s="51" t="n"/>
      <c r="J3016" s="50" t="n"/>
      <c r="K3016" s="52">
        <f>IF(OR($A3016="",$E3016=""),"",IF($P3016=1,0,N($E3016)*N($F3016)-N($G3016)+N($H3016)))</f>
        <v/>
      </c>
      <c r="L3016" s="52">
        <f>IF(K3016="","",IF($P3016=1,0,N($E3016)*IFERROR(INDEX(Products!$D$8:$D$307,MATCH($D3016,Products!$A$8:$A$307,0)),0)))</f>
        <v/>
      </c>
      <c r="M3016" s="52">
        <f>IF(OR(K3016="",$O3016=0),IF(K3016="","",0),IF($P3016=1,0,K3016*(N(INDEX(Settings!$E$11:$E$18,$O3016))+N(INDEX(Settings!$G$11:$G$18,$O3016)))+N(INDEX(Settings!$F$11:$F$18,$O3016))))</f>
        <v/>
      </c>
      <c r="N3016" s="53">
        <f>IF(K3016="","",K3016-L3016-M3016-N($I3016)-$P3016*N(Settings!$D$20))</f>
        <v/>
      </c>
      <c r="O3016">
        <f>IF($C3016="",0,IFERROR(MATCH($C3016,Settings!$D$11:$D$18,0),0))</f>
        <v/>
      </c>
      <c r="P3016">
        <f>IF(LOWER(TRIM($J3016&amp;""))="x",1,0)</f>
        <v/>
      </c>
    </row>
    <row r="3017">
      <c r="A3017" s="49" t="n"/>
      <c r="B3017" s="50" t="n"/>
      <c r="C3017" s="50" t="n"/>
      <c r="D3017" s="50" t="n"/>
      <c r="E3017" s="50" t="n"/>
      <c r="F3017" s="51" t="n"/>
      <c r="G3017" s="51" t="n"/>
      <c r="H3017" s="51" t="n"/>
      <c r="I3017" s="51" t="n"/>
      <c r="J3017" s="50" t="n"/>
      <c r="K3017" s="52">
        <f>IF(OR($A3017="",$E3017=""),"",IF($P3017=1,0,N($E3017)*N($F3017)-N($G3017)+N($H3017)))</f>
        <v/>
      </c>
      <c r="L3017" s="52">
        <f>IF(K3017="","",IF($P3017=1,0,N($E3017)*IFERROR(INDEX(Products!$D$8:$D$307,MATCH($D3017,Products!$A$8:$A$307,0)),0)))</f>
        <v/>
      </c>
      <c r="M3017" s="52">
        <f>IF(OR(K3017="",$O3017=0),IF(K3017="","",0),IF($P3017=1,0,K3017*(N(INDEX(Settings!$E$11:$E$18,$O3017))+N(INDEX(Settings!$G$11:$G$18,$O3017)))+N(INDEX(Settings!$F$11:$F$18,$O3017))))</f>
        <v/>
      </c>
      <c r="N3017" s="53">
        <f>IF(K3017="","",K3017-L3017-M3017-N($I3017)-$P3017*N(Settings!$D$20))</f>
        <v/>
      </c>
      <c r="O3017">
        <f>IF($C3017="",0,IFERROR(MATCH($C3017,Settings!$D$11:$D$18,0),0))</f>
        <v/>
      </c>
      <c r="P3017">
        <f>IF(LOWER(TRIM($J3017&amp;""))="x",1,0)</f>
        <v/>
      </c>
    </row>
    <row r="3018">
      <c r="A3018" s="49" t="n"/>
      <c r="B3018" s="50" t="n"/>
      <c r="C3018" s="50" t="n"/>
      <c r="D3018" s="50" t="n"/>
      <c r="E3018" s="50" t="n"/>
      <c r="F3018" s="51" t="n"/>
      <c r="G3018" s="51" t="n"/>
      <c r="H3018" s="51" t="n"/>
      <c r="I3018" s="51" t="n"/>
      <c r="J3018" s="50" t="n"/>
      <c r="K3018" s="52">
        <f>IF(OR($A3018="",$E3018=""),"",IF($P3018=1,0,N($E3018)*N($F3018)-N($G3018)+N($H3018)))</f>
        <v/>
      </c>
      <c r="L3018" s="52">
        <f>IF(K3018="","",IF($P3018=1,0,N($E3018)*IFERROR(INDEX(Products!$D$8:$D$307,MATCH($D3018,Products!$A$8:$A$307,0)),0)))</f>
        <v/>
      </c>
      <c r="M3018" s="52">
        <f>IF(OR(K3018="",$O3018=0),IF(K3018="","",0),IF($P3018=1,0,K3018*(N(INDEX(Settings!$E$11:$E$18,$O3018))+N(INDEX(Settings!$G$11:$G$18,$O3018)))+N(INDEX(Settings!$F$11:$F$18,$O3018))))</f>
        <v/>
      </c>
      <c r="N3018" s="53">
        <f>IF(K3018="","",K3018-L3018-M3018-N($I3018)-$P3018*N(Settings!$D$20))</f>
        <v/>
      </c>
      <c r="O3018">
        <f>IF($C3018="",0,IFERROR(MATCH($C3018,Settings!$D$11:$D$18,0),0))</f>
        <v/>
      </c>
      <c r="P3018">
        <f>IF(LOWER(TRIM($J3018&amp;""))="x",1,0)</f>
        <v/>
      </c>
    </row>
    <row r="3019">
      <c r="A3019" s="49" t="n"/>
      <c r="B3019" s="50" t="n"/>
      <c r="C3019" s="50" t="n"/>
      <c r="D3019" s="50" t="n"/>
      <c r="E3019" s="50" t="n"/>
      <c r="F3019" s="51" t="n"/>
      <c r="G3019" s="51" t="n"/>
      <c r="H3019" s="51" t="n"/>
      <c r="I3019" s="51" t="n"/>
      <c r="J3019" s="50" t="n"/>
      <c r="K3019" s="52">
        <f>IF(OR($A3019="",$E3019=""),"",IF($P3019=1,0,N($E3019)*N($F3019)-N($G3019)+N($H3019)))</f>
        <v/>
      </c>
      <c r="L3019" s="52">
        <f>IF(K3019="","",IF($P3019=1,0,N($E3019)*IFERROR(INDEX(Products!$D$8:$D$307,MATCH($D3019,Products!$A$8:$A$307,0)),0)))</f>
        <v/>
      </c>
      <c r="M3019" s="52">
        <f>IF(OR(K3019="",$O3019=0),IF(K3019="","",0),IF($P3019=1,0,K3019*(N(INDEX(Settings!$E$11:$E$18,$O3019))+N(INDEX(Settings!$G$11:$G$18,$O3019)))+N(INDEX(Settings!$F$11:$F$18,$O3019))))</f>
        <v/>
      </c>
      <c r="N3019" s="53">
        <f>IF(K3019="","",K3019-L3019-M3019-N($I3019)-$P3019*N(Settings!$D$20))</f>
        <v/>
      </c>
      <c r="O3019">
        <f>IF($C3019="",0,IFERROR(MATCH($C3019,Settings!$D$11:$D$18,0),0))</f>
        <v/>
      </c>
      <c r="P3019">
        <f>IF(LOWER(TRIM($J3019&amp;""))="x",1,0)</f>
        <v/>
      </c>
    </row>
    <row r="3020">
      <c r="A3020" s="49" t="n"/>
      <c r="B3020" s="50" t="n"/>
      <c r="C3020" s="50" t="n"/>
      <c r="D3020" s="50" t="n"/>
      <c r="E3020" s="50" t="n"/>
      <c r="F3020" s="51" t="n"/>
      <c r="G3020" s="51" t="n"/>
      <c r="H3020" s="51" t="n"/>
      <c r="I3020" s="51" t="n"/>
      <c r="J3020" s="50" t="n"/>
      <c r="K3020" s="52">
        <f>IF(OR($A3020="",$E3020=""),"",IF($P3020=1,0,N($E3020)*N($F3020)-N($G3020)+N($H3020)))</f>
        <v/>
      </c>
      <c r="L3020" s="52">
        <f>IF(K3020="","",IF($P3020=1,0,N($E3020)*IFERROR(INDEX(Products!$D$8:$D$307,MATCH($D3020,Products!$A$8:$A$307,0)),0)))</f>
        <v/>
      </c>
      <c r="M3020" s="52">
        <f>IF(OR(K3020="",$O3020=0),IF(K3020="","",0),IF($P3020=1,0,K3020*(N(INDEX(Settings!$E$11:$E$18,$O3020))+N(INDEX(Settings!$G$11:$G$18,$O3020)))+N(INDEX(Settings!$F$11:$F$18,$O3020))))</f>
        <v/>
      </c>
      <c r="N3020" s="53">
        <f>IF(K3020="","",K3020-L3020-M3020-N($I3020)-$P3020*N(Settings!$D$20))</f>
        <v/>
      </c>
      <c r="O3020">
        <f>IF($C3020="",0,IFERROR(MATCH($C3020,Settings!$D$11:$D$18,0),0))</f>
        <v/>
      </c>
      <c r="P3020">
        <f>IF(LOWER(TRIM($J3020&amp;""))="x",1,0)</f>
        <v/>
      </c>
    </row>
    <row r="3021">
      <c r="A3021" s="49" t="n"/>
      <c r="B3021" s="50" t="n"/>
      <c r="C3021" s="50" t="n"/>
      <c r="D3021" s="50" t="n"/>
      <c r="E3021" s="50" t="n"/>
      <c r="F3021" s="51" t="n"/>
      <c r="G3021" s="51" t="n"/>
      <c r="H3021" s="51" t="n"/>
      <c r="I3021" s="51" t="n"/>
      <c r="J3021" s="50" t="n"/>
      <c r="K3021" s="52">
        <f>IF(OR($A3021="",$E3021=""),"",IF($P3021=1,0,N($E3021)*N($F3021)-N($G3021)+N($H3021)))</f>
        <v/>
      </c>
      <c r="L3021" s="52">
        <f>IF(K3021="","",IF($P3021=1,0,N($E3021)*IFERROR(INDEX(Products!$D$8:$D$307,MATCH($D3021,Products!$A$8:$A$307,0)),0)))</f>
        <v/>
      </c>
      <c r="M3021" s="52">
        <f>IF(OR(K3021="",$O3021=0),IF(K3021="","",0),IF($P3021=1,0,K3021*(N(INDEX(Settings!$E$11:$E$18,$O3021))+N(INDEX(Settings!$G$11:$G$18,$O3021)))+N(INDEX(Settings!$F$11:$F$18,$O3021))))</f>
        <v/>
      </c>
      <c r="N3021" s="53">
        <f>IF(K3021="","",K3021-L3021-M3021-N($I3021)-$P3021*N(Settings!$D$20))</f>
        <v/>
      </c>
      <c r="O3021">
        <f>IF($C3021="",0,IFERROR(MATCH($C3021,Settings!$D$11:$D$18,0),0))</f>
        <v/>
      </c>
      <c r="P3021">
        <f>IF(LOWER(TRIM($J3021&amp;""))="x",1,0)</f>
        <v/>
      </c>
    </row>
    <row r="3022">
      <c r="A3022" s="49" t="n"/>
      <c r="B3022" s="50" t="n"/>
      <c r="C3022" s="50" t="n"/>
      <c r="D3022" s="50" t="n"/>
      <c r="E3022" s="50" t="n"/>
      <c r="F3022" s="51" t="n"/>
      <c r="G3022" s="51" t="n"/>
      <c r="H3022" s="51" t="n"/>
      <c r="I3022" s="51" t="n"/>
      <c r="J3022" s="50" t="n"/>
      <c r="K3022" s="52">
        <f>IF(OR($A3022="",$E3022=""),"",IF($P3022=1,0,N($E3022)*N($F3022)-N($G3022)+N($H3022)))</f>
        <v/>
      </c>
      <c r="L3022" s="52">
        <f>IF(K3022="","",IF($P3022=1,0,N($E3022)*IFERROR(INDEX(Products!$D$8:$D$307,MATCH($D3022,Products!$A$8:$A$307,0)),0)))</f>
        <v/>
      </c>
      <c r="M3022" s="52">
        <f>IF(OR(K3022="",$O3022=0),IF(K3022="","",0),IF($P3022=1,0,K3022*(N(INDEX(Settings!$E$11:$E$18,$O3022))+N(INDEX(Settings!$G$11:$G$18,$O3022)))+N(INDEX(Settings!$F$11:$F$18,$O3022))))</f>
        <v/>
      </c>
      <c r="N3022" s="53">
        <f>IF(K3022="","",K3022-L3022-M3022-N($I3022)-$P3022*N(Settings!$D$20))</f>
        <v/>
      </c>
      <c r="O3022">
        <f>IF($C3022="",0,IFERROR(MATCH($C3022,Settings!$D$11:$D$18,0),0))</f>
        <v/>
      </c>
      <c r="P3022">
        <f>IF(LOWER(TRIM($J3022&amp;""))="x",1,0)</f>
        <v/>
      </c>
    </row>
    <row r="3023">
      <c r="A3023" s="49" t="n"/>
      <c r="B3023" s="50" t="n"/>
      <c r="C3023" s="50" t="n"/>
      <c r="D3023" s="50" t="n"/>
      <c r="E3023" s="50" t="n"/>
      <c r="F3023" s="51" t="n"/>
      <c r="G3023" s="51" t="n"/>
      <c r="H3023" s="51" t="n"/>
      <c r="I3023" s="51" t="n"/>
      <c r="J3023" s="50" t="n"/>
      <c r="K3023" s="52">
        <f>IF(OR($A3023="",$E3023=""),"",IF($P3023=1,0,N($E3023)*N($F3023)-N($G3023)+N($H3023)))</f>
        <v/>
      </c>
      <c r="L3023" s="52">
        <f>IF(K3023="","",IF($P3023=1,0,N($E3023)*IFERROR(INDEX(Products!$D$8:$D$307,MATCH($D3023,Products!$A$8:$A$307,0)),0)))</f>
        <v/>
      </c>
      <c r="M3023" s="52">
        <f>IF(OR(K3023="",$O3023=0),IF(K3023="","",0),IF($P3023=1,0,K3023*(N(INDEX(Settings!$E$11:$E$18,$O3023))+N(INDEX(Settings!$G$11:$G$18,$O3023)))+N(INDEX(Settings!$F$11:$F$18,$O3023))))</f>
        <v/>
      </c>
      <c r="N3023" s="53">
        <f>IF(K3023="","",K3023-L3023-M3023-N($I3023)-$P3023*N(Settings!$D$20))</f>
        <v/>
      </c>
      <c r="O3023">
        <f>IF($C3023="",0,IFERROR(MATCH($C3023,Settings!$D$11:$D$18,0),0))</f>
        <v/>
      </c>
      <c r="P3023">
        <f>IF(LOWER(TRIM($J3023&amp;""))="x",1,0)</f>
        <v/>
      </c>
    </row>
    <row r="3024">
      <c r="A3024" s="49" t="n"/>
      <c r="B3024" s="50" t="n"/>
      <c r="C3024" s="50" t="n"/>
      <c r="D3024" s="50" t="n"/>
      <c r="E3024" s="50" t="n"/>
      <c r="F3024" s="51" t="n"/>
      <c r="G3024" s="51" t="n"/>
      <c r="H3024" s="51" t="n"/>
      <c r="I3024" s="51" t="n"/>
      <c r="J3024" s="50" t="n"/>
      <c r="K3024" s="52">
        <f>IF(OR($A3024="",$E3024=""),"",IF($P3024=1,0,N($E3024)*N($F3024)-N($G3024)+N($H3024)))</f>
        <v/>
      </c>
      <c r="L3024" s="52">
        <f>IF(K3024="","",IF($P3024=1,0,N($E3024)*IFERROR(INDEX(Products!$D$8:$D$307,MATCH($D3024,Products!$A$8:$A$307,0)),0)))</f>
        <v/>
      </c>
      <c r="M3024" s="52">
        <f>IF(OR(K3024="",$O3024=0),IF(K3024="","",0),IF($P3024=1,0,K3024*(N(INDEX(Settings!$E$11:$E$18,$O3024))+N(INDEX(Settings!$G$11:$G$18,$O3024)))+N(INDEX(Settings!$F$11:$F$18,$O3024))))</f>
        <v/>
      </c>
      <c r="N3024" s="53">
        <f>IF(K3024="","",K3024-L3024-M3024-N($I3024)-$P3024*N(Settings!$D$20))</f>
        <v/>
      </c>
      <c r="O3024">
        <f>IF($C3024="",0,IFERROR(MATCH($C3024,Settings!$D$11:$D$18,0),0))</f>
        <v/>
      </c>
      <c r="P3024">
        <f>IF(LOWER(TRIM($J3024&amp;""))="x",1,0)</f>
        <v/>
      </c>
    </row>
    <row r="3025">
      <c r="A3025" s="49" t="n"/>
      <c r="B3025" s="50" t="n"/>
      <c r="C3025" s="50" t="n"/>
      <c r="D3025" s="50" t="n"/>
      <c r="E3025" s="50" t="n"/>
      <c r="F3025" s="51" t="n"/>
      <c r="G3025" s="51" t="n"/>
      <c r="H3025" s="51" t="n"/>
      <c r="I3025" s="51" t="n"/>
      <c r="J3025" s="50" t="n"/>
      <c r="K3025" s="52">
        <f>IF(OR($A3025="",$E3025=""),"",IF($P3025=1,0,N($E3025)*N($F3025)-N($G3025)+N($H3025)))</f>
        <v/>
      </c>
      <c r="L3025" s="52">
        <f>IF(K3025="","",IF($P3025=1,0,N($E3025)*IFERROR(INDEX(Products!$D$8:$D$307,MATCH($D3025,Products!$A$8:$A$307,0)),0)))</f>
        <v/>
      </c>
      <c r="M3025" s="52">
        <f>IF(OR(K3025="",$O3025=0),IF(K3025="","",0),IF($P3025=1,0,K3025*(N(INDEX(Settings!$E$11:$E$18,$O3025))+N(INDEX(Settings!$G$11:$G$18,$O3025)))+N(INDEX(Settings!$F$11:$F$18,$O3025))))</f>
        <v/>
      </c>
      <c r="N3025" s="53">
        <f>IF(K3025="","",K3025-L3025-M3025-N($I3025)-$P3025*N(Settings!$D$20))</f>
        <v/>
      </c>
      <c r="O3025">
        <f>IF($C3025="",0,IFERROR(MATCH($C3025,Settings!$D$11:$D$18,0),0))</f>
        <v/>
      </c>
      <c r="P3025">
        <f>IF(LOWER(TRIM($J3025&amp;""))="x",1,0)</f>
        <v/>
      </c>
    </row>
    <row r="3026">
      <c r="A3026" s="49" t="n"/>
      <c r="B3026" s="50" t="n"/>
      <c r="C3026" s="50" t="n"/>
      <c r="D3026" s="50" t="n"/>
      <c r="E3026" s="50" t="n"/>
      <c r="F3026" s="51" t="n"/>
      <c r="G3026" s="51" t="n"/>
      <c r="H3026" s="51" t="n"/>
      <c r="I3026" s="51" t="n"/>
      <c r="J3026" s="50" t="n"/>
      <c r="K3026" s="52">
        <f>IF(OR($A3026="",$E3026=""),"",IF($P3026=1,0,N($E3026)*N($F3026)-N($G3026)+N($H3026)))</f>
        <v/>
      </c>
      <c r="L3026" s="52">
        <f>IF(K3026="","",IF($P3026=1,0,N($E3026)*IFERROR(INDEX(Products!$D$8:$D$307,MATCH($D3026,Products!$A$8:$A$307,0)),0)))</f>
        <v/>
      </c>
      <c r="M3026" s="52">
        <f>IF(OR(K3026="",$O3026=0),IF(K3026="","",0),IF($P3026=1,0,K3026*(N(INDEX(Settings!$E$11:$E$18,$O3026))+N(INDEX(Settings!$G$11:$G$18,$O3026)))+N(INDEX(Settings!$F$11:$F$18,$O3026))))</f>
        <v/>
      </c>
      <c r="N3026" s="53">
        <f>IF(K3026="","",K3026-L3026-M3026-N($I3026)-$P3026*N(Settings!$D$20))</f>
        <v/>
      </c>
      <c r="O3026">
        <f>IF($C3026="",0,IFERROR(MATCH($C3026,Settings!$D$11:$D$18,0),0))</f>
        <v/>
      </c>
      <c r="P3026">
        <f>IF(LOWER(TRIM($J3026&amp;""))="x",1,0)</f>
        <v/>
      </c>
    </row>
    <row r="3027">
      <c r="A3027" s="49" t="n"/>
      <c r="B3027" s="50" t="n"/>
      <c r="C3027" s="50" t="n"/>
      <c r="D3027" s="50" t="n"/>
      <c r="E3027" s="50" t="n"/>
      <c r="F3027" s="51" t="n"/>
      <c r="G3027" s="51" t="n"/>
      <c r="H3027" s="51" t="n"/>
      <c r="I3027" s="51" t="n"/>
      <c r="J3027" s="50" t="n"/>
      <c r="K3027" s="52">
        <f>IF(OR($A3027="",$E3027=""),"",IF($P3027=1,0,N($E3027)*N($F3027)-N($G3027)+N($H3027)))</f>
        <v/>
      </c>
      <c r="L3027" s="52">
        <f>IF(K3027="","",IF($P3027=1,0,N($E3027)*IFERROR(INDEX(Products!$D$8:$D$307,MATCH($D3027,Products!$A$8:$A$307,0)),0)))</f>
        <v/>
      </c>
      <c r="M3027" s="52">
        <f>IF(OR(K3027="",$O3027=0),IF(K3027="","",0),IF($P3027=1,0,K3027*(N(INDEX(Settings!$E$11:$E$18,$O3027))+N(INDEX(Settings!$G$11:$G$18,$O3027)))+N(INDEX(Settings!$F$11:$F$18,$O3027))))</f>
        <v/>
      </c>
      <c r="N3027" s="53">
        <f>IF(K3027="","",K3027-L3027-M3027-N($I3027)-$P3027*N(Settings!$D$20))</f>
        <v/>
      </c>
      <c r="O3027">
        <f>IF($C3027="",0,IFERROR(MATCH($C3027,Settings!$D$11:$D$18,0),0))</f>
        <v/>
      </c>
      <c r="P3027">
        <f>IF(LOWER(TRIM($J3027&amp;""))="x",1,0)</f>
        <v/>
      </c>
    </row>
    <row r="3028">
      <c r="A3028" s="49" t="n"/>
      <c r="B3028" s="50" t="n"/>
      <c r="C3028" s="50" t="n"/>
      <c r="D3028" s="50" t="n"/>
      <c r="E3028" s="50" t="n"/>
      <c r="F3028" s="51" t="n"/>
      <c r="G3028" s="51" t="n"/>
      <c r="H3028" s="51" t="n"/>
      <c r="I3028" s="51" t="n"/>
      <c r="J3028" s="50" t="n"/>
      <c r="K3028" s="52">
        <f>IF(OR($A3028="",$E3028=""),"",IF($P3028=1,0,N($E3028)*N($F3028)-N($G3028)+N($H3028)))</f>
        <v/>
      </c>
      <c r="L3028" s="52">
        <f>IF(K3028="","",IF($P3028=1,0,N($E3028)*IFERROR(INDEX(Products!$D$8:$D$307,MATCH($D3028,Products!$A$8:$A$307,0)),0)))</f>
        <v/>
      </c>
      <c r="M3028" s="52">
        <f>IF(OR(K3028="",$O3028=0),IF(K3028="","",0),IF($P3028=1,0,K3028*(N(INDEX(Settings!$E$11:$E$18,$O3028))+N(INDEX(Settings!$G$11:$G$18,$O3028)))+N(INDEX(Settings!$F$11:$F$18,$O3028))))</f>
        <v/>
      </c>
      <c r="N3028" s="53">
        <f>IF(K3028="","",K3028-L3028-M3028-N($I3028)-$P3028*N(Settings!$D$20))</f>
        <v/>
      </c>
      <c r="O3028">
        <f>IF($C3028="",0,IFERROR(MATCH($C3028,Settings!$D$11:$D$18,0),0))</f>
        <v/>
      </c>
      <c r="P3028">
        <f>IF(LOWER(TRIM($J3028&amp;""))="x",1,0)</f>
        <v/>
      </c>
    </row>
    <row r="3029">
      <c r="A3029" s="49" t="n"/>
      <c r="B3029" s="50" t="n"/>
      <c r="C3029" s="50" t="n"/>
      <c r="D3029" s="50" t="n"/>
      <c r="E3029" s="50" t="n"/>
      <c r="F3029" s="51" t="n"/>
      <c r="G3029" s="51" t="n"/>
      <c r="H3029" s="51" t="n"/>
      <c r="I3029" s="51" t="n"/>
      <c r="J3029" s="50" t="n"/>
      <c r="K3029" s="52">
        <f>IF(OR($A3029="",$E3029=""),"",IF($P3029=1,0,N($E3029)*N($F3029)-N($G3029)+N($H3029)))</f>
        <v/>
      </c>
      <c r="L3029" s="52">
        <f>IF(K3029="","",IF($P3029=1,0,N($E3029)*IFERROR(INDEX(Products!$D$8:$D$307,MATCH($D3029,Products!$A$8:$A$307,0)),0)))</f>
        <v/>
      </c>
      <c r="M3029" s="52">
        <f>IF(OR(K3029="",$O3029=0),IF(K3029="","",0),IF($P3029=1,0,K3029*(N(INDEX(Settings!$E$11:$E$18,$O3029))+N(INDEX(Settings!$G$11:$G$18,$O3029)))+N(INDEX(Settings!$F$11:$F$18,$O3029))))</f>
        <v/>
      </c>
      <c r="N3029" s="53">
        <f>IF(K3029="","",K3029-L3029-M3029-N($I3029)-$P3029*N(Settings!$D$20))</f>
        <v/>
      </c>
      <c r="O3029">
        <f>IF($C3029="",0,IFERROR(MATCH($C3029,Settings!$D$11:$D$18,0),0))</f>
        <v/>
      </c>
      <c r="P3029">
        <f>IF(LOWER(TRIM($J3029&amp;""))="x",1,0)</f>
        <v/>
      </c>
    </row>
    <row r="3030">
      <c r="A3030" s="49" t="n"/>
      <c r="B3030" s="50" t="n"/>
      <c r="C3030" s="50" t="n"/>
      <c r="D3030" s="50" t="n"/>
      <c r="E3030" s="50" t="n"/>
      <c r="F3030" s="51" t="n"/>
      <c r="G3030" s="51" t="n"/>
      <c r="H3030" s="51" t="n"/>
      <c r="I3030" s="51" t="n"/>
      <c r="J3030" s="50" t="n"/>
      <c r="K3030" s="52">
        <f>IF(OR($A3030="",$E3030=""),"",IF($P3030=1,0,N($E3030)*N($F3030)-N($G3030)+N($H3030)))</f>
        <v/>
      </c>
      <c r="L3030" s="52">
        <f>IF(K3030="","",IF($P3030=1,0,N($E3030)*IFERROR(INDEX(Products!$D$8:$D$307,MATCH($D3030,Products!$A$8:$A$307,0)),0)))</f>
        <v/>
      </c>
      <c r="M3030" s="52">
        <f>IF(OR(K3030="",$O3030=0),IF(K3030="","",0),IF($P3030=1,0,K3030*(N(INDEX(Settings!$E$11:$E$18,$O3030))+N(INDEX(Settings!$G$11:$G$18,$O3030)))+N(INDEX(Settings!$F$11:$F$18,$O3030))))</f>
        <v/>
      </c>
      <c r="N3030" s="53">
        <f>IF(K3030="","",K3030-L3030-M3030-N($I3030)-$P3030*N(Settings!$D$20))</f>
        <v/>
      </c>
      <c r="O3030">
        <f>IF($C3030="",0,IFERROR(MATCH($C3030,Settings!$D$11:$D$18,0),0))</f>
        <v/>
      </c>
      <c r="P3030">
        <f>IF(LOWER(TRIM($J3030&amp;""))="x",1,0)</f>
        <v/>
      </c>
    </row>
    <row r="3031">
      <c r="A3031" s="49" t="n"/>
      <c r="B3031" s="50" t="n"/>
      <c r="C3031" s="50" t="n"/>
      <c r="D3031" s="50" t="n"/>
      <c r="E3031" s="50" t="n"/>
      <c r="F3031" s="51" t="n"/>
      <c r="G3031" s="51" t="n"/>
      <c r="H3031" s="51" t="n"/>
      <c r="I3031" s="51" t="n"/>
      <c r="J3031" s="50" t="n"/>
      <c r="K3031" s="52">
        <f>IF(OR($A3031="",$E3031=""),"",IF($P3031=1,0,N($E3031)*N($F3031)-N($G3031)+N($H3031)))</f>
        <v/>
      </c>
      <c r="L3031" s="52">
        <f>IF(K3031="","",IF($P3031=1,0,N($E3031)*IFERROR(INDEX(Products!$D$8:$D$307,MATCH($D3031,Products!$A$8:$A$307,0)),0)))</f>
        <v/>
      </c>
      <c r="M3031" s="52">
        <f>IF(OR(K3031="",$O3031=0),IF(K3031="","",0),IF($P3031=1,0,K3031*(N(INDEX(Settings!$E$11:$E$18,$O3031))+N(INDEX(Settings!$G$11:$G$18,$O3031)))+N(INDEX(Settings!$F$11:$F$18,$O3031))))</f>
        <v/>
      </c>
      <c r="N3031" s="53">
        <f>IF(K3031="","",K3031-L3031-M3031-N($I3031)-$P3031*N(Settings!$D$20))</f>
        <v/>
      </c>
      <c r="O3031">
        <f>IF($C3031="",0,IFERROR(MATCH($C3031,Settings!$D$11:$D$18,0),0))</f>
        <v/>
      </c>
      <c r="P3031">
        <f>IF(LOWER(TRIM($J3031&amp;""))="x",1,0)</f>
        <v/>
      </c>
    </row>
    <row r="3032">
      <c r="A3032" s="49" t="n"/>
      <c r="B3032" s="50" t="n"/>
      <c r="C3032" s="50" t="n"/>
      <c r="D3032" s="50" t="n"/>
      <c r="E3032" s="50" t="n"/>
      <c r="F3032" s="51" t="n"/>
      <c r="G3032" s="51" t="n"/>
      <c r="H3032" s="51" t="n"/>
      <c r="I3032" s="51" t="n"/>
      <c r="J3032" s="50" t="n"/>
      <c r="K3032" s="52">
        <f>IF(OR($A3032="",$E3032=""),"",IF($P3032=1,0,N($E3032)*N($F3032)-N($G3032)+N($H3032)))</f>
        <v/>
      </c>
      <c r="L3032" s="52">
        <f>IF(K3032="","",IF($P3032=1,0,N($E3032)*IFERROR(INDEX(Products!$D$8:$D$307,MATCH($D3032,Products!$A$8:$A$307,0)),0)))</f>
        <v/>
      </c>
      <c r="M3032" s="52">
        <f>IF(OR(K3032="",$O3032=0),IF(K3032="","",0),IF($P3032=1,0,K3032*(N(INDEX(Settings!$E$11:$E$18,$O3032))+N(INDEX(Settings!$G$11:$G$18,$O3032)))+N(INDEX(Settings!$F$11:$F$18,$O3032))))</f>
        <v/>
      </c>
      <c r="N3032" s="53">
        <f>IF(K3032="","",K3032-L3032-M3032-N($I3032)-$P3032*N(Settings!$D$20))</f>
        <v/>
      </c>
      <c r="O3032">
        <f>IF($C3032="",0,IFERROR(MATCH($C3032,Settings!$D$11:$D$18,0),0))</f>
        <v/>
      </c>
      <c r="P3032">
        <f>IF(LOWER(TRIM($J3032&amp;""))="x",1,0)</f>
        <v/>
      </c>
    </row>
    <row r="3033">
      <c r="A3033" s="49" t="n"/>
      <c r="B3033" s="50" t="n"/>
      <c r="C3033" s="50" t="n"/>
      <c r="D3033" s="50" t="n"/>
      <c r="E3033" s="50" t="n"/>
      <c r="F3033" s="51" t="n"/>
      <c r="G3033" s="51" t="n"/>
      <c r="H3033" s="51" t="n"/>
      <c r="I3033" s="51" t="n"/>
      <c r="J3033" s="50" t="n"/>
      <c r="K3033" s="52">
        <f>IF(OR($A3033="",$E3033=""),"",IF($P3033=1,0,N($E3033)*N($F3033)-N($G3033)+N($H3033)))</f>
        <v/>
      </c>
      <c r="L3033" s="52">
        <f>IF(K3033="","",IF($P3033=1,0,N($E3033)*IFERROR(INDEX(Products!$D$8:$D$307,MATCH($D3033,Products!$A$8:$A$307,0)),0)))</f>
        <v/>
      </c>
      <c r="M3033" s="52">
        <f>IF(OR(K3033="",$O3033=0),IF(K3033="","",0),IF($P3033=1,0,K3033*(N(INDEX(Settings!$E$11:$E$18,$O3033))+N(INDEX(Settings!$G$11:$G$18,$O3033)))+N(INDEX(Settings!$F$11:$F$18,$O3033))))</f>
        <v/>
      </c>
      <c r="N3033" s="53">
        <f>IF(K3033="","",K3033-L3033-M3033-N($I3033)-$P3033*N(Settings!$D$20))</f>
        <v/>
      </c>
      <c r="O3033">
        <f>IF($C3033="",0,IFERROR(MATCH($C3033,Settings!$D$11:$D$18,0),0))</f>
        <v/>
      </c>
      <c r="P3033">
        <f>IF(LOWER(TRIM($J3033&amp;""))="x",1,0)</f>
        <v/>
      </c>
    </row>
    <row r="3034">
      <c r="A3034" s="49" t="n"/>
      <c r="B3034" s="50" t="n"/>
      <c r="C3034" s="50" t="n"/>
      <c r="D3034" s="50" t="n"/>
      <c r="E3034" s="50" t="n"/>
      <c r="F3034" s="51" t="n"/>
      <c r="G3034" s="51" t="n"/>
      <c r="H3034" s="51" t="n"/>
      <c r="I3034" s="51" t="n"/>
      <c r="J3034" s="50" t="n"/>
      <c r="K3034" s="52">
        <f>IF(OR($A3034="",$E3034=""),"",IF($P3034=1,0,N($E3034)*N($F3034)-N($G3034)+N($H3034)))</f>
        <v/>
      </c>
      <c r="L3034" s="52">
        <f>IF(K3034="","",IF($P3034=1,0,N($E3034)*IFERROR(INDEX(Products!$D$8:$D$307,MATCH($D3034,Products!$A$8:$A$307,0)),0)))</f>
        <v/>
      </c>
      <c r="M3034" s="52">
        <f>IF(OR(K3034="",$O3034=0),IF(K3034="","",0),IF($P3034=1,0,K3034*(N(INDEX(Settings!$E$11:$E$18,$O3034))+N(INDEX(Settings!$G$11:$G$18,$O3034)))+N(INDEX(Settings!$F$11:$F$18,$O3034))))</f>
        <v/>
      </c>
      <c r="N3034" s="53">
        <f>IF(K3034="","",K3034-L3034-M3034-N($I3034)-$P3034*N(Settings!$D$20))</f>
        <v/>
      </c>
      <c r="O3034">
        <f>IF($C3034="",0,IFERROR(MATCH($C3034,Settings!$D$11:$D$18,0),0))</f>
        <v/>
      </c>
      <c r="P3034">
        <f>IF(LOWER(TRIM($J3034&amp;""))="x",1,0)</f>
        <v/>
      </c>
    </row>
    <row r="3035">
      <c r="A3035" s="49" t="n"/>
      <c r="B3035" s="50" t="n"/>
      <c r="C3035" s="50" t="n"/>
      <c r="D3035" s="50" t="n"/>
      <c r="E3035" s="50" t="n"/>
      <c r="F3035" s="51" t="n"/>
      <c r="G3035" s="51" t="n"/>
      <c r="H3035" s="51" t="n"/>
      <c r="I3035" s="51" t="n"/>
      <c r="J3035" s="50" t="n"/>
      <c r="K3035" s="52">
        <f>IF(OR($A3035="",$E3035=""),"",IF($P3035=1,0,N($E3035)*N($F3035)-N($G3035)+N($H3035)))</f>
        <v/>
      </c>
      <c r="L3035" s="52">
        <f>IF(K3035="","",IF($P3035=1,0,N($E3035)*IFERROR(INDEX(Products!$D$8:$D$307,MATCH($D3035,Products!$A$8:$A$307,0)),0)))</f>
        <v/>
      </c>
      <c r="M3035" s="52">
        <f>IF(OR(K3035="",$O3035=0),IF(K3035="","",0),IF($P3035=1,0,K3035*(N(INDEX(Settings!$E$11:$E$18,$O3035))+N(INDEX(Settings!$G$11:$G$18,$O3035)))+N(INDEX(Settings!$F$11:$F$18,$O3035))))</f>
        <v/>
      </c>
      <c r="N3035" s="53">
        <f>IF(K3035="","",K3035-L3035-M3035-N($I3035)-$P3035*N(Settings!$D$20))</f>
        <v/>
      </c>
      <c r="O3035">
        <f>IF($C3035="",0,IFERROR(MATCH($C3035,Settings!$D$11:$D$18,0),0))</f>
        <v/>
      </c>
      <c r="P3035">
        <f>IF(LOWER(TRIM($J3035&amp;""))="x",1,0)</f>
        <v/>
      </c>
    </row>
    <row r="3036">
      <c r="A3036" s="49" t="n"/>
      <c r="B3036" s="50" t="n"/>
      <c r="C3036" s="50" t="n"/>
      <c r="D3036" s="50" t="n"/>
      <c r="E3036" s="50" t="n"/>
      <c r="F3036" s="51" t="n"/>
      <c r="G3036" s="51" t="n"/>
      <c r="H3036" s="51" t="n"/>
      <c r="I3036" s="51" t="n"/>
      <c r="J3036" s="50" t="n"/>
      <c r="K3036" s="52">
        <f>IF(OR($A3036="",$E3036=""),"",IF($P3036=1,0,N($E3036)*N($F3036)-N($G3036)+N($H3036)))</f>
        <v/>
      </c>
      <c r="L3036" s="52">
        <f>IF(K3036="","",IF($P3036=1,0,N($E3036)*IFERROR(INDEX(Products!$D$8:$D$307,MATCH($D3036,Products!$A$8:$A$307,0)),0)))</f>
        <v/>
      </c>
      <c r="M3036" s="52">
        <f>IF(OR(K3036="",$O3036=0),IF(K3036="","",0),IF($P3036=1,0,K3036*(N(INDEX(Settings!$E$11:$E$18,$O3036))+N(INDEX(Settings!$G$11:$G$18,$O3036)))+N(INDEX(Settings!$F$11:$F$18,$O3036))))</f>
        <v/>
      </c>
      <c r="N3036" s="53">
        <f>IF(K3036="","",K3036-L3036-M3036-N($I3036)-$P3036*N(Settings!$D$20))</f>
        <v/>
      </c>
      <c r="O3036">
        <f>IF($C3036="",0,IFERROR(MATCH($C3036,Settings!$D$11:$D$18,0),0))</f>
        <v/>
      </c>
      <c r="P3036">
        <f>IF(LOWER(TRIM($J3036&amp;""))="x",1,0)</f>
        <v/>
      </c>
    </row>
    <row r="3037">
      <c r="A3037" s="49" t="n"/>
      <c r="B3037" s="50" t="n"/>
      <c r="C3037" s="50" t="n"/>
      <c r="D3037" s="50" t="n"/>
      <c r="E3037" s="50" t="n"/>
      <c r="F3037" s="51" t="n"/>
      <c r="G3037" s="51" t="n"/>
      <c r="H3037" s="51" t="n"/>
      <c r="I3037" s="51" t="n"/>
      <c r="J3037" s="50" t="n"/>
      <c r="K3037" s="52">
        <f>IF(OR($A3037="",$E3037=""),"",IF($P3037=1,0,N($E3037)*N($F3037)-N($G3037)+N($H3037)))</f>
        <v/>
      </c>
      <c r="L3037" s="52">
        <f>IF(K3037="","",IF($P3037=1,0,N($E3037)*IFERROR(INDEX(Products!$D$8:$D$307,MATCH($D3037,Products!$A$8:$A$307,0)),0)))</f>
        <v/>
      </c>
      <c r="M3037" s="52">
        <f>IF(OR(K3037="",$O3037=0),IF(K3037="","",0),IF($P3037=1,0,K3037*(N(INDEX(Settings!$E$11:$E$18,$O3037))+N(INDEX(Settings!$G$11:$G$18,$O3037)))+N(INDEX(Settings!$F$11:$F$18,$O3037))))</f>
        <v/>
      </c>
      <c r="N3037" s="53">
        <f>IF(K3037="","",K3037-L3037-M3037-N($I3037)-$P3037*N(Settings!$D$20))</f>
        <v/>
      </c>
      <c r="O3037">
        <f>IF($C3037="",0,IFERROR(MATCH($C3037,Settings!$D$11:$D$18,0),0))</f>
        <v/>
      </c>
      <c r="P3037">
        <f>IF(LOWER(TRIM($J3037&amp;""))="x",1,0)</f>
        <v/>
      </c>
    </row>
    <row r="3038">
      <c r="A3038" s="49" t="n"/>
      <c r="B3038" s="50" t="n"/>
      <c r="C3038" s="50" t="n"/>
      <c r="D3038" s="50" t="n"/>
      <c r="E3038" s="50" t="n"/>
      <c r="F3038" s="51" t="n"/>
      <c r="G3038" s="51" t="n"/>
      <c r="H3038" s="51" t="n"/>
      <c r="I3038" s="51" t="n"/>
      <c r="J3038" s="50" t="n"/>
      <c r="K3038" s="52">
        <f>IF(OR($A3038="",$E3038=""),"",IF($P3038=1,0,N($E3038)*N($F3038)-N($G3038)+N($H3038)))</f>
        <v/>
      </c>
      <c r="L3038" s="52">
        <f>IF(K3038="","",IF($P3038=1,0,N($E3038)*IFERROR(INDEX(Products!$D$8:$D$307,MATCH($D3038,Products!$A$8:$A$307,0)),0)))</f>
        <v/>
      </c>
      <c r="M3038" s="52">
        <f>IF(OR(K3038="",$O3038=0),IF(K3038="","",0),IF($P3038=1,0,K3038*(N(INDEX(Settings!$E$11:$E$18,$O3038))+N(INDEX(Settings!$G$11:$G$18,$O3038)))+N(INDEX(Settings!$F$11:$F$18,$O3038))))</f>
        <v/>
      </c>
      <c r="N3038" s="53">
        <f>IF(K3038="","",K3038-L3038-M3038-N($I3038)-$P3038*N(Settings!$D$20))</f>
        <v/>
      </c>
      <c r="O3038">
        <f>IF($C3038="",0,IFERROR(MATCH($C3038,Settings!$D$11:$D$18,0),0))</f>
        <v/>
      </c>
      <c r="P3038">
        <f>IF(LOWER(TRIM($J3038&amp;""))="x",1,0)</f>
        <v/>
      </c>
    </row>
    <row r="3039">
      <c r="A3039" s="49" t="n"/>
      <c r="B3039" s="50" t="n"/>
      <c r="C3039" s="50" t="n"/>
      <c r="D3039" s="50" t="n"/>
      <c r="E3039" s="50" t="n"/>
      <c r="F3039" s="51" t="n"/>
      <c r="G3039" s="51" t="n"/>
      <c r="H3039" s="51" t="n"/>
      <c r="I3039" s="51" t="n"/>
      <c r="J3039" s="50" t="n"/>
      <c r="K3039" s="52">
        <f>IF(OR($A3039="",$E3039=""),"",IF($P3039=1,0,N($E3039)*N($F3039)-N($G3039)+N($H3039)))</f>
        <v/>
      </c>
      <c r="L3039" s="52">
        <f>IF(K3039="","",IF($P3039=1,0,N($E3039)*IFERROR(INDEX(Products!$D$8:$D$307,MATCH($D3039,Products!$A$8:$A$307,0)),0)))</f>
        <v/>
      </c>
      <c r="M3039" s="52">
        <f>IF(OR(K3039="",$O3039=0),IF(K3039="","",0),IF($P3039=1,0,K3039*(N(INDEX(Settings!$E$11:$E$18,$O3039))+N(INDEX(Settings!$G$11:$G$18,$O3039)))+N(INDEX(Settings!$F$11:$F$18,$O3039))))</f>
        <v/>
      </c>
      <c r="N3039" s="53">
        <f>IF(K3039="","",K3039-L3039-M3039-N($I3039)-$P3039*N(Settings!$D$20))</f>
        <v/>
      </c>
      <c r="O3039">
        <f>IF($C3039="",0,IFERROR(MATCH($C3039,Settings!$D$11:$D$18,0),0))</f>
        <v/>
      </c>
      <c r="P3039">
        <f>IF(LOWER(TRIM($J3039&amp;""))="x",1,0)</f>
        <v/>
      </c>
    </row>
    <row r="3040">
      <c r="A3040" s="49" t="n"/>
      <c r="B3040" s="50" t="n"/>
      <c r="C3040" s="50" t="n"/>
      <c r="D3040" s="50" t="n"/>
      <c r="E3040" s="50" t="n"/>
      <c r="F3040" s="51" t="n"/>
      <c r="G3040" s="51" t="n"/>
      <c r="H3040" s="51" t="n"/>
      <c r="I3040" s="51" t="n"/>
      <c r="J3040" s="50" t="n"/>
      <c r="K3040" s="52">
        <f>IF(OR($A3040="",$E3040=""),"",IF($P3040=1,0,N($E3040)*N($F3040)-N($G3040)+N($H3040)))</f>
        <v/>
      </c>
      <c r="L3040" s="52">
        <f>IF(K3040="","",IF($P3040=1,0,N($E3040)*IFERROR(INDEX(Products!$D$8:$D$307,MATCH($D3040,Products!$A$8:$A$307,0)),0)))</f>
        <v/>
      </c>
      <c r="M3040" s="52">
        <f>IF(OR(K3040="",$O3040=0),IF(K3040="","",0),IF($P3040=1,0,K3040*(N(INDEX(Settings!$E$11:$E$18,$O3040))+N(INDEX(Settings!$G$11:$G$18,$O3040)))+N(INDEX(Settings!$F$11:$F$18,$O3040))))</f>
        <v/>
      </c>
      <c r="N3040" s="53">
        <f>IF(K3040="","",K3040-L3040-M3040-N($I3040)-$P3040*N(Settings!$D$20))</f>
        <v/>
      </c>
      <c r="O3040">
        <f>IF($C3040="",0,IFERROR(MATCH($C3040,Settings!$D$11:$D$18,0),0))</f>
        <v/>
      </c>
      <c r="P3040">
        <f>IF(LOWER(TRIM($J3040&amp;""))="x",1,0)</f>
        <v/>
      </c>
    </row>
    <row r="3041">
      <c r="A3041" s="49" t="n"/>
      <c r="B3041" s="50" t="n"/>
      <c r="C3041" s="50" t="n"/>
      <c r="D3041" s="50" t="n"/>
      <c r="E3041" s="50" t="n"/>
      <c r="F3041" s="51" t="n"/>
      <c r="G3041" s="51" t="n"/>
      <c r="H3041" s="51" t="n"/>
      <c r="I3041" s="51" t="n"/>
      <c r="J3041" s="50" t="n"/>
      <c r="K3041" s="52">
        <f>IF(OR($A3041="",$E3041=""),"",IF($P3041=1,0,N($E3041)*N($F3041)-N($G3041)+N($H3041)))</f>
        <v/>
      </c>
      <c r="L3041" s="52">
        <f>IF(K3041="","",IF($P3041=1,0,N($E3041)*IFERROR(INDEX(Products!$D$8:$D$307,MATCH($D3041,Products!$A$8:$A$307,0)),0)))</f>
        <v/>
      </c>
      <c r="M3041" s="52">
        <f>IF(OR(K3041="",$O3041=0),IF(K3041="","",0),IF($P3041=1,0,K3041*(N(INDEX(Settings!$E$11:$E$18,$O3041))+N(INDEX(Settings!$G$11:$G$18,$O3041)))+N(INDEX(Settings!$F$11:$F$18,$O3041))))</f>
        <v/>
      </c>
      <c r="N3041" s="53">
        <f>IF(K3041="","",K3041-L3041-M3041-N($I3041)-$P3041*N(Settings!$D$20))</f>
        <v/>
      </c>
      <c r="O3041">
        <f>IF($C3041="",0,IFERROR(MATCH($C3041,Settings!$D$11:$D$18,0),0))</f>
        <v/>
      </c>
      <c r="P3041">
        <f>IF(LOWER(TRIM($J3041&amp;""))="x",1,0)</f>
        <v/>
      </c>
    </row>
    <row r="3042">
      <c r="A3042" s="49" t="n"/>
      <c r="B3042" s="50" t="n"/>
      <c r="C3042" s="50" t="n"/>
      <c r="D3042" s="50" t="n"/>
      <c r="E3042" s="50" t="n"/>
      <c r="F3042" s="51" t="n"/>
      <c r="G3042" s="51" t="n"/>
      <c r="H3042" s="51" t="n"/>
      <c r="I3042" s="51" t="n"/>
      <c r="J3042" s="50" t="n"/>
      <c r="K3042" s="52">
        <f>IF(OR($A3042="",$E3042=""),"",IF($P3042=1,0,N($E3042)*N($F3042)-N($G3042)+N($H3042)))</f>
        <v/>
      </c>
      <c r="L3042" s="52">
        <f>IF(K3042="","",IF($P3042=1,0,N($E3042)*IFERROR(INDEX(Products!$D$8:$D$307,MATCH($D3042,Products!$A$8:$A$307,0)),0)))</f>
        <v/>
      </c>
      <c r="M3042" s="52">
        <f>IF(OR(K3042="",$O3042=0),IF(K3042="","",0),IF($P3042=1,0,K3042*(N(INDEX(Settings!$E$11:$E$18,$O3042))+N(INDEX(Settings!$G$11:$G$18,$O3042)))+N(INDEX(Settings!$F$11:$F$18,$O3042))))</f>
        <v/>
      </c>
      <c r="N3042" s="53">
        <f>IF(K3042="","",K3042-L3042-M3042-N($I3042)-$P3042*N(Settings!$D$20))</f>
        <v/>
      </c>
      <c r="O3042">
        <f>IF($C3042="",0,IFERROR(MATCH($C3042,Settings!$D$11:$D$18,0),0))</f>
        <v/>
      </c>
      <c r="P3042">
        <f>IF(LOWER(TRIM($J3042&amp;""))="x",1,0)</f>
        <v/>
      </c>
    </row>
    <row r="3043">
      <c r="A3043" s="49" t="n"/>
      <c r="B3043" s="50" t="n"/>
      <c r="C3043" s="50" t="n"/>
      <c r="D3043" s="50" t="n"/>
      <c r="E3043" s="50" t="n"/>
      <c r="F3043" s="51" t="n"/>
      <c r="G3043" s="51" t="n"/>
      <c r="H3043" s="51" t="n"/>
      <c r="I3043" s="51" t="n"/>
      <c r="J3043" s="50" t="n"/>
      <c r="K3043" s="52">
        <f>IF(OR($A3043="",$E3043=""),"",IF($P3043=1,0,N($E3043)*N($F3043)-N($G3043)+N($H3043)))</f>
        <v/>
      </c>
      <c r="L3043" s="52">
        <f>IF(K3043="","",IF($P3043=1,0,N($E3043)*IFERROR(INDEX(Products!$D$8:$D$307,MATCH($D3043,Products!$A$8:$A$307,0)),0)))</f>
        <v/>
      </c>
      <c r="M3043" s="52">
        <f>IF(OR(K3043="",$O3043=0),IF(K3043="","",0),IF($P3043=1,0,K3043*(N(INDEX(Settings!$E$11:$E$18,$O3043))+N(INDEX(Settings!$G$11:$G$18,$O3043)))+N(INDEX(Settings!$F$11:$F$18,$O3043))))</f>
        <v/>
      </c>
      <c r="N3043" s="53">
        <f>IF(K3043="","",K3043-L3043-M3043-N($I3043)-$P3043*N(Settings!$D$20))</f>
        <v/>
      </c>
      <c r="O3043">
        <f>IF($C3043="",0,IFERROR(MATCH($C3043,Settings!$D$11:$D$18,0),0))</f>
        <v/>
      </c>
      <c r="P3043">
        <f>IF(LOWER(TRIM($J3043&amp;""))="x",1,0)</f>
        <v/>
      </c>
    </row>
    <row r="3044">
      <c r="A3044" s="49" t="n"/>
      <c r="B3044" s="50" t="n"/>
      <c r="C3044" s="50" t="n"/>
      <c r="D3044" s="50" t="n"/>
      <c r="E3044" s="50" t="n"/>
      <c r="F3044" s="51" t="n"/>
      <c r="G3044" s="51" t="n"/>
      <c r="H3044" s="51" t="n"/>
      <c r="I3044" s="51" t="n"/>
      <c r="J3044" s="50" t="n"/>
      <c r="K3044" s="52">
        <f>IF(OR($A3044="",$E3044=""),"",IF($P3044=1,0,N($E3044)*N($F3044)-N($G3044)+N($H3044)))</f>
        <v/>
      </c>
      <c r="L3044" s="52">
        <f>IF(K3044="","",IF($P3044=1,0,N($E3044)*IFERROR(INDEX(Products!$D$8:$D$307,MATCH($D3044,Products!$A$8:$A$307,0)),0)))</f>
        <v/>
      </c>
      <c r="M3044" s="52">
        <f>IF(OR(K3044="",$O3044=0),IF(K3044="","",0),IF($P3044=1,0,K3044*(N(INDEX(Settings!$E$11:$E$18,$O3044))+N(INDEX(Settings!$G$11:$G$18,$O3044)))+N(INDEX(Settings!$F$11:$F$18,$O3044))))</f>
        <v/>
      </c>
      <c r="N3044" s="53">
        <f>IF(K3044="","",K3044-L3044-M3044-N($I3044)-$P3044*N(Settings!$D$20))</f>
        <v/>
      </c>
      <c r="O3044">
        <f>IF($C3044="",0,IFERROR(MATCH($C3044,Settings!$D$11:$D$18,0),0))</f>
        <v/>
      </c>
      <c r="P3044">
        <f>IF(LOWER(TRIM($J3044&amp;""))="x",1,0)</f>
        <v/>
      </c>
    </row>
    <row r="3045">
      <c r="A3045" s="49" t="n"/>
      <c r="B3045" s="50" t="n"/>
      <c r="C3045" s="50" t="n"/>
      <c r="D3045" s="50" t="n"/>
      <c r="E3045" s="50" t="n"/>
      <c r="F3045" s="51" t="n"/>
      <c r="G3045" s="51" t="n"/>
      <c r="H3045" s="51" t="n"/>
      <c r="I3045" s="51" t="n"/>
      <c r="J3045" s="50" t="n"/>
      <c r="K3045" s="52">
        <f>IF(OR($A3045="",$E3045=""),"",IF($P3045=1,0,N($E3045)*N($F3045)-N($G3045)+N($H3045)))</f>
        <v/>
      </c>
      <c r="L3045" s="52">
        <f>IF(K3045="","",IF($P3045=1,0,N($E3045)*IFERROR(INDEX(Products!$D$8:$D$307,MATCH($D3045,Products!$A$8:$A$307,0)),0)))</f>
        <v/>
      </c>
      <c r="M3045" s="52">
        <f>IF(OR(K3045="",$O3045=0),IF(K3045="","",0),IF($P3045=1,0,K3045*(N(INDEX(Settings!$E$11:$E$18,$O3045))+N(INDEX(Settings!$G$11:$G$18,$O3045)))+N(INDEX(Settings!$F$11:$F$18,$O3045))))</f>
        <v/>
      </c>
      <c r="N3045" s="53">
        <f>IF(K3045="","",K3045-L3045-M3045-N($I3045)-$P3045*N(Settings!$D$20))</f>
        <v/>
      </c>
      <c r="O3045">
        <f>IF($C3045="",0,IFERROR(MATCH($C3045,Settings!$D$11:$D$18,0),0))</f>
        <v/>
      </c>
      <c r="P3045">
        <f>IF(LOWER(TRIM($J3045&amp;""))="x",1,0)</f>
        <v/>
      </c>
    </row>
    <row r="3046">
      <c r="A3046" s="49" t="n"/>
      <c r="B3046" s="50" t="n"/>
      <c r="C3046" s="50" t="n"/>
      <c r="D3046" s="50" t="n"/>
      <c r="E3046" s="50" t="n"/>
      <c r="F3046" s="51" t="n"/>
      <c r="G3046" s="51" t="n"/>
      <c r="H3046" s="51" t="n"/>
      <c r="I3046" s="51" t="n"/>
      <c r="J3046" s="50" t="n"/>
      <c r="K3046" s="52">
        <f>IF(OR($A3046="",$E3046=""),"",IF($P3046=1,0,N($E3046)*N($F3046)-N($G3046)+N($H3046)))</f>
        <v/>
      </c>
      <c r="L3046" s="52">
        <f>IF(K3046="","",IF($P3046=1,0,N($E3046)*IFERROR(INDEX(Products!$D$8:$D$307,MATCH($D3046,Products!$A$8:$A$307,0)),0)))</f>
        <v/>
      </c>
      <c r="M3046" s="52">
        <f>IF(OR(K3046="",$O3046=0),IF(K3046="","",0),IF($P3046=1,0,K3046*(N(INDEX(Settings!$E$11:$E$18,$O3046))+N(INDEX(Settings!$G$11:$G$18,$O3046)))+N(INDEX(Settings!$F$11:$F$18,$O3046))))</f>
        <v/>
      </c>
      <c r="N3046" s="53">
        <f>IF(K3046="","",K3046-L3046-M3046-N($I3046)-$P3046*N(Settings!$D$20))</f>
        <v/>
      </c>
      <c r="O3046">
        <f>IF($C3046="",0,IFERROR(MATCH($C3046,Settings!$D$11:$D$18,0),0))</f>
        <v/>
      </c>
      <c r="P3046">
        <f>IF(LOWER(TRIM($J3046&amp;""))="x",1,0)</f>
        <v/>
      </c>
    </row>
    <row r="3047">
      <c r="A3047" s="49" t="n"/>
      <c r="B3047" s="50" t="n"/>
      <c r="C3047" s="50" t="n"/>
      <c r="D3047" s="50" t="n"/>
      <c r="E3047" s="50" t="n"/>
      <c r="F3047" s="51" t="n"/>
      <c r="G3047" s="51" t="n"/>
      <c r="H3047" s="51" t="n"/>
      <c r="I3047" s="51" t="n"/>
      <c r="J3047" s="50" t="n"/>
      <c r="K3047" s="52">
        <f>IF(OR($A3047="",$E3047=""),"",IF($P3047=1,0,N($E3047)*N($F3047)-N($G3047)+N($H3047)))</f>
        <v/>
      </c>
      <c r="L3047" s="52">
        <f>IF(K3047="","",IF($P3047=1,0,N($E3047)*IFERROR(INDEX(Products!$D$8:$D$307,MATCH($D3047,Products!$A$8:$A$307,0)),0)))</f>
        <v/>
      </c>
      <c r="M3047" s="52">
        <f>IF(OR(K3047="",$O3047=0),IF(K3047="","",0),IF($P3047=1,0,K3047*(N(INDEX(Settings!$E$11:$E$18,$O3047))+N(INDEX(Settings!$G$11:$G$18,$O3047)))+N(INDEX(Settings!$F$11:$F$18,$O3047))))</f>
        <v/>
      </c>
      <c r="N3047" s="53">
        <f>IF(K3047="","",K3047-L3047-M3047-N($I3047)-$P3047*N(Settings!$D$20))</f>
        <v/>
      </c>
      <c r="O3047">
        <f>IF($C3047="",0,IFERROR(MATCH($C3047,Settings!$D$11:$D$18,0),0))</f>
        <v/>
      </c>
      <c r="P3047">
        <f>IF(LOWER(TRIM($J3047&amp;""))="x",1,0)</f>
        <v/>
      </c>
    </row>
    <row r="3048">
      <c r="A3048" s="49" t="n"/>
      <c r="B3048" s="50" t="n"/>
      <c r="C3048" s="50" t="n"/>
      <c r="D3048" s="50" t="n"/>
      <c r="E3048" s="50" t="n"/>
      <c r="F3048" s="51" t="n"/>
      <c r="G3048" s="51" t="n"/>
      <c r="H3048" s="51" t="n"/>
      <c r="I3048" s="51" t="n"/>
      <c r="J3048" s="50" t="n"/>
      <c r="K3048" s="52">
        <f>IF(OR($A3048="",$E3048=""),"",IF($P3048=1,0,N($E3048)*N($F3048)-N($G3048)+N($H3048)))</f>
        <v/>
      </c>
      <c r="L3048" s="52">
        <f>IF(K3048="","",IF($P3048=1,0,N($E3048)*IFERROR(INDEX(Products!$D$8:$D$307,MATCH($D3048,Products!$A$8:$A$307,0)),0)))</f>
        <v/>
      </c>
      <c r="M3048" s="52">
        <f>IF(OR(K3048="",$O3048=0),IF(K3048="","",0),IF($P3048=1,0,K3048*(N(INDEX(Settings!$E$11:$E$18,$O3048))+N(INDEX(Settings!$G$11:$G$18,$O3048)))+N(INDEX(Settings!$F$11:$F$18,$O3048))))</f>
        <v/>
      </c>
      <c r="N3048" s="53">
        <f>IF(K3048="","",K3048-L3048-M3048-N($I3048)-$P3048*N(Settings!$D$20))</f>
        <v/>
      </c>
      <c r="O3048">
        <f>IF($C3048="",0,IFERROR(MATCH($C3048,Settings!$D$11:$D$18,0),0))</f>
        <v/>
      </c>
      <c r="P3048">
        <f>IF(LOWER(TRIM($J3048&amp;""))="x",1,0)</f>
        <v/>
      </c>
    </row>
    <row r="3049">
      <c r="A3049" s="49" t="n"/>
      <c r="B3049" s="50" t="n"/>
      <c r="C3049" s="50" t="n"/>
      <c r="D3049" s="50" t="n"/>
      <c r="E3049" s="50" t="n"/>
      <c r="F3049" s="51" t="n"/>
      <c r="G3049" s="51" t="n"/>
      <c r="H3049" s="51" t="n"/>
      <c r="I3049" s="51" t="n"/>
      <c r="J3049" s="50" t="n"/>
      <c r="K3049" s="52">
        <f>IF(OR($A3049="",$E3049=""),"",IF($P3049=1,0,N($E3049)*N($F3049)-N($G3049)+N($H3049)))</f>
        <v/>
      </c>
      <c r="L3049" s="52">
        <f>IF(K3049="","",IF($P3049=1,0,N($E3049)*IFERROR(INDEX(Products!$D$8:$D$307,MATCH($D3049,Products!$A$8:$A$307,0)),0)))</f>
        <v/>
      </c>
      <c r="M3049" s="52">
        <f>IF(OR(K3049="",$O3049=0),IF(K3049="","",0),IF($P3049=1,0,K3049*(N(INDEX(Settings!$E$11:$E$18,$O3049))+N(INDEX(Settings!$G$11:$G$18,$O3049)))+N(INDEX(Settings!$F$11:$F$18,$O3049))))</f>
        <v/>
      </c>
      <c r="N3049" s="53">
        <f>IF(K3049="","",K3049-L3049-M3049-N($I3049)-$P3049*N(Settings!$D$20))</f>
        <v/>
      </c>
      <c r="O3049">
        <f>IF($C3049="",0,IFERROR(MATCH($C3049,Settings!$D$11:$D$18,0),0))</f>
        <v/>
      </c>
      <c r="P3049">
        <f>IF(LOWER(TRIM($J3049&amp;""))="x",1,0)</f>
        <v/>
      </c>
    </row>
    <row r="3050">
      <c r="A3050" s="49" t="n"/>
      <c r="B3050" s="50" t="n"/>
      <c r="C3050" s="50" t="n"/>
      <c r="D3050" s="50" t="n"/>
      <c r="E3050" s="50" t="n"/>
      <c r="F3050" s="51" t="n"/>
      <c r="G3050" s="51" t="n"/>
      <c r="H3050" s="51" t="n"/>
      <c r="I3050" s="51" t="n"/>
      <c r="J3050" s="50" t="n"/>
      <c r="K3050" s="52">
        <f>IF(OR($A3050="",$E3050=""),"",IF($P3050=1,0,N($E3050)*N($F3050)-N($G3050)+N($H3050)))</f>
        <v/>
      </c>
      <c r="L3050" s="52">
        <f>IF(K3050="","",IF($P3050=1,0,N($E3050)*IFERROR(INDEX(Products!$D$8:$D$307,MATCH($D3050,Products!$A$8:$A$307,0)),0)))</f>
        <v/>
      </c>
      <c r="M3050" s="52">
        <f>IF(OR(K3050="",$O3050=0),IF(K3050="","",0),IF($P3050=1,0,K3050*(N(INDEX(Settings!$E$11:$E$18,$O3050))+N(INDEX(Settings!$G$11:$G$18,$O3050)))+N(INDEX(Settings!$F$11:$F$18,$O3050))))</f>
        <v/>
      </c>
      <c r="N3050" s="53">
        <f>IF(K3050="","",K3050-L3050-M3050-N($I3050)-$P3050*N(Settings!$D$20))</f>
        <v/>
      </c>
      <c r="O3050">
        <f>IF($C3050="",0,IFERROR(MATCH($C3050,Settings!$D$11:$D$18,0),0))</f>
        <v/>
      </c>
      <c r="P3050">
        <f>IF(LOWER(TRIM($J3050&amp;""))="x",1,0)</f>
        <v/>
      </c>
    </row>
    <row r="3051">
      <c r="A3051" s="49" t="n"/>
      <c r="B3051" s="50" t="n"/>
      <c r="C3051" s="50" t="n"/>
      <c r="D3051" s="50" t="n"/>
      <c r="E3051" s="50" t="n"/>
      <c r="F3051" s="51" t="n"/>
      <c r="G3051" s="51" t="n"/>
      <c r="H3051" s="51" t="n"/>
      <c r="I3051" s="51" t="n"/>
      <c r="J3051" s="50" t="n"/>
      <c r="K3051" s="52">
        <f>IF(OR($A3051="",$E3051=""),"",IF($P3051=1,0,N($E3051)*N($F3051)-N($G3051)+N($H3051)))</f>
        <v/>
      </c>
      <c r="L3051" s="52">
        <f>IF(K3051="","",IF($P3051=1,0,N($E3051)*IFERROR(INDEX(Products!$D$8:$D$307,MATCH($D3051,Products!$A$8:$A$307,0)),0)))</f>
        <v/>
      </c>
      <c r="M3051" s="52">
        <f>IF(OR(K3051="",$O3051=0),IF(K3051="","",0),IF($P3051=1,0,K3051*(N(INDEX(Settings!$E$11:$E$18,$O3051))+N(INDEX(Settings!$G$11:$G$18,$O3051)))+N(INDEX(Settings!$F$11:$F$18,$O3051))))</f>
        <v/>
      </c>
      <c r="N3051" s="53">
        <f>IF(K3051="","",K3051-L3051-M3051-N($I3051)-$P3051*N(Settings!$D$20))</f>
        <v/>
      </c>
      <c r="O3051">
        <f>IF($C3051="",0,IFERROR(MATCH($C3051,Settings!$D$11:$D$18,0),0))</f>
        <v/>
      </c>
      <c r="P3051">
        <f>IF(LOWER(TRIM($J3051&amp;""))="x",1,0)</f>
        <v/>
      </c>
    </row>
    <row r="3052">
      <c r="A3052" s="49" t="n"/>
      <c r="B3052" s="50" t="n"/>
      <c r="C3052" s="50" t="n"/>
      <c r="D3052" s="50" t="n"/>
      <c r="E3052" s="50" t="n"/>
      <c r="F3052" s="51" t="n"/>
      <c r="G3052" s="51" t="n"/>
      <c r="H3052" s="51" t="n"/>
      <c r="I3052" s="51" t="n"/>
      <c r="J3052" s="50" t="n"/>
      <c r="K3052" s="52">
        <f>IF(OR($A3052="",$E3052=""),"",IF($P3052=1,0,N($E3052)*N($F3052)-N($G3052)+N($H3052)))</f>
        <v/>
      </c>
      <c r="L3052" s="52">
        <f>IF(K3052="","",IF($P3052=1,0,N($E3052)*IFERROR(INDEX(Products!$D$8:$D$307,MATCH($D3052,Products!$A$8:$A$307,0)),0)))</f>
        <v/>
      </c>
      <c r="M3052" s="52">
        <f>IF(OR(K3052="",$O3052=0),IF(K3052="","",0),IF($P3052=1,0,K3052*(N(INDEX(Settings!$E$11:$E$18,$O3052))+N(INDEX(Settings!$G$11:$G$18,$O3052)))+N(INDEX(Settings!$F$11:$F$18,$O3052))))</f>
        <v/>
      </c>
      <c r="N3052" s="53">
        <f>IF(K3052="","",K3052-L3052-M3052-N($I3052)-$P3052*N(Settings!$D$20))</f>
        <v/>
      </c>
      <c r="O3052">
        <f>IF($C3052="",0,IFERROR(MATCH($C3052,Settings!$D$11:$D$18,0),0))</f>
        <v/>
      </c>
      <c r="P3052">
        <f>IF(LOWER(TRIM($J3052&amp;""))="x",1,0)</f>
        <v/>
      </c>
    </row>
    <row r="3053">
      <c r="A3053" s="49" t="n"/>
      <c r="B3053" s="50" t="n"/>
      <c r="C3053" s="50" t="n"/>
      <c r="D3053" s="50" t="n"/>
      <c r="E3053" s="50" t="n"/>
      <c r="F3053" s="51" t="n"/>
      <c r="G3053" s="51" t="n"/>
      <c r="H3053" s="51" t="n"/>
      <c r="I3053" s="51" t="n"/>
      <c r="J3053" s="50" t="n"/>
      <c r="K3053" s="52">
        <f>IF(OR($A3053="",$E3053=""),"",IF($P3053=1,0,N($E3053)*N($F3053)-N($G3053)+N($H3053)))</f>
        <v/>
      </c>
      <c r="L3053" s="52">
        <f>IF(K3053="","",IF($P3053=1,0,N($E3053)*IFERROR(INDEX(Products!$D$8:$D$307,MATCH($D3053,Products!$A$8:$A$307,0)),0)))</f>
        <v/>
      </c>
      <c r="M3053" s="52">
        <f>IF(OR(K3053="",$O3053=0),IF(K3053="","",0),IF($P3053=1,0,K3053*(N(INDEX(Settings!$E$11:$E$18,$O3053))+N(INDEX(Settings!$G$11:$G$18,$O3053)))+N(INDEX(Settings!$F$11:$F$18,$O3053))))</f>
        <v/>
      </c>
      <c r="N3053" s="53">
        <f>IF(K3053="","",K3053-L3053-M3053-N($I3053)-$P3053*N(Settings!$D$20))</f>
        <v/>
      </c>
      <c r="O3053">
        <f>IF($C3053="",0,IFERROR(MATCH($C3053,Settings!$D$11:$D$18,0),0))</f>
        <v/>
      </c>
      <c r="P3053">
        <f>IF(LOWER(TRIM($J3053&amp;""))="x",1,0)</f>
        <v/>
      </c>
    </row>
    <row r="3054">
      <c r="A3054" s="49" t="n"/>
      <c r="B3054" s="50" t="n"/>
      <c r="C3054" s="50" t="n"/>
      <c r="D3054" s="50" t="n"/>
      <c r="E3054" s="50" t="n"/>
      <c r="F3054" s="51" t="n"/>
      <c r="G3054" s="51" t="n"/>
      <c r="H3054" s="51" t="n"/>
      <c r="I3054" s="51" t="n"/>
      <c r="J3054" s="50" t="n"/>
      <c r="K3054" s="52">
        <f>IF(OR($A3054="",$E3054=""),"",IF($P3054=1,0,N($E3054)*N($F3054)-N($G3054)+N($H3054)))</f>
        <v/>
      </c>
      <c r="L3054" s="52">
        <f>IF(K3054="","",IF($P3054=1,0,N($E3054)*IFERROR(INDEX(Products!$D$8:$D$307,MATCH($D3054,Products!$A$8:$A$307,0)),0)))</f>
        <v/>
      </c>
      <c r="M3054" s="52">
        <f>IF(OR(K3054="",$O3054=0),IF(K3054="","",0),IF($P3054=1,0,K3054*(N(INDEX(Settings!$E$11:$E$18,$O3054))+N(INDEX(Settings!$G$11:$G$18,$O3054)))+N(INDEX(Settings!$F$11:$F$18,$O3054))))</f>
        <v/>
      </c>
      <c r="N3054" s="53">
        <f>IF(K3054="","",K3054-L3054-M3054-N($I3054)-$P3054*N(Settings!$D$20))</f>
        <v/>
      </c>
      <c r="O3054">
        <f>IF($C3054="",0,IFERROR(MATCH($C3054,Settings!$D$11:$D$18,0),0))</f>
        <v/>
      </c>
      <c r="P3054">
        <f>IF(LOWER(TRIM($J3054&amp;""))="x",1,0)</f>
        <v/>
      </c>
    </row>
    <row r="3055">
      <c r="A3055" s="49" t="n"/>
      <c r="B3055" s="50" t="n"/>
      <c r="C3055" s="50" t="n"/>
      <c r="D3055" s="50" t="n"/>
      <c r="E3055" s="50" t="n"/>
      <c r="F3055" s="51" t="n"/>
      <c r="G3055" s="51" t="n"/>
      <c r="H3055" s="51" t="n"/>
      <c r="I3055" s="51" t="n"/>
      <c r="J3055" s="50" t="n"/>
      <c r="K3055" s="52">
        <f>IF(OR($A3055="",$E3055=""),"",IF($P3055=1,0,N($E3055)*N($F3055)-N($G3055)+N($H3055)))</f>
        <v/>
      </c>
      <c r="L3055" s="52">
        <f>IF(K3055="","",IF($P3055=1,0,N($E3055)*IFERROR(INDEX(Products!$D$8:$D$307,MATCH($D3055,Products!$A$8:$A$307,0)),0)))</f>
        <v/>
      </c>
      <c r="M3055" s="52">
        <f>IF(OR(K3055="",$O3055=0),IF(K3055="","",0),IF($P3055=1,0,K3055*(N(INDEX(Settings!$E$11:$E$18,$O3055))+N(INDEX(Settings!$G$11:$G$18,$O3055)))+N(INDEX(Settings!$F$11:$F$18,$O3055))))</f>
        <v/>
      </c>
      <c r="N3055" s="53">
        <f>IF(K3055="","",K3055-L3055-M3055-N($I3055)-$P3055*N(Settings!$D$20))</f>
        <v/>
      </c>
      <c r="O3055">
        <f>IF($C3055="",0,IFERROR(MATCH($C3055,Settings!$D$11:$D$18,0),0))</f>
        <v/>
      </c>
      <c r="P3055">
        <f>IF(LOWER(TRIM($J3055&amp;""))="x",1,0)</f>
        <v/>
      </c>
    </row>
    <row r="3056">
      <c r="A3056" s="49" t="n"/>
      <c r="B3056" s="50" t="n"/>
      <c r="C3056" s="50" t="n"/>
      <c r="D3056" s="50" t="n"/>
      <c r="E3056" s="50" t="n"/>
      <c r="F3056" s="51" t="n"/>
      <c r="G3056" s="51" t="n"/>
      <c r="H3056" s="51" t="n"/>
      <c r="I3056" s="51" t="n"/>
      <c r="J3056" s="50" t="n"/>
      <c r="K3056" s="52">
        <f>IF(OR($A3056="",$E3056=""),"",IF($P3056=1,0,N($E3056)*N($F3056)-N($G3056)+N($H3056)))</f>
        <v/>
      </c>
      <c r="L3056" s="52">
        <f>IF(K3056="","",IF($P3056=1,0,N($E3056)*IFERROR(INDEX(Products!$D$8:$D$307,MATCH($D3056,Products!$A$8:$A$307,0)),0)))</f>
        <v/>
      </c>
      <c r="M3056" s="52">
        <f>IF(OR(K3056="",$O3056=0),IF(K3056="","",0),IF($P3056=1,0,K3056*(N(INDEX(Settings!$E$11:$E$18,$O3056))+N(INDEX(Settings!$G$11:$G$18,$O3056)))+N(INDEX(Settings!$F$11:$F$18,$O3056))))</f>
        <v/>
      </c>
      <c r="N3056" s="53">
        <f>IF(K3056="","",K3056-L3056-M3056-N($I3056)-$P3056*N(Settings!$D$20))</f>
        <v/>
      </c>
      <c r="O3056">
        <f>IF($C3056="",0,IFERROR(MATCH($C3056,Settings!$D$11:$D$18,0),0))</f>
        <v/>
      </c>
      <c r="P3056">
        <f>IF(LOWER(TRIM($J3056&amp;""))="x",1,0)</f>
        <v/>
      </c>
    </row>
    <row r="3057">
      <c r="A3057" s="49" t="n"/>
      <c r="B3057" s="50" t="n"/>
      <c r="C3057" s="50" t="n"/>
      <c r="D3057" s="50" t="n"/>
      <c r="E3057" s="50" t="n"/>
      <c r="F3057" s="51" t="n"/>
      <c r="G3057" s="51" t="n"/>
      <c r="H3057" s="51" t="n"/>
      <c r="I3057" s="51" t="n"/>
      <c r="J3057" s="50" t="n"/>
      <c r="K3057" s="52">
        <f>IF(OR($A3057="",$E3057=""),"",IF($P3057=1,0,N($E3057)*N($F3057)-N($G3057)+N($H3057)))</f>
        <v/>
      </c>
      <c r="L3057" s="52">
        <f>IF(K3057="","",IF($P3057=1,0,N($E3057)*IFERROR(INDEX(Products!$D$8:$D$307,MATCH($D3057,Products!$A$8:$A$307,0)),0)))</f>
        <v/>
      </c>
      <c r="M3057" s="52">
        <f>IF(OR(K3057="",$O3057=0),IF(K3057="","",0),IF($P3057=1,0,K3057*(N(INDEX(Settings!$E$11:$E$18,$O3057))+N(INDEX(Settings!$G$11:$G$18,$O3057)))+N(INDEX(Settings!$F$11:$F$18,$O3057))))</f>
        <v/>
      </c>
      <c r="N3057" s="53">
        <f>IF(K3057="","",K3057-L3057-M3057-N($I3057)-$P3057*N(Settings!$D$20))</f>
        <v/>
      </c>
      <c r="O3057">
        <f>IF($C3057="",0,IFERROR(MATCH($C3057,Settings!$D$11:$D$18,0),0))</f>
        <v/>
      </c>
      <c r="P3057">
        <f>IF(LOWER(TRIM($J3057&amp;""))="x",1,0)</f>
        <v/>
      </c>
    </row>
    <row r="3058">
      <c r="A3058" s="49" t="n"/>
      <c r="B3058" s="50" t="n"/>
      <c r="C3058" s="50" t="n"/>
      <c r="D3058" s="50" t="n"/>
      <c r="E3058" s="50" t="n"/>
      <c r="F3058" s="51" t="n"/>
      <c r="G3058" s="51" t="n"/>
      <c r="H3058" s="51" t="n"/>
      <c r="I3058" s="51" t="n"/>
      <c r="J3058" s="50" t="n"/>
      <c r="K3058" s="52">
        <f>IF(OR($A3058="",$E3058=""),"",IF($P3058=1,0,N($E3058)*N($F3058)-N($G3058)+N($H3058)))</f>
        <v/>
      </c>
      <c r="L3058" s="52">
        <f>IF(K3058="","",IF($P3058=1,0,N($E3058)*IFERROR(INDEX(Products!$D$8:$D$307,MATCH($D3058,Products!$A$8:$A$307,0)),0)))</f>
        <v/>
      </c>
      <c r="M3058" s="52">
        <f>IF(OR(K3058="",$O3058=0),IF(K3058="","",0),IF($P3058=1,0,K3058*(N(INDEX(Settings!$E$11:$E$18,$O3058))+N(INDEX(Settings!$G$11:$G$18,$O3058)))+N(INDEX(Settings!$F$11:$F$18,$O3058))))</f>
        <v/>
      </c>
      <c r="N3058" s="53">
        <f>IF(K3058="","",K3058-L3058-M3058-N($I3058)-$P3058*N(Settings!$D$20))</f>
        <v/>
      </c>
      <c r="O3058">
        <f>IF($C3058="",0,IFERROR(MATCH($C3058,Settings!$D$11:$D$18,0),0))</f>
        <v/>
      </c>
      <c r="P3058">
        <f>IF(LOWER(TRIM($J3058&amp;""))="x",1,0)</f>
        <v/>
      </c>
    </row>
    <row r="3059">
      <c r="A3059" s="49" t="n"/>
      <c r="B3059" s="50" t="n"/>
      <c r="C3059" s="50" t="n"/>
      <c r="D3059" s="50" t="n"/>
      <c r="E3059" s="50" t="n"/>
      <c r="F3059" s="51" t="n"/>
      <c r="G3059" s="51" t="n"/>
      <c r="H3059" s="51" t="n"/>
      <c r="I3059" s="51" t="n"/>
      <c r="J3059" s="50" t="n"/>
      <c r="K3059" s="52">
        <f>IF(OR($A3059="",$E3059=""),"",IF($P3059=1,0,N($E3059)*N($F3059)-N($G3059)+N($H3059)))</f>
        <v/>
      </c>
      <c r="L3059" s="52">
        <f>IF(K3059="","",IF($P3059=1,0,N($E3059)*IFERROR(INDEX(Products!$D$8:$D$307,MATCH($D3059,Products!$A$8:$A$307,0)),0)))</f>
        <v/>
      </c>
      <c r="M3059" s="52">
        <f>IF(OR(K3059="",$O3059=0),IF(K3059="","",0),IF($P3059=1,0,K3059*(N(INDEX(Settings!$E$11:$E$18,$O3059))+N(INDEX(Settings!$G$11:$G$18,$O3059)))+N(INDEX(Settings!$F$11:$F$18,$O3059))))</f>
        <v/>
      </c>
      <c r="N3059" s="53">
        <f>IF(K3059="","",K3059-L3059-M3059-N($I3059)-$P3059*N(Settings!$D$20))</f>
        <v/>
      </c>
      <c r="O3059">
        <f>IF($C3059="",0,IFERROR(MATCH($C3059,Settings!$D$11:$D$18,0),0))</f>
        <v/>
      </c>
      <c r="P3059">
        <f>IF(LOWER(TRIM($J3059&amp;""))="x",1,0)</f>
        <v/>
      </c>
    </row>
    <row r="3060">
      <c r="A3060" s="49" t="n"/>
      <c r="B3060" s="50" t="n"/>
      <c r="C3060" s="50" t="n"/>
      <c r="D3060" s="50" t="n"/>
      <c r="E3060" s="50" t="n"/>
      <c r="F3060" s="51" t="n"/>
      <c r="G3060" s="51" t="n"/>
      <c r="H3060" s="51" t="n"/>
      <c r="I3060" s="51" t="n"/>
      <c r="J3060" s="50" t="n"/>
      <c r="K3060" s="52">
        <f>IF(OR($A3060="",$E3060=""),"",IF($P3060=1,0,N($E3060)*N($F3060)-N($G3060)+N($H3060)))</f>
        <v/>
      </c>
      <c r="L3060" s="52">
        <f>IF(K3060="","",IF($P3060=1,0,N($E3060)*IFERROR(INDEX(Products!$D$8:$D$307,MATCH($D3060,Products!$A$8:$A$307,0)),0)))</f>
        <v/>
      </c>
      <c r="M3060" s="52">
        <f>IF(OR(K3060="",$O3060=0),IF(K3060="","",0),IF($P3060=1,0,K3060*(N(INDEX(Settings!$E$11:$E$18,$O3060))+N(INDEX(Settings!$G$11:$G$18,$O3060)))+N(INDEX(Settings!$F$11:$F$18,$O3060))))</f>
        <v/>
      </c>
      <c r="N3060" s="53">
        <f>IF(K3060="","",K3060-L3060-M3060-N($I3060)-$P3060*N(Settings!$D$20))</f>
        <v/>
      </c>
      <c r="O3060">
        <f>IF($C3060="",0,IFERROR(MATCH($C3060,Settings!$D$11:$D$18,0),0))</f>
        <v/>
      </c>
      <c r="P3060">
        <f>IF(LOWER(TRIM($J3060&amp;""))="x",1,0)</f>
        <v/>
      </c>
    </row>
    <row r="3061">
      <c r="A3061" s="49" t="n"/>
      <c r="B3061" s="50" t="n"/>
      <c r="C3061" s="50" t="n"/>
      <c r="D3061" s="50" t="n"/>
      <c r="E3061" s="50" t="n"/>
      <c r="F3061" s="51" t="n"/>
      <c r="G3061" s="51" t="n"/>
      <c r="H3061" s="51" t="n"/>
      <c r="I3061" s="51" t="n"/>
      <c r="J3061" s="50" t="n"/>
      <c r="K3061" s="52">
        <f>IF(OR($A3061="",$E3061=""),"",IF($P3061=1,0,N($E3061)*N($F3061)-N($G3061)+N($H3061)))</f>
        <v/>
      </c>
      <c r="L3061" s="52">
        <f>IF(K3061="","",IF($P3061=1,0,N($E3061)*IFERROR(INDEX(Products!$D$8:$D$307,MATCH($D3061,Products!$A$8:$A$307,0)),0)))</f>
        <v/>
      </c>
      <c r="M3061" s="52">
        <f>IF(OR(K3061="",$O3061=0),IF(K3061="","",0),IF($P3061=1,0,K3061*(N(INDEX(Settings!$E$11:$E$18,$O3061))+N(INDEX(Settings!$G$11:$G$18,$O3061)))+N(INDEX(Settings!$F$11:$F$18,$O3061))))</f>
        <v/>
      </c>
      <c r="N3061" s="53">
        <f>IF(K3061="","",K3061-L3061-M3061-N($I3061)-$P3061*N(Settings!$D$20))</f>
        <v/>
      </c>
      <c r="O3061">
        <f>IF($C3061="",0,IFERROR(MATCH($C3061,Settings!$D$11:$D$18,0),0))</f>
        <v/>
      </c>
      <c r="P3061">
        <f>IF(LOWER(TRIM($J3061&amp;""))="x",1,0)</f>
        <v/>
      </c>
    </row>
    <row r="3062">
      <c r="A3062" s="49" t="n"/>
      <c r="B3062" s="50" t="n"/>
      <c r="C3062" s="50" t="n"/>
      <c r="D3062" s="50" t="n"/>
      <c r="E3062" s="50" t="n"/>
      <c r="F3062" s="51" t="n"/>
      <c r="G3062" s="51" t="n"/>
      <c r="H3062" s="51" t="n"/>
      <c r="I3062" s="51" t="n"/>
      <c r="J3062" s="50" t="n"/>
      <c r="K3062" s="52">
        <f>IF(OR($A3062="",$E3062=""),"",IF($P3062=1,0,N($E3062)*N($F3062)-N($G3062)+N($H3062)))</f>
        <v/>
      </c>
      <c r="L3062" s="52">
        <f>IF(K3062="","",IF($P3062=1,0,N($E3062)*IFERROR(INDEX(Products!$D$8:$D$307,MATCH($D3062,Products!$A$8:$A$307,0)),0)))</f>
        <v/>
      </c>
      <c r="M3062" s="52">
        <f>IF(OR(K3062="",$O3062=0),IF(K3062="","",0),IF($P3062=1,0,K3062*(N(INDEX(Settings!$E$11:$E$18,$O3062))+N(INDEX(Settings!$G$11:$G$18,$O3062)))+N(INDEX(Settings!$F$11:$F$18,$O3062))))</f>
        <v/>
      </c>
      <c r="N3062" s="53">
        <f>IF(K3062="","",K3062-L3062-M3062-N($I3062)-$P3062*N(Settings!$D$20))</f>
        <v/>
      </c>
      <c r="O3062">
        <f>IF($C3062="",0,IFERROR(MATCH($C3062,Settings!$D$11:$D$18,0),0))</f>
        <v/>
      </c>
      <c r="P3062">
        <f>IF(LOWER(TRIM($J3062&amp;""))="x",1,0)</f>
        <v/>
      </c>
    </row>
    <row r="3063">
      <c r="A3063" s="49" t="n"/>
      <c r="B3063" s="50" t="n"/>
      <c r="C3063" s="50" t="n"/>
      <c r="D3063" s="50" t="n"/>
      <c r="E3063" s="50" t="n"/>
      <c r="F3063" s="51" t="n"/>
      <c r="G3063" s="51" t="n"/>
      <c r="H3063" s="51" t="n"/>
      <c r="I3063" s="51" t="n"/>
      <c r="J3063" s="50" t="n"/>
      <c r="K3063" s="52">
        <f>IF(OR($A3063="",$E3063=""),"",IF($P3063=1,0,N($E3063)*N($F3063)-N($G3063)+N($H3063)))</f>
        <v/>
      </c>
      <c r="L3063" s="52">
        <f>IF(K3063="","",IF($P3063=1,0,N($E3063)*IFERROR(INDEX(Products!$D$8:$D$307,MATCH($D3063,Products!$A$8:$A$307,0)),0)))</f>
        <v/>
      </c>
      <c r="M3063" s="52">
        <f>IF(OR(K3063="",$O3063=0),IF(K3063="","",0),IF($P3063=1,0,K3063*(N(INDEX(Settings!$E$11:$E$18,$O3063))+N(INDEX(Settings!$G$11:$G$18,$O3063)))+N(INDEX(Settings!$F$11:$F$18,$O3063))))</f>
        <v/>
      </c>
      <c r="N3063" s="53">
        <f>IF(K3063="","",K3063-L3063-M3063-N($I3063)-$P3063*N(Settings!$D$20))</f>
        <v/>
      </c>
      <c r="O3063">
        <f>IF($C3063="",0,IFERROR(MATCH($C3063,Settings!$D$11:$D$18,0),0))</f>
        <v/>
      </c>
      <c r="P3063">
        <f>IF(LOWER(TRIM($J3063&amp;""))="x",1,0)</f>
        <v/>
      </c>
    </row>
    <row r="3064">
      <c r="A3064" s="49" t="n"/>
      <c r="B3064" s="50" t="n"/>
      <c r="C3064" s="50" t="n"/>
      <c r="D3064" s="50" t="n"/>
      <c r="E3064" s="50" t="n"/>
      <c r="F3064" s="51" t="n"/>
      <c r="G3064" s="51" t="n"/>
      <c r="H3064" s="51" t="n"/>
      <c r="I3064" s="51" t="n"/>
      <c r="J3064" s="50" t="n"/>
      <c r="K3064" s="52">
        <f>IF(OR($A3064="",$E3064=""),"",IF($P3064=1,0,N($E3064)*N($F3064)-N($G3064)+N($H3064)))</f>
        <v/>
      </c>
      <c r="L3064" s="52">
        <f>IF(K3064="","",IF($P3064=1,0,N($E3064)*IFERROR(INDEX(Products!$D$8:$D$307,MATCH($D3064,Products!$A$8:$A$307,0)),0)))</f>
        <v/>
      </c>
      <c r="M3064" s="52">
        <f>IF(OR(K3064="",$O3064=0),IF(K3064="","",0),IF($P3064=1,0,K3064*(N(INDEX(Settings!$E$11:$E$18,$O3064))+N(INDEX(Settings!$G$11:$G$18,$O3064)))+N(INDEX(Settings!$F$11:$F$18,$O3064))))</f>
        <v/>
      </c>
      <c r="N3064" s="53">
        <f>IF(K3064="","",K3064-L3064-M3064-N($I3064)-$P3064*N(Settings!$D$20))</f>
        <v/>
      </c>
      <c r="O3064">
        <f>IF($C3064="",0,IFERROR(MATCH($C3064,Settings!$D$11:$D$18,0),0))</f>
        <v/>
      </c>
      <c r="P3064">
        <f>IF(LOWER(TRIM($J3064&amp;""))="x",1,0)</f>
        <v/>
      </c>
    </row>
    <row r="3065">
      <c r="A3065" s="49" t="n"/>
      <c r="B3065" s="50" t="n"/>
      <c r="C3065" s="50" t="n"/>
      <c r="D3065" s="50" t="n"/>
      <c r="E3065" s="50" t="n"/>
      <c r="F3065" s="51" t="n"/>
      <c r="G3065" s="51" t="n"/>
      <c r="H3065" s="51" t="n"/>
      <c r="I3065" s="51" t="n"/>
      <c r="J3065" s="50" t="n"/>
      <c r="K3065" s="52">
        <f>IF(OR($A3065="",$E3065=""),"",IF($P3065=1,0,N($E3065)*N($F3065)-N($G3065)+N($H3065)))</f>
        <v/>
      </c>
      <c r="L3065" s="52">
        <f>IF(K3065="","",IF($P3065=1,0,N($E3065)*IFERROR(INDEX(Products!$D$8:$D$307,MATCH($D3065,Products!$A$8:$A$307,0)),0)))</f>
        <v/>
      </c>
      <c r="M3065" s="52">
        <f>IF(OR(K3065="",$O3065=0),IF(K3065="","",0),IF($P3065=1,0,K3065*(N(INDEX(Settings!$E$11:$E$18,$O3065))+N(INDEX(Settings!$G$11:$G$18,$O3065)))+N(INDEX(Settings!$F$11:$F$18,$O3065))))</f>
        <v/>
      </c>
      <c r="N3065" s="53">
        <f>IF(K3065="","",K3065-L3065-M3065-N($I3065)-$P3065*N(Settings!$D$20))</f>
        <v/>
      </c>
      <c r="O3065">
        <f>IF($C3065="",0,IFERROR(MATCH($C3065,Settings!$D$11:$D$18,0),0))</f>
        <v/>
      </c>
      <c r="P3065">
        <f>IF(LOWER(TRIM($J3065&amp;""))="x",1,0)</f>
        <v/>
      </c>
    </row>
    <row r="3066">
      <c r="A3066" s="49" t="n"/>
      <c r="B3066" s="50" t="n"/>
      <c r="C3066" s="50" t="n"/>
      <c r="D3066" s="50" t="n"/>
      <c r="E3066" s="50" t="n"/>
      <c r="F3066" s="51" t="n"/>
      <c r="G3066" s="51" t="n"/>
      <c r="H3066" s="51" t="n"/>
      <c r="I3066" s="51" t="n"/>
      <c r="J3066" s="50" t="n"/>
      <c r="K3066" s="52">
        <f>IF(OR($A3066="",$E3066=""),"",IF($P3066=1,0,N($E3066)*N($F3066)-N($G3066)+N($H3066)))</f>
        <v/>
      </c>
      <c r="L3066" s="52">
        <f>IF(K3066="","",IF($P3066=1,0,N($E3066)*IFERROR(INDEX(Products!$D$8:$D$307,MATCH($D3066,Products!$A$8:$A$307,0)),0)))</f>
        <v/>
      </c>
      <c r="M3066" s="52">
        <f>IF(OR(K3066="",$O3066=0),IF(K3066="","",0),IF($P3066=1,0,K3066*(N(INDEX(Settings!$E$11:$E$18,$O3066))+N(INDEX(Settings!$G$11:$G$18,$O3066)))+N(INDEX(Settings!$F$11:$F$18,$O3066))))</f>
        <v/>
      </c>
      <c r="N3066" s="53">
        <f>IF(K3066="","",K3066-L3066-M3066-N($I3066)-$P3066*N(Settings!$D$20))</f>
        <v/>
      </c>
      <c r="O3066">
        <f>IF($C3066="",0,IFERROR(MATCH($C3066,Settings!$D$11:$D$18,0),0))</f>
        <v/>
      </c>
      <c r="P3066">
        <f>IF(LOWER(TRIM($J3066&amp;""))="x",1,0)</f>
        <v/>
      </c>
    </row>
    <row r="3067">
      <c r="A3067" s="49" t="n"/>
      <c r="B3067" s="50" t="n"/>
      <c r="C3067" s="50" t="n"/>
      <c r="D3067" s="50" t="n"/>
      <c r="E3067" s="50" t="n"/>
      <c r="F3067" s="51" t="n"/>
      <c r="G3067" s="51" t="n"/>
      <c r="H3067" s="51" t="n"/>
      <c r="I3067" s="51" t="n"/>
      <c r="J3067" s="50" t="n"/>
      <c r="K3067" s="52">
        <f>IF(OR($A3067="",$E3067=""),"",IF($P3067=1,0,N($E3067)*N($F3067)-N($G3067)+N($H3067)))</f>
        <v/>
      </c>
      <c r="L3067" s="52">
        <f>IF(K3067="","",IF($P3067=1,0,N($E3067)*IFERROR(INDEX(Products!$D$8:$D$307,MATCH($D3067,Products!$A$8:$A$307,0)),0)))</f>
        <v/>
      </c>
      <c r="M3067" s="52">
        <f>IF(OR(K3067="",$O3067=0),IF(K3067="","",0),IF($P3067=1,0,K3067*(N(INDEX(Settings!$E$11:$E$18,$O3067))+N(INDEX(Settings!$G$11:$G$18,$O3067)))+N(INDEX(Settings!$F$11:$F$18,$O3067))))</f>
        <v/>
      </c>
      <c r="N3067" s="53">
        <f>IF(K3067="","",K3067-L3067-M3067-N($I3067)-$P3067*N(Settings!$D$20))</f>
        <v/>
      </c>
      <c r="O3067">
        <f>IF($C3067="",0,IFERROR(MATCH($C3067,Settings!$D$11:$D$18,0),0))</f>
        <v/>
      </c>
      <c r="P3067">
        <f>IF(LOWER(TRIM($J3067&amp;""))="x",1,0)</f>
        <v/>
      </c>
    </row>
    <row r="3068">
      <c r="A3068" s="49" t="n"/>
      <c r="B3068" s="50" t="n"/>
      <c r="C3068" s="50" t="n"/>
      <c r="D3068" s="50" t="n"/>
      <c r="E3068" s="50" t="n"/>
      <c r="F3068" s="51" t="n"/>
      <c r="G3068" s="51" t="n"/>
      <c r="H3068" s="51" t="n"/>
      <c r="I3068" s="51" t="n"/>
      <c r="J3068" s="50" t="n"/>
      <c r="K3068" s="52">
        <f>IF(OR($A3068="",$E3068=""),"",IF($P3068=1,0,N($E3068)*N($F3068)-N($G3068)+N($H3068)))</f>
        <v/>
      </c>
      <c r="L3068" s="52">
        <f>IF(K3068="","",IF($P3068=1,0,N($E3068)*IFERROR(INDEX(Products!$D$8:$D$307,MATCH($D3068,Products!$A$8:$A$307,0)),0)))</f>
        <v/>
      </c>
      <c r="M3068" s="52">
        <f>IF(OR(K3068="",$O3068=0),IF(K3068="","",0),IF($P3068=1,0,K3068*(N(INDEX(Settings!$E$11:$E$18,$O3068))+N(INDEX(Settings!$G$11:$G$18,$O3068)))+N(INDEX(Settings!$F$11:$F$18,$O3068))))</f>
        <v/>
      </c>
      <c r="N3068" s="53">
        <f>IF(K3068="","",K3068-L3068-M3068-N($I3068)-$P3068*N(Settings!$D$20))</f>
        <v/>
      </c>
      <c r="O3068">
        <f>IF($C3068="",0,IFERROR(MATCH($C3068,Settings!$D$11:$D$18,0),0))</f>
        <v/>
      </c>
      <c r="P3068">
        <f>IF(LOWER(TRIM($J3068&amp;""))="x",1,0)</f>
        <v/>
      </c>
    </row>
    <row r="3069">
      <c r="A3069" s="49" t="n"/>
      <c r="B3069" s="50" t="n"/>
      <c r="C3069" s="50" t="n"/>
      <c r="D3069" s="50" t="n"/>
      <c r="E3069" s="50" t="n"/>
      <c r="F3069" s="51" t="n"/>
      <c r="G3069" s="51" t="n"/>
      <c r="H3069" s="51" t="n"/>
      <c r="I3069" s="51" t="n"/>
      <c r="J3069" s="50" t="n"/>
      <c r="K3069" s="52">
        <f>IF(OR($A3069="",$E3069=""),"",IF($P3069=1,0,N($E3069)*N($F3069)-N($G3069)+N($H3069)))</f>
        <v/>
      </c>
      <c r="L3069" s="52">
        <f>IF(K3069="","",IF($P3069=1,0,N($E3069)*IFERROR(INDEX(Products!$D$8:$D$307,MATCH($D3069,Products!$A$8:$A$307,0)),0)))</f>
        <v/>
      </c>
      <c r="M3069" s="52">
        <f>IF(OR(K3069="",$O3069=0),IF(K3069="","",0),IF($P3069=1,0,K3069*(N(INDEX(Settings!$E$11:$E$18,$O3069))+N(INDEX(Settings!$G$11:$G$18,$O3069)))+N(INDEX(Settings!$F$11:$F$18,$O3069))))</f>
        <v/>
      </c>
      <c r="N3069" s="53">
        <f>IF(K3069="","",K3069-L3069-M3069-N($I3069)-$P3069*N(Settings!$D$20))</f>
        <v/>
      </c>
      <c r="O3069">
        <f>IF($C3069="",0,IFERROR(MATCH($C3069,Settings!$D$11:$D$18,0),0))</f>
        <v/>
      </c>
      <c r="P3069">
        <f>IF(LOWER(TRIM($J3069&amp;""))="x",1,0)</f>
        <v/>
      </c>
    </row>
    <row r="3070">
      <c r="A3070" s="49" t="n"/>
      <c r="B3070" s="50" t="n"/>
      <c r="C3070" s="50" t="n"/>
      <c r="D3070" s="50" t="n"/>
      <c r="E3070" s="50" t="n"/>
      <c r="F3070" s="51" t="n"/>
      <c r="G3070" s="51" t="n"/>
      <c r="H3070" s="51" t="n"/>
      <c r="I3070" s="51" t="n"/>
      <c r="J3070" s="50" t="n"/>
      <c r="K3070" s="52">
        <f>IF(OR($A3070="",$E3070=""),"",IF($P3070=1,0,N($E3070)*N($F3070)-N($G3070)+N($H3070)))</f>
        <v/>
      </c>
      <c r="L3070" s="52">
        <f>IF(K3070="","",IF($P3070=1,0,N($E3070)*IFERROR(INDEX(Products!$D$8:$D$307,MATCH($D3070,Products!$A$8:$A$307,0)),0)))</f>
        <v/>
      </c>
      <c r="M3070" s="52">
        <f>IF(OR(K3070="",$O3070=0),IF(K3070="","",0),IF($P3070=1,0,K3070*(N(INDEX(Settings!$E$11:$E$18,$O3070))+N(INDEX(Settings!$G$11:$G$18,$O3070)))+N(INDEX(Settings!$F$11:$F$18,$O3070))))</f>
        <v/>
      </c>
      <c r="N3070" s="53">
        <f>IF(K3070="","",K3070-L3070-M3070-N($I3070)-$P3070*N(Settings!$D$20))</f>
        <v/>
      </c>
      <c r="O3070">
        <f>IF($C3070="",0,IFERROR(MATCH($C3070,Settings!$D$11:$D$18,0),0))</f>
        <v/>
      </c>
      <c r="P3070">
        <f>IF(LOWER(TRIM($J3070&amp;""))="x",1,0)</f>
        <v/>
      </c>
    </row>
    <row r="3071">
      <c r="A3071" s="49" t="n"/>
      <c r="B3071" s="50" t="n"/>
      <c r="C3071" s="50" t="n"/>
      <c r="D3071" s="50" t="n"/>
      <c r="E3071" s="50" t="n"/>
      <c r="F3071" s="51" t="n"/>
      <c r="G3071" s="51" t="n"/>
      <c r="H3071" s="51" t="n"/>
      <c r="I3071" s="51" t="n"/>
      <c r="J3071" s="50" t="n"/>
      <c r="K3071" s="52">
        <f>IF(OR($A3071="",$E3071=""),"",IF($P3071=1,0,N($E3071)*N($F3071)-N($G3071)+N($H3071)))</f>
        <v/>
      </c>
      <c r="L3071" s="52">
        <f>IF(K3071="","",IF($P3071=1,0,N($E3071)*IFERROR(INDEX(Products!$D$8:$D$307,MATCH($D3071,Products!$A$8:$A$307,0)),0)))</f>
        <v/>
      </c>
      <c r="M3071" s="52">
        <f>IF(OR(K3071="",$O3071=0),IF(K3071="","",0),IF($P3071=1,0,K3071*(N(INDEX(Settings!$E$11:$E$18,$O3071))+N(INDEX(Settings!$G$11:$G$18,$O3071)))+N(INDEX(Settings!$F$11:$F$18,$O3071))))</f>
        <v/>
      </c>
      <c r="N3071" s="53">
        <f>IF(K3071="","",K3071-L3071-M3071-N($I3071)-$P3071*N(Settings!$D$20))</f>
        <v/>
      </c>
      <c r="O3071">
        <f>IF($C3071="",0,IFERROR(MATCH($C3071,Settings!$D$11:$D$18,0),0))</f>
        <v/>
      </c>
      <c r="P3071">
        <f>IF(LOWER(TRIM($J3071&amp;""))="x",1,0)</f>
        <v/>
      </c>
    </row>
    <row r="3072">
      <c r="A3072" s="49" t="n"/>
      <c r="B3072" s="50" t="n"/>
      <c r="C3072" s="50" t="n"/>
      <c r="D3072" s="50" t="n"/>
      <c r="E3072" s="50" t="n"/>
      <c r="F3072" s="51" t="n"/>
      <c r="G3072" s="51" t="n"/>
      <c r="H3072" s="51" t="n"/>
      <c r="I3072" s="51" t="n"/>
      <c r="J3072" s="50" t="n"/>
      <c r="K3072" s="52">
        <f>IF(OR($A3072="",$E3072=""),"",IF($P3072=1,0,N($E3072)*N($F3072)-N($G3072)+N($H3072)))</f>
        <v/>
      </c>
      <c r="L3072" s="52">
        <f>IF(K3072="","",IF($P3072=1,0,N($E3072)*IFERROR(INDEX(Products!$D$8:$D$307,MATCH($D3072,Products!$A$8:$A$307,0)),0)))</f>
        <v/>
      </c>
      <c r="M3072" s="52">
        <f>IF(OR(K3072="",$O3072=0),IF(K3072="","",0),IF($P3072=1,0,K3072*(N(INDEX(Settings!$E$11:$E$18,$O3072))+N(INDEX(Settings!$G$11:$G$18,$O3072)))+N(INDEX(Settings!$F$11:$F$18,$O3072))))</f>
        <v/>
      </c>
      <c r="N3072" s="53">
        <f>IF(K3072="","",K3072-L3072-M3072-N($I3072)-$P3072*N(Settings!$D$20))</f>
        <v/>
      </c>
      <c r="O3072">
        <f>IF($C3072="",0,IFERROR(MATCH($C3072,Settings!$D$11:$D$18,0),0))</f>
        <v/>
      </c>
      <c r="P3072">
        <f>IF(LOWER(TRIM($J3072&amp;""))="x",1,0)</f>
        <v/>
      </c>
    </row>
    <row r="3073">
      <c r="A3073" s="49" t="n"/>
      <c r="B3073" s="50" t="n"/>
      <c r="C3073" s="50" t="n"/>
      <c r="D3073" s="50" t="n"/>
      <c r="E3073" s="50" t="n"/>
      <c r="F3073" s="51" t="n"/>
      <c r="G3073" s="51" t="n"/>
      <c r="H3073" s="51" t="n"/>
      <c r="I3073" s="51" t="n"/>
      <c r="J3073" s="50" t="n"/>
      <c r="K3073" s="52">
        <f>IF(OR($A3073="",$E3073=""),"",IF($P3073=1,0,N($E3073)*N($F3073)-N($G3073)+N($H3073)))</f>
        <v/>
      </c>
      <c r="L3073" s="52">
        <f>IF(K3073="","",IF($P3073=1,0,N($E3073)*IFERROR(INDEX(Products!$D$8:$D$307,MATCH($D3073,Products!$A$8:$A$307,0)),0)))</f>
        <v/>
      </c>
      <c r="M3073" s="52">
        <f>IF(OR(K3073="",$O3073=0),IF(K3073="","",0),IF($P3073=1,0,K3073*(N(INDEX(Settings!$E$11:$E$18,$O3073))+N(INDEX(Settings!$G$11:$G$18,$O3073)))+N(INDEX(Settings!$F$11:$F$18,$O3073))))</f>
        <v/>
      </c>
      <c r="N3073" s="53">
        <f>IF(K3073="","",K3073-L3073-M3073-N($I3073)-$P3073*N(Settings!$D$20))</f>
        <v/>
      </c>
      <c r="O3073">
        <f>IF($C3073="",0,IFERROR(MATCH($C3073,Settings!$D$11:$D$18,0),0))</f>
        <v/>
      </c>
      <c r="P3073">
        <f>IF(LOWER(TRIM($J3073&amp;""))="x",1,0)</f>
        <v/>
      </c>
    </row>
    <row r="3074">
      <c r="A3074" s="49" t="n"/>
      <c r="B3074" s="50" t="n"/>
      <c r="C3074" s="50" t="n"/>
      <c r="D3074" s="50" t="n"/>
      <c r="E3074" s="50" t="n"/>
      <c r="F3074" s="51" t="n"/>
      <c r="G3074" s="51" t="n"/>
      <c r="H3074" s="51" t="n"/>
      <c r="I3074" s="51" t="n"/>
      <c r="J3074" s="50" t="n"/>
      <c r="K3074" s="52">
        <f>IF(OR($A3074="",$E3074=""),"",IF($P3074=1,0,N($E3074)*N($F3074)-N($G3074)+N($H3074)))</f>
        <v/>
      </c>
      <c r="L3074" s="52">
        <f>IF(K3074="","",IF($P3074=1,0,N($E3074)*IFERROR(INDEX(Products!$D$8:$D$307,MATCH($D3074,Products!$A$8:$A$307,0)),0)))</f>
        <v/>
      </c>
      <c r="M3074" s="52">
        <f>IF(OR(K3074="",$O3074=0),IF(K3074="","",0),IF($P3074=1,0,K3074*(N(INDEX(Settings!$E$11:$E$18,$O3074))+N(INDEX(Settings!$G$11:$G$18,$O3074)))+N(INDEX(Settings!$F$11:$F$18,$O3074))))</f>
        <v/>
      </c>
      <c r="N3074" s="53">
        <f>IF(K3074="","",K3074-L3074-M3074-N($I3074)-$P3074*N(Settings!$D$20))</f>
        <v/>
      </c>
      <c r="O3074">
        <f>IF($C3074="",0,IFERROR(MATCH($C3074,Settings!$D$11:$D$18,0),0))</f>
        <v/>
      </c>
      <c r="P3074">
        <f>IF(LOWER(TRIM($J3074&amp;""))="x",1,0)</f>
        <v/>
      </c>
    </row>
    <row r="3075">
      <c r="A3075" s="49" t="n"/>
      <c r="B3075" s="50" t="n"/>
      <c r="C3075" s="50" t="n"/>
      <c r="D3075" s="50" t="n"/>
      <c r="E3075" s="50" t="n"/>
      <c r="F3075" s="51" t="n"/>
      <c r="G3075" s="51" t="n"/>
      <c r="H3075" s="51" t="n"/>
      <c r="I3075" s="51" t="n"/>
      <c r="J3075" s="50" t="n"/>
      <c r="K3075" s="52">
        <f>IF(OR($A3075="",$E3075=""),"",IF($P3075=1,0,N($E3075)*N($F3075)-N($G3075)+N($H3075)))</f>
        <v/>
      </c>
      <c r="L3075" s="52">
        <f>IF(K3075="","",IF($P3075=1,0,N($E3075)*IFERROR(INDEX(Products!$D$8:$D$307,MATCH($D3075,Products!$A$8:$A$307,0)),0)))</f>
        <v/>
      </c>
      <c r="M3075" s="52">
        <f>IF(OR(K3075="",$O3075=0),IF(K3075="","",0),IF($P3075=1,0,K3075*(N(INDEX(Settings!$E$11:$E$18,$O3075))+N(INDEX(Settings!$G$11:$G$18,$O3075)))+N(INDEX(Settings!$F$11:$F$18,$O3075))))</f>
        <v/>
      </c>
      <c r="N3075" s="53">
        <f>IF(K3075="","",K3075-L3075-M3075-N($I3075)-$P3075*N(Settings!$D$20))</f>
        <v/>
      </c>
      <c r="O3075">
        <f>IF($C3075="",0,IFERROR(MATCH($C3075,Settings!$D$11:$D$18,0),0))</f>
        <v/>
      </c>
      <c r="P3075">
        <f>IF(LOWER(TRIM($J3075&amp;""))="x",1,0)</f>
        <v/>
      </c>
    </row>
    <row r="3076">
      <c r="A3076" s="49" t="n"/>
      <c r="B3076" s="50" t="n"/>
      <c r="C3076" s="50" t="n"/>
      <c r="D3076" s="50" t="n"/>
      <c r="E3076" s="50" t="n"/>
      <c r="F3076" s="51" t="n"/>
      <c r="G3076" s="51" t="n"/>
      <c r="H3076" s="51" t="n"/>
      <c r="I3076" s="51" t="n"/>
      <c r="J3076" s="50" t="n"/>
      <c r="K3076" s="52">
        <f>IF(OR($A3076="",$E3076=""),"",IF($P3076=1,0,N($E3076)*N($F3076)-N($G3076)+N($H3076)))</f>
        <v/>
      </c>
      <c r="L3076" s="52">
        <f>IF(K3076="","",IF($P3076=1,0,N($E3076)*IFERROR(INDEX(Products!$D$8:$D$307,MATCH($D3076,Products!$A$8:$A$307,0)),0)))</f>
        <v/>
      </c>
      <c r="M3076" s="52">
        <f>IF(OR(K3076="",$O3076=0),IF(K3076="","",0),IF($P3076=1,0,K3076*(N(INDEX(Settings!$E$11:$E$18,$O3076))+N(INDEX(Settings!$G$11:$G$18,$O3076)))+N(INDEX(Settings!$F$11:$F$18,$O3076))))</f>
        <v/>
      </c>
      <c r="N3076" s="53">
        <f>IF(K3076="","",K3076-L3076-M3076-N($I3076)-$P3076*N(Settings!$D$20))</f>
        <v/>
      </c>
      <c r="O3076">
        <f>IF($C3076="",0,IFERROR(MATCH($C3076,Settings!$D$11:$D$18,0),0))</f>
        <v/>
      </c>
      <c r="P3076">
        <f>IF(LOWER(TRIM($J3076&amp;""))="x",1,0)</f>
        <v/>
      </c>
    </row>
    <row r="3077">
      <c r="A3077" s="49" t="n"/>
      <c r="B3077" s="50" t="n"/>
      <c r="C3077" s="50" t="n"/>
      <c r="D3077" s="50" t="n"/>
      <c r="E3077" s="50" t="n"/>
      <c r="F3077" s="51" t="n"/>
      <c r="G3077" s="51" t="n"/>
      <c r="H3077" s="51" t="n"/>
      <c r="I3077" s="51" t="n"/>
      <c r="J3077" s="50" t="n"/>
      <c r="K3077" s="52">
        <f>IF(OR($A3077="",$E3077=""),"",IF($P3077=1,0,N($E3077)*N($F3077)-N($G3077)+N($H3077)))</f>
        <v/>
      </c>
      <c r="L3077" s="52">
        <f>IF(K3077="","",IF($P3077=1,0,N($E3077)*IFERROR(INDEX(Products!$D$8:$D$307,MATCH($D3077,Products!$A$8:$A$307,0)),0)))</f>
        <v/>
      </c>
      <c r="M3077" s="52">
        <f>IF(OR(K3077="",$O3077=0),IF(K3077="","",0),IF($P3077=1,0,K3077*(N(INDEX(Settings!$E$11:$E$18,$O3077))+N(INDEX(Settings!$G$11:$G$18,$O3077)))+N(INDEX(Settings!$F$11:$F$18,$O3077))))</f>
        <v/>
      </c>
      <c r="N3077" s="53">
        <f>IF(K3077="","",K3077-L3077-M3077-N($I3077)-$P3077*N(Settings!$D$20))</f>
        <v/>
      </c>
      <c r="O3077">
        <f>IF($C3077="",0,IFERROR(MATCH($C3077,Settings!$D$11:$D$18,0),0))</f>
        <v/>
      </c>
      <c r="P3077">
        <f>IF(LOWER(TRIM($J3077&amp;""))="x",1,0)</f>
        <v/>
      </c>
    </row>
    <row r="3078">
      <c r="A3078" s="49" t="n"/>
      <c r="B3078" s="50" t="n"/>
      <c r="C3078" s="50" t="n"/>
      <c r="D3078" s="50" t="n"/>
      <c r="E3078" s="50" t="n"/>
      <c r="F3078" s="51" t="n"/>
      <c r="G3078" s="51" t="n"/>
      <c r="H3078" s="51" t="n"/>
      <c r="I3078" s="51" t="n"/>
      <c r="J3078" s="50" t="n"/>
      <c r="K3078" s="52">
        <f>IF(OR($A3078="",$E3078=""),"",IF($P3078=1,0,N($E3078)*N($F3078)-N($G3078)+N($H3078)))</f>
        <v/>
      </c>
      <c r="L3078" s="52">
        <f>IF(K3078="","",IF($P3078=1,0,N($E3078)*IFERROR(INDEX(Products!$D$8:$D$307,MATCH($D3078,Products!$A$8:$A$307,0)),0)))</f>
        <v/>
      </c>
      <c r="M3078" s="52">
        <f>IF(OR(K3078="",$O3078=0),IF(K3078="","",0),IF($P3078=1,0,K3078*(N(INDEX(Settings!$E$11:$E$18,$O3078))+N(INDEX(Settings!$G$11:$G$18,$O3078)))+N(INDEX(Settings!$F$11:$F$18,$O3078))))</f>
        <v/>
      </c>
      <c r="N3078" s="53">
        <f>IF(K3078="","",K3078-L3078-M3078-N($I3078)-$P3078*N(Settings!$D$20))</f>
        <v/>
      </c>
      <c r="O3078">
        <f>IF($C3078="",0,IFERROR(MATCH($C3078,Settings!$D$11:$D$18,0),0))</f>
        <v/>
      </c>
      <c r="P3078">
        <f>IF(LOWER(TRIM($J3078&amp;""))="x",1,0)</f>
        <v/>
      </c>
    </row>
    <row r="3079">
      <c r="A3079" s="49" t="n"/>
      <c r="B3079" s="50" t="n"/>
      <c r="C3079" s="50" t="n"/>
      <c r="D3079" s="50" t="n"/>
      <c r="E3079" s="50" t="n"/>
      <c r="F3079" s="51" t="n"/>
      <c r="G3079" s="51" t="n"/>
      <c r="H3079" s="51" t="n"/>
      <c r="I3079" s="51" t="n"/>
      <c r="J3079" s="50" t="n"/>
      <c r="K3079" s="52">
        <f>IF(OR($A3079="",$E3079=""),"",IF($P3079=1,0,N($E3079)*N($F3079)-N($G3079)+N($H3079)))</f>
        <v/>
      </c>
      <c r="L3079" s="52">
        <f>IF(K3079="","",IF($P3079=1,0,N($E3079)*IFERROR(INDEX(Products!$D$8:$D$307,MATCH($D3079,Products!$A$8:$A$307,0)),0)))</f>
        <v/>
      </c>
      <c r="M3079" s="52">
        <f>IF(OR(K3079="",$O3079=0),IF(K3079="","",0),IF($P3079=1,0,K3079*(N(INDEX(Settings!$E$11:$E$18,$O3079))+N(INDEX(Settings!$G$11:$G$18,$O3079)))+N(INDEX(Settings!$F$11:$F$18,$O3079))))</f>
        <v/>
      </c>
      <c r="N3079" s="53">
        <f>IF(K3079="","",K3079-L3079-M3079-N($I3079)-$P3079*N(Settings!$D$20))</f>
        <v/>
      </c>
      <c r="O3079">
        <f>IF($C3079="",0,IFERROR(MATCH($C3079,Settings!$D$11:$D$18,0),0))</f>
        <v/>
      </c>
      <c r="P3079">
        <f>IF(LOWER(TRIM($J3079&amp;""))="x",1,0)</f>
        <v/>
      </c>
    </row>
    <row r="3080">
      <c r="A3080" s="49" t="n"/>
      <c r="B3080" s="50" t="n"/>
      <c r="C3080" s="50" t="n"/>
      <c r="D3080" s="50" t="n"/>
      <c r="E3080" s="50" t="n"/>
      <c r="F3080" s="51" t="n"/>
      <c r="G3080" s="51" t="n"/>
      <c r="H3080" s="51" t="n"/>
      <c r="I3080" s="51" t="n"/>
      <c r="J3080" s="50" t="n"/>
      <c r="K3080" s="52">
        <f>IF(OR($A3080="",$E3080=""),"",IF($P3080=1,0,N($E3080)*N($F3080)-N($G3080)+N($H3080)))</f>
        <v/>
      </c>
      <c r="L3080" s="52">
        <f>IF(K3080="","",IF($P3080=1,0,N($E3080)*IFERROR(INDEX(Products!$D$8:$D$307,MATCH($D3080,Products!$A$8:$A$307,0)),0)))</f>
        <v/>
      </c>
      <c r="M3080" s="52">
        <f>IF(OR(K3080="",$O3080=0),IF(K3080="","",0),IF($P3080=1,0,K3080*(N(INDEX(Settings!$E$11:$E$18,$O3080))+N(INDEX(Settings!$G$11:$G$18,$O3080)))+N(INDEX(Settings!$F$11:$F$18,$O3080))))</f>
        <v/>
      </c>
      <c r="N3080" s="53">
        <f>IF(K3080="","",K3080-L3080-M3080-N($I3080)-$P3080*N(Settings!$D$20))</f>
        <v/>
      </c>
      <c r="O3080">
        <f>IF($C3080="",0,IFERROR(MATCH($C3080,Settings!$D$11:$D$18,0),0))</f>
        <v/>
      </c>
      <c r="P3080">
        <f>IF(LOWER(TRIM($J3080&amp;""))="x",1,0)</f>
        <v/>
      </c>
    </row>
    <row r="3081">
      <c r="A3081" s="49" t="n"/>
      <c r="B3081" s="50" t="n"/>
      <c r="C3081" s="50" t="n"/>
      <c r="D3081" s="50" t="n"/>
      <c r="E3081" s="50" t="n"/>
      <c r="F3081" s="51" t="n"/>
      <c r="G3081" s="51" t="n"/>
      <c r="H3081" s="51" t="n"/>
      <c r="I3081" s="51" t="n"/>
      <c r="J3081" s="50" t="n"/>
      <c r="K3081" s="52">
        <f>IF(OR($A3081="",$E3081=""),"",IF($P3081=1,0,N($E3081)*N($F3081)-N($G3081)+N($H3081)))</f>
        <v/>
      </c>
      <c r="L3081" s="52">
        <f>IF(K3081="","",IF($P3081=1,0,N($E3081)*IFERROR(INDEX(Products!$D$8:$D$307,MATCH($D3081,Products!$A$8:$A$307,0)),0)))</f>
        <v/>
      </c>
      <c r="M3081" s="52">
        <f>IF(OR(K3081="",$O3081=0),IF(K3081="","",0),IF($P3081=1,0,K3081*(N(INDEX(Settings!$E$11:$E$18,$O3081))+N(INDEX(Settings!$G$11:$G$18,$O3081)))+N(INDEX(Settings!$F$11:$F$18,$O3081))))</f>
        <v/>
      </c>
      <c r="N3081" s="53">
        <f>IF(K3081="","",K3081-L3081-M3081-N($I3081)-$P3081*N(Settings!$D$20))</f>
        <v/>
      </c>
      <c r="O3081">
        <f>IF($C3081="",0,IFERROR(MATCH($C3081,Settings!$D$11:$D$18,0),0))</f>
        <v/>
      </c>
      <c r="P3081">
        <f>IF(LOWER(TRIM($J3081&amp;""))="x",1,0)</f>
        <v/>
      </c>
    </row>
    <row r="3082">
      <c r="A3082" s="49" t="n"/>
      <c r="B3082" s="50" t="n"/>
      <c r="C3082" s="50" t="n"/>
      <c r="D3082" s="50" t="n"/>
      <c r="E3082" s="50" t="n"/>
      <c r="F3082" s="51" t="n"/>
      <c r="G3082" s="51" t="n"/>
      <c r="H3082" s="51" t="n"/>
      <c r="I3082" s="51" t="n"/>
      <c r="J3082" s="50" t="n"/>
      <c r="K3082" s="52">
        <f>IF(OR($A3082="",$E3082=""),"",IF($P3082=1,0,N($E3082)*N($F3082)-N($G3082)+N($H3082)))</f>
        <v/>
      </c>
      <c r="L3082" s="52">
        <f>IF(K3082="","",IF($P3082=1,0,N($E3082)*IFERROR(INDEX(Products!$D$8:$D$307,MATCH($D3082,Products!$A$8:$A$307,0)),0)))</f>
        <v/>
      </c>
      <c r="M3082" s="52">
        <f>IF(OR(K3082="",$O3082=0),IF(K3082="","",0),IF($P3082=1,0,K3082*(N(INDEX(Settings!$E$11:$E$18,$O3082))+N(INDEX(Settings!$G$11:$G$18,$O3082)))+N(INDEX(Settings!$F$11:$F$18,$O3082))))</f>
        <v/>
      </c>
      <c r="N3082" s="53">
        <f>IF(K3082="","",K3082-L3082-M3082-N($I3082)-$P3082*N(Settings!$D$20))</f>
        <v/>
      </c>
      <c r="O3082">
        <f>IF($C3082="",0,IFERROR(MATCH($C3082,Settings!$D$11:$D$18,0),0))</f>
        <v/>
      </c>
      <c r="P3082">
        <f>IF(LOWER(TRIM($J3082&amp;""))="x",1,0)</f>
        <v/>
      </c>
    </row>
    <row r="3083">
      <c r="A3083" s="49" t="n"/>
      <c r="B3083" s="50" t="n"/>
      <c r="C3083" s="50" t="n"/>
      <c r="D3083" s="50" t="n"/>
      <c r="E3083" s="50" t="n"/>
      <c r="F3083" s="51" t="n"/>
      <c r="G3083" s="51" t="n"/>
      <c r="H3083" s="51" t="n"/>
      <c r="I3083" s="51" t="n"/>
      <c r="J3083" s="50" t="n"/>
      <c r="K3083" s="52">
        <f>IF(OR($A3083="",$E3083=""),"",IF($P3083=1,0,N($E3083)*N($F3083)-N($G3083)+N($H3083)))</f>
        <v/>
      </c>
      <c r="L3083" s="52">
        <f>IF(K3083="","",IF($P3083=1,0,N($E3083)*IFERROR(INDEX(Products!$D$8:$D$307,MATCH($D3083,Products!$A$8:$A$307,0)),0)))</f>
        <v/>
      </c>
      <c r="M3083" s="52">
        <f>IF(OR(K3083="",$O3083=0),IF(K3083="","",0),IF($P3083=1,0,K3083*(N(INDEX(Settings!$E$11:$E$18,$O3083))+N(INDEX(Settings!$G$11:$G$18,$O3083)))+N(INDEX(Settings!$F$11:$F$18,$O3083))))</f>
        <v/>
      </c>
      <c r="N3083" s="53">
        <f>IF(K3083="","",K3083-L3083-M3083-N($I3083)-$P3083*N(Settings!$D$20))</f>
        <v/>
      </c>
      <c r="O3083">
        <f>IF($C3083="",0,IFERROR(MATCH($C3083,Settings!$D$11:$D$18,0),0))</f>
        <v/>
      </c>
      <c r="P3083">
        <f>IF(LOWER(TRIM($J3083&amp;""))="x",1,0)</f>
        <v/>
      </c>
    </row>
    <row r="3084">
      <c r="A3084" s="49" t="n"/>
      <c r="B3084" s="50" t="n"/>
      <c r="C3084" s="50" t="n"/>
      <c r="D3084" s="50" t="n"/>
      <c r="E3084" s="50" t="n"/>
      <c r="F3084" s="51" t="n"/>
      <c r="G3084" s="51" t="n"/>
      <c r="H3084" s="51" t="n"/>
      <c r="I3084" s="51" t="n"/>
      <c r="J3084" s="50" t="n"/>
      <c r="K3084" s="52">
        <f>IF(OR($A3084="",$E3084=""),"",IF($P3084=1,0,N($E3084)*N($F3084)-N($G3084)+N($H3084)))</f>
        <v/>
      </c>
      <c r="L3084" s="52">
        <f>IF(K3084="","",IF($P3084=1,0,N($E3084)*IFERROR(INDEX(Products!$D$8:$D$307,MATCH($D3084,Products!$A$8:$A$307,0)),0)))</f>
        <v/>
      </c>
      <c r="M3084" s="52">
        <f>IF(OR(K3084="",$O3084=0),IF(K3084="","",0),IF($P3084=1,0,K3084*(N(INDEX(Settings!$E$11:$E$18,$O3084))+N(INDEX(Settings!$G$11:$G$18,$O3084)))+N(INDEX(Settings!$F$11:$F$18,$O3084))))</f>
        <v/>
      </c>
      <c r="N3084" s="53">
        <f>IF(K3084="","",K3084-L3084-M3084-N($I3084)-$P3084*N(Settings!$D$20))</f>
        <v/>
      </c>
      <c r="O3084">
        <f>IF($C3084="",0,IFERROR(MATCH($C3084,Settings!$D$11:$D$18,0),0))</f>
        <v/>
      </c>
      <c r="P3084">
        <f>IF(LOWER(TRIM($J3084&amp;""))="x",1,0)</f>
        <v/>
      </c>
    </row>
    <row r="3085">
      <c r="A3085" s="49" t="n"/>
      <c r="B3085" s="50" t="n"/>
      <c r="C3085" s="50" t="n"/>
      <c r="D3085" s="50" t="n"/>
      <c r="E3085" s="50" t="n"/>
      <c r="F3085" s="51" t="n"/>
      <c r="G3085" s="51" t="n"/>
      <c r="H3085" s="51" t="n"/>
      <c r="I3085" s="51" t="n"/>
      <c r="J3085" s="50" t="n"/>
      <c r="K3085" s="52">
        <f>IF(OR($A3085="",$E3085=""),"",IF($P3085=1,0,N($E3085)*N($F3085)-N($G3085)+N($H3085)))</f>
        <v/>
      </c>
      <c r="L3085" s="52">
        <f>IF(K3085="","",IF($P3085=1,0,N($E3085)*IFERROR(INDEX(Products!$D$8:$D$307,MATCH($D3085,Products!$A$8:$A$307,0)),0)))</f>
        <v/>
      </c>
      <c r="M3085" s="52">
        <f>IF(OR(K3085="",$O3085=0),IF(K3085="","",0),IF($P3085=1,0,K3085*(N(INDEX(Settings!$E$11:$E$18,$O3085))+N(INDEX(Settings!$G$11:$G$18,$O3085)))+N(INDEX(Settings!$F$11:$F$18,$O3085))))</f>
        <v/>
      </c>
      <c r="N3085" s="53">
        <f>IF(K3085="","",K3085-L3085-M3085-N($I3085)-$P3085*N(Settings!$D$20))</f>
        <v/>
      </c>
      <c r="O3085">
        <f>IF($C3085="",0,IFERROR(MATCH($C3085,Settings!$D$11:$D$18,0),0))</f>
        <v/>
      </c>
      <c r="P3085">
        <f>IF(LOWER(TRIM($J3085&amp;""))="x",1,0)</f>
        <v/>
      </c>
    </row>
    <row r="3086">
      <c r="A3086" s="49" t="n"/>
      <c r="B3086" s="50" t="n"/>
      <c r="C3086" s="50" t="n"/>
      <c r="D3086" s="50" t="n"/>
      <c r="E3086" s="50" t="n"/>
      <c r="F3086" s="51" t="n"/>
      <c r="G3086" s="51" t="n"/>
      <c r="H3086" s="51" t="n"/>
      <c r="I3086" s="51" t="n"/>
      <c r="J3086" s="50" t="n"/>
      <c r="K3086" s="52">
        <f>IF(OR($A3086="",$E3086=""),"",IF($P3086=1,0,N($E3086)*N($F3086)-N($G3086)+N($H3086)))</f>
        <v/>
      </c>
      <c r="L3086" s="52">
        <f>IF(K3086="","",IF($P3086=1,0,N($E3086)*IFERROR(INDEX(Products!$D$8:$D$307,MATCH($D3086,Products!$A$8:$A$307,0)),0)))</f>
        <v/>
      </c>
      <c r="M3086" s="52">
        <f>IF(OR(K3086="",$O3086=0),IF(K3086="","",0),IF($P3086=1,0,K3086*(N(INDEX(Settings!$E$11:$E$18,$O3086))+N(INDEX(Settings!$G$11:$G$18,$O3086)))+N(INDEX(Settings!$F$11:$F$18,$O3086))))</f>
        <v/>
      </c>
      <c r="N3086" s="53">
        <f>IF(K3086="","",K3086-L3086-M3086-N($I3086)-$P3086*N(Settings!$D$20))</f>
        <v/>
      </c>
      <c r="O3086">
        <f>IF($C3086="",0,IFERROR(MATCH($C3086,Settings!$D$11:$D$18,0),0))</f>
        <v/>
      </c>
      <c r="P3086">
        <f>IF(LOWER(TRIM($J3086&amp;""))="x",1,0)</f>
        <v/>
      </c>
    </row>
    <row r="3087">
      <c r="A3087" s="49" t="n"/>
      <c r="B3087" s="50" t="n"/>
      <c r="C3087" s="50" t="n"/>
      <c r="D3087" s="50" t="n"/>
      <c r="E3087" s="50" t="n"/>
      <c r="F3087" s="51" t="n"/>
      <c r="G3087" s="51" t="n"/>
      <c r="H3087" s="51" t="n"/>
      <c r="I3087" s="51" t="n"/>
      <c r="J3087" s="50" t="n"/>
      <c r="K3087" s="52">
        <f>IF(OR($A3087="",$E3087=""),"",IF($P3087=1,0,N($E3087)*N($F3087)-N($G3087)+N($H3087)))</f>
        <v/>
      </c>
      <c r="L3087" s="52">
        <f>IF(K3087="","",IF($P3087=1,0,N($E3087)*IFERROR(INDEX(Products!$D$8:$D$307,MATCH($D3087,Products!$A$8:$A$307,0)),0)))</f>
        <v/>
      </c>
      <c r="M3087" s="52">
        <f>IF(OR(K3087="",$O3087=0),IF(K3087="","",0),IF($P3087=1,0,K3087*(N(INDEX(Settings!$E$11:$E$18,$O3087))+N(INDEX(Settings!$G$11:$G$18,$O3087)))+N(INDEX(Settings!$F$11:$F$18,$O3087))))</f>
        <v/>
      </c>
      <c r="N3087" s="53">
        <f>IF(K3087="","",K3087-L3087-M3087-N($I3087)-$P3087*N(Settings!$D$20))</f>
        <v/>
      </c>
      <c r="O3087">
        <f>IF($C3087="",0,IFERROR(MATCH($C3087,Settings!$D$11:$D$18,0),0))</f>
        <v/>
      </c>
      <c r="P3087">
        <f>IF(LOWER(TRIM($J3087&amp;""))="x",1,0)</f>
        <v/>
      </c>
    </row>
    <row r="3088">
      <c r="A3088" s="49" t="n"/>
      <c r="B3088" s="50" t="n"/>
      <c r="C3088" s="50" t="n"/>
      <c r="D3088" s="50" t="n"/>
      <c r="E3088" s="50" t="n"/>
      <c r="F3088" s="51" t="n"/>
      <c r="G3088" s="51" t="n"/>
      <c r="H3088" s="51" t="n"/>
      <c r="I3088" s="51" t="n"/>
      <c r="J3088" s="50" t="n"/>
      <c r="K3088" s="52">
        <f>IF(OR($A3088="",$E3088=""),"",IF($P3088=1,0,N($E3088)*N($F3088)-N($G3088)+N($H3088)))</f>
        <v/>
      </c>
      <c r="L3088" s="52">
        <f>IF(K3088="","",IF($P3088=1,0,N($E3088)*IFERROR(INDEX(Products!$D$8:$D$307,MATCH($D3088,Products!$A$8:$A$307,0)),0)))</f>
        <v/>
      </c>
      <c r="M3088" s="52">
        <f>IF(OR(K3088="",$O3088=0),IF(K3088="","",0),IF($P3088=1,0,K3088*(N(INDEX(Settings!$E$11:$E$18,$O3088))+N(INDEX(Settings!$G$11:$G$18,$O3088)))+N(INDEX(Settings!$F$11:$F$18,$O3088))))</f>
        <v/>
      </c>
      <c r="N3088" s="53">
        <f>IF(K3088="","",K3088-L3088-M3088-N($I3088)-$P3088*N(Settings!$D$20))</f>
        <v/>
      </c>
      <c r="O3088">
        <f>IF($C3088="",0,IFERROR(MATCH($C3088,Settings!$D$11:$D$18,0),0))</f>
        <v/>
      </c>
      <c r="P3088">
        <f>IF(LOWER(TRIM($J3088&amp;""))="x",1,0)</f>
        <v/>
      </c>
    </row>
    <row r="3089">
      <c r="A3089" s="49" t="n"/>
      <c r="B3089" s="50" t="n"/>
      <c r="C3089" s="50" t="n"/>
      <c r="D3089" s="50" t="n"/>
      <c r="E3089" s="50" t="n"/>
      <c r="F3089" s="51" t="n"/>
      <c r="G3089" s="51" t="n"/>
      <c r="H3089" s="51" t="n"/>
      <c r="I3089" s="51" t="n"/>
      <c r="J3089" s="50" t="n"/>
      <c r="K3089" s="52">
        <f>IF(OR($A3089="",$E3089=""),"",IF($P3089=1,0,N($E3089)*N($F3089)-N($G3089)+N($H3089)))</f>
        <v/>
      </c>
      <c r="L3089" s="52">
        <f>IF(K3089="","",IF($P3089=1,0,N($E3089)*IFERROR(INDEX(Products!$D$8:$D$307,MATCH($D3089,Products!$A$8:$A$307,0)),0)))</f>
        <v/>
      </c>
      <c r="M3089" s="52">
        <f>IF(OR(K3089="",$O3089=0),IF(K3089="","",0),IF($P3089=1,0,K3089*(N(INDEX(Settings!$E$11:$E$18,$O3089))+N(INDEX(Settings!$G$11:$G$18,$O3089)))+N(INDEX(Settings!$F$11:$F$18,$O3089))))</f>
        <v/>
      </c>
      <c r="N3089" s="53">
        <f>IF(K3089="","",K3089-L3089-M3089-N($I3089)-$P3089*N(Settings!$D$20))</f>
        <v/>
      </c>
      <c r="O3089">
        <f>IF($C3089="",0,IFERROR(MATCH($C3089,Settings!$D$11:$D$18,0),0))</f>
        <v/>
      </c>
      <c r="P3089">
        <f>IF(LOWER(TRIM($J3089&amp;""))="x",1,0)</f>
        <v/>
      </c>
    </row>
    <row r="3090">
      <c r="A3090" s="49" t="n"/>
      <c r="B3090" s="50" t="n"/>
      <c r="C3090" s="50" t="n"/>
      <c r="D3090" s="50" t="n"/>
      <c r="E3090" s="50" t="n"/>
      <c r="F3090" s="51" t="n"/>
      <c r="G3090" s="51" t="n"/>
      <c r="H3090" s="51" t="n"/>
      <c r="I3090" s="51" t="n"/>
      <c r="J3090" s="50" t="n"/>
      <c r="K3090" s="52">
        <f>IF(OR($A3090="",$E3090=""),"",IF($P3090=1,0,N($E3090)*N($F3090)-N($G3090)+N($H3090)))</f>
        <v/>
      </c>
      <c r="L3090" s="52">
        <f>IF(K3090="","",IF($P3090=1,0,N($E3090)*IFERROR(INDEX(Products!$D$8:$D$307,MATCH($D3090,Products!$A$8:$A$307,0)),0)))</f>
        <v/>
      </c>
      <c r="M3090" s="52">
        <f>IF(OR(K3090="",$O3090=0),IF(K3090="","",0),IF($P3090=1,0,K3090*(N(INDEX(Settings!$E$11:$E$18,$O3090))+N(INDEX(Settings!$G$11:$G$18,$O3090)))+N(INDEX(Settings!$F$11:$F$18,$O3090))))</f>
        <v/>
      </c>
      <c r="N3090" s="53">
        <f>IF(K3090="","",K3090-L3090-M3090-N($I3090)-$P3090*N(Settings!$D$20))</f>
        <v/>
      </c>
      <c r="O3090">
        <f>IF($C3090="",0,IFERROR(MATCH($C3090,Settings!$D$11:$D$18,0),0))</f>
        <v/>
      </c>
      <c r="P3090">
        <f>IF(LOWER(TRIM($J3090&amp;""))="x",1,0)</f>
        <v/>
      </c>
    </row>
    <row r="3091">
      <c r="A3091" s="49" t="n"/>
      <c r="B3091" s="50" t="n"/>
      <c r="C3091" s="50" t="n"/>
      <c r="D3091" s="50" t="n"/>
      <c r="E3091" s="50" t="n"/>
      <c r="F3091" s="51" t="n"/>
      <c r="G3091" s="51" t="n"/>
      <c r="H3091" s="51" t="n"/>
      <c r="I3091" s="51" t="n"/>
      <c r="J3091" s="50" t="n"/>
      <c r="K3091" s="52">
        <f>IF(OR($A3091="",$E3091=""),"",IF($P3091=1,0,N($E3091)*N($F3091)-N($G3091)+N($H3091)))</f>
        <v/>
      </c>
      <c r="L3091" s="52">
        <f>IF(K3091="","",IF($P3091=1,0,N($E3091)*IFERROR(INDEX(Products!$D$8:$D$307,MATCH($D3091,Products!$A$8:$A$307,0)),0)))</f>
        <v/>
      </c>
      <c r="M3091" s="52">
        <f>IF(OR(K3091="",$O3091=0),IF(K3091="","",0),IF($P3091=1,0,K3091*(N(INDEX(Settings!$E$11:$E$18,$O3091))+N(INDEX(Settings!$G$11:$G$18,$O3091)))+N(INDEX(Settings!$F$11:$F$18,$O3091))))</f>
        <v/>
      </c>
      <c r="N3091" s="53">
        <f>IF(K3091="","",K3091-L3091-M3091-N($I3091)-$P3091*N(Settings!$D$20))</f>
        <v/>
      </c>
      <c r="O3091">
        <f>IF($C3091="",0,IFERROR(MATCH($C3091,Settings!$D$11:$D$18,0),0))</f>
        <v/>
      </c>
      <c r="P3091">
        <f>IF(LOWER(TRIM($J3091&amp;""))="x",1,0)</f>
        <v/>
      </c>
    </row>
    <row r="3092">
      <c r="A3092" s="49" t="n"/>
      <c r="B3092" s="50" t="n"/>
      <c r="C3092" s="50" t="n"/>
      <c r="D3092" s="50" t="n"/>
      <c r="E3092" s="50" t="n"/>
      <c r="F3092" s="51" t="n"/>
      <c r="G3092" s="51" t="n"/>
      <c r="H3092" s="51" t="n"/>
      <c r="I3092" s="51" t="n"/>
      <c r="J3092" s="50" t="n"/>
      <c r="K3092" s="52">
        <f>IF(OR($A3092="",$E3092=""),"",IF($P3092=1,0,N($E3092)*N($F3092)-N($G3092)+N($H3092)))</f>
        <v/>
      </c>
      <c r="L3092" s="52">
        <f>IF(K3092="","",IF($P3092=1,0,N($E3092)*IFERROR(INDEX(Products!$D$8:$D$307,MATCH($D3092,Products!$A$8:$A$307,0)),0)))</f>
        <v/>
      </c>
      <c r="M3092" s="52">
        <f>IF(OR(K3092="",$O3092=0),IF(K3092="","",0),IF($P3092=1,0,K3092*(N(INDEX(Settings!$E$11:$E$18,$O3092))+N(INDEX(Settings!$G$11:$G$18,$O3092)))+N(INDEX(Settings!$F$11:$F$18,$O3092))))</f>
        <v/>
      </c>
      <c r="N3092" s="53">
        <f>IF(K3092="","",K3092-L3092-M3092-N($I3092)-$P3092*N(Settings!$D$20))</f>
        <v/>
      </c>
      <c r="O3092">
        <f>IF($C3092="",0,IFERROR(MATCH($C3092,Settings!$D$11:$D$18,0),0))</f>
        <v/>
      </c>
      <c r="P3092">
        <f>IF(LOWER(TRIM($J3092&amp;""))="x",1,0)</f>
        <v/>
      </c>
    </row>
    <row r="3093">
      <c r="A3093" s="49" t="n"/>
      <c r="B3093" s="50" t="n"/>
      <c r="C3093" s="50" t="n"/>
      <c r="D3093" s="50" t="n"/>
      <c r="E3093" s="50" t="n"/>
      <c r="F3093" s="51" t="n"/>
      <c r="G3093" s="51" t="n"/>
      <c r="H3093" s="51" t="n"/>
      <c r="I3093" s="51" t="n"/>
      <c r="J3093" s="50" t="n"/>
      <c r="K3093" s="52">
        <f>IF(OR($A3093="",$E3093=""),"",IF($P3093=1,0,N($E3093)*N($F3093)-N($G3093)+N($H3093)))</f>
        <v/>
      </c>
      <c r="L3093" s="52">
        <f>IF(K3093="","",IF($P3093=1,0,N($E3093)*IFERROR(INDEX(Products!$D$8:$D$307,MATCH($D3093,Products!$A$8:$A$307,0)),0)))</f>
        <v/>
      </c>
      <c r="M3093" s="52">
        <f>IF(OR(K3093="",$O3093=0),IF(K3093="","",0),IF($P3093=1,0,K3093*(N(INDEX(Settings!$E$11:$E$18,$O3093))+N(INDEX(Settings!$G$11:$G$18,$O3093)))+N(INDEX(Settings!$F$11:$F$18,$O3093))))</f>
        <v/>
      </c>
      <c r="N3093" s="53">
        <f>IF(K3093="","",K3093-L3093-M3093-N($I3093)-$P3093*N(Settings!$D$20))</f>
        <v/>
      </c>
      <c r="O3093">
        <f>IF($C3093="",0,IFERROR(MATCH($C3093,Settings!$D$11:$D$18,0),0))</f>
        <v/>
      </c>
      <c r="P3093">
        <f>IF(LOWER(TRIM($J3093&amp;""))="x",1,0)</f>
        <v/>
      </c>
    </row>
    <row r="3094">
      <c r="A3094" s="49" t="n"/>
      <c r="B3094" s="50" t="n"/>
      <c r="C3094" s="50" t="n"/>
      <c r="D3094" s="50" t="n"/>
      <c r="E3094" s="50" t="n"/>
      <c r="F3094" s="51" t="n"/>
      <c r="G3094" s="51" t="n"/>
      <c r="H3094" s="51" t="n"/>
      <c r="I3094" s="51" t="n"/>
      <c r="J3094" s="50" t="n"/>
      <c r="K3094" s="52">
        <f>IF(OR($A3094="",$E3094=""),"",IF($P3094=1,0,N($E3094)*N($F3094)-N($G3094)+N($H3094)))</f>
        <v/>
      </c>
      <c r="L3094" s="52">
        <f>IF(K3094="","",IF($P3094=1,0,N($E3094)*IFERROR(INDEX(Products!$D$8:$D$307,MATCH($D3094,Products!$A$8:$A$307,0)),0)))</f>
        <v/>
      </c>
      <c r="M3094" s="52">
        <f>IF(OR(K3094="",$O3094=0),IF(K3094="","",0),IF($P3094=1,0,K3094*(N(INDEX(Settings!$E$11:$E$18,$O3094))+N(INDEX(Settings!$G$11:$G$18,$O3094)))+N(INDEX(Settings!$F$11:$F$18,$O3094))))</f>
        <v/>
      </c>
      <c r="N3094" s="53">
        <f>IF(K3094="","",K3094-L3094-M3094-N($I3094)-$P3094*N(Settings!$D$20))</f>
        <v/>
      </c>
      <c r="O3094">
        <f>IF($C3094="",0,IFERROR(MATCH($C3094,Settings!$D$11:$D$18,0),0))</f>
        <v/>
      </c>
      <c r="P3094">
        <f>IF(LOWER(TRIM($J3094&amp;""))="x",1,0)</f>
        <v/>
      </c>
    </row>
    <row r="3095">
      <c r="A3095" s="49" t="n"/>
      <c r="B3095" s="50" t="n"/>
      <c r="C3095" s="50" t="n"/>
      <c r="D3095" s="50" t="n"/>
      <c r="E3095" s="50" t="n"/>
      <c r="F3095" s="51" t="n"/>
      <c r="G3095" s="51" t="n"/>
      <c r="H3095" s="51" t="n"/>
      <c r="I3095" s="51" t="n"/>
      <c r="J3095" s="50" t="n"/>
      <c r="K3095" s="52">
        <f>IF(OR($A3095="",$E3095=""),"",IF($P3095=1,0,N($E3095)*N($F3095)-N($G3095)+N($H3095)))</f>
        <v/>
      </c>
      <c r="L3095" s="52">
        <f>IF(K3095="","",IF($P3095=1,0,N($E3095)*IFERROR(INDEX(Products!$D$8:$D$307,MATCH($D3095,Products!$A$8:$A$307,0)),0)))</f>
        <v/>
      </c>
      <c r="M3095" s="52">
        <f>IF(OR(K3095="",$O3095=0),IF(K3095="","",0),IF($P3095=1,0,K3095*(N(INDEX(Settings!$E$11:$E$18,$O3095))+N(INDEX(Settings!$G$11:$G$18,$O3095)))+N(INDEX(Settings!$F$11:$F$18,$O3095))))</f>
        <v/>
      </c>
      <c r="N3095" s="53">
        <f>IF(K3095="","",K3095-L3095-M3095-N($I3095)-$P3095*N(Settings!$D$20))</f>
        <v/>
      </c>
      <c r="O3095">
        <f>IF($C3095="",0,IFERROR(MATCH($C3095,Settings!$D$11:$D$18,0),0))</f>
        <v/>
      </c>
      <c r="P3095">
        <f>IF(LOWER(TRIM($J3095&amp;""))="x",1,0)</f>
        <v/>
      </c>
    </row>
    <row r="3096">
      <c r="A3096" s="49" t="n"/>
      <c r="B3096" s="50" t="n"/>
      <c r="C3096" s="50" t="n"/>
      <c r="D3096" s="50" t="n"/>
      <c r="E3096" s="50" t="n"/>
      <c r="F3096" s="51" t="n"/>
      <c r="G3096" s="51" t="n"/>
      <c r="H3096" s="51" t="n"/>
      <c r="I3096" s="51" t="n"/>
      <c r="J3096" s="50" t="n"/>
      <c r="K3096" s="52">
        <f>IF(OR($A3096="",$E3096=""),"",IF($P3096=1,0,N($E3096)*N($F3096)-N($G3096)+N($H3096)))</f>
        <v/>
      </c>
      <c r="L3096" s="52">
        <f>IF(K3096="","",IF($P3096=1,0,N($E3096)*IFERROR(INDEX(Products!$D$8:$D$307,MATCH($D3096,Products!$A$8:$A$307,0)),0)))</f>
        <v/>
      </c>
      <c r="M3096" s="52">
        <f>IF(OR(K3096="",$O3096=0),IF(K3096="","",0),IF($P3096=1,0,K3096*(N(INDEX(Settings!$E$11:$E$18,$O3096))+N(INDEX(Settings!$G$11:$G$18,$O3096)))+N(INDEX(Settings!$F$11:$F$18,$O3096))))</f>
        <v/>
      </c>
      <c r="N3096" s="53">
        <f>IF(K3096="","",K3096-L3096-M3096-N($I3096)-$P3096*N(Settings!$D$20))</f>
        <v/>
      </c>
      <c r="O3096">
        <f>IF($C3096="",0,IFERROR(MATCH($C3096,Settings!$D$11:$D$18,0),0))</f>
        <v/>
      </c>
      <c r="P3096">
        <f>IF(LOWER(TRIM($J3096&amp;""))="x",1,0)</f>
        <v/>
      </c>
    </row>
    <row r="3097">
      <c r="A3097" s="49" t="n"/>
      <c r="B3097" s="50" t="n"/>
      <c r="C3097" s="50" t="n"/>
      <c r="D3097" s="50" t="n"/>
      <c r="E3097" s="50" t="n"/>
      <c r="F3097" s="51" t="n"/>
      <c r="G3097" s="51" t="n"/>
      <c r="H3097" s="51" t="n"/>
      <c r="I3097" s="51" t="n"/>
      <c r="J3097" s="50" t="n"/>
      <c r="K3097" s="52">
        <f>IF(OR($A3097="",$E3097=""),"",IF($P3097=1,0,N($E3097)*N($F3097)-N($G3097)+N($H3097)))</f>
        <v/>
      </c>
      <c r="L3097" s="52">
        <f>IF(K3097="","",IF($P3097=1,0,N($E3097)*IFERROR(INDEX(Products!$D$8:$D$307,MATCH($D3097,Products!$A$8:$A$307,0)),0)))</f>
        <v/>
      </c>
      <c r="M3097" s="52">
        <f>IF(OR(K3097="",$O3097=0),IF(K3097="","",0),IF($P3097=1,0,K3097*(N(INDEX(Settings!$E$11:$E$18,$O3097))+N(INDEX(Settings!$G$11:$G$18,$O3097)))+N(INDEX(Settings!$F$11:$F$18,$O3097))))</f>
        <v/>
      </c>
      <c r="N3097" s="53">
        <f>IF(K3097="","",K3097-L3097-M3097-N($I3097)-$P3097*N(Settings!$D$20))</f>
        <v/>
      </c>
      <c r="O3097">
        <f>IF($C3097="",0,IFERROR(MATCH($C3097,Settings!$D$11:$D$18,0),0))</f>
        <v/>
      </c>
      <c r="P3097">
        <f>IF(LOWER(TRIM($J3097&amp;""))="x",1,0)</f>
        <v/>
      </c>
    </row>
    <row r="3098">
      <c r="A3098" s="49" t="n"/>
      <c r="B3098" s="50" t="n"/>
      <c r="C3098" s="50" t="n"/>
      <c r="D3098" s="50" t="n"/>
      <c r="E3098" s="50" t="n"/>
      <c r="F3098" s="51" t="n"/>
      <c r="G3098" s="51" t="n"/>
      <c r="H3098" s="51" t="n"/>
      <c r="I3098" s="51" t="n"/>
      <c r="J3098" s="50" t="n"/>
      <c r="K3098" s="52">
        <f>IF(OR($A3098="",$E3098=""),"",IF($P3098=1,0,N($E3098)*N($F3098)-N($G3098)+N($H3098)))</f>
        <v/>
      </c>
      <c r="L3098" s="52">
        <f>IF(K3098="","",IF($P3098=1,0,N($E3098)*IFERROR(INDEX(Products!$D$8:$D$307,MATCH($D3098,Products!$A$8:$A$307,0)),0)))</f>
        <v/>
      </c>
      <c r="M3098" s="52">
        <f>IF(OR(K3098="",$O3098=0),IF(K3098="","",0),IF($P3098=1,0,K3098*(N(INDEX(Settings!$E$11:$E$18,$O3098))+N(INDEX(Settings!$G$11:$G$18,$O3098)))+N(INDEX(Settings!$F$11:$F$18,$O3098))))</f>
        <v/>
      </c>
      <c r="N3098" s="53">
        <f>IF(K3098="","",K3098-L3098-M3098-N($I3098)-$P3098*N(Settings!$D$20))</f>
        <v/>
      </c>
      <c r="O3098">
        <f>IF($C3098="",0,IFERROR(MATCH($C3098,Settings!$D$11:$D$18,0),0))</f>
        <v/>
      </c>
      <c r="P3098">
        <f>IF(LOWER(TRIM($J3098&amp;""))="x",1,0)</f>
        <v/>
      </c>
    </row>
    <row r="3099">
      <c r="A3099" s="49" t="n"/>
      <c r="B3099" s="50" t="n"/>
      <c r="C3099" s="50" t="n"/>
      <c r="D3099" s="50" t="n"/>
      <c r="E3099" s="50" t="n"/>
      <c r="F3099" s="51" t="n"/>
      <c r="G3099" s="51" t="n"/>
      <c r="H3099" s="51" t="n"/>
      <c r="I3099" s="51" t="n"/>
      <c r="J3099" s="50" t="n"/>
      <c r="K3099" s="52">
        <f>IF(OR($A3099="",$E3099=""),"",IF($P3099=1,0,N($E3099)*N($F3099)-N($G3099)+N($H3099)))</f>
        <v/>
      </c>
      <c r="L3099" s="52">
        <f>IF(K3099="","",IF($P3099=1,0,N($E3099)*IFERROR(INDEX(Products!$D$8:$D$307,MATCH($D3099,Products!$A$8:$A$307,0)),0)))</f>
        <v/>
      </c>
      <c r="M3099" s="52">
        <f>IF(OR(K3099="",$O3099=0),IF(K3099="","",0),IF($P3099=1,0,K3099*(N(INDEX(Settings!$E$11:$E$18,$O3099))+N(INDEX(Settings!$G$11:$G$18,$O3099)))+N(INDEX(Settings!$F$11:$F$18,$O3099))))</f>
        <v/>
      </c>
      <c r="N3099" s="53">
        <f>IF(K3099="","",K3099-L3099-M3099-N($I3099)-$P3099*N(Settings!$D$20))</f>
        <v/>
      </c>
      <c r="O3099">
        <f>IF($C3099="",0,IFERROR(MATCH($C3099,Settings!$D$11:$D$18,0),0))</f>
        <v/>
      </c>
      <c r="P3099">
        <f>IF(LOWER(TRIM($J3099&amp;""))="x",1,0)</f>
        <v/>
      </c>
    </row>
    <row r="3100">
      <c r="A3100" s="49" t="n"/>
      <c r="B3100" s="50" t="n"/>
      <c r="C3100" s="50" t="n"/>
      <c r="D3100" s="50" t="n"/>
      <c r="E3100" s="50" t="n"/>
      <c r="F3100" s="51" t="n"/>
      <c r="G3100" s="51" t="n"/>
      <c r="H3100" s="51" t="n"/>
      <c r="I3100" s="51" t="n"/>
      <c r="J3100" s="50" t="n"/>
      <c r="K3100" s="52">
        <f>IF(OR($A3100="",$E3100=""),"",IF($P3100=1,0,N($E3100)*N($F3100)-N($G3100)+N($H3100)))</f>
        <v/>
      </c>
      <c r="L3100" s="52">
        <f>IF(K3100="","",IF($P3100=1,0,N($E3100)*IFERROR(INDEX(Products!$D$8:$D$307,MATCH($D3100,Products!$A$8:$A$307,0)),0)))</f>
        <v/>
      </c>
      <c r="M3100" s="52">
        <f>IF(OR(K3100="",$O3100=0),IF(K3100="","",0),IF($P3100=1,0,K3100*(N(INDEX(Settings!$E$11:$E$18,$O3100))+N(INDEX(Settings!$G$11:$G$18,$O3100)))+N(INDEX(Settings!$F$11:$F$18,$O3100))))</f>
        <v/>
      </c>
      <c r="N3100" s="53">
        <f>IF(K3100="","",K3100-L3100-M3100-N($I3100)-$P3100*N(Settings!$D$20))</f>
        <v/>
      </c>
      <c r="O3100">
        <f>IF($C3100="",0,IFERROR(MATCH($C3100,Settings!$D$11:$D$18,0),0))</f>
        <v/>
      </c>
      <c r="P3100">
        <f>IF(LOWER(TRIM($J3100&amp;""))="x",1,0)</f>
        <v/>
      </c>
    </row>
    <row r="3101">
      <c r="A3101" s="49" t="n"/>
      <c r="B3101" s="50" t="n"/>
      <c r="C3101" s="50" t="n"/>
      <c r="D3101" s="50" t="n"/>
      <c r="E3101" s="50" t="n"/>
      <c r="F3101" s="51" t="n"/>
      <c r="G3101" s="51" t="n"/>
      <c r="H3101" s="51" t="n"/>
      <c r="I3101" s="51" t="n"/>
      <c r="J3101" s="50" t="n"/>
      <c r="K3101" s="52">
        <f>IF(OR($A3101="",$E3101=""),"",IF($P3101=1,0,N($E3101)*N($F3101)-N($G3101)+N($H3101)))</f>
        <v/>
      </c>
      <c r="L3101" s="52">
        <f>IF(K3101="","",IF($P3101=1,0,N($E3101)*IFERROR(INDEX(Products!$D$8:$D$307,MATCH($D3101,Products!$A$8:$A$307,0)),0)))</f>
        <v/>
      </c>
      <c r="M3101" s="52">
        <f>IF(OR(K3101="",$O3101=0),IF(K3101="","",0),IF($P3101=1,0,K3101*(N(INDEX(Settings!$E$11:$E$18,$O3101))+N(INDEX(Settings!$G$11:$G$18,$O3101)))+N(INDEX(Settings!$F$11:$F$18,$O3101))))</f>
        <v/>
      </c>
      <c r="N3101" s="53">
        <f>IF(K3101="","",K3101-L3101-M3101-N($I3101)-$P3101*N(Settings!$D$20))</f>
        <v/>
      </c>
      <c r="O3101">
        <f>IF($C3101="",0,IFERROR(MATCH($C3101,Settings!$D$11:$D$18,0),0))</f>
        <v/>
      </c>
      <c r="P3101">
        <f>IF(LOWER(TRIM($J3101&amp;""))="x",1,0)</f>
        <v/>
      </c>
    </row>
    <row r="3102">
      <c r="A3102" s="49" t="n"/>
      <c r="B3102" s="50" t="n"/>
      <c r="C3102" s="50" t="n"/>
      <c r="D3102" s="50" t="n"/>
      <c r="E3102" s="50" t="n"/>
      <c r="F3102" s="51" t="n"/>
      <c r="G3102" s="51" t="n"/>
      <c r="H3102" s="51" t="n"/>
      <c r="I3102" s="51" t="n"/>
      <c r="J3102" s="50" t="n"/>
      <c r="K3102" s="52">
        <f>IF(OR($A3102="",$E3102=""),"",IF($P3102=1,0,N($E3102)*N($F3102)-N($G3102)+N($H3102)))</f>
        <v/>
      </c>
      <c r="L3102" s="52">
        <f>IF(K3102="","",IF($P3102=1,0,N($E3102)*IFERROR(INDEX(Products!$D$8:$D$307,MATCH($D3102,Products!$A$8:$A$307,0)),0)))</f>
        <v/>
      </c>
      <c r="M3102" s="52">
        <f>IF(OR(K3102="",$O3102=0),IF(K3102="","",0),IF($P3102=1,0,K3102*(N(INDEX(Settings!$E$11:$E$18,$O3102))+N(INDEX(Settings!$G$11:$G$18,$O3102)))+N(INDEX(Settings!$F$11:$F$18,$O3102))))</f>
        <v/>
      </c>
      <c r="N3102" s="53">
        <f>IF(K3102="","",K3102-L3102-M3102-N($I3102)-$P3102*N(Settings!$D$20))</f>
        <v/>
      </c>
      <c r="O3102">
        <f>IF($C3102="",0,IFERROR(MATCH($C3102,Settings!$D$11:$D$18,0),0))</f>
        <v/>
      </c>
      <c r="P3102">
        <f>IF(LOWER(TRIM($J3102&amp;""))="x",1,0)</f>
        <v/>
      </c>
    </row>
    <row r="3103">
      <c r="A3103" s="49" t="n"/>
      <c r="B3103" s="50" t="n"/>
      <c r="C3103" s="50" t="n"/>
      <c r="D3103" s="50" t="n"/>
      <c r="E3103" s="50" t="n"/>
      <c r="F3103" s="51" t="n"/>
      <c r="G3103" s="51" t="n"/>
      <c r="H3103" s="51" t="n"/>
      <c r="I3103" s="51" t="n"/>
      <c r="J3103" s="50" t="n"/>
      <c r="K3103" s="52">
        <f>IF(OR($A3103="",$E3103=""),"",IF($P3103=1,0,N($E3103)*N($F3103)-N($G3103)+N($H3103)))</f>
        <v/>
      </c>
      <c r="L3103" s="52">
        <f>IF(K3103="","",IF($P3103=1,0,N($E3103)*IFERROR(INDEX(Products!$D$8:$D$307,MATCH($D3103,Products!$A$8:$A$307,0)),0)))</f>
        <v/>
      </c>
      <c r="M3103" s="52">
        <f>IF(OR(K3103="",$O3103=0),IF(K3103="","",0),IF($P3103=1,0,K3103*(N(INDEX(Settings!$E$11:$E$18,$O3103))+N(INDEX(Settings!$G$11:$G$18,$O3103)))+N(INDEX(Settings!$F$11:$F$18,$O3103))))</f>
        <v/>
      </c>
      <c r="N3103" s="53">
        <f>IF(K3103="","",K3103-L3103-M3103-N($I3103)-$P3103*N(Settings!$D$20))</f>
        <v/>
      </c>
      <c r="O3103">
        <f>IF($C3103="",0,IFERROR(MATCH($C3103,Settings!$D$11:$D$18,0),0))</f>
        <v/>
      </c>
      <c r="P3103">
        <f>IF(LOWER(TRIM($J3103&amp;""))="x",1,0)</f>
        <v/>
      </c>
    </row>
    <row r="3104">
      <c r="A3104" s="49" t="n"/>
      <c r="B3104" s="50" t="n"/>
      <c r="C3104" s="50" t="n"/>
      <c r="D3104" s="50" t="n"/>
      <c r="E3104" s="50" t="n"/>
      <c r="F3104" s="51" t="n"/>
      <c r="G3104" s="51" t="n"/>
      <c r="H3104" s="51" t="n"/>
      <c r="I3104" s="51" t="n"/>
      <c r="J3104" s="50" t="n"/>
      <c r="K3104" s="52">
        <f>IF(OR($A3104="",$E3104=""),"",IF($P3104=1,0,N($E3104)*N($F3104)-N($G3104)+N($H3104)))</f>
        <v/>
      </c>
      <c r="L3104" s="52">
        <f>IF(K3104="","",IF($P3104=1,0,N($E3104)*IFERROR(INDEX(Products!$D$8:$D$307,MATCH($D3104,Products!$A$8:$A$307,0)),0)))</f>
        <v/>
      </c>
      <c r="M3104" s="52">
        <f>IF(OR(K3104="",$O3104=0),IF(K3104="","",0),IF($P3104=1,0,K3104*(N(INDEX(Settings!$E$11:$E$18,$O3104))+N(INDEX(Settings!$G$11:$G$18,$O3104)))+N(INDEX(Settings!$F$11:$F$18,$O3104))))</f>
        <v/>
      </c>
      <c r="N3104" s="53">
        <f>IF(K3104="","",K3104-L3104-M3104-N($I3104)-$P3104*N(Settings!$D$20))</f>
        <v/>
      </c>
      <c r="O3104">
        <f>IF($C3104="",0,IFERROR(MATCH($C3104,Settings!$D$11:$D$18,0),0))</f>
        <v/>
      </c>
      <c r="P3104">
        <f>IF(LOWER(TRIM($J3104&amp;""))="x",1,0)</f>
        <v/>
      </c>
    </row>
    <row r="3105">
      <c r="A3105" s="49" t="n"/>
      <c r="B3105" s="50" t="n"/>
      <c r="C3105" s="50" t="n"/>
      <c r="D3105" s="50" t="n"/>
      <c r="E3105" s="50" t="n"/>
      <c r="F3105" s="51" t="n"/>
      <c r="G3105" s="51" t="n"/>
      <c r="H3105" s="51" t="n"/>
      <c r="I3105" s="51" t="n"/>
      <c r="J3105" s="50" t="n"/>
      <c r="K3105" s="52">
        <f>IF(OR($A3105="",$E3105=""),"",IF($P3105=1,0,N($E3105)*N($F3105)-N($G3105)+N($H3105)))</f>
        <v/>
      </c>
      <c r="L3105" s="52">
        <f>IF(K3105="","",IF($P3105=1,0,N($E3105)*IFERROR(INDEX(Products!$D$8:$D$307,MATCH($D3105,Products!$A$8:$A$307,0)),0)))</f>
        <v/>
      </c>
      <c r="M3105" s="52">
        <f>IF(OR(K3105="",$O3105=0),IF(K3105="","",0),IF($P3105=1,0,K3105*(N(INDEX(Settings!$E$11:$E$18,$O3105))+N(INDEX(Settings!$G$11:$G$18,$O3105)))+N(INDEX(Settings!$F$11:$F$18,$O3105))))</f>
        <v/>
      </c>
      <c r="N3105" s="53">
        <f>IF(K3105="","",K3105-L3105-M3105-N($I3105)-$P3105*N(Settings!$D$20))</f>
        <v/>
      </c>
      <c r="O3105">
        <f>IF($C3105="",0,IFERROR(MATCH($C3105,Settings!$D$11:$D$18,0),0))</f>
        <v/>
      </c>
      <c r="P3105">
        <f>IF(LOWER(TRIM($J3105&amp;""))="x",1,0)</f>
        <v/>
      </c>
    </row>
    <row r="3106">
      <c r="A3106" s="49" t="n"/>
      <c r="B3106" s="50" t="n"/>
      <c r="C3106" s="50" t="n"/>
      <c r="D3106" s="50" t="n"/>
      <c r="E3106" s="50" t="n"/>
      <c r="F3106" s="51" t="n"/>
      <c r="G3106" s="51" t="n"/>
      <c r="H3106" s="51" t="n"/>
      <c r="I3106" s="51" t="n"/>
      <c r="J3106" s="50" t="n"/>
      <c r="K3106" s="52">
        <f>IF(OR($A3106="",$E3106=""),"",IF($P3106=1,0,N($E3106)*N($F3106)-N($G3106)+N($H3106)))</f>
        <v/>
      </c>
      <c r="L3106" s="52">
        <f>IF(K3106="","",IF($P3106=1,0,N($E3106)*IFERROR(INDEX(Products!$D$8:$D$307,MATCH($D3106,Products!$A$8:$A$307,0)),0)))</f>
        <v/>
      </c>
      <c r="M3106" s="52">
        <f>IF(OR(K3106="",$O3106=0),IF(K3106="","",0),IF($P3106=1,0,K3106*(N(INDEX(Settings!$E$11:$E$18,$O3106))+N(INDEX(Settings!$G$11:$G$18,$O3106)))+N(INDEX(Settings!$F$11:$F$18,$O3106))))</f>
        <v/>
      </c>
      <c r="N3106" s="53">
        <f>IF(K3106="","",K3106-L3106-M3106-N($I3106)-$P3106*N(Settings!$D$20))</f>
        <v/>
      </c>
      <c r="O3106">
        <f>IF($C3106="",0,IFERROR(MATCH($C3106,Settings!$D$11:$D$18,0),0))</f>
        <v/>
      </c>
      <c r="P3106">
        <f>IF(LOWER(TRIM($J3106&amp;""))="x",1,0)</f>
        <v/>
      </c>
    </row>
    <row r="3107">
      <c r="A3107" s="49" t="n"/>
      <c r="B3107" s="50" t="n"/>
      <c r="C3107" s="50" t="n"/>
      <c r="D3107" s="50" t="n"/>
      <c r="E3107" s="50" t="n"/>
      <c r="F3107" s="51" t="n"/>
      <c r="G3107" s="51" t="n"/>
      <c r="H3107" s="51" t="n"/>
      <c r="I3107" s="51" t="n"/>
      <c r="J3107" s="50" t="n"/>
      <c r="K3107" s="52">
        <f>IF(OR($A3107="",$E3107=""),"",IF($P3107=1,0,N($E3107)*N($F3107)-N($G3107)+N($H3107)))</f>
        <v/>
      </c>
      <c r="L3107" s="52">
        <f>IF(K3107="","",IF($P3107=1,0,N($E3107)*IFERROR(INDEX(Products!$D$8:$D$307,MATCH($D3107,Products!$A$8:$A$307,0)),0)))</f>
        <v/>
      </c>
      <c r="M3107" s="52">
        <f>IF(OR(K3107="",$O3107=0),IF(K3107="","",0),IF($P3107=1,0,K3107*(N(INDEX(Settings!$E$11:$E$18,$O3107))+N(INDEX(Settings!$G$11:$G$18,$O3107)))+N(INDEX(Settings!$F$11:$F$18,$O3107))))</f>
        <v/>
      </c>
      <c r="N3107" s="53">
        <f>IF(K3107="","",K3107-L3107-M3107-N($I3107)-$P3107*N(Settings!$D$20))</f>
        <v/>
      </c>
      <c r="O3107">
        <f>IF($C3107="",0,IFERROR(MATCH($C3107,Settings!$D$11:$D$18,0),0))</f>
        <v/>
      </c>
      <c r="P3107">
        <f>IF(LOWER(TRIM($J3107&amp;""))="x",1,0)</f>
        <v/>
      </c>
    </row>
    <row r="3108">
      <c r="A3108" s="49" t="n"/>
      <c r="B3108" s="50" t="n"/>
      <c r="C3108" s="50" t="n"/>
      <c r="D3108" s="50" t="n"/>
      <c r="E3108" s="50" t="n"/>
      <c r="F3108" s="51" t="n"/>
      <c r="G3108" s="51" t="n"/>
      <c r="H3108" s="51" t="n"/>
      <c r="I3108" s="51" t="n"/>
      <c r="J3108" s="50" t="n"/>
      <c r="K3108" s="52">
        <f>IF(OR($A3108="",$E3108=""),"",IF($P3108=1,0,N($E3108)*N($F3108)-N($G3108)+N($H3108)))</f>
        <v/>
      </c>
      <c r="L3108" s="52">
        <f>IF(K3108="","",IF($P3108=1,0,N($E3108)*IFERROR(INDEX(Products!$D$8:$D$307,MATCH($D3108,Products!$A$8:$A$307,0)),0)))</f>
        <v/>
      </c>
      <c r="M3108" s="52">
        <f>IF(OR(K3108="",$O3108=0),IF(K3108="","",0),IF($P3108=1,0,K3108*(N(INDEX(Settings!$E$11:$E$18,$O3108))+N(INDEX(Settings!$G$11:$G$18,$O3108)))+N(INDEX(Settings!$F$11:$F$18,$O3108))))</f>
        <v/>
      </c>
      <c r="N3108" s="53">
        <f>IF(K3108="","",K3108-L3108-M3108-N($I3108)-$P3108*N(Settings!$D$20))</f>
        <v/>
      </c>
      <c r="O3108">
        <f>IF($C3108="",0,IFERROR(MATCH($C3108,Settings!$D$11:$D$18,0),0))</f>
        <v/>
      </c>
      <c r="P3108">
        <f>IF(LOWER(TRIM($J3108&amp;""))="x",1,0)</f>
        <v/>
      </c>
    </row>
    <row r="3109">
      <c r="A3109" s="49" t="n"/>
      <c r="B3109" s="50" t="n"/>
      <c r="C3109" s="50" t="n"/>
      <c r="D3109" s="50" t="n"/>
      <c r="E3109" s="50" t="n"/>
      <c r="F3109" s="51" t="n"/>
      <c r="G3109" s="51" t="n"/>
      <c r="H3109" s="51" t="n"/>
      <c r="I3109" s="51" t="n"/>
      <c r="J3109" s="50" t="n"/>
      <c r="K3109" s="52">
        <f>IF(OR($A3109="",$E3109=""),"",IF($P3109=1,0,N($E3109)*N($F3109)-N($G3109)+N($H3109)))</f>
        <v/>
      </c>
      <c r="L3109" s="52">
        <f>IF(K3109="","",IF($P3109=1,0,N($E3109)*IFERROR(INDEX(Products!$D$8:$D$307,MATCH($D3109,Products!$A$8:$A$307,0)),0)))</f>
        <v/>
      </c>
      <c r="M3109" s="52">
        <f>IF(OR(K3109="",$O3109=0),IF(K3109="","",0),IF($P3109=1,0,K3109*(N(INDEX(Settings!$E$11:$E$18,$O3109))+N(INDEX(Settings!$G$11:$G$18,$O3109)))+N(INDEX(Settings!$F$11:$F$18,$O3109))))</f>
        <v/>
      </c>
      <c r="N3109" s="53">
        <f>IF(K3109="","",K3109-L3109-M3109-N($I3109)-$P3109*N(Settings!$D$20))</f>
        <v/>
      </c>
      <c r="O3109">
        <f>IF($C3109="",0,IFERROR(MATCH($C3109,Settings!$D$11:$D$18,0),0))</f>
        <v/>
      </c>
      <c r="P3109">
        <f>IF(LOWER(TRIM($J3109&amp;""))="x",1,0)</f>
        <v/>
      </c>
    </row>
    <row r="3110">
      <c r="A3110" s="49" t="n"/>
      <c r="B3110" s="50" t="n"/>
      <c r="C3110" s="50" t="n"/>
      <c r="D3110" s="50" t="n"/>
      <c r="E3110" s="50" t="n"/>
      <c r="F3110" s="51" t="n"/>
      <c r="G3110" s="51" t="n"/>
      <c r="H3110" s="51" t="n"/>
      <c r="I3110" s="51" t="n"/>
      <c r="J3110" s="50" t="n"/>
      <c r="K3110" s="52">
        <f>IF(OR($A3110="",$E3110=""),"",IF($P3110=1,0,N($E3110)*N($F3110)-N($G3110)+N($H3110)))</f>
        <v/>
      </c>
      <c r="L3110" s="52">
        <f>IF(K3110="","",IF($P3110=1,0,N($E3110)*IFERROR(INDEX(Products!$D$8:$D$307,MATCH($D3110,Products!$A$8:$A$307,0)),0)))</f>
        <v/>
      </c>
      <c r="M3110" s="52">
        <f>IF(OR(K3110="",$O3110=0),IF(K3110="","",0),IF($P3110=1,0,K3110*(N(INDEX(Settings!$E$11:$E$18,$O3110))+N(INDEX(Settings!$G$11:$G$18,$O3110)))+N(INDEX(Settings!$F$11:$F$18,$O3110))))</f>
        <v/>
      </c>
      <c r="N3110" s="53">
        <f>IF(K3110="","",K3110-L3110-M3110-N($I3110)-$P3110*N(Settings!$D$20))</f>
        <v/>
      </c>
      <c r="O3110">
        <f>IF($C3110="",0,IFERROR(MATCH($C3110,Settings!$D$11:$D$18,0),0))</f>
        <v/>
      </c>
      <c r="P3110">
        <f>IF(LOWER(TRIM($J3110&amp;""))="x",1,0)</f>
        <v/>
      </c>
    </row>
    <row r="3111">
      <c r="A3111" s="49" t="n"/>
      <c r="B3111" s="50" t="n"/>
      <c r="C3111" s="50" t="n"/>
      <c r="D3111" s="50" t="n"/>
      <c r="E3111" s="50" t="n"/>
      <c r="F3111" s="51" t="n"/>
      <c r="G3111" s="51" t="n"/>
      <c r="H3111" s="51" t="n"/>
      <c r="I3111" s="51" t="n"/>
      <c r="J3111" s="50" t="n"/>
      <c r="K3111" s="52">
        <f>IF(OR($A3111="",$E3111=""),"",IF($P3111=1,0,N($E3111)*N($F3111)-N($G3111)+N($H3111)))</f>
        <v/>
      </c>
      <c r="L3111" s="52">
        <f>IF(K3111="","",IF($P3111=1,0,N($E3111)*IFERROR(INDEX(Products!$D$8:$D$307,MATCH($D3111,Products!$A$8:$A$307,0)),0)))</f>
        <v/>
      </c>
      <c r="M3111" s="52">
        <f>IF(OR(K3111="",$O3111=0),IF(K3111="","",0),IF($P3111=1,0,K3111*(N(INDEX(Settings!$E$11:$E$18,$O3111))+N(INDEX(Settings!$G$11:$G$18,$O3111)))+N(INDEX(Settings!$F$11:$F$18,$O3111))))</f>
        <v/>
      </c>
      <c r="N3111" s="53">
        <f>IF(K3111="","",K3111-L3111-M3111-N($I3111)-$P3111*N(Settings!$D$20))</f>
        <v/>
      </c>
      <c r="O3111">
        <f>IF($C3111="",0,IFERROR(MATCH($C3111,Settings!$D$11:$D$18,0),0))</f>
        <v/>
      </c>
      <c r="P3111">
        <f>IF(LOWER(TRIM($J3111&amp;""))="x",1,0)</f>
        <v/>
      </c>
    </row>
    <row r="3112">
      <c r="A3112" s="49" t="n"/>
      <c r="B3112" s="50" t="n"/>
      <c r="C3112" s="50" t="n"/>
      <c r="D3112" s="50" t="n"/>
      <c r="E3112" s="50" t="n"/>
      <c r="F3112" s="51" t="n"/>
      <c r="G3112" s="51" t="n"/>
      <c r="H3112" s="51" t="n"/>
      <c r="I3112" s="51" t="n"/>
      <c r="J3112" s="50" t="n"/>
      <c r="K3112" s="52">
        <f>IF(OR($A3112="",$E3112=""),"",IF($P3112=1,0,N($E3112)*N($F3112)-N($G3112)+N($H3112)))</f>
        <v/>
      </c>
      <c r="L3112" s="52">
        <f>IF(K3112="","",IF($P3112=1,0,N($E3112)*IFERROR(INDEX(Products!$D$8:$D$307,MATCH($D3112,Products!$A$8:$A$307,0)),0)))</f>
        <v/>
      </c>
      <c r="M3112" s="52">
        <f>IF(OR(K3112="",$O3112=0),IF(K3112="","",0),IF($P3112=1,0,K3112*(N(INDEX(Settings!$E$11:$E$18,$O3112))+N(INDEX(Settings!$G$11:$G$18,$O3112)))+N(INDEX(Settings!$F$11:$F$18,$O3112))))</f>
        <v/>
      </c>
      <c r="N3112" s="53">
        <f>IF(K3112="","",K3112-L3112-M3112-N($I3112)-$P3112*N(Settings!$D$20))</f>
        <v/>
      </c>
      <c r="O3112">
        <f>IF($C3112="",0,IFERROR(MATCH($C3112,Settings!$D$11:$D$18,0),0))</f>
        <v/>
      </c>
      <c r="P3112">
        <f>IF(LOWER(TRIM($J3112&amp;""))="x",1,0)</f>
        <v/>
      </c>
    </row>
    <row r="3113">
      <c r="A3113" s="49" t="n"/>
      <c r="B3113" s="50" t="n"/>
      <c r="C3113" s="50" t="n"/>
      <c r="D3113" s="50" t="n"/>
      <c r="E3113" s="50" t="n"/>
      <c r="F3113" s="51" t="n"/>
      <c r="G3113" s="51" t="n"/>
      <c r="H3113" s="51" t="n"/>
      <c r="I3113" s="51" t="n"/>
      <c r="J3113" s="50" t="n"/>
      <c r="K3113" s="52">
        <f>IF(OR($A3113="",$E3113=""),"",IF($P3113=1,0,N($E3113)*N($F3113)-N($G3113)+N($H3113)))</f>
        <v/>
      </c>
      <c r="L3113" s="52">
        <f>IF(K3113="","",IF($P3113=1,0,N($E3113)*IFERROR(INDEX(Products!$D$8:$D$307,MATCH($D3113,Products!$A$8:$A$307,0)),0)))</f>
        <v/>
      </c>
      <c r="M3113" s="52">
        <f>IF(OR(K3113="",$O3113=0),IF(K3113="","",0),IF($P3113=1,0,K3113*(N(INDEX(Settings!$E$11:$E$18,$O3113))+N(INDEX(Settings!$G$11:$G$18,$O3113)))+N(INDEX(Settings!$F$11:$F$18,$O3113))))</f>
        <v/>
      </c>
      <c r="N3113" s="53">
        <f>IF(K3113="","",K3113-L3113-M3113-N($I3113)-$P3113*N(Settings!$D$20))</f>
        <v/>
      </c>
      <c r="O3113">
        <f>IF($C3113="",0,IFERROR(MATCH($C3113,Settings!$D$11:$D$18,0),0))</f>
        <v/>
      </c>
      <c r="P3113">
        <f>IF(LOWER(TRIM($J3113&amp;""))="x",1,0)</f>
        <v/>
      </c>
    </row>
    <row r="3114">
      <c r="A3114" s="49" t="n"/>
      <c r="B3114" s="50" t="n"/>
      <c r="C3114" s="50" t="n"/>
      <c r="D3114" s="50" t="n"/>
      <c r="E3114" s="50" t="n"/>
      <c r="F3114" s="51" t="n"/>
      <c r="G3114" s="51" t="n"/>
      <c r="H3114" s="51" t="n"/>
      <c r="I3114" s="51" t="n"/>
      <c r="J3114" s="50" t="n"/>
      <c r="K3114" s="52">
        <f>IF(OR($A3114="",$E3114=""),"",IF($P3114=1,0,N($E3114)*N($F3114)-N($G3114)+N($H3114)))</f>
        <v/>
      </c>
      <c r="L3114" s="52">
        <f>IF(K3114="","",IF($P3114=1,0,N($E3114)*IFERROR(INDEX(Products!$D$8:$D$307,MATCH($D3114,Products!$A$8:$A$307,0)),0)))</f>
        <v/>
      </c>
      <c r="M3114" s="52">
        <f>IF(OR(K3114="",$O3114=0),IF(K3114="","",0),IF($P3114=1,0,K3114*(N(INDEX(Settings!$E$11:$E$18,$O3114))+N(INDEX(Settings!$G$11:$G$18,$O3114)))+N(INDEX(Settings!$F$11:$F$18,$O3114))))</f>
        <v/>
      </c>
      <c r="N3114" s="53">
        <f>IF(K3114="","",K3114-L3114-M3114-N($I3114)-$P3114*N(Settings!$D$20))</f>
        <v/>
      </c>
      <c r="O3114">
        <f>IF($C3114="",0,IFERROR(MATCH($C3114,Settings!$D$11:$D$18,0),0))</f>
        <v/>
      </c>
      <c r="P3114">
        <f>IF(LOWER(TRIM($J3114&amp;""))="x",1,0)</f>
        <v/>
      </c>
    </row>
    <row r="3115">
      <c r="A3115" s="49" t="n"/>
      <c r="B3115" s="50" t="n"/>
      <c r="C3115" s="50" t="n"/>
      <c r="D3115" s="50" t="n"/>
      <c r="E3115" s="50" t="n"/>
      <c r="F3115" s="51" t="n"/>
      <c r="G3115" s="51" t="n"/>
      <c r="H3115" s="51" t="n"/>
      <c r="I3115" s="51" t="n"/>
      <c r="J3115" s="50" t="n"/>
      <c r="K3115" s="52">
        <f>IF(OR($A3115="",$E3115=""),"",IF($P3115=1,0,N($E3115)*N($F3115)-N($G3115)+N($H3115)))</f>
        <v/>
      </c>
      <c r="L3115" s="52">
        <f>IF(K3115="","",IF($P3115=1,0,N($E3115)*IFERROR(INDEX(Products!$D$8:$D$307,MATCH($D3115,Products!$A$8:$A$307,0)),0)))</f>
        <v/>
      </c>
      <c r="M3115" s="52">
        <f>IF(OR(K3115="",$O3115=0),IF(K3115="","",0),IF($P3115=1,0,K3115*(N(INDEX(Settings!$E$11:$E$18,$O3115))+N(INDEX(Settings!$G$11:$G$18,$O3115)))+N(INDEX(Settings!$F$11:$F$18,$O3115))))</f>
        <v/>
      </c>
      <c r="N3115" s="53">
        <f>IF(K3115="","",K3115-L3115-M3115-N($I3115)-$P3115*N(Settings!$D$20))</f>
        <v/>
      </c>
      <c r="O3115">
        <f>IF($C3115="",0,IFERROR(MATCH($C3115,Settings!$D$11:$D$18,0),0))</f>
        <v/>
      </c>
      <c r="P3115">
        <f>IF(LOWER(TRIM($J3115&amp;""))="x",1,0)</f>
        <v/>
      </c>
    </row>
    <row r="3116">
      <c r="A3116" s="49" t="n"/>
      <c r="B3116" s="50" t="n"/>
      <c r="C3116" s="50" t="n"/>
      <c r="D3116" s="50" t="n"/>
      <c r="E3116" s="50" t="n"/>
      <c r="F3116" s="51" t="n"/>
      <c r="G3116" s="51" t="n"/>
      <c r="H3116" s="51" t="n"/>
      <c r="I3116" s="51" t="n"/>
      <c r="J3116" s="50" t="n"/>
      <c r="K3116" s="52">
        <f>IF(OR($A3116="",$E3116=""),"",IF($P3116=1,0,N($E3116)*N($F3116)-N($G3116)+N($H3116)))</f>
        <v/>
      </c>
      <c r="L3116" s="52">
        <f>IF(K3116="","",IF($P3116=1,0,N($E3116)*IFERROR(INDEX(Products!$D$8:$D$307,MATCH($D3116,Products!$A$8:$A$307,0)),0)))</f>
        <v/>
      </c>
      <c r="M3116" s="52">
        <f>IF(OR(K3116="",$O3116=0),IF(K3116="","",0),IF($P3116=1,0,K3116*(N(INDEX(Settings!$E$11:$E$18,$O3116))+N(INDEX(Settings!$G$11:$G$18,$O3116)))+N(INDEX(Settings!$F$11:$F$18,$O3116))))</f>
        <v/>
      </c>
      <c r="N3116" s="53">
        <f>IF(K3116="","",K3116-L3116-M3116-N($I3116)-$P3116*N(Settings!$D$20))</f>
        <v/>
      </c>
      <c r="O3116">
        <f>IF($C3116="",0,IFERROR(MATCH($C3116,Settings!$D$11:$D$18,0),0))</f>
        <v/>
      </c>
      <c r="P3116">
        <f>IF(LOWER(TRIM($J3116&amp;""))="x",1,0)</f>
        <v/>
      </c>
    </row>
    <row r="3117">
      <c r="A3117" s="49" t="n"/>
      <c r="B3117" s="50" t="n"/>
      <c r="C3117" s="50" t="n"/>
      <c r="D3117" s="50" t="n"/>
      <c r="E3117" s="50" t="n"/>
      <c r="F3117" s="51" t="n"/>
      <c r="G3117" s="51" t="n"/>
      <c r="H3117" s="51" t="n"/>
      <c r="I3117" s="51" t="n"/>
      <c r="J3117" s="50" t="n"/>
      <c r="K3117" s="52">
        <f>IF(OR($A3117="",$E3117=""),"",IF($P3117=1,0,N($E3117)*N($F3117)-N($G3117)+N($H3117)))</f>
        <v/>
      </c>
      <c r="L3117" s="52">
        <f>IF(K3117="","",IF($P3117=1,0,N($E3117)*IFERROR(INDEX(Products!$D$8:$D$307,MATCH($D3117,Products!$A$8:$A$307,0)),0)))</f>
        <v/>
      </c>
      <c r="M3117" s="52">
        <f>IF(OR(K3117="",$O3117=0),IF(K3117="","",0),IF($P3117=1,0,K3117*(N(INDEX(Settings!$E$11:$E$18,$O3117))+N(INDEX(Settings!$G$11:$G$18,$O3117)))+N(INDEX(Settings!$F$11:$F$18,$O3117))))</f>
        <v/>
      </c>
      <c r="N3117" s="53">
        <f>IF(K3117="","",K3117-L3117-M3117-N($I3117)-$P3117*N(Settings!$D$20))</f>
        <v/>
      </c>
      <c r="O3117">
        <f>IF($C3117="",0,IFERROR(MATCH($C3117,Settings!$D$11:$D$18,0),0))</f>
        <v/>
      </c>
      <c r="P3117">
        <f>IF(LOWER(TRIM($J3117&amp;""))="x",1,0)</f>
        <v/>
      </c>
    </row>
    <row r="3118">
      <c r="A3118" s="49" t="n"/>
      <c r="B3118" s="50" t="n"/>
      <c r="C3118" s="50" t="n"/>
      <c r="D3118" s="50" t="n"/>
      <c r="E3118" s="50" t="n"/>
      <c r="F3118" s="51" t="n"/>
      <c r="G3118" s="51" t="n"/>
      <c r="H3118" s="51" t="n"/>
      <c r="I3118" s="51" t="n"/>
      <c r="J3118" s="50" t="n"/>
      <c r="K3118" s="52">
        <f>IF(OR($A3118="",$E3118=""),"",IF($P3118=1,0,N($E3118)*N($F3118)-N($G3118)+N($H3118)))</f>
        <v/>
      </c>
      <c r="L3118" s="52">
        <f>IF(K3118="","",IF($P3118=1,0,N($E3118)*IFERROR(INDEX(Products!$D$8:$D$307,MATCH($D3118,Products!$A$8:$A$307,0)),0)))</f>
        <v/>
      </c>
      <c r="M3118" s="52">
        <f>IF(OR(K3118="",$O3118=0),IF(K3118="","",0),IF($P3118=1,0,K3118*(N(INDEX(Settings!$E$11:$E$18,$O3118))+N(INDEX(Settings!$G$11:$G$18,$O3118)))+N(INDEX(Settings!$F$11:$F$18,$O3118))))</f>
        <v/>
      </c>
      <c r="N3118" s="53">
        <f>IF(K3118="","",K3118-L3118-M3118-N($I3118)-$P3118*N(Settings!$D$20))</f>
        <v/>
      </c>
      <c r="O3118">
        <f>IF($C3118="",0,IFERROR(MATCH($C3118,Settings!$D$11:$D$18,0),0))</f>
        <v/>
      </c>
      <c r="P3118">
        <f>IF(LOWER(TRIM($J3118&amp;""))="x",1,0)</f>
        <v/>
      </c>
    </row>
    <row r="3119">
      <c r="A3119" s="49" t="n"/>
      <c r="B3119" s="50" t="n"/>
      <c r="C3119" s="50" t="n"/>
      <c r="D3119" s="50" t="n"/>
      <c r="E3119" s="50" t="n"/>
      <c r="F3119" s="51" t="n"/>
      <c r="G3119" s="51" t="n"/>
      <c r="H3119" s="51" t="n"/>
      <c r="I3119" s="51" t="n"/>
      <c r="J3119" s="50" t="n"/>
      <c r="K3119" s="52">
        <f>IF(OR($A3119="",$E3119=""),"",IF($P3119=1,0,N($E3119)*N($F3119)-N($G3119)+N($H3119)))</f>
        <v/>
      </c>
      <c r="L3119" s="52">
        <f>IF(K3119="","",IF($P3119=1,0,N($E3119)*IFERROR(INDEX(Products!$D$8:$D$307,MATCH($D3119,Products!$A$8:$A$307,0)),0)))</f>
        <v/>
      </c>
      <c r="M3119" s="52">
        <f>IF(OR(K3119="",$O3119=0),IF(K3119="","",0),IF($P3119=1,0,K3119*(N(INDEX(Settings!$E$11:$E$18,$O3119))+N(INDEX(Settings!$G$11:$G$18,$O3119)))+N(INDEX(Settings!$F$11:$F$18,$O3119))))</f>
        <v/>
      </c>
      <c r="N3119" s="53">
        <f>IF(K3119="","",K3119-L3119-M3119-N($I3119)-$P3119*N(Settings!$D$20))</f>
        <v/>
      </c>
      <c r="O3119">
        <f>IF($C3119="",0,IFERROR(MATCH($C3119,Settings!$D$11:$D$18,0),0))</f>
        <v/>
      </c>
      <c r="P3119">
        <f>IF(LOWER(TRIM($J3119&amp;""))="x",1,0)</f>
        <v/>
      </c>
    </row>
    <row r="3120">
      <c r="A3120" s="49" t="n"/>
      <c r="B3120" s="50" t="n"/>
      <c r="C3120" s="50" t="n"/>
      <c r="D3120" s="50" t="n"/>
      <c r="E3120" s="50" t="n"/>
      <c r="F3120" s="51" t="n"/>
      <c r="G3120" s="51" t="n"/>
      <c r="H3120" s="51" t="n"/>
      <c r="I3120" s="51" t="n"/>
      <c r="J3120" s="50" t="n"/>
      <c r="K3120" s="52">
        <f>IF(OR($A3120="",$E3120=""),"",IF($P3120=1,0,N($E3120)*N($F3120)-N($G3120)+N($H3120)))</f>
        <v/>
      </c>
      <c r="L3120" s="52">
        <f>IF(K3120="","",IF($P3120=1,0,N($E3120)*IFERROR(INDEX(Products!$D$8:$D$307,MATCH($D3120,Products!$A$8:$A$307,0)),0)))</f>
        <v/>
      </c>
      <c r="M3120" s="52">
        <f>IF(OR(K3120="",$O3120=0),IF(K3120="","",0),IF($P3120=1,0,K3120*(N(INDEX(Settings!$E$11:$E$18,$O3120))+N(INDEX(Settings!$G$11:$G$18,$O3120)))+N(INDEX(Settings!$F$11:$F$18,$O3120))))</f>
        <v/>
      </c>
      <c r="N3120" s="53">
        <f>IF(K3120="","",K3120-L3120-M3120-N($I3120)-$P3120*N(Settings!$D$20))</f>
        <v/>
      </c>
      <c r="O3120">
        <f>IF($C3120="",0,IFERROR(MATCH($C3120,Settings!$D$11:$D$18,0),0))</f>
        <v/>
      </c>
      <c r="P3120">
        <f>IF(LOWER(TRIM($J3120&amp;""))="x",1,0)</f>
        <v/>
      </c>
    </row>
    <row r="3121">
      <c r="A3121" s="49" t="n"/>
      <c r="B3121" s="50" t="n"/>
      <c r="C3121" s="50" t="n"/>
      <c r="D3121" s="50" t="n"/>
      <c r="E3121" s="50" t="n"/>
      <c r="F3121" s="51" t="n"/>
      <c r="G3121" s="51" t="n"/>
      <c r="H3121" s="51" t="n"/>
      <c r="I3121" s="51" t="n"/>
      <c r="J3121" s="50" t="n"/>
      <c r="K3121" s="52">
        <f>IF(OR($A3121="",$E3121=""),"",IF($P3121=1,0,N($E3121)*N($F3121)-N($G3121)+N($H3121)))</f>
        <v/>
      </c>
      <c r="L3121" s="52">
        <f>IF(K3121="","",IF($P3121=1,0,N($E3121)*IFERROR(INDEX(Products!$D$8:$D$307,MATCH($D3121,Products!$A$8:$A$307,0)),0)))</f>
        <v/>
      </c>
      <c r="M3121" s="52">
        <f>IF(OR(K3121="",$O3121=0),IF(K3121="","",0),IF($P3121=1,0,K3121*(N(INDEX(Settings!$E$11:$E$18,$O3121))+N(INDEX(Settings!$G$11:$G$18,$O3121)))+N(INDEX(Settings!$F$11:$F$18,$O3121))))</f>
        <v/>
      </c>
      <c r="N3121" s="53">
        <f>IF(K3121="","",K3121-L3121-M3121-N($I3121)-$P3121*N(Settings!$D$20))</f>
        <v/>
      </c>
      <c r="O3121">
        <f>IF($C3121="",0,IFERROR(MATCH($C3121,Settings!$D$11:$D$18,0),0))</f>
        <v/>
      </c>
      <c r="P3121">
        <f>IF(LOWER(TRIM($J3121&amp;""))="x",1,0)</f>
        <v/>
      </c>
    </row>
    <row r="3122">
      <c r="A3122" s="49" t="n"/>
      <c r="B3122" s="50" t="n"/>
      <c r="C3122" s="50" t="n"/>
      <c r="D3122" s="50" t="n"/>
      <c r="E3122" s="50" t="n"/>
      <c r="F3122" s="51" t="n"/>
      <c r="G3122" s="51" t="n"/>
      <c r="H3122" s="51" t="n"/>
      <c r="I3122" s="51" t="n"/>
      <c r="J3122" s="50" t="n"/>
      <c r="K3122" s="52">
        <f>IF(OR($A3122="",$E3122=""),"",IF($P3122=1,0,N($E3122)*N($F3122)-N($G3122)+N($H3122)))</f>
        <v/>
      </c>
      <c r="L3122" s="52">
        <f>IF(K3122="","",IF($P3122=1,0,N($E3122)*IFERROR(INDEX(Products!$D$8:$D$307,MATCH($D3122,Products!$A$8:$A$307,0)),0)))</f>
        <v/>
      </c>
      <c r="M3122" s="52">
        <f>IF(OR(K3122="",$O3122=0),IF(K3122="","",0),IF($P3122=1,0,K3122*(N(INDEX(Settings!$E$11:$E$18,$O3122))+N(INDEX(Settings!$G$11:$G$18,$O3122)))+N(INDEX(Settings!$F$11:$F$18,$O3122))))</f>
        <v/>
      </c>
      <c r="N3122" s="53">
        <f>IF(K3122="","",K3122-L3122-M3122-N($I3122)-$P3122*N(Settings!$D$20))</f>
        <v/>
      </c>
      <c r="O3122">
        <f>IF($C3122="",0,IFERROR(MATCH($C3122,Settings!$D$11:$D$18,0),0))</f>
        <v/>
      </c>
      <c r="P3122">
        <f>IF(LOWER(TRIM($J3122&amp;""))="x",1,0)</f>
        <v/>
      </c>
    </row>
    <row r="3123">
      <c r="A3123" s="49" t="n"/>
      <c r="B3123" s="50" t="n"/>
      <c r="C3123" s="50" t="n"/>
      <c r="D3123" s="50" t="n"/>
      <c r="E3123" s="50" t="n"/>
      <c r="F3123" s="51" t="n"/>
      <c r="G3123" s="51" t="n"/>
      <c r="H3123" s="51" t="n"/>
      <c r="I3123" s="51" t="n"/>
      <c r="J3123" s="50" t="n"/>
      <c r="K3123" s="52">
        <f>IF(OR($A3123="",$E3123=""),"",IF($P3123=1,0,N($E3123)*N($F3123)-N($G3123)+N($H3123)))</f>
        <v/>
      </c>
      <c r="L3123" s="52">
        <f>IF(K3123="","",IF($P3123=1,0,N($E3123)*IFERROR(INDEX(Products!$D$8:$D$307,MATCH($D3123,Products!$A$8:$A$307,0)),0)))</f>
        <v/>
      </c>
      <c r="M3123" s="52">
        <f>IF(OR(K3123="",$O3123=0),IF(K3123="","",0),IF($P3123=1,0,K3123*(N(INDEX(Settings!$E$11:$E$18,$O3123))+N(INDEX(Settings!$G$11:$G$18,$O3123)))+N(INDEX(Settings!$F$11:$F$18,$O3123))))</f>
        <v/>
      </c>
      <c r="N3123" s="53">
        <f>IF(K3123="","",K3123-L3123-M3123-N($I3123)-$P3123*N(Settings!$D$20))</f>
        <v/>
      </c>
      <c r="O3123">
        <f>IF($C3123="",0,IFERROR(MATCH($C3123,Settings!$D$11:$D$18,0),0))</f>
        <v/>
      </c>
      <c r="P3123">
        <f>IF(LOWER(TRIM($J3123&amp;""))="x",1,0)</f>
        <v/>
      </c>
    </row>
    <row r="3124">
      <c r="A3124" s="49" t="n"/>
      <c r="B3124" s="50" t="n"/>
      <c r="C3124" s="50" t="n"/>
      <c r="D3124" s="50" t="n"/>
      <c r="E3124" s="50" t="n"/>
      <c r="F3124" s="51" t="n"/>
      <c r="G3124" s="51" t="n"/>
      <c r="H3124" s="51" t="n"/>
      <c r="I3124" s="51" t="n"/>
      <c r="J3124" s="50" t="n"/>
      <c r="K3124" s="52">
        <f>IF(OR($A3124="",$E3124=""),"",IF($P3124=1,0,N($E3124)*N($F3124)-N($G3124)+N($H3124)))</f>
        <v/>
      </c>
      <c r="L3124" s="52">
        <f>IF(K3124="","",IF($P3124=1,0,N($E3124)*IFERROR(INDEX(Products!$D$8:$D$307,MATCH($D3124,Products!$A$8:$A$307,0)),0)))</f>
        <v/>
      </c>
      <c r="M3124" s="52">
        <f>IF(OR(K3124="",$O3124=0),IF(K3124="","",0),IF($P3124=1,0,K3124*(N(INDEX(Settings!$E$11:$E$18,$O3124))+N(INDEX(Settings!$G$11:$G$18,$O3124)))+N(INDEX(Settings!$F$11:$F$18,$O3124))))</f>
        <v/>
      </c>
      <c r="N3124" s="53">
        <f>IF(K3124="","",K3124-L3124-M3124-N($I3124)-$P3124*N(Settings!$D$20))</f>
        <v/>
      </c>
      <c r="O3124">
        <f>IF($C3124="",0,IFERROR(MATCH($C3124,Settings!$D$11:$D$18,0),0))</f>
        <v/>
      </c>
      <c r="P3124">
        <f>IF(LOWER(TRIM($J3124&amp;""))="x",1,0)</f>
        <v/>
      </c>
    </row>
    <row r="3125">
      <c r="A3125" s="49" t="n"/>
      <c r="B3125" s="50" t="n"/>
      <c r="C3125" s="50" t="n"/>
      <c r="D3125" s="50" t="n"/>
      <c r="E3125" s="50" t="n"/>
      <c r="F3125" s="51" t="n"/>
      <c r="G3125" s="51" t="n"/>
      <c r="H3125" s="51" t="n"/>
      <c r="I3125" s="51" t="n"/>
      <c r="J3125" s="50" t="n"/>
      <c r="K3125" s="52">
        <f>IF(OR($A3125="",$E3125=""),"",IF($P3125=1,0,N($E3125)*N($F3125)-N($G3125)+N($H3125)))</f>
        <v/>
      </c>
      <c r="L3125" s="52">
        <f>IF(K3125="","",IF($P3125=1,0,N($E3125)*IFERROR(INDEX(Products!$D$8:$D$307,MATCH($D3125,Products!$A$8:$A$307,0)),0)))</f>
        <v/>
      </c>
      <c r="M3125" s="52">
        <f>IF(OR(K3125="",$O3125=0),IF(K3125="","",0),IF($P3125=1,0,K3125*(N(INDEX(Settings!$E$11:$E$18,$O3125))+N(INDEX(Settings!$G$11:$G$18,$O3125)))+N(INDEX(Settings!$F$11:$F$18,$O3125))))</f>
        <v/>
      </c>
      <c r="N3125" s="53">
        <f>IF(K3125="","",K3125-L3125-M3125-N($I3125)-$P3125*N(Settings!$D$20))</f>
        <v/>
      </c>
      <c r="O3125">
        <f>IF($C3125="",0,IFERROR(MATCH($C3125,Settings!$D$11:$D$18,0),0))</f>
        <v/>
      </c>
      <c r="P3125">
        <f>IF(LOWER(TRIM($J3125&amp;""))="x",1,0)</f>
        <v/>
      </c>
    </row>
    <row r="3126">
      <c r="A3126" s="49" t="n"/>
      <c r="B3126" s="50" t="n"/>
      <c r="C3126" s="50" t="n"/>
      <c r="D3126" s="50" t="n"/>
      <c r="E3126" s="50" t="n"/>
      <c r="F3126" s="51" t="n"/>
      <c r="G3126" s="51" t="n"/>
      <c r="H3126" s="51" t="n"/>
      <c r="I3126" s="51" t="n"/>
      <c r="J3126" s="50" t="n"/>
      <c r="K3126" s="52">
        <f>IF(OR($A3126="",$E3126=""),"",IF($P3126=1,0,N($E3126)*N($F3126)-N($G3126)+N($H3126)))</f>
        <v/>
      </c>
      <c r="L3126" s="52">
        <f>IF(K3126="","",IF($P3126=1,0,N($E3126)*IFERROR(INDEX(Products!$D$8:$D$307,MATCH($D3126,Products!$A$8:$A$307,0)),0)))</f>
        <v/>
      </c>
      <c r="M3126" s="52">
        <f>IF(OR(K3126="",$O3126=0),IF(K3126="","",0),IF($P3126=1,0,K3126*(N(INDEX(Settings!$E$11:$E$18,$O3126))+N(INDEX(Settings!$G$11:$G$18,$O3126)))+N(INDEX(Settings!$F$11:$F$18,$O3126))))</f>
        <v/>
      </c>
      <c r="N3126" s="53">
        <f>IF(K3126="","",K3126-L3126-M3126-N($I3126)-$P3126*N(Settings!$D$20))</f>
        <v/>
      </c>
      <c r="O3126">
        <f>IF($C3126="",0,IFERROR(MATCH($C3126,Settings!$D$11:$D$18,0),0))</f>
        <v/>
      </c>
      <c r="P3126">
        <f>IF(LOWER(TRIM($J3126&amp;""))="x",1,0)</f>
        <v/>
      </c>
    </row>
    <row r="3127">
      <c r="A3127" s="49" t="n"/>
      <c r="B3127" s="50" t="n"/>
      <c r="C3127" s="50" t="n"/>
      <c r="D3127" s="50" t="n"/>
      <c r="E3127" s="50" t="n"/>
      <c r="F3127" s="51" t="n"/>
      <c r="G3127" s="51" t="n"/>
      <c r="H3127" s="51" t="n"/>
      <c r="I3127" s="51" t="n"/>
      <c r="J3127" s="50" t="n"/>
      <c r="K3127" s="52">
        <f>IF(OR($A3127="",$E3127=""),"",IF($P3127=1,0,N($E3127)*N($F3127)-N($G3127)+N($H3127)))</f>
        <v/>
      </c>
      <c r="L3127" s="52">
        <f>IF(K3127="","",IF($P3127=1,0,N($E3127)*IFERROR(INDEX(Products!$D$8:$D$307,MATCH($D3127,Products!$A$8:$A$307,0)),0)))</f>
        <v/>
      </c>
      <c r="M3127" s="52">
        <f>IF(OR(K3127="",$O3127=0),IF(K3127="","",0),IF($P3127=1,0,K3127*(N(INDEX(Settings!$E$11:$E$18,$O3127))+N(INDEX(Settings!$G$11:$G$18,$O3127)))+N(INDEX(Settings!$F$11:$F$18,$O3127))))</f>
        <v/>
      </c>
      <c r="N3127" s="53">
        <f>IF(K3127="","",K3127-L3127-M3127-N($I3127)-$P3127*N(Settings!$D$20))</f>
        <v/>
      </c>
      <c r="O3127">
        <f>IF($C3127="",0,IFERROR(MATCH($C3127,Settings!$D$11:$D$18,0),0))</f>
        <v/>
      </c>
      <c r="P3127">
        <f>IF(LOWER(TRIM($J3127&amp;""))="x",1,0)</f>
        <v/>
      </c>
    </row>
    <row r="3128">
      <c r="A3128" s="49" t="n"/>
      <c r="B3128" s="50" t="n"/>
      <c r="C3128" s="50" t="n"/>
      <c r="D3128" s="50" t="n"/>
      <c r="E3128" s="50" t="n"/>
      <c r="F3128" s="51" t="n"/>
      <c r="G3128" s="51" t="n"/>
      <c r="H3128" s="51" t="n"/>
      <c r="I3128" s="51" t="n"/>
      <c r="J3128" s="50" t="n"/>
      <c r="K3128" s="52">
        <f>IF(OR($A3128="",$E3128=""),"",IF($P3128=1,0,N($E3128)*N($F3128)-N($G3128)+N($H3128)))</f>
        <v/>
      </c>
      <c r="L3128" s="52">
        <f>IF(K3128="","",IF($P3128=1,0,N($E3128)*IFERROR(INDEX(Products!$D$8:$D$307,MATCH($D3128,Products!$A$8:$A$307,0)),0)))</f>
        <v/>
      </c>
      <c r="M3128" s="52">
        <f>IF(OR(K3128="",$O3128=0),IF(K3128="","",0),IF($P3128=1,0,K3128*(N(INDEX(Settings!$E$11:$E$18,$O3128))+N(INDEX(Settings!$G$11:$G$18,$O3128)))+N(INDEX(Settings!$F$11:$F$18,$O3128))))</f>
        <v/>
      </c>
      <c r="N3128" s="53">
        <f>IF(K3128="","",K3128-L3128-M3128-N($I3128)-$P3128*N(Settings!$D$20))</f>
        <v/>
      </c>
      <c r="O3128">
        <f>IF($C3128="",0,IFERROR(MATCH($C3128,Settings!$D$11:$D$18,0),0))</f>
        <v/>
      </c>
      <c r="P3128">
        <f>IF(LOWER(TRIM($J3128&amp;""))="x",1,0)</f>
        <v/>
      </c>
    </row>
    <row r="3129">
      <c r="A3129" s="49" t="n"/>
      <c r="B3129" s="50" t="n"/>
      <c r="C3129" s="50" t="n"/>
      <c r="D3129" s="50" t="n"/>
      <c r="E3129" s="50" t="n"/>
      <c r="F3129" s="51" t="n"/>
      <c r="G3129" s="51" t="n"/>
      <c r="H3129" s="51" t="n"/>
      <c r="I3129" s="51" t="n"/>
      <c r="J3129" s="50" t="n"/>
      <c r="K3129" s="52">
        <f>IF(OR($A3129="",$E3129=""),"",IF($P3129=1,0,N($E3129)*N($F3129)-N($G3129)+N($H3129)))</f>
        <v/>
      </c>
      <c r="L3129" s="52">
        <f>IF(K3129="","",IF($P3129=1,0,N($E3129)*IFERROR(INDEX(Products!$D$8:$D$307,MATCH($D3129,Products!$A$8:$A$307,0)),0)))</f>
        <v/>
      </c>
      <c r="M3129" s="52">
        <f>IF(OR(K3129="",$O3129=0),IF(K3129="","",0),IF($P3129=1,0,K3129*(N(INDEX(Settings!$E$11:$E$18,$O3129))+N(INDEX(Settings!$G$11:$G$18,$O3129)))+N(INDEX(Settings!$F$11:$F$18,$O3129))))</f>
        <v/>
      </c>
      <c r="N3129" s="53">
        <f>IF(K3129="","",K3129-L3129-M3129-N($I3129)-$P3129*N(Settings!$D$20))</f>
        <v/>
      </c>
      <c r="O3129">
        <f>IF($C3129="",0,IFERROR(MATCH($C3129,Settings!$D$11:$D$18,0),0))</f>
        <v/>
      </c>
      <c r="P3129">
        <f>IF(LOWER(TRIM($J3129&amp;""))="x",1,0)</f>
        <v/>
      </c>
    </row>
    <row r="3130">
      <c r="A3130" s="49" t="n"/>
      <c r="B3130" s="50" t="n"/>
      <c r="C3130" s="50" t="n"/>
      <c r="D3130" s="50" t="n"/>
      <c r="E3130" s="50" t="n"/>
      <c r="F3130" s="51" t="n"/>
      <c r="G3130" s="51" t="n"/>
      <c r="H3130" s="51" t="n"/>
      <c r="I3130" s="51" t="n"/>
      <c r="J3130" s="50" t="n"/>
      <c r="K3130" s="52">
        <f>IF(OR($A3130="",$E3130=""),"",IF($P3130=1,0,N($E3130)*N($F3130)-N($G3130)+N($H3130)))</f>
        <v/>
      </c>
      <c r="L3130" s="52">
        <f>IF(K3130="","",IF($P3130=1,0,N($E3130)*IFERROR(INDEX(Products!$D$8:$D$307,MATCH($D3130,Products!$A$8:$A$307,0)),0)))</f>
        <v/>
      </c>
      <c r="M3130" s="52">
        <f>IF(OR(K3130="",$O3130=0),IF(K3130="","",0),IF($P3130=1,0,K3130*(N(INDEX(Settings!$E$11:$E$18,$O3130))+N(INDEX(Settings!$G$11:$G$18,$O3130)))+N(INDEX(Settings!$F$11:$F$18,$O3130))))</f>
        <v/>
      </c>
      <c r="N3130" s="53">
        <f>IF(K3130="","",K3130-L3130-M3130-N($I3130)-$P3130*N(Settings!$D$20))</f>
        <v/>
      </c>
      <c r="O3130">
        <f>IF($C3130="",0,IFERROR(MATCH($C3130,Settings!$D$11:$D$18,0),0))</f>
        <v/>
      </c>
      <c r="P3130">
        <f>IF(LOWER(TRIM($J3130&amp;""))="x",1,0)</f>
        <v/>
      </c>
    </row>
    <row r="3131">
      <c r="A3131" s="49" t="n"/>
      <c r="B3131" s="50" t="n"/>
      <c r="C3131" s="50" t="n"/>
      <c r="D3131" s="50" t="n"/>
      <c r="E3131" s="50" t="n"/>
      <c r="F3131" s="51" t="n"/>
      <c r="G3131" s="51" t="n"/>
      <c r="H3131" s="51" t="n"/>
      <c r="I3131" s="51" t="n"/>
      <c r="J3131" s="50" t="n"/>
      <c r="K3131" s="52">
        <f>IF(OR($A3131="",$E3131=""),"",IF($P3131=1,0,N($E3131)*N($F3131)-N($G3131)+N($H3131)))</f>
        <v/>
      </c>
      <c r="L3131" s="52">
        <f>IF(K3131="","",IF($P3131=1,0,N($E3131)*IFERROR(INDEX(Products!$D$8:$D$307,MATCH($D3131,Products!$A$8:$A$307,0)),0)))</f>
        <v/>
      </c>
      <c r="M3131" s="52">
        <f>IF(OR(K3131="",$O3131=0),IF(K3131="","",0),IF($P3131=1,0,K3131*(N(INDEX(Settings!$E$11:$E$18,$O3131))+N(INDEX(Settings!$G$11:$G$18,$O3131)))+N(INDEX(Settings!$F$11:$F$18,$O3131))))</f>
        <v/>
      </c>
      <c r="N3131" s="53">
        <f>IF(K3131="","",K3131-L3131-M3131-N($I3131)-$P3131*N(Settings!$D$20))</f>
        <v/>
      </c>
      <c r="O3131">
        <f>IF($C3131="",0,IFERROR(MATCH($C3131,Settings!$D$11:$D$18,0),0))</f>
        <v/>
      </c>
      <c r="P3131">
        <f>IF(LOWER(TRIM($J3131&amp;""))="x",1,0)</f>
        <v/>
      </c>
    </row>
    <row r="3132">
      <c r="A3132" s="49" t="n"/>
      <c r="B3132" s="50" t="n"/>
      <c r="C3132" s="50" t="n"/>
      <c r="D3132" s="50" t="n"/>
      <c r="E3132" s="50" t="n"/>
      <c r="F3132" s="51" t="n"/>
      <c r="G3132" s="51" t="n"/>
      <c r="H3132" s="51" t="n"/>
      <c r="I3132" s="51" t="n"/>
      <c r="J3132" s="50" t="n"/>
      <c r="K3132" s="52">
        <f>IF(OR($A3132="",$E3132=""),"",IF($P3132=1,0,N($E3132)*N($F3132)-N($G3132)+N($H3132)))</f>
        <v/>
      </c>
      <c r="L3132" s="52">
        <f>IF(K3132="","",IF($P3132=1,0,N($E3132)*IFERROR(INDEX(Products!$D$8:$D$307,MATCH($D3132,Products!$A$8:$A$307,0)),0)))</f>
        <v/>
      </c>
      <c r="M3132" s="52">
        <f>IF(OR(K3132="",$O3132=0),IF(K3132="","",0),IF($P3132=1,0,K3132*(N(INDEX(Settings!$E$11:$E$18,$O3132))+N(INDEX(Settings!$G$11:$G$18,$O3132)))+N(INDEX(Settings!$F$11:$F$18,$O3132))))</f>
        <v/>
      </c>
      <c r="N3132" s="53">
        <f>IF(K3132="","",K3132-L3132-M3132-N($I3132)-$P3132*N(Settings!$D$20))</f>
        <v/>
      </c>
      <c r="O3132">
        <f>IF($C3132="",0,IFERROR(MATCH($C3132,Settings!$D$11:$D$18,0),0))</f>
        <v/>
      </c>
      <c r="P3132">
        <f>IF(LOWER(TRIM($J3132&amp;""))="x",1,0)</f>
        <v/>
      </c>
    </row>
    <row r="3133">
      <c r="A3133" s="49" t="n"/>
      <c r="B3133" s="50" t="n"/>
      <c r="C3133" s="50" t="n"/>
      <c r="D3133" s="50" t="n"/>
      <c r="E3133" s="50" t="n"/>
      <c r="F3133" s="51" t="n"/>
      <c r="G3133" s="51" t="n"/>
      <c r="H3133" s="51" t="n"/>
      <c r="I3133" s="51" t="n"/>
      <c r="J3133" s="50" t="n"/>
      <c r="K3133" s="52">
        <f>IF(OR($A3133="",$E3133=""),"",IF($P3133=1,0,N($E3133)*N($F3133)-N($G3133)+N($H3133)))</f>
        <v/>
      </c>
      <c r="L3133" s="52">
        <f>IF(K3133="","",IF($P3133=1,0,N($E3133)*IFERROR(INDEX(Products!$D$8:$D$307,MATCH($D3133,Products!$A$8:$A$307,0)),0)))</f>
        <v/>
      </c>
      <c r="M3133" s="52">
        <f>IF(OR(K3133="",$O3133=0),IF(K3133="","",0),IF($P3133=1,0,K3133*(N(INDEX(Settings!$E$11:$E$18,$O3133))+N(INDEX(Settings!$G$11:$G$18,$O3133)))+N(INDEX(Settings!$F$11:$F$18,$O3133))))</f>
        <v/>
      </c>
      <c r="N3133" s="53">
        <f>IF(K3133="","",K3133-L3133-M3133-N($I3133)-$P3133*N(Settings!$D$20))</f>
        <v/>
      </c>
      <c r="O3133">
        <f>IF($C3133="",0,IFERROR(MATCH($C3133,Settings!$D$11:$D$18,0),0))</f>
        <v/>
      </c>
      <c r="P3133">
        <f>IF(LOWER(TRIM($J3133&amp;""))="x",1,0)</f>
        <v/>
      </c>
    </row>
    <row r="3134">
      <c r="A3134" s="49" t="n"/>
      <c r="B3134" s="50" t="n"/>
      <c r="C3134" s="50" t="n"/>
      <c r="D3134" s="50" t="n"/>
      <c r="E3134" s="50" t="n"/>
      <c r="F3134" s="51" t="n"/>
      <c r="G3134" s="51" t="n"/>
      <c r="H3134" s="51" t="n"/>
      <c r="I3134" s="51" t="n"/>
      <c r="J3134" s="50" t="n"/>
      <c r="K3134" s="52">
        <f>IF(OR($A3134="",$E3134=""),"",IF($P3134=1,0,N($E3134)*N($F3134)-N($G3134)+N($H3134)))</f>
        <v/>
      </c>
      <c r="L3134" s="52">
        <f>IF(K3134="","",IF($P3134=1,0,N($E3134)*IFERROR(INDEX(Products!$D$8:$D$307,MATCH($D3134,Products!$A$8:$A$307,0)),0)))</f>
        <v/>
      </c>
      <c r="M3134" s="52">
        <f>IF(OR(K3134="",$O3134=0),IF(K3134="","",0),IF($P3134=1,0,K3134*(N(INDEX(Settings!$E$11:$E$18,$O3134))+N(INDEX(Settings!$G$11:$G$18,$O3134)))+N(INDEX(Settings!$F$11:$F$18,$O3134))))</f>
        <v/>
      </c>
      <c r="N3134" s="53">
        <f>IF(K3134="","",K3134-L3134-M3134-N($I3134)-$P3134*N(Settings!$D$20))</f>
        <v/>
      </c>
      <c r="O3134">
        <f>IF($C3134="",0,IFERROR(MATCH($C3134,Settings!$D$11:$D$18,0),0))</f>
        <v/>
      </c>
      <c r="P3134">
        <f>IF(LOWER(TRIM($J3134&amp;""))="x",1,0)</f>
        <v/>
      </c>
    </row>
    <row r="3135">
      <c r="A3135" s="49" t="n"/>
      <c r="B3135" s="50" t="n"/>
      <c r="C3135" s="50" t="n"/>
      <c r="D3135" s="50" t="n"/>
      <c r="E3135" s="50" t="n"/>
      <c r="F3135" s="51" t="n"/>
      <c r="G3135" s="51" t="n"/>
      <c r="H3135" s="51" t="n"/>
      <c r="I3135" s="51" t="n"/>
      <c r="J3135" s="50" t="n"/>
      <c r="K3135" s="52">
        <f>IF(OR($A3135="",$E3135=""),"",IF($P3135=1,0,N($E3135)*N($F3135)-N($G3135)+N($H3135)))</f>
        <v/>
      </c>
      <c r="L3135" s="52">
        <f>IF(K3135="","",IF($P3135=1,0,N($E3135)*IFERROR(INDEX(Products!$D$8:$D$307,MATCH($D3135,Products!$A$8:$A$307,0)),0)))</f>
        <v/>
      </c>
      <c r="M3135" s="52">
        <f>IF(OR(K3135="",$O3135=0),IF(K3135="","",0),IF($P3135=1,0,K3135*(N(INDEX(Settings!$E$11:$E$18,$O3135))+N(INDEX(Settings!$G$11:$G$18,$O3135)))+N(INDEX(Settings!$F$11:$F$18,$O3135))))</f>
        <v/>
      </c>
      <c r="N3135" s="53">
        <f>IF(K3135="","",K3135-L3135-M3135-N($I3135)-$P3135*N(Settings!$D$20))</f>
        <v/>
      </c>
      <c r="O3135">
        <f>IF($C3135="",0,IFERROR(MATCH($C3135,Settings!$D$11:$D$18,0),0))</f>
        <v/>
      </c>
      <c r="P3135">
        <f>IF(LOWER(TRIM($J3135&amp;""))="x",1,0)</f>
        <v/>
      </c>
    </row>
    <row r="3136">
      <c r="A3136" s="49" t="n"/>
      <c r="B3136" s="50" t="n"/>
      <c r="C3136" s="50" t="n"/>
      <c r="D3136" s="50" t="n"/>
      <c r="E3136" s="50" t="n"/>
      <c r="F3136" s="51" t="n"/>
      <c r="G3136" s="51" t="n"/>
      <c r="H3136" s="51" t="n"/>
      <c r="I3136" s="51" t="n"/>
      <c r="J3136" s="50" t="n"/>
      <c r="K3136" s="52">
        <f>IF(OR($A3136="",$E3136=""),"",IF($P3136=1,0,N($E3136)*N($F3136)-N($G3136)+N($H3136)))</f>
        <v/>
      </c>
      <c r="L3136" s="52">
        <f>IF(K3136="","",IF($P3136=1,0,N($E3136)*IFERROR(INDEX(Products!$D$8:$D$307,MATCH($D3136,Products!$A$8:$A$307,0)),0)))</f>
        <v/>
      </c>
      <c r="M3136" s="52">
        <f>IF(OR(K3136="",$O3136=0),IF(K3136="","",0),IF($P3136=1,0,K3136*(N(INDEX(Settings!$E$11:$E$18,$O3136))+N(INDEX(Settings!$G$11:$G$18,$O3136)))+N(INDEX(Settings!$F$11:$F$18,$O3136))))</f>
        <v/>
      </c>
      <c r="N3136" s="53">
        <f>IF(K3136="","",K3136-L3136-M3136-N($I3136)-$P3136*N(Settings!$D$20))</f>
        <v/>
      </c>
      <c r="O3136">
        <f>IF($C3136="",0,IFERROR(MATCH($C3136,Settings!$D$11:$D$18,0),0))</f>
        <v/>
      </c>
      <c r="P3136">
        <f>IF(LOWER(TRIM($J3136&amp;""))="x",1,0)</f>
        <v/>
      </c>
    </row>
    <row r="3137">
      <c r="A3137" s="49" t="n"/>
      <c r="B3137" s="50" t="n"/>
      <c r="C3137" s="50" t="n"/>
      <c r="D3137" s="50" t="n"/>
      <c r="E3137" s="50" t="n"/>
      <c r="F3137" s="51" t="n"/>
      <c r="G3137" s="51" t="n"/>
      <c r="H3137" s="51" t="n"/>
      <c r="I3137" s="51" t="n"/>
      <c r="J3137" s="50" t="n"/>
      <c r="K3137" s="52">
        <f>IF(OR($A3137="",$E3137=""),"",IF($P3137=1,0,N($E3137)*N($F3137)-N($G3137)+N($H3137)))</f>
        <v/>
      </c>
      <c r="L3137" s="52">
        <f>IF(K3137="","",IF($P3137=1,0,N($E3137)*IFERROR(INDEX(Products!$D$8:$D$307,MATCH($D3137,Products!$A$8:$A$307,0)),0)))</f>
        <v/>
      </c>
      <c r="M3137" s="52">
        <f>IF(OR(K3137="",$O3137=0),IF(K3137="","",0),IF($P3137=1,0,K3137*(N(INDEX(Settings!$E$11:$E$18,$O3137))+N(INDEX(Settings!$G$11:$G$18,$O3137)))+N(INDEX(Settings!$F$11:$F$18,$O3137))))</f>
        <v/>
      </c>
      <c r="N3137" s="53">
        <f>IF(K3137="","",K3137-L3137-M3137-N($I3137)-$P3137*N(Settings!$D$20))</f>
        <v/>
      </c>
      <c r="O3137">
        <f>IF($C3137="",0,IFERROR(MATCH($C3137,Settings!$D$11:$D$18,0),0))</f>
        <v/>
      </c>
      <c r="P3137">
        <f>IF(LOWER(TRIM($J3137&amp;""))="x",1,0)</f>
        <v/>
      </c>
    </row>
    <row r="3138">
      <c r="A3138" s="49" t="n"/>
      <c r="B3138" s="50" t="n"/>
      <c r="C3138" s="50" t="n"/>
      <c r="D3138" s="50" t="n"/>
      <c r="E3138" s="50" t="n"/>
      <c r="F3138" s="51" t="n"/>
      <c r="G3138" s="51" t="n"/>
      <c r="H3138" s="51" t="n"/>
      <c r="I3138" s="51" t="n"/>
      <c r="J3138" s="50" t="n"/>
      <c r="K3138" s="52">
        <f>IF(OR($A3138="",$E3138=""),"",IF($P3138=1,0,N($E3138)*N($F3138)-N($G3138)+N($H3138)))</f>
        <v/>
      </c>
      <c r="L3138" s="52">
        <f>IF(K3138="","",IF($P3138=1,0,N($E3138)*IFERROR(INDEX(Products!$D$8:$D$307,MATCH($D3138,Products!$A$8:$A$307,0)),0)))</f>
        <v/>
      </c>
      <c r="M3138" s="52">
        <f>IF(OR(K3138="",$O3138=0),IF(K3138="","",0),IF($P3138=1,0,K3138*(N(INDEX(Settings!$E$11:$E$18,$O3138))+N(INDEX(Settings!$G$11:$G$18,$O3138)))+N(INDEX(Settings!$F$11:$F$18,$O3138))))</f>
        <v/>
      </c>
      <c r="N3138" s="53">
        <f>IF(K3138="","",K3138-L3138-M3138-N($I3138)-$P3138*N(Settings!$D$20))</f>
        <v/>
      </c>
      <c r="O3138">
        <f>IF($C3138="",0,IFERROR(MATCH($C3138,Settings!$D$11:$D$18,0),0))</f>
        <v/>
      </c>
      <c r="P3138">
        <f>IF(LOWER(TRIM($J3138&amp;""))="x",1,0)</f>
        <v/>
      </c>
    </row>
    <row r="3139">
      <c r="A3139" s="49" t="n"/>
      <c r="B3139" s="50" t="n"/>
      <c r="C3139" s="50" t="n"/>
      <c r="D3139" s="50" t="n"/>
      <c r="E3139" s="50" t="n"/>
      <c r="F3139" s="51" t="n"/>
      <c r="G3139" s="51" t="n"/>
      <c r="H3139" s="51" t="n"/>
      <c r="I3139" s="51" t="n"/>
      <c r="J3139" s="50" t="n"/>
      <c r="K3139" s="52">
        <f>IF(OR($A3139="",$E3139=""),"",IF($P3139=1,0,N($E3139)*N($F3139)-N($G3139)+N($H3139)))</f>
        <v/>
      </c>
      <c r="L3139" s="52">
        <f>IF(K3139="","",IF($P3139=1,0,N($E3139)*IFERROR(INDEX(Products!$D$8:$D$307,MATCH($D3139,Products!$A$8:$A$307,0)),0)))</f>
        <v/>
      </c>
      <c r="M3139" s="52">
        <f>IF(OR(K3139="",$O3139=0),IF(K3139="","",0),IF($P3139=1,0,K3139*(N(INDEX(Settings!$E$11:$E$18,$O3139))+N(INDEX(Settings!$G$11:$G$18,$O3139)))+N(INDEX(Settings!$F$11:$F$18,$O3139))))</f>
        <v/>
      </c>
      <c r="N3139" s="53">
        <f>IF(K3139="","",K3139-L3139-M3139-N($I3139)-$P3139*N(Settings!$D$20))</f>
        <v/>
      </c>
      <c r="O3139">
        <f>IF($C3139="",0,IFERROR(MATCH($C3139,Settings!$D$11:$D$18,0),0))</f>
        <v/>
      </c>
      <c r="P3139">
        <f>IF(LOWER(TRIM($J3139&amp;""))="x",1,0)</f>
        <v/>
      </c>
    </row>
    <row r="3140">
      <c r="A3140" s="49" t="n"/>
      <c r="B3140" s="50" t="n"/>
      <c r="C3140" s="50" t="n"/>
      <c r="D3140" s="50" t="n"/>
      <c r="E3140" s="50" t="n"/>
      <c r="F3140" s="51" t="n"/>
      <c r="G3140" s="51" t="n"/>
      <c r="H3140" s="51" t="n"/>
      <c r="I3140" s="51" t="n"/>
      <c r="J3140" s="50" t="n"/>
      <c r="K3140" s="52">
        <f>IF(OR($A3140="",$E3140=""),"",IF($P3140=1,0,N($E3140)*N($F3140)-N($G3140)+N($H3140)))</f>
        <v/>
      </c>
      <c r="L3140" s="52">
        <f>IF(K3140="","",IF($P3140=1,0,N($E3140)*IFERROR(INDEX(Products!$D$8:$D$307,MATCH($D3140,Products!$A$8:$A$307,0)),0)))</f>
        <v/>
      </c>
      <c r="M3140" s="52">
        <f>IF(OR(K3140="",$O3140=0),IF(K3140="","",0),IF($P3140=1,0,K3140*(N(INDEX(Settings!$E$11:$E$18,$O3140))+N(INDEX(Settings!$G$11:$G$18,$O3140)))+N(INDEX(Settings!$F$11:$F$18,$O3140))))</f>
        <v/>
      </c>
      <c r="N3140" s="53">
        <f>IF(K3140="","",K3140-L3140-M3140-N($I3140)-$P3140*N(Settings!$D$20))</f>
        <v/>
      </c>
      <c r="O3140">
        <f>IF($C3140="",0,IFERROR(MATCH($C3140,Settings!$D$11:$D$18,0),0))</f>
        <v/>
      </c>
      <c r="P3140">
        <f>IF(LOWER(TRIM($J3140&amp;""))="x",1,0)</f>
        <v/>
      </c>
    </row>
    <row r="3141">
      <c r="A3141" s="49" t="n"/>
      <c r="B3141" s="50" t="n"/>
      <c r="C3141" s="50" t="n"/>
      <c r="D3141" s="50" t="n"/>
      <c r="E3141" s="50" t="n"/>
      <c r="F3141" s="51" t="n"/>
      <c r="G3141" s="51" t="n"/>
      <c r="H3141" s="51" t="n"/>
      <c r="I3141" s="51" t="n"/>
      <c r="J3141" s="50" t="n"/>
      <c r="K3141" s="52">
        <f>IF(OR($A3141="",$E3141=""),"",IF($P3141=1,0,N($E3141)*N($F3141)-N($G3141)+N($H3141)))</f>
        <v/>
      </c>
      <c r="L3141" s="52">
        <f>IF(K3141="","",IF($P3141=1,0,N($E3141)*IFERROR(INDEX(Products!$D$8:$D$307,MATCH($D3141,Products!$A$8:$A$307,0)),0)))</f>
        <v/>
      </c>
      <c r="M3141" s="52">
        <f>IF(OR(K3141="",$O3141=0),IF(K3141="","",0),IF($P3141=1,0,K3141*(N(INDEX(Settings!$E$11:$E$18,$O3141))+N(INDEX(Settings!$G$11:$G$18,$O3141)))+N(INDEX(Settings!$F$11:$F$18,$O3141))))</f>
        <v/>
      </c>
      <c r="N3141" s="53">
        <f>IF(K3141="","",K3141-L3141-M3141-N($I3141)-$P3141*N(Settings!$D$20))</f>
        <v/>
      </c>
      <c r="O3141">
        <f>IF($C3141="",0,IFERROR(MATCH($C3141,Settings!$D$11:$D$18,0),0))</f>
        <v/>
      </c>
      <c r="P3141">
        <f>IF(LOWER(TRIM($J3141&amp;""))="x",1,0)</f>
        <v/>
      </c>
    </row>
    <row r="3142">
      <c r="A3142" s="49" t="n"/>
      <c r="B3142" s="50" t="n"/>
      <c r="C3142" s="50" t="n"/>
      <c r="D3142" s="50" t="n"/>
      <c r="E3142" s="50" t="n"/>
      <c r="F3142" s="51" t="n"/>
      <c r="G3142" s="51" t="n"/>
      <c r="H3142" s="51" t="n"/>
      <c r="I3142" s="51" t="n"/>
      <c r="J3142" s="50" t="n"/>
      <c r="K3142" s="52">
        <f>IF(OR($A3142="",$E3142=""),"",IF($P3142=1,0,N($E3142)*N($F3142)-N($G3142)+N($H3142)))</f>
        <v/>
      </c>
      <c r="L3142" s="52">
        <f>IF(K3142="","",IF($P3142=1,0,N($E3142)*IFERROR(INDEX(Products!$D$8:$D$307,MATCH($D3142,Products!$A$8:$A$307,0)),0)))</f>
        <v/>
      </c>
      <c r="M3142" s="52">
        <f>IF(OR(K3142="",$O3142=0),IF(K3142="","",0),IF($P3142=1,0,K3142*(N(INDEX(Settings!$E$11:$E$18,$O3142))+N(INDEX(Settings!$G$11:$G$18,$O3142)))+N(INDEX(Settings!$F$11:$F$18,$O3142))))</f>
        <v/>
      </c>
      <c r="N3142" s="53">
        <f>IF(K3142="","",K3142-L3142-M3142-N($I3142)-$P3142*N(Settings!$D$20))</f>
        <v/>
      </c>
      <c r="O3142">
        <f>IF($C3142="",0,IFERROR(MATCH($C3142,Settings!$D$11:$D$18,0),0))</f>
        <v/>
      </c>
      <c r="P3142">
        <f>IF(LOWER(TRIM($J3142&amp;""))="x",1,0)</f>
        <v/>
      </c>
    </row>
    <row r="3143">
      <c r="A3143" s="49" t="n"/>
      <c r="B3143" s="50" t="n"/>
      <c r="C3143" s="50" t="n"/>
      <c r="D3143" s="50" t="n"/>
      <c r="E3143" s="50" t="n"/>
      <c r="F3143" s="51" t="n"/>
      <c r="G3143" s="51" t="n"/>
      <c r="H3143" s="51" t="n"/>
      <c r="I3143" s="51" t="n"/>
      <c r="J3143" s="50" t="n"/>
      <c r="K3143" s="52">
        <f>IF(OR($A3143="",$E3143=""),"",IF($P3143=1,0,N($E3143)*N($F3143)-N($G3143)+N($H3143)))</f>
        <v/>
      </c>
      <c r="L3143" s="52">
        <f>IF(K3143="","",IF($P3143=1,0,N($E3143)*IFERROR(INDEX(Products!$D$8:$D$307,MATCH($D3143,Products!$A$8:$A$307,0)),0)))</f>
        <v/>
      </c>
      <c r="M3143" s="52">
        <f>IF(OR(K3143="",$O3143=0),IF(K3143="","",0),IF($P3143=1,0,K3143*(N(INDEX(Settings!$E$11:$E$18,$O3143))+N(INDEX(Settings!$G$11:$G$18,$O3143)))+N(INDEX(Settings!$F$11:$F$18,$O3143))))</f>
        <v/>
      </c>
      <c r="N3143" s="53">
        <f>IF(K3143="","",K3143-L3143-M3143-N($I3143)-$P3143*N(Settings!$D$20))</f>
        <v/>
      </c>
      <c r="O3143">
        <f>IF($C3143="",0,IFERROR(MATCH($C3143,Settings!$D$11:$D$18,0),0))</f>
        <v/>
      </c>
      <c r="P3143">
        <f>IF(LOWER(TRIM($J3143&amp;""))="x",1,0)</f>
        <v/>
      </c>
    </row>
    <row r="3144">
      <c r="A3144" s="49" t="n"/>
      <c r="B3144" s="50" t="n"/>
      <c r="C3144" s="50" t="n"/>
      <c r="D3144" s="50" t="n"/>
      <c r="E3144" s="50" t="n"/>
      <c r="F3144" s="51" t="n"/>
      <c r="G3144" s="51" t="n"/>
      <c r="H3144" s="51" t="n"/>
      <c r="I3144" s="51" t="n"/>
      <c r="J3144" s="50" t="n"/>
      <c r="K3144" s="52">
        <f>IF(OR($A3144="",$E3144=""),"",IF($P3144=1,0,N($E3144)*N($F3144)-N($G3144)+N($H3144)))</f>
        <v/>
      </c>
      <c r="L3144" s="52">
        <f>IF(K3144="","",IF($P3144=1,0,N($E3144)*IFERROR(INDEX(Products!$D$8:$D$307,MATCH($D3144,Products!$A$8:$A$307,0)),0)))</f>
        <v/>
      </c>
      <c r="M3144" s="52">
        <f>IF(OR(K3144="",$O3144=0),IF(K3144="","",0),IF($P3144=1,0,K3144*(N(INDEX(Settings!$E$11:$E$18,$O3144))+N(INDEX(Settings!$G$11:$G$18,$O3144)))+N(INDEX(Settings!$F$11:$F$18,$O3144))))</f>
        <v/>
      </c>
      <c r="N3144" s="53">
        <f>IF(K3144="","",K3144-L3144-M3144-N($I3144)-$P3144*N(Settings!$D$20))</f>
        <v/>
      </c>
      <c r="O3144">
        <f>IF($C3144="",0,IFERROR(MATCH($C3144,Settings!$D$11:$D$18,0),0))</f>
        <v/>
      </c>
      <c r="P3144">
        <f>IF(LOWER(TRIM($J3144&amp;""))="x",1,0)</f>
        <v/>
      </c>
    </row>
    <row r="3145">
      <c r="A3145" s="49" t="n"/>
      <c r="B3145" s="50" t="n"/>
      <c r="C3145" s="50" t="n"/>
      <c r="D3145" s="50" t="n"/>
      <c r="E3145" s="50" t="n"/>
      <c r="F3145" s="51" t="n"/>
      <c r="G3145" s="51" t="n"/>
      <c r="H3145" s="51" t="n"/>
      <c r="I3145" s="51" t="n"/>
      <c r="J3145" s="50" t="n"/>
      <c r="K3145" s="52">
        <f>IF(OR($A3145="",$E3145=""),"",IF($P3145=1,0,N($E3145)*N($F3145)-N($G3145)+N($H3145)))</f>
        <v/>
      </c>
      <c r="L3145" s="52">
        <f>IF(K3145="","",IF($P3145=1,0,N($E3145)*IFERROR(INDEX(Products!$D$8:$D$307,MATCH($D3145,Products!$A$8:$A$307,0)),0)))</f>
        <v/>
      </c>
      <c r="M3145" s="52">
        <f>IF(OR(K3145="",$O3145=0),IF(K3145="","",0),IF($P3145=1,0,K3145*(N(INDEX(Settings!$E$11:$E$18,$O3145))+N(INDEX(Settings!$G$11:$G$18,$O3145)))+N(INDEX(Settings!$F$11:$F$18,$O3145))))</f>
        <v/>
      </c>
      <c r="N3145" s="53">
        <f>IF(K3145="","",K3145-L3145-M3145-N($I3145)-$P3145*N(Settings!$D$20))</f>
        <v/>
      </c>
      <c r="O3145">
        <f>IF($C3145="",0,IFERROR(MATCH($C3145,Settings!$D$11:$D$18,0),0))</f>
        <v/>
      </c>
      <c r="P3145">
        <f>IF(LOWER(TRIM($J3145&amp;""))="x",1,0)</f>
        <v/>
      </c>
    </row>
    <row r="3146">
      <c r="A3146" s="49" t="n"/>
      <c r="B3146" s="50" t="n"/>
      <c r="C3146" s="50" t="n"/>
      <c r="D3146" s="50" t="n"/>
      <c r="E3146" s="50" t="n"/>
      <c r="F3146" s="51" t="n"/>
      <c r="G3146" s="51" t="n"/>
      <c r="H3146" s="51" t="n"/>
      <c r="I3146" s="51" t="n"/>
      <c r="J3146" s="50" t="n"/>
      <c r="K3146" s="52">
        <f>IF(OR($A3146="",$E3146=""),"",IF($P3146=1,0,N($E3146)*N($F3146)-N($G3146)+N($H3146)))</f>
        <v/>
      </c>
      <c r="L3146" s="52">
        <f>IF(K3146="","",IF($P3146=1,0,N($E3146)*IFERROR(INDEX(Products!$D$8:$D$307,MATCH($D3146,Products!$A$8:$A$307,0)),0)))</f>
        <v/>
      </c>
      <c r="M3146" s="52">
        <f>IF(OR(K3146="",$O3146=0),IF(K3146="","",0),IF($P3146=1,0,K3146*(N(INDEX(Settings!$E$11:$E$18,$O3146))+N(INDEX(Settings!$G$11:$G$18,$O3146)))+N(INDEX(Settings!$F$11:$F$18,$O3146))))</f>
        <v/>
      </c>
      <c r="N3146" s="53">
        <f>IF(K3146="","",K3146-L3146-M3146-N($I3146)-$P3146*N(Settings!$D$20))</f>
        <v/>
      </c>
      <c r="O3146">
        <f>IF($C3146="",0,IFERROR(MATCH($C3146,Settings!$D$11:$D$18,0),0))</f>
        <v/>
      </c>
      <c r="P3146">
        <f>IF(LOWER(TRIM($J3146&amp;""))="x",1,0)</f>
        <v/>
      </c>
    </row>
    <row r="3147">
      <c r="A3147" s="49" t="n"/>
      <c r="B3147" s="50" t="n"/>
      <c r="C3147" s="50" t="n"/>
      <c r="D3147" s="50" t="n"/>
      <c r="E3147" s="50" t="n"/>
      <c r="F3147" s="51" t="n"/>
      <c r="G3147" s="51" t="n"/>
      <c r="H3147" s="51" t="n"/>
      <c r="I3147" s="51" t="n"/>
      <c r="J3147" s="50" t="n"/>
      <c r="K3147" s="52">
        <f>IF(OR($A3147="",$E3147=""),"",IF($P3147=1,0,N($E3147)*N($F3147)-N($G3147)+N($H3147)))</f>
        <v/>
      </c>
      <c r="L3147" s="52">
        <f>IF(K3147="","",IF($P3147=1,0,N($E3147)*IFERROR(INDEX(Products!$D$8:$D$307,MATCH($D3147,Products!$A$8:$A$307,0)),0)))</f>
        <v/>
      </c>
      <c r="M3147" s="52">
        <f>IF(OR(K3147="",$O3147=0),IF(K3147="","",0),IF($P3147=1,0,K3147*(N(INDEX(Settings!$E$11:$E$18,$O3147))+N(INDEX(Settings!$G$11:$G$18,$O3147)))+N(INDEX(Settings!$F$11:$F$18,$O3147))))</f>
        <v/>
      </c>
      <c r="N3147" s="53">
        <f>IF(K3147="","",K3147-L3147-M3147-N($I3147)-$P3147*N(Settings!$D$20))</f>
        <v/>
      </c>
      <c r="O3147">
        <f>IF($C3147="",0,IFERROR(MATCH($C3147,Settings!$D$11:$D$18,0),0))</f>
        <v/>
      </c>
      <c r="P3147">
        <f>IF(LOWER(TRIM($J3147&amp;""))="x",1,0)</f>
        <v/>
      </c>
    </row>
    <row r="3148">
      <c r="A3148" s="49" t="n"/>
      <c r="B3148" s="50" t="n"/>
      <c r="C3148" s="50" t="n"/>
      <c r="D3148" s="50" t="n"/>
      <c r="E3148" s="50" t="n"/>
      <c r="F3148" s="51" t="n"/>
      <c r="G3148" s="51" t="n"/>
      <c r="H3148" s="51" t="n"/>
      <c r="I3148" s="51" t="n"/>
      <c r="J3148" s="50" t="n"/>
      <c r="K3148" s="52">
        <f>IF(OR($A3148="",$E3148=""),"",IF($P3148=1,0,N($E3148)*N($F3148)-N($G3148)+N($H3148)))</f>
        <v/>
      </c>
      <c r="L3148" s="52">
        <f>IF(K3148="","",IF($P3148=1,0,N($E3148)*IFERROR(INDEX(Products!$D$8:$D$307,MATCH($D3148,Products!$A$8:$A$307,0)),0)))</f>
        <v/>
      </c>
      <c r="M3148" s="52">
        <f>IF(OR(K3148="",$O3148=0),IF(K3148="","",0),IF($P3148=1,0,K3148*(N(INDEX(Settings!$E$11:$E$18,$O3148))+N(INDEX(Settings!$G$11:$G$18,$O3148)))+N(INDEX(Settings!$F$11:$F$18,$O3148))))</f>
        <v/>
      </c>
      <c r="N3148" s="53">
        <f>IF(K3148="","",K3148-L3148-M3148-N($I3148)-$P3148*N(Settings!$D$20))</f>
        <v/>
      </c>
      <c r="O3148">
        <f>IF($C3148="",0,IFERROR(MATCH($C3148,Settings!$D$11:$D$18,0),0))</f>
        <v/>
      </c>
      <c r="P3148">
        <f>IF(LOWER(TRIM($J3148&amp;""))="x",1,0)</f>
        <v/>
      </c>
    </row>
    <row r="3149">
      <c r="A3149" s="49" t="n"/>
      <c r="B3149" s="50" t="n"/>
      <c r="C3149" s="50" t="n"/>
      <c r="D3149" s="50" t="n"/>
      <c r="E3149" s="50" t="n"/>
      <c r="F3149" s="51" t="n"/>
      <c r="G3149" s="51" t="n"/>
      <c r="H3149" s="51" t="n"/>
      <c r="I3149" s="51" t="n"/>
      <c r="J3149" s="50" t="n"/>
      <c r="K3149" s="52">
        <f>IF(OR($A3149="",$E3149=""),"",IF($P3149=1,0,N($E3149)*N($F3149)-N($G3149)+N($H3149)))</f>
        <v/>
      </c>
      <c r="L3149" s="52">
        <f>IF(K3149="","",IF($P3149=1,0,N($E3149)*IFERROR(INDEX(Products!$D$8:$D$307,MATCH($D3149,Products!$A$8:$A$307,0)),0)))</f>
        <v/>
      </c>
      <c r="M3149" s="52">
        <f>IF(OR(K3149="",$O3149=0),IF(K3149="","",0),IF($P3149=1,0,K3149*(N(INDEX(Settings!$E$11:$E$18,$O3149))+N(INDEX(Settings!$G$11:$G$18,$O3149)))+N(INDEX(Settings!$F$11:$F$18,$O3149))))</f>
        <v/>
      </c>
      <c r="N3149" s="53">
        <f>IF(K3149="","",K3149-L3149-M3149-N($I3149)-$P3149*N(Settings!$D$20))</f>
        <v/>
      </c>
      <c r="O3149">
        <f>IF($C3149="",0,IFERROR(MATCH($C3149,Settings!$D$11:$D$18,0),0))</f>
        <v/>
      </c>
      <c r="P3149">
        <f>IF(LOWER(TRIM($J3149&amp;""))="x",1,0)</f>
        <v/>
      </c>
    </row>
    <row r="3150">
      <c r="A3150" s="49" t="n"/>
      <c r="B3150" s="50" t="n"/>
      <c r="C3150" s="50" t="n"/>
      <c r="D3150" s="50" t="n"/>
      <c r="E3150" s="50" t="n"/>
      <c r="F3150" s="51" t="n"/>
      <c r="G3150" s="51" t="n"/>
      <c r="H3150" s="51" t="n"/>
      <c r="I3150" s="51" t="n"/>
      <c r="J3150" s="50" t="n"/>
      <c r="K3150" s="52">
        <f>IF(OR($A3150="",$E3150=""),"",IF($P3150=1,0,N($E3150)*N($F3150)-N($G3150)+N($H3150)))</f>
        <v/>
      </c>
      <c r="L3150" s="52">
        <f>IF(K3150="","",IF($P3150=1,0,N($E3150)*IFERROR(INDEX(Products!$D$8:$D$307,MATCH($D3150,Products!$A$8:$A$307,0)),0)))</f>
        <v/>
      </c>
      <c r="M3150" s="52">
        <f>IF(OR(K3150="",$O3150=0),IF(K3150="","",0),IF($P3150=1,0,K3150*(N(INDEX(Settings!$E$11:$E$18,$O3150))+N(INDEX(Settings!$G$11:$G$18,$O3150)))+N(INDEX(Settings!$F$11:$F$18,$O3150))))</f>
        <v/>
      </c>
      <c r="N3150" s="53">
        <f>IF(K3150="","",K3150-L3150-M3150-N($I3150)-$P3150*N(Settings!$D$20))</f>
        <v/>
      </c>
      <c r="O3150">
        <f>IF($C3150="",0,IFERROR(MATCH($C3150,Settings!$D$11:$D$18,0),0))</f>
        <v/>
      </c>
      <c r="P3150">
        <f>IF(LOWER(TRIM($J3150&amp;""))="x",1,0)</f>
        <v/>
      </c>
    </row>
    <row r="3151">
      <c r="A3151" s="49" t="n"/>
      <c r="B3151" s="50" t="n"/>
      <c r="C3151" s="50" t="n"/>
      <c r="D3151" s="50" t="n"/>
      <c r="E3151" s="50" t="n"/>
      <c r="F3151" s="51" t="n"/>
      <c r="G3151" s="51" t="n"/>
      <c r="H3151" s="51" t="n"/>
      <c r="I3151" s="51" t="n"/>
      <c r="J3151" s="50" t="n"/>
      <c r="K3151" s="52">
        <f>IF(OR($A3151="",$E3151=""),"",IF($P3151=1,0,N($E3151)*N($F3151)-N($G3151)+N($H3151)))</f>
        <v/>
      </c>
      <c r="L3151" s="52">
        <f>IF(K3151="","",IF($P3151=1,0,N($E3151)*IFERROR(INDEX(Products!$D$8:$D$307,MATCH($D3151,Products!$A$8:$A$307,0)),0)))</f>
        <v/>
      </c>
      <c r="M3151" s="52">
        <f>IF(OR(K3151="",$O3151=0),IF(K3151="","",0),IF($P3151=1,0,K3151*(N(INDEX(Settings!$E$11:$E$18,$O3151))+N(INDEX(Settings!$G$11:$G$18,$O3151)))+N(INDEX(Settings!$F$11:$F$18,$O3151))))</f>
        <v/>
      </c>
      <c r="N3151" s="53">
        <f>IF(K3151="","",K3151-L3151-M3151-N($I3151)-$P3151*N(Settings!$D$20))</f>
        <v/>
      </c>
      <c r="O3151">
        <f>IF($C3151="",0,IFERROR(MATCH($C3151,Settings!$D$11:$D$18,0),0))</f>
        <v/>
      </c>
      <c r="P3151">
        <f>IF(LOWER(TRIM($J3151&amp;""))="x",1,0)</f>
        <v/>
      </c>
    </row>
    <row r="3152">
      <c r="A3152" s="49" t="n"/>
      <c r="B3152" s="50" t="n"/>
      <c r="C3152" s="50" t="n"/>
      <c r="D3152" s="50" t="n"/>
      <c r="E3152" s="50" t="n"/>
      <c r="F3152" s="51" t="n"/>
      <c r="G3152" s="51" t="n"/>
      <c r="H3152" s="51" t="n"/>
      <c r="I3152" s="51" t="n"/>
      <c r="J3152" s="50" t="n"/>
      <c r="K3152" s="52">
        <f>IF(OR($A3152="",$E3152=""),"",IF($P3152=1,0,N($E3152)*N($F3152)-N($G3152)+N($H3152)))</f>
        <v/>
      </c>
      <c r="L3152" s="52">
        <f>IF(K3152="","",IF($P3152=1,0,N($E3152)*IFERROR(INDEX(Products!$D$8:$D$307,MATCH($D3152,Products!$A$8:$A$307,0)),0)))</f>
        <v/>
      </c>
      <c r="M3152" s="52">
        <f>IF(OR(K3152="",$O3152=0),IF(K3152="","",0),IF($P3152=1,0,K3152*(N(INDEX(Settings!$E$11:$E$18,$O3152))+N(INDEX(Settings!$G$11:$G$18,$O3152)))+N(INDEX(Settings!$F$11:$F$18,$O3152))))</f>
        <v/>
      </c>
      <c r="N3152" s="53">
        <f>IF(K3152="","",K3152-L3152-M3152-N($I3152)-$P3152*N(Settings!$D$20))</f>
        <v/>
      </c>
      <c r="O3152">
        <f>IF($C3152="",0,IFERROR(MATCH($C3152,Settings!$D$11:$D$18,0),0))</f>
        <v/>
      </c>
      <c r="P3152">
        <f>IF(LOWER(TRIM($J3152&amp;""))="x",1,0)</f>
        <v/>
      </c>
    </row>
    <row r="3153">
      <c r="A3153" s="49" t="n"/>
      <c r="B3153" s="50" t="n"/>
      <c r="C3153" s="50" t="n"/>
      <c r="D3153" s="50" t="n"/>
      <c r="E3153" s="50" t="n"/>
      <c r="F3153" s="51" t="n"/>
      <c r="G3153" s="51" t="n"/>
      <c r="H3153" s="51" t="n"/>
      <c r="I3153" s="51" t="n"/>
      <c r="J3153" s="50" t="n"/>
      <c r="K3153" s="52">
        <f>IF(OR($A3153="",$E3153=""),"",IF($P3153=1,0,N($E3153)*N($F3153)-N($G3153)+N($H3153)))</f>
        <v/>
      </c>
      <c r="L3153" s="52">
        <f>IF(K3153="","",IF($P3153=1,0,N($E3153)*IFERROR(INDEX(Products!$D$8:$D$307,MATCH($D3153,Products!$A$8:$A$307,0)),0)))</f>
        <v/>
      </c>
      <c r="M3153" s="52">
        <f>IF(OR(K3153="",$O3153=0),IF(K3153="","",0),IF($P3153=1,0,K3153*(N(INDEX(Settings!$E$11:$E$18,$O3153))+N(INDEX(Settings!$G$11:$G$18,$O3153)))+N(INDEX(Settings!$F$11:$F$18,$O3153))))</f>
        <v/>
      </c>
      <c r="N3153" s="53">
        <f>IF(K3153="","",K3153-L3153-M3153-N($I3153)-$P3153*N(Settings!$D$20))</f>
        <v/>
      </c>
      <c r="O3153">
        <f>IF($C3153="",0,IFERROR(MATCH($C3153,Settings!$D$11:$D$18,0),0))</f>
        <v/>
      </c>
      <c r="P3153">
        <f>IF(LOWER(TRIM($J3153&amp;""))="x",1,0)</f>
        <v/>
      </c>
    </row>
    <row r="3154">
      <c r="A3154" s="49" t="n"/>
      <c r="B3154" s="50" t="n"/>
      <c r="C3154" s="50" t="n"/>
      <c r="D3154" s="50" t="n"/>
      <c r="E3154" s="50" t="n"/>
      <c r="F3154" s="51" t="n"/>
      <c r="G3154" s="51" t="n"/>
      <c r="H3154" s="51" t="n"/>
      <c r="I3154" s="51" t="n"/>
      <c r="J3154" s="50" t="n"/>
      <c r="K3154" s="52">
        <f>IF(OR($A3154="",$E3154=""),"",IF($P3154=1,0,N($E3154)*N($F3154)-N($G3154)+N($H3154)))</f>
        <v/>
      </c>
      <c r="L3154" s="52">
        <f>IF(K3154="","",IF($P3154=1,0,N($E3154)*IFERROR(INDEX(Products!$D$8:$D$307,MATCH($D3154,Products!$A$8:$A$307,0)),0)))</f>
        <v/>
      </c>
      <c r="M3154" s="52">
        <f>IF(OR(K3154="",$O3154=0),IF(K3154="","",0),IF($P3154=1,0,K3154*(N(INDEX(Settings!$E$11:$E$18,$O3154))+N(INDEX(Settings!$G$11:$G$18,$O3154)))+N(INDEX(Settings!$F$11:$F$18,$O3154))))</f>
        <v/>
      </c>
      <c r="N3154" s="53">
        <f>IF(K3154="","",K3154-L3154-M3154-N($I3154)-$P3154*N(Settings!$D$20))</f>
        <v/>
      </c>
      <c r="O3154">
        <f>IF($C3154="",0,IFERROR(MATCH($C3154,Settings!$D$11:$D$18,0),0))</f>
        <v/>
      </c>
      <c r="P3154">
        <f>IF(LOWER(TRIM($J3154&amp;""))="x",1,0)</f>
        <v/>
      </c>
    </row>
    <row r="3155">
      <c r="A3155" s="49" t="n"/>
      <c r="B3155" s="50" t="n"/>
      <c r="C3155" s="50" t="n"/>
      <c r="D3155" s="50" t="n"/>
      <c r="E3155" s="50" t="n"/>
      <c r="F3155" s="51" t="n"/>
      <c r="G3155" s="51" t="n"/>
      <c r="H3155" s="51" t="n"/>
      <c r="I3155" s="51" t="n"/>
      <c r="J3155" s="50" t="n"/>
      <c r="K3155" s="52">
        <f>IF(OR($A3155="",$E3155=""),"",IF($P3155=1,0,N($E3155)*N($F3155)-N($G3155)+N($H3155)))</f>
        <v/>
      </c>
      <c r="L3155" s="52">
        <f>IF(K3155="","",IF($P3155=1,0,N($E3155)*IFERROR(INDEX(Products!$D$8:$D$307,MATCH($D3155,Products!$A$8:$A$307,0)),0)))</f>
        <v/>
      </c>
      <c r="M3155" s="52">
        <f>IF(OR(K3155="",$O3155=0),IF(K3155="","",0),IF($P3155=1,0,K3155*(N(INDEX(Settings!$E$11:$E$18,$O3155))+N(INDEX(Settings!$G$11:$G$18,$O3155)))+N(INDEX(Settings!$F$11:$F$18,$O3155))))</f>
        <v/>
      </c>
      <c r="N3155" s="53">
        <f>IF(K3155="","",K3155-L3155-M3155-N($I3155)-$P3155*N(Settings!$D$20))</f>
        <v/>
      </c>
      <c r="O3155">
        <f>IF($C3155="",0,IFERROR(MATCH($C3155,Settings!$D$11:$D$18,0),0))</f>
        <v/>
      </c>
      <c r="P3155">
        <f>IF(LOWER(TRIM($J3155&amp;""))="x",1,0)</f>
        <v/>
      </c>
    </row>
    <row r="3156">
      <c r="A3156" s="49" t="n"/>
      <c r="B3156" s="50" t="n"/>
      <c r="C3156" s="50" t="n"/>
      <c r="D3156" s="50" t="n"/>
      <c r="E3156" s="50" t="n"/>
      <c r="F3156" s="51" t="n"/>
      <c r="G3156" s="51" t="n"/>
      <c r="H3156" s="51" t="n"/>
      <c r="I3156" s="51" t="n"/>
      <c r="J3156" s="50" t="n"/>
      <c r="K3156" s="52">
        <f>IF(OR($A3156="",$E3156=""),"",IF($P3156=1,0,N($E3156)*N($F3156)-N($G3156)+N($H3156)))</f>
        <v/>
      </c>
      <c r="L3156" s="52">
        <f>IF(K3156="","",IF($P3156=1,0,N($E3156)*IFERROR(INDEX(Products!$D$8:$D$307,MATCH($D3156,Products!$A$8:$A$307,0)),0)))</f>
        <v/>
      </c>
      <c r="M3156" s="52">
        <f>IF(OR(K3156="",$O3156=0),IF(K3156="","",0),IF($P3156=1,0,K3156*(N(INDEX(Settings!$E$11:$E$18,$O3156))+N(INDEX(Settings!$G$11:$G$18,$O3156)))+N(INDEX(Settings!$F$11:$F$18,$O3156))))</f>
        <v/>
      </c>
      <c r="N3156" s="53">
        <f>IF(K3156="","",K3156-L3156-M3156-N($I3156)-$P3156*N(Settings!$D$20))</f>
        <v/>
      </c>
      <c r="O3156">
        <f>IF($C3156="",0,IFERROR(MATCH($C3156,Settings!$D$11:$D$18,0),0))</f>
        <v/>
      </c>
      <c r="P3156">
        <f>IF(LOWER(TRIM($J3156&amp;""))="x",1,0)</f>
        <v/>
      </c>
    </row>
    <row r="3157">
      <c r="A3157" s="49" t="n"/>
      <c r="B3157" s="50" t="n"/>
      <c r="C3157" s="50" t="n"/>
      <c r="D3157" s="50" t="n"/>
      <c r="E3157" s="50" t="n"/>
      <c r="F3157" s="51" t="n"/>
      <c r="G3157" s="51" t="n"/>
      <c r="H3157" s="51" t="n"/>
      <c r="I3157" s="51" t="n"/>
      <c r="J3157" s="50" t="n"/>
      <c r="K3157" s="52">
        <f>IF(OR($A3157="",$E3157=""),"",IF($P3157=1,0,N($E3157)*N($F3157)-N($G3157)+N($H3157)))</f>
        <v/>
      </c>
      <c r="L3157" s="52">
        <f>IF(K3157="","",IF($P3157=1,0,N($E3157)*IFERROR(INDEX(Products!$D$8:$D$307,MATCH($D3157,Products!$A$8:$A$307,0)),0)))</f>
        <v/>
      </c>
      <c r="M3157" s="52">
        <f>IF(OR(K3157="",$O3157=0),IF(K3157="","",0),IF($P3157=1,0,K3157*(N(INDEX(Settings!$E$11:$E$18,$O3157))+N(INDEX(Settings!$G$11:$G$18,$O3157)))+N(INDEX(Settings!$F$11:$F$18,$O3157))))</f>
        <v/>
      </c>
      <c r="N3157" s="53">
        <f>IF(K3157="","",K3157-L3157-M3157-N($I3157)-$P3157*N(Settings!$D$20))</f>
        <v/>
      </c>
      <c r="O3157">
        <f>IF($C3157="",0,IFERROR(MATCH($C3157,Settings!$D$11:$D$18,0),0))</f>
        <v/>
      </c>
      <c r="P3157">
        <f>IF(LOWER(TRIM($J3157&amp;""))="x",1,0)</f>
        <v/>
      </c>
    </row>
    <row r="3158">
      <c r="A3158" s="49" t="n"/>
      <c r="B3158" s="50" t="n"/>
      <c r="C3158" s="50" t="n"/>
      <c r="D3158" s="50" t="n"/>
      <c r="E3158" s="50" t="n"/>
      <c r="F3158" s="51" t="n"/>
      <c r="G3158" s="51" t="n"/>
      <c r="H3158" s="51" t="n"/>
      <c r="I3158" s="51" t="n"/>
      <c r="J3158" s="50" t="n"/>
      <c r="K3158" s="52">
        <f>IF(OR($A3158="",$E3158=""),"",IF($P3158=1,0,N($E3158)*N($F3158)-N($G3158)+N($H3158)))</f>
        <v/>
      </c>
      <c r="L3158" s="52">
        <f>IF(K3158="","",IF($P3158=1,0,N($E3158)*IFERROR(INDEX(Products!$D$8:$D$307,MATCH($D3158,Products!$A$8:$A$307,0)),0)))</f>
        <v/>
      </c>
      <c r="M3158" s="52">
        <f>IF(OR(K3158="",$O3158=0),IF(K3158="","",0),IF($P3158=1,0,K3158*(N(INDEX(Settings!$E$11:$E$18,$O3158))+N(INDEX(Settings!$G$11:$G$18,$O3158)))+N(INDEX(Settings!$F$11:$F$18,$O3158))))</f>
        <v/>
      </c>
      <c r="N3158" s="53">
        <f>IF(K3158="","",K3158-L3158-M3158-N($I3158)-$P3158*N(Settings!$D$20))</f>
        <v/>
      </c>
      <c r="O3158">
        <f>IF($C3158="",0,IFERROR(MATCH($C3158,Settings!$D$11:$D$18,0),0))</f>
        <v/>
      </c>
      <c r="P3158">
        <f>IF(LOWER(TRIM($J3158&amp;""))="x",1,0)</f>
        <v/>
      </c>
    </row>
    <row r="3159">
      <c r="A3159" s="49" t="n"/>
      <c r="B3159" s="50" t="n"/>
      <c r="C3159" s="50" t="n"/>
      <c r="D3159" s="50" t="n"/>
      <c r="E3159" s="50" t="n"/>
      <c r="F3159" s="51" t="n"/>
      <c r="G3159" s="51" t="n"/>
      <c r="H3159" s="51" t="n"/>
      <c r="I3159" s="51" t="n"/>
      <c r="J3159" s="50" t="n"/>
      <c r="K3159" s="52">
        <f>IF(OR($A3159="",$E3159=""),"",IF($P3159=1,0,N($E3159)*N($F3159)-N($G3159)+N($H3159)))</f>
        <v/>
      </c>
      <c r="L3159" s="52">
        <f>IF(K3159="","",IF($P3159=1,0,N($E3159)*IFERROR(INDEX(Products!$D$8:$D$307,MATCH($D3159,Products!$A$8:$A$307,0)),0)))</f>
        <v/>
      </c>
      <c r="M3159" s="52">
        <f>IF(OR(K3159="",$O3159=0),IF(K3159="","",0),IF($P3159=1,0,K3159*(N(INDEX(Settings!$E$11:$E$18,$O3159))+N(INDEX(Settings!$G$11:$G$18,$O3159)))+N(INDEX(Settings!$F$11:$F$18,$O3159))))</f>
        <v/>
      </c>
      <c r="N3159" s="53">
        <f>IF(K3159="","",K3159-L3159-M3159-N($I3159)-$P3159*N(Settings!$D$20))</f>
        <v/>
      </c>
      <c r="O3159">
        <f>IF($C3159="",0,IFERROR(MATCH($C3159,Settings!$D$11:$D$18,0),0))</f>
        <v/>
      </c>
      <c r="P3159">
        <f>IF(LOWER(TRIM($J3159&amp;""))="x",1,0)</f>
        <v/>
      </c>
    </row>
    <row r="3160">
      <c r="A3160" s="49" t="n"/>
      <c r="B3160" s="50" t="n"/>
      <c r="C3160" s="50" t="n"/>
      <c r="D3160" s="50" t="n"/>
      <c r="E3160" s="50" t="n"/>
      <c r="F3160" s="51" t="n"/>
      <c r="G3160" s="51" t="n"/>
      <c r="H3160" s="51" t="n"/>
      <c r="I3160" s="51" t="n"/>
      <c r="J3160" s="50" t="n"/>
      <c r="K3160" s="52">
        <f>IF(OR($A3160="",$E3160=""),"",IF($P3160=1,0,N($E3160)*N($F3160)-N($G3160)+N($H3160)))</f>
        <v/>
      </c>
      <c r="L3160" s="52">
        <f>IF(K3160="","",IF($P3160=1,0,N($E3160)*IFERROR(INDEX(Products!$D$8:$D$307,MATCH($D3160,Products!$A$8:$A$307,0)),0)))</f>
        <v/>
      </c>
      <c r="M3160" s="52">
        <f>IF(OR(K3160="",$O3160=0),IF(K3160="","",0),IF($P3160=1,0,K3160*(N(INDEX(Settings!$E$11:$E$18,$O3160))+N(INDEX(Settings!$G$11:$G$18,$O3160)))+N(INDEX(Settings!$F$11:$F$18,$O3160))))</f>
        <v/>
      </c>
      <c r="N3160" s="53">
        <f>IF(K3160="","",K3160-L3160-M3160-N($I3160)-$P3160*N(Settings!$D$20))</f>
        <v/>
      </c>
      <c r="O3160">
        <f>IF($C3160="",0,IFERROR(MATCH($C3160,Settings!$D$11:$D$18,0),0))</f>
        <v/>
      </c>
      <c r="P3160">
        <f>IF(LOWER(TRIM($J3160&amp;""))="x",1,0)</f>
        <v/>
      </c>
    </row>
    <row r="3161">
      <c r="A3161" s="49" t="n"/>
      <c r="B3161" s="50" t="n"/>
      <c r="C3161" s="50" t="n"/>
      <c r="D3161" s="50" t="n"/>
      <c r="E3161" s="50" t="n"/>
      <c r="F3161" s="51" t="n"/>
      <c r="G3161" s="51" t="n"/>
      <c r="H3161" s="51" t="n"/>
      <c r="I3161" s="51" t="n"/>
      <c r="J3161" s="50" t="n"/>
      <c r="K3161" s="52">
        <f>IF(OR($A3161="",$E3161=""),"",IF($P3161=1,0,N($E3161)*N($F3161)-N($G3161)+N($H3161)))</f>
        <v/>
      </c>
      <c r="L3161" s="52">
        <f>IF(K3161="","",IF($P3161=1,0,N($E3161)*IFERROR(INDEX(Products!$D$8:$D$307,MATCH($D3161,Products!$A$8:$A$307,0)),0)))</f>
        <v/>
      </c>
      <c r="M3161" s="52">
        <f>IF(OR(K3161="",$O3161=0),IF(K3161="","",0),IF($P3161=1,0,K3161*(N(INDEX(Settings!$E$11:$E$18,$O3161))+N(INDEX(Settings!$G$11:$G$18,$O3161)))+N(INDEX(Settings!$F$11:$F$18,$O3161))))</f>
        <v/>
      </c>
      <c r="N3161" s="53">
        <f>IF(K3161="","",K3161-L3161-M3161-N($I3161)-$P3161*N(Settings!$D$20))</f>
        <v/>
      </c>
      <c r="O3161">
        <f>IF($C3161="",0,IFERROR(MATCH($C3161,Settings!$D$11:$D$18,0),0))</f>
        <v/>
      </c>
      <c r="P3161">
        <f>IF(LOWER(TRIM($J3161&amp;""))="x",1,0)</f>
        <v/>
      </c>
    </row>
    <row r="3162">
      <c r="A3162" s="49" t="n"/>
      <c r="B3162" s="50" t="n"/>
      <c r="C3162" s="50" t="n"/>
      <c r="D3162" s="50" t="n"/>
      <c r="E3162" s="50" t="n"/>
      <c r="F3162" s="51" t="n"/>
      <c r="G3162" s="51" t="n"/>
      <c r="H3162" s="51" t="n"/>
      <c r="I3162" s="51" t="n"/>
      <c r="J3162" s="50" t="n"/>
      <c r="K3162" s="52">
        <f>IF(OR($A3162="",$E3162=""),"",IF($P3162=1,0,N($E3162)*N($F3162)-N($G3162)+N($H3162)))</f>
        <v/>
      </c>
      <c r="L3162" s="52">
        <f>IF(K3162="","",IF($P3162=1,0,N($E3162)*IFERROR(INDEX(Products!$D$8:$D$307,MATCH($D3162,Products!$A$8:$A$307,0)),0)))</f>
        <v/>
      </c>
      <c r="M3162" s="52">
        <f>IF(OR(K3162="",$O3162=0),IF(K3162="","",0),IF($P3162=1,0,K3162*(N(INDEX(Settings!$E$11:$E$18,$O3162))+N(INDEX(Settings!$G$11:$G$18,$O3162)))+N(INDEX(Settings!$F$11:$F$18,$O3162))))</f>
        <v/>
      </c>
      <c r="N3162" s="53">
        <f>IF(K3162="","",K3162-L3162-M3162-N($I3162)-$P3162*N(Settings!$D$20))</f>
        <v/>
      </c>
      <c r="O3162">
        <f>IF($C3162="",0,IFERROR(MATCH($C3162,Settings!$D$11:$D$18,0),0))</f>
        <v/>
      </c>
      <c r="P3162">
        <f>IF(LOWER(TRIM($J3162&amp;""))="x",1,0)</f>
        <v/>
      </c>
    </row>
    <row r="3163">
      <c r="A3163" s="49" t="n"/>
      <c r="B3163" s="50" t="n"/>
      <c r="C3163" s="50" t="n"/>
      <c r="D3163" s="50" t="n"/>
      <c r="E3163" s="50" t="n"/>
      <c r="F3163" s="51" t="n"/>
      <c r="G3163" s="51" t="n"/>
      <c r="H3163" s="51" t="n"/>
      <c r="I3163" s="51" t="n"/>
      <c r="J3163" s="50" t="n"/>
      <c r="K3163" s="52">
        <f>IF(OR($A3163="",$E3163=""),"",IF($P3163=1,0,N($E3163)*N($F3163)-N($G3163)+N($H3163)))</f>
        <v/>
      </c>
      <c r="L3163" s="52">
        <f>IF(K3163="","",IF($P3163=1,0,N($E3163)*IFERROR(INDEX(Products!$D$8:$D$307,MATCH($D3163,Products!$A$8:$A$307,0)),0)))</f>
        <v/>
      </c>
      <c r="M3163" s="52">
        <f>IF(OR(K3163="",$O3163=0),IF(K3163="","",0),IF($P3163=1,0,K3163*(N(INDEX(Settings!$E$11:$E$18,$O3163))+N(INDEX(Settings!$G$11:$G$18,$O3163)))+N(INDEX(Settings!$F$11:$F$18,$O3163))))</f>
        <v/>
      </c>
      <c r="N3163" s="53">
        <f>IF(K3163="","",K3163-L3163-M3163-N($I3163)-$P3163*N(Settings!$D$20))</f>
        <v/>
      </c>
      <c r="O3163">
        <f>IF($C3163="",0,IFERROR(MATCH($C3163,Settings!$D$11:$D$18,0),0))</f>
        <v/>
      </c>
      <c r="P3163">
        <f>IF(LOWER(TRIM($J3163&amp;""))="x",1,0)</f>
        <v/>
      </c>
    </row>
    <row r="3164">
      <c r="A3164" s="49" t="n"/>
      <c r="B3164" s="50" t="n"/>
      <c r="C3164" s="50" t="n"/>
      <c r="D3164" s="50" t="n"/>
      <c r="E3164" s="50" t="n"/>
      <c r="F3164" s="51" t="n"/>
      <c r="G3164" s="51" t="n"/>
      <c r="H3164" s="51" t="n"/>
      <c r="I3164" s="51" t="n"/>
      <c r="J3164" s="50" t="n"/>
      <c r="K3164" s="52">
        <f>IF(OR($A3164="",$E3164=""),"",IF($P3164=1,0,N($E3164)*N($F3164)-N($G3164)+N($H3164)))</f>
        <v/>
      </c>
      <c r="L3164" s="52">
        <f>IF(K3164="","",IF($P3164=1,0,N($E3164)*IFERROR(INDEX(Products!$D$8:$D$307,MATCH($D3164,Products!$A$8:$A$307,0)),0)))</f>
        <v/>
      </c>
      <c r="M3164" s="52">
        <f>IF(OR(K3164="",$O3164=0),IF(K3164="","",0),IF($P3164=1,0,K3164*(N(INDEX(Settings!$E$11:$E$18,$O3164))+N(INDEX(Settings!$G$11:$G$18,$O3164)))+N(INDEX(Settings!$F$11:$F$18,$O3164))))</f>
        <v/>
      </c>
      <c r="N3164" s="53">
        <f>IF(K3164="","",K3164-L3164-M3164-N($I3164)-$P3164*N(Settings!$D$20))</f>
        <v/>
      </c>
      <c r="O3164">
        <f>IF($C3164="",0,IFERROR(MATCH($C3164,Settings!$D$11:$D$18,0),0))</f>
        <v/>
      </c>
      <c r="P3164">
        <f>IF(LOWER(TRIM($J3164&amp;""))="x",1,0)</f>
        <v/>
      </c>
    </row>
    <row r="3165">
      <c r="A3165" s="49" t="n"/>
      <c r="B3165" s="50" t="n"/>
      <c r="C3165" s="50" t="n"/>
      <c r="D3165" s="50" t="n"/>
      <c r="E3165" s="50" t="n"/>
      <c r="F3165" s="51" t="n"/>
      <c r="G3165" s="51" t="n"/>
      <c r="H3165" s="51" t="n"/>
      <c r="I3165" s="51" t="n"/>
      <c r="J3165" s="50" t="n"/>
      <c r="K3165" s="52">
        <f>IF(OR($A3165="",$E3165=""),"",IF($P3165=1,0,N($E3165)*N($F3165)-N($G3165)+N($H3165)))</f>
        <v/>
      </c>
      <c r="L3165" s="52">
        <f>IF(K3165="","",IF($P3165=1,0,N($E3165)*IFERROR(INDEX(Products!$D$8:$D$307,MATCH($D3165,Products!$A$8:$A$307,0)),0)))</f>
        <v/>
      </c>
      <c r="M3165" s="52">
        <f>IF(OR(K3165="",$O3165=0),IF(K3165="","",0),IF($P3165=1,0,K3165*(N(INDEX(Settings!$E$11:$E$18,$O3165))+N(INDEX(Settings!$G$11:$G$18,$O3165)))+N(INDEX(Settings!$F$11:$F$18,$O3165))))</f>
        <v/>
      </c>
      <c r="N3165" s="53">
        <f>IF(K3165="","",K3165-L3165-M3165-N($I3165)-$P3165*N(Settings!$D$20))</f>
        <v/>
      </c>
      <c r="O3165">
        <f>IF($C3165="",0,IFERROR(MATCH($C3165,Settings!$D$11:$D$18,0),0))</f>
        <v/>
      </c>
      <c r="P3165">
        <f>IF(LOWER(TRIM($J3165&amp;""))="x",1,0)</f>
        <v/>
      </c>
    </row>
    <row r="3166">
      <c r="A3166" s="49" t="n"/>
      <c r="B3166" s="50" t="n"/>
      <c r="C3166" s="50" t="n"/>
      <c r="D3166" s="50" t="n"/>
      <c r="E3166" s="50" t="n"/>
      <c r="F3166" s="51" t="n"/>
      <c r="G3166" s="51" t="n"/>
      <c r="H3166" s="51" t="n"/>
      <c r="I3166" s="51" t="n"/>
      <c r="J3166" s="50" t="n"/>
      <c r="K3166" s="52">
        <f>IF(OR($A3166="",$E3166=""),"",IF($P3166=1,0,N($E3166)*N($F3166)-N($G3166)+N($H3166)))</f>
        <v/>
      </c>
      <c r="L3166" s="52">
        <f>IF(K3166="","",IF($P3166=1,0,N($E3166)*IFERROR(INDEX(Products!$D$8:$D$307,MATCH($D3166,Products!$A$8:$A$307,0)),0)))</f>
        <v/>
      </c>
      <c r="M3166" s="52">
        <f>IF(OR(K3166="",$O3166=0),IF(K3166="","",0),IF($P3166=1,0,K3166*(N(INDEX(Settings!$E$11:$E$18,$O3166))+N(INDEX(Settings!$G$11:$G$18,$O3166)))+N(INDEX(Settings!$F$11:$F$18,$O3166))))</f>
        <v/>
      </c>
      <c r="N3166" s="53">
        <f>IF(K3166="","",K3166-L3166-M3166-N($I3166)-$P3166*N(Settings!$D$20))</f>
        <v/>
      </c>
      <c r="O3166">
        <f>IF($C3166="",0,IFERROR(MATCH($C3166,Settings!$D$11:$D$18,0),0))</f>
        <v/>
      </c>
      <c r="P3166">
        <f>IF(LOWER(TRIM($J3166&amp;""))="x",1,0)</f>
        <v/>
      </c>
    </row>
    <row r="3167">
      <c r="A3167" s="49" t="n"/>
      <c r="B3167" s="50" t="n"/>
      <c r="C3167" s="50" t="n"/>
      <c r="D3167" s="50" t="n"/>
      <c r="E3167" s="50" t="n"/>
      <c r="F3167" s="51" t="n"/>
      <c r="G3167" s="51" t="n"/>
      <c r="H3167" s="51" t="n"/>
      <c r="I3167" s="51" t="n"/>
      <c r="J3167" s="50" t="n"/>
      <c r="K3167" s="52">
        <f>IF(OR($A3167="",$E3167=""),"",IF($P3167=1,0,N($E3167)*N($F3167)-N($G3167)+N($H3167)))</f>
        <v/>
      </c>
      <c r="L3167" s="52">
        <f>IF(K3167="","",IF($P3167=1,0,N($E3167)*IFERROR(INDEX(Products!$D$8:$D$307,MATCH($D3167,Products!$A$8:$A$307,0)),0)))</f>
        <v/>
      </c>
      <c r="M3167" s="52">
        <f>IF(OR(K3167="",$O3167=0),IF(K3167="","",0),IF($P3167=1,0,K3167*(N(INDEX(Settings!$E$11:$E$18,$O3167))+N(INDEX(Settings!$G$11:$G$18,$O3167)))+N(INDEX(Settings!$F$11:$F$18,$O3167))))</f>
        <v/>
      </c>
      <c r="N3167" s="53">
        <f>IF(K3167="","",K3167-L3167-M3167-N($I3167)-$P3167*N(Settings!$D$20))</f>
        <v/>
      </c>
      <c r="O3167">
        <f>IF($C3167="",0,IFERROR(MATCH($C3167,Settings!$D$11:$D$18,0),0))</f>
        <v/>
      </c>
      <c r="P3167">
        <f>IF(LOWER(TRIM($J3167&amp;""))="x",1,0)</f>
        <v/>
      </c>
    </row>
    <row r="3168">
      <c r="A3168" s="49" t="n"/>
      <c r="B3168" s="50" t="n"/>
      <c r="C3168" s="50" t="n"/>
      <c r="D3168" s="50" t="n"/>
      <c r="E3168" s="50" t="n"/>
      <c r="F3168" s="51" t="n"/>
      <c r="G3168" s="51" t="n"/>
      <c r="H3168" s="51" t="n"/>
      <c r="I3168" s="51" t="n"/>
      <c r="J3168" s="50" t="n"/>
      <c r="K3168" s="52">
        <f>IF(OR($A3168="",$E3168=""),"",IF($P3168=1,0,N($E3168)*N($F3168)-N($G3168)+N($H3168)))</f>
        <v/>
      </c>
      <c r="L3168" s="52">
        <f>IF(K3168="","",IF($P3168=1,0,N($E3168)*IFERROR(INDEX(Products!$D$8:$D$307,MATCH($D3168,Products!$A$8:$A$307,0)),0)))</f>
        <v/>
      </c>
      <c r="M3168" s="52">
        <f>IF(OR(K3168="",$O3168=0),IF(K3168="","",0),IF($P3168=1,0,K3168*(N(INDEX(Settings!$E$11:$E$18,$O3168))+N(INDEX(Settings!$G$11:$G$18,$O3168)))+N(INDEX(Settings!$F$11:$F$18,$O3168))))</f>
        <v/>
      </c>
      <c r="N3168" s="53">
        <f>IF(K3168="","",K3168-L3168-M3168-N($I3168)-$P3168*N(Settings!$D$20))</f>
        <v/>
      </c>
      <c r="O3168">
        <f>IF($C3168="",0,IFERROR(MATCH($C3168,Settings!$D$11:$D$18,0),0))</f>
        <v/>
      </c>
      <c r="P3168">
        <f>IF(LOWER(TRIM($J3168&amp;""))="x",1,0)</f>
        <v/>
      </c>
    </row>
    <row r="3169">
      <c r="A3169" s="49" t="n"/>
      <c r="B3169" s="50" t="n"/>
      <c r="C3169" s="50" t="n"/>
      <c r="D3169" s="50" t="n"/>
      <c r="E3169" s="50" t="n"/>
      <c r="F3169" s="51" t="n"/>
      <c r="G3169" s="51" t="n"/>
      <c r="H3169" s="51" t="n"/>
      <c r="I3169" s="51" t="n"/>
      <c r="J3169" s="50" t="n"/>
      <c r="K3169" s="52">
        <f>IF(OR($A3169="",$E3169=""),"",IF($P3169=1,0,N($E3169)*N($F3169)-N($G3169)+N($H3169)))</f>
        <v/>
      </c>
      <c r="L3169" s="52">
        <f>IF(K3169="","",IF($P3169=1,0,N($E3169)*IFERROR(INDEX(Products!$D$8:$D$307,MATCH($D3169,Products!$A$8:$A$307,0)),0)))</f>
        <v/>
      </c>
      <c r="M3169" s="52">
        <f>IF(OR(K3169="",$O3169=0),IF(K3169="","",0),IF($P3169=1,0,K3169*(N(INDEX(Settings!$E$11:$E$18,$O3169))+N(INDEX(Settings!$G$11:$G$18,$O3169)))+N(INDEX(Settings!$F$11:$F$18,$O3169))))</f>
        <v/>
      </c>
      <c r="N3169" s="53">
        <f>IF(K3169="","",K3169-L3169-M3169-N($I3169)-$P3169*N(Settings!$D$20))</f>
        <v/>
      </c>
      <c r="O3169">
        <f>IF($C3169="",0,IFERROR(MATCH($C3169,Settings!$D$11:$D$18,0),0))</f>
        <v/>
      </c>
      <c r="P3169">
        <f>IF(LOWER(TRIM($J3169&amp;""))="x",1,0)</f>
        <v/>
      </c>
    </row>
    <row r="3170">
      <c r="A3170" s="49" t="n"/>
      <c r="B3170" s="50" t="n"/>
      <c r="C3170" s="50" t="n"/>
      <c r="D3170" s="50" t="n"/>
      <c r="E3170" s="50" t="n"/>
      <c r="F3170" s="51" t="n"/>
      <c r="G3170" s="51" t="n"/>
      <c r="H3170" s="51" t="n"/>
      <c r="I3170" s="51" t="n"/>
      <c r="J3170" s="50" t="n"/>
      <c r="K3170" s="52">
        <f>IF(OR($A3170="",$E3170=""),"",IF($P3170=1,0,N($E3170)*N($F3170)-N($G3170)+N($H3170)))</f>
        <v/>
      </c>
      <c r="L3170" s="52">
        <f>IF(K3170="","",IF($P3170=1,0,N($E3170)*IFERROR(INDEX(Products!$D$8:$D$307,MATCH($D3170,Products!$A$8:$A$307,0)),0)))</f>
        <v/>
      </c>
      <c r="M3170" s="52">
        <f>IF(OR(K3170="",$O3170=0),IF(K3170="","",0),IF($P3170=1,0,K3170*(N(INDEX(Settings!$E$11:$E$18,$O3170))+N(INDEX(Settings!$G$11:$G$18,$O3170)))+N(INDEX(Settings!$F$11:$F$18,$O3170))))</f>
        <v/>
      </c>
      <c r="N3170" s="53">
        <f>IF(K3170="","",K3170-L3170-M3170-N($I3170)-$P3170*N(Settings!$D$20))</f>
        <v/>
      </c>
      <c r="O3170">
        <f>IF($C3170="",0,IFERROR(MATCH($C3170,Settings!$D$11:$D$18,0),0))</f>
        <v/>
      </c>
      <c r="P3170">
        <f>IF(LOWER(TRIM($J3170&amp;""))="x",1,0)</f>
        <v/>
      </c>
    </row>
    <row r="3171">
      <c r="A3171" s="49" t="n"/>
      <c r="B3171" s="50" t="n"/>
      <c r="C3171" s="50" t="n"/>
      <c r="D3171" s="50" t="n"/>
      <c r="E3171" s="50" t="n"/>
      <c r="F3171" s="51" t="n"/>
      <c r="G3171" s="51" t="n"/>
      <c r="H3171" s="51" t="n"/>
      <c r="I3171" s="51" t="n"/>
      <c r="J3171" s="50" t="n"/>
      <c r="K3171" s="52">
        <f>IF(OR($A3171="",$E3171=""),"",IF($P3171=1,0,N($E3171)*N($F3171)-N($G3171)+N($H3171)))</f>
        <v/>
      </c>
      <c r="L3171" s="52">
        <f>IF(K3171="","",IF($P3171=1,0,N($E3171)*IFERROR(INDEX(Products!$D$8:$D$307,MATCH($D3171,Products!$A$8:$A$307,0)),0)))</f>
        <v/>
      </c>
      <c r="M3171" s="52">
        <f>IF(OR(K3171="",$O3171=0),IF(K3171="","",0),IF($P3171=1,0,K3171*(N(INDEX(Settings!$E$11:$E$18,$O3171))+N(INDEX(Settings!$G$11:$G$18,$O3171)))+N(INDEX(Settings!$F$11:$F$18,$O3171))))</f>
        <v/>
      </c>
      <c r="N3171" s="53">
        <f>IF(K3171="","",K3171-L3171-M3171-N($I3171)-$P3171*N(Settings!$D$20))</f>
        <v/>
      </c>
      <c r="O3171">
        <f>IF($C3171="",0,IFERROR(MATCH($C3171,Settings!$D$11:$D$18,0),0))</f>
        <v/>
      </c>
      <c r="P3171">
        <f>IF(LOWER(TRIM($J3171&amp;""))="x",1,0)</f>
        <v/>
      </c>
    </row>
    <row r="3172">
      <c r="A3172" s="49" t="n"/>
      <c r="B3172" s="50" t="n"/>
      <c r="C3172" s="50" t="n"/>
      <c r="D3172" s="50" t="n"/>
      <c r="E3172" s="50" t="n"/>
      <c r="F3172" s="51" t="n"/>
      <c r="G3172" s="51" t="n"/>
      <c r="H3172" s="51" t="n"/>
      <c r="I3172" s="51" t="n"/>
      <c r="J3172" s="50" t="n"/>
      <c r="K3172" s="52">
        <f>IF(OR($A3172="",$E3172=""),"",IF($P3172=1,0,N($E3172)*N($F3172)-N($G3172)+N($H3172)))</f>
        <v/>
      </c>
      <c r="L3172" s="52">
        <f>IF(K3172="","",IF($P3172=1,0,N($E3172)*IFERROR(INDEX(Products!$D$8:$D$307,MATCH($D3172,Products!$A$8:$A$307,0)),0)))</f>
        <v/>
      </c>
      <c r="M3172" s="52">
        <f>IF(OR(K3172="",$O3172=0),IF(K3172="","",0),IF($P3172=1,0,K3172*(N(INDEX(Settings!$E$11:$E$18,$O3172))+N(INDEX(Settings!$G$11:$G$18,$O3172)))+N(INDEX(Settings!$F$11:$F$18,$O3172))))</f>
        <v/>
      </c>
      <c r="N3172" s="53">
        <f>IF(K3172="","",K3172-L3172-M3172-N($I3172)-$P3172*N(Settings!$D$20))</f>
        <v/>
      </c>
      <c r="O3172">
        <f>IF($C3172="",0,IFERROR(MATCH($C3172,Settings!$D$11:$D$18,0),0))</f>
        <v/>
      </c>
      <c r="P3172">
        <f>IF(LOWER(TRIM($J3172&amp;""))="x",1,0)</f>
        <v/>
      </c>
    </row>
    <row r="3173">
      <c r="A3173" s="49" t="n"/>
      <c r="B3173" s="50" t="n"/>
      <c r="C3173" s="50" t="n"/>
      <c r="D3173" s="50" t="n"/>
      <c r="E3173" s="50" t="n"/>
      <c r="F3173" s="51" t="n"/>
      <c r="G3173" s="51" t="n"/>
      <c r="H3173" s="51" t="n"/>
      <c r="I3173" s="51" t="n"/>
      <c r="J3173" s="50" t="n"/>
      <c r="K3173" s="52">
        <f>IF(OR($A3173="",$E3173=""),"",IF($P3173=1,0,N($E3173)*N($F3173)-N($G3173)+N($H3173)))</f>
        <v/>
      </c>
      <c r="L3173" s="52">
        <f>IF(K3173="","",IF($P3173=1,0,N($E3173)*IFERROR(INDEX(Products!$D$8:$D$307,MATCH($D3173,Products!$A$8:$A$307,0)),0)))</f>
        <v/>
      </c>
      <c r="M3173" s="52">
        <f>IF(OR(K3173="",$O3173=0),IF(K3173="","",0),IF($P3173=1,0,K3173*(N(INDEX(Settings!$E$11:$E$18,$O3173))+N(INDEX(Settings!$G$11:$G$18,$O3173)))+N(INDEX(Settings!$F$11:$F$18,$O3173))))</f>
        <v/>
      </c>
      <c r="N3173" s="53">
        <f>IF(K3173="","",K3173-L3173-M3173-N($I3173)-$P3173*N(Settings!$D$20))</f>
        <v/>
      </c>
      <c r="O3173">
        <f>IF($C3173="",0,IFERROR(MATCH($C3173,Settings!$D$11:$D$18,0),0))</f>
        <v/>
      </c>
      <c r="P3173">
        <f>IF(LOWER(TRIM($J3173&amp;""))="x",1,0)</f>
        <v/>
      </c>
    </row>
    <row r="3174">
      <c r="A3174" s="49" t="n"/>
      <c r="B3174" s="50" t="n"/>
      <c r="C3174" s="50" t="n"/>
      <c r="D3174" s="50" t="n"/>
      <c r="E3174" s="50" t="n"/>
      <c r="F3174" s="51" t="n"/>
      <c r="G3174" s="51" t="n"/>
      <c r="H3174" s="51" t="n"/>
      <c r="I3174" s="51" t="n"/>
      <c r="J3174" s="50" t="n"/>
      <c r="K3174" s="52">
        <f>IF(OR($A3174="",$E3174=""),"",IF($P3174=1,0,N($E3174)*N($F3174)-N($G3174)+N($H3174)))</f>
        <v/>
      </c>
      <c r="L3174" s="52">
        <f>IF(K3174="","",IF($P3174=1,0,N($E3174)*IFERROR(INDEX(Products!$D$8:$D$307,MATCH($D3174,Products!$A$8:$A$307,0)),0)))</f>
        <v/>
      </c>
      <c r="M3174" s="52">
        <f>IF(OR(K3174="",$O3174=0),IF(K3174="","",0),IF($P3174=1,0,K3174*(N(INDEX(Settings!$E$11:$E$18,$O3174))+N(INDEX(Settings!$G$11:$G$18,$O3174)))+N(INDEX(Settings!$F$11:$F$18,$O3174))))</f>
        <v/>
      </c>
      <c r="N3174" s="53">
        <f>IF(K3174="","",K3174-L3174-M3174-N($I3174)-$P3174*N(Settings!$D$20))</f>
        <v/>
      </c>
      <c r="O3174">
        <f>IF($C3174="",0,IFERROR(MATCH($C3174,Settings!$D$11:$D$18,0),0))</f>
        <v/>
      </c>
      <c r="P3174">
        <f>IF(LOWER(TRIM($J3174&amp;""))="x",1,0)</f>
        <v/>
      </c>
    </row>
    <row r="3175">
      <c r="A3175" s="49" t="n"/>
      <c r="B3175" s="50" t="n"/>
      <c r="C3175" s="50" t="n"/>
      <c r="D3175" s="50" t="n"/>
      <c r="E3175" s="50" t="n"/>
      <c r="F3175" s="51" t="n"/>
      <c r="G3175" s="51" t="n"/>
      <c r="H3175" s="51" t="n"/>
      <c r="I3175" s="51" t="n"/>
      <c r="J3175" s="50" t="n"/>
      <c r="K3175" s="52">
        <f>IF(OR($A3175="",$E3175=""),"",IF($P3175=1,0,N($E3175)*N($F3175)-N($G3175)+N($H3175)))</f>
        <v/>
      </c>
      <c r="L3175" s="52">
        <f>IF(K3175="","",IF($P3175=1,0,N($E3175)*IFERROR(INDEX(Products!$D$8:$D$307,MATCH($D3175,Products!$A$8:$A$307,0)),0)))</f>
        <v/>
      </c>
      <c r="M3175" s="52">
        <f>IF(OR(K3175="",$O3175=0),IF(K3175="","",0),IF($P3175=1,0,K3175*(N(INDEX(Settings!$E$11:$E$18,$O3175))+N(INDEX(Settings!$G$11:$G$18,$O3175)))+N(INDEX(Settings!$F$11:$F$18,$O3175))))</f>
        <v/>
      </c>
      <c r="N3175" s="53">
        <f>IF(K3175="","",K3175-L3175-M3175-N($I3175)-$P3175*N(Settings!$D$20))</f>
        <v/>
      </c>
      <c r="O3175">
        <f>IF($C3175="",0,IFERROR(MATCH($C3175,Settings!$D$11:$D$18,0),0))</f>
        <v/>
      </c>
      <c r="P3175">
        <f>IF(LOWER(TRIM($J3175&amp;""))="x",1,0)</f>
        <v/>
      </c>
    </row>
    <row r="3176">
      <c r="A3176" s="49" t="n"/>
      <c r="B3176" s="50" t="n"/>
      <c r="C3176" s="50" t="n"/>
      <c r="D3176" s="50" t="n"/>
      <c r="E3176" s="50" t="n"/>
      <c r="F3176" s="51" t="n"/>
      <c r="G3176" s="51" t="n"/>
      <c r="H3176" s="51" t="n"/>
      <c r="I3176" s="51" t="n"/>
      <c r="J3176" s="50" t="n"/>
      <c r="K3176" s="52">
        <f>IF(OR($A3176="",$E3176=""),"",IF($P3176=1,0,N($E3176)*N($F3176)-N($G3176)+N($H3176)))</f>
        <v/>
      </c>
      <c r="L3176" s="52">
        <f>IF(K3176="","",IF($P3176=1,0,N($E3176)*IFERROR(INDEX(Products!$D$8:$D$307,MATCH($D3176,Products!$A$8:$A$307,0)),0)))</f>
        <v/>
      </c>
      <c r="M3176" s="52">
        <f>IF(OR(K3176="",$O3176=0),IF(K3176="","",0),IF($P3176=1,0,K3176*(N(INDEX(Settings!$E$11:$E$18,$O3176))+N(INDEX(Settings!$G$11:$G$18,$O3176)))+N(INDEX(Settings!$F$11:$F$18,$O3176))))</f>
        <v/>
      </c>
      <c r="N3176" s="53">
        <f>IF(K3176="","",K3176-L3176-M3176-N($I3176)-$P3176*N(Settings!$D$20))</f>
        <v/>
      </c>
      <c r="O3176">
        <f>IF($C3176="",0,IFERROR(MATCH($C3176,Settings!$D$11:$D$18,0),0))</f>
        <v/>
      </c>
      <c r="P3176">
        <f>IF(LOWER(TRIM($J3176&amp;""))="x",1,0)</f>
        <v/>
      </c>
    </row>
    <row r="3177">
      <c r="A3177" s="49" t="n"/>
      <c r="B3177" s="50" t="n"/>
      <c r="C3177" s="50" t="n"/>
      <c r="D3177" s="50" t="n"/>
      <c r="E3177" s="50" t="n"/>
      <c r="F3177" s="51" t="n"/>
      <c r="G3177" s="51" t="n"/>
      <c r="H3177" s="51" t="n"/>
      <c r="I3177" s="51" t="n"/>
      <c r="J3177" s="50" t="n"/>
      <c r="K3177" s="52">
        <f>IF(OR($A3177="",$E3177=""),"",IF($P3177=1,0,N($E3177)*N($F3177)-N($G3177)+N($H3177)))</f>
        <v/>
      </c>
      <c r="L3177" s="52">
        <f>IF(K3177="","",IF($P3177=1,0,N($E3177)*IFERROR(INDEX(Products!$D$8:$D$307,MATCH($D3177,Products!$A$8:$A$307,0)),0)))</f>
        <v/>
      </c>
      <c r="M3177" s="52">
        <f>IF(OR(K3177="",$O3177=0),IF(K3177="","",0),IF($P3177=1,0,K3177*(N(INDEX(Settings!$E$11:$E$18,$O3177))+N(INDEX(Settings!$G$11:$G$18,$O3177)))+N(INDEX(Settings!$F$11:$F$18,$O3177))))</f>
        <v/>
      </c>
      <c r="N3177" s="53">
        <f>IF(K3177="","",K3177-L3177-M3177-N($I3177)-$P3177*N(Settings!$D$20))</f>
        <v/>
      </c>
      <c r="O3177">
        <f>IF($C3177="",0,IFERROR(MATCH($C3177,Settings!$D$11:$D$18,0),0))</f>
        <v/>
      </c>
      <c r="P3177">
        <f>IF(LOWER(TRIM($J3177&amp;""))="x",1,0)</f>
        <v/>
      </c>
    </row>
    <row r="3178">
      <c r="A3178" s="49" t="n"/>
      <c r="B3178" s="50" t="n"/>
      <c r="C3178" s="50" t="n"/>
      <c r="D3178" s="50" t="n"/>
      <c r="E3178" s="50" t="n"/>
      <c r="F3178" s="51" t="n"/>
      <c r="G3178" s="51" t="n"/>
      <c r="H3178" s="51" t="n"/>
      <c r="I3178" s="51" t="n"/>
      <c r="J3178" s="50" t="n"/>
      <c r="K3178" s="52">
        <f>IF(OR($A3178="",$E3178=""),"",IF($P3178=1,0,N($E3178)*N($F3178)-N($G3178)+N($H3178)))</f>
        <v/>
      </c>
      <c r="L3178" s="52">
        <f>IF(K3178="","",IF($P3178=1,0,N($E3178)*IFERROR(INDEX(Products!$D$8:$D$307,MATCH($D3178,Products!$A$8:$A$307,0)),0)))</f>
        <v/>
      </c>
      <c r="M3178" s="52">
        <f>IF(OR(K3178="",$O3178=0),IF(K3178="","",0),IF($P3178=1,0,K3178*(N(INDEX(Settings!$E$11:$E$18,$O3178))+N(INDEX(Settings!$G$11:$G$18,$O3178)))+N(INDEX(Settings!$F$11:$F$18,$O3178))))</f>
        <v/>
      </c>
      <c r="N3178" s="53">
        <f>IF(K3178="","",K3178-L3178-M3178-N($I3178)-$P3178*N(Settings!$D$20))</f>
        <v/>
      </c>
      <c r="O3178">
        <f>IF($C3178="",0,IFERROR(MATCH($C3178,Settings!$D$11:$D$18,0),0))</f>
        <v/>
      </c>
      <c r="P3178">
        <f>IF(LOWER(TRIM($J3178&amp;""))="x",1,0)</f>
        <v/>
      </c>
    </row>
    <row r="3179">
      <c r="A3179" s="49" t="n"/>
      <c r="B3179" s="50" t="n"/>
      <c r="C3179" s="50" t="n"/>
      <c r="D3179" s="50" t="n"/>
      <c r="E3179" s="50" t="n"/>
      <c r="F3179" s="51" t="n"/>
      <c r="G3179" s="51" t="n"/>
      <c r="H3179" s="51" t="n"/>
      <c r="I3179" s="51" t="n"/>
      <c r="J3179" s="50" t="n"/>
      <c r="K3179" s="52">
        <f>IF(OR($A3179="",$E3179=""),"",IF($P3179=1,0,N($E3179)*N($F3179)-N($G3179)+N($H3179)))</f>
        <v/>
      </c>
      <c r="L3179" s="52">
        <f>IF(K3179="","",IF($P3179=1,0,N($E3179)*IFERROR(INDEX(Products!$D$8:$D$307,MATCH($D3179,Products!$A$8:$A$307,0)),0)))</f>
        <v/>
      </c>
      <c r="M3179" s="52">
        <f>IF(OR(K3179="",$O3179=0),IF(K3179="","",0),IF($P3179=1,0,K3179*(N(INDEX(Settings!$E$11:$E$18,$O3179))+N(INDEX(Settings!$G$11:$G$18,$O3179)))+N(INDEX(Settings!$F$11:$F$18,$O3179))))</f>
        <v/>
      </c>
      <c r="N3179" s="53">
        <f>IF(K3179="","",K3179-L3179-M3179-N($I3179)-$P3179*N(Settings!$D$20))</f>
        <v/>
      </c>
      <c r="O3179">
        <f>IF($C3179="",0,IFERROR(MATCH($C3179,Settings!$D$11:$D$18,0),0))</f>
        <v/>
      </c>
      <c r="P3179">
        <f>IF(LOWER(TRIM($J3179&amp;""))="x",1,0)</f>
        <v/>
      </c>
    </row>
    <row r="3180">
      <c r="A3180" s="49" t="n"/>
      <c r="B3180" s="50" t="n"/>
      <c r="C3180" s="50" t="n"/>
      <c r="D3180" s="50" t="n"/>
      <c r="E3180" s="50" t="n"/>
      <c r="F3180" s="51" t="n"/>
      <c r="G3180" s="51" t="n"/>
      <c r="H3180" s="51" t="n"/>
      <c r="I3180" s="51" t="n"/>
      <c r="J3180" s="50" t="n"/>
      <c r="K3180" s="52">
        <f>IF(OR($A3180="",$E3180=""),"",IF($P3180=1,0,N($E3180)*N($F3180)-N($G3180)+N($H3180)))</f>
        <v/>
      </c>
      <c r="L3180" s="52">
        <f>IF(K3180="","",IF($P3180=1,0,N($E3180)*IFERROR(INDEX(Products!$D$8:$D$307,MATCH($D3180,Products!$A$8:$A$307,0)),0)))</f>
        <v/>
      </c>
      <c r="M3180" s="52">
        <f>IF(OR(K3180="",$O3180=0),IF(K3180="","",0),IF($P3180=1,0,K3180*(N(INDEX(Settings!$E$11:$E$18,$O3180))+N(INDEX(Settings!$G$11:$G$18,$O3180)))+N(INDEX(Settings!$F$11:$F$18,$O3180))))</f>
        <v/>
      </c>
      <c r="N3180" s="53">
        <f>IF(K3180="","",K3180-L3180-M3180-N($I3180)-$P3180*N(Settings!$D$20))</f>
        <v/>
      </c>
      <c r="O3180">
        <f>IF($C3180="",0,IFERROR(MATCH($C3180,Settings!$D$11:$D$18,0),0))</f>
        <v/>
      </c>
      <c r="P3180">
        <f>IF(LOWER(TRIM($J3180&amp;""))="x",1,0)</f>
        <v/>
      </c>
    </row>
    <row r="3181">
      <c r="A3181" s="49" t="n"/>
      <c r="B3181" s="50" t="n"/>
      <c r="C3181" s="50" t="n"/>
      <c r="D3181" s="50" t="n"/>
      <c r="E3181" s="50" t="n"/>
      <c r="F3181" s="51" t="n"/>
      <c r="G3181" s="51" t="n"/>
      <c r="H3181" s="51" t="n"/>
      <c r="I3181" s="51" t="n"/>
      <c r="J3181" s="50" t="n"/>
      <c r="K3181" s="52">
        <f>IF(OR($A3181="",$E3181=""),"",IF($P3181=1,0,N($E3181)*N($F3181)-N($G3181)+N($H3181)))</f>
        <v/>
      </c>
      <c r="L3181" s="52">
        <f>IF(K3181="","",IF($P3181=1,0,N($E3181)*IFERROR(INDEX(Products!$D$8:$D$307,MATCH($D3181,Products!$A$8:$A$307,0)),0)))</f>
        <v/>
      </c>
      <c r="M3181" s="52">
        <f>IF(OR(K3181="",$O3181=0),IF(K3181="","",0),IF($P3181=1,0,K3181*(N(INDEX(Settings!$E$11:$E$18,$O3181))+N(INDEX(Settings!$G$11:$G$18,$O3181)))+N(INDEX(Settings!$F$11:$F$18,$O3181))))</f>
        <v/>
      </c>
      <c r="N3181" s="53">
        <f>IF(K3181="","",K3181-L3181-M3181-N($I3181)-$P3181*N(Settings!$D$20))</f>
        <v/>
      </c>
      <c r="O3181">
        <f>IF($C3181="",0,IFERROR(MATCH($C3181,Settings!$D$11:$D$18,0),0))</f>
        <v/>
      </c>
      <c r="P3181">
        <f>IF(LOWER(TRIM($J3181&amp;""))="x",1,0)</f>
        <v/>
      </c>
    </row>
    <row r="3182">
      <c r="A3182" s="49" t="n"/>
      <c r="B3182" s="50" t="n"/>
      <c r="C3182" s="50" t="n"/>
      <c r="D3182" s="50" t="n"/>
      <c r="E3182" s="50" t="n"/>
      <c r="F3182" s="51" t="n"/>
      <c r="G3182" s="51" t="n"/>
      <c r="H3182" s="51" t="n"/>
      <c r="I3182" s="51" t="n"/>
      <c r="J3182" s="50" t="n"/>
      <c r="K3182" s="52">
        <f>IF(OR($A3182="",$E3182=""),"",IF($P3182=1,0,N($E3182)*N($F3182)-N($G3182)+N($H3182)))</f>
        <v/>
      </c>
      <c r="L3182" s="52">
        <f>IF(K3182="","",IF($P3182=1,0,N($E3182)*IFERROR(INDEX(Products!$D$8:$D$307,MATCH($D3182,Products!$A$8:$A$307,0)),0)))</f>
        <v/>
      </c>
      <c r="M3182" s="52">
        <f>IF(OR(K3182="",$O3182=0),IF(K3182="","",0),IF($P3182=1,0,K3182*(N(INDEX(Settings!$E$11:$E$18,$O3182))+N(INDEX(Settings!$G$11:$G$18,$O3182)))+N(INDEX(Settings!$F$11:$F$18,$O3182))))</f>
        <v/>
      </c>
      <c r="N3182" s="53">
        <f>IF(K3182="","",K3182-L3182-M3182-N($I3182)-$P3182*N(Settings!$D$20))</f>
        <v/>
      </c>
      <c r="O3182">
        <f>IF($C3182="",0,IFERROR(MATCH($C3182,Settings!$D$11:$D$18,0),0))</f>
        <v/>
      </c>
      <c r="P3182">
        <f>IF(LOWER(TRIM($J3182&amp;""))="x",1,0)</f>
        <v/>
      </c>
    </row>
    <row r="3183">
      <c r="A3183" s="49" t="n"/>
      <c r="B3183" s="50" t="n"/>
      <c r="C3183" s="50" t="n"/>
      <c r="D3183" s="50" t="n"/>
      <c r="E3183" s="50" t="n"/>
      <c r="F3183" s="51" t="n"/>
      <c r="G3183" s="51" t="n"/>
      <c r="H3183" s="51" t="n"/>
      <c r="I3183" s="51" t="n"/>
      <c r="J3183" s="50" t="n"/>
      <c r="K3183" s="52">
        <f>IF(OR($A3183="",$E3183=""),"",IF($P3183=1,0,N($E3183)*N($F3183)-N($G3183)+N($H3183)))</f>
        <v/>
      </c>
      <c r="L3183" s="52">
        <f>IF(K3183="","",IF($P3183=1,0,N($E3183)*IFERROR(INDEX(Products!$D$8:$D$307,MATCH($D3183,Products!$A$8:$A$307,0)),0)))</f>
        <v/>
      </c>
      <c r="M3183" s="52">
        <f>IF(OR(K3183="",$O3183=0),IF(K3183="","",0),IF($P3183=1,0,K3183*(N(INDEX(Settings!$E$11:$E$18,$O3183))+N(INDEX(Settings!$G$11:$G$18,$O3183)))+N(INDEX(Settings!$F$11:$F$18,$O3183))))</f>
        <v/>
      </c>
      <c r="N3183" s="53">
        <f>IF(K3183="","",K3183-L3183-M3183-N($I3183)-$P3183*N(Settings!$D$20))</f>
        <v/>
      </c>
      <c r="O3183">
        <f>IF($C3183="",0,IFERROR(MATCH($C3183,Settings!$D$11:$D$18,0),0))</f>
        <v/>
      </c>
      <c r="P3183">
        <f>IF(LOWER(TRIM($J3183&amp;""))="x",1,0)</f>
        <v/>
      </c>
    </row>
    <row r="3184">
      <c r="A3184" s="49" t="n"/>
      <c r="B3184" s="50" t="n"/>
      <c r="C3184" s="50" t="n"/>
      <c r="D3184" s="50" t="n"/>
      <c r="E3184" s="50" t="n"/>
      <c r="F3184" s="51" t="n"/>
      <c r="G3184" s="51" t="n"/>
      <c r="H3184" s="51" t="n"/>
      <c r="I3184" s="51" t="n"/>
      <c r="J3184" s="50" t="n"/>
      <c r="K3184" s="52">
        <f>IF(OR($A3184="",$E3184=""),"",IF($P3184=1,0,N($E3184)*N($F3184)-N($G3184)+N($H3184)))</f>
        <v/>
      </c>
      <c r="L3184" s="52">
        <f>IF(K3184="","",IF($P3184=1,0,N($E3184)*IFERROR(INDEX(Products!$D$8:$D$307,MATCH($D3184,Products!$A$8:$A$307,0)),0)))</f>
        <v/>
      </c>
      <c r="M3184" s="52">
        <f>IF(OR(K3184="",$O3184=0),IF(K3184="","",0),IF($P3184=1,0,K3184*(N(INDEX(Settings!$E$11:$E$18,$O3184))+N(INDEX(Settings!$G$11:$G$18,$O3184)))+N(INDEX(Settings!$F$11:$F$18,$O3184))))</f>
        <v/>
      </c>
      <c r="N3184" s="53">
        <f>IF(K3184="","",K3184-L3184-M3184-N($I3184)-$P3184*N(Settings!$D$20))</f>
        <v/>
      </c>
      <c r="O3184">
        <f>IF($C3184="",0,IFERROR(MATCH($C3184,Settings!$D$11:$D$18,0),0))</f>
        <v/>
      </c>
      <c r="P3184">
        <f>IF(LOWER(TRIM($J3184&amp;""))="x",1,0)</f>
        <v/>
      </c>
    </row>
    <row r="3185">
      <c r="A3185" s="49" t="n"/>
      <c r="B3185" s="50" t="n"/>
      <c r="C3185" s="50" t="n"/>
      <c r="D3185" s="50" t="n"/>
      <c r="E3185" s="50" t="n"/>
      <c r="F3185" s="51" t="n"/>
      <c r="G3185" s="51" t="n"/>
      <c r="H3185" s="51" t="n"/>
      <c r="I3185" s="51" t="n"/>
      <c r="J3185" s="50" t="n"/>
      <c r="K3185" s="52">
        <f>IF(OR($A3185="",$E3185=""),"",IF($P3185=1,0,N($E3185)*N($F3185)-N($G3185)+N($H3185)))</f>
        <v/>
      </c>
      <c r="L3185" s="52">
        <f>IF(K3185="","",IF($P3185=1,0,N($E3185)*IFERROR(INDEX(Products!$D$8:$D$307,MATCH($D3185,Products!$A$8:$A$307,0)),0)))</f>
        <v/>
      </c>
      <c r="M3185" s="52">
        <f>IF(OR(K3185="",$O3185=0),IF(K3185="","",0),IF($P3185=1,0,K3185*(N(INDEX(Settings!$E$11:$E$18,$O3185))+N(INDEX(Settings!$G$11:$G$18,$O3185)))+N(INDEX(Settings!$F$11:$F$18,$O3185))))</f>
        <v/>
      </c>
      <c r="N3185" s="53">
        <f>IF(K3185="","",K3185-L3185-M3185-N($I3185)-$P3185*N(Settings!$D$20))</f>
        <v/>
      </c>
      <c r="O3185">
        <f>IF($C3185="",0,IFERROR(MATCH($C3185,Settings!$D$11:$D$18,0),0))</f>
        <v/>
      </c>
      <c r="P3185">
        <f>IF(LOWER(TRIM($J3185&amp;""))="x",1,0)</f>
        <v/>
      </c>
    </row>
    <row r="3186">
      <c r="A3186" s="49" t="n"/>
      <c r="B3186" s="50" t="n"/>
      <c r="C3186" s="50" t="n"/>
      <c r="D3186" s="50" t="n"/>
      <c r="E3186" s="50" t="n"/>
      <c r="F3186" s="51" t="n"/>
      <c r="G3186" s="51" t="n"/>
      <c r="H3186" s="51" t="n"/>
      <c r="I3186" s="51" t="n"/>
      <c r="J3186" s="50" t="n"/>
      <c r="K3186" s="52">
        <f>IF(OR($A3186="",$E3186=""),"",IF($P3186=1,0,N($E3186)*N($F3186)-N($G3186)+N($H3186)))</f>
        <v/>
      </c>
      <c r="L3186" s="52">
        <f>IF(K3186="","",IF($P3186=1,0,N($E3186)*IFERROR(INDEX(Products!$D$8:$D$307,MATCH($D3186,Products!$A$8:$A$307,0)),0)))</f>
        <v/>
      </c>
      <c r="M3186" s="52">
        <f>IF(OR(K3186="",$O3186=0),IF(K3186="","",0),IF($P3186=1,0,K3186*(N(INDEX(Settings!$E$11:$E$18,$O3186))+N(INDEX(Settings!$G$11:$G$18,$O3186)))+N(INDEX(Settings!$F$11:$F$18,$O3186))))</f>
        <v/>
      </c>
      <c r="N3186" s="53">
        <f>IF(K3186="","",K3186-L3186-M3186-N($I3186)-$P3186*N(Settings!$D$20))</f>
        <v/>
      </c>
      <c r="O3186">
        <f>IF($C3186="",0,IFERROR(MATCH($C3186,Settings!$D$11:$D$18,0),0))</f>
        <v/>
      </c>
      <c r="P3186">
        <f>IF(LOWER(TRIM($J3186&amp;""))="x",1,0)</f>
        <v/>
      </c>
    </row>
    <row r="3187">
      <c r="A3187" s="49" t="n"/>
      <c r="B3187" s="50" t="n"/>
      <c r="C3187" s="50" t="n"/>
      <c r="D3187" s="50" t="n"/>
      <c r="E3187" s="50" t="n"/>
      <c r="F3187" s="51" t="n"/>
      <c r="G3187" s="51" t="n"/>
      <c r="H3187" s="51" t="n"/>
      <c r="I3187" s="51" t="n"/>
      <c r="J3187" s="50" t="n"/>
      <c r="K3187" s="52">
        <f>IF(OR($A3187="",$E3187=""),"",IF($P3187=1,0,N($E3187)*N($F3187)-N($G3187)+N($H3187)))</f>
        <v/>
      </c>
      <c r="L3187" s="52">
        <f>IF(K3187="","",IF($P3187=1,0,N($E3187)*IFERROR(INDEX(Products!$D$8:$D$307,MATCH($D3187,Products!$A$8:$A$307,0)),0)))</f>
        <v/>
      </c>
      <c r="M3187" s="52">
        <f>IF(OR(K3187="",$O3187=0),IF(K3187="","",0),IF($P3187=1,0,K3187*(N(INDEX(Settings!$E$11:$E$18,$O3187))+N(INDEX(Settings!$G$11:$G$18,$O3187)))+N(INDEX(Settings!$F$11:$F$18,$O3187))))</f>
        <v/>
      </c>
      <c r="N3187" s="53">
        <f>IF(K3187="","",K3187-L3187-M3187-N($I3187)-$P3187*N(Settings!$D$20))</f>
        <v/>
      </c>
      <c r="O3187">
        <f>IF($C3187="",0,IFERROR(MATCH($C3187,Settings!$D$11:$D$18,0),0))</f>
        <v/>
      </c>
      <c r="P3187">
        <f>IF(LOWER(TRIM($J3187&amp;""))="x",1,0)</f>
        <v/>
      </c>
    </row>
    <row r="3188">
      <c r="A3188" s="49" t="n"/>
      <c r="B3188" s="50" t="n"/>
      <c r="C3188" s="50" t="n"/>
      <c r="D3188" s="50" t="n"/>
      <c r="E3188" s="50" t="n"/>
      <c r="F3188" s="51" t="n"/>
      <c r="G3188" s="51" t="n"/>
      <c r="H3188" s="51" t="n"/>
      <c r="I3188" s="51" t="n"/>
      <c r="J3188" s="50" t="n"/>
      <c r="K3188" s="52">
        <f>IF(OR($A3188="",$E3188=""),"",IF($P3188=1,0,N($E3188)*N($F3188)-N($G3188)+N($H3188)))</f>
        <v/>
      </c>
      <c r="L3188" s="52">
        <f>IF(K3188="","",IF($P3188=1,0,N($E3188)*IFERROR(INDEX(Products!$D$8:$D$307,MATCH($D3188,Products!$A$8:$A$307,0)),0)))</f>
        <v/>
      </c>
      <c r="M3188" s="52">
        <f>IF(OR(K3188="",$O3188=0),IF(K3188="","",0),IF($P3188=1,0,K3188*(N(INDEX(Settings!$E$11:$E$18,$O3188))+N(INDEX(Settings!$G$11:$G$18,$O3188)))+N(INDEX(Settings!$F$11:$F$18,$O3188))))</f>
        <v/>
      </c>
      <c r="N3188" s="53">
        <f>IF(K3188="","",K3188-L3188-M3188-N($I3188)-$P3188*N(Settings!$D$20))</f>
        <v/>
      </c>
      <c r="O3188">
        <f>IF($C3188="",0,IFERROR(MATCH($C3188,Settings!$D$11:$D$18,0),0))</f>
        <v/>
      </c>
      <c r="P3188">
        <f>IF(LOWER(TRIM($J3188&amp;""))="x",1,0)</f>
        <v/>
      </c>
    </row>
    <row r="3189">
      <c r="A3189" s="49" t="n"/>
      <c r="B3189" s="50" t="n"/>
      <c r="C3189" s="50" t="n"/>
      <c r="D3189" s="50" t="n"/>
      <c r="E3189" s="50" t="n"/>
      <c r="F3189" s="51" t="n"/>
      <c r="G3189" s="51" t="n"/>
      <c r="H3189" s="51" t="n"/>
      <c r="I3189" s="51" t="n"/>
      <c r="J3189" s="50" t="n"/>
      <c r="K3189" s="52">
        <f>IF(OR($A3189="",$E3189=""),"",IF($P3189=1,0,N($E3189)*N($F3189)-N($G3189)+N($H3189)))</f>
        <v/>
      </c>
      <c r="L3189" s="52">
        <f>IF(K3189="","",IF($P3189=1,0,N($E3189)*IFERROR(INDEX(Products!$D$8:$D$307,MATCH($D3189,Products!$A$8:$A$307,0)),0)))</f>
        <v/>
      </c>
      <c r="M3189" s="52">
        <f>IF(OR(K3189="",$O3189=0),IF(K3189="","",0),IF($P3189=1,0,K3189*(N(INDEX(Settings!$E$11:$E$18,$O3189))+N(INDEX(Settings!$G$11:$G$18,$O3189)))+N(INDEX(Settings!$F$11:$F$18,$O3189))))</f>
        <v/>
      </c>
      <c r="N3189" s="53">
        <f>IF(K3189="","",K3189-L3189-M3189-N($I3189)-$P3189*N(Settings!$D$20))</f>
        <v/>
      </c>
      <c r="O3189">
        <f>IF($C3189="",0,IFERROR(MATCH($C3189,Settings!$D$11:$D$18,0),0))</f>
        <v/>
      </c>
      <c r="P3189">
        <f>IF(LOWER(TRIM($J3189&amp;""))="x",1,0)</f>
        <v/>
      </c>
    </row>
    <row r="3190">
      <c r="A3190" s="49" t="n"/>
      <c r="B3190" s="50" t="n"/>
      <c r="C3190" s="50" t="n"/>
      <c r="D3190" s="50" t="n"/>
      <c r="E3190" s="50" t="n"/>
      <c r="F3190" s="51" t="n"/>
      <c r="G3190" s="51" t="n"/>
      <c r="H3190" s="51" t="n"/>
      <c r="I3190" s="51" t="n"/>
      <c r="J3190" s="50" t="n"/>
      <c r="K3190" s="52">
        <f>IF(OR($A3190="",$E3190=""),"",IF($P3190=1,0,N($E3190)*N($F3190)-N($G3190)+N($H3190)))</f>
        <v/>
      </c>
      <c r="L3190" s="52">
        <f>IF(K3190="","",IF($P3190=1,0,N($E3190)*IFERROR(INDEX(Products!$D$8:$D$307,MATCH($D3190,Products!$A$8:$A$307,0)),0)))</f>
        <v/>
      </c>
      <c r="M3190" s="52">
        <f>IF(OR(K3190="",$O3190=0),IF(K3190="","",0),IF($P3190=1,0,K3190*(N(INDEX(Settings!$E$11:$E$18,$O3190))+N(INDEX(Settings!$G$11:$G$18,$O3190)))+N(INDEX(Settings!$F$11:$F$18,$O3190))))</f>
        <v/>
      </c>
      <c r="N3190" s="53">
        <f>IF(K3190="","",K3190-L3190-M3190-N($I3190)-$P3190*N(Settings!$D$20))</f>
        <v/>
      </c>
      <c r="O3190">
        <f>IF($C3190="",0,IFERROR(MATCH($C3190,Settings!$D$11:$D$18,0),0))</f>
        <v/>
      </c>
      <c r="P3190">
        <f>IF(LOWER(TRIM($J3190&amp;""))="x",1,0)</f>
        <v/>
      </c>
    </row>
    <row r="3191">
      <c r="A3191" s="49" t="n"/>
      <c r="B3191" s="50" t="n"/>
      <c r="C3191" s="50" t="n"/>
      <c r="D3191" s="50" t="n"/>
      <c r="E3191" s="50" t="n"/>
      <c r="F3191" s="51" t="n"/>
      <c r="G3191" s="51" t="n"/>
      <c r="H3191" s="51" t="n"/>
      <c r="I3191" s="51" t="n"/>
      <c r="J3191" s="50" t="n"/>
      <c r="K3191" s="52">
        <f>IF(OR($A3191="",$E3191=""),"",IF($P3191=1,0,N($E3191)*N($F3191)-N($G3191)+N($H3191)))</f>
        <v/>
      </c>
      <c r="L3191" s="52">
        <f>IF(K3191="","",IF($P3191=1,0,N($E3191)*IFERROR(INDEX(Products!$D$8:$D$307,MATCH($D3191,Products!$A$8:$A$307,0)),0)))</f>
        <v/>
      </c>
      <c r="M3191" s="52">
        <f>IF(OR(K3191="",$O3191=0),IF(K3191="","",0),IF($P3191=1,0,K3191*(N(INDEX(Settings!$E$11:$E$18,$O3191))+N(INDEX(Settings!$G$11:$G$18,$O3191)))+N(INDEX(Settings!$F$11:$F$18,$O3191))))</f>
        <v/>
      </c>
      <c r="N3191" s="53">
        <f>IF(K3191="","",K3191-L3191-M3191-N($I3191)-$P3191*N(Settings!$D$20))</f>
        <v/>
      </c>
      <c r="O3191">
        <f>IF($C3191="",0,IFERROR(MATCH($C3191,Settings!$D$11:$D$18,0),0))</f>
        <v/>
      </c>
      <c r="P3191">
        <f>IF(LOWER(TRIM($J3191&amp;""))="x",1,0)</f>
        <v/>
      </c>
    </row>
    <row r="3192">
      <c r="A3192" s="49" t="n"/>
      <c r="B3192" s="50" t="n"/>
      <c r="C3192" s="50" t="n"/>
      <c r="D3192" s="50" t="n"/>
      <c r="E3192" s="50" t="n"/>
      <c r="F3192" s="51" t="n"/>
      <c r="G3192" s="51" t="n"/>
      <c r="H3192" s="51" t="n"/>
      <c r="I3192" s="51" t="n"/>
      <c r="J3192" s="50" t="n"/>
      <c r="K3192" s="52">
        <f>IF(OR($A3192="",$E3192=""),"",IF($P3192=1,0,N($E3192)*N($F3192)-N($G3192)+N($H3192)))</f>
        <v/>
      </c>
      <c r="L3192" s="52">
        <f>IF(K3192="","",IF($P3192=1,0,N($E3192)*IFERROR(INDEX(Products!$D$8:$D$307,MATCH($D3192,Products!$A$8:$A$307,0)),0)))</f>
        <v/>
      </c>
      <c r="M3192" s="52">
        <f>IF(OR(K3192="",$O3192=0),IF(K3192="","",0),IF($P3192=1,0,K3192*(N(INDEX(Settings!$E$11:$E$18,$O3192))+N(INDEX(Settings!$G$11:$G$18,$O3192)))+N(INDEX(Settings!$F$11:$F$18,$O3192))))</f>
        <v/>
      </c>
      <c r="N3192" s="53">
        <f>IF(K3192="","",K3192-L3192-M3192-N($I3192)-$P3192*N(Settings!$D$20))</f>
        <v/>
      </c>
      <c r="O3192">
        <f>IF($C3192="",0,IFERROR(MATCH($C3192,Settings!$D$11:$D$18,0),0))</f>
        <v/>
      </c>
      <c r="P3192">
        <f>IF(LOWER(TRIM($J3192&amp;""))="x",1,0)</f>
        <v/>
      </c>
    </row>
    <row r="3193">
      <c r="A3193" s="49" t="n"/>
      <c r="B3193" s="50" t="n"/>
      <c r="C3193" s="50" t="n"/>
      <c r="D3193" s="50" t="n"/>
      <c r="E3193" s="50" t="n"/>
      <c r="F3193" s="51" t="n"/>
      <c r="G3193" s="51" t="n"/>
      <c r="H3193" s="51" t="n"/>
      <c r="I3193" s="51" t="n"/>
      <c r="J3193" s="50" t="n"/>
      <c r="K3193" s="52">
        <f>IF(OR($A3193="",$E3193=""),"",IF($P3193=1,0,N($E3193)*N($F3193)-N($G3193)+N($H3193)))</f>
        <v/>
      </c>
      <c r="L3193" s="52">
        <f>IF(K3193="","",IF($P3193=1,0,N($E3193)*IFERROR(INDEX(Products!$D$8:$D$307,MATCH($D3193,Products!$A$8:$A$307,0)),0)))</f>
        <v/>
      </c>
      <c r="M3193" s="52">
        <f>IF(OR(K3193="",$O3193=0),IF(K3193="","",0),IF($P3193=1,0,K3193*(N(INDEX(Settings!$E$11:$E$18,$O3193))+N(INDEX(Settings!$G$11:$G$18,$O3193)))+N(INDEX(Settings!$F$11:$F$18,$O3193))))</f>
        <v/>
      </c>
      <c r="N3193" s="53">
        <f>IF(K3193="","",K3193-L3193-M3193-N($I3193)-$P3193*N(Settings!$D$20))</f>
        <v/>
      </c>
      <c r="O3193">
        <f>IF($C3193="",0,IFERROR(MATCH($C3193,Settings!$D$11:$D$18,0),0))</f>
        <v/>
      </c>
      <c r="P3193">
        <f>IF(LOWER(TRIM($J3193&amp;""))="x",1,0)</f>
        <v/>
      </c>
    </row>
    <row r="3194">
      <c r="A3194" s="49" t="n"/>
      <c r="B3194" s="50" t="n"/>
      <c r="C3194" s="50" t="n"/>
      <c r="D3194" s="50" t="n"/>
      <c r="E3194" s="50" t="n"/>
      <c r="F3194" s="51" t="n"/>
      <c r="G3194" s="51" t="n"/>
      <c r="H3194" s="51" t="n"/>
      <c r="I3194" s="51" t="n"/>
      <c r="J3194" s="50" t="n"/>
      <c r="K3194" s="52">
        <f>IF(OR($A3194="",$E3194=""),"",IF($P3194=1,0,N($E3194)*N($F3194)-N($G3194)+N($H3194)))</f>
        <v/>
      </c>
      <c r="L3194" s="52">
        <f>IF(K3194="","",IF($P3194=1,0,N($E3194)*IFERROR(INDEX(Products!$D$8:$D$307,MATCH($D3194,Products!$A$8:$A$307,0)),0)))</f>
        <v/>
      </c>
      <c r="M3194" s="52">
        <f>IF(OR(K3194="",$O3194=0),IF(K3194="","",0),IF($P3194=1,0,K3194*(N(INDEX(Settings!$E$11:$E$18,$O3194))+N(INDEX(Settings!$G$11:$G$18,$O3194)))+N(INDEX(Settings!$F$11:$F$18,$O3194))))</f>
        <v/>
      </c>
      <c r="N3194" s="53">
        <f>IF(K3194="","",K3194-L3194-M3194-N($I3194)-$P3194*N(Settings!$D$20))</f>
        <v/>
      </c>
      <c r="O3194">
        <f>IF($C3194="",0,IFERROR(MATCH($C3194,Settings!$D$11:$D$18,0),0))</f>
        <v/>
      </c>
      <c r="P3194">
        <f>IF(LOWER(TRIM($J3194&amp;""))="x",1,0)</f>
        <v/>
      </c>
    </row>
    <row r="3195">
      <c r="A3195" s="49" t="n"/>
      <c r="B3195" s="50" t="n"/>
      <c r="C3195" s="50" t="n"/>
      <c r="D3195" s="50" t="n"/>
      <c r="E3195" s="50" t="n"/>
      <c r="F3195" s="51" t="n"/>
      <c r="G3195" s="51" t="n"/>
      <c r="H3195" s="51" t="n"/>
      <c r="I3195" s="51" t="n"/>
      <c r="J3195" s="50" t="n"/>
      <c r="K3195" s="52">
        <f>IF(OR($A3195="",$E3195=""),"",IF($P3195=1,0,N($E3195)*N($F3195)-N($G3195)+N($H3195)))</f>
        <v/>
      </c>
      <c r="L3195" s="52">
        <f>IF(K3195="","",IF($P3195=1,0,N($E3195)*IFERROR(INDEX(Products!$D$8:$D$307,MATCH($D3195,Products!$A$8:$A$307,0)),0)))</f>
        <v/>
      </c>
      <c r="M3195" s="52">
        <f>IF(OR(K3195="",$O3195=0),IF(K3195="","",0),IF($P3195=1,0,K3195*(N(INDEX(Settings!$E$11:$E$18,$O3195))+N(INDEX(Settings!$G$11:$G$18,$O3195)))+N(INDEX(Settings!$F$11:$F$18,$O3195))))</f>
        <v/>
      </c>
      <c r="N3195" s="53">
        <f>IF(K3195="","",K3195-L3195-M3195-N($I3195)-$P3195*N(Settings!$D$20))</f>
        <v/>
      </c>
      <c r="O3195">
        <f>IF($C3195="",0,IFERROR(MATCH($C3195,Settings!$D$11:$D$18,0),0))</f>
        <v/>
      </c>
      <c r="P3195">
        <f>IF(LOWER(TRIM($J3195&amp;""))="x",1,0)</f>
        <v/>
      </c>
    </row>
    <row r="3196">
      <c r="A3196" s="49" t="n"/>
      <c r="B3196" s="50" t="n"/>
      <c r="C3196" s="50" t="n"/>
      <c r="D3196" s="50" t="n"/>
      <c r="E3196" s="50" t="n"/>
      <c r="F3196" s="51" t="n"/>
      <c r="G3196" s="51" t="n"/>
      <c r="H3196" s="51" t="n"/>
      <c r="I3196" s="51" t="n"/>
      <c r="J3196" s="50" t="n"/>
      <c r="K3196" s="52">
        <f>IF(OR($A3196="",$E3196=""),"",IF($P3196=1,0,N($E3196)*N($F3196)-N($G3196)+N($H3196)))</f>
        <v/>
      </c>
      <c r="L3196" s="52">
        <f>IF(K3196="","",IF($P3196=1,0,N($E3196)*IFERROR(INDEX(Products!$D$8:$D$307,MATCH($D3196,Products!$A$8:$A$307,0)),0)))</f>
        <v/>
      </c>
      <c r="M3196" s="52">
        <f>IF(OR(K3196="",$O3196=0),IF(K3196="","",0),IF($P3196=1,0,K3196*(N(INDEX(Settings!$E$11:$E$18,$O3196))+N(INDEX(Settings!$G$11:$G$18,$O3196)))+N(INDEX(Settings!$F$11:$F$18,$O3196))))</f>
        <v/>
      </c>
      <c r="N3196" s="53">
        <f>IF(K3196="","",K3196-L3196-M3196-N($I3196)-$P3196*N(Settings!$D$20))</f>
        <v/>
      </c>
      <c r="O3196">
        <f>IF($C3196="",0,IFERROR(MATCH($C3196,Settings!$D$11:$D$18,0),0))</f>
        <v/>
      </c>
      <c r="P3196">
        <f>IF(LOWER(TRIM($J3196&amp;""))="x",1,0)</f>
        <v/>
      </c>
    </row>
    <row r="3197">
      <c r="A3197" s="49" t="n"/>
      <c r="B3197" s="50" t="n"/>
      <c r="C3197" s="50" t="n"/>
      <c r="D3197" s="50" t="n"/>
      <c r="E3197" s="50" t="n"/>
      <c r="F3197" s="51" t="n"/>
      <c r="G3197" s="51" t="n"/>
      <c r="H3197" s="51" t="n"/>
      <c r="I3197" s="51" t="n"/>
      <c r="J3197" s="50" t="n"/>
      <c r="K3197" s="52">
        <f>IF(OR($A3197="",$E3197=""),"",IF($P3197=1,0,N($E3197)*N($F3197)-N($G3197)+N($H3197)))</f>
        <v/>
      </c>
      <c r="L3197" s="52">
        <f>IF(K3197="","",IF($P3197=1,0,N($E3197)*IFERROR(INDEX(Products!$D$8:$D$307,MATCH($D3197,Products!$A$8:$A$307,0)),0)))</f>
        <v/>
      </c>
      <c r="M3197" s="52">
        <f>IF(OR(K3197="",$O3197=0),IF(K3197="","",0),IF($P3197=1,0,K3197*(N(INDEX(Settings!$E$11:$E$18,$O3197))+N(INDEX(Settings!$G$11:$G$18,$O3197)))+N(INDEX(Settings!$F$11:$F$18,$O3197))))</f>
        <v/>
      </c>
      <c r="N3197" s="53">
        <f>IF(K3197="","",K3197-L3197-M3197-N($I3197)-$P3197*N(Settings!$D$20))</f>
        <v/>
      </c>
      <c r="O3197">
        <f>IF($C3197="",0,IFERROR(MATCH($C3197,Settings!$D$11:$D$18,0),0))</f>
        <v/>
      </c>
      <c r="P3197">
        <f>IF(LOWER(TRIM($J3197&amp;""))="x",1,0)</f>
        <v/>
      </c>
    </row>
    <row r="3198">
      <c r="A3198" s="49" t="n"/>
      <c r="B3198" s="50" t="n"/>
      <c r="C3198" s="50" t="n"/>
      <c r="D3198" s="50" t="n"/>
      <c r="E3198" s="50" t="n"/>
      <c r="F3198" s="51" t="n"/>
      <c r="G3198" s="51" t="n"/>
      <c r="H3198" s="51" t="n"/>
      <c r="I3198" s="51" t="n"/>
      <c r="J3198" s="50" t="n"/>
      <c r="K3198" s="52">
        <f>IF(OR($A3198="",$E3198=""),"",IF($P3198=1,0,N($E3198)*N($F3198)-N($G3198)+N($H3198)))</f>
        <v/>
      </c>
      <c r="L3198" s="52">
        <f>IF(K3198="","",IF($P3198=1,0,N($E3198)*IFERROR(INDEX(Products!$D$8:$D$307,MATCH($D3198,Products!$A$8:$A$307,0)),0)))</f>
        <v/>
      </c>
      <c r="M3198" s="52">
        <f>IF(OR(K3198="",$O3198=0),IF(K3198="","",0),IF($P3198=1,0,K3198*(N(INDEX(Settings!$E$11:$E$18,$O3198))+N(INDEX(Settings!$G$11:$G$18,$O3198)))+N(INDEX(Settings!$F$11:$F$18,$O3198))))</f>
        <v/>
      </c>
      <c r="N3198" s="53">
        <f>IF(K3198="","",K3198-L3198-M3198-N($I3198)-$P3198*N(Settings!$D$20))</f>
        <v/>
      </c>
      <c r="O3198">
        <f>IF($C3198="",0,IFERROR(MATCH($C3198,Settings!$D$11:$D$18,0),0))</f>
        <v/>
      </c>
      <c r="P3198">
        <f>IF(LOWER(TRIM($J3198&amp;""))="x",1,0)</f>
        <v/>
      </c>
    </row>
    <row r="3199">
      <c r="A3199" s="49" t="n"/>
      <c r="B3199" s="50" t="n"/>
      <c r="C3199" s="50" t="n"/>
      <c r="D3199" s="50" t="n"/>
      <c r="E3199" s="50" t="n"/>
      <c r="F3199" s="51" t="n"/>
      <c r="G3199" s="51" t="n"/>
      <c r="H3199" s="51" t="n"/>
      <c r="I3199" s="51" t="n"/>
      <c r="J3199" s="50" t="n"/>
      <c r="K3199" s="52">
        <f>IF(OR($A3199="",$E3199=""),"",IF($P3199=1,0,N($E3199)*N($F3199)-N($G3199)+N($H3199)))</f>
        <v/>
      </c>
      <c r="L3199" s="52">
        <f>IF(K3199="","",IF($P3199=1,0,N($E3199)*IFERROR(INDEX(Products!$D$8:$D$307,MATCH($D3199,Products!$A$8:$A$307,0)),0)))</f>
        <v/>
      </c>
      <c r="M3199" s="52">
        <f>IF(OR(K3199="",$O3199=0),IF(K3199="","",0),IF($P3199=1,0,K3199*(N(INDEX(Settings!$E$11:$E$18,$O3199))+N(INDEX(Settings!$G$11:$G$18,$O3199)))+N(INDEX(Settings!$F$11:$F$18,$O3199))))</f>
        <v/>
      </c>
      <c r="N3199" s="53">
        <f>IF(K3199="","",K3199-L3199-M3199-N($I3199)-$P3199*N(Settings!$D$20))</f>
        <v/>
      </c>
      <c r="O3199">
        <f>IF($C3199="",0,IFERROR(MATCH($C3199,Settings!$D$11:$D$18,0),0))</f>
        <v/>
      </c>
      <c r="P3199">
        <f>IF(LOWER(TRIM($J3199&amp;""))="x",1,0)</f>
        <v/>
      </c>
    </row>
    <row r="3200">
      <c r="A3200" s="49" t="n"/>
      <c r="B3200" s="50" t="n"/>
      <c r="C3200" s="50" t="n"/>
      <c r="D3200" s="50" t="n"/>
      <c r="E3200" s="50" t="n"/>
      <c r="F3200" s="51" t="n"/>
      <c r="G3200" s="51" t="n"/>
      <c r="H3200" s="51" t="n"/>
      <c r="I3200" s="51" t="n"/>
      <c r="J3200" s="50" t="n"/>
      <c r="K3200" s="52">
        <f>IF(OR($A3200="",$E3200=""),"",IF($P3200=1,0,N($E3200)*N($F3200)-N($G3200)+N($H3200)))</f>
        <v/>
      </c>
      <c r="L3200" s="52">
        <f>IF(K3200="","",IF($P3200=1,0,N($E3200)*IFERROR(INDEX(Products!$D$8:$D$307,MATCH($D3200,Products!$A$8:$A$307,0)),0)))</f>
        <v/>
      </c>
      <c r="M3200" s="52">
        <f>IF(OR(K3200="",$O3200=0),IF(K3200="","",0),IF($P3200=1,0,K3200*(N(INDEX(Settings!$E$11:$E$18,$O3200))+N(INDEX(Settings!$G$11:$G$18,$O3200)))+N(INDEX(Settings!$F$11:$F$18,$O3200))))</f>
        <v/>
      </c>
      <c r="N3200" s="53">
        <f>IF(K3200="","",K3200-L3200-M3200-N($I3200)-$P3200*N(Settings!$D$20))</f>
        <v/>
      </c>
      <c r="O3200">
        <f>IF($C3200="",0,IFERROR(MATCH($C3200,Settings!$D$11:$D$18,0),0))</f>
        <v/>
      </c>
      <c r="P3200">
        <f>IF(LOWER(TRIM($J3200&amp;""))="x",1,0)</f>
        <v/>
      </c>
    </row>
    <row r="3201">
      <c r="A3201" s="49" t="n"/>
      <c r="B3201" s="50" t="n"/>
      <c r="C3201" s="50" t="n"/>
      <c r="D3201" s="50" t="n"/>
      <c r="E3201" s="50" t="n"/>
      <c r="F3201" s="51" t="n"/>
      <c r="G3201" s="51" t="n"/>
      <c r="H3201" s="51" t="n"/>
      <c r="I3201" s="51" t="n"/>
      <c r="J3201" s="50" t="n"/>
      <c r="K3201" s="52">
        <f>IF(OR($A3201="",$E3201=""),"",IF($P3201=1,0,N($E3201)*N($F3201)-N($G3201)+N($H3201)))</f>
        <v/>
      </c>
      <c r="L3201" s="52">
        <f>IF(K3201="","",IF($P3201=1,0,N($E3201)*IFERROR(INDEX(Products!$D$8:$D$307,MATCH($D3201,Products!$A$8:$A$307,0)),0)))</f>
        <v/>
      </c>
      <c r="M3201" s="52">
        <f>IF(OR(K3201="",$O3201=0),IF(K3201="","",0),IF($P3201=1,0,K3201*(N(INDEX(Settings!$E$11:$E$18,$O3201))+N(INDEX(Settings!$G$11:$G$18,$O3201)))+N(INDEX(Settings!$F$11:$F$18,$O3201))))</f>
        <v/>
      </c>
      <c r="N3201" s="53">
        <f>IF(K3201="","",K3201-L3201-M3201-N($I3201)-$P3201*N(Settings!$D$20))</f>
        <v/>
      </c>
      <c r="O3201">
        <f>IF($C3201="",0,IFERROR(MATCH($C3201,Settings!$D$11:$D$18,0),0))</f>
        <v/>
      </c>
      <c r="P3201">
        <f>IF(LOWER(TRIM($J3201&amp;""))="x",1,0)</f>
        <v/>
      </c>
    </row>
    <row r="3202">
      <c r="A3202" s="49" t="n"/>
      <c r="B3202" s="50" t="n"/>
      <c r="C3202" s="50" t="n"/>
      <c r="D3202" s="50" t="n"/>
      <c r="E3202" s="50" t="n"/>
      <c r="F3202" s="51" t="n"/>
      <c r="G3202" s="51" t="n"/>
      <c r="H3202" s="51" t="n"/>
      <c r="I3202" s="51" t="n"/>
      <c r="J3202" s="50" t="n"/>
      <c r="K3202" s="52">
        <f>IF(OR($A3202="",$E3202=""),"",IF($P3202=1,0,N($E3202)*N($F3202)-N($G3202)+N($H3202)))</f>
        <v/>
      </c>
      <c r="L3202" s="52">
        <f>IF(K3202="","",IF($P3202=1,0,N($E3202)*IFERROR(INDEX(Products!$D$8:$D$307,MATCH($D3202,Products!$A$8:$A$307,0)),0)))</f>
        <v/>
      </c>
      <c r="M3202" s="52">
        <f>IF(OR(K3202="",$O3202=0),IF(K3202="","",0),IF($P3202=1,0,K3202*(N(INDEX(Settings!$E$11:$E$18,$O3202))+N(INDEX(Settings!$G$11:$G$18,$O3202)))+N(INDEX(Settings!$F$11:$F$18,$O3202))))</f>
        <v/>
      </c>
      <c r="N3202" s="53">
        <f>IF(K3202="","",K3202-L3202-M3202-N($I3202)-$P3202*N(Settings!$D$20))</f>
        <v/>
      </c>
      <c r="O3202">
        <f>IF($C3202="",0,IFERROR(MATCH($C3202,Settings!$D$11:$D$18,0),0))</f>
        <v/>
      </c>
      <c r="P3202">
        <f>IF(LOWER(TRIM($J3202&amp;""))="x",1,0)</f>
        <v/>
      </c>
    </row>
    <row r="3203">
      <c r="A3203" s="49" t="n"/>
      <c r="B3203" s="50" t="n"/>
      <c r="C3203" s="50" t="n"/>
      <c r="D3203" s="50" t="n"/>
      <c r="E3203" s="50" t="n"/>
      <c r="F3203" s="51" t="n"/>
      <c r="G3203" s="51" t="n"/>
      <c r="H3203" s="51" t="n"/>
      <c r="I3203" s="51" t="n"/>
      <c r="J3203" s="50" t="n"/>
      <c r="K3203" s="52">
        <f>IF(OR($A3203="",$E3203=""),"",IF($P3203=1,0,N($E3203)*N($F3203)-N($G3203)+N($H3203)))</f>
        <v/>
      </c>
      <c r="L3203" s="52">
        <f>IF(K3203="","",IF($P3203=1,0,N($E3203)*IFERROR(INDEX(Products!$D$8:$D$307,MATCH($D3203,Products!$A$8:$A$307,0)),0)))</f>
        <v/>
      </c>
      <c r="M3203" s="52">
        <f>IF(OR(K3203="",$O3203=0),IF(K3203="","",0),IF($P3203=1,0,K3203*(N(INDEX(Settings!$E$11:$E$18,$O3203))+N(INDEX(Settings!$G$11:$G$18,$O3203)))+N(INDEX(Settings!$F$11:$F$18,$O3203))))</f>
        <v/>
      </c>
      <c r="N3203" s="53">
        <f>IF(K3203="","",K3203-L3203-M3203-N($I3203)-$P3203*N(Settings!$D$20))</f>
        <v/>
      </c>
      <c r="O3203">
        <f>IF($C3203="",0,IFERROR(MATCH($C3203,Settings!$D$11:$D$18,0),0))</f>
        <v/>
      </c>
      <c r="P3203">
        <f>IF(LOWER(TRIM($J3203&amp;""))="x",1,0)</f>
        <v/>
      </c>
    </row>
    <row r="3204">
      <c r="A3204" s="49" t="n"/>
      <c r="B3204" s="50" t="n"/>
      <c r="C3204" s="50" t="n"/>
      <c r="D3204" s="50" t="n"/>
      <c r="E3204" s="50" t="n"/>
      <c r="F3204" s="51" t="n"/>
      <c r="G3204" s="51" t="n"/>
      <c r="H3204" s="51" t="n"/>
      <c r="I3204" s="51" t="n"/>
      <c r="J3204" s="50" t="n"/>
      <c r="K3204" s="52">
        <f>IF(OR($A3204="",$E3204=""),"",IF($P3204=1,0,N($E3204)*N($F3204)-N($G3204)+N($H3204)))</f>
        <v/>
      </c>
      <c r="L3204" s="52">
        <f>IF(K3204="","",IF($P3204=1,0,N($E3204)*IFERROR(INDEX(Products!$D$8:$D$307,MATCH($D3204,Products!$A$8:$A$307,0)),0)))</f>
        <v/>
      </c>
      <c r="M3204" s="52">
        <f>IF(OR(K3204="",$O3204=0),IF(K3204="","",0),IF($P3204=1,0,K3204*(N(INDEX(Settings!$E$11:$E$18,$O3204))+N(INDEX(Settings!$G$11:$G$18,$O3204)))+N(INDEX(Settings!$F$11:$F$18,$O3204))))</f>
        <v/>
      </c>
      <c r="N3204" s="53">
        <f>IF(K3204="","",K3204-L3204-M3204-N($I3204)-$P3204*N(Settings!$D$20))</f>
        <v/>
      </c>
      <c r="O3204">
        <f>IF($C3204="",0,IFERROR(MATCH($C3204,Settings!$D$11:$D$18,0),0))</f>
        <v/>
      </c>
      <c r="P3204">
        <f>IF(LOWER(TRIM($J3204&amp;""))="x",1,0)</f>
        <v/>
      </c>
    </row>
    <row r="3205">
      <c r="A3205" s="49" t="n"/>
      <c r="B3205" s="50" t="n"/>
      <c r="C3205" s="50" t="n"/>
      <c r="D3205" s="50" t="n"/>
      <c r="E3205" s="50" t="n"/>
      <c r="F3205" s="51" t="n"/>
      <c r="G3205" s="51" t="n"/>
      <c r="H3205" s="51" t="n"/>
      <c r="I3205" s="51" t="n"/>
      <c r="J3205" s="50" t="n"/>
      <c r="K3205" s="52">
        <f>IF(OR($A3205="",$E3205=""),"",IF($P3205=1,0,N($E3205)*N($F3205)-N($G3205)+N($H3205)))</f>
        <v/>
      </c>
      <c r="L3205" s="52">
        <f>IF(K3205="","",IF($P3205=1,0,N($E3205)*IFERROR(INDEX(Products!$D$8:$D$307,MATCH($D3205,Products!$A$8:$A$307,0)),0)))</f>
        <v/>
      </c>
      <c r="M3205" s="52">
        <f>IF(OR(K3205="",$O3205=0),IF(K3205="","",0),IF($P3205=1,0,K3205*(N(INDEX(Settings!$E$11:$E$18,$O3205))+N(INDEX(Settings!$G$11:$G$18,$O3205)))+N(INDEX(Settings!$F$11:$F$18,$O3205))))</f>
        <v/>
      </c>
      <c r="N3205" s="53">
        <f>IF(K3205="","",K3205-L3205-M3205-N($I3205)-$P3205*N(Settings!$D$20))</f>
        <v/>
      </c>
      <c r="O3205">
        <f>IF($C3205="",0,IFERROR(MATCH($C3205,Settings!$D$11:$D$18,0),0))</f>
        <v/>
      </c>
      <c r="P3205">
        <f>IF(LOWER(TRIM($J3205&amp;""))="x",1,0)</f>
        <v/>
      </c>
    </row>
    <row r="3206">
      <c r="A3206" s="49" t="n"/>
      <c r="B3206" s="50" t="n"/>
      <c r="C3206" s="50" t="n"/>
      <c r="D3206" s="50" t="n"/>
      <c r="E3206" s="50" t="n"/>
      <c r="F3206" s="51" t="n"/>
      <c r="G3206" s="51" t="n"/>
      <c r="H3206" s="51" t="n"/>
      <c r="I3206" s="51" t="n"/>
      <c r="J3206" s="50" t="n"/>
      <c r="K3206" s="52">
        <f>IF(OR($A3206="",$E3206=""),"",IF($P3206=1,0,N($E3206)*N($F3206)-N($G3206)+N($H3206)))</f>
        <v/>
      </c>
      <c r="L3206" s="52">
        <f>IF(K3206="","",IF($P3206=1,0,N($E3206)*IFERROR(INDEX(Products!$D$8:$D$307,MATCH($D3206,Products!$A$8:$A$307,0)),0)))</f>
        <v/>
      </c>
      <c r="M3206" s="52">
        <f>IF(OR(K3206="",$O3206=0),IF(K3206="","",0),IF($P3206=1,0,K3206*(N(INDEX(Settings!$E$11:$E$18,$O3206))+N(INDEX(Settings!$G$11:$G$18,$O3206)))+N(INDEX(Settings!$F$11:$F$18,$O3206))))</f>
        <v/>
      </c>
      <c r="N3206" s="53">
        <f>IF(K3206="","",K3206-L3206-M3206-N($I3206)-$P3206*N(Settings!$D$20))</f>
        <v/>
      </c>
      <c r="O3206">
        <f>IF($C3206="",0,IFERROR(MATCH($C3206,Settings!$D$11:$D$18,0),0))</f>
        <v/>
      </c>
      <c r="P3206">
        <f>IF(LOWER(TRIM($J3206&amp;""))="x",1,0)</f>
        <v/>
      </c>
    </row>
    <row r="3207">
      <c r="A3207" s="49" t="n"/>
      <c r="B3207" s="50" t="n"/>
      <c r="C3207" s="50" t="n"/>
      <c r="D3207" s="50" t="n"/>
      <c r="E3207" s="50" t="n"/>
      <c r="F3207" s="51" t="n"/>
      <c r="G3207" s="51" t="n"/>
      <c r="H3207" s="51" t="n"/>
      <c r="I3207" s="51" t="n"/>
      <c r="J3207" s="50" t="n"/>
      <c r="K3207" s="52">
        <f>IF(OR($A3207="",$E3207=""),"",IF($P3207=1,0,N($E3207)*N($F3207)-N($G3207)+N($H3207)))</f>
        <v/>
      </c>
      <c r="L3207" s="52">
        <f>IF(K3207="","",IF($P3207=1,0,N($E3207)*IFERROR(INDEX(Products!$D$8:$D$307,MATCH($D3207,Products!$A$8:$A$307,0)),0)))</f>
        <v/>
      </c>
      <c r="M3207" s="52">
        <f>IF(OR(K3207="",$O3207=0),IF(K3207="","",0),IF($P3207=1,0,K3207*(N(INDEX(Settings!$E$11:$E$18,$O3207))+N(INDEX(Settings!$G$11:$G$18,$O3207)))+N(INDEX(Settings!$F$11:$F$18,$O3207))))</f>
        <v/>
      </c>
      <c r="N3207" s="53">
        <f>IF(K3207="","",K3207-L3207-M3207-N($I3207)-$P3207*N(Settings!$D$20))</f>
        <v/>
      </c>
      <c r="O3207">
        <f>IF($C3207="",0,IFERROR(MATCH($C3207,Settings!$D$11:$D$18,0),0))</f>
        <v/>
      </c>
      <c r="P3207">
        <f>IF(LOWER(TRIM($J3207&amp;""))="x",1,0)</f>
        <v/>
      </c>
    </row>
    <row r="3208">
      <c r="A3208" s="49" t="n"/>
      <c r="B3208" s="50" t="n"/>
      <c r="C3208" s="50" t="n"/>
      <c r="D3208" s="50" t="n"/>
      <c r="E3208" s="50" t="n"/>
      <c r="F3208" s="51" t="n"/>
      <c r="G3208" s="51" t="n"/>
      <c r="H3208" s="51" t="n"/>
      <c r="I3208" s="51" t="n"/>
      <c r="J3208" s="50" t="n"/>
      <c r="K3208" s="52">
        <f>IF(OR($A3208="",$E3208=""),"",IF($P3208=1,0,N($E3208)*N($F3208)-N($G3208)+N($H3208)))</f>
        <v/>
      </c>
      <c r="L3208" s="52">
        <f>IF(K3208="","",IF($P3208=1,0,N($E3208)*IFERROR(INDEX(Products!$D$8:$D$307,MATCH($D3208,Products!$A$8:$A$307,0)),0)))</f>
        <v/>
      </c>
      <c r="M3208" s="52">
        <f>IF(OR(K3208="",$O3208=0),IF(K3208="","",0),IF($P3208=1,0,K3208*(N(INDEX(Settings!$E$11:$E$18,$O3208))+N(INDEX(Settings!$G$11:$G$18,$O3208)))+N(INDEX(Settings!$F$11:$F$18,$O3208))))</f>
        <v/>
      </c>
      <c r="N3208" s="53">
        <f>IF(K3208="","",K3208-L3208-M3208-N($I3208)-$P3208*N(Settings!$D$20))</f>
        <v/>
      </c>
      <c r="O3208">
        <f>IF($C3208="",0,IFERROR(MATCH($C3208,Settings!$D$11:$D$18,0),0))</f>
        <v/>
      </c>
      <c r="P3208">
        <f>IF(LOWER(TRIM($J3208&amp;""))="x",1,0)</f>
        <v/>
      </c>
    </row>
    <row r="3209">
      <c r="A3209" s="49" t="n"/>
      <c r="B3209" s="50" t="n"/>
      <c r="C3209" s="50" t="n"/>
      <c r="D3209" s="50" t="n"/>
      <c r="E3209" s="50" t="n"/>
      <c r="F3209" s="51" t="n"/>
      <c r="G3209" s="51" t="n"/>
      <c r="H3209" s="51" t="n"/>
      <c r="I3209" s="51" t="n"/>
      <c r="J3209" s="50" t="n"/>
      <c r="K3209" s="52">
        <f>IF(OR($A3209="",$E3209=""),"",IF($P3209=1,0,N($E3209)*N($F3209)-N($G3209)+N($H3209)))</f>
        <v/>
      </c>
      <c r="L3209" s="52">
        <f>IF(K3209="","",IF($P3209=1,0,N($E3209)*IFERROR(INDEX(Products!$D$8:$D$307,MATCH($D3209,Products!$A$8:$A$307,0)),0)))</f>
        <v/>
      </c>
      <c r="M3209" s="52">
        <f>IF(OR(K3209="",$O3209=0),IF(K3209="","",0),IF($P3209=1,0,K3209*(N(INDEX(Settings!$E$11:$E$18,$O3209))+N(INDEX(Settings!$G$11:$G$18,$O3209)))+N(INDEX(Settings!$F$11:$F$18,$O3209))))</f>
        <v/>
      </c>
      <c r="N3209" s="53">
        <f>IF(K3209="","",K3209-L3209-M3209-N($I3209)-$P3209*N(Settings!$D$20))</f>
        <v/>
      </c>
      <c r="O3209">
        <f>IF($C3209="",0,IFERROR(MATCH($C3209,Settings!$D$11:$D$18,0),0))</f>
        <v/>
      </c>
      <c r="P3209">
        <f>IF(LOWER(TRIM($J3209&amp;""))="x",1,0)</f>
        <v/>
      </c>
    </row>
    <row r="3210">
      <c r="A3210" s="49" t="n"/>
      <c r="B3210" s="50" t="n"/>
      <c r="C3210" s="50" t="n"/>
      <c r="D3210" s="50" t="n"/>
      <c r="E3210" s="50" t="n"/>
      <c r="F3210" s="51" t="n"/>
      <c r="G3210" s="51" t="n"/>
      <c r="H3210" s="51" t="n"/>
      <c r="I3210" s="51" t="n"/>
      <c r="J3210" s="50" t="n"/>
      <c r="K3210" s="52">
        <f>IF(OR($A3210="",$E3210=""),"",IF($P3210=1,0,N($E3210)*N($F3210)-N($G3210)+N($H3210)))</f>
        <v/>
      </c>
      <c r="L3210" s="52">
        <f>IF(K3210="","",IF($P3210=1,0,N($E3210)*IFERROR(INDEX(Products!$D$8:$D$307,MATCH($D3210,Products!$A$8:$A$307,0)),0)))</f>
        <v/>
      </c>
      <c r="M3210" s="52">
        <f>IF(OR(K3210="",$O3210=0),IF(K3210="","",0),IF($P3210=1,0,K3210*(N(INDEX(Settings!$E$11:$E$18,$O3210))+N(INDEX(Settings!$G$11:$G$18,$O3210)))+N(INDEX(Settings!$F$11:$F$18,$O3210))))</f>
        <v/>
      </c>
      <c r="N3210" s="53">
        <f>IF(K3210="","",K3210-L3210-M3210-N($I3210)-$P3210*N(Settings!$D$20))</f>
        <v/>
      </c>
      <c r="O3210">
        <f>IF($C3210="",0,IFERROR(MATCH($C3210,Settings!$D$11:$D$18,0),0))</f>
        <v/>
      </c>
      <c r="P3210">
        <f>IF(LOWER(TRIM($J3210&amp;""))="x",1,0)</f>
        <v/>
      </c>
    </row>
    <row r="3211">
      <c r="A3211" s="49" t="n"/>
      <c r="B3211" s="50" t="n"/>
      <c r="C3211" s="50" t="n"/>
      <c r="D3211" s="50" t="n"/>
      <c r="E3211" s="50" t="n"/>
      <c r="F3211" s="51" t="n"/>
      <c r="G3211" s="51" t="n"/>
      <c r="H3211" s="51" t="n"/>
      <c r="I3211" s="51" t="n"/>
      <c r="J3211" s="50" t="n"/>
      <c r="K3211" s="52">
        <f>IF(OR($A3211="",$E3211=""),"",IF($P3211=1,0,N($E3211)*N($F3211)-N($G3211)+N($H3211)))</f>
        <v/>
      </c>
      <c r="L3211" s="52">
        <f>IF(K3211="","",IF($P3211=1,0,N($E3211)*IFERROR(INDEX(Products!$D$8:$D$307,MATCH($D3211,Products!$A$8:$A$307,0)),0)))</f>
        <v/>
      </c>
      <c r="M3211" s="52">
        <f>IF(OR(K3211="",$O3211=0),IF(K3211="","",0),IF($P3211=1,0,K3211*(N(INDEX(Settings!$E$11:$E$18,$O3211))+N(INDEX(Settings!$G$11:$G$18,$O3211)))+N(INDEX(Settings!$F$11:$F$18,$O3211))))</f>
        <v/>
      </c>
      <c r="N3211" s="53">
        <f>IF(K3211="","",K3211-L3211-M3211-N($I3211)-$P3211*N(Settings!$D$20))</f>
        <v/>
      </c>
      <c r="O3211">
        <f>IF($C3211="",0,IFERROR(MATCH($C3211,Settings!$D$11:$D$18,0),0))</f>
        <v/>
      </c>
      <c r="P3211">
        <f>IF(LOWER(TRIM($J3211&amp;""))="x",1,0)</f>
        <v/>
      </c>
    </row>
    <row r="3212">
      <c r="A3212" s="49" t="n"/>
      <c r="B3212" s="50" t="n"/>
      <c r="C3212" s="50" t="n"/>
      <c r="D3212" s="50" t="n"/>
      <c r="E3212" s="50" t="n"/>
      <c r="F3212" s="51" t="n"/>
      <c r="G3212" s="51" t="n"/>
      <c r="H3212" s="51" t="n"/>
      <c r="I3212" s="51" t="n"/>
      <c r="J3212" s="50" t="n"/>
      <c r="K3212" s="52">
        <f>IF(OR($A3212="",$E3212=""),"",IF($P3212=1,0,N($E3212)*N($F3212)-N($G3212)+N($H3212)))</f>
        <v/>
      </c>
      <c r="L3212" s="52">
        <f>IF(K3212="","",IF($P3212=1,0,N($E3212)*IFERROR(INDEX(Products!$D$8:$D$307,MATCH($D3212,Products!$A$8:$A$307,0)),0)))</f>
        <v/>
      </c>
      <c r="M3212" s="52">
        <f>IF(OR(K3212="",$O3212=0),IF(K3212="","",0),IF($P3212=1,0,K3212*(N(INDEX(Settings!$E$11:$E$18,$O3212))+N(INDEX(Settings!$G$11:$G$18,$O3212)))+N(INDEX(Settings!$F$11:$F$18,$O3212))))</f>
        <v/>
      </c>
      <c r="N3212" s="53">
        <f>IF(K3212="","",K3212-L3212-M3212-N($I3212)-$P3212*N(Settings!$D$20))</f>
        <v/>
      </c>
      <c r="O3212">
        <f>IF($C3212="",0,IFERROR(MATCH($C3212,Settings!$D$11:$D$18,0),0))</f>
        <v/>
      </c>
      <c r="P3212">
        <f>IF(LOWER(TRIM($J3212&amp;""))="x",1,0)</f>
        <v/>
      </c>
    </row>
    <row r="3213">
      <c r="A3213" s="49" t="n"/>
      <c r="B3213" s="50" t="n"/>
      <c r="C3213" s="50" t="n"/>
      <c r="D3213" s="50" t="n"/>
      <c r="E3213" s="50" t="n"/>
      <c r="F3213" s="51" t="n"/>
      <c r="G3213" s="51" t="n"/>
      <c r="H3213" s="51" t="n"/>
      <c r="I3213" s="51" t="n"/>
      <c r="J3213" s="50" t="n"/>
      <c r="K3213" s="52">
        <f>IF(OR($A3213="",$E3213=""),"",IF($P3213=1,0,N($E3213)*N($F3213)-N($G3213)+N($H3213)))</f>
        <v/>
      </c>
      <c r="L3213" s="52">
        <f>IF(K3213="","",IF($P3213=1,0,N($E3213)*IFERROR(INDEX(Products!$D$8:$D$307,MATCH($D3213,Products!$A$8:$A$307,0)),0)))</f>
        <v/>
      </c>
      <c r="M3213" s="52">
        <f>IF(OR(K3213="",$O3213=0),IF(K3213="","",0),IF($P3213=1,0,K3213*(N(INDEX(Settings!$E$11:$E$18,$O3213))+N(INDEX(Settings!$G$11:$G$18,$O3213)))+N(INDEX(Settings!$F$11:$F$18,$O3213))))</f>
        <v/>
      </c>
      <c r="N3213" s="53">
        <f>IF(K3213="","",K3213-L3213-M3213-N($I3213)-$P3213*N(Settings!$D$20))</f>
        <v/>
      </c>
      <c r="O3213">
        <f>IF($C3213="",0,IFERROR(MATCH($C3213,Settings!$D$11:$D$18,0),0))</f>
        <v/>
      </c>
      <c r="P3213">
        <f>IF(LOWER(TRIM($J3213&amp;""))="x",1,0)</f>
        <v/>
      </c>
    </row>
    <row r="3214">
      <c r="A3214" s="49" t="n"/>
      <c r="B3214" s="50" t="n"/>
      <c r="C3214" s="50" t="n"/>
      <c r="D3214" s="50" t="n"/>
      <c r="E3214" s="50" t="n"/>
      <c r="F3214" s="51" t="n"/>
      <c r="G3214" s="51" t="n"/>
      <c r="H3214" s="51" t="n"/>
      <c r="I3214" s="51" t="n"/>
      <c r="J3214" s="50" t="n"/>
      <c r="K3214" s="52">
        <f>IF(OR($A3214="",$E3214=""),"",IF($P3214=1,0,N($E3214)*N($F3214)-N($G3214)+N($H3214)))</f>
        <v/>
      </c>
      <c r="L3214" s="52">
        <f>IF(K3214="","",IF($P3214=1,0,N($E3214)*IFERROR(INDEX(Products!$D$8:$D$307,MATCH($D3214,Products!$A$8:$A$307,0)),0)))</f>
        <v/>
      </c>
      <c r="M3214" s="52">
        <f>IF(OR(K3214="",$O3214=0),IF(K3214="","",0),IF($P3214=1,0,K3214*(N(INDEX(Settings!$E$11:$E$18,$O3214))+N(INDEX(Settings!$G$11:$G$18,$O3214)))+N(INDEX(Settings!$F$11:$F$18,$O3214))))</f>
        <v/>
      </c>
      <c r="N3214" s="53">
        <f>IF(K3214="","",K3214-L3214-M3214-N($I3214)-$P3214*N(Settings!$D$20))</f>
        <v/>
      </c>
      <c r="O3214">
        <f>IF($C3214="",0,IFERROR(MATCH($C3214,Settings!$D$11:$D$18,0),0))</f>
        <v/>
      </c>
      <c r="P3214">
        <f>IF(LOWER(TRIM($J3214&amp;""))="x",1,0)</f>
        <v/>
      </c>
    </row>
    <row r="3215">
      <c r="A3215" s="49" t="n"/>
      <c r="B3215" s="50" t="n"/>
      <c r="C3215" s="50" t="n"/>
      <c r="D3215" s="50" t="n"/>
      <c r="E3215" s="50" t="n"/>
      <c r="F3215" s="51" t="n"/>
      <c r="G3215" s="51" t="n"/>
      <c r="H3215" s="51" t="n"/>
      <c r="I3215" s="51" t="n"/>
      <c r="J3215" s="50" t="n"/>
      <c r="K3215" s="52">
        <f>IF(OR($A3215="",$E3215=""),"",IF($P3215=1,0,N($E3215)*N($F3215)-N($G3215)+N($H3215)))</f>
        <v/>
      </c>
      <c r="L3215" s="52">
        <f>IF(K3215="","",IF($P3215=1,0,N($E3215)*IFERROR(INDEX(Products!$D$8:$D$307,MATCH($D3215,Products!$A$8:$A$307,0)),0)))</f>
        <v/>
      </c>
      <c r="M3215" s="52">
        <f>IF(OR(K3215="",$O3215=0),IF(K3215="","",0),IF($P3215=1,0,K3215*(N(INDEX(Settings!$E$11:$E$18,$O3215))+N(INDEX(Settings!$G$11:$G$18,$O3215)))+N(INDEX(Settings!$F$11:$F$18,$O3215))))</f>
        <v/>
      </c>
      <c r="N3215" s="53">
        <f>IF(K3215="","",K3215-L3215-M3215-N($I3215)-$P3215*N(Settings!$D$20))</f>
        <v/>
      </c>
      <c r="O3215">
        <f>IF($C3215="",0,IFERROR(MATCH($C3215,Settings!$D$11:$D$18,0),0))</f>
        <v/>
      </c>
      <c r="P3215">
        <f>IF(LOWER(TRIM($J3215&amp;""))="x",1,0)</f>
        <v/>
      </c>
    </row>
    <row r="3216">
      <c r="A3216" s="49" t="n"/>
      <c r="B3216" s="50" t="n"/>
      <c r="C3216" s="50" t="n"/>
      <c r="D3216" s="50" t="n"/>
      <c r="E3216" s="50" t="n"/>
      <c r="F3216" s="51" t="n"/>
      <c r="G3216" s="51" t="n"/>
      <c r="H3216" s="51" t="n"/>
      <c r="I3216" s="51" t="n"/>
      <c r="J3216" s="50" t="n"/>
      <c r="K3216" s="52">
        <f>IF(OR($A3216="",$E3216=""),"",IF($P3216=1,0,N($E3216)*N($F3216)-N($G3216)+N($H3216)))</f>
        <v/>
      </c>
      <c r="L3216" s="52">
        <f>IF(K3216="","",IF($P3216=1,0,N($E3216)*IFERROR(INDEX(Products!$D$8:$D$307,MATCH($D3216,Products!$A$8:$A$307,0)),0)))</f>
        <v/>
      </c>
      <c r="M3216" s="52">
        <f>IF(OR(K3216="",$O3216=0),IF(K3216="","",0),IF($P3216=1,0,K3216*(N(INDEX(Settings!$E$11:$E$18,$O3216))+N(INDEX(Settings!$G$11:$G$18,$O3216)))+N(INDEX(Settings!$F$11:$F$18,$O3216))))</f>
        <v/>
      </c>
      <c r="N3216" s="53">
        <f>IF(K3216="","",K3216-L3216-M3216-N($I3216)-$P3216*N(Settings!$D$20))</f>
        <v/>
      </c>
      <c r="O3216">
        <f>IF($C3216="",0,IFERROR(MATCH($C3216,Settings!$D$11:$D$18,0),0))</f>
        <v/>
      </c>
      <c r="P3216">
        <f>IF(LOWER(TRIM($J3216&amp;""))="x",1,0)</f>
        <v/>
      </c>
    </row>
    <row r="3217">
      <c r="A3217" s="49" t="n"/>
      <c r="B3217" s="50" t="n"/>
      <c r="C3217" s="50" t="n"/>
      <c r="D3217" s="50" t="n"/>
      <c r="E3217" s="50" t="n"/>
      <c r="F3217" s="51" t="n"/>
      <c r="G3217" s="51" t="n"/>
      <c r="H3217" s="51" t="n"/>
      <c r="I3217" s="51" t="n"/>
      <c r="J3217" s="50" t="n"/>
      <c r="K3217" s="52">
        <f>IF(OR($A3217="",$E3217=""),"",IF($P3217=1,0,N($E3217)*N($F3217)-N($G3217)+N($H3217)))</f>
        <v/>
      </c>
      <c r="L3217" s="52">
        <f>IF(K3217="","",IF($P3217=1,0,N($E3217)*IFERROR(INDEX(Products!$D$8:$D$307,MATCH($D3217,Products!$A$8:$A$307,0)),0)))</f>
        <v/>
      </c>
      <c r="M3217" s="52">
        <f>IF(OR(K3217="",$O3217=0),IF(K3217="","",0),IF($P3217=1,0,K3217*(N(INDEX(Settings!$E$11:$E$18,$O3217))+N(INDEX(Settings!$G$11:$G$18,$O3217)))+N(INDEX(Settings!$F$11:$F$18,$O3217))))</f>
        <v/>
      </c>
      <c r="N3217" s="53">
        <f>IF(K3217="","",K3217-L3217-M3217-N($I3217)-$P3217*N(Settings!$D$20))</f>
        <v/>
      </c>
      <c r="O3217">
        <f>IF($C3217="",0,IFERROR(MATCH($C3217,Settings!$D$11:$D$18,0),0))</f>
        <v/>
      </c>
      <c r="P3217">
        <f>IF(LOWER(TRIM($J3217&amp;""))="x",1,0)</f>
        <v/>
      </c>
    </row>
    <row r="3218">
      <c r="A3218" s="49" t="n"/>
      <c r="B3218" s="50" t="n"/>
      <c r="C3218" s="50" t="n"/>
      <c r="D3218" s="50" t="n"/>
      <c r="E3218" s="50" t="n"/>
      <c r="F3218" s="51" t="n"/>
      <c r="G3218" s="51" t="n"/>
      <c r="H3218" s="51" t="n"/>
      <c r="I3218" s="51" t="n"/>
      <c r="J3218" s="50" t="n"/>
      <c r="K3218" s="52">
        <f>IF(OR($A3218="",$E3218=""),"",IF($P3218=1,0,N($E3218)*N($F3218)-N($G3218)+N($H3218)))</f>
        <v/>
      </c>
      <c r="L3218" s="52">
        <f>IF(K3218="","",IF($P3218=1,0,N($E3218)*IFERROR(INDEX(Products!$D$8:$D$307,MATCH($D3218,Products!$A$8:$A$307,0)),0)))</f>
        <v/>
      </c>
      <c r="M3218" s="52">
        <f>IF(OR(K3218="",$O3218=0),IF(K3218="","",0),IF($P3218=1,0,K3218*(N(INDEX(Settings!$E$11:$E$18,$O3218))+N(INDEX(Settings!$G$11:$G$18,$O3218)))+N(INDEX(Settings!$F$11:$F$18,$O3218))))</f>
        <v/>
      </c>
      <c r="N3218" s="53">
        <f>IF(K3218="","",K3218-L3218-M3218-N($I3218)-$P3218*N(Settings!$D$20))</f>
        <v/>
      </c>
      <c r="O3218">
        <f>IF($C3218="",0,IFERROR(MATCH($C3218,Settings!$D$11:$D$18,0),0))</f>
        <v/>
      </c>
      <c r="P3218">
        <f>IF(LOWER(TRIM($J3218&amp;""))="x",1,0)</f>
        <v/>
      </c>
    </row>
    <row r="3219">
      <c r="A3219" s="49" t="n"/>
      <c r="B3219" s="50" t="n"/>
      <c r="C3219" s="50" t="n"/>
      <c r="D3219" s="50" t="n"/>
      <c r="E3219" s="50" t="n"/>
      <c r="F3219" s="51" t="n"/>
      <c r="G3219" s="51" t="n"/>
      <c r="H3219" s="51" t="n"/>
      <c r="I3219" s="51" t="n"/>
      <c r="J3219" s="50" t="n"/>
      <c r="K3219" s="52">
        <f>IF(OR($A3219="",$E3219=""),"",IF($P3219=1,0,N($E3219)*N($F3219)-N($G3219)+N($H3219)))</f>
        <v/>
      </c>
      <c r="L3219" s="52">
        <f>IF(K3219="","",IF($P3219=1,0,N($E3219)*IFERROR(INDEX(Products!$D$8:$D$307,MATCH($D3219,Products!$A$8:$A$307,0)),0)))</f>
        <v/>
      </c>
      <c r="M3219" s="52">
        <f>IF(OR(K3219="",$O3219=0),IF(K3219="","",0),IF($P3219=1,0,K3219*(N(INDEX(Settings!$E$11:$E$18,$O3219))+N(INDEX(Settings!$G$11:$G$18,$O3219)))+N(INDEX(Settings!$F$11:$F$18,$O3219))))</f>
        <v/>
      </c>
      <c r="N3219" s="53">
        <f>IF(K3219="","",K3219-L3219-M3219-N($I3219)-$P3219*N(Settings!$D$20))</f>
        <v/>
      </c>
      <c r="O3219">
        <f>IF($C3219="",0,IFERROR(MATCH($C3219,Settings!$D$11:$D$18,0),0))</f>
        <v/>
      </c>
      <c r="P3219">
        <f>IF(LOWER(TRIM($J3219&amp;""))="x",1,0)</f>
        <v/>
      </c>
    </row>
    <row r="3220">
      <c r="A3220" s="49" t="n"/>
      <c r="B3220" s="50" t="n"/>
      <c r="C3220" s="50" t="n"/>
      <c r="D3220" s="50" t="n"/>
      <c r="E3220" s="50" t="n"/>
      <c r="F3220" s="51" t="n"/>
      <c r="G3220" s="51" t="n"/>
      <c r="H3220" s="51" t="n"/>
      <c r="I3220" s="51" t="n"/>
      <c r="J3220" s="50" t="n"/>
      <c r="K3220" s="52">
        <f>IF(OR($A3220="",$E3220=""),"",IF($P3220=1,0,N($E3220)*N($F3220)-N($G3220)+N($H3220)))</f>
        <v/>
      </c>
      <c r="L3220" s="52">
        <f>IF(K3220="","",IF($P3220=1,0,N($E3220)*IFERROR(INDEX(Products!$D$8:$D$307,MATCH($D3220,Products!$A$8:$A$307,0)),0)))</f>
        <v/>
      </c>
      <c r="M3220" s="52">
        <f>IF(OR(K3220="",$O3220=0),IF(K3220="","",0),IF($P3220=1,0,K3220*(N(INDEX(Settings!$E$11:$E$18,$O3220))+N(INDEX(Settings!$G$11:$G$18,$O3220)))+N(INDEX(Settings!$F$11:$F$18,$O3220))))</f>
        <v/>
      </c>
      <c r="N3220" s="53">
        <f>IF(K3220="","",K3220-L3220-M3220-N($I3220)-$P3220*N(Settings!$D$20))</f>
        <v/>
      </c>
      <c r="O3220">
        <f>IF($C3220="",0,IFERROR(MATCH($C3220,Settings!$D$11:$D$18,0),0))</f>
        <v/>
      </c>
      <c r="P3220">
        <f>IF(LOWER(TRIM($J3220&amp;""))="x",1,0)</f>
        <v/>
      </c>
    </row>
    <row r="3221">
      <c r="A3221" s="49" t="n"/>
      <c r="B3221" s="50" t="n"/>
      <c r="C3221" s="50" t="n"/>
      <c r="D3221" s="50" t="n"/>
      <c r="E3221" s="50" t="n"/>
      <c r="F3221" s="51" t="n"/>
      <c r="G3221" s="51" t="n"/>
      <c r="H3221" s="51" t="n"/>
      <c r="I3221" s="51" t="n"/>
      <c r="J3221" s="50" t="n"/>
      <c r="K3221" s="52">
        <f>IF(OR($A3221="",$E3221=""),"",IF($P3221=1,0,N($E3221)*N($F3221)-N($G3221)+N($H3221)))</f>
        <v/>
      </c>
      <c r="L3221" s="52">
        <f>IF(K3221="","",IF($P3221=1,0,N($E3221)*IFERROR(INDEX(Products!$D$8:$D$307,MATCH($D3221,Products!$A$8:$A$307,0)),0)))</f>
        <v/>
      </c>
      <c r="M3221" s="52">
        <f>IF(OR(K3221="",$O3221=0),IF(K3221="","",0),IF($P3221=1,0,K3221*(N(INDEX(Settings!$E$11:$E$18,$O3221))+N(INDEX(Settings!$G$11:$G$18,$O3221)))+N(INDEX(Settings!$F$11:$F$18,$O3221))))</f>
        <v/>
      </c>
      <c r="N3221" s="53">
        <f>IF(K3221="","",K3221-L3221-M3221-N($I3221)-$P3221*N(Settings!$D$20))</f>
        <v/>
      </c>
      <c r="O3221">
        <f>IF($C3221="",0,IFERROR(MATCH($C3221,Settings!$D$11:$D$18,0),0))</f>
        <v/>
      </c>
      <c r="P3221">
        <f>IF(LOWER(TRIM($J3221&amp;""))="x",1,0)</f>
        <v/>
      </c>
    </row>
    <row r="3222">
      <c r="A3222" s="49" t="n"/>
      <c r="B3222" s="50" t="n"/>
      <c r="C3222" s="50" t="n"/>
      <c r="D3222" s="50" t="n"/>
      <c r="E3222" s="50" t="n"/>
      <c r="F3222" s="51" t="n"/>
      <c r="G3222" s="51" t="n"/>
      <c r="H3222" s="51" t="n"/>
      <c r="I3222" s="51" t="n"/>
      <c r="J3222" s="50" t="n"/>
      <c r="K3222" s="52">
        <f>IF(OR($A3222="",$E3222=""),"",IF($P3222=1,0,N($E3222)*N($F3222)-N($G3222)+N($H3222)))</f>
        <v/>
      </c>
      <c r="L3222" s="52">
        <f>IF(K3222="","",IF($P3222=1,0,N($E3222)*IFERROR(INDEX(Products!$D$8:$D$307,MATCH($D3222,Products!$A$8:$A$307,0)),0)))</f>
        <v/>
      </c>
      <c r="M3222" s="52">
        <f>IF(OR(K3222="",$O3222=0),IF(K3222="","",0),IF($P3222=1,0,K3222*(N(INDEX(Settings!$E$11:$E$18,$O3222))+N(INDEX(Settings!$G$11:$G$18,$O3222)))+N(INDEX(Settings!$F$11:$F$18,$O3222))))</f>
        <v/>
      </c>
      <c r="N3222" s="53">
        <f>IF(K3222="","",K3222-L3222-M3222-N($I3222)-$P3222*N(Settings!$D$20))</f>
        <v/>
      </c>
      <c r="O3222">
        <f>IF($C3222="",0,IFERROR(MATCH($C3222,Settings!$D$11:$D$18,0),0))</f>
        <v/>
      </c>
      <c r="P3222">
        <f>IF(LOWER(TRIM($J3222&amp;""))="x",1,0)</f>
        <v/>
      </c>
    </row>
    <row r="3223">
      <c r="A3223" s="49" t="n"/>
      <c r="B3223" s="50" t="n"/>
      <c r="C3223" s="50" t="n"/>
      <c r="D3223" s="50" t="n"/>
      <c r="E3223" s="50" t="n"/>
      <c r="F3223" s="51" t="n"/>
      <c r="G3223" s="51" t="n"/>
      <c r="H3223" s="51" t="n"/>
      <c r="I3223" s="51" t="n"/>
      <c r="J3223" s="50" t="n"/>
      <c r="K3223" s="52">
        <f>IF(OR($A3223="",$E3223=""),"",IF($P3223=1,0,N($E3223)*N($F3223)-N($G3223)+N($H3223)))</f>
        <v/>
      </c>
      <c r="L3223" s="52">
        <f>IF(K3223="","",IF($P3223=1,0,N($E3223)*IFERROR(INDEX(Products!$D$8:$D$307,MATCH($D3223,Products!$A$8:$A$307,0)),0)))</f>
        <v/>
      </c>
      <c r="M3223" s="52">
        <f>IF(OR(K3223="",$O3223=0),IF(K3223="","",0),IF($P3223=1,0,K3223*(N(INDEX(Settings!$E$11:$E$18,$O3223))+N(INDEX(Settings!$G$11:$G$18,$O3223)))+N(INDEX(Settings!$F$11:$F$18,$O3223))))</f>
        <v/>
      </c>
      <c r="N3223" s="53">
        <f>IF(K3223="","",K3223-L3223-M3223-N($I3223)-$P3223*N(Settings!$D$20))</f>
        <v/>
      </c>
      <c r="O3223">
        <f>IF($C3223="",0,IFERROR(MATCH($C3223,Settings!$D$11:$D$18,0),0))</f>
        <v/>
      </c>
      <c r="P3223">
        <f>IF(LOWER(TRIM($J3223&amp;""))="x",1,0)</f>
        <v/>
      </c>
    </row>
    <row r="3224">
      <c r="A3224" s="49" t="n"/>
      <c r="B3224" s="50" t="n"/>
      <c r="C3224" s="50" t="n"/>
      <c r="D3224" s="50" t="n"/>
      <c r="E3224" s="50" t="n"/>
      <c r="F3224" s="51" t="n"/>
      <c r="G3224" s="51" t="n"/>
      <c r="H3224" s="51" t="n"/>
      <c r="I3224" s="51" t="n"/>
      <c r="J3224" s="50" t="n"/>
      <c r="K3224" s="52">
        <f>IF(OR($A3224="",$E3224=""),"",IF($P3224=1,0,N($E3224)*N($F3224)-N($G3224)+N($H3224)))</f>
        <v/>
      </c>
      <c r="L3224" s="52">
        <f>IF(K3224="","",IF($P3224=1,0,N($E3224)*IFERROR(INDEX(Products!$D$8:$D$307,MATCH($D3224,Products!$A$8:$A$307,0)),0)))</f>
        <v/>
      </c>
      <c r="M3224" s="52">
        <f>IF(OR(K3224="",$O3224=0),IF(K3224="","",0),IF($P3224=1,0,K3224*(N(INDEX(Settings!$E$11:$E$18,$O3224))+N(INDEX(Settings!$G$11:$G$18,$O3224)))+N(INDEX(Settings!$F$11:$F$18,$O3224))))</f>
        <v/>
      </c>
      <c r="N3224" s="53">
        <f>IF(K3224="","",K3224-L3224-M3224-N($I3224)-$P3224*N(Settings!$D$20))</f>
        <v/>
      </c>
      <c r="O3224">
        <f>IF($C3224="",0,IFERROR(MATCH($C3224,Settings!$D$11:$D$18,0),0))</f>
        <v/>
      </c>
      <c r="P3224">
        <f>IF(LOWER(TRIM($J3224&amp;""))="x",1,0)</f>
        <v/>
      </c>
    </row>
    <row r="3225">
      <c r="A3225" s="49" t="n"/>
      <c r="B3225" s="50" t="n"/>
      <c r="C3225" s="50" t="n"/>
      <c r="D3225" s="50" t="n"/>
      <c r="E3225" s="50" t="n"/>
      <c r="F3225" s="51" t="n"/>
      <c r="G3225" s="51" t="n"/>
      <c r="H3225" s="51" t="n"/>
      <c r="I3225" s="51" t="n"/>
      <c r="J3225" s="50" t="n"/>
      <c r="K3225" s="52">
        <f>IF(OR($A3225="",$E3225=""),"",IF($P3225=1,0,N($E3225)*N($F3225)-N($G3225)+N($H3225)))</f>
        <v/>
      </c>
      <c r="L3225" s="52">
        <f>IF(K3225="","",IF($P3225=1,0,N($E3225)*IFERROR(INDEX(Products!$D$8:$D$307,MATCH($D3225,Products!$A$8:$A$307,0)),0)))</f>
        <v/>
      </c>
      <c r="M3225" s="52">
        <f>IF(OR(K3225="",$O3225=0),IF(K3225="","",0),IF($P3225=1,0,K3225*(N(INDEX(Settings!$E$11:$E$18,$O3225))+N(INDEX(Settings!$G$11:$G$18,$O3225)))+N(INDEX(Settings!$F$11:$F$18,$O3225))))</f>
        <v/>
      </c>
      <c r="N3225" s="53">
        <f>IF(K3225="","",K3225-L3225-M3225-N($I3225)-$P3225*N(Settings!$D$20))</f>
        <v/>
      </c>
      <c r="O3225">
        <f>IF($C3225="",0,IFERROR(MATCH($C3225,Settings!$D$11:$D$18,0),0))</f>
        <v/>
      </c>
      <c r="P3225">
        <f>IF(LOWER(TRIM($J3225&amp;""))="x",1,0)</f>
        <v/>
      </c>
    </row>
    <row r="3226">
      <c r="A3226" s="49" t="n"/>
      <c r="B3226" s="50" t="n"/>
      <c r="C3226" s="50" t="n"/>
      <c r="D3226" s="50" t="n"/>
      <c r="E3226" s="50" t="n"/>
      <c r="F3226" s="51" t="n"/>
      <c r="G3226" s="51" t="n"/>
      <c r="H3226" s="51" t="n"/>
      <c r="I3226" s="51" t="n"/>
      <c r="J3226" s="50" t="n"/>
      <c r="K3226" s="52">
        <f>IF(OR($A3226="",$E3226=""),"",IF($P3226=1,0,N($E3226)*N($F3226)-N($G3226)+N($H3226)))</f>
        <v/>
      </c>
      <c r="L3226" s="52">
        <f>IF(K3226="","",IF($P3226=1,0,N($E3226)*IFERROR(INDEX(Products!$D$8:$D$307,MATCH($D3226,Products!$A$8:$A$307,0)),0)))</f>
        <v/>
      </c>
      <c r="M3226" s="52">
        <f>IF(OR(K3226="",$O3226=0),IF(K3226="","",0),IF($P3226=1,0,K3226*(N(INDEX(Settings!$E$11:$E$18,$O3226))+N(INDEX(Settings!$G$11:$G$18,$O3226)))+N(INDEX(Settings!$F$11:$F$18,$O3226))))</f>
        <v/>
      </c>
      <c r="N3226" s="53">
        <f>IF(K3226="","",K3226-L3226-M3226-N($I3226)-$P3226*N(Settings!$D$20))</f>
        <v/>
      </c>
      <c r="O3226">
        <f>IF($C3226="",0,IFERROR(MATCH($C3226,Settings!$D$11:$D$18,0),0))</f>
        <v/>
      </c>
      <c r="P3226">
        <f>IF(LOWER(TRIM($J3226&amp;""))="x",1,0)</f>
        <v/>
      </c>
    </row>
    <row r="3227">
      <c r="A3227" s="49" t="n"/>
      <c r="B3227" s="50" t="n"/>
      <c r="C3227" s="50" t="n"/>
      <c r="D3227" s="50" t="n"/>
      <c r="E3227" s="50" t="n"/>
      <c r="F3227" s="51" t="n"/>
      <c r="G3227" s="51" t="n"/>
      <c r="H3227" s="51" t="n"/>
      <c r="I3227" s="51" t="n"/>
      <c r="J3227" s="50" t="n"/>
      <c r="K3227" s="52">
        <f>IF(OR($A3227="",$E3227=""),"",IF($P3227=1,0,N($E3227)*N($F3227)-N($G3227)+N($H3227)))</f>
        <v/>
      </c>
      <c r="L3227" s="52">
        <f>IF(K3227="","",IF($P3227=1,0,N($E3227)*IFERROR(INDEX(Products!$D$8:$D$307,MATCH($D3227,Products!$A$8:$A$307,0)),0)))</f>
        <v/>
      </c>
      <c r="M3227" s="52">
        <f>IF(OR(K3227="",$O3227=0),IF(K3227="","",0),IF($P3227=1,0,K3227*(N(INDEX(Settings!$E$11:$E$18,$O3227))+N(INDEX(Settings!$G$11:$G$18,$O3227)))+N(INDEX(Settings!$F$11:$F$18,$O3227))))</f>
        <v/>
      </c>
      <c r="N3227" s="53">
        <f>IF(K3227="","",K3227-L3227-M3227-N($I3227)-$P3227*N(Settings!$D$20))</f>
        <v/>
      </c>
      <c r="O3227">
        <f>IF($C3227="",0,IFERROR(MATCH($C3227,Settings!$D$11:$D$18,0),0))</f>
        <v/>
      </c>
      <c r="P3227">
        <f>IF(LOWER(TRIM($J3227&amp;""))="x",1,0)</f>
        <v/>
      </c>
    </row>
    <row r="3228">
      <c r="A3228" s="49" t="n"/>
      <c r="B3228" s="50" t="n"/>
      <c r="C3228" s="50" t="n"/>
      <c r="D3228" s="50" t="n"/>
      <c r="E3228" s="50" t="n"/>
      <c r="F3228" s="51" t="n"/>
      <c r="G3228" s="51" t="n"/>
      <c r="H3228" s="51" t="n"/>
      <c r="I3228" s="51" t="n"/>
      <c r="J3228" s="50" t="n"/>
      <c r="K3228" s="52">
        <f>IF(OR($A3228="",$E3228=""),"",IF($P3228=1,0,N($E3228)*N($F3228)-N($G3228)+N($H3228)))</f>
        <v/>
      </c>
      <c r="L3228" s="52">
        <f>IF(K3228="","",IF($P3228=1,0,N($E3228)*IFERROR(INDEX(Products!$D$8:$D$307,MATCH($D3228,Products!$A$8:$A$307,0)),0)))</f>
        <v/>
      </c>
      <c r="M3228" s="52">
        <f>IF(OR(K3228="",$O3228=0),IF(K3228="","",0),IF($P3228=1,0,K3228*(N(INDEX(Settings!$E$11:$E$18,$O3228))+N(INDEX(Settings!$G$11:$G$18,$O3228)))+N(INDEX(Settings!$F$11:$F$18,$O3228))))</f>
        <v/>
      </c>
      <c r="N3228" s="53">
        <f>IF(K3228="","",K3228-L3228-M3228-N($I3228)-$P3228*N(Settings!$D$20))</f>
        <v/>
      </c>
      <c r="O3228">
        <f>IF($C3228="",0,IFERROR(MATCH($C3228,Settings!$D$11:$D$18,0),0))</f>
        <v/>
      </c>
      <c r="P3228">
        <f>IF(LOWER(TRIM($J3228&amp;""))="x",1,0)</f>
        <v/>
      </c>
    </row>
    <row r="3229">
      <c r="A3229" s="49" t="n"/>
      <c r="B3229" s="50" t="n"/>
      <c r="C3229" s="50" t="n"/>
      <c r="D3229" s="50" t="n"/>
      <c r="E3229" s="50" t="n"/>
      <c r="F3229" s="51" t="n"/>
      <c r="G3229" s="51" t="n"/>
      <c r="H3229" s="51" t="n"/>
      <c r="I3229" s="51" t="n"/>
      <c r="J3229" s="50" t="n"/>
      <c r="K3229" s="52">
        <f>IF(OR($A3229="",$E3229=""),"",IF($P3229=1,0,N($E3229)*N($F3229)-N($G3229)+N($H3229)))</f>
        <v/>
      </c>
      <c r="L3229" s="52">
        <f>IF(K3229="","",IF($P3229=1,0,N($E3229)*IFERROR(INDEX(Products!$D$8:$D$307,MATCH($D3229,Products!$A$8:$A$307,0)),0)))</f>
        <v/>
      </c>
      <c r="M3229" s="52">
        <f>IF(OR(K3229="",$O3229=0),IF(K3229="","",0),IF($P3229=1,0,K3229*(N(INDEX(Settings!$E$11:$E$18,$O3229))+N(INDEX(Settings!$G$11:$G$18,$O3229)))+N(INDEX(Settings!$F$11:$F$18,$O3229))))</f>
        <v/>
      </c>
      <c r="N3229" s="53">
        <f>IF(K3229="","",K3229-L3229-M3229-N($I3229)-$P3229*N(Settings!$D$20))</f>
        <v/>
      </c>
      <c r="O3229">
        <f>IF($C3229="",0,IFERROR(MATCH($C3229,Settings!$D$11:$D$18,0),0))</f>
        <v/>
      </c>
      <c r="P3229">
        <f>IF(LOWER(TRIM($J3229&amp;""))="x",1,0)</f>
        <v/>
      </c>
    </row>
    <row r="3230">
      <c r="A3230" s="49" t="n"/>
      <c r="B3230" s="50" t="n"/>
      <c r="C3230" s="50" t="n"/>
      <c r="D3230" s="50" t="n"/>
      <c r="E3230" s="50" t="n"/>
      <c r="F3230" s="51" t="n"/>
      <c r="G3230" s="51" t="n"/>
      <c r="H3230" s="51" t="n"/>
      <c r="I3230" s="51" t="n"/>
      <c r="J3230" s="50" t="n"/>
      <c r="K3230" s="52">
        <f>IF(OR($A3230="",$E3230=""),"",IF($P3230=1,0,N($E3230)*N($F3230)-N($G3230)+N($H3230)))</f>
        <v/>
      </c>
      <c r="L3230" s="52">
        <f>IF(K3230="","",IF($P3230=1,0,N($E3230)*IFERROR(INDEX(Products!$D$8:$D$307,MATCH($D3230,Products!$A$8:$A$307,0)),0)))</f>
        <v/>
      </c>
      <c r="M3230" s="52">
        <f>IF(OR(K3230="",$O3230=0),IF(K3230="","",0),IF($P3230=1,0,K3230*(N(INDEX(Settings!$E$11:$E$18,$O3230))+N(INDEX(Settings!$G$11:$G$18,$O3230)))+N(INDEX(Settings!$F$11:$F$18,$O3230))))</f>
        <v/>
      </c>
      <c r="N3230" s="53">
        <f>IF(K3230="","",K3230-L3230-M3230-N($I3230)-$P3230*N(Settings!$D$20))</f>
        <v/>
      </c>
      <c r="O3230">
        <f>IF($C3230="",0,IFERROR(MATCH($C3230,Settings!$D$11:$D$18,0),0))</f>
        <v/>
      </c>
      <c r="P3230">
        <f>IF(LOWER(TRIM($J3230&amp;""))="x",1,0)</f>
        <v/>
      </c>
    </row>
    <row r="3231">
      <c r="A3231" s="49" t="n"/>
      <c r="B3231" s="50" t="n"/>
      <c r="C3231" s="50" t="n"/>
      <c r="D3231" s="50" t="n"/>
      <c r="E3231" s="50" t="n"/>
      <c r="F3231" s="51" t="n"/>
      <c r="G3231" s="51" t="n"/>
      <c r="H3231" s="51" t="n"/>
      <c r="I3231" s="51" t="n"/>
      <c r="J3231" s="50" t="n"/>
      <c r="K3231" s="52">
        <f>IF(OR($A3231="",$E3231=""),"",IF($P3231=1,0,N($E3231)*N($F3231)-N($G3231)+N($H3231)))</f>
        <v/>
      </c>
      <c r="L3231" s="52">
        <f>IF(K3231="","",IF($P3231=1,0,N($E3231)*IFERROR(INDEX(Products!$D$8:$D$307,MATCH($D3231,Products!$A$8:$A$307,0)),0)))</f>
        <v/>
      </c>
      <c r="M3231" s="52">
        <f>IF(OR(K3231="",$O3231=0),IF(K3231="","",0),IF($P3231=1,0,K3231*(N(INDEX(Settings!$E$11:$E$18,$O3231))+N(INDEX(Settings!$G$11:$G$18,$O3231)))+N(INDEX(Settings!$F$11:$F$18,$O3231))))</f>
        <v/>
      </c>
      <c r="N3231" s="53">
        <f>IF(K3231="","",K3231-L3231-M3231-N($I3231)-$P3231*N(Settings!$D$20))</f>
        <v/>
      </c>
      <c r="O3231">
        <f>IF($C3231="",0,IFERROR(MATCH($C3231,Settings!$D$11:$D$18,0),0))</f>
        <v/>
      </c>
      <c r="P3231">
        <f>IF(LOWER(TRIM($J3231&amp;""))="x",1,0)</f>
        <v/>
      </c>
    </row>
    <row r="3232">
      <c r="A3232" s="49" t="n"/>
      <c r="B3232" s="50" t="n"/>
      <c r="C3232" s="50" t="n"/>
      <c r="D3232" s="50" t="n"/>
      <c r="E3232" s="50" t="n"/>
      <c r="F3232" s="51" t="n"/>
      <c r="G3232" s="51" t="n"/>
      <c r="H3232" s="51" t="n"/>
      <c r="I3232" s="51" t="n"/>
      <c r="J3232" s="50" t="n"/>
      <c r="K3232" s="52">
        <f>IF(OR($A3232="",$E3232=""),"",IF($P3232=1,0,N($E3232)*N($F3232)-N($G3232)+N($H3232)))</f>
        <v/>
      </c>
      <c r="L3232" s="52">
        <f>IF(K3232="","",IF($P3232=1,0,N($E3232)*IFERROR(INDEX(Products!$D$8:$D$307,MATCH($D3232,Products!$A$8:$A$307,0)),0)))</f>
        <v/>
      </c>
      <c r="M3232" s="52">
        <f>IF(OR(K3232="",$O3232=0),IF(K3232="","",0),IF($P3232=1,0,K3232*(N(INDEX(Settings!$E$11:$E$18,$O3232))+N(INDEX(Settings!$G$11:$G$18,$O3232)))+N(INDEX(Settings!$F$11:$F$18,$O3232))))</f>
        <v/>
      </c>
      <c r="N3232" s="53">
        <f>IF(K3232="","",K3232-L3232-M3232-N($I3232)-$P3232*N(Settings!$D$20))</f>
        <v/>
      </c>
      <c r="O3232">
        <f>IF($C3232="",0,IFERROR(MATCH($C3232,Settings!$D$11:$D$18,0),0))</f>
        <v/>
      </c>
      <c r="P3232">
        <f>IF(LOWER(TRIM($J3232&amp;""))="x",1,0)</f>
        <v/>
      </c>
    </row>
    <row r="3233">
      <c r="A3233" s="49" t="n"/>
      <c r="B3233" s="50" t="n"/>
      <c r="C3233" s="50" t="n"/>
      <c r="D3233" s="50" t="n"/>
      <c r="E3233" s="50" t="n"/>
      <c r="F3233" s="51" t="n"/>
      <c r="G3233" s="51" t="n"/>
      <c r="H3233" s="51" t="n"/>
      <c r="I3233" s="51" t="n"/>
      <c r="J3233" s="50" t="n"/>
      <c r="K3233" s="52">
        <f>IF(OR($A3233="",$E3233=""),"",IF($P3233=1,0,N($E3233)*N($F3233)-N($G3233)+N($H3233)))</f>
        <v/>
      </c>
      <c r="L3233" s="52">
        <f>IF(K3233="","",IF($P3233=1,0,N($E3233)*IFERROR(INDEX(Products!$D$8:$D$307,MATCH($D3233,Products!$A$8:$A$307,0)),0)))</f>
        <v/>
      </c>
      <c r="M3233" s="52">
        <f>IF(OR(K3233="",$O3233=0),IF(K3233="","",0),IF($P3233=1,0,K3233*(N(INDEX(Settings!$E$11:$E$18,$O3233))+N(INDEX(Settings!$G$11:$G$18,$O3233)))+N(INDEX(Settings!$F$11:$F$18,$O3233))))</f>
        <v/>
      </c>
      <c r="N3233" s="53">
        <f>IF(K3233="","",K3233-L3233-M3233-N($I3233)-$P3233*N(Settings!$D$20))</f>
        <v/>
      </c>
      <c r="O3233">
        <f>IF($C3233="",0,IFERROR(MATCH($C3233,Settings!$D$11:$D$18,0),0))</f>
        <v/>
      </c>
      <c r="P3233">
        <f>IF(LOWER(TRIM($J3233&amp;""))="x",1,0)</f>
        <v/>
      </c>
    </row>
    <row r="3234">
      <c r="A3234" s="49" t="n"/>
      <c r="B3234" s="50" t="n"/>
      <c r="C3234" s="50" t="n"/>
      <c r="D3234" s="50" t="n"/>
      <c r="E3234" s="50" t="n"/>
      <c r="F3234" s="51" t="n"/>
      <c r="G3234" s="51" t="n"/>
      <c r="H3234" s="51" t="n"/>
      <c r="I3234" s="51" t="n"/>
      <c r="J3234" s="50" t="n"/>
      <c r="K3234" s="52">
        <f>IF(OR($A3234="",$E3234=""),"",IF($P3234=1,0,N($E3234)*N($F3234)-N($G3234)+N($H3234)))</f>
        <v/>
      </c>
      <c r="L3234" s="52">
        <f>IF(K3234="","",IF($P3234=1,0,N($E3234)*IFERROR(INDEX(Products!$D$8:$D$307,MATCH($D3234,Products!$A$8:$A$307,0)),0)))</f>
        <v/>
      </c>
      <c r="M3234" s="52">
        <f>IF(OR(K3234="",$O3234=0),IF(K3234="","",0),IF($P3234=1,0,K3234*(N(INDEX(Settings!$E$11:$E$18,$O3234))+N(INDEX(Settings!$G$11:$G$18,$O3234)))+N(INDEX(Settings!$F$11:$F$18,$O3234))))</f>
        <v/>
      </c>
      <c r="N3234" s="53">
        <f>IF(K3234="","",K3234-L3234-M3234-N($I3234)-$P3234*N(Settings!$D$20))</f>
        <v/>
      </c>
      <c r="O3234">
        <f>IF($C3234="",0,IFERROR(MATCH($C3234,Settings!$D$11:$D$18,0),0))</f>
        <v/>
      </c>
      <c r="P3234">
        <f>IF(LOWER(TRIM($J3234&amp;""))="x",1,0)</f>
        <v/>
      </c>
    </row>
    <row r="3235">
      <c r="A3235" s="49" t="n"/>
      <c r="B3235" s="50" t="n"/>
      <c r="C3235" s="50" t="n"/>
      <c r="D3235" s="50" t="n"/>
      <c r="E3235" s="50" t="n"/>
      <c r="F3235" s="51" t="n"/>
      <c r="G3235" s="51" t="n"/>
      <c r="H3235" s="51" t="n"/>
      <c r="I3235" s="51" t="n"/>
      <c r="J3235" s="50" t="n"/>
      <c r="K3235" s="52">
        <f>IF(OR($A3235="",$E3235=""),"",IF($P3235=1,0,N($E3235)*N($F3235)-N($G3235)+N($H3235)))</f>
        <v/>
      </c>
      <c r="L3235" s="52">
        <f>IF(K3235="","",IF($P3235=1,0,N($E3235)*IFERROR(INDEX(Products!$D$8:$D$307,MATCH($D3235,Products!$A$8:$A$307,0)),0)))</f>
        <v/>
      </c>
      <c r="M3235" s="52">
        <f>IF(OR(K3235="",$O3235=0),IF(K3235="","",0),IF($P3235=1,0,K3235*(N(INDEX(Settings!$E$11:$E$18,$O3235))+N(INDEX(Settings!$G$11:$G$18,$O3235)))+N(INDEX(Settings!$F$11:$F$18,$O3235))))</f>
        <v/>
      </c>
      <c r="N3235" s="53">
        <f>IF(K3235="","",K3235-L3235-M3235-N($I3235)-$P3235*N(Settings!$D$20))</f>
        <v/>
      </c>
      <c r="O3235">
        <f>IF($C3235="",0,IFERROR(MATCH($C3235,Settings!$D$11:$D$18,0),0))</f>
        <v/>
      </c>
      <c r="P3235">
        <f>IF(LOWER(TRIM($J3235&amp;""))="x",1,0)</f>
        <v/>
      </c>
    </row>
    <row r="3236">
      <c r="A3236" s="49" t="n"/>
      <c r="B3236" s="50" t="n"/>
      <c r="C3236" s="50" t="n"/>
      <c r="D3236" s="50" t="n"/>
      <c r="E3236" s="50" t="n"/>
      <c r="F3236" s="51" t="n"/>
      <c r="G3236" s="51" t="n"/>
      <c r="H3236" s="51" t="n"/>
      <c r="I3236" s="51" t="n"/>
      <c r="J3236" s="50" t="n"/>
      <c r="K3236" s="52">
        <f>IF(OR($A3236="",$E3236=""),"",IF($P3236=1,0,N($E3236)*N($F3236)-N($G3236)+N($H3236)))</f>
        <v/>
      </c>
      <c r="L3236" s="52">
        <f>IF(K3236="","",IF($P3236=1,0,N($E3236)*IFERROR(INDEX(Products!$D$8:$D$307,MATCH($D3236,Products!$A$8:$A$307,0)),0)))</f>
        <v/>
      </c>
      <c r="M3236" s="52">
        <f>IF(OR(K3236="",$O3236=0),IF(K3236="","",0),IF($P3236=1,0,K3236*(N(INDEX(Settings!$E$11:$E$18,$O3236))+N(INDEX(Settings!$G$11:$G$18,$O3236)))+N(INDEX(Settings!$F$11:$F$18,$O3236))))</f>
        <v/>
      </c>
      <c r="N3236" s="53">
        <f>IF(K3236="","",K3236-L3236-M3236-N($I3236)-$P3236*N(Settings!$D$20))</f>
        <v/>
      </c>
      <c r="O3236">
        <f>IF($C3236="",0,IFERROR(MATCH($C3236,Settings!$D$11:$D$18,0),0))</f>
        <v/>
      </c>
      <c r="P3236">
        <f>IF(LOWER(TRIM($J3236&amp;""))="x",1,0)</f>
        <v/>
      </c>
    </row>
    <row r="3237">
      <c r="A3237" s="49" t="n"/>
      <c r="B3237" s="50" t="n"/>
      <c r="C3237" s="50" t="n"/>
      <c r="D3237" s="50" t="n"/>
      <c r="E3237" s="50" t="n"/>
      <c r="F3237" s="51" t="n"/>
      <c r="G3237" s="51" t="n"/>
      <c r="H3237" s="51" t="n"/>
      <c r="I3237" s="51" t="n"/>
      <c r="J3237" s="50" t="n"/>
      <c r="K3237" s="52">
        <f>IF(OR($A3237="",$E3237=""),"",IF($P3237=1,0,N($E3237)*N($F3237)-N($G3237)+N($H3237)))</f>
        <v/>
      </c>
      <c r="L3237" s="52">
        <f>IF(K3237="","",IF($P3237=1,0,N($E3237)*IFERROR(INDEX(Products!$D$8:$D$307,MATCH($D3237,Products!$A$8:$A$307,0)),0)))</f>
        <v/>
      </c>
      <c r="M3237" s="52">
        <f>IF(OR(K3237="",$O3237=0),IF(K3237="","",0),IF($P3237=1,0,K3237*(N(INDEX(Settings!$E$11:$E$18,$O3237))+N(INDEX(Settings!$G$11:$G$18,$O3237)))+N(INDEX(Settings!$F$11:$F$18,$O3237))))</f>
        <v/>
      </c>
      <c r="N3237" s="53">
        <f>IF(K3237="","",K3237-L3237-M3237-N($I3237)-$P3237*N(Settings!$D$20))</f>
        <v/>
      </c>
      <c r="O3237">
        <f>IF($C3237="",0,IFERROR(MATCH($C3237,Settings!$D$11:$D$18,0),0))</f>
        <v/>
      </c>
      <c r="P3237">
        <f>IF(LOWER(TRIM($J3237&amp;""))="x",1,0)</f>
        <v/>
      </c>
    </row>
    <row r="3238">
      <c r="A3238" s="49" t="n"/>
      <c r="B3238" s="50" t="n"/>
      <c r="C3238" s="50" t="n"/>
      <c r="D3238" s="50" t="n"/>
      <c r="E3238" s="50" t="n"/>
      <c r="F3238" s="51" t="n"/>
      <c r="G3238" s="51" t="n"/>
      <c r="H3238" s="51" t="n"/>
      <c r="I3238" s="51" t="n"/>
      <c r="J3238" s="50" t="n"/>
      <c r="K3238" s="52">
        <f>IF(OR($A3238="",$E3238=""),"",IF($P3238=1,0,N($E3238)*N($F3238)-N($G3238)+N($H3238)))</f>
        <v/>
      </c>
      <c r="L3238" s="52">
        <f>IF(K3238="","",IF($P3238=1,0,N($E3238)*IFERROR(INDEX(Products!$D$8:$D$307,MATCH($D3238,Products!$A$8:$A$307,0)),0)))</f>
        <v/>
      </c>
      <c r="M3238" s="52">
        <f>IF(OR(K3238="",$O3238=0),IF(K3238="","",0),IF($P3238=1,0,K3238*(N(INDEX(Settings!$E$11:$E$18,$O3238))+N(INDEX(Settings!$G$11:$G$18,$O3238)))+N(INDEX(Settings!$F$11:$F$18,$O3238))))</f>
        <v/>
      </c>
      <c r="N3238" s="53">
        <f>IF(K3238="","",K3238-L3238-M3238-N($I3238)-$P3238*N(Settings!$D$20))</f>
        <v/>
      </c>
      <c r="O3238">
        <f>IF($C3238="",0,IFERROR(MATCH($C3238,Settings!$D$11:$D$18,0),0))</f>
        <v/>
      </c>
      <c r="P3238">
        <f>IF(LOWER(TRIM($J3238&amp;""))="x",1,0)</f>
        <v/>
      </c>
    </row>
    <row r="3239">
      <c r="A3239" s="49" t="n"/>
      <c r="B3239" s="50" t="n"/>
      <c r="C3239" s="50" t="n"/>
      <c r="D3239" s="50" t="n"/>
      <c r="E3239" s="50" t="n"/>
      <c r="F3239" s="51" t="n"/>
      <c r="G3239" s="51" t="n"/>
      <c r="H3239" s="51" t="n"/>
      <c r="I3239" s="51" t="n"/>
      <c r="J3239" s="50" t="n"/>
      <c r="K3239" s="52">
        <f>IF(OR($A3239="",$E3239=""),"",IF($P3239=1,0,N($E3239)*N($F3239)-N($G3239)+N($H3239)))</f>
        <v/>
      </c>
      <c r="L3239" s="52">
        <f>IF(K3239="","",IF($P3239=1,0,N($E3239)*IFERROR(INDEX(Products!$D$8:$D$307,MATCH($D3239,Products!$A$8:$A$307,0)),0)))</f>
        <v/>
      </c>
      <c r="M3239" s="52">
        <f>IF(OR(K3239="",$O3239=0),IF(K3239="","",0),IF($P3239=1,0,K3239*(N(INDEX(Settings!$E$11:$E$18,$O3239))+N(INDEX(Settings!$G$11:$G$18,$O3239)))+N(INDEX(Settings!$F$11:$F$18,$O3239))))</f>
        <v/>
      </c>
      <c r="N3239" s="53">
        <f>IF(K3239="","",K3239-L3239-M3239-N($I3239)-$P3239*N(Settings!$D$20))</f>
        <v/>
      </c>
      <c r="O3239">
        <f>IF($C3239="",0,IFERROR(MATCH($C3239,Settings!$D$11:$D$18,0),0))</f>
        <v/>
      </c>
      <c r="P3239">
        <f>IF(LOWER(TRIM($J3239&amp;""))="x",1,0)</f>
        <v/>
      </c>
    </row>
    <row r="3240">
      <c r="A3240" s="49" t="n"/>
      <c r="B3240" s="50" t="n"/>
      <c r="C3240" s="50" t="n"/>
      <c r="D3240" s="50" t="n"/>
      <c r="E3240" s="50" t="n"/>
      <c r="F3240" s="51" t="n"/>
      <c r="G3240" s="51" t="n"/>
      <c r="H3240" s="51" t="n"/>
      <c r="I3240" s="51" t="n"/>
      <c r="J3240" s="50" t="n"/>
      <c r="K3240" s="52">
        <f>IF(OR($A3240="",$E3240=""),"",IF($P3240=1,0,N($E3240)*N($F3240)-N($G3240)+N($H3240)))</f>
        <v/>
      </c>
      <c r="L3240" s="52">
        <f>IF(K3240="","",IF($P3240=1,0,N($E3240)*IFERROR(INDEX(Products!$D$8:$D$307,MATCH($D3240,Products!$A$8:$A$307,0)),0)))</f>
        <v/>
      </c>
      <c r="M3240" s="52">
        <f>IF(OR(K3240="",$O3240=0),IF(K3240="","",0),IF($P3240=1,0,K3240*(N(INDEX(Settings!$E$11:$E$18,$O3240))+N(INDEX(Settings!$G$11:$G$18,$O3240)))+N(INDEX(Settings!$F$11:$F$18,$O3240))))</f>
        <v/>
      </c>
      <c r="N3240" s="53">
        <f>IF(K3240="","",K3240-L3240-M3240-N($I3240)-$P3240*N(Settings!$D$20))</f>
        <v/>
      </c>
      <c r="O3240">
        <f>IF($C3240="",0,IFERROR(MATCH($C3240,Settings!$D$11:$D$18,0),0))</f>
        <v/>
      </c>
      <c r="P3240">
        <f>IF(LOWER(TRIM($J3240&amp;""))="x",1,0)</f>
        <v/>
      </c>
    </row>
    <row r="3241">
      <c r="A3241" s="49" t="n"/>
      <c r="B3241" s="50" t="n"/>
      <c r="C3241" s="50" t="n"/>
      <c r="D3241" s="50" t="n"/>
      <c r="E3241" s="50" t="n"/>
      <c r="F3241" s="51" t="n"/>
      <c r="G3241" s="51" t="n"/>
      <c r="H3241" s="51" t="n"/>
      <c r="I3241" s="51" t="n"/>
      <c r="J3241" s="50" t="n"/>
      <c r="K3241" s="52">
        <f>IF(OR($A3241="",$E3241=""),"",IF($P3241=1,0,N($E3241)*N($F3241)-N($G3241)+N($H3241)))</f>
        <v/>
      </c>
      <c r="L3241" s="52">
        <f>IF(K3241="","",IF($P3241=1,0,N($E3241)*IFERROR(INDEX(Products!$D$8:$D$307,MATCH($D3241,Products!$A$8:$A$307,0)),0)))</f>
        <v/>
      </c>
      <c r="M3241" s="52">
        <f>IF(OR(K3241="",$O3241=0),IF(K3241="","",0),IF($P3241=1,0,K3241*(N(INDEX(Settings!$E$11:$E$18,$O3241))+N(INDEX(Settings!$G$11:$G$18,$O3241)))+N(INDEX(Settings!$F$11:$F$18,$O3241))))</f>
        <v/>
      </c>
      <c r="N3241" s="53">
        <f>IF(K3241="","",K3241-L3241-M3241-N($I3241)-$P3241*N(Settings!$D$20))</f>
        <v/>
      </c>
      <c r="O3241">
        <f>IF($C3241="",0,IFERROR(MATCH($C3241,Settings!$D$11:$D$18,0),0))</f>
        <v/>
      </c>
      <c r="P3241">
        <f>IF(LOWER(TRIM($J3241&amp;""))="x",1,0)</f>
        <v/>
      </c>
    </row>
    <row r="3242">
      <c r="A3242" s="49" t="n"/>
      <c r="B3242" s="50" t="n"/>
      <c r="C3242" s="50" t="n"/>
      <c r="D3242" s="50" t="n"/>
      <c r="E3242" s="50" t="n"/>
      <c r="F3242" s="51" t="n"/>
      <c r="G3242" s="51" t="n"/>
      <c r="H3242" s="51" t="n"/>
      <c r="I3242" s="51" t="n"/>
      <c r="J3242" s="50" t="n"/>
      <c r="K3242" s="52">
        <f>IF(OR($A3242="",$E3242=""),"",IF($P3242=1,0,N($E3242)*N($F3242)-N($G3242)+N($H3242)))</f>
        <v/>
      </c>
      <c r="L3242" s="52">
        <f>IF(K3242="","",IF($P3242=1,0,N($E3242)*IFERROR(INDEX(Products!$D$8:$D$307,MATCH($D3242,Products!$A$8:$A$307,0)),0)))</f>
        <v/>
      </c>
      <c r="M3242" s="52">
        <f>IF(OR(K3242="",$O3242=0),IF(K3242="","",0),IF($P3242=1,0,K3242*(N(INDEX(Settings!$E$11:$E$18,$O3242))+N(INDEX(Settings!$G$11:$G$18,$O3242)))+N(INDEX(Settings!$F$11:$F$18,$O3242))))</f>
        <v/>
      </c>
      <c r="N3242" s="53">
        <f>IF(K3242="","",K3242-L3242-M3242-N($I3242)-$P3242*N(Settings!$D$20))</f>
        <v/>
      </c>
      <c r="O3242">
        <f>IF($C3242="",0,IFERROR(MATCH($C3242,Settings!$D$11:$D$18,0),0))</f>
        <v/>
      </c>
      <c r="P3242">
        <f>IF(LOWER(TRIM($J3242&amp;""))="x",1,0)</f>
        <v/>
      </c>
    </row>
    <row r="3243">
      <c r="A3243" s="49" t="n"/>
      <c r="B3243" s="50" t="n"/>
      <c r="C3243" s="50" t="n"/>
      <c r="D3243" s="50" t="n"/>
      <c r="E3243" s="50" t="n"/>
      <c r="F3243" s="51" t="n"/>
      <c r="G3243" s="51" t="n"/>
      <c r="H3243" s="51" t="n"/>
      <c r="I3243" s="51" t="n"/>
      <c r="J3243" s="50" t="n"/>
      <c r="K3243" s="52">
        <f>IF(OR($A3243="",$E3243=""),"",IF($P3243=1,0,N($E3243)*N($F3243)-N($G3243)+N($H3243)))</f>
        <v/>
      </c>
      <c r="L3243" s="52">
        <f>IF(K3243="","",IF($P3243=1,0,N($E3243)*IFERROR(INDEX(Products!$D$8:$D$307,MATCH($D3243,Products!$A$8:$A$307,0)),0)))</f>
        <v/>
      </c>
      <c r="M3243" s="52">
        <f>IF(OR(K3243="",$O3243=0),IF(K3243="","",0),IF($P3243=1,0,K3243*(N(INDEX(Settings!$E$11:$E$18,$O3243))+N(INDEX(Settings!$G$11:$G$18,$O3243)))+N(INDEX(Settings!$F$11:$F$18,$O3243))))</f>
        <v/>
      </c>
      <c r="N3243" s="53">
        <f>IF(K3243="","",K3243-L3243-M3243-N($I3243)-$P3243*N(Settings!$D$20))</f>
        <v/>
      </c>
      <c r="O3243">
        <f>IF($C3243="",0,IFERROR(MATCH($C3243,Settings!$D$11:$D$18,0),0))</f>
        <v/>
      </c>
      <c r="P3243">
        <f>IF(LOWER(TRIM($J3243&amp;""))="x",1,0)</f>
        <v/>
      </c>
    </row>
    <row r="3244">
      <c r="A3244" s="49" t="n"/>
      <c r="B3244" s="50" t="n"/>
      <c r="C3244" s="50" t="n"/>
      <c r="D3244" s="50" t="n"/>
      <c r="E3244" s="50" t="n"/>
      <c r="F3244" s="51" t="n"/>
      <c r="G3244" s="51" t="n"/>
      <c r="H3244" s="51" t="n"/>
      <c r="I3244" s="51" t="n"/>
      <c r="J3244" s="50" t="n"/>
      <c r="K3244" s="52">
        <f>IF(OR($A3244="",$E3244=""),"",IF($P3244=1,0,N($E3244)*N($F3244)-N($G3244)+N($H3244)))</f>
        <v/>
      </c>
      <c r="L3244" s="52">
        <f>IF(K3244="","",IF($P3244=1,0,N($E3244)*IFERROR(INDEX(Products!$D$8:$D$307,MATCH($D3244,Products!$A$8:$A$307,0)),0)))</f>
        <v/>
      </c>
      <c r="M3244" s="52">
        <f>IF(OR(K3244="",$O3244=0),IF(K3244="","",0),IF($P3244=1,0,K3244*(N(INDEX(Settings!$E$11:$E$18,$O3244))+N(INDEX(Settings!$G$11:$G$18,$O3244)))+N(INDEX(Settings!$F$11:$F$18,$O3244))))</f>
        <v/>
      </c>
      <c r="N3244" s="53">
        <f>IF(K3244="","",K3244-L3244-M3244-N($I3244)-$P3244*N(Settings!$D$20))</f>
        <v/>
      </c>
      <c r="O3244">
        <f>IF($C3244="",0,IFERROR(MATCH($C3244,Settings!$D$11:$D$18,0),0))</f>
        <v/>
      </c>
      <c r="P3244">
        <f>IF(LOWER(TRIM($J3244&amp;""))="x",1,0)</f>
        <v/>
      </c>
    </row>
    <row r="3245">
      <c r="A3245" s="49" t="n"/>
      <c r="B3245" s="50" t="n"/>
      <c r="C3245" s="50" t="n"/>
      <c r="D3245" s="50" t="n"/>
      <c r="E3245" s="50" t="n"/>
      <c r="F3245" s="51" t="n"/>
      <c r="G3245" s="51" t="n"/>
      <c r="H3245" s="51" t="n"/>
      <c r="I3245" s="51" t="n"/>
      <c r="J3245" s="50" t="n"/>
      <c r="K3245" s="52">
        <f>IF(OR($A3245="",$E3245=""),"",IF($P3245=1,0,N($E3245)*N($F3245)-N($G3245)+N($H3245)))</f>
        <v/>
      </c>
      <c r="L3245" s="52">
        <f>IF(K3245="","",IF($P3245=1,0,N($E3245)*IFERROR(INDEX(Products!$D$8:$D$307,MATCH($D3245,Products!$A$8:$A$307,0)),0)))</f>
        <v/>
      </c>
      <c r="M3245" s="52">
        <f>IF(OR(K3245="",$O3245=0),IF(K3245="","",0),IF($P3245=1,0,K3245*(N(INDEX(Settings!$E$11:$E$18,$O3245))+N(INDEX(Settings!$G$11:$G$18,$O3245)))+N(INDEX(Settings!$F$11:$F$18,$O3245))))</f>
        <v/>
      </c>
      <c r="N3245" s="53">
        <f>IF(K3245="","",K3245-L3245-M3245-N($I3245)-$P3245*N(Settings!$D$20))</f>
        <v/>
      </c>
      <c r="O3245">
        <f>IF($C3245="",0,IFERROR(MATCH($C3245,Settings!$D$11:$D$18,0),0))</f>
        <v/>
      </c>
      <c r="P3245">
        <f>IF(LOWER(TRIM($J3245&amp;""))="x",1,0)</f>
        <v/>
      </c>
    </row>
    <row r="3246">
      <c r="A3246" s="49" t="n"/>
      <c r="B3246" s="50" t="n"/>
      <c r="C3246" s="50" t="n"/>
      <c r="D3246" s="50" t="n"/>
      <c r="E3246" s="50" t="n"/>
      <c r="F3246" s="51" t="n"/>
      <c r="G3246" s="51" t="n"/>
      <c r="H3246" s="51" t="n"/>
      <c r="I3246" s="51" t="n"/>
      <c r="J3246" s="50" t="n"/>
      <c r="K3246" s="52">
        <f>IF(OR($A3246="",$E3246=""),"",IF($P3246=1,0,N($E3246)*N($F3246)-N($G3246)+N($H3246)))</f>
        <v/>
      </c>
      <c r="L3246" s="52">
        <f>IF(K3246="","",IF($P3246=1,0,N($E3246)*IFERROR(INDEX(Products!$D$8:$D$307,MATCH($D3246,Products!$A$8:$A$307,0)),0)))</f>
        <v/>
      </c>
      <c r="M3246" s="52">
        <f>IF(OR(K3246="",$O3246=0),IF(K3246="","",0),IF($P3246=1,0,K3246*(N(INDEX(Settings!$E$11:$E$18,$O3246))+N(INDEX(Settings!$G$11:$G$18,$O3246)))+N(INDEX(Settings!$F$11:$F$18,$O3246))))</f>
        <v/>
      </c>
      <c r="N3246" s="53">
        <f>IF(K3246="","",K3246-L3246-M3246-N($I3246)-$P3246*N(Settings!$D$20))</f>
        <v/>
      </c>
      <c r="O3246">
        <f>IF($C3246="",0,IFERROR(MATCH($C3246,Settings!$D$11:$D$18,0),0))</f>
        <v/>
      </c>
      <c r="P3246">
        <f>IF(LOWER(TRIM($J3246&amp;""))="x",1,0)</f>
        <v/>
      </c>
    </row>
    <row r="3247">
      <c r="A3247" s="49" t="n"/>
      <c r="B3247" s="50" t="n"/>
      <c r="C3247" s="50" t="n"/>
      <c r="D3247" s="50" t="n"/>
      <c r="E3247" s="50" t="n"/>
      <c r="F3247" s="51" t="n"/>
      <c r="G3247" s="51" t="n"/>
      <c r="H3247" s="51" t="n"/>
      <c r="I3247" s="51" t="n"/>
      <c r="J3247" s="50" t="n"/>
      <c r="K3247" s="52">
        <f>IF(OR($A3247="",$E3247=""),"",IF($P3247=1,0,N($E3247)*N($F3247)-N($G3247)+N($H3247)))</f>
        <v/>
      </c>
      <c r="L3247" s="52">
        <f>IF(K3247="","",IF($P3247=1,0,N($E3247)*IFERROR(INDEX(Products!$D$8:$D$307,MATCH($D3247,Products!$A$8:$A$307,0)),0)))</f>
        <v/>
      </c>
      <c r="M3247" s="52">
        <f>IF(OR(K3247="",$O3247=0),IF(K3247="","",0),IF($P3247=1,0,K3247*(N(INDEX(Settings!$E$11:$E$18,$O3247))+N(INDEX(Settings!$G$11:$G$18,$O3247)))+N(INDEX(Settings!$F$11:$F$18,$O3247))))</f>
        <v/>
      </c>
      <c r="N3247" s="53">
        <f>IF(K3247="","",K3247-L3247-M3247-N($I3247)-$P3247*N(Settings!$D$20))</f>
        <v/>
      </c>
      <c r="O3247">
        <f>IF($C3247="",0,IFERROR(MATCH($C3247,Settings!$D$11:$D$18,0),0))</f>
        <v/>
      </c>
      <c r="P3247">
        <f>IF(LOWER(TRIM($J3247&amp;""))="x",1,0)</f>
        <v/>
      </c>
    </row>
    <row r="3248">
      <c r="A3248" s="49" t="n"/>
      <c r="B3248" s="50" t="n"/>
      <c r="C3248" s="50" t="n"/>
      <c r="D3248" s="50" t="n"/>
      <c r="E3248" s="50" t="n"/>
      <c r="F3248" s="51" t="n"/>
      <c r="G3248" s="51" t="n"/>
      <c r="H3248" s="51" t="n"/>
      <c r="I3248" s="51" t="n"/>
      <c r="J3248" s="50" t="n"/>
      <c r="K3248" s="52">
        <f>IF(OR($A3248="",$E3248=""),"",IF($P3248=1,0,N($E3248)*N($F3248)-N($G3248)+N($H3248)))</f>
        <v/>
      </c>
      <c r="L3248" s="52">
        <f>IF(K3248="","",IF($P3248=1,0,N($E3248)*IFERROR(INDEX(Products!$D$8:$D$307,MATCH($D3248,Products!$A$8:$A$307,0)),0)))</f>
        <v/>
      </c>
      <c r="M3248" s="52">
        <f>IF(OR(K3248="",$O3248=0),IF(K3248="","",0),IF($P3248=1,0,K3248*(N(INDEX(Settings!$E$11:$E$18,$O3248))+N(INDEX(Settings!$G$11:$G$18,$O3248)))+N(INDEX(Settings!$F$11:$F$18,$O3248))))</f>
        <v/>
      </c>
      <c r="N3248" s="53">
        <f>IF(K3248="","",K3248-L3248-M3248-N($I3248)-$P3248*N(Settings!$D$20))</f>
        <v/>
      </c>
      <c r="O3248">
        <f>IF($C3248="",0,IFERROR(MATCH($C3248,Settings!$D$11:$D$18,0),0))</f>
        <v/>
      </c>
      <c r="P3248">
        <f>IF(LOWER(TRIM($J3248&amp;""))="x",1,0)</f>
        <v/>
      </c>
    </row>
    <row r="3249">
      <c r="A3249" s="49" t="n"/>
      <c r="B3249" s="50" t="n"/>
      <c r="C3249" s="50" t="n"/>
      <c r="D3249" s="50" t="n"/>
      <c r="E3249" s="50" t="n"/>
      <c r="F3249" s="51" t="n"/>
      <c r="G3249" s="51" t="n"/>
      <c r="H3249" s="51" t="n"/>
      <c r="I3249" s="51" t="n"/>
      <c r="J3249" s="50" t="n"/>
      <c r="K3249" s="52">
        <f>IF(OR($A3249="",$E3249=""),"",IF($P3249=1,0,N($E3249)*N($F3249)-N($G3249)+N($H3249)))</f>
        <v/>
      </c>
      <c r="L3249" s="52">
        <f>IF(K3249="","",IF($P3249=1,0,N($E3249)*IFERROR(INDEX(Products!$D$8:$D$307,MATCH($D3249,Products!$A$8:$A$307,0)),0)))</f>
        <v/>
      </c>
      <c r="M3249" s="52">
        <f>IF(OR(K3249="",$O3249=0),IF(K3249="","",0),IF($P3249=1,0,K3249*(N(INDEX(Settings!$E$11:$E$18,$O3249))+N(INDEX(Settings!$G$11:$G$18,$O3249)))+N(INDEX(Settings!$F$11:$F$18,$O3249))))</f>
        <v/>
      </c>
      <c r="N3249" s="53">
        <f>IF(K3249="","",K3249-L3249-M3249-N($I3249)-$P3249*N(Settings!$D$20))</f>
        <v/>
      </c>
      <c r="O3249">
        <f>IF($C3249="",0,IFERROR(MATCH($C3249,Settings!$D$11:$D$18,0),0))</f>
        <v/>
      </c>
      <c r="P3249">
        <f>IF(LOWER(TRIM($J3249&amp;""))="x",1,0)</f>
        <v/>
      </c>
    </row>
    <row r="3250">
      <c r="A3250" s="49" t="n"/>
      <c r="B3250" s="50" t="n"/>
      <c r="C3250" s="50" t="n"/>
      <c r="D3250" s="50" t="n"/>
      <c r="E3250" s="50" t="n"/>
      <c r="F3250" s="51" t="n"/>
      <c r="G3250" s="51" t="n"/>
      <c r="H3250" s="51" t="n"/>
      <c r="I3250" s="51" t="n"/>
      <c r="J3250" s="50" t="n"/>
      <c r="K3250" s="52">
        <f>IF(OR($A3250="",$E3250=""),"",IF($P3250=1,0,N($E3250)*N($F3250)-N($G3250)+N($H3250)))</f>
        <v/>
      </c>
      <c r="L3250" s="52">
        <f>IF(K3250="","",IF($P3250=1,0,N($E3250)*IFERROR(INDEX(Products!$D$8:$D$307,MATCH($D3250,Products!$A$8:$A$307,0)),0)))</f>
        <v/>
      </c>
      <c r="M3250" s="52">
        <f>IF(OR(K3250="",$O3250=0),IF(K3250="","",0),IF($P3250=1,0,K3250*(N(INDEX(Settings!$E$11:$E$18,$O3250))+N(INDEX(Settings!$G$11:$G$18,$O3250)))+N(INDEX(Settings!$F$11:$F$18,$O3250))))</f>
        <v/>
      </c>
      <c r="N3250" s="53">
        <f>IF(K3250="","",K3250-L3250-M3250-N($I3250)-$P3250*N(Settings!$D$20))</f>
        <v/>
      </c>
      <c r="O3250">
        <f>IF($C3250="",0,IFERROR(MATCH($C3250,Settings!$D$11:$D$18,0),0))</f>
        <v/>
      </c>
      <c r="P3250">
        <f>IF(LOWER(TRIM($J3250&amp;""))="x",1,0)</f>
        <v/>
      </c>
    </row>
    <row r="3251">
      <c r="A3251" s="49" t="n"/>
      <c r="B3251" s="50" t="n"/>
      <c r="C3251" s="50" t="n"/>
      <c r="D3251" s="50" t="n"/>
      <c r="E3251" s="50" t="n"/>
      <c r="F3251" s="51" t="n"/>
      <c r="G3251" s="51" t="n"/>
      <c r="H3251" s="51" t="n"/>
      <c r="I3251" s="51" t="n"/>
      <c r="J3251" s="50" t="n"/>
      <c r="K3251" s="52">
        <f>IF(OR($A3251="",$E3251=""),"",IF($P3251=1,0,N($E3251)*N($F3251)-N($G3251)+N($H3251)))</f>
        <v/>
      </c>
      <c r="L3251" s="52">
        <f>IF(K3251="","",IF($P3251=1,0,N($E3251)*IFERROR(INDEX(Products!$D$8:$D$307,MATCH($D3251,Products!$A$8:$A$307,0)),0)))</f>
        <v/>
      </c>
      <c r="M3251" s="52">
        <f>IF(OR(K3251="",$O3251=0),IF(K3251="","",0),IF($P3251=1,0,K3251*(N(INDEX(Settings!$E$11:$E$18,$O3251))+N(INDEX(Settings!$G$11:$G$18,$O3251)))+N(INDEX(Settings!$F$11:$F$18,$O3251))))</f>
        <v/>
      </c>
      <c r="N3251" s="53">
        <f>IF(K3251="","",K3251-L3251-M3251-N($I3251)-$P3251*N(Settings!$D$20))</f>
        <v/>
      </c>
      <c r="O3251">
        <f>IF($C3251="",0,IFERROR(MATCH($C3251,Settings!$D$11:$D$18,0),0))</f>
        <v/>
      </c>
      <c r="P3251">
        <f>IF(LOWER(TRIM($J3251&amp;""))="x",1,0)</f>
        <v/>
      </c>
    </row>
    <row r="3252">
      <c r="A3252" s="49" t="n"/>
      <c r="B3252" s="50" t="n"/>
      <c r="C3252" s="50" t="n"/>
      <c r="D3252" s="50" t="n"/>
      <c r="E3252" s="50" t="n"/>
      <c r="F3252" s="51" t="n"/>
      <c r="G3252" s="51" t="n"/>
      <c r="H3252" s="51" t="n"/>
      <c r="I3252" s="51" t="n"/>
      <c r="J3252" s="50" t="n"/>
      <c r="K3252" s="52">
        <f>IF(OR($A3252="",$E3252=""),"",IF($P3252=1,0,N($E3252)*N($F3252)-N($G3252)+N($H3252)))</f>
        <v/>
      </c>
      <c r="L3252" s="52">
        <f>IF(K3252="","",IF($P3252=1,0,N($E3252)*IFERROR(INDEX(Products!$D$8:$D$307,MATCH($D3252,Products!$A$8:$A$307,0)),0)))</f>
        <v/>
      </c>
      <c r="M3252" s="52">
        <f>IF(OR(K3252="",$O3252=0),IF(K3252="","",0),IF($P3252=1,0,K3252*(N(INDEX(Settings!$E$11:$E$18,$O3252))+N(INDEX(Settings!$G$11:$G$18,$O3252)))+N(INDEX(Settings!$F$11:$F$18,$O3252))))</f>
        <v/>
      </c>
      <c r="N3252" s="53">
        <f>IF(K3252="","",K3252-L3252-M3252-N($I3252)-$P3252*N(Settings!$D$20))</f>
        <v/>
      </c>
      <c r="O3252">
        <f>IF($C3252="",0,IFERROR(MATCH($C3252,Settings!$D$11:$D$18,0),0))</f>
        <v/>
      </c>
      <c r="P3252">
        <f>IF(LOWER(TRIM($J3252&amp;""))="x",1,0)</f>
        <v/>
      </c>
    </row>
    <row r="3253">
      <c r="A3253" s="49" t="n"/>
      <c r="B3253" s="50" t="n"/>
      <c r="C3253" s="50" t="n"/>
      <c r="D3253" s="50" t="n"/>
      <c r="E3253" s="50" t="n"/>
      <c r="F3253" s="51" t="n"/>
      <c r="G3253" s="51" t="n"/>
      <c r="H3253" s="51" t="n"/>
      <c r="I3253" s="51" t="n"/>
      <c r="J3253" s="50" t="n"/>
      <c r="K3253" s="52">
        <f>IF(OR($A3253="",$E3253=""),"",IF($P3253=1,0,N($E3253)*N($F3253)-N($G3253)+N($H3253)))</f>
        <v/>
      </c>
      <c r="L3253" s="52">
        <f>IF(K3253="","",IF($P3253=1,0,N($E3253)*IFERROR(INDEX(Products!$D$8:$D$307,MATCH($D3253,Products!$A$8:$A$307,0)),0)))</f>
        <v/>
      </c>
      <c r="M3253" s="52">
        <f>IF(OR(K3253="",$O3253=0),IF(K3253="","",0),IF($P3253=1,0,K3253*(N(INDEX(Settings!$E$11:$E$18,$O3253))+N(INDEX(Settings!$G$11:$G$18,$O3253)))+N(INDEX(Settings!$F$11:$F$18,$O3253))))</f>
        <v/>
      </c>
      <c r="N3253" s="53">
        <f>IF(K3253="","",K3253-L3253-M3253-N($I3253)-$P3253*N(Settings!$D$20))</f>
        <v/>
      </c>
      <c r="O3253">
        <f>IF($C3253="",0,IFERROR(MATCH($C3253,Settings!$D$11:$D$18,0),0))</f>
        <v/>
      </c>
      <c r="P3253">
        <f>IF(LOWER(TRIM($J3253&amp;""))="x",1,0)</f>
        <v/>
      </c>
    </row>
    <row r="3254">
      <c r="A3254" s="49" t="n"/>
      <c r="B3254" s="50" t="n"/>
      <c r="C3254" s="50" t="n"/>
      <c r="D3254" s="50" t="n"/>
      <c r="E3254" s="50" t="n"/>
      <c r="F3254" s="51" t="n"/>
      <c r="G3254" s="51" t="n"/>
      <c r="H3254" s="51" t="n"/>
      <c r="I3254" s="51" t="n"/>
      <c r="J3254" s="50" t="n"/>
      <c r="K3254" s="52">
        <f>IF(OR($A3254="",$E3254=""),"",IF($P3254=1,0,N($E3254)*N($F3254)-N($G3254)+N($H3254)))</f>
        <v/>
      </c>
      <c r="L3254" s="52">
        <f>IF(K3254="","",IF($P3254=1,0,N($E3254)*IFERROR(INDEX(Products!$D$8:$D$307,MATCH($D3254,Products!$A$8:$A$307,0)),0)))</f>
        <v/>
      </c>
      <c r="M3254" s="52">
        <f>IF(OR(K3254="",$O3254=0),IF(K3254="","",0),IF($P3254=1,0,K3254*(N(INDEX(Settings!$E$11:$E$18,$O3254))+N(INDEX(Settings!$G$11:$G$18,$O3254)))+N(INDEX(Settings!$F$11:$F$18,$O3254))))</f>
        <v/>
      </c>
      <c r="N3254" s="53">
        <f>IF(K3254="","",K3254-L3254-M3254-N($I3254)-$P3254*N(Settings!$D$20))</f>
        <v/>
      </c>
      <c r="O3254">
        <f>IF($C3254="",0,IFERROR(MATCH($C3254,Settings!$D$11:$D$18,0),0))</f>
        <v/>
      </c>
      <c r="P3254">
        <f>IF(LOWER(TRIM($J3254&amp;""))="x",1,0)</f>
        <v/>
      </c>
    </row>
    <row r="3255">
      <c r="A3255" s="49" t="n"/>
      <c r="B3255" s="50" t="n"/>
      <c r="C3255" s="50" t="n"/>
      <c r="D3255" s="50" t="n"/>
      <c r="E3255" s="50" t="n"/>
      <c r="F3255" s="51" t="n"/>
      <c r="G3255" s="51" t="n"/>
      <c r="H3255" s="51" t="n"/>
      <c r="I3255" s="51" t="n"/>
      <c r="J3255" s="50" t="n"/>
      <c r="K3255" s="52">
        <f>IF(OR($A3255="",$E3255=""),"",IF($P3255=1,0,N($E3255)*N($F3255)-N($G3255)+N($H3255)))</f>
        <v/>
      </c>
      <c r="L3255" s="52">
        <f>IF(K3255="","",IF($P3255=1,0,N($E3255)*IFERROR(INDEX(Products!$D$8:$D$307,MATCH($D3255,Products!$A$8:$A$307,0)),0)))</f>
        <v/>
      </c>
      <c r="M3255" s="52">
        <f>IF(OR(K3255="",$O3255=0),IF(K3255="","",0),IF($P3255=1,0,K3255*(N(INDEX(Settings!$E$11:$E$18,$O3255))+N(INDEX(Settings!$G$11:$G$18,$O3255)))+N(INDEX(Settings!$F$11:$F$18,$O3255))))</f>
        <v/>
      </c>
      <c r="N3255" s="53">
        <f>IF(K3255="","",K3255-L3255-M3255-N($I3255)-$P3255*N(Settings!$D$20))</f>
        <v/>
      </c>
      <c r="O3255">
        <f>IF($C3255="",0,IFERROR(MATCH($C3255,Settings!$D$11:$D$18,0),0))</f>
        <v/>
      </c>
      <c r="P3255">
        <f>IF(LOWER(TRIM($J3255&amp;""))="x",1,0)</f>
        <v/>
      </c>
    </row>
    <row r="3256">
      <c r="A3256" s="49" t="n"/>
      <c r="B3256" s="50" t="n"/>
      <c r="C3256" s="50" t="n"/>
      <c r="D3256" s="50" t="n"/>
      <c r="E3256" s="50" t="n"/>
      <c r="F3256" s="51" t="n"/>
      <c r="G3256" s="51" t="n"/>
      <c r="H3256" s="51" t="n"/>
      <c r="I3256" s="51" t="n"/>
      <c r="J3256" s="50" t="n"/>
      <c r="K3256" s="52">
        <f>IF(OR($A3256="",$E3256=""),"",IF($P3256=1,0,N($E3256)*N($F3256)-N($G3256)+N($H3256)))</f>
        <v/>
      </c>
      <c r="L3256" s="52">
        <f>IF(K3256="","",IF($P3256=1,0,N($E3256)*IFERROR(INDEX(Products!$D$8:$D$307,MATCH($D3256,Products!$A$8:$A$307,0)),0)))</f>
        <v/>
      </c>
      <c r="M3256" s="52">
        <f>IF(OR(K3256="",$O3256=0),IF(K3256="","",0),IF($P3256=1,0,K3256*(N(INDEX(Settings!$E$11:$E$18,$O3256))+N(INDEX(Settings!$G$11:$G$18,$O3256)))+N(INDEX(Settings!$F$11:$F$18,$O3256))))</f>
        <v/>
      </c>
      <c r="N3256" s="53">
        <f>IF(K3256="","",K3256-L3256-M3256-N($I3256)-$P3256*N(Settings!$D$20))</f>
        <v/>
      </c>
      <c r="O3256">
        <f>IF($C3256="",0,IFERROR(MATCH($C3256,Settings!$D$11:$D$18,0),0))</f>
        <v/>
      </c>
      <c r="P3256">
        <f>IF(LOWER(TRIM($J3256&amp;""))="x",1,0)</f>
        <v/>
      </c>
    </row>
    <row r="3257">
      <c r="A3257" s="49" t="n"/>
      <c r="B3257" s="50" t="n"/>
      <c r="C3257" s="50" t="n"/>
      <c r="D3257" s="50" t="n"/>
      <c r="E3257" s="50" t="n"/>
      <c r="F3257" s="51" t="n"/>
      <c r="G3257" s="51" t="n"/>
      <c r="H3257" s="51" t="n"/>
      <c r="I3257" s="51" t="n"/>
      <c r="J3257" s="50" t="n"/>
      <c r="K3257" s="52">
        <f>IF(OR($A3257="",$E3257=""),"",IF($P3257=1,0,N($E3257)*N($F3257)-N($G3257)+N($H3257)))</f>
        <v/>
      </c>
      <c r="L3257" s="52">
        <f>IF(K3257="","",IF($P3257=1,0,N($E3257)*IFERROR(INDEX(Products!$D$8:$D$307,MATCH($D3257,Products!$A$8:$A$307,0)),0)))</f>
        <v/>
      </c>
      <c r="M3257" s="52">
        <f>IF(OR(K3257="",$O3257=0),IF(K3257="","",0),IF($P3257=1,0,K3257*(N(INDEX(Settings!$E$11:$E$18,$O3257))+N(INDEX(Settings!$G$11:$G$18,$O3257)))+N(INDEX(Settings!$F$11:$F$18,$O3257))))</f>
        <v/>
      </c>
      <c r="N3257" s="53">
        <f>IF(K3257="","",K3257-L3257-M3257-N($I3257)-$P3257*N(Settings!$D$20))</f>
        <v/>
      </c>
      <c r="O3257">
        <f>IF($C3257="",0,IFERROR(MATCH($C3257,Settings!$D$11:$D$18,0),0))</f>
        <v/>
      </c>
      <c r="P3257">
        <f>IF(LOWER(TRIM($J3257&amp;""))="x",1,0)</f>
        <v/>
      </c>
    </row>
    <row r="3258">
      <c r="A3258" s="49" t="n"/>
      <c r="B3258" s="50" t="n"/>
      <c r="C3258" s="50" t="n"/>
      <c r="D3258" s="50" t="n"/>
      <c r="E3258" s="50" t="n"/>
      <c r="F3258" s="51" t="n"/>
      <c r="G3258" s="51" t="n"/>
      <c r="H3258" s="51" t="n"/>
      <c r="I3258" s="51" t="n"/>
      <c r="J3258" s="50" t="n"/>
      <c r="K3258" s="52">
        <f>IF(OR($A3258="",$E3258=""),"",IF($P3258=1,0,N($E3258)*N($F3258)-N($G3258)+N($H3258)))</f>
        <v/>
      </c>
      <c r="L3258" s="52">
        <f>IF(K3258="","",IF($P3258=1,0,N($E3258)*IFERROR(INDEX(Products!$D$8:$D$307,MATCH($D3258,Products!$A$8:$A$307,0)),0)))</f>
        <v/>
      </c>
      <c r="M3258" s="52">
        <f>IF(OR(K3258="",$O3258=0),IF(K3258="","",0),IF($P3258=1,0,K3258*(N(INDEX(Settings!$E$11:$E$18,$O3258))+N(INDEX(Settings!$G$11:$G$18,$O3258)))+N(INDEX(Settings!$F$11:$F$18,$O3258))))</f>
        <v/>
      </c>
      <c r="N3258" s="53">
        <f>IF(K3258="","",K3258-L3258-M3258-N($I3258)-$P3258*N(Settings!$D$20))</f>
        <v/>
      </c>
      <c r="O3258">
        <f>IF($C3258="",0,IFERROR(MATCH($C3258,Settings!$D$11:$D$18,0),0))</f>
        <v/>
      </c>
      <c r="P3258">
        <f>IF(LOWER(TRIM($J3258&amp;""))="x",1,0)</f>
        <v/>
      </c>
    </row>
    <row r="3259">
      <c r="A3259" s="49" t="n"/>
      <c r="B3259" s="50" t="n"/>
      <c r="C3259" s="50" t="n"/>
      <c r="D3259" s="50" t="n"/>
      <c r="E3259" s="50" t="n"/>
      <c r="F3259" s="51" t="n"/>
      <c r="G3259" s="51" t="n"/>
      <c r="H3259" s="51" t="n"/>
      <c r="I3259" s="51" t="n"/>
      <c r="J3259" s="50" t="n"/>
      <c r="K3259" s="52">
        <f>IF(OR($A3259="",$E3259=""),"",IF($P3259=1,0,N($E3259)*N($F3259)-N($G3259)+N($H3259)))</f>
        <v/>
      </c>
      <c r="L3259" s="52">
        <f>IF(K3259="","",IF($P3259=1,0,N($E3259)*IFERROR(INDEX(Products!$D$8:$D$307,MATCH($D3259,Products!$A$8:$A$307,0)),0)))</f>
        <v/>
      </c>
      <c r="M3259" s="52">
        <f>IF(OR(K3259="",$O3259=0),IF(K3259="","",0),IF($P3259=1,0,K3259*(N(INDEX(Settings!$E$11:$E$18,$O3259))+N(INDEX(Settings!$G$11:$G$18,$O3259)))+N(INDEX(Settings!$F$11:$F$18,$O3259))))</f>
        <v/>
      </c>
      <c r="N3259" s="53">
        <f>IF(K3259="","",K3259-L3259-M3259-N($I3259)-$P3259*N(Settings!$D$20))</f>
        <v/>
      </c>
      <c r="O3259">
        <f>IF($C3259="",0,IFERROR(MATCH($C3259,Settings!$D$11:$D$18,0),0))</f>
        <v/>
      </c>
      <c r="P3259">
        <f>IF(LOWER(TRIM($J3259&amp;""))="x",1,0)</f>
        <v/>
      </c>
    </row>
    <row r="3260">
      <c r="A3260" s="49" t="n"/>
      <c r="B3260" s="50" t="n"/>
      <c r="C3260" s="50" t="n"/>
      <c r="D3260" s="50" t="n"/>
      <c r="E3260" s="50" t="n"/>
      <c r="F3260" s="51" t="n"/>
      <c r="G3260" s="51" t="n"/>
      <c r="H3260" s="51" t="n"/>
      <c r="I3260" s="51" t="n"/>
      <c r="J3260" s="50" t="n"/>
      <c r="K3260" s="52">
        <f>IF(OR($A3260="",$E3260=""),"",IF($P3260=1,0,N($E3260)*N($F3260)-N($G3260)+N($H3260)))</f>
        <v/>
      </c>
      <c r="L3260" s="52">
        <f>IF(K3260="","",IF($P3260=1,0,N($E3260)*IFERROR(INDEX(Products!$D$8:$D$307,MATCH($D3260,Products!$A$8:$A$307,0)),0)))</f>
        <v/>
      </c>
      <c r="M3260" s="52">
        <f>IF(OR(K3260="",$O3260=0),IF(K3260="","",0),IF($P3260=1,0,K3260*(N(INDEX(Settings!$E$11:$E$18,$O3260))+N(INDEX(Settings!$G$11:$G$18,$O3260)))+N(INDEX(Settings!$F$11:$F$18,$O3260))))</f>
        <v/>
      </c>
      <c r="N3260" s="53">
        <f>IF(K3260="","",K3260-L3260-M3260-N($I3260)-$P3260*N(Settings!$D$20))</f>
        <v/>
      </c>
      <c r="O3260">
        <f>IF($C3260="",0,IFERROR(MATCH($C3260,Settings!$D$11:$D$18,0),0))</f>
        <v/>
      </c>
      <c r="P3260">
        <f>IF(LOWER(TRIM($J3260&amp;""))="x",1,0)</f>
        <v/>
      </c>
    </row>
    <row r="3261">
      <c r="A3261" s="49" t="n"/>
      <c r="B3261" s="50" t="n"/>
      <c r="C3261" s="50" t="n"/>
      <c r="D3261" s="50" t="n"/>
      <c r="E3261" s="50" t="n"/>
      <c r="F3261" s="51" t="n"/>
      <c r="G3261" s="51" t="n"/>
      <c r="H3261" s="51" t="n"/>
      <c r="I3261" s="51" t="n"/>
      <c r="J3261" s="50" t="n"/>
      <c r="K3261" s="52">
        <f>IF(OR($A3261="",$E3261=""),"",IF($P3261=1,0,N($E3261)*N($F3261)-N($G3261)+N($H3261)))</f>
        <v/>
      </c>
      <c r="L3261" s="52">
        <f>IF(K3261="","",IF($P3261=1,0,N($E3261)*IFERROR(INDEX(Products!$D$8:$D$307,MATCH($D3261,Products!$A$8:$A$307,0)),0)))</f>
        <v/>
      </c>
      <c r="M3261" s="52">
        <f>IF(OR(K3261="",$O3261=0),IF(K3261="","",0),IF($P3261=1,0,K3261*(N(INDEX(Settings!$E$11:$E$18,$O3261))+N(INDEX(Settings!$G$11:$G$18,$O3261)))+N(INDEX(Settings!$F$11:$F$18,$O3261))))</f>
        <v/>
      </c>
      <c r="N3261" s="53">
        <f>IF(K3261="","",K3261-L3261-M3261-N($I3261)-$P3261*N(Settings!$D$20))</f>
        <v/>
      </c>
      <c r="O3261">
        <f>IF($C3261="",0,IFERROR(MATCH($C3261,Settings!$D$11:$D$18,0),0))</f>
        <v/>
      </c>
      <c r="P3261">
        <f>IF(LOWER(TRIM($J3261&amp;""))="x",1,0)</f>
        <v/>
      </c>
    </row>
    <row r="3262">
      <c r="A3262" s="49" t="n"/>
      <c r="B3262" s="50" t="n"/>
      <c r="C3262" s="50" t="n"/>
      <c r="D3262" s="50" t="n"/>
      <c r="E3262" s="50" t="n"/>
      <c r="F3262" s="51" t="n"/>
      <c r="G3262" s="51" t="n"/>
      <c r="H3262" s="51" t="n"/>
      <c r="I3262" s="51" t="n"/>
      <c r="J3262" s="50" t="n"/>
      <c r="K3262" s="52">
        <f>IF(OR($A3262="",$E3262=""),"",IF($P3262=1,0,N($E3262)*N($F3262)-N($G3262)+N($H3262)))</f>
        <v/>
      </c>
      <c r="L3262" s="52">
        <f>IF(K3262="","",IF($P3262=1,0,N($E3262)*IFERROR(INDEX(Products!$D$8:$D$307,MATCH($D3262,Products!$A$8:$A$307,0)),0)))</f>
        <v/>
      </c>
      <c r="M3262" s="52">
        <f>IF(OR(K3262="",$O3262=0),IF(K3262="","",0),IF($P3262=1,0,K3262*(N(INDEX(Settings!$E$11:$E$18,$O3262))+N(INDEX(Settings!$G$11:$G$18,$O3262)))+N(INDEX(Settings!$F$11:$F$18,$O3262))))</f>
        <v/>
      </c>
      <c r="N3262" s="53">
        <f>IF(K3262="","",K3262-L3262-M3262-N($I3262)-$P3262*N(Settings!$D$20))</f>
        <v/>
      </c>
      <c r="O3262">
        <f>IF($C3262="",0,IFERROR(MATCH($C3262,Settings!$D$11:$D$18,0),0))</f>
        <v/>
      </c>
      <c r="P3262">
        <f>IF(LOWER(TRIM($J3262&amp;""))="x",1,0)</f>
        <v/>
      </c>
    </row>
    <row r="3263">
      <c r="A3263" s="49" t="n"/>
      <c r="B3263" s="50" t="n"/>
      <c r="C3263" s="50" t="n"/>
      <c r="D3263" s="50" t="n"/>
      <c r="E3263" s="50" t="n"/>
      <c r="F3263" s="51" t="n"/>
      <c r="G3263" s="51" t="n"/>
      <c r="H3263" s="51" t="n"/>
      <c r="I3263" s="51" t="n"/>
      <c r="J3263" s="50" t="n"/>
      <c r="K3263" s="52">
        <f>IF(OR($A3263="",$E3263=""),"",IF($P3263=1,0,N($E3263)*N($F3263)-N($G3263)+N($H3263)))</f>
        <v/>
      </c>
      <c r="L3263" s="52">
        <f>IF(K3263="","",IF($P3263=1,0,N($E3263)*IFERROR(INDEX(Products!$D$8:$D$307,MATCH($D3263,Products!$A$8:$A$307,0)),0)))</f>
        <v/>
      </c>
      <c r="M3263" s="52">
        <f>IF(OR(K3263="",$O3263=0),IF(K3263="","",0),IF($P3263=1,0,K3263*(N(INDEX(Settings!$E$11:$E$18,$O3263))+N(INDEX(Settings!$G$11:$G$18,$O3263)))+N(INDEX(Settings!$F$11:$F$18,$O3263))))</f>
        <v/>
      </c>
      <c r="N3263" s="53">
        <f>IF(K3263="","",K3263-L3263-M3263-N($I3263)-$P3263*N(Settings!$D$20))</f>
        <v/>
      </c>
      <c r="O3263">
        <f>IF($C3263="",0,IFERROR(MATCH($C3263,Settings!$D$11:$D$18,0),0))</f>
        <v/>
      </c>
      <c r="P3263">
        <f>IF(LOWER(TRIM($J3263&amp;""))="x",1,0)</f>
        <v/>
      </c>
    </row>
    <row r="3264">
      <c r="A3264" s="49" t="n"/>
      <c r="B3264" s="50" t="n"/>
      <c r="C3264" s="50" t="n"/>
      <c r="D3264" s="50" t="n"/>
      <c r="E3264" s="50" t="n"/>
      <c r="F3264" s="51" t="n"/>
      <c r="G3264" s="51" t="n"/>
      <c r="H3264" s="51" t="n"/>
      <c r="I3264" s="51" t="n"/>
      <c r="J3264" s="50" t="n"/>
      <c r="K3264" s="52">
        <f>IF(OR($A3264="",$E3264=""),"",IF($P3264=1,0,N($E3264)*N($F3264)-N($G3264)+N($H3264)))</f>
        <v/>
      </c>
      <c r="L3264" s="52">
        <f>IF(K3264="","",IF($P3264=1,0,N($E3264)*IFERROR(INDEX(Products!$D$8:$D$307,MATCH($D3264,Products!$A$8:$A$307,0)),0)))</f>
        <v/>
      </c>
      <c r="M3264" s="52">
        <f>IF(OR(K3264="",$O3264=0),IF(K3264="","",0),IF($P3264=1,0,K3264*(N(INDEX(Settings!$E$11:$E$18,$O3264))+N(INDEX(Settings!$G$11:$G$18,$O3264)))+N(INDEX(Settings!$F$11:$F$18,$O3264))))</f>
        <v/>
      </c>
      <c r="N3264" s="53">
        <f>IF(K3264="","",K3264-L3264-M3264-N($I3264)-$P3264*N(Settings!$D$20))</f>
        <v/>
      </c>
      <c r="O3264">
        <f>IF($C3264="",0,IFERROR(MATCH($C3264,Settings!$D$11:$D$18,0),0))</f>
        <v/>
      </c>
      <c r="P3264">
        <f>IF(LOWER(TRIM($J3264&amp;""))="x",1,0)</f>
        <v/>
      </c>
    </row>
    <row r="3265">
      <c r="A3265" s="49" t="n"/>
      <c r="B3265" s="50" t="n"/>
      <c r="C3265" s="50" t="n"/>
      <c r="D3265" s="50" t="n"/>
      <c r="E3265" s="50" t="n"/>
      <c r="F3265" s="51" t="n"/>
      <c r="G3265" s="51" t="n"/>
      <c r="H3265" s="51" t="n"/>
      <c r="I3265" s="51" t="n"/>
      <c r="J3265" s="50" t="n"/>
      <c r="K3265" s="52">
        <f>IF(OR($A3265="",$E3265=""),"",IF($P3265=1,0,N($E3265)*N($F3265)-N($G3265)+N($H3265)))</f>
        <v/>
      </c>
      <c r="L3265" s="52">
        <f>IF(K3265="","",IF($P3265=1,0,N($E3265)*IFERROR(INDEX(Products!$D$8:$D$307,MATCH($D3265,Products!$A$8:$A$307,0)),0)))</f>
        <v/>
      </c>
      <c r="M3265" s="52">
        <f>IF(OR(K3265="",$O3265=0),IF(K3265="","",0),IF($P3265=1,0,K3265*(N(INDEX(Settings!$E$11:$E$18,$O3265))+N(INDEX(Settings!$G$11:$G$18,$O3265)))+N(INDEX(Settings!$F$11:$F$18,$O3265))))</f>
        <v/>
      </c>
      <c r="N3265" s="53">
        <f>IF(K3265="","",K3265-L3265-M3265-N($I3265)-$P3265*N(Settings!$D$20))</f>
        <v/>
      </c>
      <c r="O3265">
        <f>IF($C3265="",0,IFERROR(MATCH($C3265,Settings!$D$11:$D$18,0),0))</f>
        <v/>
      </c>
      <c r="P3265">
        <f>IF(LOWER(TRIM($J3265&amp;""))="x",1,0)</f>
        <v/>
      </c>
    </row>
    <row r="3266">
      <c r="A3266" s="49" t="n"/>
      <c r="B3266" s="50" t="n"/>
      <c r="C3266" s="50" t="n"/>
      <c r="D3266" s="50" t="n"/>
      <c r="E3266" s="50" t="n"/>
      <c r="F3266" s="51" t="n"/>
      <c r="G3266" s="51" t="n"/>
      <c r="H3266" s="51" t="n"/>
      <c r="I3266" s="51" t="n"/>
      <c r="J3266" s="50" t="n"/>
      <c r="K3266" s="52">
        <f>IF(OR($A3266="",$E3266=""),"",IF($P3266=1,0,N($E3266)*N($F3266)-N($G3266)+N($H3266)))</f>
        <v/>
      </c>
      <c r="L3266" s="52">
        <f>IF(K3266="","",IF($P3266=1,0,N($E3266)*IFERROR(INDEX(Products!$D$8:$D$307,MATCH($D3266,Products!$A$8:$A$307,0)),0)))</f>
        <v/>
      </c>
      <c r="M3266" s="52">
        <f>IF(OR(K3266="",$O3266=0),IF(K3266="","",0),IF($P3266=1,0,K3266*(N(INDEX(Settings!$E$11:$E$18,$O3266))+N(INDEX(Settings!$G$11:$G$18,$O3266)))+N(INDEX(Settings!$F$11:$F$18,$O3266))))</f>
        <v/>
      </c>
      <c r="N3266" s="53">
        <f>IF(K3266="","",K3266-L3266-M3266-N($I3266)-$P3266*N(Settings!$D$20))</f>
        <v/>
      </c>
      <c r="O3266">
        <f>IF($C3266="",0,IFERROR(MATCH($C3266,Settings!$D$11:$D$18,0),0))</f>
        <v/>
      </c>
      <c r="P3266">
        <f>IF(LOWER(TRIM($J3266&amp;""))="x",1,0)</f>
        <v/>
      </c>
    </row>
    <row r="3267">
      <c r="A3267" s="49" t="n"/>
      <c r="B3267" s="50" t="n"/>
      <c r="C3267" s="50" t="n"/>
      <c r="D3267" s="50" t="n"/>
      <c r="E3267" s="50" t="n"/>
      <c r="F3267" s="51" t="n"/>
      <c r="G3267" s="51" t="n"/>
      <c r="H3267" s="51" t="n"/>
      <c r="I3267" s="51" t="n"/>
      <c r="J3267" s="50" t="n"/>
      <c r="K3267" s="52">
        <f>IF(OR($A3267="",$E3267=""),"",IF($P3267=1,0,N($E3267)*N($F3267)-N($G3267)+N($H3267)))</f>
        <v/>
      </c>
      <c r="L3267" s="52">
        <f>IF(K3267="","",IF($P3267=1,0,N($E3267)*IFERROR(INDEX(Products!$D$8:$D$307,MATCH($D3267,Products!$A$8:$A$307,0)),0)))</f>
        <v/>
      </c>
      <c r="M3267" s="52">
        <f>IF(OR(K3267="",$O3267=0),IF(K3267="","",0),IF($P3267=1,0,K3267*(N(INDEX(Settings!$E$11:$E$18,$O3267))+N(INDEX(Settings!$G$11:$G$18,$O3267)))+N(INDEX(Settings!$F$11:$F$18,$O3267))))</f>
        <v/>
      </c>
      <c r="N3267" s="53">
        <f>IF(K3267="","",K3267-L3267-M3267-N($I3267)-$P3267*N(Settings!$D$20))</f>
        <v/>
      </c>
      <c r="O3267">
        <f>IF($C3267="",0,IFERROR(MATCH($C3267,Settings!$D$11:$D$18,0),0))</f>
        <v/>
      </c>
      <c r="P3267">
        <f>IF(LOWER(TRIM($J3267&amp;""))="x",1,0)</f>
        <v/>
      </c>
    </row>
    <row r="3268">
      <c r="A3268" s="49" t="n"/>
      <c r="B3268" s="50" t="n"/>
      <c r="C3268" s="50" t="n"/>
      <c r="D3268" s="50" t="n"/>
      <c r="E3268" s="50" t="n"/>
      <c r="F3268" s="51" t="n"/>
      <c r="G3268" s="51" t="n"/>
      <c r="H3268" s="51" t="n"/>
      <c r="I3268" s="51" t="n"/>
      <c r="J3268" s="50" t="n"/>
      <c r="K3268" s="52">
        <f>IF(OR($A3268="",$E3268=""),"",IF($P3268=1,0,N($E3268)*N($F3268)-N($G3268)+N($H3268)))</f>
        <v/>
      </c>
      <c r="L3268" s="52">
        <f>IF(K3268="","",IF($P3268=1,0,N($E3268)*IFERROR(INDEX(Products!$D$8:$D$307,MATCH($D3268,Products!$A$8:$A$307,0)),0)))</f>
        <v/>
      </c>
      <c r="M3268" s="52">
        <f>IF(OR(K3268="",$O3268=0),IF(K3268="","",0),IF($P3268=1,0,K3268*(N(INDEX(Settings!$E$11:$E$18,$O3268))+N(INDEX(Settings!$G$11:$G$18,$O3268)))+N(INDEX(Settings!$F$11:$F$18,$O3268))))</f>
        <v/>
      </c>
      <c r="N3268" s="53">
        <f>IF(K3268="","",K3268-L3268-M3268-N($I3268)-$P3268*N(Settings!$D$20))</f>
        <v/>
      </c>
      <c r="O3268">
        <f>IF($C3268="",0,IFERROR(MATCH($C3268,Settings!$D$11:$D$18,0),0))</f>
        <v/>
      </c>
      <c r="P3268">
        <f>IF(LOWER(TRIM($J3268&amp;""))="x",1,0)</f>
        <v/>
      </c>
    </row>
    <row r="3269">
      <c r="A3269" s="49" t="n"/>
      <c r="B3269" s="50" t="n"/>
      <c r="C3269" s="50" t="n"/>
      <c r="D3269" s="50" t="n"/>
      <c r="E3269" s="50" t="n"/>
      <c r="F3269" s="51" t="n"/>
      <c r="G3269" s="51" t="n"/>
      <c r="H3269" s="51" t="n"/>
      <c r="I3269" s="51" t="n"/>
      <c r="J3269" s="50" t="n"/>
      <c r="K3269" s="52">
        <f>IF(OR($A3269="",$E3269=""),"",IF($P3269=1,0,N($E3269)*N($F3269)-N($G3269)+N($H3269)))</f>
        <v/>
      </c>
      <c r="L3269" s="52">
        <f>IF(K3269="","",IF($P3269=1,0,N($E3269)*IFERROR(INDEX(Products!$D$8:$D$307,MATCH($D3269,Products!$A$8:$A$307,0)),0)))</f>
        <v/>
      </c>
      <c r="M3269" s="52">
        <f>IF(OR(K3269="",$O3269=0),IF(K3269="","",0),IF($P3269=1,0,K3269*(N(INDEX(Settings!$E$11:$E$18,$O3269))+N(INDEX(Settings!$G$11:$G$18,$O3269)))+N(INDEX(Settings!$F$11:$F$18,$O3269))))</f>
        <v/>
      </c>
      <c r="N3269" s="53">
        <f>IF(K3269="","",K3269-L3269-M3269-N($I3269)-$P3269*N(Settings!$D$20))</f>
        <v/>
      </c>
      <c r="O3269">
        <f>IF($C3269="",0,IFERROR(MATCH($C3269,Settings!$D$11:$D$18,0),0))</f>
        <v/>
      </c>
      <c r="P3269">
        <f>IF(LOWER(TRIM($J3269&amp;""))="x",1,0)</f>
        <v/>
      </c>
    </row>
    <row r="3270">
      <c r="A3270" s="49" t="n"/>
      <c r="B3270" s="50" t="n"/>
      <c r="C3270" s="50" t="n"/>
      <c r="D3270" s="50" t="n"/>
      <c r="E3270" s="50" t="n"/>
      <c r="F3270" s="51" t="n"/>
      <c r="G3270" s="51" t="n"/>
      <c r="H3270" s="51" t="n"/>
      <c r="I3270" s="51" t="n"/>
      <c r="J3270" s="50" t="n"/>
      <c r="K3270" s="52">
        <f>IF(OR($A3270="",$E3270=""),"",IF($P3270=1,0,N($E3270)*N($F3270)-N($G3270)+N($H3270)))</f>
        <v/>
      </c>
      <c r="L3270" s="52">
        <f>IF(K3270="","",IF($P3270=1,0,N($E3270)*IFERROR(INDEX(Products!$D$8:$D$307,MATCH($D3270,Products!$A$8:$A$307,0)),0)))</f>
        <v/>
      </c>
      <c r="M3270" s="52">
        <f>IF(OR(K3270="",$O3270=0),IF(K3270="","",0),IF($P3270=1,0,K3270*(N(INDEX(Settings!$E$11:$E$18,$O3270))+N(INDEX(Settings!$G$11:$G$18,$O3270)))+N(INDEX(Settings!$F$11:$F$18,$O3270))))</f>
        <v/>
      </c>
      <c r="N3270" s="53">
        <f>IF(K3270="","",K3270-L3270-M3270-N($I3270)-$P3270*N(Settings!$D$20))</f>
        <v/>
      </c>
      <c r="O3270">
        <f>IF($C3270="",0,IFERROR(MATCH($C3270,Settings!$D$11:$D$18,0),0))</f>
        <v/>
      </c>
      <c r="P3270">
        <f>IF(LOWER(TRIM($J3270&amp;""))="x",1,0)</f>
        <v/>
      </c>
    </row>
    <row r="3271">
      <c r="A3271" s="49" t="n"/>
      <c r="B3271" s="50" t="n"/>
      <c r="C3271" s="50" t="n"/>
      <c r="D3271" s="50" t="n"/>
      <c r="E3271" s="50" t="n"/>
      <c r="F3271" s="51" t="n"/>
      <c r="G3271" s="51" t="n"/>
      <c r="H3271" s="51" t="n"/>
      <c r="I3271" s="51" t="n"/>
      <c r="J3271" s="50" t="n"/>
      <c r="K3271" s="52">
        <f>IF(OR($A3271="",$E3271=""),"",IF($P3271=1,0,N($E3271)*N($F3271)-N($G3271)+N($H3271)))</f>
        <v/>
      </c>
      <c r="L3271" s="52">
        <f>IF(K3271="","",IF($P3271=1,0,N($E3271)*IFERROR(INDEX(Products!$D$8:$D$307,MATCH($D3271,Products!$A$8:$A$307,0)),0)))</f>
        <v/>
      </c>
      <c r="M3271" s="52">
        <f>IF(OR(K3271="",$O3271=0),IF(K3271="","",0),IF($P3271=1,0,K3271*(N(INDEX(Settings!$E$11:$E$18,$O3271))+N(INDEX(Settings!$G$11:$G$18,$O3271)))+N(INDEX(Settings!$F$11:$F$18,$O3271))))</f>
        <v/>
      </c>
      <c r="N3271" s="53">
        <f>IF(K3271="","",K3271-L3271-M3271-N($I3271)-$P3271*N(Settings!$D$20))</f>
        <v/>
      </c>
      <c r="O3271">
        <f>IF($C3271="",0,IFERROR(MATCH($C3271,Settings!$D$11:$D$18,0),0))</f>
        <v/>
      </c>
      <c r="P3271">
        <f>IF(LOWER(TRIM($J3271&amp;""))="x",1,0)</f>
        <v/>
      </c>
    </row>
    <row r="3272">
      <c r="A3272" s="49" t="n"/>
      <c r="B3272" s="50" t="n"/>
      <c r="C3272" s="50" t="n"/>
      <c r="D3272" s="50" t="n"/>
      <c r="E3272" s="50" t="n"/>
      <c r="F3272" s="51" t="n"/>
      <c r="G3272" s="51" t="n"/>
      <c r="H3272" s="51" t="n"/>
      <c r="I3272" s="51" t="n"/>
      <c r="J3272" s="50" t="n"/>
      <c r="K3272" s="52">
        <f>IF(OR($A3272="",$E3272=""),"",IF($P3272=1,0,N($E3272)*N($F3272)-N($G3272)+N($H3272)))</f>
        <v/>
      </c>
      <c r="L3272" s="52">
        <f>IF(K3272="","",IF($P3272=1,0,N($E3272)*IFERROR(INDEX(Products!$D$8:$D$307,MATCH($D3272,Products!$A$8:$A$307,0)),0)))</f>
        <v/>
      </c>
      <c r="M3272" s="52">
        <f>IF(OR(K3272="",$O3272=0),IF(K3272="","",0),IF($P3272=1,0,K3272*(N(INDEX(Settings!$E$11:$E$18,$O3272))+N(INDEX(Settings!$G$11:$G$18,$O3272)))+N(INDEX(Settings!$F$11:$F$18,$O3272))))</f>
        <v/>
      </c>
      <c r="N3272" s="53">
        <f>IF(K3272="","",K3272-L3272-M3272-N($I3272)-$P3272*N(Settings!$D$20))</f>
        <v/>
      </c>
      <c r="O3272">
        <f>IF($C3272="",0,IFERROR(MATCH($C3272,Settings!$D$11:$D$18,0),0))</f>
        <v/>
      </c>
      <c r="P3272">
        <f>IF(LOWER(TRIM($J3272&amp;""))="x",1,0)</f>
        <v/>
      </c>
    </row>
    <row r="3273">
      <c r="A3273" s="49" t="n"/>
      <c r="B3273" s="50" t="n"/>
      <c r="C3273" s="50" t="n"/>
      <c r="D3273" s="50" t="n"/>
      <c r="E3273" s="50" t="n"/>
      <c r="F3273" s="51" t="n"/>
      <c r="G3273" s="51" t="n"/>
      <c r="H3273" s="51" t="n"/>
      <c r="I3273" s="51" t="n"/>
      <c r="J3273" s="50" t="n"/>
      <c r="K3273" s="52">
        <f>IF(OR($A3273="",$E3273=""),"",IF($P3273=1,0,N($E3273)*N($F3273)-N($G3273)+N($H3273)))</f>
        <v/>
      </c>
      <c r="L3273" s="52">
        <f>IF(K3273="","",IF($P3273=1,0,N($E3273)*IFERROR(INDEX(Products!$D$8:$D$307,MATCH($D3273,Products!$A$8:$A$307,0)),0)))</f>
        <v/>
      </c>
      <c r="M3273" s="52">
        <f>IF(OR(K3273="",$O3273=0),IF(K3273="","",0),IF($P3273=1,0,K3273*(N(INDEX(Settings!$E$11:$E$18,$O3273))+N(INDEX(Settings!$G$11:$G$18,$O3273)))+N(INDEX(Settings!$F$11:$F$18,$O3273))))</f>
        <v/>
      </c>
      <c r="N3273" s="53">
        <f>IF(K3273="","",K3273-L3273-M3273-N($I3273)-$P3273*N(Settings!$D$20))</f>
        <v/>
      </c>
      <c r="O3273">
        <f>IF($C3273="",0,IFERROR(MATCH($C3273,Settings!$D$11:$D$18,0),0))</f>
        <v/>
      </c>
      <c r="P3273">
        <f>IF(LOWER(TRIM($J3273&amp;""))="x",1,0)</f>
        <v/>
      </c>
    </row>
    <row r="3274">
      <c r="A3274" s="49" t="n"/>
      <c r="B3274" s="50" t="n"/>
      <c r="C3274" s="50" t="n"/>
      <c r="D3274" s="50" t="n"/>
      <c r="E3274" s="50" t="n"/>
      <c r="F3274" s="51" t="n"/>
      <c r="G3274" s="51" t="n"/>
      <c r="H3274" s="51" t="n"/>
      <c r="I3274" s="51" t="n"/>
      <c r="J3274" s="50" t="n"/>
      <c r="K3274" s="52">
        <f>IF(OR($A3274="",$E3274=""),"",IF($P3274=1,0,N($E3274)*N($F3274)-N($G3274)+N($H3274)))</f>
        <v/>
      </c>
      <c r="L3274" s="52">
        <f>IF(K3274="","",IF($P3274=1,0,N($E3274)*IFERROR(INDEX(Products!$D$8:$D$307,MATCH($D3274,Products!$A$8:$A$307,0)),0)))</f>
        <v/>
      </c>
      <c r="M3274" s="52">
        <f>IF(OR(K3274="",$O3274=0),IF(K3274="","",0),IF($P3274=1,0,K3274*(N(INDEX(Settings!$E$11:$E$18,$O3274))+N(INDEX(Settings!$G$11:$G$18,$O3274)))+N(INDEX(Settings!$F$11:$F$18,$O3274))))</f>
        <v/>
      </c>
      <c r="N3274" s="53">
        <f>IF(K3274="","",K3274-L3274-M3274-N($I3274)-$P3274*N(Settings!$D$20))</f>
        <v/>
      </c>
      <c r="O3274">
        <f>IF($C3274="",0,IFERROR(MATCH($C3274,Settings!$D$11:$D$18,0),0))</f>
        <v/>
      </c>
      <c r="P3274">
        <f>IF(LOWER(TRIM($J3274&amp;""))="x",1,0)</f>
        <v/>
      </c>
    </row>
    <row r="3275">
      <c r="A3275" s="49" t="n"/>
      <c r="B3275" s="50" t="n"/>
      <c r="C3275" s="50" t="n"/>
      <c r="D3275" s="50" t="n"/>
      <c r="E3275" s="50" t="n"/>
      <c r="F3275" s="51" t="n"/>
      <c r="G3275" s="51" t="n"/>
      <c r="H3275" s="51" t="n"/>
      <c r="I3275" s="51" t="n"/>
      <c r="J3275" s="50" t="n"/>
      <c r="K3275" s="52">
        <f>IF(OR($A3275="",$E3275=""),"",IF($P3275=1,0,N($E3275)*N($F3275)-N($G3275)+N($H3275)))</f>
        <v/>
      </c>
      <c r="L3275" s="52">
        <f>IF(K3275="","",IF($P3275=1,0,N($E3275)*IFERROR(INDEX(Products!$D$8:$D$307,MATCH($D3275,Products!$A$8:$A$307,0)),0)))</f>
        <v/>
      </c>
      <c r="M3275" s="52">
        <f>IF(OR(K3275="",$O3275=0),IF(K3275="","",0),IF($P3275=1,0,K3275*(N(INDEX(Settings!$E$11:$E$18,$O3275))+N(INDEX(Settings!$G$11:$G$18,$O3275)))+N(INDEX(Settings!$F$11:$F$18,$O3275))))</f>
        <v/>
      </c>
      <c r="N3275" s="53">
        <f>IF(K3275="","",K3275-L3275-M3275-N($I3275)-$P3275*N(Settings!$D$20))</f>
        <v/>
      </c>
      <c r="O3275">
        <f>IF($C3275="",0,IFERROR(MATCH($C3275,Settings!$D$11:$D$18,0),0))</f>
        <v/>
      </c>
      <c r="P3275">
        <f>IF(LOWER(TRIM($J3275&amp;""))="x",1,0)</f>
        <v/>
      </c>
    </row>
    <row r="3276">
      <c r="A3276" s="49" t="n"/>
      <c r="B3276" s="50" t="n"/>
      <c r="C3276" s="50" t="n"/>
      <c r="D3276" s="50" t="n"/>
      <c r="E3276" s="50" t="n"/>
      <c r="F3276" s="51" t="n"/>
      <c r="G3276" s="51" t="n"/>
      <c r="H3276" s="51" t="n"/>
      <c r="I3276" s="51" t="n"/>
      <c r="J3276" s="50" t="n"/>
      <c r="K3276" s="52">
        <f>IF(OR($A3276="",$E3276=""),"",IF($P3276=1,0,N($E3276)*N($F3276)-N($G3276)+N($H3276)))</f>
        <v/>
      </c>
      <c r="L3276" s="52">
        <f>IF(K3276="","",IF($P3276=1,0,N($E3276)*IFERROR(INDEX(Products!$D$8:$D$307,MATCH($D3276,Products!$A$8:$A$307,0)),0)))</f>
        <v/>
      </c>
      <c r="M3276" s="52">
        <f>IF(OR(K3276="",$O3276=0),IF(K3276="","",0),IF($P3276=1,0,K3276*(N(INDEX(Settings!$E$11:$E$18,$O3276))+N(INDEX(Settings!$G$11:$G$18,$O3276)))+N(INDEX(Settings!$F$11:$F$18,$O3276))))</f>
        <v/>
      </c>
      <c r="N3276" s="53">
        <f>IF(K3276="","",K3276-L3276-M3276-N($I3276)-$P3276*N(Settings!$D$20))</f>
        <v/>
      </c>
      <c r="O3276">
        <f>IF($C3276="",0,IFERROR(MATCH($C3276,Settings!$D$11:$D$18,0),0))</f>
        <v/>
      </c>
      <c r="P3276">
        <f>IF(LOWER(TRIM($J3276&amp;""))="x",1,0)</f>
        <v/>
      </c>
    </row>
    <row r="3277">
      <c r="A3277" s="49" t="n"/>
      <c r="B3277" s="50" t="n"/>
      <c r="C3277" s="50" t="n"/>
      <c r="D3277" s="50" t="n"/>
      <c r="E3277" s="50" t="n"/>
      <c r="F3277" s="51" t="n"/>
      <c r="G3277" s="51" t="n"/>
      <c r="H3277" s="51" t="n"/>
      <c r="I3277" s="51" t="n"/>
      <c r="J3277" s="50" t="n"/>
      <c r="K3277" s="52">
        <f>IF(OR($A3277="",$E3277=""),"",IF($P3277=1,0,N($E3277)*N($F3277)-N($G3277)+N($H3277)))</f>
        <v/>
      </c>
      <c r="L3277" s="52">
        <f>IF(K3277="","",IF($P3277=1,0,N($E3277)*IFERROR(INDEX(Products!$D$8:$D$307,MATCH($D3277,Products!$A$8:$A$307,0)),0)))</f>
        <v/>
      </c>
      <c r="M3277" s="52">
        <f>IF(OR(K3277="",$O3277=0),IF(K3277="","",0),IF($P3277=1,0,K3277*(N(INDEX(Settings!$E$11:$E$18,$O3277))+N(INDEX(Settings!$G$11:$G$18,$O3277)))+N(INDEX(Settings!$F$11:$F$18,$O3277))))</f>
        <v/>
      </c>
      <c r="N3277" s="53">
        <f>IF(K3277="","",K3277-L3277-M3277-N($I3277)-$P3277*N(Settings!$D$20))</f>
        <v/>
      </c>
      <c r="O3277">
        <f>IF($C3277="",0,IFERROR(MATCH($C3277,Settings!$D$11:$D$18,0),0))</f>
        <v/>
      </c>
      <c r="P3277">
        <f>IF(LOWER(TRIM($J3277&amp;""))="x",1,0)</f>
        <v/>
      </c>
    </row>
    <row r="3278">
      <c r="A3278" s="49" t="n"/>
      <c r="B3278" s="50" t="n"/>
      <c r="C3278" s="50" t="n"/>
      <c r="D3278" s="50" t="n"/>
      <c r="E3278" s="50" t="n"/>
      <c r="F3278" s="51" t="n"/>
      <c r="G3278" s="51" t="n"/>
      <c r="H3278" s="51" t="n"/>
      <c r="I3278" s="51" t="n"/>
      <c r="J3278" s="50" t="n"/>
      <c r="K3278" s="52">
        <f>IF(OR($A3278="",$E3278=""),"",IF($P3278=1,0,N($E3278)*N($F3278)-N($G3278)+N($H3278)))</f>
        <v/>
      </c>
      <c r="L3278" s="52">
        <f>IF(K3278="","",IF($P3278=1,0,N($E3278)*IFERROR(INDEX(Products!$D$8:$D$307,MATCH($D3278,Products!$A$8:$A$307,0)),0)))</f>
        <v/>
      </c>
      <c r="M3278" s="52">
        <f>IF(OR(K3278="",$O3278=0),IF(K3278="","",0),IF($P3278=1,0,K3278*(N(INDEX(Settings!$E$11:$E$18,$O3278))+N(INDEX(Settings!$G$11:$G$18,$O3278)))+N(INDEX(Settings!$F$11:$F$18,$O3278))))</f>
        <v/>
      </c>
      <c r="N3278" s="53">
        <f>IF(K3278="","",K3278-L3278-M3278-N($I3278)-$P3278*N(Settings!$D$20))</f>
        <v/>
      </c>
      <c r="O3278">
        <f>IF($C3278="",0,IFERROR(MATCH($C3278,Settings!$D$11:$D$18,0),0))</f>
        <v/>
      </c>
      <c r="P3278">
        <f>IF(LOWER(TRIM($J3278&amp;""))="x",1,0)</f>
        <v/>
      </c>
    </row>
    <row r="3279">
      <c r="A3279" s="49" t="n"/>
      <c r="B3279" s="50" t="n"/>
      <c r="C3279" s="50" t="n"/>
      <c r="D3279" s="50" t="n"/>
      <c r="E3279" s="50" t="n"/>
      <c r="F3279" s="51" t="n"/>
      <c r="G3279" s="51" t="n"/>
      <c r="H3279" s="51" t="n"/>
      <c r="I3279" s="51" t="n"/>
      <c r="J3279" s="50" t="n"/>
      <c r="K3279" s="52">
        <f>IF(OR($A3279="",$E3279=""),"",IF($P3279=1,0,N($E3279)*N($F3279)-N($G3279)+N($H3279)))</f>
        <v/>
      </c>
      <c r="L3279" s="52">
        <f>IF(K3279="","",IF($P3279=1,0,N($E3279)*IFERROR(INDEX(Products!$D$8:$D$307,MATCH($D3279,Products!$A$8:$A$307,0)),0)))</f>
        <v/>
      </c>
      <c r="M3279" s="52">
        <f>IF(OR(K3279="",$O3279=0),IF(K3279="","",0),IF($P3279=1,0,K3279*(N(INDEX(Settings!$E$11:$E$18,$O3279))+N(INDEX(Settings!$G$11:$G$18,$O3279)))+N(INDEX(Settings!$F$11:$F$18,$O3279))))</f>
        <v/>
      </c>
      <c r="N3279" s="53">
        <f>IF(K3279="","",K3279-L3279-M3279-N($I3279)-$P3279*N(Settings!$D$20))</f>
        <v/>
      </c>
      <c r="O3279">
        <f>IF($C3279="",0,IFERROR(MATCH($C3279,Settings!$D$11:$D$18,0),0))</f>
        <v/>
      </c>
      <c r="P3279">
        <f>IF(LOWER(TRIM($J3279&amp;""))="x",1,0)</f>
        <v/>
      </c>
    </row>
    <row r="3280">
      <c r="A3280" s="49" t="n"/>
      <c r="B3280" s="50" t="n"/>
      <c r="C3280" s="50" t="n"/>
      <c r="D3280" s="50" t="n"/>
      <c r="E3280" s="50" t="n"/>
      <c r="F3280" s="51" t="n"/>
      <c r="G3280" s="51" t="n"/>
      <c r="H3280" s="51" t="n"/>
      <c r="I3280" s="51" t="n"/>
      <c r="J3280" s="50" t="n"/>
      <c r="K3280" s="52">
        <f>IF(OR($A3280="",$E3280=""),"",IF($P3280=1,0,N($E3280)*N($F3280)-N($G3280)+N($H3280)))</f>
        <v/>
      </c>
      <c r="L3280" s="52">
        <f>IF(K3280="","",IF($P3280=1,0,N($E3280)*IFERROR(INDEX(Products!$D$8:$D$307,MATCH($D3280,Products!$A$8:$A$307,0)),0)))</f>
        <v/>
      </c>
      <c r="M3280" s="52">
        <f>IF(OR(K3280="",$O3280=0),IF(K3280="","",0),IF($P3280=1,0,K3280*(N(INDEX(Settings!$E$11:$E$18,$O3280))+N(INDEX(Settings!$G$11:$G$18,$O3280)))+N(INDEX(Settings!$F$11:$F$18,$O3280))))</f>
        <v/>
      </c>
      <c r="N3280" s="53">
        <f>IF(K3280="","",K3280-L3280-M3280-N($I3280)-$P3280*N(Settings!$D$20))</f>
        <v/>
      </c>
      <c r="O3280">
        <f>IF($C3280="",0,IFERROR(MATCH($C3280,Settings!$D$11:$D$18,0),0))</f>
        <v/>
      </c>
      <c r="P3280">
        <f>IF(LOWER(TRIM($J3280&amp;""))="x",1,0)</f>
        <v/>
      </c>
    </row>
    <row r="3281">
      <c r="A3281" s="49" t="n"/>
      <c r="B3281" s="50" t="n"/>
      <c r="C3281" s="50" t="n"/>
      <c r="D3281" s="50" t="n"/>
      <c r="E3281" s="50" t="n"/>
      <c r="F3281" s="51" t="n"/>
      <c r="G3281" s="51" t="n"/>
      <c r="H3281" s="51" t="n"/>
      <c r="I3281" s="51" t="n"/>
      <c r="J3281" s="50" t="n"/>
      <c r="K3281" s="52">
        <f>IF(OR($A3281="",$E3281=""),"",IF($P3281=1,0,N($E3281)*N($F3281)-N($G3281)+N($H3281)))</f>
        <v/>
      </c>
      <c r="L3281" s="52">
        <f>IF(K3281="","",IF($P3281=1,0,N($E3281)*IFERROR(INDEX(Products!$D$8:$D$307,MATCH($D3281,Products!$A$8:$A$307,0)),0)))</f>
        <v/>
      </c>
      <c r="M3281" s="52">
        <f>IF(OR(K3281="",$O3281=0),IF(K3281="","",0),IF($P3281=1,0,K3281*(N(INDEX(Settings!$E$11:$E$18,$O3281))+N(INDEX(Settings!$G$11:$G$18,$O3281)))+N(INDEX(Settings!$F$11:$F$18,$O3281))))</f>
        <v/>
      </c>
      <c r="N3281" s="53">
        <f>IF(K3281="","",K3281-L3281-M3281-N($I3281)-$P3281*N(Settings!$D$20))</f>
        <v/>
      </c>
      <c r="O3281">
        <f>IF($C3281="",0,IFERROR(MATCH($C3281,Settings!$D$11:$D$18,0),0))</f>
        <v/>
      </c>
      <c r="P3281">
        <f>IF(LOWER(TRIM($J3281&amp;""))="x",1,0)</f>
        <v/>
      </c>
    </row>
    <row r="3282">
      <c r="A3282" s="49" t="n"/>
      <c r="B3282" s="50" t="n"/>
      <c r="C3282" s="50" t="n"/>
      <c r="D3282" s="50" t="n"/>
      <c r="E3282" s="50" t="n"/>
      <c r="F3282" s="51" t="n"/>
      <c r="G3282" s="51" t="n"/>
      <c r="H3282" s="51" t="n"/>
      <c r="I3282" s="51" t="n"/>
      <c r="J3282" s="50" t="n"/>
      <c r="K3282" s="52">
        <f>IF(OR($A3282="",$E3282=""),"",IF($P3282=1,0,N($E3282)*N($F3282)-N($G3282)+N($H3282)))</f>
        <v/>
      </c>
      <c r="L3282" s="52">
        <f>IF(K3282="","",IF($P3282=1,0,N($E3282)*IFERROR(INDEX(Products!$D$8:$D$307,MATCH($D3282,Products!$A$8:$A$307,0)),0)))</f>
        <v/>
      </c>
      <c r="M3282" s="52">
        <f>IF(OR(K3282="",$O3282=0),IF(K3282="","",0),IF($P3282=1,0,K3282*(N(INDEX(Settings!$E$11:$E$18,$O3282))+N(INDEX(Settings!$G$11:$G$18,$O3282)))+N(INDEX(Settings!$F$11:$F$18,$O3282))))</f>
        <v/>
      </c>
      <c r="N3282" s="53">
        <f>IF(K3282="","",K3282-L3282-M3282-N($I3282)-$P3282*N(Settings!$D$20))</f>
        <v/>
      </c>
      <c r="O3282">
        <f>IF($C3282="",0,IFERROR(MATCH($C3282,Settings!$D$11:$D$18,0),0))</f>
        <v/>
      </c>
      <c r="P3282">
        <f>IF(LOWER(TRIM($J3282&amp;""))="x",1,0)</f>
        <v/>
      </c>
    </row>
    <row r="3283">
      <c r="A3283" s="49" t="n"/>
      <c r="B3283" s="50" t="n"/>
      <c r="C3283" s="50" t="n"/>
      <c r="D3283" s="50" t="n"/>
      <c r="E3283" s="50" t="n"/>
      <c r="F3283" s="51" t="n"/>
      <c r="G3283" s="51" t="n"/>
      <c r="H3283" s="51" t="n"/>
      <c r="I3283" s="51" t="n"/>
      <c r="J3283" s="50" t="n"/>
      <c r="K3283" s="52">
        <f>IF(OR($A3283="",$E3283=""),"",IF($P3283=1,0,N($E3283)*N($F3283)-N($G3283)+N($H3283)))</f>
        <v/>
      </c>
      <c r="L3283" s="52">
        <f>IF(K3283="","",IF($P3283=1,0,N($E3283)*IFERROR(INDEX(Products!$D$8:$D$307,MATCH($D3283,Products!$A$8:$A$307,0)),0)))</f>
        <v/>
      </c>
      <c r="M3283" s="52">
        <f>IF(OR(K3283="",$O3283=0),IF(K3283="","",0),IF($P3283=1,0,K3283*(N(INDEX(Settings!$E$11:$E$18,$O3283))+N(INDEX(Settings!$G$11:$G$18,$O3283)))+N(INDEX(Settings!$F$11:$F$18,$O3283))))</f>
        <v/>
      </c>
      <c r="N3283" s="53">
        <f>IF(K3283="","",K3283-L3283-M3283-N($I3283)-$P3283*N(Settings!$D$20))</f>
        <v/>
      </c>
      <c r="O3283">
        <f>IF($C3283="",0,IFERROR(MATCH($C3283,Settings!$D$11:$D$18,0),0))</f>
        <v/>
      </c>
      <c r="P3283">
        <f>IF(LOWER(TRIM($J3283&amp;""))="x",1,0)</f>
        <v/>
      </c>
    </row>
    <row r="3284">
      <c r="A3284" s="49" t="n"/>
      <c r="B3284" s="50" t="n"/>
      <c r="C3284" s="50" t="n"/>
      <c r="D3284" s="50" t="n"/>
      <c r="E3284" s="50" t="n"/>
      <c r="F3284" s="51" t="n"/>
      <c r="G3284" s="51" t="n"/>
      <c r="H3284" s="51" t="n"/>
      <c r="I3284" s="51" t="n"/>
      <c r="J3284" s="50" t="n"/>
      <c r="K3284" s="52">
        <f>IF(OR($A3284="",$E3284=""),"",IF($P3284=1,0,N($E3284)*N($F3284)-N($G3284)+N($H3284)))</f>
        <v/>
      </c>
      <c r="L3284" s="52">
        <f>IF(K3284="","",IF($P3284=1,0,N($E3284)*IFERROR(INDEX(Products!$D$8:$D$307,MATCH($D3284,Products!$A$8:$A$307,0)),0)))</f>
        <v/>
      </c>
      <c r="M3284" s="52">
        <f>IF(OR(K3284="",$O3284=0),IF(K3284="","",0),IF($P3284=1,0,K3284*(N(INDEX(Settings!$E$11:$E$18,$O3284))+N(INDEX(Settings!$G$11:$G$18,$O3284)))+N(INDEX(Settings!$F$11:$F$18,$O3284))))</f>
        <v/>
      </c>
      <c r="N3284" s="53">
        <f>IF(K3284="","",K3284-L3284-M3284-N($I3284)-$P3284*N(Settings!$D$20))</f>
        <v/>
      </c>
      <c r="O3284">
        <f>IF($C3284="",0,IFERROR(MATCH($C3284,Settings!$D$11:$D$18,0),0))</f>
        <v/>
      </c>
      <c r="P3284">
        <f>IF(LOWER(TRIM($J3284&amp;""))="x",1,0)</f>
        <v/>
      </c>
    </row>
    <row r="3285">
      <c r="A3285" s="49" t="n"/>
      <c r="B3285" s="50" t="n"/>
      <c r="C3285" s="50" t="n"/>
      <c r="D3285" s="50" t="n"/>
      <c r="E3285" s="50" t="n"/>
      <c r="F3285" s="51" t="n"/>
      <c r="G3285" s="51" t="n"/>
      <c r="H3285" s="51" t="n"/>
      <c r="I3285" s="51" t="n"/>
      <c r="J3285" s="50" t="n"/>
      <c r="K3285" s="52">
        <f>IF(OR($A3285="",$E3285=""),"",IF($P3285=1,0,N($E3285)*N($F3285)-N($G3285)+N($H3285)))</f>
        <v/>
      </c>
      <c r="L3285" s="52">
        <f>IF(K3285="","",IF($P3285=1,0,N($E3285)*IFERROR(INDEX(Products!$D$8:$D$307,MATCH($D3285,Products!$A$8:$A$307,0)),0)))</f>
        <v/>
      </c>
      <c r="M3285" s="52">
        <f>IF(OR(K3285="",$O3285=0),IF(K3285="","",0),IF($P3285=1,0,K3285*(N(INDEX(Settings!$E$11:$E$18,$O3285))+N(INDEX(Settings!$G$11:$G$18,$O3285)))+N(INDEX(Settings!$F$11:$F$18,$O3285))))</f>
        <v/>
      </c>
      <c r="N3285" s="53">
        <f>IF(K3285="","",K3285-L3285-M3285-N($I3285)-$P3285*N(Settings!$D$20))</f>
        <v/>
      </c>
      <c r="O3285">
        <f>IF($C3285="",0,IFERROR(MATCH($C3285,Settings!$D$11:$D$18,0),0))</f>
        <v/>
      </c>
      <c r="P3285">
        <f>IF(LOWER(TRIM($J3285&amp;""))="x",1,0)</f>
        <v/>
      </c>
    </row>
    <row r="3286">
      <c r="A3286" s="49" t="n"/>
      <c r="B3286" s="50" t="n"/>
      <c r="C3286" s="50" t="n"/>
      <c r="D3286" s="50" t="n"/>
      <c r="E3286" s="50" t="n"/>
      <c r="F3286" s="51" t="n"/>
      <c r="G3286" s="51" t="n"/>
      <c r="H3286" s="51" t="n"/>
      <c r="I3286" s="51" t="n"/>
      <c r="J3286" s="50" t="n"/>
      <c r="K3286" s="52">
        <f>IF(OR($A3286="",$E3286=""),"",IF($P3286=1,0,N($E3286)*N($F3286)-N($G3286)+N($H3286)))</f>
        <v/>
      </c>
      <c r="L3286" s="52">
        <f>IF(K3286="","",IF($P3286=1,0,N($E3286)*IFERROR(INDEX(Products!$D$8:$D$307,MATCH($D3286,Products!$A$8:$A$307,0)),0)))</f>
        <v/>
      </c>
      <c r="M3286" s="52">
        <f>IF(OR(K3286="",$O3286=0),IF(K3286="","",0),IF($P3286=1,0,K3286*(N(INDEX(Settings!$E$11:$E$18,$O3286))+N(INDEX(Settings!$G$11:$G$18,$O3286)))+N(INDEX(Settings!$F$11:$F$18,$O3286))))</f>
        <v/>
      </c>
      <c r="N3286" s="53">
        <f>IF(K3286="","",K3286-L3286-M3286-N($I3286)-$P3286*N(Settings!$D$20))</f>
        <v/>
      </c>
      <c r="O3286">
        <f>IF($C3286="",0,IFERROR(MATCH($C3286,Settings!$D$11:$D$18,0),0))</f>
        <v/>
      </c>
      <c r="P3286">
        <f>IF(LOWER(TRIM($J3286&amp;""))="x",1,0)</f>
        <v/>
      </c>
    </row>
    <row r="3287">
      <c r="A3287" s="49" t="n"/>
      <c r="B3287" s="50" t="n"/>
      <c r="C3287" s="50" t="n"/>
      <c r="D3287" s="50" t="n"/>
      <c r="E3287" s="50" t="n"/>
      <c r="F3287" s="51" t="n"/>
      <c r="G3287" s="51" t="n"/>
      <c r="H3287" s="51" t="n"/>
      <c r="I3287" s="51" t="n"/>
      <c r="J3287" s="50" t="n"/>
      <c r="K3287" s="52">
        <f>IF(OR($A3287="",$E3287=""),"",IF($P3287=1,0,N($E3287)*N($F3287)-N($G3287)+N($H3287)))</f>
        <v/>
      </c>
      <c r="L3287" s="52">
        <f>IF(K3287="","",IF($P3287=1,0,N($E3287)*IFERROR(INDEX(Products!$D$8:$D$307,MATCH($D3287,Products!$A$8:$A$307,0)),0)))</f>
        <v/>
      </c>
      <c r="M3287" s="52">
        <f>IF(OR(K3287="",$O3287=0),IF(K3287="","",0),IF($P3287=1,0,K3287*(N(INDEX(Settings!$E$11:$E$18,$O3287))+N(INDEX(Settings!$G$11:$G$18,$O3287)))+N(INDEX(Settings!$F$11:$F$18,$O3287))))</f>
        <v/>
      </c>
      <c r="N3287" s="53">
        <f>IF(K3287="","",K3287-L3287-M3287-N($I3287)-$P3287*N(Settings!$D$20))</f>
        <v/>
      </c>
      <c r="O3287">
        <f>IF($C3287="",0,IFERROR(MATCH($C3287,Settings!$D$11:$D$18,0),0))</f>
        <v/>
      </c>
      <c r="P3287">
        <f>IF(LOWER(TRIM($J3287&amp;""))="x",1,0)</f>
        <v/>
      </c>
    </row>
    <row r="3288">
      <c r="A3288" s="49" t="n"/>
      <c r="B3288" s="50" t="n"/>
      <c r="C3288" s="50" t="n"/>
      <c r="D3288" s="50" t="n"/>
      <c r="E3288" s="50" t="n"/>
      <c r="F3288" s="51" t="n"/>
      <c r="G3288" s="51" t="n"/>
      <c r="H3288" s="51" t="n"/>
      <c r="I3288" s="51" t="n"/>
      <c r="J3288" s="50" t="n"/>
      <c r="K3288" s="52">
        <f>IF(OR($A3288="",$E3288=""),"",IF($P3288=1,0,N($E3288)*N($F3288)-N($G3288)+N($H3288)))</f>
        <v/>
      </c>
      <c r="L3288" s="52">
        <f>IF(K3288="","",IF($P3288=1,0,N($E3288)*IFERROR(INDEX(Products!$D$8:$D$307,MATCH($D3288,Products!$A$8:$A$307,0)),0)))</f>
        <v/>
      </c>
      <c r="M3288" s="52">
        <f>IF(OR(K3288="",$O3288=0),IF(K3288="","",0),IF($P3288=1,0,K3288*(N(INDEX(Settings!$E$11:$E$18,$O3288))+N(INDEX(Settings!$G$11:$G$18,$O3288)))+N(INDEX(Settings!$F$11:$F$18,$O3288))))</f>
        <v/>
      </c>
      <c r="N3288" s="53">
        <f>IF(K3288="","",K3288-L3288-M3288-N($I3288)-$P3288*N(Settings!$D$20))</f>
        <v/>
      </c>
      <c r="O3288">
        <f>IF($C3288="",0,IFERROR(MATCH($C3288,Settings!$D$11:$D$18,0),0))</f>
        <v/>
      </c>
      <c r="P3288">
        <f>IF(LOWER(TRIM($J3288&amp;""))="x",1,0)</f>
        <v/>
      </c>
    </row>
    <row r="3289">
      <c r="A3289" s="49" t="n"/>
      <c r="B3289" s="50" t="n"/>
      <c r="C3289" s="50" t="n"/>
      <c r="D3289" s="50" t="n"/>
      <c r="E3289" s="50" t="n"/>
      <c r="F3289" s="51" t="n"/>
      <c r="G3289" s="51" t="n"/>
      <c r="H3289" s="51" t="n"/>
      <c r="I3289" s="51" t="n"/>
      <c r="J3289" s="50" t="n"/>
      <c r="K3289" s="52">
        <f>IF(OR($A3289="",$E3289=""),"",IF($P3289=1,0,N($E3289)*N($F3289)-N($G3289)+N($H3289)))</f>
        <v/>
      </c>
      <c r="L3289" s="52">
        <f>IF(K3289="","",IF($P3289=1,0,N($E3289)*IFERROR(INDEX(Products!$D$8:$D$307,MATCH($D3289,Products!$A$8:$A$307,0)),0)))</f>
        <v/>
      </c>
      <c r="M3289" s="52">
        <f>IF(OR(K3289="",$O3289=0),IF(K3289="","",0),IF($P3289=1,0,K3289*(N(INDEX(Settings!$E$11:$E$18,$O3289))+N(INDEX(Settings!$G$11:$G$18,$O3289)))+N(INDEX(Settings!$F$11:$F$18,$O3289))))</f>
        <v/>
      </c>
      <c r="N3289" s="53">
        <f>IF(K3289="","",K3289-L3289-M3289-N($I3289)-$P3289*N(Settings!$D$20))</f>
        <v/>
      </c>
      <c r="O3289">
        <f>IF($C3289="",0,IFERROR(MATCH($C3289,Settings!$D$11:$D$18,0),0))</f>
        <v/>
      </c>
      <c r="P3289">
        <f>IF(LOWER(TRIM($J3289&amp;""))="x",1,0)</f>
        <v/>
      </c>
    </row>
    <row r="3290">
      <c r="A3290" s="49" t="n"/>
      <c r="B3290" s="50" t="n"/>
      <c r="C3290" s="50" t="n"/>
      <c r="D3290" s="50" t="n"/>
      <c r="E3290" s="50" t="n"/>
      <c r="F3290" s="51" t="n"/>
      <c r="G3290" s="51" t="n"/>
      <c r="H3290" s="51" t="n"/>
      <c r="I3290" s="51" t="n"/>
      <c r="J3290" s="50" t="n"/>
      <c r="K3290" s="52">
        <f>IF(OR($A3290="",$E3290=""),"",IF($P3290=1,0,N($E3290)*N($F3290)-N($G3290)+N($H3290)))</f>
        <v/>
      </c>
      <c r="L3290" s="52">
        <f>IF(K3290="","",IF($P3290=1,0,N($E3290)*IFERROR(INDEX(Products!$D$8:$D$307,MATCH($D3290,Products!$A$8:$A$307,0)),0)))</f>
        <v/>
      </c>
      <c r="M3290" s="52">
        <f>IF(OR(K3290="",$O3290=0),IF(K3290="","",0),IF($P3290=1,0,K3290*(N(INDEX(Settings!$E$11:$E$18,$O3290))+N(INDEX(Settings!$G$11:$G$18,$O3290)))+N(INDEX(Settings!$F$11:$F$18,$O3290))))</f>
        <v/>
      </c>
      <c r="N3290" s="53">
        <f>IF(K3290="","",K3290-L3290-M3290-N($I3290)-$P3290*N(Settings!$D$20))</f>
        <v/>
      </c>
      <c r="O3290">
        <f>IF($C3290="",0,IFERROR(MATCH($C3290,Settings!$D$11:$D$18,0),0))</f>
        <v/>
      </c>
      <c r="P3290">
        <f>IF(LOWER(TRIM($J3290&amp;""))="x",1,0)</f>
        <v/>
      </c>
    </row>
    <row r="3291">
      <c r="A3291" s="49" t="n"/>
      <c r="B3291" s="50" t="n"/>
      <c r="C3291" s="50" t="n"/>
      <c r="D3291" s="50" t="n"/>
      <c r="E3291" s="50" t="n"/>
      <c r="F3291" s="51" t="n"/>
      <c r="G3291" s="51" t="n"/>
      <c r="H3291" s="51" t="n"/>
      <c r="I3291" s="51" t="n"/>
      <c r="J3291" s="50" t="n"/>
      <c r="K3291" s="52">
        <f>IF(OR($A3291="",$E3291=""),"",IF($P3291=1,0,N($E3291)*N($F3291)-N($G3291)+N($H3291)))</f>
        <v/>
      </c>
      <c r="L3291" s="52">
        <f>IF(K3291="","",IF($P3291=1,0,N($E3291)*IFERROR(INDEX(Products!$D$8:$D$307,MATCH($D3291,Products!$A$8:$A$307,0)),0)))</f>
        <v/>
      </c>
      <c r="M3291" s="52">
        <f>IF(OR(K3291="",$O3291=0),IF(K3291="","",0),IF($P3291=1,0,K3291*(N(INDEX(Settings!$E$11:$E$18,$O3291))+N(INDEX(Settings!$G$11:$G$18,$O3291)))+N(INDEX(Settings!$F$11:$F$18,$O3291))))</f>
        <v/>
      </c>
      <c r="N3291" s="53">
        <f>IF(K3291="","",K3291-L3291-M3291-N($I3291)-$P3291*N(Settings!$D$20))</f>
        <v/>
      </c>
      <c r="O3291">
        <f>IF($C3291="",0,IFERROR(MATCH($C3291,Settings!$D$11:$D$18,0),0))</f>
        <v/>
      </c>
      <c r="P3291">
        <f>IF(LOWER(TRIM($J3291&amp;""))="x",1,0)</f>
        <v/>
      </c>
    </row>
    <row r="3292">
      <c r="A3292" s="49" t="n"/>
      <c r="B3292" s="50" t="n"/>
      <c r="C3292" s="50" t="n"/>
      <c r="D3292" s="50" t="n"/>
      <c r="E3292" s="50" t="n"/>
      <c r="F3292" s="51" t="n"/>
      <c r="G3292" s="51" t="n"/>
      <c r="H3292" s="51" t="n"/>
      <c r="I3292" s="51" t="n"/>
      <c r="J3292" s="50" t="n"/>
      <c r="K3292" s="52">
        <f>IF(OR($A3292="",$E3292=""),"",IF($P3292=1,0,N($E3292)*N($F3292)-N($G3292)+N($H3292)))</f>
        <v/>
      </c>
      <c r="L3292" s="52">
        <f>IF(K3292="","",IF($P3292=1,0,N($E3292)*IFERROR(INDEX(Products!$D$8:$D$307,MATCH($D3292,Products!$A$8:$A$307,0)),0)))</f>
        <v/>
      </c>
      <c r="M3292" s="52">
        <f>IF(OR(K3292="",$O3292=0),IF(K3292="","",0),IF($P3292=1,0,K3292*(N(INDEX(Settings!$E$11:$E$18,$O3292))+N(INDEX(Settings!$G$11:$G$18,$O3292)))+N(INDEX(Settings!$F$11:$F$18,$O3292))))</f>
        <v/>
      </c>
      <c r="N3292" s="53">
        <f>IF(K3292="","",K3292-L3292-M3292-N($I3292)-$P3292*N(Settings!$D$20))</f>
        <v/>
      </c>
      <c r="O3292">
        <f>IF($C3292="",0,IFERROR(MATCH($C3292,Settings!$D$11:$D$18,0),0))</f>
        <v/>
      </c>
      <c r="P3292">
        <f>IF(LOWER(TRIM($J3292&amp;""))="x",1,0)</f>
        <v/>
      </c>
    </row>
    <row r="3293">
      <c r="A3293" s="49" t="n"/>
      <c r="B3293" s="50" t="n"/>
      <c r="C3293" s="50" t="n"/>
      <c r="D3293" s="50" t="n"/>
      <c r="E3293" s="50" t="n"/>
      <c r="F3293" s="51" t="n"/>
      <c r="G3293" s="51" t="n"/>
      <c r="H3293" s="51" t="n"/>
      <c r="I3293" s="51" t="n"/>
      <c r="J3293" s="50" t="n"/>
      <c r="K3293" s="52">
        <f>IF(OR($A3293="",$E3293=""),"",IF($P3293=1,0,N($E3293)*N($F3293)-N($G3293)+N($H3293)))</f>
        <v/>
      </c>
      <c r="L3293" s="52">
        <f>IF(K3293="","",IF($P3293=1,0,N($E3293)*IFERROR(INDEX(Products!$D$8:$D$307,MATCH($D3293,Products!$A$8:$A$307,0)),0)))</f>
        <v/>
      </c>
      <c r="M3293" s="52">
        <f>IF(OR(K3293="",$O3293=0),IF(K3293="","",0),IF($P3293=1,0,K3293*(N(INDEX(Settings!$E$11:$E$18,$O3293))+N(INDEX(Settings!$G$11:$G$18,$O3293)))+N(INDEX(Settings!$F$11:$F$18,$O3293))))</f>
        <v/>
      </c>
      <c r="N3293" s="53">
        <f>IF(K3293="","",K3293-L3293-M3293-N($I3293)-$P3293*N(Settings!$D$20))</f>
        <v/>
      </c>
      <c r="O3293">
        <f>IF($C3293="",0,IFERROR(MATCH($C3293,Settings!$D$11:$D$18,0),0))</f>
        <v/>
      </c>
      <c r="P3293">
        <f>IF(LOWER(TRIM($J3293&amp;""))="x",1,0)</f>
        <v/>
      </c>
    </row>
    <row r="3294">
      <c r="A3294" s="49" t="n"/>
      <c r="B3294" s="50" t="n"/>
      <c r="C3294" s="50" t="n"/>
      <c r="D3294" s="50" t="n"/>
      <c r="E3294" s="50" t="n"/>
      <c r="F3294" s="51" t="n"/>
      <c r="G3294" s="51" t="n"/>
      <c r="H3294" s="51" t="n"/>
      <c r="I3294" s="51" t="n"/>
      <c r="J3294" s="50" t="n"/>
      <c r="K3294" s="52">
        <f>IF(OR($A3294="",$E3294=""),"",IF($P3294=1,0,N($E3294)*N($F3294)-N($G3294)+N($H3294)))</f>
        <v/>
      </c>
      <c r="L3294" s="52">
        <f>IF(K3294="","",IF($P3294=1,0,N($E3294)*IFERROR(INDEX(Products!$D$8:$D$307,MATCH($D3294,Products!$A$8:$A$307,0)),0)))</f>
        <v/>
      </c>
      <c r="M3294" s="52">
        <f>IF(OR(K3294="",$O3294=0),IF(K3294="","",0),IF($P3294=1,0,K3294*(N(INDEX(Settings!$E$11:$E$18,$O3294))+N(INDEX(Settings!$G$11:$G$18,$O3294)))+N(INDEX(Settings!$F$11:$F$18,$O3294))))</f>
        <v/>
      </c>
      <c r="N3294" s="53">
        <f>IF(K3294="","",K3294-L3294-M3294-N($I3294)-$P3294*N(Settings!$D$20))</f>
        <v/>
      </c>
      <c r="O3294">
        <f>IF($C3294="",0,IFERROR(MATCH($C3294,Settings!$D$11:$D$18,0),0))</f>
        <v/>
      </c>
      <c r="P3294">
        <f>IF(LOWER(TRIM($J3294&amp;""))="x",1,0)</f>
        <v/>
      </c>
    </row>
    <row r="3295">
      <c r="A3295" s="49" t="n"/>
      <c r="B3295" s="50" t="n"/>
      <c r="C3295" s="50" t="n"/>
      <c r="D3295" s="50" t="n"/>
      <c r="E3295" s="50" t="n"/>
      <c r="F3295" s="51" t="n"/>
      <c r="G3295" s="51" t="n"/>
      <c r="H3295" s="51" t="n"/>
      <c r="I3295" s="51" t="n"/>
      <c r="J3295" s="50" t="n"/>
      <c r="K3295" s="52">
        <f>IF(OR($A3295="",$E3295=""),"",IF($P3295=1,0,N($E3295)*N($F3295)-N($G3295)+N($H3295)))</f>
        <v/>
      </c>
      <c r="L3295" s="52">
        <f>IF(K3295="","",IF($P3295=1,0,N($E3295)*IFERROR(INDEX(Products!$D$8:$D$307,MATCH($D3295,Products!$A$8:$A$307,0)),0)))</f>
        <v/>
      </c>
      <c r="M3295" s="52">
        <f>IF(OR(K3295="",$O3295=0),IF(K3295="","",0),IF($P3295=1,0,K3295*(N(INDEX(Settings!$E$11:$E$18,$O3295))+N(INDEX(Settings!$G$11:$G$18,$O3295)))+N(INDEX(Settings!$F$11:$F$18,$O3295))))</f>
        <v/>
      </c>
      <c r="N3295" s="53">
        <f>IF(K3295="","",K3295-L3295-M3295-N($I3295)-$P3295*N(Settings!$D$20))</f>
        <v/>
      </c>
      <c r="O3295">
        <f>IF($C3295="",0,IFERROR(MATCH($C3295,Settings!$D$11:$D$18,0),0))</f>
        <v/>
      </c>
      <c r="P3295">
        <f>IF(LOWER(TRIM($J3295&amp;""))="x",1,0)</f>
        <v/>
      </c>
    </row>
    <row r="3296">
      <c r="A3296" s="49" t="n"/>
      <c r="B3296" s="50" t="n"/>
      <c r="C3296" s="50" t="n"/>
      <c r="D3296" s="50" t="n"/>
      <c r="E3296" s="50" t="n"/>
      <c r="F3296" s="51" t="n"/>
      <c r="G3296" s="51" t="n"/>
      <c r="H3296" s="51" t="n"/>
      <c r="I3296" s="51" t="n"/>
      <c r="J3296" s="50" t="n"/>
      <c r="K3296" s="52">
        <f>IF(OR($A3296="",$E3296=""),"",IF($P3296=1,0,N($E3296)*N($F3296)-N($G3296)+N($H3296)))</f>
        <v/>
      </c>
      <c r="L3296" s="52">
        <f>IF(K3296="","",IF($P3296=1,0,N($E3296)*IFERROR(INDEX(Products!$D$8:$D$307,MATCH($D3296,Products!$A$8:$A$307,0)),0)))</f>
        <v/>
      </c>
      <c r="M3296" s="52">
        <f>IF(OR(K3296="",$O3296=0),IF(K3296="","",0),IF($P3296=1,0,K3296*(N(INDEX(Settings!$E$11:$E$18,$O3296))+N(INDEX(Settings!$G$11:$G$18,$O3296)))+N(INDEX(Settings!$F$11:$F$18,$O3296))))</f>
        <v/>
      </c>
      <c r="N3296" s="53">
        <f>IF(K3296="","",K3296-L3296-M3296-N($I3296)-$P3296*N(Settings!$D$20))</f>
        <v/>
      </c>
      <c r="O3296">
        <f>IF($C3296="",0,IFERROR(MATCH($C3296,Settings!$D$11:$D$18,0),0))</f>
        <v/>
      </c>
      <c r="P3296">
        <f>IF(LOWER(TRIM($J3296&amp;""))="x",1,0)</f>
        <v/>
      </c>
    </row>
    <row r="3297">
      <c r="A3297" s="49" t="n"/>
      <c r="B3297" s="50" t="n"/>
      <c r="C3297" s="50" t="n"/>
      <c r="D3297" s="50" t="n"/>
      <c r="E3297" s="50" t="n"/>
      <c r="F3297" s="51" t="n"/>
      <c r="G3297" s="51" t="n"/>
      <c r="H3297" s="51" t="n"/>
      <c r="I3297" s="51" t="n"/>
      <c r="J3297" s="50" t="n"/>
      <c r="K3297" s="52">
        <f>IF(OR($A3297="",$E3297=""),"",IF($P3297=1,0,N($E3297)*N($F3297)-N($G3297)+N($H3297)))</f>
        <v/>
      </c>
      <c r="L3297" s="52">
        <f>IF(K3297="","",IF($P3297=1,0,N($E3297)*IFERROR(INDEX(Products!$D$8:$D$307,MATCH($D3297,Products!$A$8:$A$307,0)),0)))</f>
        <v/>
      </c>
      <c r="M3297" s="52">
        <f>IF(OR(K3297="",$O3297=0),IF(K3297="","",0),IF($P3297=1,0,K3297*(N(INDEX(Settings!$E$11:$E$18,$O3297))+N(INDEX(Settings!$G$11:$G$18,$O3297)))+N(INDEX(Settings!$F$11:$F$18,$O3297))))</f>
        <v/>
      </c>
      <c r="N3297" s="53">
        <f>IF(K3297="","",K3297-L3297-M3297-N($I3297)-$P3297*N(Settings!$D$20))</f>
        <v/>
      </c>
      <c r="O3297">
        <f>IF($C3297="",0,IFERROR(MATCH($C3297,Settings!$D$11:$D$18,0),0))</f>
        <v/>
      </c>
      <c r="P3297">
        <f>IF(LOWER(TRIM($J3297&amp;""))="x",1,0)</f>
        <v/>
      </c>
    </row>
    <row r="3298">
      <c r="A3298" s="49" t="n"/>
      <c r="B3298" s="50" t="n"/>
      <c r="C3298" s="50" t="n"/>
      <c r="D3298" s="50" t="n"/>
      <c r="E3298" s="50" t="n"/>
      <c r="F3298" s="51" t="n"/>
      <c r="G3298" s="51" t="n"/>
      <c r="H3298" s="51" t="n"/>
      <c r="I3298" s="51" t="n"/>
      <c r="J3298" s="50" t="n"/>
      <c r="K3298" s="52">
        <f>IF(OR($A3298="",$E3298=""),"",IF($P3298=1,0,N($E3298)*N($F3298)-N($G3298)+N($H3298)))</f>
        <v/>
      </c>
      <c r="L3298" s="52">
        <f>IF(K3298="","",IF($P3298=1,0,N($E3298)*IFERROR(INDEX(Products!$D$8:$D$307,MATCH($D3298,Products!$A$8:$A$307,0)),0)))</f>
        <v/>
      </c>
      <c r="M3298" s="52">
        <f>IF(OR(K3298="",$O3298=0),IF(K3298="","",0),IF($P3298=1,0,K3298*(N(INDEX(Settings!$E$11:$E$18,$O3298))+N(INDEX(Settings!$G$11:$G$18,$O3298)))+N(INDEX(Settings!$F$11:$F$18,$O3298))))</f>
        <v/>
      </c>
      <c r="N3298" s="53">
        <f>IF(K3298="","",K3298-L3298-M3298-N($I3298)-$P3298*N(Settings!$D$20))</f>
        <v/>
      </c>
      <c r="O3298">
        <f>IF($C3298="",0,IFERROR(MATCH($C3298,Settings!$D$11:$D$18,0),0))</f>
        <v/>
      </c>
      <c r="P3298">
        <f>IF(LOWER(TRIM($J3298&amp;""))="x",1,0)</f>
        <v/>
      </c>
    </row>
    <row r="3299">
      <c r="A3299" s="49" t="n"/>
      <c r="B3299" s="50" t="n"/>
      <c r="C3299" s="50" t="n"/>
      <c r="D3299" s="50" t="n"/>
      <c r="E3299" s="50" t="n"/>
      <c r="F3299" s="51" t="n"/>
      <c r="G3299" s="51" t="n"/>
      <c r="H3299" s="51" t="n"/>
      <c r="I3299" s="51" t="n"/>
      <c r="J3299" s="50" t="n"/>
      <c r="K3299" s="52">
        <f>IF(OR($A3299="",$E3299=""),"",IF($P3299=1,0,N($E3299)*N($F3299)-N($G3299)+N($H3299)))</f>
        <v/>
      </c>
      <c r="L3299" s="52">
        <f>IF(K3299="","",IF($P3299=1,0,N($E3299)*IFERROR(INDEX(Products!$D$8:$D$307,MATCH($D3299,Products!$A$8:$A$307,0)),0)))</f>
        <v/>
      </c>
      <c r="M3299" s="52">
        <f>IF(OR(K3299="",$O3299=0),IF(K3299="","",0),IF($P3299=1,0,K3299*(N(INDEX(Settings!$E$11:$E$18,$O3299))+N(INDEX(Settings!$G$11:$G$18,$O3299)))+N(INDEX(Settings!$F$11:$F$18,$O3299))))</f>
        <v/>
      </c>
      <c r="N3299" s="53">
        <f>IF(K3299="","",K3299-L3299-M3299-N($I3299)-$P3299*N(Settings!$D$20))</f>
        <v/>
      </c>
      <c r="O3299">
        <f>IF($C3299="",0,IFERROR(MATCH($C3299,Settings!$D$11:$D$18,0),0))</f>
        <v/>
      </c>
      <c r="P3299">
        <f>IF(LOWER(TRIM($J3299&amp;""))="x",1,0)</f>
        <v/>
      </c>
    </row>
    <row r="3300">
      <c r="A3300" s="49" t="n"/>
      <c r="B3300" s="50" t="n"/>
      <c r="C3300" s="50" t="n"/>
      <c r="D3300" s="50" t="n"/>
      <c r="E3300" s="50" t="n"/>
      <c r="F3300" s="51" t="n"/>
      <c r="G3300" s="51" t="n"/>
      <c r="H3300" s="51" t="n"/>
      <c r="I3300" s="51" t="n"/>
      <c r="J3300" s="50" t="n"/>
      <c r="K3300" s="52">
        <f>IF(OR($A3300="",$E3300=""),"",IF($P3300=1,0,N($E3300)*N($F3300)-N($G3300)+N($H3300)))</f>
        <v/>
      </c>
      <c r="L3300" s="52">
        <f>IF(K3300="","",IF($P3300=1,0,N($E3300)*IFERROR(INDEX(Products!$D$8:$D$307,MATCH($D3300,Products!$A$8:$A$307,0)),0)))</f>
        <v/>
      </c>
      <c r="M3300" s="52">
        <f>IF(OR(K3300="",$O3300=0),IF(K3300="","",0),IF($P3300=1,0,K3300*(N(INDEX(Settings!$E$11:$E$18,$O3300))+N(INDEX(Settings!$G$11:$G$18,$O3300)))+N(INDEX(Settings!$F$11:$F$18,$O3300))))</f>
        <v/>
      </c>
      <c r="N3300" s="53">
        <f>IF(K3300="","",K3300-L3300-M3300-N($I3300)-$P3300*N(Settings!$D$20))</f>
        <v/>
      </c>
      <c r="O3300">
        <f>IF($C3300="",0,IFERROR(MATCH($C3300,Settings!$D$11:$D$18,0),0))</f>
        <v/>
      </c>
      <c r="P3300">
        <f>IF(LOWER(TRIM($J3300&amp;""))="x",1,0)</f>
        <v/>
      </c>
    </row>
    <row r="3301">
      <c r="A3301" s="49" t="n"/>
      <c r="B3301" s="50" t="n"/>
      <c r="C3301" s="50" t="n"/>
      <c r="D3301" s="50" t="n"/>
      <c r="E3301" s="50" t="n"/>
      <c r="F3301" s="51" t="n"/>
      <c r="G3301" s="51" t="n"/>
      <c r="H3301" s="51" t="n"/>
      <c r="I3301" s="51" t="n"/>
      <c r="J3301" s="50" t="n"/>
      <c r="K3301" s="52">
        <f>IF(OR($A3301="",$E3301=""),"",IF($P3301=1,0,N($E3301)*N($F3301)-N($G3301)+N($H3301)))</f>
        <v/>
      </c>
      <c r="L3301" s="52">
        <f>IF(K3301="","",IF($P3301=1,0,N($E3301)*IFERROR(INDEX(Products!$D$8:$D$307,MATCH($D3301,Products!$A$8:$A$307,0)),0)))</f>
        <v/>
      </c>
      <c r="M3301" s="52">
        <f>IF(OR(K3301="",$O3301=0),IF(K3301="","",0),IF($P3301=1,0,K3301*(N(INDEX(Settings!$E$11:$E$18,$O3301))+N(INDEX(Settings!$G$11:$G$18,$O3301)))+N(INDEX(Settings!$F$11:$F$18,$O3301))))</f>
        <v/>
      </c>
      <c r="N3301" s="53">
        <f>IF(K3301="","",K3301-L3301-M3301-N($I3301)-$P3301*N(Settings!$D$20))</f>
        <v/>
      </c>
      <c r="O3301">
        <f>IF($C3301="",0,IFERROR(MATCH($C3301,Settings!$D$11:$D$18,0),0))</f>
        <v/>
      </c>
      <c r="P3301">
        <f>IF(LOWER(TRIM($J3301&amp;""))="x",1,0)</f>
        <v/>
      </c>
    </row>
    <row r="3302">
      <c r="A3302" s="49" t="n"/>
      <c r="B3302" s="50" t="n"/>
      <c r="C3302" s="50" t="n"/>
      <c r="D3302" s="50" t="n"/>
      <c r="E3302" s="50" t="n"/>
      <c r="F3302" s="51" t="n"/>
      <c r="G3302" s="51" t="n"/>
      <c r="H3302" s="51" t="n"/>
      <c r="I3302" s="51" t="n"/>
      <c r="J3302" s="50" t="n"/>
      <c r="K3302" s="52">
        <f>IF(OR($A3302="",$E3302=""),"",IF($P3302=1,0,N($E3302)*N($F3302)-N($G3302)+N($H3302)))</f>
        <v/>
      </c>
      <c r="L3302" s="52">
        <f>IF(K3302="","",IF($P3302=1,0,N($E3302)*IFERROR(INDEX(Products!$D$8:$D$307,MATCH($D3302,Products!$A$8:$A$307,0)),0)))</f>
        <v/>
      </c>
      <c r="M3302" s="52">
        <f>IF(OR(K3302="",$O3302=0),IF(K3302="","",0),IF($P3302=1,0,K3302*(N(INDEX(Settings!$E$11:$E$18,$O3302))+N(INDEX(Settings!$G$11:$G$18,$O3302)))+N(INDEX(Settings!$F$11:$F$18,$O3302))))</f>
        <v/>
      </c>
      <c r="N3302" s="53">
        <f>IF(K3302="","",K3302-L3302-M3302-N($I3302)-$P3302*N(Settings!$D$20))</f>
        <v/>
      </c>
      <c r="O3302">
        <f>IF($C3302="",0,IFERROR(MATCH($C3302,Settings!$D$11:$D$18,0),0))</f>
        <v/>
      </c>
      <c r="P3302">
        <f>IF(LOWER(TRIM($J3302&amp;""))="x",1,0)</f>
        <v/>
      </c>
    </row>
    <row r="3303">
      <c r="A3303" s="49" t="n"/>
      <c r="B3303" s="50" t="n"/>
      <c r="C3303" s="50" t="n"/>
      <c r="D3303" s="50" t="n"/>
      <c r="E3303" s="50" t="n"/>
      <c r="F3303" s="51" t="n"/>
      <c r="G3303" s="51" t="n"/>
      <c r="H3303" s="51" t="n"/>
      <c r="I3303" s="51" t="n"/>
      <c r="J3303" s="50" t="n"/>
      <c r="K3303" s="52">
        <f>IF(OR($A3303="",$E3303=""),"",IF($P3303=1,0,N($E3303)*N($F3303)-N($G3303)+N($H3303)))</f>
        <v/>
      </c>
      <c r="L3303" s="52">
        <f>IF(K3303="","",IF($P3303=1,0,N($E3303)*IFERROR(INDEX(Products!$D$8:$D$307,MATCH($D3303,Products!$A$8:$A$307,0)),0)))</f>
        <v/>
      </c>
      <c r="M3303" s="52">
        <f>IF(OR(K3303="",$O3303=0),IF(K3303="","",0),IF($P3303=1,0,K3303*(N(INDEX(Settings!$E$11:$E$18,$O3303))+N(INDEX(Settings!$G$11:$G$18,$O3303)))+N(INDEX(Settings!$F$11:$F$18,$O3303))))</f>
        <v/>
      </c>
      <c r="N3303" s="53">
        <f>IF(K3303="","",K3303-L3303-M3303-N($I3303)-$P3303*N(Settings!$D$20))</f>
        <v/>
      </c>
      <c r="O3303">
        <f>IF($C3303="",0,IFERROR(MATCH($C3303,Settings!$D$11:$D$18,0),0))</f>
        <v/>
      </c>
      <c r="P3303">
        <f>IF(LOWER(TRIM($J3303&amp;""))="x",1,0)</f>
        <v/>
      </c>
    </row>
    <row r="3304">
      <c r="A3304" s="49" t="n"/>
      <c r="B3304" s="50" t="n"/>
      <c r="C3304" s="50" t="n"/>
      <c r="D3304" s="50" t="n"/>
      <c r="E3304" s="50" t="n"/>
      <c r="F3304" s="51" t="n"/>
      <c r="G3304" s="51" t="n"/>
      <c r="H3304" s="51" t="n"/>
      <c r="I3304" s="51" t="n"/>
      <c r="J3304" s="50" t="n"/>
      <c r="K3304" s="52">
        <f>IF(OR($A3304="",$E3304=""),"",IF($P3304=1,0,N($E3304)*N($F3304)-N($G3304)+N($H3304)))</f>
        <v/>
      </c>
      <c r="L3304" s="52">
        <f>IF(K3304="","",IF($P3304=1,0,N($E3304)*IFERROR(INDEX(Products!$D$8:$D$307,MATCH($D3304,Products!$A$8:$A$307,0)),0)))</f>
        <v/>
      </c>
      <c r="M3304" s="52">
        <f>IF(OR(K3304="",$O3304=0),IF(K3304="","",0),IF($P3304=1,0,K3304*(N(INDEX(Settings!$E$11:$E$18,$O3304))+N(INDEX(Settings!$G$11:$G$18,$O3304)))+N(INDEX(Settings!$F$11:$F$18,$O3304))))</f>
        <v/>
      </c>
      <c r="N3304" s="53">
        <f>IF(K3304="","",K3304-L3304-M3304-N($I3304)-$P3304*N(Settings!$D$20))</f>
        <v/>
      </c>
      <c r="O3304">
        <f>IF($C3304="",0,IFERROR(MATCH($C3304,Settings!$D$11:$D$18,0),0))</f>
        <v/>
      </c>
      <c r="P3304">
        <f>IF(LOWER(TRIM($J3304&amp;""))="x",1,0)</f>
        <v/>
      </c>
    </row>
    <row r="3305">
      <c r="A3305" s="49" t="n"/>
      <c r="B3305" s="50" t="n"/>
      <c r="C3305" s="50" t="n"/>
      <c r="D3305" s="50" t="n"/>
      <c r="E3305" s="50" t="n"/>
      <c r="F3305" s="51" t="n"/>
      <c r="G3305" s="51" t="n"/>
      <c r="H3305" s="51" t="n"/>
      <c r="I3305" s="51" t="n"/>
      <c r="J3305" s="50" t="n"/>
      <c r="K3305" s="52">
        <f>IF(OR($A3305="",$E3305=""),"",IF($P3305=1,0,N($E3305)*N($F3305)-N($G3305)+N($H3305)))</f>
        <v/>
      </c>
      <c r="L3305" s="52">
        <f>IF(K3305="","",IF($P3305=1,0,N($E3305)*IFERROR(INDEX(Products!$D$8:$D$307,MATCH($D3305,Products!$A$8:$A$307,0)),0)))</f>
        <v/>
      </c>
      <c r="M3305" s="52">
        <f>IF(OR(K3305="",$O3305=0),IF(K3305="","",0),IF($P3305=1,0,K3305*(N(INDEX(Settings!$E$11:$E$18,$O3305))+N(INDEX(Settings!$G$11:$G$18,$O3305)))+N(INDEX(Settings!$F$11:$F$18,$O3305))))</f>
        <v/>
      </c>
      <c r="N3305" s="53">
        <f>IF(K3305="","",K3305-L3305-M3305-N($I3305)-$P3305*N(Settings!$D$20))</f>
        <v/>
      </c>
      <c r="O3305">
        <f>IF($C3305="",0,IFERROR(MATCH($C3305,Settings!$D$11:$D$18,0),0))</f>
        <v/>
      </c>
      <c r="P3305">
        <f>IF(LOWER(TRIM($J3305&amp;""))="x",1,0)</f>
        <v/>
      </c>
    </row>
    <row r="3306">
      <c r="A3306" s="49" t="n"/>
      <c r="B3306" s="50" t="n"/>
      <c r="C3306" s="50" t="n"/>
      <c r="D3306" s="50" t="n"/>
      <c r="E3306" s="50" t="n"/>
      <c r="F3306" s="51" t="n"/>
      <c r="G3306" s="51" t="n"/>
      <c r="H3306" s="51" t="n"/>
      <c r="I3306" s="51" t="n"/>
      <c r="J3306" s="50" t="n"/>
      <c r="K3306" s="52">
        <f>IF(OR($A3306="",$E3306=""),"",IF($P3306=1,0,N($E3306)*N($F3306)-N($G3306)+N($H3306)))</f>
        <v/>
      </c>
      <c r="L3306" s="52">
        <f>IF(K3306="","",IF($P3306=1,0,N($E3306)*IFERROR(INDEX(Products!$D$8:$D$307,MATCH($D3306,Products!$A$8:$A$307,0)),0)))</f>
        <v/>
      </c>
      <c r="M3306" s="52">
        <f>IF(OR(K3306="",$O3306=0),IF(K3306="","",0),IF($P3306=1,0,K3306*(N(INDEX(Settings!$E$11:$E$18,$O3306))+N(INDEX(Settings!$G$11:$G$18,$O3306)))+N(INDEX(Settings!$F$11:$F$18,$O3306))))</f>
        <v/>
      </c>
      <c r="N3306" s="53">
        <f>IF(K3306="","",K3306-L3306-M3306-N($I3306)-$P3306*N(Settings!$D$20))</f>
        <v/>
      </c>
      <c r="O3306">
        <f>IF($C3306="",0,IFERROR(MATCH($C3306,Settings!$D$11:$D$18,0),0))</f>
        <v/>
      </c>
      <c r="P3306">
        <f>IF(LOWER(TRIM($J3306&amp;""))="x",1,0)</f>
        <v/>
      </c>
    </row>
    <row r="3307">
      <c r="A3307" s="49" t="n"/>
      <c r="B3307" s="50" t="n"/>
      <c r="C3307" s="50" t="n"/>
      <c r="D3307" s="50" t="n"/>
      <c r="E3307" s="50" t="n"/>
      <c r="F3307" s="51" t="n"/>
      <c r="G3307" s="51" t="n"/>
      <c r="H3307" s="51" t="n"/>
      <c r="I3307" s="51" t="n"/>
      <c r="J3307" s="50" t="n"/>
      <c r="K3307" s="52">
        <f>IF(OR($A3307="",$E3307=""),"",IF($P3307=1,0,N($E3307)*N($F3307)-N($G3307)+N($H3307)))</f>
        <v/>
      </c>
      <c r="L3307" s="52">
        <f>IF(K3307="","",IF($P3307=1,0,N($E3307)*IFERROR(INDEX(Products!$D$8:$D$307,MATCH($D3307,Products!$A$8:$A$307,0)),0)))</f>
        <v/>
      </c>
      <c r="M3307" s="52">
        <f>IF(OR(K3307="",$O3307=0),IF(K3307="","",0),IF($P3307=1,0,K3307*(N(INDEX(Settings!$E$11:$E$18,$O3307))+N(INDEX(Settings!$G$11:$G$18,$O3307)))+N(INDEX(Settings!$F$11:$F$18,$O3307))))</f>
        <v/>
      </c>
      <c r="N3307" s="53">
        <f>IF(K3307="","",K3307-L3307-M3307-N($I3307)-$P3307*N(Settings!$D$20))</f>
        <v/>
      </c>
      <c r="O3307">
        <f>IF($C3307="",0,IFERROR(MATCH($C3307,Settings!$D$11:$D$18,0),0))</f>
        <v/>
      </c>
      <c r="P3307">
        <f>IF(LOWER(TRIM($J3307&amp;""))="x",1,0)</f>
        <v/>
      </c>
    </row>
    <row r="3308">
      <c r="A3308" s="49" t="n"/>
      <c r="B3308" s="50" t="n"/>
      <c r="C3308" s="50" t="n"/>
      <c r="D3308" s="50" t="n"/>
      <c r="E3308" s="50" t="n"/>
      <c r="F3308" s="51" t="n"/>
      <c r="G3308" s="51" t="n"/>
      <c r="H3308" s="51" t="n"/>
      <c r="I3308" s="51" t="n"/>
      <c r="J3308" s="50" t="n"/>
      <c r="K3308" s="52">
        <f>IF(OR($A3308="",$E3308=""),"",IF($P3308=1,0,N($E3308)*N($F3308)-N($G3308)+N($H3308)))</f>
        <v/>
      </c>
      <c r="L3308" s="52">
        <f>IF(K3308="","",IF($P3308=1,0,N($E3308)*IFERROR(INDEX(Products!$D$8:$D$307,MATCH($D3308,Products!$A$8:$A$307,0)),0)))</f>
        <v/>
      </c>
      <c r="M3308" s="52">
        <f>IF(OR(K3308="",$O3308=0),IF(K3308="","",0),IF($P3308=1,0,K3308*(N(INDEX(Settings!$E$11:$E$18,$O3308))+N(INDEX(Settings!$G$11:$G$18,$O3308)))+N(INDEX(Settings!$F$11:$F$18,$O3308))))</f>
        <v/>
      </c>
      <c r="N3308" s="53">
        <f>IF(K3308="","",K3308-L3308-M3308-N($I3308)-$P3308*N(Settings!$D$20))</f>
        <v/>
      </c>
      <c r="O3308">
        <f>IF($C3308="",0,IFERROR(MATCH($C3308,Settings!$D$11:$D$18,0),0))</f>
        <v/>
      </c>
      <c r="P3308">
        <f>IF(LOWER(TRIM($J3308&amp;""))="x",1,0)</f>
        <v/>
      </c>
    </row>
    <row r="3309">
      <c r="A3309" s="49" t="n"/>
      <c r="B3309" s="50" t="n"/>
      <c r="C3309" s="50" t="n"/>
      <c r="D3309" s="50" t="n"/>
      <c r="E3309" s="50" t="n"/>
      <c r="F3309" s="51" t="n"/>
      <c r="G3309" s="51" t="n"/>
      <c r="H3309" s="51" t="n"/>
      <c r="I3309" s="51" t="n"/>
      <c r="J3309" s="50" t="n"/>
      <c r="K3309" s="52">
        <f>IF(OR($A3309="",$E3309=""),"",IF($P3309=1,0,N($E3309)*N($F3309)-N($G3309)+N($H3309)))</f>
        <v/>
      </c>
      <c r="L3309" s="52">
        <f>IF(K3309="","",IF($P3309=1,0,N($E3309)*IFERROR(INDEX(Products!$D$8:$D$307,MATCH($D3309,Products!$A$8:$A$307,0)),0)))</f>
        <v/>
      </c>
      <c r="M3309" s="52">
        <f>IF(OR(K3309="",$O3309=0),IF(K3309="","",0),IF($P3309=1,0,K3309*(N(INDEX(Settings!$E$11:$E$18,$O3309))+N(INDEX(Settings!$G$11:$G$18,$O3309)))+N(INDEX(Settings!$F$11:$F$18,$O3309))))</f>
        <v/>
      </c>
      <c r="N3309" s="53">
        <f>IF(K3309="","",K3309-L3309-M3309-N($I3309)-$P3309*N(Settings!$D$20))</f>
        <v/>
      </c>
      <c r="O3309">
        <f>IF($C3309="",0,IFERROR(MATCH($C3309,Settings!$D$11:$D$18,0),0))</f>
        <v/>
      </c>
      <c r="P3309">
        <f>IF(LOWER(TRIM($J3309&amp;""))="x",1,0)</f>
        <v/>
      </c>
    </row>
    <row r="3310">
      <c r="A3310" s="49" t="n"/>
      <c r="B3310" s="50" t="n"/>
      <c r="C3310" s="50" t="n"/>
      <c r="D3310" s="50" t="n"/>
      <c r="E3310" s="50" t="n"/>
      <c r="F3310" s="51" t="n"/>
      <c r="G3310" s="51" t="n"/>
      <c r="H3310" s="51" t="n"/>
      <c r="I3310" s="51" t="n"/>
      <c r="J3310" s="50" t="n"/>
      <c r="K3310" s="52">
        <f>IF(OR($A3310="",$E3310=""),"",IF($P3310=1,0,N($E3310)*N($F3310)-N($G3310)+N($H3310)))</f>
        <v/>
      </c>
      <c r="L3310" s="52">
        <f>IF(K3310="","",IF($P3310=1,0,N($E3310)*IFERROR(INDEX(Products!$D$8:$D$307,MATCH($D3310,Products!$A$8:$A$307,0)),0)))</f>
        <v/>
      </c>
      <c r="M3310" s="52">
        <f>IF(OR(K3310="",$O3310=0),IF(K3310="","",0),IF($P3310=1,0,K3310*(N(INDEX(Settings!$E$11:$E$18,$O3310))+N(INDEX(Settings!$G$11:$G$18,$O3310)))+N(INDEX(Settings!$F$11:$F$18,$O3310))))</f>
        <v/>
      </c>
      <c r="N3310" s="53">
        <f>IF(K3310="","",K3310-L3310-M3310-N($I3310)-$P3310*N(Settings!$D$20))</f>
        <v/>
      </c>
      <c r="O3310">
        <f>IF($C3310="",0,IFERROR(MATCH($C3310,Settings!$D$11:$D$18,0),0))</f>
        <v/>
      </c>
      <c r="P3310">
        <f>IF(LOWER(TRIM($J3310&amp;""))="x",1,0)</f>
        <v/>
      </c>
    </row>
    <row r="3311">
      <c r="A3311" s="49" t="n"/>
      <c r="B3311" s="50" t="n"/>
      <c r="C3311" s="50" t="n"/>
      <c r="D3311" s="50" t="n"/>
      <c r="E3311" s="50" t="n"/>
      <c r="F3311" s="51" t="n"/>
      <c r="G3311" s="51" t="n"/>
      <c r="H3311" s="51" t="n"/>
      <c r="I3311" s="51" t="n"/>
      <c r="J3311" s="50" t="n"/>
      <c r="K3311" s="52">
        <f>IF(OR($A3311="",$E3311=""),"",IF($P3311=1,0,N($E3311)*N($F3311)-N($G3311)+N($H3311)))</f>
        <v/>
      </c>
      <c r="L3311" s="52">
        <f>IF(K3311="","",IF($P3311=1,0,N($E3311)*IFERROR(INDEX(Products!$D$8:$D$307,MATCH($D3311,Products!$A$8:$A$307,0)),0)))</f>
        <v/>
      </c>
      <c r="M3311" s="52">
        <f>IF(OR(K3311="",$O3311=0),IF(K3311="","",0),IF($P3311=1,0,K3311*(N(INDEX(Settings!$E$11:$E$18,$O3311))+N(INDEX(Settings!$G$11:$G$18,$O3311)))+N(INDEX(Settings!$F$11:$F$18,$O3311))))</f>
        <v/>
      </c>
      <c r="N3311" s="53">
        <f>IF(K3311="","",K3311-L3311-M3311-N($I3311)-$P3311*N(Settings!$D$20))</f>
        <v/>
      </c>
      <c r="O3311">
        <f>IF($C3311="",0,IFERROR(MATCH($C3311,Settings!$D$11:$D$18,0),0))</f>
        <v/>
      </c>
      <c r="P3311">
        <f>IF(LOWER(TRIM($J3311&amp;""))="x",1,0)</f>
        <v/>
      </c>
    </row>
    <row r="3312">
      <c r="A3312" s="49" t="n"/>
      <c r="B3312" s="50" t="n"/>
      <c r="C3312" s="50" t="n"/>
      <c r="D3312" s="50" t="n"/>
      <c r="E3312" s="50" t="n"/>
      <c r="F3312" s="51" t="n"/>
      <c r="G3312" s="51" t="n"/>
      <c r="H3312" s="51" t="n"/>
      <c r="I3312" s="51" t="n"/>
      <c r="J3312" s="50" t="n"/>
      <c r="K3312" s="52">
        <f>IF(OR($A3312="",$E3312=""),"",IF($P3312=1,0,N($E3312)*N($F3312)-N($G3312)+N($H3312)))</f>
        <v/>
      </c>
      <c r="L3312" s="52">
        <f>IF(K3312="","",IF($P3312=1,0,N($E3312)*IFERROR(INDEX(Products!$D$8:$D$307,MATCH($D3312,Products!$A$8:$A$307,0)),0)))</f>
        <v/>
      </c>
      <c r="M3312" s="52">
        <f>IF(OR(K3312="",$O3312=0),IF(K3312="","",0),IF($P3312=1,0,K3312*(N(INDEX(Settings!$E$11:$E$18,$O3312))+N(INDEX(Settings!$G$11:$G$18,$O3312)))+N(INDEX(Settings!$F$11:$F$18,$O3312))))</f>
        <v/>
      </c>
      <c r="N3312" s="53">
        <f>IF(K3312="","",K3312-L3312-M3312-N($I3312)-$P3312*N(Settings!$D$20))</f>
        <v/>
      </c>
      <c r="O3312">
        <f>IF($C3312="",0,IFERROR(MATCH($C3312,Settings!$D$11:$D$18,0),0))</f>
        <v/>
      </c>
      <c r="P3312">
        <f>IF(LOWER(TRIM($J3312&amp;""))="x",1,0)</f>
        <v/>
      </c>
    </row>
    <row r="3313">
      <c r="A3313" s="49" t="n"/>
      <c r="B3313" s="50" t="n"/>
      <c r="C3313" s="50" t="n"/>
      <c r="D3313" s="50" t="n"/>
      <c r="E3313" s="50" t="n"/>
      <c r="F3313" s="51" t="n"/>
      <c r="G3313" s="51" t="n"/>
      <c r="H3313" s="51" t="n"/>
      <c r="I3313" s="51" t="n"/>
      <c r="J3313" s="50" t="n"/>
      <c r="K3313" s="52">
        <f>IF(OR($A3313="",$E3313=""),"",IF($P3313=1,0,N($E3313)*N($F3313)-N($G3313)+N($H3313)))</f>
        <v/>
      </c>
      <c r="L3313" s="52">
        <f>IF(K3313="","",IF($P3313=1,0,N($E3313)*IFERROR(INDEX(Products!$D$8:$D$307,MATCH($D3313,Products!$A$8:$A$307,0)),0)))</f>
        <v/>
      </c>
      <c r="M3313" s="52">
        <f>IF(OR(K3313="",$O3313=0),IF(K3313="","",0),IF($P3313=1,0,K3313*(N(INDEX(Settings!$E$11:$E$18,$O3313))+N(INDEX(Settings!$G$11:$G$18,$O3313)))+N(INDEX(Settings!$F$11:$F$18,$O3313))))</f>
        <v/>
      </c>
      <c r="N3313" s="53">
        <f>IF(K3313="","",K3313-L3313-M3313-N($I3313)-$P3313*N(Settings!$D$20))</f>
        <v/>
      </c>
      <c r="O3313">
        <f>IF($C3313="",0,IFERROR(MATCH($C3313,Settings!$D$11:$D$18,0),0))</f>
        <v/>
      </c>
      <c r="P3313">
        <f>IF(LOWER(TRIM($J3313&amp;""))="x",1,0)</f>
        <v/>
      </c>
    </row>
    <row r="3314">
      <c r="A3314" s="49" t="n"/>
      <c r="B3314" s="50" t="n"/>
      <c r="C3314" s="50" t="n"/>
      <c r="D3314" s="50" t="n"/>
      <c r="E3314" s="50" t="n"/>
      <c r="F3314" s="51" t="n"/>
      <c r="G3314" s="51" t="n"/>
      <c r="H3314" s="51" t="n"/>
      <c r="I3314" s="51" t="n"/>
      <c r="J3314" s="50" t="n"/>
      <c r="K3314" s="52">
        <f>IF(OR($A3314="",$E3314=""),"",IF($P3314=1,0,N($E3314)*N($F3314)-N($G3314)+N($H3314)))</f>
        <v/>
      </c>
      <c r="L3314" s="52">
        <f>IF(K3314="","",IF($P3314=1,0,N($E3314)*IFERROR(INDEX(Products!$D$8:$D$307,MATCH($D3314,Products!$A$8:$A$307,0)),0)))</f>
        <v/>
      </c>
      <c r="M3314" s="52">
        <f>IF(OR(K3314="",$O3314=0),IF(K3314="","",0),IF($P3314=1,0,K3314*(N(INDEX(Settings!$E$11:$E$18,$O3314))+N(INDEX(Settings!$G$11:$G$18,$O3314)))+N(INDEX(Settings!$F$11:$F$18,$O3314))))</f>
        <v/>
      </c>
      <c r="N3314" s="53">
        <f>IF(K3314="","",K3314-L3314-M3314-N($I3314)-$P3314*N(Settings!$D$20))</f>
        <v/>
      </c>
      <c r="O3314">
        <f>IF($C3314="",0,IFERROR(MATCH($C3314,Settings!$D$11:$D$18,0),0))</f>
        <v/>
      </c>
      <c r="P3314">
        <f>IF(LOWER(TRIM($J3314&amp;""))="x",1,0)</f>
        <v/>
      </c>
    </row>
    <row r="3315">
      <c r="A3315" s="49" t="n"/>
      <c r="B3315" s="50" t="n"/>
      <c r="C3315" s="50" t="n"/>
      <c r="D3315" s="50" t="n"/>
      <c r="E3315" s="50" t="n"/>
      <c r="F3315" s="51" t="n"/>
      <c r="G3315" s="51" t="n"/>
      <c r="H3315" s="51" t="n"/>
      <c r="I3315" s="51" t="n"/>
      <c r="J3315" s="50" t="n"/>
      <c r="K3315" s="52">
        <f>IF(OR($A3315="",$E3315=""),"",IF($P3315=1,0,N($E3315)*N($F3315)-N($G3315)+N($H3315)))</f>
        <v/>
      </c>
      <c r="L3315" s="52">
        <f>IF(K3315="","",IF($P3315=1,0,N($E3315)*IFERROR(INDEX(Products!$D$8:$D$307,MATCH($D3315,Products!$A$8:$A$307,0)),0)))</f>
        <v/>
      </c>
      <c r="M3315" s="52">
        <f>IF(OR(K3315="",$O3315=0),IF(K3315="","",0),IF($P3315=1,0,K3315*(N(INDEX(Settings!$E$11:$E$18,$O3315))+N(INDEX(Settings!$G$11:$G$18,$O3315)))+N(INDEX(Settings!$F$11:$F$18,$O3315))))</f>
        <v/>
      </c>
      <c r="N3315" s="53">
        <f>IF(K3315="","",K3315-L3315-M3315-N($I3315)-$P3315*N(Settings!$D$20))</f>
        <v/>
      </c>
      <c r="O3315">
        <f>IF($C3315="",0,IFERROR(MATCH($C3315,Settings!$D$11:$D$18,0),0))</f>
        <v/>
      </c>
      <c r="P3315">
        <f>IF(LOWER(TRIM($J3315&amp;""))="x",1,0)</f>
        <v/>
      </c>
    </row>
    <row r="3316">
      <c r="A3316" s="49" t="n"/>
      <c r="B3316" s="50" t="n"/>
      <c r="C3316" s="50" t="n"/>
      <c r="D3316" s="50" t="n"/>
      <c r="E3316" s="50" t="n"/>
      <c r="F3316" s="51" t="n"/>
      <c r="G3316" s="51" t="n"/>
      <c r="H3316" s="51" t="n"/>
      <c r="I3316" s="51" t="n"/>
      <c r="J3316" s="50" t="n"/>
      <c r="K3316" s="52">
        <f>IF(OR($A3316="",$E3316=""),"",IF($P3316=1,0,N($E3316)*N($F3316)-N($G3316)+N($H3316)))</f>
        <v/>
      </c>
      <c r="L3316" s="52">
        <f>IF(K3316="","",IF($P3316=1,0,N($E3316)*IFERROR(INDEX(Products!$D$8:$D$307,MATCH($D3316,Products!$A$8:$A$307,0)),0)))</f>
        <v/>
      </c>
      <c r="M3316" s="52">
        <f>IF(OR(K3316="",$O3316=0),IF(K3316="","",0),IF($P3316=1,0,K3316*(N(INDEX(Settings!$E$11:$E$18,$O3316))+N(INDEX(Settings!$G$11:$G$18,$O3316)))+N(INDEX(Settings!$F$11:$F$18,$O3316))))</f>
        <v/>
      </c>
      <c r="N3316" s="53">
        <f>IF(K3316="","",K3316-L3316-M3316-N($I3316)-$P3316*N(Settings!$D$20))</f>
        <v/>
      </c>
      <c r="O3316">
        <f>IF($C3316="",0,IFERROR(MATCH($C3316,Settings!$D$11:$D$18,0),0))</f>
        <v/>
      </c>
      <c r="P3316">
        <f>IF(LOWER(TRIM($J3316&amp;""))="x",1,0)</f>
        <v/>
      </c>
    </row>
    <row r="3317">
      <c r="A3317" s="49" t="n"/>
      <c r="B3317" s="50" t="n"/>
      <c r="C3317" s="50" t="n"/>
      <c r="D3317" s="50" t="n"/>
      <c r="E3317" s="50" t="n"/>
      <c r="F3317" s="51" t="n"/>
      <c r="G3317" s="51" t="n"/>
      <c r="H3317" s="51" t="n"/>
      <c r="I3317" s="51" t="n"/>
      <c r="J3317" s="50" t="n"/>
      <c r="K3317" s="52">
        <f>IF(OR($A3317="",$E3317=""),"",IF($P3317=1,0,N($E3317)*N($F3317)-N($G3317)+N($H3317)))</f>
        <v/>
      </c>
      <c r="L3317" s="52">
        <f>IF(K3317="","",IF($P3317=1,0,N($E3317)*IFERROR(INDEX(Products!$D$8:$D$307,MATCH($D3317,Products!$A$8:$A$307,0)),0)))</f>
        <v/>
      </c>
      <c r="M3317" s="52">
        <f>IF(OR(K3317="",$O3317=0),IF(K3317="","",0),IF($P3317=1,0,K3317*(N(INDEX(Settings!$E$11:$E$18,$O3317))+N(INDEX(Settings!$G$11:$G$18,$O3317)))+N(INDEX(Settings!$F$11:$F$18,$O3317))))</f>
        <v/>
      </c>
      <c r="N3317" s="53">
        <f>IF(K3317="","",K3317-L3317-M3317-N($I3317)-$P3317*N(Settings!$D$20))</f>
        <v/>
      </c>
      <c r="O3317">
        <f>IF($C3317="",0,IFERROR(MATCH($C3317,Settings!$D$11:$D$18,0),0))</f>
        <v/>
      </c>
      <c r="P3317">
        <f>IF(LOWER(TRIM($J3317&amp;""))="x",1,0)</f>
        <v/>
      </c>
    </row>
    <row r="3318">
      <c r="A3318" s="49" t="n"/>
      <c r="B3318" s="50" t="n"/>
      <c r="C3318" s="50" t="n"/>
      <c r="D3318" s="50" t="n"/>
      <c r="E3318" s="50" t="n"/>
      <c r="F3318" s="51" t="n"/>
      <c r="G3318" s="51" t="n"/>
      <c r="H3318" s="51" t="n"/>
      <c r="I3318" s="51" t="n"/>
      <c r="J3318" s="50" t="n"/>
      <c r="K3318" s="52">
        <f>IF(OR($A3318="",$E3318=""),"",IF($P3318=1,0,N($E3318)*N($F3318)-N($G3318)+N($H3318)))</f>
        <v/>
      </c>
      <c r="L3318" s="52">
        <f>IF(K3318="","",IF($P3318=1,0,N($E3318)*IFERROR(INDEX(Products!$D$8:$D$307,MATCH($D3318,Products!$A$8:$A$307,0)),0)))</f>
        <v/>
      </c>
      <c r="M3318" s="52">
        <f>IF(OR(K3318="",$O3318=0),IF(K3318="","",0),IF($P3318=1,0,K3318*(N(INDEX(Settings!$E$11:$E$18,$O3318))+N(INDEX(Settings!$G$11:$G$18,$O3318)))+N(INDEX(Settings!$F$11:$F$18,$O3318))))</f>
        <v/>
      </c>
      <c r="N3318" s="53">
        <f>IF(K3318="","",K3318-L3318-M3318-N($I3318)-$P3318*N(Settings!$D$20))</f>
        <v/>
      </c>
      <c r="O3318">
        <f>IF($C3318="",0,IFERROR(MATCH($C3318,Settings!$D$11:$D$18,0),0))</f>
        <v/>
      </c>
      <c r="P3318">
        <f>IF(LOWER(TRIM($J3318&amp;""))="x",1,0)</f>
        <v/>
      </c>
    </row>
    <row r="3319">
      <c r="A3319" s="49" t="n"/>
      <c r="B3319" s="50" t="n"/>
      <c r="C3319" s="50" t="n"/>
      <c r="D3319" s="50" t="n"/>
      <c r="E3319" s="50" t="n"/>
      <c r="F3319" s="51" t="n"/>
      <c r="G3319" s="51" t="n"/>
      <c r="H3319" s="51" t="n"/>
      <c r="I3319" s="51" t="n"/>
      <c r="J3319" s="50" t="n"/>
      <c r="K3319" s="52">
        <f>IF(OR($A3319="",$E3319=""),"",IF($P3319=1,0,N($E3319)*N($F3319)-N($G3319)+N($H3319)))</f>
        <v/>
      </c>
      <c r="L3319" s="52">
        <f>IF(K3319="","",IF($P3319=1,0,N($E3319)*IFERROR(INDEX(Products!$D$8:$D$307,MATCH($D3319,Products!$A$8:$A$307,0)),0)))</f>
        <v/>
      </c>
      <c r="M3319" s="52">
        <f>IF(OR(K3319="",$O3319=0),IF(K3319="","",0),IF($P3319=1,0,K3319*(N(INDEX(Settings!$E$11:$E$18,$O3319))+N(INDEX(Settings!$G$11:$G$18,$O3319)))+N(INDEX(Settings!$F$11:$F$18,$O3319))))</f>
        <v/>
      </c>
      <c r="N3319" s="53">
        <f>IF(K3319="","",K3319-L3319-M3319-N($I3319)-$P3319*N(Settings!$D$20))</f>
        <v/>
      </c>
      <c r="O3319">
        <f>IF($C3319="",0,IFERROR(MATCH($C3319,Settings!$D$11:$D$18,0),0))</f>
        <v/>
      </c>
      <c r="P3319">
        <f>IF(LOWER(TRIM($J3319&amp;""))="x",1,0)</f>
        <v/>
      </c>
    </row>
    <row r="3320">
      <c r="A3320" s="49" t="n"/>
      <c r="B3320" s="50" t="n"/>
      <c r="C3320" s="50" t="n"/>
      <c r="D3320" s="50" t="n"/>
      <c r="E3320" s="50" t="n"/>
      <c r="F3320" s="51" t="n"/>
      <c r="G3320" s="51" t="n"/>
      <c r="H3320" s="51" t="n"/>
      <c r="I3320" s="51" t="n"/>
      <c r="J3320" s="50" t="n"/>
      <c r="K3320" s="52">
        <f>IF(OR($A3320="",$E3320=""),"",IF($P3320=1,0,N($E3320)*N($F3320)-N($G3320)+N($H3320)))</f>
        <v/>
      </c>
      <c r="L3320" s="52">
        <f>IF(K3320="","",IF($P3320=1,0,N($E3320)*IFERROR(INDEX(Products!$D$8:$D$307,MATCH($D3320,Products!$A$8:$A$307,0)),0)))</f>
        <v/>
      </c>
      <c r="M3320" s="52">
        <f>IF(OR(K3320="",$O3320=0),IF(K3320="","",0),IF($P3320=1,0,K3320*(N(INDEX(Settings!$E$11:$E$18,$O3320))+N(INDEX(Settings!$G$11:$G$18,$O3320)))+N(INDEX(Settings!$F$11:$F$18,$O3320))))</f>
        <v/>
      </c>
      <c r="N3320" s="53">
        <f>IF(K3320="","",K3320-L3320-M3320-N($I3320)-$P3320*N(Settings!$D$20))</f>
        <v/>
      </c>
      <c r="O3320">
        <f>IF($C3320="",0,IFERROR(MATCH($C3320,Settings!$D$11:$D$18,0),0))</f>
        <v/>
      </c>
      <c r="P3320">
        <f>IF(LOWER(TRIM($J3320&amp;""))="x",1,0)</f>
        <v/>
      </c>
    </row>
    <row r="3321">
      <c r="A3321" s="49" t="n"/>
      <c r="B3321" s="50" t="n"/>
      <c r="C3321" s="50" t="n"/>
      <c r="D3321" s="50" t="n"/>
      <c r="E3321" s="50" t="n"/>
      <c r="F3321" s="51" t="n"/>
      <c r="G3321" s="51" t="n"/>
      <c r="H3321" s="51" t="n"/>
      <c r="I3321" s="51" t="n"/>
      <c r="J3321" s="50" t="n"/>
      <c r="K3321" s="52">
        <f>IF(OR($A3321="",$E3321=""),"",IF($P3321=1,0,N($E3321)*N($F3321)-N($G3321)+N($H3321)))</f>
        <v/>
      </c>
      <c r="L3321" s="52">
        <f>IF(K3321="","",IF($P3321=1,0,N($E3321)*IFERROR(INDEX(Products!$D$8:$D$307,MATCH($D3321,Products!$A$8:$A$307,0)),0)))</f>
        <v/>
      </c>
      <c r="M3321" s="52">
        <f>IF(OR(K3321="",$O3321=0),IF(K3321="","",0),IF($P3321=1,0,K3321*(N(INDEX(Settings!$E$11:$E$18,$O3321))+N(INDEX(Settings!$G$11:$G$18,$O3321)))+N(INDEX(Settings!$F$11:$F$18,$O3321))))</f>
        <v/>
      </c>
      <c r="N3321" s="53">
        <f>IF(K3321="","",K3321-L3321-M3321-N($I3321)-$P3321*N(Settings!$D$20))</f>
        <v/>
      </c>
      <c r="O3321">
        <f>IF($C3321="",0,IFERROR(MATCH($C3321,Settings!$D$11:$D$18,0),0))</f>
        <v/>
      </c>
      <c r="P3321">
        <f>IF(LOWER(TRIM($J3321&amp;""))="x",1,0)</f>
        <v/>
      </c>
    </row>
    <row r="3322">
      <c r="A3322" s="49" t="n"/>
      <c r="B3322" s="50" t="n"/>
      <c r="C3322" s="50" t="n"/>
      <c r="D3322" s="50" t="n"/>
      <c r="E3322" s="50" t="n"/>
      <c r="F3322" s="51" t="n"/>
      <c r="G3322" s="51" t="n"/>
      <c r="H3322" s="51" t="n"/>
      <c r="I3322" s="51" t="n"/>
      <c r="J3322" s="50" t="n"/>
      <c r="K3322" s="52">
        <f>IF(OR($A3322="",$E3322=""),"",IF($P3322=1,0,N($E3322)*N($F3322)-N($G3322)+N($H3322)))</f>
        <v/>
      </c>
      <c r="L3322" s="52">
        <f>IF(K3322="","",IF($P3322=1,0,N($E3322)*IFERROR(INDEX(Products!$D$8:$D$307,MATCH($D3322,Products!$A$8:$A$307,0)),0)))</f>
        <v/>
      </c>
      <c r="M3322" s="52">
        <f>IF(OR(K3322="",$O3322=0),IF(K3322="","",0),IF($P3322=1,0,K3322*(N(INDEX(Settings!$E$11:$E$18,$O3322))+N(INDEX(Settings!$G$11:$G$18,$O3322)))+N(INDEX(Settings!$F$11:$F$18,$O3322))))</f>
        <v/>
      </c>
      <c r="N3322" s="53">
        <f>IF(K3322="","",K3322-L3322-M3322-N($I3322)-$P3322*N(Settings!$D$20))</f>
        <v/>
      </c>
      <c r="O3322">
        <f>IF($C3322="",0,IFERROR(MATCH($C3322,Settings!$D$11:$D$18,0),0))</f>
        <v/>
      </c>
      <c r="P3322">
        <f>IF(LOWER(TRIM($J3322&amp;""))="x",1,0)</f>
        <v/>
      </c>
    </row>
    <row r="3323">
      <c r="A3323" s="49" t="n"/>
      <c r="B3323" s="50" t="n"/>
      <c r="C3323" s="50" t="n"/>
      <c r="D3323" s="50" t="n"/>
      <c r="E3323" s="50" t="n"/>
      <c r="F3323" s="51" t="n"/>
      <c r="G3323" s="51" t="n"/>
      <c r="H3323" s="51" t="n"/>
      <c r="I3323" s="51" t="n"/>
      <c r="J3323" s="50" t="n"/>
      <c r="K3323" s="52">
        <f>IF(OR($A3323="",$E3323=""),"",IF($P3323=1,0,N($E3323)*N($F3323)-N($G3323)+N($H3323)))</f>
        <v/>
      </c>
      <c r="L3323" s="52">
        <f>IF(K3323="","",IF($P3323=1,0,N($E3323)*IFERROR(INDEX(Products!$D$8:$D$307,MATCH($D3323,Products!$A$8:$A$307,0)),0)))</f>
        <v/>
      </c>
      <c r="M3323" s="52">
        <f>IF(OR(K3323="",$O3323=0),IF(K3323="","",0),IF($P3323=1,0,K3323*(N(INDEX(Settings!$E$11:$E$18,$O3323))+N(INDEX(Settings!$G$11:$G$18,$O3323)))+N(INDEX(Settings!$F$11:$F$18,$O3323))))</f>
        <v/>
      </c>
      <c r="N3323" s="53">
        <f>IF(K3323="","",K3323-L3323-M3323-N($I3323)-$P3323*N(Settings!$D$20))</f>
        <v/>
      </c>
      <c r="O3323">
        <f>IF($C3323="",0,IFERROR(MATCH($C3323,Settings!$D$11:$D$18,0),0))</f>
        <v/>
      </c>
      <c r="P3323">
        <f>IF(LOWER(TRIM($J3323&amp;""))="x",1,0)</f>
        <v/>
      </c>
    </row>
    <row r="3324">
      <c r="A3324" s="49" t="n"/>
      <c r="B3324" s="50" t="n"/>
      <c r="C3324" s="50" t="n"/>
      <c r="D3324" s="50" t="n"/>
      <c r="E3324" s="50" t="n"/>
      <c r="F3324" s="51" t="n"/>
      <c r="G3324" s="51" t="n"/>
      <c r="H3324" s="51" t="n"/>
      <c r="I3324" s="51" t="n"/>
      <c r="J3324" s="50" t="n"/>
      <c r="K3324" s="52">
        <f>IF(OR($A3324="",$E3324=""),"",IF($P3324=1,0,N($E3324)*N($F3324)-N($G3324)+N($H3324)))</f>
        <v/>
      </c>
      <c r="L3324" s="52">
        <f>IF(K3324="","",IF($P3324=1,0,N($E3324)*IFERROR(INDEX(Products!$D$8:$D$307,MATCH($D3324,Products!$A$8:$A$307,0)),0)))</f>
        <v/>
      </c>
      <c r="M3324" s="52">
        <f>IF(OR(K3324="",$O3324=0),IF(K3324="","",0),IF($P3324=1,0,K3324*(N(INDEX(Settings!$E$11:$E$18,$O3324))+N(INDEX(Settings!$G$11:$G$18,$O3324)))+N(INDEX(Settings!$F$11:$F$18,$O3324))))</f>
        <v/>
      </c>
      <c r="N3324" s="53">
        <f>IF(K3324="","",K3324-L3324-M3324-N($I3324)-$P3324*N(Settings!$D$20))</f>
        <v/>
      </c>
      <c r="O3324">
        <f>IF($C3324="",0,IFERROR(MATCH($C3324,Settings!$D$11:$D$18,0),0))</f>
        <v/>
      </c>
      <c r="P3324">
        <f>IF(LOWER(TRIM($J3324&amp;""))="x",1,0)</f>
        <v/>
      </c>
    </row>
    <row r="3325">
      <c r="A3325" s="49" t="n"/>
      <c r="B3325" s="50" t="n"/>
      <c r="C3325" s="50" t="n"/>
      <c r="D3325" s="50" t="n"/>
      <c r="E3325" s="50" t="n"/>
      <c r="F3325" s="51" t="n"/>
      <c r="G3325" s="51" t="n"/>
      <c r="H3325" s="51" t="n"/>
      <c r="I3325" s="51" t="n"/>
      <c r="J3325" s="50" t="n"/>
      <c r="K3325" s="52">
        <f>IF(OR($A3325="",$E3325=""),"",IF($P3325=1,0,N($E3325)*N($F3325)-N($G3325)+N($H3325)))</f>
        <v/>
      </c>
      <c r="L3325" s="52">
        <f>IF(K3325="","",IF($P3325=1,0,N($E3325)*IFERROR(INDEX(Products!$D$8:$D$307,MATCH($D3325,Products!$A$8:$A$307,0)),0)))</f>
        <v/>
      </c>
      <c r="M3325" s="52">
        <f>IF(OR(K3325="",$O3325=0),IF(K3325="","",0),IF($P3325=1,0,K3325*(N(INDEX(Settings!$E$11:$E$18,$O3325))+N(INDEX(Settings!$G$11:$G$18,$O3325)))+N(INDEX(Settings!$F$11:$F$18,$O3325))))</f>
        <v/>
      </c>
      <c r="N3325" s="53">
        <f>IF(K3325="","",K3325-L3325-M3325-N($I3325)-$P3325*N(Settings!$D$20))</f>
        <v/>
      </c>
      <c r="O3325">
        <f>IF($C3325="",0,IFERROR(MATCH($C3325,Settings!$D$11:$D$18,0),0))</f>
        <v/>
      </c>
      <c r="P3325">
        <f>IF(LOWER(TRIM($J3325&amp;""))="x",1,0)</f>
        <v/>
      </c>
    </row>
    <row r="3326">
      <c r="A3326" s="49" t="n"/>
      <c r="B3326" s="50" t="n"/>
      <c r="C3326" s="50" t="n"/>
      <c r="D3326" s="50" t="n"/>
      <c r="E3326" s="50" t="n"/>
      <c r="F3326" s="51" t="n"/>
      <c r="G3326" s="51" t="n"/>
      <c r="H3326" s="51" t="n"/>
      <c r="I3326" s="51" t="n"/>
      <c r="J3326" s="50" t="n"/>
      <c r="K3326" s="52">
        <f>IF(OR($A3326="",$E3326=""),"",IF($P3326=1,0,N($E3326)*N($F3326)-N($G3326)+N($H3326)))</f>
        <v/>
      </c>
      <c r="L3326" s="52">
        <f>IF(K3326="","",IF($P3326=1,0,N($E3326)*IFERROR(INDEX(Products!$D$8:$D$307,MATCH($D3326,Products!$A$8:$A$307,0)),0)))</f>
        <v/>
      </c>
      <c r="M3326" s="52">
        <f>IF(OR(K3326="",$O3326=0),IF(K3326="","",0),IF($P3326=1,0,K3326*(N(INDEX(Settings!$E$11:$E$18,$O3326))+N(INDEX(Settings!$G$11:$G$18,$O3326)))+N(INDEX(Settings!$F$11:$F$18,$O3326))))</f>
        <v/>
      </c>
      <c r="N3326" s="53">
        <f>IF(K3326="","",K3326-L3326-M3326-N($I3326)-$P3326*N(Settings!$D$20))</f>
        <v/>
      </c>
      <c r="O3326">
        <f>IF($C3326="",0,IFERROR(MATCH($C3326,Settings!$D$11:$D$18,0),0))</f>
        <v/>
      </c>
      <c r="P3326">
        <f>IF(LOWER(TRIM($J3326&amp;""))="x",1,0)</f>
        <v/>
      </c>
    </row>
    <row r="3327">
      <c r="A3327" s="49" t="n"/>
      <c r="B3327" s="50" t="n"/>
      <c r="C3327" s="50" t="n"/>
      <c r="D3327" s="50" t="n"/>
      <c r="E3327" s="50" t="n"/>
      <c r="F3327" s="51" t="n"/>
      <c r="G3327" s="51" t="n"/>
      <c r="H3327" s="51" t="n"/>
      <c r="I3327" s="51" t="n"/>
      <c r="J3327" s="50" t="n"/>
      <c r="K3327" s="52">
        <f>IF(OR($A3327="",$E3327=""),"",IF($P3327=1,0,N($E3327)*N($F3327)-N($G3327)+N($H3327)))</f>
        <v/>
      </c>
      <c r="L3327" s="52">
        <f>IF(K3327="","",IF($P3327=1,0,N($E3327)*IFERROR(INDEX(Products!$D$8:$D$307,MATCH($D3327,Products!$A$8:$A$307,0)),0)))</f>
        <v/>
      </c>
      <c r="M3327" s="52">
        <f>IF(OR(K3327="",$O3327=0),IF(K3327="","",0),IF($P3327=1,0,K3327*(N(INDEX(Settings!$E$11:$E$18,$O3327))+N(INDEX(Settings!$G$11:$G$18,$O3327)))+N(INDEX(Settings!$F$11:$F$18,$O3327))))</f>
        <v/>
      </c>
      <c r="N3327" s="53">
        <f>IF(K3327="","",K3327-L3327-M3327-N($I3327)-$P3327*N(Settings!$D$20))</f>
        <v/>
      </c>
      <c r="O3327">
        <f>IF($C3327="",0,IFERROR(MATCH($C3327,Settings!$D$11:$D$18,0),0))</f>
        <v/>
      </c>
      <c r="P3327">
        <f>IF(LOWER(TRIM($J3327&amp;""))="x",1,0)</f>
        <v/>
      </c>
    </row>
    <row r="3328">
      <c r="A3328" s="49" t="n"/>
      <c r="B3328" s="50" t="n"/>
      <c r="C3328" s="50" t="n"/>
      <c r="D3328" s="50" t="n"/>
      <c r="E3328" s="50" t="n"/>
      <c r="F3328" s="51" t="n"/>
      <c r="G3328" s="51" t="n"/>
      <c r="H3328" s="51" t="n"/>
      <c r="I3328" s="51" t="n"/>
      <c r="J3328" s="50" t="n"/>
      <c r="K3328" s="52">
        <f>IF(OR($A3328="",$E3328=""),"",IF($P3328=1,0,N($E3328)*N($F3328)-N($G3328)+N($H3328)))</f>
        <v/>
      </c>
      <c r="L3328" s="52">
        <f>IF(K3328="","",IF($P3328=1,0,N($E3328)*IFERROR(INDEX(Products!$D$8:$D$307,MATCH($D3328,Products!$A$8:$A$307,0)),0)))</f>
        <v/>
      </c>
      <c r="M3328" s="52">
        <f>IF(OR(K3328="",$O3328=0),IF(K3328="","",0),IF($P3328=1,0,K3328*(N(INDEX(Settings!$E$11:$E$18,$O3328))+N(INDEX(Settings!$G$11:$G$18,$O3328)))+N(INDEX(Settings!$F$11:$F$18,$O3328))))</f>
        <v/>
      </c>
      <c r="N3328" s="53">
        <f>IF(K3328="","",K3328-L3328-M3328-N($I3328)-$P3328*N(Settings!$D$20))</f>
        <v/>
      </c>
      <c r="O3328">
        <f>IF($C3328="",0,IFERROR(MATCH($C3328,Settings!$D$11:$D$18,0),0))</f>
        <v/>
      </c>
      <c r="P3328">
        <f>IF(LOWER(TRIM($J3328&amp;""))="x",1,0)</f>
        <v/>
      </c>
    </row>
    <row r="3329">
      <c r="A3329" s="49" t="n"/>
      <c r="B3329" s="50" t="n"/>
      <c r="C3329" s="50" t="n"/>
      <c r="D3329" s="50" t="n"/>
      <c r="E3329" s="50" t="n"/>
      <c r="F3329" s="51" t="n"/>
      <c r="G3329" s="51" t="n"/>
      <c r="H3329" s="51" t="n"/>
      <c r="I3329" s="51" t="n"/>
      <c r="J3329" s="50" t="n"/>
      <c r="K3329" s="52">
        <f>IF(OR($A3329="",$E3329=""),"",IF($P3329=1,0,N($E3329)*N($F3329)-N($G3329)+N($H3329)))</f>
        <v/>
      </c>
      <c r="L3329" s="52">
        <f>IF(K3329="","",IF($P3329=1,0,N($E3329)*IFERROR(INDEX(Products!$D$8:$D$307,MATCH($D3329,Products!$A$8:$A$307,0)),0)))</f>
        <v/>
      </c>
      <c r="M3329" s="52">
        <f>IF(OR(K3329="",$O3329=0),IF(K3329="","",0),IF($P3329=1,0,K3329*(N(INDEX(Settings!$E$11:$E$18,$O3329))+N(INDEX(Settings!$G$11:$G$18,$O3329)))+N(INDEX(Settings!$F$11:$F$18,$O3329))))</f>
        <v/>
      </c>
      <c r="N3329" s="53">
        <f>IF(K3329="","",K3329-L3329-M3329-N($I3329)-$P3329*N(Settings!$D$20))</f>
        <v/>
      </c>
      <c r="O3329">
        <f>IF($C3329="",0,IFERROR(MATCH($C3329,Settings!$D$11:$D$18,0),0))</f>
        <v/>
      </c>
      <c r="P3329">
        <f>IF(LOWER(TRIM($J3329&amp;""))="x",1,0)</f>
        <v/>
      </c>
    </row>
    <row r="3330">
      <c r="A3330" s="49" t="n"/>
      <c r="B3330" s="50" t="n"/>
      <c r="C3330" s="50" t="n"/>
      <c r="D3330" s="50" t="n"/>
      <c r="E3330" s="50" t="n"/>
      <c r="F3330" s="51" t="n"/>
      <c r="G3330" s="51" t="n"/>
      <c r="H3330" s="51" t="n"/>
      <c r="I3330" s="51" t="n"/>
      <c r="J3330" s="50" t="n"/>
      <c r="K3330" s="52">
        <f>IF(OR($A3330="",$E3330=""),"",IF($P3330=1,0,N($E3330)*N($F3330)-N($G3330)+N($H3330)))</f>
        <v/>
      </c>
      <c r="L3330" s="52">
        <f>IF(K3330="","",IF($P3330=1,0,N($E3330)*IFERROR(INDEX(Products!$D$8:$D$307,MATCH($D3330,Products!$A$8:$A$307,0)),0)))</f>
        <v/>
      </c>
      <c r="M3330" s="52">
        <f>IF(OR(K3330="",$O3330=0),IF(K3330="","",0),IF($P3330=1,0,K3330*(N(INDEX(Settings!$E$11:$E$18,$O3330))+N(INDEX(Settings!$G$11:$G$18,$O3330)))+N(INDEX(Settings!$F$11:$F$18,$O3330))))</f>
        <v/>
      </c>
      <c r="N3330" s="53">
        <f>IF(K3330="","",K3330-L3330-M3330-N($I3330)-$P3330*N(Settings!$D$20))</f>
        <v/>
      </c>
      <c r="O3330">
        <f>IF($C3330="",0,IFERROR(MATCH($C3330,Settings!$D$11:$D$18,0),0))</f>
        <v/>
      </c>
      <c r="P3330">
        <f>IF(LOWER(TRIM($J3330&amp;""))="x",1,0)</f>
        <v/>
      </c>
    </row>
    <row r="3331">
      <c r="A3331" s="49" t="n"/>
      <c r="B3331" s="50" t="n"/>
      <c r="C3331" s="50" t="n"/>
      <c r="D3331" s="50" t="n"/>
      <c r="E3331" s="50" t="n"/>
      <c r="F3331" s="51" t="n"/>
      <c r="G3331" s="51" t="n"/>
      <c r="H3331" s="51" t="n"/>
      <c r="I3331" s="51" t="n"/>
      <c r="J3331" s="50" t="n"/>
      <c r="K3331" s="52">
        <f>IF(OR($A3331="",$E3331=""),"",IF($P3331=1,0,N($E3331)*N($F3331)-N($G3331)+N($H3331)))</f>
        <v/>
      </c>
      <c r="L3331" s="52">
        <f>IF(K3331="","",IF($P3331=1,0,N($E3331)*IFERROR(INDEX(Products!$D$8:$D$307,MATCH($D3331,Products!$A$8:$A$307,0)),0)))</f>
        <v/>
      </c>
      <c r="M3331" s="52">
        <f>IF(OR(K3331="",$O3331=0),IF(K3331="","",0),IF($P3331=1,0,K3331*(N(INDEX(Settings!$E$11:$E$18,$O3331))+N(INDEX(Settings!$G$11:$G$18,$O3331)))+N(INDEX(Settings!$F$11:$F$18,$O3331))))</f>
        <v/>
      </c>
      <c r="N3331" s="53">
        <f>IF(K3331="","",K3331-L3331-M3331-N($I3331)-$P3331*N(Settings!$D$20))</f>
        <v/>
      </c>
      <c r="O3331">
        <f>IF($C3331="",0,IFERROR(MATCH($C3331,Settings!$D$11:$D$18,0),0))</f>
        <v/>
      </c>
      <c r="P3331">
        <f>IF(LOWER(TRIM($J3331&amp;""))="x",1,0)</f>
        <v/>
      </c>
    </row>
    <row r="3332">
      <c r="A3332" s="49" t="n"/>
      <c r="B3332" s="50" t="n"/>
      <c r="C3332" s="50" t="n"/>
      <c r="D3332" s="50" t="n"/>
      <c r="E3332" s="50" t="n"/>
      <c r="F3332" s="51" t="n"/>
      <c r="G3332" s="51" t="n"/>
      <c r="H3332" s="51" t="n"/>
      <c r="I3332" s="51" t="n"/>
      <c r="J3332" s="50" t="n"/>
      <c r="K3332" s="52">
        <f>IF(OR($A3332="",$E3332=""),"",IF($P3332=1,0,N($E3332)*N($F3332)-N($G3332)+N($H3332)))</f>
        <v/>
      </c>
      <c r="L3332" s="52">
        <f>IF(K3332="","",IF($P3332=1,0,N($E3332)*IFERROR(INDEX(Products!$D$8:$D$307,MATCH($D3332,Products!$A$8:$A$307,0)),0)))</f>
        <v/>
      </c>
      <c r="M3332" s="52">
        <f>IF(OR(K3332="",$O3332=0),IF(K3332="","",0),IF($P3332=1,0,K3332*(N(INDEX(Settings!$E$11:$E$18,$O3332))+N(INDEX(Settings!$G$11:$G$18,$O3332)))+N(INDEX(Settings!$F$11:$F$18,$O3332))))</f>
        <v/>
      </c>
      <c r="N3332" s="53">
        <f>IF(K3332="","",K3332-L3332-M3332-N($I3332)-$P3332*N(Settings!$D$20))</f>
        <v/>
      </c>
      <c r="O3332">
        <f>IF($C3332="",0,IFERROR(MATCH($C3332,Settings!$D$11:$D$18,0),0))</f>
        <v/>
      </c>
      <c r="P3332">
        <f>IF(LOWER(TRIM($J3332&amp;""))="x",1,0)</f>
        <v/>
      </c>
    </row>
    <row r="3333">
      <c r="A3333" s="49" t="n"/>
      <c r="B3333" s="50" t="n"/>
      <c r="C3333" s="50" t="n"/>
      <c r="D3333" s="50" t="n"/>
      <c r="E3333" s="50" t="n"/>
      <c r="F3333" s="51" t="n"/>
      <c r="G3333" s="51" t="n"/>
      <c r="H3333" s="51" t="n"/>
      <c r="I3333" s="51" t="n"/>
      <c r="J3333" s="50" t="n"/>
      <c r="K3333" s="52">
        <f>IF(OR($A3333="",$E3333=""),"",IF($P3333=1,0,N($E3333)*N($F3333)-N($G3333)+N($H3333)))</f>
        <v/>
      </c>
      <c r="L3333" s="52">
        <f>IF(K3333="","",IF($P3333=1,0,N($E3333)*IFERROR(INDEX(Products!$D$8:$D$307,MATCH($D3333,Products!$A$8:$A$307,0)),0)))</f>
        <v/>
      </c>
      <c r="M3333" s="52">
        <f>IF(OR(K3333="",$O3333=0),IF(K3333="","",0),IF($P3333=1,0,K3333*(N(INDEX(Settings!$E$11:$E$18,$O3333))+N(INDEX(Settings!$G$11:$G$18,$O3333)))+N(INDEX(Settings!$F$11:$F$18,$O3333))))</f>
        <v/>
      </c>
      <c r="N3333" s="53">
        <f>IF(K3333="","",K3333-L3333-M3333-N($I3333)-$P3333*N(Settings!$D$20))</f>
        <v/>
      </c>
      <c r="O3333">
        <f>IF($C3333="",0,IFERROR(MATCH($C3333,Settings!$D$11:$D$18,0),0))</f>
        <v/>
      </c>
      <c r="P3333">
        <f>IF(LOWER(TRIM($J3333&amp;""))="x",1,0)</f>
        <v/>
      </c>
    </row>
    <row r="3334">
      <c r="A3334" s="49" t="n"/>
      <c r="B3334" s="50" t="n"/>
      <c r="C3334" s="50" t="n"/>
      <c r="D3334" s="50" t="n"/>
      <c r="E3334" s="50" t="n"/>
      <c r="F3334" s="51" t="n"/>
      <c r="G3334" s="51" t="n"/>
      <c r="H3334" s="51" t="n"/>
      <c r="I3334" s="51" t="n"/>
      <c r="J3334" s="50" t="n"/>
      <c r="K3334" s="52">
        <f>IF(OR($A3334="",$E3334=""),"",IF($P3334=1,0,N($E3334)*N($F3334)-N($G3334)+N($H3334)))</f>
        <v/>
      </c>
      <c r="L3334" s="52">
        <f>IF(K3334="","",IF($P3334=1,0,N($E3334)*IFERROR(INDEX(Products!$D$8:$D$307,MATCH($D3334,Products!$A$8:$A$307,0)),0)))</f>
        <v/>
      </c>
      <c r="M3334" s="52">
        <f>IF(OR(K3334="",$O3334=0),IF(K3334="","",0),IF($P3334=1,0,K3334*(N(INDEX(Settings!$E$11:$E$18,$O3334))+N(INDEX(Settings!$G$11:$G$18,$O3334)))+N(INDEX(Settings!$F$11:$F$18,$O3334))))</f>
        <v/>
      </c>
      <c r="N3334" s="53">
        <f>IF(K3334="","",K3334-L3334-M3334-N($I3334)-$P3334*N(Settings!$D$20))</f>
        <v/>
      </c>
      <c r="O3334">
        <f>IF($C3334="",0,IFERROR(MATCH($C3334,Settings!$D$11:$D$18,0),0))</f>
        <v/>
      </c>
      <c r="P3334">
        <f>IF(LOWER(TRIM($J3334&amp;""))="x",1,0)</f>
        <v/>
      </c>
    </row>
    <row r="3335">
      <c r="A3335" s="49" t="n"/>
      <c r="B3335" s="50" t="n"/>
      <c r="C3335" s="50" t="n"/>
      <c r="D3335" s="50" t="n"/>
      <c r="E3335" s="50" t="n"/>
      <c r="F3335" s="51" t="n"/>
      <c r="G3335" s="51" t="n"/>
      <c r="H3335" s="51" t="n"/>
      <c r="I3335" s="51" t="n"/>
      <c r="J3335" s="50" t="n"/>
      <c r="K3335" s="52">
        <f>IF(OR($A3335="",$E3335=""),"",IF($P3335=1,0,N($E3335)*N($F3335)-N($G3335)+N($H3335)))</f>
        <v/>
      </c>
      <c r="L3335" s="52">
        <f>IF(K3335="","",IF($P3335=1,0,N($E3335)*IFERROR(INDEX(Products!$D$8:$D$307,MATCH($D3335,Products!$A$8:$A$307,0)),0)))</f>
        <v/>
      </c>
      <c r="M3335" s="52">
        <f>IF(OR(K3335="",$O3335=0),IF(K3335="","",0),IF($P3335=1,0,K3335*(N(INDEX(Settings!$E$11:$E$18,$O3335))+N(INDEX(Settings!$G$11:$G$18,$O3335)))+N(INDEX(Settings!$F$11:$F$18,$O3335))))</f>
        <v/>
      </c>
      <c r="N3335" s="53">
        <f>IF(K3335="","",K3335-L3335-M3335-N($I3335)-$P3335*N(Settings!$D$20))</f>
        <v/>
      </c>
      <c r="O3335">
        <f>IF($C3335="",0,IFERROR(MATCH($C3335,Settings!$D$11:$D$18,0),0))</f>
        <v/>
      </c>
      <c r="P3335">
        <f>IF(LOWER(TRIM($J3335&amp;""))="x",1,0)</f>
        <v/>
      </c>
    </row>
    <row r="3336">
      <c r="A3336" s="49" t="n"/>
      <c r="B3336" s="50" t="n"/>
      <c r="C3336" s="50" t="n"/>
      <c r="D3336" s="50" t="n"/>
      <c r="E3336" s="50" t="n"/>
      <c r="F3336" s="51" t="n"/>
      <c r="G3336" s="51" t="n"/>
      <c r="H3336" s="51" t="n"/>
      <c r="I3336" s="51" t="n"/>
      <c r="J3336" s="50" t="n"/>
      <c r="K3336" s="52">
        <f>IF(OR($A3336="",$E3336=""),"",IF($P3336=1,0,N($E3336)*N($F3336)-N($G3336)+N($H3336)))</f>
        <v/>
      </c>
      <c r="L3336" s="52">
        <f>IF(K3336="","",IF($P3336=1,0,N($E3336)*IFERROR(INDEX(Products!$D$8:$D$307,MATCH($D3336,Products!$A$8:$A$307,0)),0)))</f>
        <v/>
      </c>
      <c r="M3336" s="52">
        <f>IF(OR(K3336="",$O3336=0),IF(K3336="","",0),IF($P3336=1,0,K3336*(N(INDEX(Settings!$E$11:$E$18,$O3336))+N(INDEX(Settings!$G$11:$G$18,$O3336)))+N(INDEX(Settings!$F$11:$F$18,$O3336))))</f>
        <v/>
      </c>
      <c r="N3336" s="53">
        <f>IF(K3336="","",K3336-L3336-M3336-N($I3336)-$P3336*N(Settings!$D$20))</f>
        <v/>
      </c>
      <c r="O3336">
        <f>IF($C3336="",0,IFERROR(MATCH($C3336,Settings!$D$11:$D$18,0),0))</f>
        <v/>
      </c>
      <c r="P3336">
        <f>IF(LOWER(TRIM($J3336&amp;""))="x",1,0)</f>
        <v/>
      </c>
    </row>
    <row r="3337">
      <c r="A3337" s="49" t="n"/>
      <c r="B3337" s="50" t="n"/>
      <c r="C3337" s="50" t="n"/>
      <c r="D3337" s="50" t="n"/>
      <c r="E3337" s="50" t="n"/>
      <c r="F3337" s="51" t="n"/>
      <c r="G3337" s="51" t="n"/>
      <c r="H3337" s="51" t="n"/>
      <c r="I3337" s="51" t="n"/>
      <c r="J3337" s="50" t="n"/>
      <c r="K3337" s="52">
        <f>IF(OR($A3337="",$E3337=""),"",IF($P3337=1,0,N($E3337)*N($F3337)-N($G3337)+N($H3337)))</f>
        <v/>
      </c>
      <c r="L3337" s="52">
        <f>IF(K3337="","",IF($P3337=1,0,N($E3337)*IFERROR(INDEX(Products!$D$8:$D$307,MATCH($D3337,Products!$A$8:$A$307,0)),0)))</f>
        <v/>
      </c>
      <c r="M3337" s="52">
        <f>IF(OR(K3337="",$O3337=0),IF(K3337="","",0),IF($P3337=1,0,K3337*(N(INDEX(Settings!$E$11:$E$18,$O3337))+N(INDEX(Settings!$G$11:$G$18,$O3337)))+N(INDEX(Settings!$F$11:$F$18,$O3337))))</f>
        <v/>
      </c>
      <c r="N3337" s="53">
        <f>IF(K3337="","",K3337-L3337-M3337-N($I3337)-$P3337*N(Settings!$D$20))</f>
        <v/>
      </c>
      <c r="O3337">
        <f>IF($C3337="",0,IFERROR(MATCH($C3337,Settings!$D$11:$D$18,0),0))</f>
        <v/>
      </c>
      <c r="P3337">
        <f>IF(LOWER(TRIM($J3337&amp;""))="x",1,0)</f>
        <v/>
      </c>
    </row>
    <row r="3338">
      <c r="A3338" s="49" t="n"/>
      <c r="B3338" s="50" t="n"/>
      <c r="C3338" s="50" t="n"/>
      <c r="D3338" s="50" t="n"/>
      <c r="E3338" s="50" t="n"/>
      <c r="F3338" s="51" t="n"/>
      <c r="G3338" s="51" t="n"/>
      <c r="H3338" s="51" t="n"/>
      <c r="I3338" s="51" t="n"/>
      <c r="J3338" s="50" t="n"/>
      <c r="K3338" s="52">
        <f>IF(OR($A3338="",$E3338=""),"",IF($P3338=1,0,N($E3338)*N($F3338)-N($G3338)+N($H3338)))</f>
        <v/>
      </c>
      <c r="L3338" s="52">
        <f>IF(K3338="","",IF($P3338=1,0,N($E3338)*IFERROR(INDEX(Products!$D$8:$D$307,MATCH($D3338,Products!$A$8:$A$307,0)),0)))</f>
        <v/>
      </c>
      <c r="M3338" s="52">
        <f>IF(OR(K3338="",$O3338=0),IF(K3338="","",0),IF($P3338=1,0,K3338*(N(INDEX(Settings!$E$11:$E$18,$O3338))+N(INDEX(Settings!$G$11:$G$18,$O3338)))+N(INDEX(Settings!$F$11:$F$18,$O3338))))</f>
        <v/>
      </c>
      <c r="N3338" s="53">
        <f>IF(K3338="","",K3338-L3338-M3338-N($I3338)-$P3338*N(Settings!$D$20))</f>
        <v/>
      </c>
      <c r="O3338">
        <f>IF($C3338="",0,IFERROR(MATCH($C3338,Settings!$D$11:$D$18,0),0))</f>
        <v/>
      </c>
      <c r="P3338">
        <f>IF(LOWER(TRIM($J3338&amp;""))="x",1,0)</f>
        <v/>
      </c>
    </row>
    <row r="3339">
      <c r="A3339" s="49" t="n"/>
      <c r="B3339" s="50" t="n"/>
      <c r="C3339" s="50" t="n"/>
      <c r="D3339" s="50" t="n"/>
      <c r="E3339" s="50" t="n"/>
      <c r="F3339" s="51" t="n"/>
      <c r="G3339" s="51" t="n"/>
      <c r="H3339" s="51" t="n"/>
      <c r="I3339" s="51" t="n"/>
      <c r="J3339" s="50" t="n"/>
      <c r="K3339" s="52">
        <f>IF(OR($A3339="",$E3339=""),"",IF($P3339=1,0,N($E3339)*N($F3339)-N($G3339)+N($H3339)))</f>
        <v/>
      </c>
      <c r="L3339" s="52">
        <f>IF(K3339="","",IF($P3339=1,0,N($E3339)*IFERROR(INDEX(Products!$D$8:$D$307,MATCH($D3339,Products!$A$8:$A$307,0)),0)))</f>
        <v/>
      </c>
      <c r="M3339" s="52">
        <f>IF(OR(K3339="",$O3339=0),IF(K3339="","",0),IF($P3339=1,0,K3339*(N(INDEX(Settings!$E$11:$E$18,$O3339))+N(INDEX(Settings!$G$11:$G$18,$O3339)))+N(INDEX(Settings!$F$11:$F$18,$O3339))))</f>
        <v/>
      </c>
      <c r="N3339" s="53">
        <f>IF(K3339="","",K3339-L3339-M3339-N($I3339)-$P3339*N(Settings!$D$20))</f>
        <v/>
      </c>
      <c r="O3339">
        <f>IF($C3339="",0,IFERROR(MATCH($C3339,Settings!$D$11:$D$18,0),0))</f>
        <v/>
      </c>
      <c r="P3339">
        <f>IF(LOWER(TRIM($J3339&amp;""))="x",1,0)</f>
        <v/>
      </c>
    </row>
    <row r="3340">
      <c r="A3340" s="49" t="n"/>
      <c r="B3340" s="50" t="n"/>
      <c r="C3340" s="50" t="n"/>
      <c r="D3340" s="50" t="n"/>
      <c r="E3340" s="50" t="n"/>
      <c r="F3340" s="51" t="n"/>
      <c r="G3340" s="51" t="n"/>
      <c r="H3340" s="51" t="n"/>
      <c r="I3340" s="51" t="n"/>
      <c r="J3340" s="50" t="n"/>
      <c r="K3340" s="52">
        <f>IF(OR($A3340="",$E3340=""),"",IF($P3340=1,0,N($E3340)*N($F3340)-N($G3340)+N($H3340)))</f>
        <v/>
      </c>
      <c r="L3340" s="52">
        <f>IF(K3340="","",IF($P3340=1,0,N($E3340)*IFERROR(INDEX(Products!$D$8:$D$307,MATCH($D3340,Products!$A$8:$A$307,0)),0)))</f>
        <v/>
      </c>
      <c r="M3340" s="52">
        <f>IF(OR(K3340="",$O3340=0),IF(K3340="","",0),IF($P3340=1,0,K3340*(N(INDEX(Settings!$E$11:$E$18,$O3340))+N(INDEX(Settings!$G$11:$G$18,$O3340)))+N(INDEX(Settings!$F$11:$F$18,$O3340))))</f>
        <v/>
      </c>
      <c r="N3340" s="53">
        <f>IF(K3340="","",K3340-L3340-M3340-N($I3340)-$P3340*N(Settings!$D$20))</f>
        <v/>
      </c>
      <c r="O3340">
        <f>IF($C3340="",0,IFERROR(MATCH($C3340,Settings!$D$11:$D$18,0),0))</f>
        <v/>
      </c>
      <c r="P3340">
        <f>IF(LOWER(TRIM($J3340&amp;""))="x",1,0)</f>
        <v/>
      </c>
    </row>
    <row r="3341">
      <c r="A3341" s="49" t="n"/>
      <c r="B3341" s="50" t="n"/>
      <c r="C3341" s="50" t="n"/>
      <c r="D3341" s="50" t="n"/>
      <c r="E3341" s="50" t="n"/>
      <c r="F3341" s="51" t="n"/>
      <c r="G3341" s="51" t="n"/>
      <c r="H3341" s="51" t="n"/>
      <c r="I3341" s="51" t="n"/>
      <c r="J3341" s="50" t="n"/>
      <c r="K3341" s="52">
        <f>IF(OR($A3341="",$E3341=""),"",IF($P3341=1,0,N($E3341)*N($F3341)-N($G3341)+N($H3341)))</f>
        <v/>
      </c>
      <c r="L3341" s="52">
        <f>IF(K3341="","",IF($P3341=1,0,N($E3341)*IFERROR(INDEX(Products!$D$8:$D$307,MATCH($D3341,Products!$A$8:$A$307,0)),0)))</f>
        <v/>
      </c>
      <c r="M3341" s="52">
        <f>IF(OR(K3341="",$O3341=0),IF(K3341="","",0),IF($P3341=1,0,K3341*(N(INDEX(Settings!$E$11:$E$18,$O3341))+N(INDEX(Settings!$G$11:$G$18,$O3341)))+N(INDEX(Settings!$F$11:$F$18,$O3341))))</f>
        <v/>
      </c>
      <c r="N3341" s="53">
        <f>IF(K3341="","",K3341-L3341-M3341-N($I3341)-$P3341*N(Settings!$D$20))</f>
        <v/>
      </c>
      <c r="O3341">
        <f>IF($C3341="",0,IFERROR(MATCH($C3341,Settings!$D$11:$D$18,0),0))</f>
        <v/>
      </c>
      <c r="P3341">
        <f>IF(LOWER(TRIM($J3341&amp;""))="x",1,0)</f>
        <v/>
      </c>
    </row>
    <row r="3342">
      <c r="A3342" s="49" t="n"/>
      <c r="B3342" s="50" t="n"/>
      <c r="C3342" s="50" t="n"/>
      <c r="D3342" s="50" t="n"/>
      <c r="E3342" s="50" t="n"/>
      <c r="F3342" s="51" t="n"/>
      <c r="G3342" s="51" t="n"/>
      <c r="H3342" s="51" t="n"/>
      <c r="I3342" s="51" t="n"/>
      <c r="J3342" s="50" t="n"/>
      <c r="K3342" s="52">
        <f>IF(OR($A3342="",$E3342=""),"",IF($P3342=1,0,N($E3342)*N($F3342)-N($G3342)+N($H3342)))</f>
        <v/>
      </c>
      <c r="L3342" s="52">
        <f>IF(K3342="","",IF($P3342=1,0,N($E3342)*IFERROR(INDEX(Products!$D$8:$D$307,MATCH($D3342,Products!$A$8:$A$307,0)),0)))</f>
        <v/>
      </c>
      <c r="M3342" s="52">
        <f>IF(OR(K3342="",$O3342=0),IF(K3342="","",0),IF($P3342=1,0,K3342*(N(INDEX(Settings!$E$11:$E$18,$O3342))+N(INDEX(Settings!$G$11:$G$18,$O3342)))+N(INDEX(Settings!$F$11:$F$18,$O3342))))</f>
        <v/>
      </c>
      <c r="N3342" s="53">
        <f>IF(K3342="","",K3342-L3342-M3342-N($I3342)-$P3342*N(Settings!$D$20))</f>
        <v/>
      </c>
      <c r="O3342">
        <f>IF($C3342="",0,IFERROR(MATCH($C3342,Settings!$D$11:$D$18,0),0))</f>
        <v/>
      </c>
      <c r="P3342">
        <f>IF(LOWER(TRIM($J3342&amp;""))="x",1,0)</f>
        <v/>
      </c>
    </row>
    <row r="3343">
      <c r="A3343" s="49" t="n"/>
      <c r="B3343" s="50" t="n"/>
      <c r="C3343" s="50" t="n"/>
      <c r="D3343" s="50" t="n"/>
      <c r="E3343" s="50" t="n"/>
      <c r="F3343" s="51" t="n"/>
      <c r="G3343" s="51" t="n"/>
      <c r="H3343" s="51" t="n"/>
      <c r="I3343" s="51" t="n"/>
      <c r="J3343" s="50" t="n"/>
      <c r="K3343" s="52">
        <f>IF(OR($A3343="",$E3343=""),"",IF($P3343=1,0,N($E3343)*N($F3343)-N($G3343)+N($H3343)))</f>
        <v/>
      </c>
      <c r="L3343" s="52">
        <f>IF(K3343="","",IF($P3343=1,0,N($E3343)*IFERROR(INDEX(Products!$D$8:$D$307,MATCH($D3343,Products!$A$8:$A$307,0)),0)))</f>
        <v/>
      </c>
      <c r="M3343" s="52">
        <f>IF(OR(K3343="",$O3343=0),IF(K3343="","",0),IF($P3343=1,0,K3343*(N(INDEX(Settings!$E$11:$E$18,$O3343))+N(INDEX(Settings!$G$11:$G$18,$O3343)))+N(INDEX(Settings!$F$11:$F$18,$O3343))))</f>
        <v/>
      </c>
      <c r="N3343" s="53">
        <f>IF(K3343="","",K3343-L3343-M3343-N($I3343)-$P3343*N(Settings!$D$20))</f>
        <v/>
      </c>
      <c r="O3343">
        <f>IF($C3343="",0,IFERROR(MATCH($C3343,Settings!$D$11:$D$18,0),0))</f>
        <v/>
      </c>
      <c r="P3343">
        <f>IF(LOWER(TRIM($J3343&amp;""))="x",1,0)</f>
        <v/>
      </c>
    </row>
    <row r="3344">
      <c r="A3344" s="49" t="n"/>
      <c r="B3344" s="50" t="n"/>
      <c r="C3344" s="50" t="n"/>
      <c r="D3344" s="50" t="n"/>
      <c r="E3344" s="50" t="n"/>
      <c r="F3344" s="51" t="n"/>
      <c r="G3344" s="51" t="n"/>
      <c r="H3344" s="51" t="n"/>
      <c r="I3344" s="51" t="n"/>
      <c r="J3344" s="50" t="n"/>
      <c r="K3344" s="52">
        <f>IF(OR($A3344="",$E3344=""),"",IF($P3344=1,0,N($E3344)*N($F3344)-N($G3344)+N($H3344)))</f>
        <v/>
      </c>
      <c r="L3344" s="52">
        <f>IF(K3344="","",IF($P3344=1,0,N($E3344)*IFERROR(INDEX(Products!$D$8:$D$307,MATCH($D3344,Products!$A$8:$A$307,0)),0)))</f>
        <v/>
      </c>
      <c r="M3344" s="52">
        <f>IF(OR(K3344="",$O3344=0),IF(K3344="","",0),IF($P3344=1,0,K3344*(N(INDEX(Settings!$E$11:$E$18,$O3344))+N(INDEX(Settings!$G$11:$G$18,$O3344)))+N(INDEX(Settings!$F$11:$F$18,$O3344))))</f>
        <v/>
      </c>
      <c r="N3344" s="53">
        <f>IF(K3344="","",K3344-L3344-M3344-N($I3344)-$P3344*N(Settings!$D$20))</f>
        <v/>
      </c>
      <c r="O3344">
        <f>IF($C3344="",0,IFERROR(MATCH($C3344,Settings!$D$11:$D$18,0),0))</f>
        <v/>
      </c>
      <c r="P3344">
        <f>IF(LOWER(TRIM($J3344&amp;""))="x",1,0)</f>
        <v/>
      </c>
    </row>
    <row r="3345">
      <c r="A3345" s="49" t="n"/>
      <c r="B3345" s="50" t="n"/>
      <c r="C3345" s="50" t="n"/>
      <c r="D3345" s="50" t="n"/>
      <c r="E3345" s="50" t="n"/>
      <c r="F3345" s="51" t="n"/>
      <c r="G3345" s="51" t="n"/>
      <c r="H3345" s="51" t="n"/>
      <c r="I3345" s="51" t="n"/>
      <c r="J3345" s="50" t="n"/>
      <c r="K3345" s="52">
        <f>IF(OR($A3345="",$E3345=""),"",IF($P3345=1,0,N($E3345)*N($F3345)-N($G3345)+N($H3345)))</f>
        <v/>
      </c>
      <c r="L3345" s="52">
        <f>IF(K3345="","",IF($P3345=1,0,N($E3345)*IFERROR(INDEX(Products!$D$8:$D$307,MATCH($D3345,Products!$A$8:$A$307,0)),0)))</f>
        <v/>
      </c>
      <c r="M3345" s="52">
        <f>IF(OR(K3345="",$O3345=0),IF(K3345="","",0),IF($P3345=1,0,K3345*(N(INDEX(Settings!$E$11:$E$18,$O3345))+N(INDEX(Settings!$G$11:$G$18,$O3345)))+N(INDEX(Settings!$F$11:$F$18,$O3345))))</f>
        <v/>
      </c>
      <c r="N3345" s="53">
        <f>IF(K3345="","",K3345-L3345-M3345-N($I3345)-$P3345*N(Settings!$D$20))</f>
        <v/>
      </c>
      <c r="O3345">
        <f>IF($C3345="",0,IFERROR(MATCH($C3345,Settings!$D$11:$D$18,0),0))</f>
        <v/>
      </c>
      <c r="P3345">
        <f>IF(LOWER(TRIM($J3345&amp;""))="x",1,0)</f>
        <v/>
      </c>
    </row>
    <row r="3346">
      <c r="A3346" s="49" t="n"/>
      <c r="B3346" s="50" t="n"/>
      <c r="C3346" s="50" t="n"/>
      <c r="D3346" s="50" t="n"/>
      <c r="E3346" s="50" t="n"/>
      <c r="F3346" s="51" t="n"/>
      <c r="G3346" s="51" t="n"/>
      <c r="H3346" s="51" t="n"/>
      <c r="I3346" s="51" t="n"/>
      <c r="J3346" s="50" t="n"/>
      <c r="K3346" s="52">
        <f>IF(OR($A3346="",$E3346=""),"",IF($P3346=1,0,N($E3346)*N($F3346)-N($G3346)+N($H3346)))</f>
        <v/>
      </c>
      <c r="L3346" s="52">
        <f>IF(K3346="","",IF($P3346=1,0,N($E3346)*IFERROR(INDEX(Products!$D$8:$D$307,MATCH($D3346,Products!$A$8:$A$307,0)),0)))</f>
        <v/>
      </c>
      <c r="M3346" s="52">
        <f>IF(OR(K3346="",$O3346=0),IF(K3346="","",0),IF($P3346=1,0,K3346*(N(INDEX(Settings!$E$11:$E$18,$O3346))+N(INDEX(Settings!$G$11:$G$18,$O3346)))+N(INDEX(Settings!$F$11:$F$18,$O3346))))</f>
        <v/>
      </c>
      <c r="N3346" s="53">
        <f>IF(K3346="","",K3346-L3346-M3346-N($I3346)-$P3346*N(Settings!$D$20))</f>
        <v/>
      </c>
      <c r="O3346">
        <f>IF($C3346="",0,IFERROR(MATCH($C3346,Settings!$D$11:$D$18,0),0))</f>
        <v/>
      </c>
      <c r="P3346">
        <f>IF(LOWER(TRIM($J3346&amp;""))="x",1,0)</f>
        <v/>
      </c>
    </row>
    <row r="3347">
      <c r="A3347" s="49" t="n"/>
      <c r="B3347" s="50" t="n"/>
      <c r="C3347" s="50" t="n"/>
      <c r="D3347" s="50" t="n"/>
      <c r="E3347" s="50" t="n"/>
      <c r="F3347" s="51" t="n"/>
      <c r="G3347" s="51" t="n"/>
      <c r="H3347" s="51" t="n"/>
      <c r="I3347" s="51" t="n"/>
      <c r="J3347" s="50" t="n"/>
      <c r="K3347" s="52">
        <f>IF(OR($A3347="",$E3347=""),"",IF($P3347=1,0,N($E3347)*N($F3347)-N($G3347)+N($H3347)))</f>
        <v/>
      </c>
      <c r="L3347" s="52">
        <f>IF(K3347="","",IF($P3347=1,0,N($E3347)*IFERROR(INDEX(Products!$D$8:$D$307,MATCH($D3347,Products!$A$8:$A$307,0)),0)))</f>
        <v/>
      </c>
      <c r="M3347" s="52">
        <f>IF(OR(K3347="",$O3347=0),IF(K3347="","",0),IF($P3347=1,0,K3347*(N(INDEX(Settings!$E$11:$E$18,$O3347))+N(INDEX(Settings!$G$11:$G$18,$O3347)))+N(INDEX(Settings!$F$11:$F$18,$O3347))))</f>
        <v/>
      </c>
      <c r="N3347" s="53">
        <f>IF(K3347="","",K3347-L3347-M3347-N($I3347)-$P3347*N(Settings!$D$20))</f>
        <v/>
      </c>
      <c r="O3347">
        <f>IF($C3347="",0,IFERROR(MATCH($C3347,Settings!$D$11:$D$18,0),0))</f>
        <v/>
      </c>
      <c r="P3347">
        <f>IF(LOWER(TRIM($J3347&amp;""))="x",1,0)</f>
        <v/>
      </c>
    </row>
    <row r="3348">
      <c r="A3348" s="49" t="n"/>
      <c r="B3348" s="50" t="n"/>
      <c r="C3348" s="50" t="n"/>
      <c r="D3348" s="50" t="n"/>
      <c r="E3348" s="50" t="n"/>
      <c r="F3348" s="51" t="n"/>
      <c r="G3348" s="51" t="n"/>
      <c r="H3348" s="51" t="n"/>
      <c r="I3348" s="51" t="n"/>
      <c r="J3348" s="50" t="n"/>
      <c r="K3348" s="52">
        <f>IF(OR($A3348="",$E3348=""),"",IF($P3348=1,0,N($E3348)*N($F3348)-N($G3348)+N($H3348)))</f>
        <v/>
      </c>
      <c r="L3348" s="52">
        <f>IF(K3348="","",IF($P3348=1,0,N($E3348)*IFERROR(INDEX(Products!$D$8:$D$307,MATCH($D3348,Products!$A$8:$A$307,0)),0)))</f>
        <v/>
      </c>
      <c r="M3348" s="52">
        <f>IF(OR(K3348="",$O3348=0),IF(K3348="","",0),IF($P3348=1,0,K3348*(N(INDEX(Settings!$E$11:$E$18,$O3348))+N(INDEX(Settings!$G$11:$G$18,$O3348)))+N(INDEX(Settings!$F$11:$F$18,$O3348))))</f>
        <v/>
      </c>
      <c r="N3348" s="53">
        <f>IF(K3348="","",K3348-L3348-M3348-N($I3348)-$P3348*N(Settings!$D$20))</f>
        <v/>
      </c>
      <c r="O3348">
        <f>IF($C3348="",0,IFERROR(MATCH($C3348,Settings!$D$11:$D$18,0),0))</f>
        <v/>
      </c>
      <c r="P3348">
        <f>IF(LOWER(TRIM($J3348&amp;""))="x",1,0)</f>
        <v/>
      </c>
    </row>
    <row r="3349">
      <c r="A3349" s="49" t="n"/>
      <c r="B3349" s="50" t="n"/>
      <c r="C3349" s="50" t="n"/>
      <c r="D3349" s="50" t="n"/>
      <c r="E3349" s="50" t="n"/>
      <c r="F3349" s="51" t="n"/>
      <c r="G3349" s="51" t="n"/>
      <c r="H3349" s="51" t="n"/>
      <c r="I3349" s="51" t="n"/>
      <c r="J3349" s="50" t="n"/>
      <c r="K3349" s="52">
        <f>IF(OR($A3349="",$E3349=""),"",IF($P3349=1,0,N($E3349)*N($F3349)-N($G3349)+N($H3349)))</f>
        <v/>
      </c>
      <c r="L3349" s="52">
        <f>IF(K3349="","",IF($P3349=1,0,N($E3349)*IFERROR(INDEX(Products!$D$8:$D$307,MATCH($D3349,Products!$A$8:$A$307,0)),0)))</f>
        <v/>
      </c>
      <c r="M3349" s="52">
        <f>IF(OR(K3349="",$O3349=0),IF(K3349="","",0),IF($P3349=1,0,K3349*(N(INDEX(Settings!$E$11:$E$18,$O3349))+N(INDEX(Settings!$G$11:$G$18,$O3349)))+N(INDEX(Settings!$F$11:$F$18,$O3349))))</f>
        <v/>
      </c>
      <c r="N3349" s="53">
        <f>IF(K3349="","",K3349-L3349-M3349-N($I3349)-$P3349*N(Settings!$D$20))</f>
        <v/>
      </c>
      <c r="O3349">
        <f>IF($C3349="",0,IFERROR(MATCH($C3349,Settings!$D$11:$D$18,0),0))</f>
        <v/>
      </c>
      <c r="P3349">
        <f>IF(LOWER(TRIM($J3349&amp;""))="x",1,0)</f>
        <v/>
      </c>
    </row>
    <row r="3350">
      <c r="A3350" s="49" t="n"/>
      <c r="B3350" s="50" t="n"/>
      <c r="C3350" s="50" t="n"/>
      <c r="D3350" s="50" t="n"/>
      <c r="E3350" s="50" t="n"/>
      <c r="F3350" s="51" t="n"/>
      <c r="G3350" s="51" t="n"/>
      <c r="H3350" s="51" t="n"/>
      <c r="I3350" s="51" t="n"/>
      <c r="J3350" s="50" t="n"/>
      <c r="K3350" s="52">
        <f>IF(OR($A3350="",$E3350=""),"",IF($P3350=1,0,N($E3350)*N($F3350)-N($G3350)+N($H3350)))</f>
        <v/>
      </c>
      <c r="L3350" s="52">
        <f>IF(K3350="","",IF($P3350=1,0,N($E3350)*IFERROR(INDEX(Products!$D$8:$D$307,MATCH($D3350,Products!$A$8:$A$307,0)),0)))</f>
        <v/>
      </c>
      <c r="M3350" s="52">
        <f>IF(OR(K3350="",$O3350=0),IF(K3350="","",0),IF($P3350=1,0,K3350*(N(INDEX(Settings!$E$11:$E$18,$O3350))+N(INDEX(Settings!$G$11:$G$18,$O3350)))+N(INDEX(Settings!$F$11:$F$18,$O3350))))</f>
        <v/>
      </c>
      <c r="N3350" s="53">
        <f>IF(K3350="","",K3350-L3350-M3350-N($I3350)-$P3350*N(Settings!$D$20))</f>
        <v/>
      </c>
      <c r="O3350">
        <f>IF($C3350="",0,IFERROR(MATCH($C3350,Settings!$D$11:$D$18,0),0))</f>
        <v/>
      </c>
      <c r="P3350">
        <f>IF(LOWER(TRIM($J3350&amp;""))="x",1,0)</f>
        <v/>
      </c>
    </row>
    <row r="3351">
      <c r="A3351" s="49" t="n"/>
      <c r="B3351" s="50" t="n"/>
      <c r="C3351" s="50" t="n"/>
      <c r="D3351" s="50" t="n"/>
      <c r="E3351" s="50" t="n"/>
      <c r="F3351" s="51" t="n"/>
      <c r="G3351" s="51" t="n"/>
      <c r="H3351" s="51" t="n"/>
      <c r="I3351" s="51" t="n"/>
      <c r="J3351" s="50" t="n"/>
      <c r="K3351" s="52">
        <f>IF(OR($A3351="",$E3351=""),"",IF($P3351=1,0,N($E3351)*N($F3351)-N($G3351)+N($H3351)))</f>
        <v/>
      </c>
      <c r="L3351" s="52">
        <f>IF(K3351="","",IF($P3351=1,0,N($E3351)*IFERROR(INDEX(Products!$D$8:$D$307,MATCH($D3351,Products!$A$8:$A$307,0)),0)))</f>
        <v/>
      </c>
      <c r="M3351" s="52">
        <f>IF(OR(K3351="",$O3351=0),IF(K3351="","",0),IF($P3351=1,0,K3351*(N(INDEX(Settings!$E$11:$E$18,$O3351))+N(INDEX(Settings!$G$11:$G$18,$O3351)))+N(INDEX(Settings!$F$11:$F$18,$O3351))))</f>
        <v/>
      </c>
      <c r="N3351" s="53">
        <f>IF(K3351="","",K3351-L3351-M3351-N($I3351)-$P3351*N(Settings!$D$20))</f>
        <v/>
      </c>
      <c r="O3351">
        <f>IF($C3351="",0,IFERROR(MATCH($C3351,Settings!$D$11:$D$18,0),0))</f>
        <v/>
      </c>
      <c r="P3351">
        <f>IF(LOWER(TRIM($J3351&amp;""))="x",1,0)</f>
        <v/>
      </c>
    </row>
    <row r="3352">
      <c r="A3352" s="49" t="n"/>
      <c r="B3352" s="50" t="n"/>
      <c r="C3352" s="50" t="n"/>
      <c r="D3352" s="50" t="n"/>
      <c r="E3352" s="50" t="n"/>
      <c r="F3352" s="51" t="n"/>
      <c r="G3352" s="51" t="n"/>
      <c r="H3352" s="51" t="n"/>
      <c r="I3352" s="51" t="n"/>
      <c r="J3352" s="50" t="n"/>
      <c r="K3352" s="52">
        <f>IF(OR($A3352="",$E3352=""),"",IF($P3352=1,0,N($E3352)*N($F3352)-N($G3352)+N($H3352)))</f>
        <v/>
      </c>
      <c r="L3352" s="52">
        <f>IF(K3352="","",IF($P3352=1,0,N($E3352)*IFERROR(INDEX(Products!$D$8:$D$307,MATCH($D3352,Products!$A$8:$A$307,0)),0)))</f>
        <v/>
      </c>
      <c r="M3352" s="52">
        <f>IF(OR(K3352="",$O3352=0),IF(K3352="","",0),IF($P3352=1,0,K3352*(N(INDEX(Settings!$E$11:$E$18,$O3352))+N(INDEX(Settings!$G$11:$G$18,$O3352)))+N(INDEX(Settings!$F$11:$F$18,$O3352))))</f>
        <v/>
      </c>
      <c r="N3352" s="53">
        <f>IF(K3352="","",K3352-L3352-M3352-N($I3352)-$P3352*N(Settings!$D$20))</f>
        <v/>
      </c>
      <c r="O3352">
        <f>IF($C3352="",0,IFERROR(MATCH($C3352,Settings!$D$11:$D$18,0),0))</f>
        <v/>
      </c>
      <c r="P3352">
        <f>IF(LOWER(TRIM($J3352&amp;""))="x",1,0)</f>
        <v/>
      </c>
    </row>
    <row r="3353">
      <c r="A3353" s="49" t="n"/>
      <c r="B3353" s="50" t="n"/>
      <c r="C3353" s="50" t="n"/>
      <c r="D3353" s="50" t="n"/>
      <c r="E3353" s="50" t="n"/>
      <c r="F3353" s="51" t="n"/>
      <c r="G3353" s="51" t="n"/>
      <c r="H3353" s="51" t="n"/>
      <c r="I3353" s="51" t="n"/>
      <c r="J3353" s="50" t="n"/>
      <c r="K3353" s="52">
        <f>IF(OR($A3353="",$E3353=""),"",IF($P3353=1,0,N($E3353)*N($F3353)-N($G3353)+N($H3353)))</f>
        <v/>
      </c>
      <c r="L3353" s="52">
        <f>IF(K3353="","",IF($P3353=1,0,N($E3353)*IFERROR(INDEX(Products!$D$8:$D$307,MATCH($D3353,Products!$A$8:$A$307,0)),0)))</f>
        <v/>
      </c>
      <c r="M3353" s="52">
        <f>IF(OR(K3353="",$O3353=0),IF(K3353="","",0),IF($P3353=1,0,K3353*(N(INDEX(Settings!$E$11:$E$18,$O3353))+N(INDEX(Settings!$G$11:$G$18,$O3353)))+N(INDEX(Settings!$F$11:$F$18,$O3353))))</f>
        <v/>
      </c>
      <c r="N3353" s="53">
        <f>IF(K3353="","",K3353-L3353-M3353-N($I3353)-$P3353*N(Settings!$D$20))</f>
        <v/>
      </c>
      <c r="O3353">
        <f>IF($C3353="",0,IFERROR(MATCH($C3353,Settings!$D$11:$D$18,0),0))</f>
        <v/>
      </c>
      <c r="P3353">
        <f>IF(LOWER(TRIM($J3353&amp;""))="x",1,0)</f>
        <v/>
      </c>
    </row>
    <row r="3354">
      <c r="A3354" s="49" t="n"/>
      <c r="B3354" s="50" t="n"/>
      <c r="C3354" s="50" t="n"/>
      <c r="D3354" s="50" t="n"/>
      <c r="E3354" s="50" t="n"/>
      <c r="F3354" s="51" t="n"/>
      <c r="G3354" s="51" t="n"/>
      <c r="H3354" s="51" t="n"/>
      <c r="I3354" s="51" t="n"/>
      <c r="J3354" s="50" t="n"/>
      <c r="K3354" s="52">
        <f>IF(OR($A3354="",$E3354=""),"",IF($P3354=1,0,N($E3354)*N($F3354)-N($G3354)+N($H3354)))</f>
        <v/>
      </c>
      <c r="L3354" s="52">
        <f>IF(K3354="","",IF($P3354=1,0,N($E3354)*IFERROR(INDEX(Products!$D$8:$D$307,MATCH($D3354,Products!$A$8:$A$307,0)),0)))</f>
        <v/>
      </c>
      <c r="M3354" s="52">
        <f>IF(OR(K3354="",$O3354=0),IF(K3354="","",0),IF($P3354=1,0,K3354*(N(INDEX(Settings!$E$11:$E$18,$O3354))+N(INDEX(Settings!$G$11:$G$18,$O3354)))+N(INDEX(Settings!$F$11:$F$18,$O3354))))</f>
        <v/>
      </c>
      <c r="N3354" s="53">
        <f>IF(K3354="","",K3354-L3354-M3354-N($I3354)-$P3354*N(Settings!$D$20))</f>
        <v/>
      </c>
      <c r="O3354">
        <f>IF($C3354="",0,IFERROR(MATCH($C3354,Settings!$D$11:$D$18,0),0))</f>
        <v/>
      </c>
      <c r="P3354">
        <f>IF(LOWER(TRIM($J3354&amp;""))="x",1,0)</f>
        <v/>
      </c>
    </row>
    <row r="3355">
      <c r="A3355" s="49" t="n"/>
      <c r="B3355" s="50" t="n"/>
      <c r="C3355" s="50" t="n"/>
      <c r="D3355" s="50" t="n"/>
      <c r="E3355" s="50" t="n"/>
      <c r="F3355" s="51" t="n"/>
      <c r="G3355" s="51" t="n"/>
      <c r="H3355" s="51" t="n"/>
      <c r="I3355" s="51" t="n"/>
      <c r="J3355" s="50" t="n"/>
      <c r="K3355" s="52">
        <f>IF(OR($A3355="",$E3355=""),"",IF($P3355=1,0,N($E3355)*N($F3355)-N($G3355)+N($H3355)))</f>
        <v/>
      </c>
      <c r="L3355" s="52">
        <f>IF(K3355="","",IF($P3355=1,0,N($E3355)*IFERROR(INDEX(Products!$D$8:$D$307,MATCH($D3355,Products!$A$8:$A$307,0)),0)))</f>
        <v/>
      </c>
      <c r="M3355" s="52">
        <f>IF(OR(K3355="",$O3355=0),IF(K3355="","",0),IF($P3355=1,0,K3355*(N(INDEX(Settings!$E$11:$E$18,$O3355))+N(INDEX(Settings!$G$11:$G$18,$O3355)))+N(INDEX(Settings!$F$11:$F$18,$O3355))))</f>
        <v/>
      </c>
      <c r="N3355" s="53">
        <f>IF(K3355="","",K3355-L3355-M3355-N($I3355)-$P3355*N(Settings!$D$20))</f>
        <v/>
      </c>
      <c r="O3355">
        <f>IF($C3355="",0,IFERROR(MATCH($C3355,Settings!$D$11:$D$18,0),0))</f>
        <v/>
      </c>
      <c r="P3355">
        <f>IF(LOWER(TRIM($J3355&amp;""))="x",1,0)</f>
        <v/>
      </c>
    </row>
    <row r="3356">
      <c r="A3356" s="49" t="n"/>
      <c r="B3356" s="50" t="n"/>
      <c r="C3356" s="50" t="n"/>
      <c r="D3356" s="50" t="n"/>
      <c r="E3356" s="50" t="n"/>
      <c r="F3356" s="51" t="n"/>
      <c r="G3356" s="51" t="n"/>
      <c r="H3356" s="51" t="n"/>
      <c r="I3356" s="51" t="n"/>
      <c r="J3356" s="50" t="n"/>
      <c r="K3356" s="52">
        <f>IF(OR($A3356="",$E3356=""),"",IF($P3356=1,0,N($E3356)*N($F3356)-N($G3356)+N($H3356)))</f>
        <v/>
      </c>
      <c r="L3356" s="52">
        <f>IF(K3356="","",IF($P3356=1,0,N($E3356)*IFERROR(INDEX(Products!$D$8:$D$307,MATCH($D3356,Products!$A$8:$A$307,0)),0)))</f>
        <v/>
      </c>
      <c r="M3356" s="52">
        <f>IF(OR(K3356="",$O3356=0),IF(K3356="","",0),IF($P3356=1,0,K3356*(N(INDEX(Settings!$E$11:$E$18,$O3356))+N(INDEX(Settings!$G$11:$G$18,$O3356)))+N(INDEX(Settings!$F$11:$F$18,$O3356))))</f>
        <v/>
      </c>
      <c r="N3356" s="53">
        <f>IF(K3356="","",K3356-L3356-M3356-N($I3356)-$P3356*N(Settings!$D$20))</f>
        <v/>
      </c>
      <c r="O3356">
        <f>IF($C3356="",0,IFERROR(MATCH($C3356,Settings!$D$11:$D$18,0),0))</f>
        <v/>
      </c>
      <c r="P3356">
        <f>IF(LOWER(TRIM($J3356&amp;""))="x",1,0)</f>
        <v/>
      </c>
    </row>
    <row r="3357">
      <c r="A3357" s="49" t="n"/>
      <c r="B3357" s="50" t="n"/>
      <c r="C3357" s="50" t="n"/>
      <c r="D3357" s="50" t="n"/>
      <c r="E3357" s="50" t="n"/>
      <c r="F3357" s="51" t="n"/>
      <c r="G3357" s="51" t="n"/>
      <c r="H3357" s="51" t="n"/>
      <c r="I3357" s="51" t="n"/>
      <c r="J3357" s="50" t="n"/>
      <c r="K3357" s="52">
        <f>IF(OR($A3357="",$E3357=""),"",IF($P3357=1,0,N($E3357)*N($F3357)-N($G3357)+N($H3357)))</f>
        <v/>
      </c>
      <c r="L3357" s="52">
        <f>IF(K3357="","",IF($P3357=1,0,N($E3357)*IFERROR(INDEX(Products!$D$8:$D$307,MATCH($D3357,Products!$A$8:$A$307,0)),0)))</f>
        <v/>
      </c>
      <c r="M3357" s="52">
        <f>IF(OR(K3357="",$O3357=0),IF(K3357="","",0),IF($P3357=1,0,K3357*(N(INDEX(Settings!$E$11:$E$18,$O3357))+N(INDEX(Settings!$G$11:$G$18,$O3357)))+N(INDEX(Settings!$F$11:$F$18,$O3357))))</f>
        <v/>
      </c>
      <c r="N3357" s="53">
        <f>IF(K3357="","",K3357-L3357-M3357-N($I3357)-$P3357*N(Settings!$D$20))</f>
        <v/>
      </c>
      <c r="O3357">
        <f>IF($C3357="",0,IFERROR(MATCH($C3357,Settings!$D$11:$D$18,0),0))</f>
        <v/>
      </c>
      <c r="P3357">
        <f>IF(LOWER(TRIM($J3357&amp;""))="x",1,0)</f>
        <v/>
      </c>
    </row>
    <row r="3358">
      <c r="A3358" s="49" t="n"/>
      <c r="B3358" s="50" t="n"/>
      <c r="C3358" s="50" t="n"/>
      <c r="D3358" s="50" t="n"/>
      <c r="E3358" s="50" t="n"/>
      <c r="F3358" s="51" t="n"/>
      <c r="G3358" s="51" t="n"/>
      <c r="H3358" s="51" t="n"/>
      <c r="I3358" s="51" t="n"/>
      <c r="J3358" s="50" t="n"/>
      <c r="K3358" s="52">
        <f>IF(OR($A3358="",$E3358=""),"",IF($P3358=1,0,N($E3358)*N($F3358)-N($G3358)+N($H3358)))</f>
        <v/>
      </c>
      <c r="L3358" s="52">
        <f>IF(K3358="","",IF($P3358=1,0,N($E3358)*IFERROR(INDEX(Products!$D$8:$D$307,MATCH($D3358,Products!$A$8:$A$307,0)),0)))</f>
        <v/>
      </c>
      <c r="M3358" s="52">
        <f>IF(OR(K3358="",$O3358=0),IF(K3358="","",0),IF($P3358=1,0,K3358*(N(INDEX(Settings!$E$11:$E$18,$O3358))+N(INDEX(Settings!$G$11:$G$18,$O3358)))+N(INDEX(Settings!$F$11:$F$18,$O3358))))</f>
        <v/>
      </c>
      <c r="N3358" s="53">
        <f>IF(K3358="","",K3358-L3358-M3358-N($I3358)-$P3358*N(Settings!$D$20))</f>
        <v/>
      </c>
      <c r="O3358">
        <f>IF($C3358="",0,IFERROR(MATCH($C3358,Settings!$D$11:$D$18,0),0))</f>
        <v/>
      </c>
      <c r="P3358">
        <f>IF(LOWER(TRIM($J3358&amp;""))="x",1,0)</f>
        <v/>
      </c>
    </row>
    <row r="3359">
      <c r="A3359" s="49" t="n"/>
      <c r="B3359" s="50" t="n"/>
      <c r="C3359" s="50" t="n"/>
      <c r="D3359" s="50" t="n"/>
      <c r="E3359" s="50" t="n"/>
      <c r="F3359" s="51" t="n"/>
      <c r="G3359" s="51" t="n"/>
      <c r="H3359" s="51" t="n"/>
      <c r="I3359" s="51" t="n"/>
      <c r="J3359" s="50" t="n"/>
      <c r="K3359" s="52">
        <f>IF(OR($A3359="",$E3359=""),"",IF($P3359=1,0,N($E3359)*N($F3359)-N($G3359)+N($H3359)))</f>
        <v/>
      </c>
      <c r="L3359" s="52">
        <f>IF(K3359="","",IF($P3359=1,0,N($E3359)*IFERROR(INDEX(Products!$D$8:$D$307,MATCH($D3359,Products!$A$8:$A$307,0)),0)))</f>
        <v/>
      </c>
      <c r="M3359" s="52">
        <f>IF(OR(K3359="",$O3359=0),IF(K3359="","",0),IF($P3359=1,0,K3359*(N(INDEX(Settings!$E$11:$E$18,$O3359))+N(INDEX(Settings!$G$11:$G$18,$O3359)))+N(INDEX(Settings!$F$11:$F$18,$O3359))))</f>
        <v/>
      </c>
      <c r="N3359" s="53">
        <f>IF(K3359="","",K3359-L3359-M3359-N($I3359)-$P3359*N(Settings!$D$20))</f>
        <v/>
      </c>
      <c r="O3359">
        <f>IF($C3359="",0,IFERROR(MATCH($C3359,Settings!$D$11:$D$18,0),0))</f>
        <v/>
      </c>
      <c r="P3359">
        <f>IF(LOWER(TRIM($J3359&amp;""))="x",1,0)</f>
        <v/>
      </c>
    </row>
    <row r="3360">
      <c r="A3360" s="49" t="n"/>
      <c r="B3360" s="50" t="n"/>
      <c r="C3360" s="50" t="n"/>
      <c r="D3360" s="50" t="n"/>
      <c r="E3360" s="50" t="n"/>
      <c r="F3360" s="51" t="n"/>
      <c r="G3360" s="51" t="n"/>
      <c r="H3360" s="51" t="n"/>
      <c r="I3360" s="51" t="n"/>
      <c r="J3360" s="50" t="n"/>
      <c r="K3360" s="52">
        <f>IF(OR($A3360="",$E3360=""),"",IF($P3360=1,0,N($E3360)*N($F3360)-N($G3360)+N($H3360)))</f>
        <v/>
      </c>
      <c r="L3360" s="52">
        <f>IF(K3360="","",IF($P3360=1,0,N($E3360)*IFERROR(INDEX(Products!$D$8:$D$307,MATCH($D3360,Products!$A$8:$A$307,0)),0)))</f>
        <v/>
      </c>
      <c r="M3360" s="52">
        <f>IF(OR(K3360="",$O3360=0),IF(K3360="","",0),IF($P3360=1,0,K3360*(N(INDEX(Settings!$E$11:$E$18,$O3360))+N(INDEX(Settings!$G$11:$G$18,$O3360)))+N(INDEX(Settings!$F$11:$F$18,$O3360))))</f>
        <v/>
      </c>
      <c r="N3360" s="53">
        <f>IF(K3360="","",K3360-L3360-M3360-N($I3360)-$P3360*N(Settings!$D$20))</f>
        <v/>
      </c>
      <c r="O3360">
        <f>IF($C3360="",0,IFERROR(MATCH($C3360,Settings!$D$11:$D$18,0),0))</f>
        <v/>
      </c>
      <c r="P3360">
        <f>IF(LOWER(TRIM($J3360&amp;""))="x",1,0)</f>
        <v/>
      </c>
    </row>
    <row r="3361">
      <c r="A3361" s="49" t="n"/>
      <c r="B3361" s="50" t="n"/>
      <c r="C3361" s="50" t="n"/>
      <c r="D3361" s="50" t="n"/>
      <c r="E3361" s="50" t="n"/>
      <c r="F3361" s="51" t="n"/>
      <c r="G3361" s="51" t="n"/>
      <c r="H3361" s="51" t="n"/>
      <c r="I3361" s="51" t="n"/>
      <c r="J3361" s="50" t="n"/>
      <c r="K3361" s="52">
        <f>IF(OR($A3361="",$E3361=""),"",IF($P3361=1,0,N($E3361)*N($F3361)-N($G3361)+N($H3361)))</f>
        <v/>
      </c>
      <c r="L3361" s="52">
        <f>IF(K3361="","",IF($P3361=1,0,N($E3361)*IFERROR(INDEX(Products!$D$8:$D$307,MATCH($D3361,Products!$A$8:$A$307,0)),0)))</f>
        <v/>
      </c>
      <c r="M3361" s="52">
        <f>IF(OR(K3361="",$O3361=0),IF(K3361="","",0),IF($P3361=1,0,K3361*(N(INDEX(Settings!$E$11:$E$18,$O3361))+N(INDEX(Settings!$G$11:$G$18,$O3361)))+N(INDEX(Settings!$F$11:$F$18,$O3361))))</f>
        <v/>
      </c>
      <c r="N3361" s="53">
        <f>IF(K3361="","",K3361-L3361-M3361-N($I3361)-$P3361*N(Settings!$D$20))</f>
        <v/>
      </c>
      <c r="O3361">
        <f>IF($C3361="",0,IFERROR(MATCH($C3361,Settings!$D$11:$D$18,0),0))</f>
        <v/>
      </c>
      <c r="P3361">
        <f>IF(LOWER(TRIM($J3361&amp;""))="x",1,0)</f>
        <v/>
      </c>
    </row>
    <row r="3362">
      <c r="A3362" s="49" t="n"/>
      <c r="B3362" s="50" t="n"/>
      <c r="C3362" s="50" t="n"/>
      <c r="D3362" s="50" t="n"/>
      <c r="E3362" s="50" t="n"/>
      <c r="F3362" s="51" t="n"/>
      <c r="G3362" s="51" t="n"/>
      <c r="H3362" s="51" t="n"/>
      <c r="I3362" s="51" t="n"/>
      <c r="J3362" s="50" t="n"/>
      <c r="K3362" s="52">
        <f>IF(OR($A3362="",$E3362=""),"",IF($P3362=1,0,N($E3362)*N($F3362)-N($G3362)+N($H3362)))</f>
        <v/>
      </c>
      <c r="L3362" s="52">
        <f>IF(K3362="","",IF($P3362=1,0,N($E3362)*IFERROR(INDEX(Products!$D$8:$D$307,MATCH($D3362,Products!$A$8:$A$307,0)),0)))</f>
        <v/>
      </c>
      <c r="M3362" s="52">
        <f>IF(OR(K3362="",$O3362=0),IF(K3362="","",0),IF($P3362=1,0,K3362*(N(INDEX(Settings!$E$11:$E$18,$O3362))+N(INDEX(Settings!$G$11:$G$18,$O3362)))+N(INDEX(Settings!$F$11:$F$18,$O3362))))</f>
        <v/>
      </c>
      <c r="N3362" s="53">
        <f>IF(K3362="","",K3362-L3362-M3362-N($I3362)-$P3362*N(Settings!$D$20))</f>
        <v/>
      </c>
      <c r="O3362">
        <f>IF($C3362="",0,IFERROR(MATCH($C3362,Settings!$D$11:$D$18,0),0))</f>
        <v/>
      </c>
      <c r="P3362">
        <f>IF(LOWER(TRIM($J3362&amp;""))="x",1,0)</f>
        <v/>
      </c>
    </row>
    <row r="3363">
      <c r="A3363" s="49" t="n"/>
      <c r="B3363" s="50" t="n"/>
      <c r="C3363" s="50" t="n"/>
      <c r="D3363" s="50" t="n"/>
      <c r="E3363" s="50" t="n"/>
      <c r="F3363" s="51" t="n"/>
      <c r="G3363" s="51" t="n"/>
      <c r="H3363" s="51" t="n"/>
      <c r="I3363" s="51" t="n"/>
      <c r="J3363" s="50" t="n"/>
      <c r="K3363" s="52">
        <f>IF(OR($A3363="",$E3363=""),"",IF($P3363=1,0,N($E3363)*N($F3363)-N($G3363)+N($H3363)))</f>
        <v/>
      </c>
      <c r="L3363" s="52">
        <f>IF(K3363="","",IF($P3363=1,0,N($E3363)*IFERROR(INDEX(Products!$D$8:$D$307,MATCH($D3363,Products!$A$8:$A$307,0)),0)))</f>
        <v/>
      </c>
      <c r="M3363" s="52">
        <f>IF(OR(K3363="",$O3363=0),IF(K3363="","",0),IF($P3363=1,0,K3363*(N(INDEX(Settings!$E$11:$E$18,$O3363))+N(INDEX(Settings!$G$11:$G$18,$O3363)))+N(INDEX(Settings!$F$11:$F$18,$O3363))))</f>
        <v/>
      </c>
      <c r="N3363" s="53">
        <f>IF(K3363="","",K3363-L3363-M3363-N($I3363)-$P3363*N(Settings!$D$20))</f>
        <v/>
      </c>
      <c r="O3363">
        <f>IF($C3363="",0,IFERROR(MATCH($C3363,Settings!$D$11:$D$18,0),0))</f>
        <v/>
      </c>
      <c r="P3363">
        <f>IF(LOWER(TRIM($J3363&amp;""))="x",1,0)</f>
        <v/>
      </c>
    </row>
    <row r="3364">
      <c r="A3364" s="49" t="n"/>
      <c r="B3364" s="50" t="n"/>
      <c r="C3364" s="50" t="n"/>
      <c r="D3364" s="50" t="n"/>
      <c r="E3364" s="50" t="n"/>
      <c r="F3364" s="51" t="n"/>
      <c r="G3364" s="51" t="n"/>
      <c r="H3364" s="51" t="n"/>
      <c r="I3364" s="51" t="n"/>
      <c r="J3364" s="50" t="n"/>
      <c r="K3364" s="52">
        <f>IF(OR($A3364="",$E3364=""),"",IF($P3364=1,0,N($E3364)*N($F3364)-N($G3364)+N($H3364)))</f>
        <v/>
      </c>
      <c r="L3364" s="52">
        <f>IF(K3364="","",IF($P3364=1,0,N($E3364)*IFERROR(INDEX(Products!$D$8:$D$307,MATCH($D3364,Products!$A$8:$A$307,0)),0)))</f>
        <v/>
      </c>
      <c r="M3364" s="52">
        <f>IF(OR(K3364="",$O3364=0),IF(K3364="","",0),IF($P3364=1,0,K3364*(N(INDEX(Settings!$E$11:$E$18,$O3364))+N(INDEX(Settings!$G$11:$G$18,$O3364)))+N(INDEX(Settings!$F$11:$F$18,$O3364))))</f>
        <v/>
      </c>
      <c r="N3364" s="53">
        <f>IF(K3364="","",K3364-L3364-M3364-N($I3364)-$P3364*N(Settings!$D$20))</f>
        <v/>
      </c>
      <c r="O3364">
        <f>IF($C3364="",0,IFERROR(MATCH($C3364,Settings!$D$11:$D$18,0),0))</f>
        <v/>
      </c>
      <c r="P3364">
        <f>IF(LOWER(TRIM($J3364&amp;""))="x",1,0)</f>
        <v/>
      </c>
    </row>
    <row r="3365">
      <c r="A3365" s="49" t="n"/>
      <c r="B3365" s="50" t="n"/>
      <c r="C3365" s="50" t="n"/>
      <c r="D3365" s="50" t="n"/>
      <c r="E3365" s="50" t="n"/>
      <c r="F3365" s="51" t="n"/>
      <c r="G3365" s="51" t="n"/>
      <c r="H3365" s="51" t="n"/>
      <c r="I3365" s="51" t="n"/>
      <c r="J3365" s="50" t="n"/>
      <c r="K3365" s="52">
        <f>IF(OR($A3365="",$E3365=""),"",IF($P3365=1,0,N($E3365)*N($F3365)-N($G3365)+N($H3365)))</f>
        <v/>
      </c>
      <c r="L3365" s="52">
        <f>IF(K3365="","",IF($P3365=1,0,N($E3365)*IFERROR(INDEX(Products!$D$8:$D$307,MATCH($D3365,Products!$A$8:$A$307,0)),0)))</f>
        <v/>
      </c>
      <c r="M3365" s="52">
        <f>IF(OR(K3365="",$O3365=0),IF(K3365="","",0),IF($P3365=1,0,K3365*(N(INDEX(Settings!$E$11:$E$18,$O3365))+N(INDEX(Settings!$G$11:$G$18,$O3365)))+N(INDEX(Settings!$F$11:$F$18,$O3365))))</f>
        <v/>
      </c>
      <c r="N3365" s="53">
        <f>IF(K3365="","",K3365-L3365-M3365-N($I3365)-$P3365*N(Settings!$D$20))</f>
        <v/>
      </c>
      <c r="O3365">
        <f>IF($C3365="",0,IFERROR(MATCH($C3365,Settings!$D$11:$D$18,0),0))</f>
        <v/>
      </c>
      <c r="P3365">
        <f>IF(LOWER(TRIM($J3365&amp;""))="x",1,0)</f>
        <v/>
      </c>
    </row>
    <row r="3366">
      <c r="A3366" s="49" t="n"/>
      <c r="B3366" s="50" t="n"/>
      <c r="C3366" s="50" t="n"/>
      <c r="D3366" s="50" t="n"/>
      <c r="E3366" s="50" t="n"/>
      <c r="F3366" s="51" t="n"/>
      <c r="G3366" s="51" t="n"/>
      <c r="H3366" s="51" t="n"/>
      <c r="I3366" s="51" t="n"/>
      <c r="J3366" s="50" t="n"/>
      <c r="K3366" s="52">
        <f>IF(OR($A3366="",$E3366=""),"",IF($P3366=1,0,N($E3366)*N($F3366)-N($G3366)+N($H3366)))</f>
        <v/>
      </c>
      <c r="L3366" s="52">
        <f>IF(K3366="","",IF($P3366=1,0,N($E3366)*IFERROR(INDEX(Products!$D$8:$D$307,MATCH($D3366,Products!$A$8:$A$307,0)),0)))</f>
        <v/>
      </c>
      <c r="M3366" s="52">
        <f>IF(OR(K3366="",$O3366=0),IF(K3366="","",0),IF($P3366=1,0,K3366*(N(INDEX(Settings!$E$11:$E$18,$O3366))+N(INDEX(Settings!$G$11:$G$18,$O3366)))+N(INDEX(Settings!$F$11:$F$18,$O3366))))</f>
        <v/>
      </c>
      <c r="N3366" s="53">
        <f>IF(K3366="","",K3366-L3366-M3366-N($I3366)-$P3366*N(Settings!$D$20))</f>
        <v/>
      </c>
      <c r="O3366">
        <f>IF($C3366="",0,IFERROR(MATCH($C3366,Settings!$D$11:$D$18,0),0))</f>
        <v/>
      </c>
      <c r="P3366">
        <f>IF(LOWER(TRIM($J3366&amp;""))="x",1,0)</f>
        <v/>
      </c>
    </row>
    <row r="3367">
      <c r="A3367" s="49" t="n"/>
      <c r="B3367" s="50" t="n"/>
      <c r="C3367" s="50" t="n"/>
      <c r="D3367" s="50" t="n"/>
      <c r="E3367" s="50" t="n"/>
      <c r="F3367" s="51" t="n"/>
      <c r="G3367" s="51" t="n"/>
      <c r="H3367" s="51" t="n"/>
      <c r="I3367" s="51" t="n"/>
      <c r="J3367" s="50" t="n"/>
      <c r="K3367" s="52">
        <f>IF(OR($A3367="",$E3367=""),"",IF($P3367=1,0,N($E3367)*N($F3367)-N($G3367)+N($H3367)))</f>
        <v/>
      </c>
      <c r="L3367" s="52">
        <f>IF(K3367="","",IF($P3367=1,0,N($E3367)*IFERROR(INDEX(Products!$D$8:$D$307,MATCH($D3367,Products!$A$8:$A$307,0)),0)))</f>
        <v/>
      </c>
      <c r="M3367" s="52">
        <f>IF(OR(K3367="",$O3367=0),IF(K3367="","",0),IF($P3367=1,0,K3367*(N(INDEX(Settings!$E$11:$E$18,$O3367))+N(INDEX(Settings!$G$11:$G$18,$O3367)))+N(INDEX(Settings!$F$11:$F$18,$O3367))))</f>
        <v/>
      </c>
      <c r="N3367" s="53">
        <f>IF(K3367="","",K3367-L3367-M3367-N($I3367)-$P3367*N(Settings!$D$20))</f>
        <v/>
      </c>
      <c r="O3367">
        <f>IF($C3367="",0,IFERROR(MATCH($C3367,Settings!$D$11:$D$18,0),0))</f>
        <v/>
      </c>
      <c r="P3367">
        <f>IF(LOWER(TRIM($J3367&amp;""))="x",1,0)</f>
        <v/>
      </c>
    </row>
    <row r="3368">
      <c r="A3368" s="49" t="n"/>
      <c r="B3368" s="50" t="n"/>
      <c r="C3368" s="50" t="n"/>
      <c r="D3368" s="50" t="n"/>
      <c r="E3368" s="50" t="n"/>
      <c r="F3368" s="51" t="n"/>
      <c r="G3368" s="51" t="n"/>
      <c r="H3368" s="51" t="n"/>
      <c r="I3368" s="51" t="n"/>
      <c r="J3368" s="50" t="n"/>
      <c r="K3368" s="52">
        <f>IF(OR($A3368="",$E3368=""),"",IF($P3368=1,0,N($E3368)*N($F3368)-N($G3368)+N($H3368)))</f>
        <v/>
      </c>
      <c r="L3368" s="52">
        <f>IF(K3368="","",IF($P3368=1,0,N($E3368)*IFERROR(INDEX(Products!$D$8:$D$307,MATCH($D3368,Products!$A$8:$A$307,0)),0)))</f>
        <v/>
      </c>
      <c r="M3368" s="52">
        <f>IF(OR(K3368="",$O3368=0),IF(K3368="","",0),IF($P3368=1,0,K3368*(N(INDEX(Settings!$E$11:$E$18,$O3368))+N(INDEX(Settings!$G$11:$G$18,$O3368)))+N(INDEX(Settings!$F$11:$F$18,$O3368))))</f>
        <v/>
      </c>
      <c r="N3368" s="53">
        <f>IF(K3368="","",K3368-L3368-M3368-N($I3368)-$P3368*N(Settings!$D$20))</f>
        <v/>
      </c>
      <c r="O3368">
        <f>IF($C3368="",0,IFERROR(MATCH($C3368,Settings!$D$11:$D$18,0),0))</f>
        <v/>
      </c>
      <c r="P3368">
        <f>IF(LOWER(TRIM($J3368&amp;""))="x",1,0)</f>
        <v/>
      </c>
    </row>
    <row r="3369">
      <c r="A3369" s="49" t="n"/>
      <c r="B3369" s="50" t="n"/>
      <c r="C3369" s="50" t="n"/>
      <c r="D3369" s="50" t="n"/>
      <c r="E3369" s="50" t="n"/>
      <c r="F3369" s="51" t="n"/>
      <c r="G3369" s="51" t="n"/>
      <c r="H3369" s="51" t="n"/>
      <c r="I3369" s="51" t="n"/>
      <c r="J3369" s="50" t="n"/>
      <c r="K3369" s="52">
        <f>IF(OR($A3369="",$E3369=""),"",IF($P3369=1,0,N($E3369)*N($F3369)-N($G3369)+N($H3369)))</f>
        <v/>
      </c>
      <c r="L3369" s="52">
        <f>IF(K3369="","",IF($P3369=1,0,N($E3369)*IFERROR(INDEX(Products!$D$8:$D$307,MATCH($D3369,Products!$A$8:$A$307,0)),0)))</f>
        <v/>
      </c>
      <c r="M3369" s="52">
        <f>IF(OR(K3369="",$O3369=0),IF(K3369="","",0),IF($P3369=1,0,K3369*(N(INDEX(Settings!$E$11:$E$18,$O3369))+N(INDEX(Settings!$G$11:$G$18,$O3369)))+N(INDEX(Settings!$F$11:$F$18,$O3369))))</f>
        <v/>
      </c>
      <c r="N3369" s="53">
        <f>IF(K3369="","",K3369-L3369-M3369-N($I3369)-$P3369*N(Settings!$D$20))</f>
        <v/>
      </c>
      <c r="O3369">
        <f>IF($C3369="",0,IFERROR(MATCH($C3369,Settings!$D$11:$D$18,0),0))</f>
        <v/>
      </c>
      <c r="P3369">
        <f>IF(LOWER(TRIM($J3369&amp;""))="x",1,0)</f>
        <v/>
      </c>
    </row>
    <row r="3370">
      <c r="A3370" s="49" t="n"/>
      <c r="B3370" s="50" t="n"/>
      <c r="C3370" s="50" t="n"/>
      <c r="D3370" s="50" t="n"/>
      <c r="E3370" s="50" t="n"/>
      <c r="F3370" s="51" t="n"/>
      <c r="G3370" s="51" t="n"/>
      <c r="H3370" s="51" t="n"/>
      <c r="I3370" s="51" t="n"/>
      <c r="J3370" s="50" t="n"/>
      <c r="K3370" s="52">
        <f>IF(OR($A3370="",$E3370=""),"",IF($P3370=1,0,N($E3370)*N($F3370)-N($G3370)+N($H3370)))</f>
        <v/>
      </c>
      <c r="L3370" s="52">
        <f>IF(K3370="","",IF($P3370=1,0,N($E3370)*IFERROR(INDEX(Products!$D$8:$D$307,MATCH($D3370,Products!$A$8:$A$307,0)),0)))</f>
        <v/>
      </c>
      <c r="M3370" s="52">
        <f>IF(OR(K3370="",$O3370=0),IF(K3370="","",0),IF($P3370=1,0,K3370*(N(INDEX(Settings!$E$11:$E$18,$O3370))+N(INDEX(Settings!$G$11:$G$18,$O3370)))+N(INDEX(Settings!$F$11:$F$18,$O3370))))</f>
        <v/>
      </c>
      <c r="N3370" s="53">
        <f>IF(K3370="","",K3370-L3370-M3370-N($I3370)-$P3370*N(Settings!$D$20))</f>
        <v/>
      </c>
      <c r="O3370">
        <f>IF($C3370="",0,IFERROR(MATCH($C3370,Settings!$D$11:$D$18,0),0))</f>
        <v/>
      </c>
      <c r="P3370">
        <f>IF(LOWER(TRIM($J3370&amp;""))="x",1,0)</f>
        <v/>
      </c>
    </row>
    <row r="3371">
      <c r="A3371" s="49" t="n"/>
      <c r="B3371" s="50" t="n"/>
      <c r="C3371" s="50" t="n"/>
      <c r="D3371" s="50" t="n"/>
      <c r="E3371" s="50" t="n"/>
      <c r="F3371" s="51" t="n"/>
      <c r="G3371" s="51" t="n"/>
      <c r="H3371" s="51" t="n"/>
      <c r="I3371" s="51" t="n"/>
      <c r="J3371" s="50" t="n"/>
      <c r="K3371" s="52">
        <f>IF(OR($A3371="",$E3371=""),"",IF($P3371=1,0,N($E3371)*N($F3371)-N($G3371)+N($H3371)))</f>
        <v/>
      </c>
      <c r="L3371" s="52">
        <f>IF(K3371="","",IF($P3371=1,0,N($E3371)*IFERROR(INDEX(Products!$D$8:$D$307,MATCH($D3371,Products!$A$8:$A$307,0)),0)))</f>
        <v/>
      </c>
      <c r="M3371" s="52">
        <f>IF(OR(K3371="",$O3371=0),IF(K3371="","",0),IF($P3371=1,0,K3371*(N(INDEX(Settings!$E$11:$E$18,$O3371))+N(INDEX(Settings!$G$11:$G$18,$O3371)))+N(INDEX(Settings!$F$11:$F$18,$O3371))))</f>
        <v/>
      </c>
      <c r="N3371" s="53">
        <f>IF(K3371="","",K3371-L3371-M3371-N($I3371)-$P3371*N(Settings!$D$20))</f>
        <v/>
      </c>
      <c r="O3371">
        <f>IF($C3371="",0,IFERROR(MATCH($C3371,Settings!$D$11:$D$18,0),0))</f>
        <v/>
      </c>
      <c r="P3371">
        <f>IF(LOWER(TRIM($J3371&amp;""))="x",1,0)</f>
        <v/>
      </c>
    </row>
    <row r="3372">
      <c r="A3372" s="49" t="n"/>
      <c r="B3372" s="50" t="n"/>
      <c r="C3372" s="50" t="n"/>
      <c r="D3372" s="50" t="n"/>
      <c r="E3372" s="50" t="n"/>
      <c r="F3372" s="51" t="n"/>
      <c r="G3372" s="51" t="n"/>
      <c r="H3372" s="51" t="n"/>
      <c r="I3372" s="51" t="n"/>
      <c r="J3372" s="50" t="n"/>
      <c r="K3372" s="52">
        <f>IF(OR($A3372="",$E3372=""),"",IF($P3372=1,0,N($E3372)*N($F3372)-N($G3372)+N($H3372)))</f>
        <v/>
      </c>
      <c r="L3372" s="52">
        <f>IF(K3372="","",IF($P3372=1,0,N($E3372)*IFERROR(INDEX(Products!$D$8:$D$307,MATCH($D3372,Products!$A$8:$A$307,0)),0)))</f>
        <v/>
      </c>
      <c r="M3372" s="52">
        <f>IF(OR(K3372="",$O3372=0),IF(K3372="","",0),IF($P3372=1,0,K3372*(N(INDEX(Settings!$E$11:$E$18,$O3372))+N(INDEX(Settings!$G$11:$G$18,$O3372)))+N(INDEX(Settings!$F$11:$F$18,$O3372))))</f>
        <v/>
      </c>
      <c r="N3372" s="53">
        <f>IF(K3372="","",K3372-L3372-M3372-N($I3372)-$P3372*N(Settings!$D$20))</f>
        <v/>
      </c>
      <c r="O3372">
        <f>IF($C3372="",0,IFERROR(MATCH($C3372,Settings!$D$11:$D$18,0),0))</f>
        <v/>
      </c>
      <c r="P3372">
        <f>IF(LOWER(TRIM($J3372&amp;""))="x",1,0)</f>
        <v/>
      </c>
    </row>
    <row r="3373">
      <c r="A3373" s="49" t="n"/>
      <c r="B3373" s="50" t="n"/>
      <c r="C3373" s="50" t="n"/>
      <c r="D3373" s="50" t="n"/>
      <c r="E3373" s="50" t="n"/>
      <c r="F3373" s="51" t="n"/>
      <c r="G3373" s="51" t="n"/>
      <c r="H3373" s="51" t="n"/>
      <c r="I3373" s="51" t="n"/>
      <c r="J3373" s="50" t="n"/>
      <c r="K3373" s="52">
        <f>IF(OR($A3373="",$E3373=""),"",IF($P3373=1,0,N($E3373)*N($F3373)-N($G3373)+N($H3373)))</f>
        <v/>
      </c>
      <c r="L3373" s="52">
        <f>IF(K3373="","",IF($P3373=1,0,N($E3373)*IFERROR(INDEX(Products!$D$8:$D$307,MATCH($D3373,Products!$A$8:$A$307,0)),0)))</f>
        <v/>
      </c>
      <c r="M3373" s="52">
        <f>IF(OR(K3373="",$O3373=0),IF(K3373="","",0),IF($P3373=1,0,K3373*(N(INDEX(Settings!$E$11:$E$18,$O3373))+N(INDEX(Settings!$G$11:$G$18,$O3373)))+N(INDEX(Settings!$F$11:$F$18,$O3373))))</f>
        <v/>
      </c>
      <c r="N3373" s="53">
        <f>IF(K3373="","",K3373-L3373-M3373-N($I3373)-$P3373*N(Settings!$D$20))</f>
        <v/>
      </c>
      <c r="O3373">
        <f>IF($C3373="",0,IFERROR(MATCH($C3373,Settings!$D$11:$D$18,0),0))</f>
        <v/>
      </c>
      <c r="P3373">
        <f>IF(LOWER(TRIM($J3373&amp;""))="x",1,0)</f>
        <v/>
      </c>
    </row>
    <row r="3374">
      <c r="A3374" s="49" t="n"/>
      <c r="B3374" s="50" t="n"/>
      <c r="C3374" s="50" t="n"/>
      <c r="D3374" s="50" t="n"/>
      <c r="E3374" s="50" t="n"/>
      <c r="F3374" s="51" t="n"/>
      <c r="G3374" s="51" t="n"/>
      <c r="H3374" s="51" t="n"/>
      <c r="I3374" s="51" t="n"/>
      <c r="J3374" s="50" t="n"/>
      <c r="K3374" s="52">
        <f>IF(OR($A3374="",$E3374=""),"",IF($P3374=1,0,N($E3374)*N($F3374)-N($G3374)+N($H3374)))</f>
        <v/>
      </c>
      <c r="L3374" s="52">
        <f>IF(K3374="","",IF($P3374=1,0,N($E3374)*IFERROR(INDEX(Products!$D$8:$D$307,MATCH($D3374,Products!$A$8:$A$307,0)),0)))</f>
        <v/>
      </c>
      <c r="M3374" s="52">
        <f>IF(OR(K3374="",$O3374=0),IF(K3374="","",0),IF($P3374=1,0,K3374*(N(INDEX(Settings!$E$11:$E$18,$O3374))+N(INDEX(Settings!$G$11:$G$18,$O3374)))+N(INDEX(Settings!$F$11:$F$18,$O3374))))</f>
        <v/>
      </c>
      <c r="N3374" s="53">
        <f>IF(K3374="","",K3374-L3374-M3374-N($I3374)-$P3374*N(Settings!$D$20))</f>
        <v/>
      </c>
      <c r="O3374">
        <f>IF($C3374="",0,IFERROR(MATCH($C3374,Settings!$D$11:$D$18,0),0))</f>
        <v/>
      </c>
      <c r="P3374">
        <f>IF(LOWER(TRIM($J3374&amp;""))="x",1,0)</f>
        <v/>
      </c>
    </row>
    <row r="3375">
      <c r="A3375" s="49" t="n"/>
      <c r="B3375" s="50" t="n"/>
      <c r="C3375" s="50" t="n"/>
      <c r="D3375" s="50" t="n"/>
      <c r="E3375" s="50" t="n"/>
      <c r="F3375" s="51" t="n"/>
      <c r="G3375" s="51" t="n"/>
      <c r="H3375" s="51" t="n"/>
      <c r="I3375" s="51" t="n"/>
      <c r="J3375" s="50" t="n"/>
      <c r="K3375" s="52">
        <f>IF(OR($A3375="",$E3375=""),"",IF($P3375=1,0,N($E3375)*N($F3375)-N($G3375)+N($H3375)))</f>
        <v/>
      </c>
      <c r="L3375" s="52">
        <f>IF(K3375="","",IF($P3375=1,0,N($E3375)*IFERROR(INDEX(Products!$D$8:$D$307,MATCH($D3375,Products!$A$8:$A$307,0)),0)))</f>
        <v/>
      </c>
      <c r="M3375" s="52">
        <f>IF(OR(K3375="",$O3375=0),IF(K3375="","",0),IF($P3375=1,0,K3375*(N(INDEX(Settings!$E$11:$E$18,$O3375))+N(INDEX(Settings!$G$11:$G$18,$O3375)))+N(INDEX(Settings!$F$11:$F$18,$O3375))))</f>
        <v/>
      </c>
      <c r="N3375" s="53">
        <f>IF(K3375="","",K3375-L3375-M3375-N($I3375)-$P3375*N(Settings!$D$20))</f>
        <v/>
      </c>
      <c r="O3375">
        <f>IF($C3375="",0,IFERROR(MATCH($C3375,Settings!$D$11:$D$18,0),0))</f>
        <v/>
      </c>
      <c r="P3375">
        <f>IF(LOWER(TRIM($J3375&amp;""))="x",1,0)</f>
        <v/>
      </c>
    </row>
    <row r="3376">
      <c r="A3376" s="49" t="n"/>
      <c r="B3376" s="50" t="n"/>
      <c r="C3376" s="50" t="n"/>
      <c r="D3376" s="50" t="n"/>
      <c r="E3376" s="50" t="n"/>
      <c r="F3376" s="51" t="n"/>
      <c r="G3376" s="51" t="n"/>
      <c r="H3376" s="51" t="n"/>
      <c r="I3376" s="51" t="n"/>
      <c r="J3376" s="50" t="n"/>
      <c r="K3376" s="52">
        <f>IF(OR($A3376="",$E3376=""),"",IF($P3376=1,0,N($E3376)*N($F3376)-N($G3376)+N($H3376)))</f>
        <v/>
      </c>
      <c r="L3376" s="52">
        <f>IF(K3376="","",IF($P3376=1,0,N($E3376)*IFERROR(INDEX(Products!$D$8:$D$307,MATCH($D3376,Products!$A$8:$A$307,0)),0)))</f>
        <v/>
      </c>
      <c r="M3376" s="52">
        <f>IF(OR(K3376="",$O3376=0),IF(K3376="","",0),IF($P3376=1,0,K3376*(N(INDEX(Settings!$E$11:$E$18,$O3376))+N(INDEX(Settings!$G$11:$G$18,$O3376)))+N(INDEX(Settings!$F$11:$F$18,$O3376))))</f>
        <v/>
      </c>
      <c r="N3376" s="53">
        <f>IF(K3376="","",K3376-L3376-M3376-N($I3376)-$P3376*N(Settings!$D$20))</f>
        <v/>
      </c>
      <c r="O3376">
        <f>IF($C3376="",0,IFERROR(MATCH($C3376,Settings!$D$11:$D$18,0),0))</f>
        <v/>
      </c>
      <c r="P3376">
        <f>IF(LOWER(TRIM($J3376&amp;""))="x",1,0)</f>
        <v/>
      </c>
    </row>
    <row r="3377">
      <c r="A3377" s="49" t="n"/>
      <c r="B3377" s="50" t="n"/>
      <c r="C3377" s="50" t="n"/>
      <c r="D3377" s="50" t="n"/>
      <c r="E3377" s="50" t="n"/>
      <c r="F3377" s="51" t="n"/>
      <c r="G3377" s="51" t="n"/>
      <c r="H3377" s="51" t="n"/>
      <c r="I3377" s="51" t="n"/>
      <c r="J3377" s="50" t="n"/>
      <c r="K3377" s="52">
        <f>IF(OR($A3377="",$E3377=""),"",IF($P3377=1,0,N($E3377)*N($F3377)-N($G3377)+N($H3377)))</f>
        <v/>
      </c>
      <c r="L3377" s="52">
        <f>IF(K3377="","",IF($P3377=1,0,N($E3377)*IFERROR(INDEX(Products!$D$8:$D$307,MATCH($D3377,Products!$A$8:$A$307,0)),0)))</f>
        <v/>
      </c>
      <c r="M3377" s="52">
        <f>IF(OR(K3377="",$O3377=0),IF(K3377="","",0),IF($P3377=1,0,K3377*(N(INDEX(Settings!$E$11:$E$18,$O3377))+N(INDEX(Settings!$G$11:$G$18,$O3377)))+N(INDEX(Settings!$F$11:$F$18,$O3377))))</f>
        <v/>
      </c>
      <c r="N3377" s="53">
        <f>IF(K3377="","",K3377-L3377-M3377-N($I3377)-$P3377*N(Settings!$D$20))</f>
        <v/>
      </c>
      <c r="O3377">
        <f>IF($C3377="",0,IFERROR(MATCH($C3377,Settings!$D$11:$D$18,0),0))</f>
        <v/>
      </c>
      <c r="P3377">
        <f>IF(LOWER(TRIM($J3377&amp;""))="x",1,0)</f>
        <v/>
      </c>
    </row>
    <row r="3378">
      <c r="A3378" s="49" t="n"/>
      <c r="B3378" s="50" t="n"/>
      <c r="C3378" s="50" t="n"/>
      <c r="D3378" s="50" t="n"/>
      <c r="E3378" s="50" t="n"/>
      <c r="F3378" s="51" t="n"/>
      <c r="G3378" s="51" t="n"/>
      <c r="H3378" s="51" t="n"/>
      <c r="I3378" s="51" t="n"/>
      <c r="J3378" s="50" t="n"/>
      <c r="K3378" s="52">
        <f>IF(OR($A3378="",$E3378=""),"",IF($P3378=1,0,N($E3378)*N($F3378)-N($G3378)+N($H3378)))</f>
        <v/>
      </c>
      <c r="L3378" s="52">
        <f>IF(K3378="","",IF($P3378=1,0,N($E3378)*IFERROR(INDEX(Products!$D$8:$D$307,MATCH($D3378,Products!$A$8:$A$307,0)),0)))</f>
        <v/>
      </c>
      <c r="M3378" s="52">
        <f>IF(OR(K3378="",$O3378=0),IF(K3378="","",0),IF($P3378=1,0,K3378*(N(INDEX(Settings!$E$11:$E$18,$O3378))+N(INDEX(Settings!$G$11:$G$18,$O3378)))+N(INDEX(Settings!$F$11:$F$18,$O3378))))</f>
        <v/>
      </c>
      <c r="N3378" s="53">
        <f>IF(K3378="","",K3378-L3378-M3378-N($I3378)-$P3378*N(Settings!$D$20))</f>
        <v/>
      </c>
      <c r="O3378">
        <f>IF($C3378="",0,IFERROR(MATCH($C3378,Settings!$D$11:$D$18,0),0))</f>
        <v/>
      </c>
      <c r="P3378">
        <f>IF(LOWER(TRIM($J3378&amp;""))="x",1,0)</f>
        <v/>
      </c>
    </row>
    <row r="3379">
      <c r="A3379" s="49" t="n"/>
      <c r="B3379" s="50" t="n"/>
      <c r="C3379" s="50" t="n"/>
      <c r="D3379" s="50" t="n"/>
      <c r="E3379" s="50" t="n"/>
      <c r="F3379" s="51" t="n"/>
      <c r="G3379" s="51" t="n"/>
      <c r="H3379" s="51" t="n"/>
      <c r="I3379" s="51" t="n"/>
      <c r="J3379" s="50" t="n"/>
      <c r="K3379" s="52">
        <f>IF(OR($A3379="",$E3379=""),"",IF($P3379=1,0,N($E3379)*N($F3379)-N($G3379)+N($H3379)))</f>
        <v/>
      </c>
      <c r="L3379" s="52">
        <f>IF(K3379="","",IF($P3379=1,0,N($E3379)*IFERROR(INDEX(Products!$D$8:$D$307,MATCH($D3379,Products!$A$8:$A$307,0)),0)))</f>
        <v/>
      </c>
      <c r="M3379" s="52">
        <f>IF(OR(K3379="",$O3379=0),IF(K3379="","",0),IF($P3379=1,0,K3379*(N(INDEX(Settings!$E$11:$E$18,$O3379))+N(INDEX(Settings!$G$11:$G$18,$O3379)))+N(INDEX(Settings!$F$11:$F$18,$O3379))))</f>
        <v/>
      </c>
      <c r="N3379" s="53">
        <f>IF(K3379="","",K3379-L3379-M3379-N($I3379)-$P3379*N(Settings!$D$20))</f>
        <v/>
      </c>
      <c r="O3379">
        <f>IF($C3379="",0,IFERROR(MATCH($C3379,Settings!$D$11:$D$18,0),0))</f>
        <v/>
      </c>
      <c r="P3379">
        <f>IF(LOWER(TRIM($J3379&amp;""))="x",1,0)</f>
        <v/>
      </c>
    </row>
    <row r="3380">
      <c r="A3380" s="49" t="n"/>
      <c r="B3380" s="50" t="n"/>
      <c r="C3380" s="50" t="n"/>
      <c r="D3380" s="50" t="n"/>
      <c r="E3380" s="50" t="n"/>
      <c r="F3380" s="51" t="n"/>
      <c r="G3380" s="51" t="n"/>
      <c r="H3380" s="51" t="n"/>
      <c r="I3380" s="51" t="n"/>
      <c r="J3380" s="50" t="n"/>
      <c r="K3380" s="52">
        <f>IF(OR($A3380="",$E3380=""),"",IF($P3380=1,0,N($E3380)*N($F3380)-N($G3380)+N($H3380)))</f>
        <v/>
      </c>
      <c r="L3380" s="52">
        <f>IF(K3380="","",IF($P3380=1,0,N($E3380)*IFERROR(INDEX(Products!$D$8:$D$307,MATCH($D3380,Products!$A$8:$A$307,0)),0)))</f>
        <v/>
      </c>
      <c r="M3380" s="52">
        <f>IF(OR(K3380="",$O3380=0),IF(K3380="","",0),IF($P3380=1,0,K3380*(N(INDEX(Settings!$E$11:$E$18,$O3380))+N(INDEX(Settings!$G$11:$G$18,$O3380)))+N(INDEX(Settings!$F$11:$F$18,$O3380))))</f>
        <v/>
      </c>
      <c r="N3380" s="53">
        <f>IF(K3380="","",K3380-L3380-M3380-N($I3380)-$P3380*N(Settings!$D$20))</f>
        <v/>
      </c>
      <c r="O3380">
        <f>IF($C3380="",0,IFERROR(MATCH($C3380,Settings!$D$11:$D$18,0),0))</f>
        <v/>
      </c>
      <c r="P3380">
        <f>IF(LOWER(TRIM($J3380&amp;""))="x",1,0)</f>
        <v/>
      </c>
    </row>
    <row r="3381">
      <c r="A3381" s="49" t="n"/>
      <c r="B3381" s="50" t="n"/>
      <c r="C3381" s="50" t="n"/>
      <c r="D3381" s="50" t="n"/>
      <c r="E3381" s="50" t="n"/>
      <c r="F3381" s="51" t="n"/>
      <c r="G3381" s="51" t="n"/>
      <c r="H3381" s="51" t="n"/>
      <c r="I3381" s="51" t="n"/>
      <c r="J3381" s="50" t="n"/>
      <c r="K3381" s="52">
        <f>IF(OR($A3381="",$E3381=""),"",IF($P3381=1,0,N($E3381)*N($F3381)-N($G3381)+N($H3381)))</f>
        <v/>
      </c>
      <c r="L3381" s="52">
        <f>IF(K3381="","",IF($P3381=1,0,N($E3381)*IFERROR(INDEX(Products!$D$8:$D$307,MATCH($D3381,Products!$A$8:$A$307,0)),0)))</f>
        <v/>
      </c>
      <c r="M3381" s="52">
        <f>IF(OR(K3381="",$O3381=0),IF(K3381="","",0),IF($P3381=1,0,K3381*(N(INDEX(Settings!$E$11:$E$18,$O3381))+N(INDEX(Settings!$G$11:$G$18,$O3381)))+N(INDEX(Settings!$F$11:$F$18,$O3381))))</f>
        <v/>
      </c>
      <c r="N3381" s="53">
        <f>IF(K3381="","",K3381-L3381-M3381-N($I3381)-$P3381*N(Settings!$D$20))</f>
        <v/>
      </c>
      <c r="O3381">
        <f>IF($C3381="",0,IFERROR(MATCH($C3381,Settings!$D$11:$D$18,0),0))</f>
        <v/>
      </c>
      <c r="P3381">
        <f>IF(LOWER(TRIM($J3381&amp;""))="x",1,0)</f>
        <v/>
      </c>
    </row>
    <row r="3382">
      <c r="A3382" s="49" t="n"/>
      <c r="B3382" s="50" t="n"/>
      <c r="C3382" s="50" t="n"/>
      <c r="D3382" s="50" t="n"/>
      <c r="E3382" s="50" t="n"/>
      <c r="F3382" s="51" t="n"/>
      <c r="G3382" s="51" t="n"/>
      <c r="H3382" s="51" t="n"/>
      <c r="I3382" s="51" t="n"/>
      <c r="J3382" s="50" t="n"/>
      <c r="K3382" s="52">
        <f>IF(OR($A3382="",$E3382=""),"",IF($P3382=1,0,N($E3382)*N($F3382)-N($G3382)+N($H3382)))</f>
        <v/>
      </c>
      <c r="L3382" s="52">
        <f>IF(K3382="","",IF($P3382=1,0,N($E3382)*IFERROR(INDEX(Products!$D$8:$D$307,MATCH($D3382,Products!$A$8:$A$307,0)),0)))</f>
        <v/>
      </c>
      <c r="M3382" s="52">
        <f>IF(OR(K3382="",$O3382=0),IF(K3382="","",0),IF($P3382=1,0,K3382*(N(INDEX(Settings!$E$11:$E$18,$O3382))+N(INDEX(Settings!$G$11:$G$18,$O3382)))+N(INDEX(Settings!$F$11:$F$18,$O3382))))</f>
        <v/>
      </c>
      <c r="N3382" s="53">
        <f>IF(K3382="","",K3382-L3382-M3382-N($I3382)-$P3382*N(Settings!$D$20))</f>
        <v/>
      </c>
      <c r="O3382">
        <f>IF($C3382="",0,IFERROR(MATCH($C3382,Settings!$D$11:$D$18,0),0))</f>
        <v/>
      </c>
      <c r="P3382">
        <f>IF(LOWER(TRIM($J3382&amp;""))="x",1,0)</f>
        <v/>
      </c>
    </row>
    <row r="3383">
      <c r="A3383" s="49" t="n"/>
      <c r="B3383" s="50" t="n"/>
      <c r="C3383" s="50" t="n"/>
      <c r="D3383" s="50" t="n"/>
      <c r="E3383" s="50" t="n"/>
      <c r="F3383" s="51" t="n"/>
      <c r="G3383" s="51" t="n"/>
      <c r="H3383" s="51" t="n"/>
      <c r="I3383" s="51" t="n"/>
      <c r="J3383" s="50" t="n"/>
      <c r="K3383" s="52">
        <f>IF(OR($A3383="",$E3383=""),"",IF($P3383=1,0,N($E3383)*N($F3383)-N($G3383)+N($H3383)))</f>
        <v/>
      </c>
      <c r="L3383" s="52">
        <f>IF(K3383="","",IF($P3383=1,0,N($E3383)*IFERROR(INDEX(Products!$D$8:$D$307,MATCH($D3383,Products!$A$8:$A$307,0)),0)))</f>
        <v/>
      </c>
      <c r="M3383" s="52">
        <f>IF(OR(K3383="",$O3383=0),IF(K3383="","",0),IF($P3383=1,0,K3383*(N(INDEX(Settings!$E$11:$E$18,$O3383))+N(INDEX(Settings!$G$11:$G$18,$O3383)))+N(INDEX(Settings!$F$11:$F$18,$O3383))))</f>
        <v/>
      </c>
      <c r="N3383" s="53">
        <f>IF(K3383="","",K3383-L3383-M3383-N($I3383)-$P3383*N(Settings!$D$20))</f>
        <v/>
      </c>
      <c r="O3383">
        <f>IF($C3383="",0,IFERROR(MATCH($C3383,Settings!$D$11:$D$18,0),0))</f>
        <v/>
      </c>
      <c r="P3383">
        <f>IF(LOWER(TRIM($J3383&amp;""))="x",1,0)</f>
        <v/>
      </c>
    </row>
    <row r="3384">
      <c r="A3384" s="49" t="n"/>
      <c r="B3384" s="50" t="n"/>
      <c r="C3384" s="50" t="n"/>
      <c r="D3384" s="50" t="n"/>
      <c r="E3384" s="50" t="n"/>
      <c r="F3384" s="51" t="n"/>
      <c r="G3384" s="51" t="n"/>
      <c r="H3384" s="51" t="n"/>
      <c r="I3384" s="51" t="n"/>
      <c r="J3384" s="50" t="n"/>
      <c r="K3384" s="52">
        <f>IF(OR($A3384="",$E3384=""),"",IF($P3384=1,0,N($E3384)*N($F3384)-N($G3384)+N($H3384)))</f>
        <v/>
      </c>
      <c r="L3384" s="52">
        <f>IF(K3384="","",IF($P3384=1,0,N($E3384)*IFERROR(INDEX(Products!$D$8:$D$307,MATCH($D3384,Products!$A$8:$A$307,0)),0)))</f>
        <v/>
      </c>
      <c r="M3384" s="52">
        <f>IF(OR(K3384="",$O3384=0),IF(K3384="","",0),IF($P3384=1,0,K3384*(N(INDEX(Settings!$E$11:$E$18,$O3384))+N(INDEX(Settings!$G$11:$G$18,$O3384)))+N(INDEX(Settings!$F$11:$F$18,$O3384))))</f>
        <v/>
      </c>
      <c r="N3384" s="53">
        <f>IF(K3384="","",K3384-L3384-M3384-N($I3384)-$P3384*N(Settings!$D$20))</f>
        <v/>
      </c>
      <c r="O3384">
        <f>IF($C3384="",0,IFERROR(MATCH($C3384,Settings!$D$11:$D$18,0),0))</f>
        <v/>
      </c>
      <c r="P3384">
        <f>IF(LOWER(TRIM($J3384&amp;""))="x",1,0)</f>
        <v/>
      </c>
    </row>
    <row r="3385">
      <c r="A3385" s="49" t="n"/>
      <c r="B3385" s="50" t="n"/>
      <c r="C3385" s="50" t="n"/>
      <c r="D3385" s="50" t="n"/>
      <c r="E3385" s="50" t="n"/>
      <c r="F3385" s="51" t="n"/>
      <c r="G3385" s="51" t="n"/>
      <c r="H3385" s="51" t="n"/>
      <c r="I3385" s="51" t="n"/>
      <c r="J3385" s="50" t="n"/>
      <c r="K3385" s="52">
        <f>IF(OR($A3385="",$E3385=""),"",IF($P3385=1,0,N($E3385)*N($F3385)-N($G3385)+N($H3385)))</f>
        <v/>
      </c>
      <c r="L3385" s="52">
        <f>IF(K3385="","",IF($P3385=1,0,N($E3385)*IFERROR(INDEX(Products!$D$8:$D$307,MATCH($D3385,Products!$A$8:$A$307,0)),0)))</f>
        <v/>
      </c>
      <c r="M3385" s="52">
        <f>IF(OR(K3385="",$O3385=0),IF(K3385="","",0),IF($P3385=1,0,K3385*(N(INDEX(Settings!$E$11:$E$18,$O3385))+N(INDEX(Settings!$G$11:$G$18,$O3385)))+N(INDEX(Settings!$F$11:$F$18,$O3385))))</f>
        <v/>
      </c>
      <c r="N3385" s="53">
        <f>IF(K3385="","",K3385-L3385-M3385-N($I3385)-$P3385*N(Settings!$D$20))</f>
        <v/>
      </c>
      <c r="O3385">
        <f>IF($C3385="",0,IFERROR(MATCH($C3385,Settings!$D$11:$D$18,0),0))</f>
        <v/>
      </c>
      <c r="P3385">
        <f>IF(LOWER(TRIM($J3385&amp;""))="x",1,0)</f>
        <v/>
      </c>
    </row>
    <row r="3386">
      <c r="A3386" s="49" t="n"/>
      <c r="B3386" s="50" t="n"/>
      <c r="C3386" s="50" t="n"/>
      <c r="D3386" s="50" t="n"/>
      <c r="E3386" s="50" t="n"/>
      <c r="F3386" s="51" t="n"/>
      <c r="G3386" s="51" t="n"/>
      <c r="H3386" s="51" t="n"/>
      <c r="I3386" s="51" t="n"/>
      <c r="J3386" s="50" t="n"/>
      <c r="K3386" s="52">
        <f>IF(OR($A3386="",$E3386=""),"",IF($P3386=1,0,N($E3386)*N($F3386)-N($G3386)+N($H3386)))</f>
        <v/>
      </c>
      <c r="L3386" s="52">
        <f>IF(K3386="","",IF($P3386=1,0,N($E3386)*IFERROR(INDEX(Products!$D$8:$D$307,MATCH($D3386,Products!$A$8:$A$307,0)),0)))</f>
        <v/>
      </c>
      <c r="M3386" s="52">
        <f>IF(OR(K3386="",$O3386=0),IF(K3386="","",0),IF($P3386=1,0,K3386*(N(INDEX(Settings!$E$11:$E$18,$O3386))+N(INDEX(Settings!$G$11:$G$18,$O3386)))+N(INDEX(Settings!$F$11:$F$18,$O3386))))</f>
        <v/>
      </c>
      <c r="N3386" s="53">
        <f>IF(K3386="","",K3386-L3386-M3386-N($I3386)-$P3386*N(Settings!$D$20))</f>
        <v/>
      </c>
      <c r="O3386">
        <f>IF($C3386="",0,IFERROR(MATCH($C3386,Settings!$D$11:$D$18,0),0))</f>
        <v/>
      </c>
      <c r="P3386">
        <f>IF(LOWER(TRIM($J3386&amp;""))="x",1,0)</f>
        <v/>
      </c>
    </row>
    <row r="3387">
      <c r="A3387" s="49" t="n"/>
      <c r="B3387" s="50" t="n"/>
      <c r="C3387" s="50" t="n"/>
      <c r="D3387" s="50" t="n"/>
      <c r="E3387" s="50" t="n"/>
      <c r="F3387" s="51" t="n"/>
      <c r="G3387" s="51" t="n"/>
      <c r="H3387" s="51" t="n"/>
      <c r="I3387" s="51" t="n"/>
      <c r="J3387" s="50" t="n"/>
      <c r="K3387" s="52">
        <f>IF(OR($A3387="",$E3387=""),"",IF($P3387=1,0,N($E3387)*N($F3387)-N($G3387)+N($H3387)))</f>
        <v/>
      </c>
      <c r="L3387" s="52">
        <f>IF(K3387="","",IF($P3387=1,0,N($E3387)*IFERROR(INDEX(Products!$D$8:$D$307,MATCH($D3387,Products!$A$8:$A$307,0)),0)))</f>
        <v/>
      </c>
      <c r="M3387" s="52">
        <f>IF(OR(K3387="",$O3387=0),IF(K3387="","",0),IF($P3387=1,0,K3387*(N(INDEX(Settings!$E$11:$E$18,$O3387))+N(INDEX(Settings!$G$11:$G$18,$O3387)))+N(INDEX(Settings!$F$11:$F$18,$O3387))))</f>
        <v/>
      </c>
      <c r="N3387" s="53">
        <f>IF(K3387="","",K3387-L3387-M3387-N($I3387)-$P3387*N(Settings!$D$20))</f>
        <v/>
      </c>
      <c r="O3387">
        <f>IF($C3387="",0,IFERROR(MATCH($C3387,Settings!$D$11:$D$18,0),0))</f>
        <v/>
      </c>
      <c r="P3387">
        <f>IF(LOWER(TRIM($J3387&amp;""))="x",1,0)</f>
        <v/>
      </c>
    </row>
    <row r="3388">
      <c r="A3388" s="49" t="n"/>
      <c r="B3388" s="50" t="n"/>
      <c r="C3388" s="50" t="n"/>
      <c r="D3388" s="50" t="n"/>
      <c r="E3388" s="50" t="n"/>
      <c r="F3388" s="51" t="n"/>
      <c r="G3388" s="51" t="n"/>
      <c r="H3388" s="51" t="n"/>
      <c r="I3388" s="51" t="n"/>
      <c r="J3388" s="50" t="n"/>
      <c r="K3388" s="52">
        <f>IF(OR($A3388="",$E3388=""),"",IF($P3388=1,0,N($E3388)*N($F3388)-N($G3388)+N($H3388)))</f>
        <v/>
      </c>
      <c r="L3388" s="52">
        <f>IF(K3388="","",IF($P3388=1,0,N($E3388)*IFERROR(INDEX(Products!$D$8:$D$307,MATCH($D3388,Products!$A$8:$A$307,0)),0)))</f>
        <v/>
      </c>
      <c r="M3388" s="52">
        <f>IF(OR(K3388="",$O3388=0),IF(K3388="","",0),IF($P3388=1,0,K3388*(N(INDEX(Settings!$E$11:$E$18,$O3388))+N(INDEX(Settings!$G$11:$G$18,$O3388)))+N(INDEX(Settings!$F$11:$F$18,$O3388))))</f>
        <v/>
      </c>
      <c r="N3388" s="53">
        <f>IF(K3388="","",K3388-L3388-M3388-N($I3388)-$P3388*N(Settings!$D$20))</f>
        <v/>
      </c>
      <c r="O3388">
        <f>IF($C3388="",0,IFERROR(MATCH($C3388,Settings!$D$11:$D$18,0),0))</f>
        <v/>
      </c>
      <c r="P3388">
        <f>IF(LOWER(TRIM($J3388&amp;""))="x",1,0)</f>
        <v/>
      </c>
    </row>
    <row r="3389">
      <c r="A3389" s="49" t="n"/>
      <c r="B3389" s="50" t="n"/>
      <c r="C3389" s="50" t="n"/>
      <c r="D3389" s="50" t="n"/>
      <c r="E3389" s="50" t="n"/>
      <c r="F3389" s="51" t="n"/>
      <c r="G3389" s="51" t="n"/>
      <c r="H3389" s="51" t="n"/>
      <c r="I3389" s="51" t="n"/>
      <c r="J3389" s="50" t="n"/>
      <c r="K3389" s="52">
        <f>IF(OR($A3389="",$E3389=""),"",IF($P3389=1,0,N($E3389)*N($F3389)-N($G3389)+N($H3389)))</f>
        <v/>
      </c>
      <c r="L3389" s="52">
        <f>IF(K3389="","",IF($P3389=1,0,N($E3389)*IFERROR(INDEX(Products!$D$8:$D$307,MATCH($D3389,Products!$A$8:$A$307,0)),0)))</f>
        <v/>
      </c>
      <c r="M3389" s="52">
        <f>IF(OR(K3389="",$O3389=0),IF(K3389="","",0),IF($P3389=1,0,K3389*(N(INDEX(Settings!$E$11:$E$18,$O3389))+N(INDEX(Settings!$G$11:$G$18,$O3389)))+N(INDEX(Settings!$F$11:$F$18,$O3389))))</f>
        <v/>
      </c>
      <c r="N3389" s="53">
        <f>IF(K3389="","",K3389-L3389-M3389-N($I3389)-$P3389*N(Settings!$D$20))</f>
        <v/>
      </c>
      <c r="O3389">
        <f>IF($C3389="",0,IFERROR(MATCH($C3389,Settings!$D$11:$D$18,0),0))</f>
        <v/>
      </c>
      <c r="P3389">
        <f>IF(LOWER(TRIM($J3389&amp;""))="x",1,0)</f>
        <v/>
      </c>
    </row>
    <row r="3390">
      <c r="A3390" s="49" t="n"/>
      <c r="B3390" s="50" t="n"/>
      <c r="C3390" s="50" t="n"/>
      <c r="D3390" s="50" t="n"/>
      <c r="E3390" s="50" t="n"/>
      <c r="F3390" s="51" t="n"/>
      <c r="G3390" s="51" t="n"/>
      <c r="H3390" s="51" t="n"/>
      <c r="I3390" s="51" t="n"/>
      <c r="J3390" s="50" t="n"/>
      <c r="K3390" s="52">
        <f>IF(OR($A3390="",$E3390=""),"",IF($P3390=1,0,N($E3390)*N($F3390)-N($G3390)+N($H3390)))</f>
        <v/>
      </c>
      <c r="L3390" s="52">
        <f>IF(K3390="","",IF($P3390=1,0,N($E3390)*IFERROR(INDEX(Products!$D$8:$D$307,MATCH($D3390,Products!$A$8:$A$307,0)),0)))</f>
        <v/>
      </c>
      <c r="M3390" s="52">
        <f>IF(OR(K3390="",$O3390=0),IF(K3390="","",0),IF($P3390=1,0,K3390*(N(INDEX(Settings!$E$11:$E$18,$O3390))+N(INDEX(Settings!$G$11:$G$18,$O3390)))+N(INDEX(Settings!$F$11:$F$18,$O3390))))</f>
        <v/>
      </c>
      <c r="N3390" s="53">
        <f>IF(K3390="","",K3390-L3390-M3390-N($I3390)-$P3390*N(Settings!$D$20))</f>
        <v/>
      </c>
      <c r="O3390">
        <f>IF($C3390="",0,IFERROR(MATCH($C3390,Settings!$D$11:$D$18,0),0))</f>
        <v/>
      </c>
      <c r="P3390">
        <f>IF(LOWER(TRIM($J3390&amp;""))="x",1,0)</f>
        <v/>
      </c>
    </row>
    <row r="3391">
      <c r="A3391" s="49" t="n"/>
      <c r="B3391" s="50" t="n"/>
      <c r="C3391" s="50" t="n"/>
      <c r="D3391" s="50" t="n"/>
      <c r="E3391" s="50" t="n"/>
      <c r="F3391" s="51" t="n"/>
      <c r="G3391" s="51" t="n"/>
      <c r="H3391" s="51" t="n"/>
      <c r="I3391" s="51" t="n"/>
      <c r="J3391" s="50" t="n"/>
      <c r="K3391" s="52">
        <f>IF(OR($A3391="",$E3391=""),"",IF($P3391=1,0,N($E3391)*N($F3391)-N($G3391)+N($H3391)))</f>
        <v/>
      </c>
      <c r="L3391" s="52">
        <f>IF(K3391="","",IF($P3391=1,0,N($E3391)*IFERROR(INDEX(Products!$D$8:$D$307,MATCH($D3391,Products!$A$8:$A$307,0)),0)))</f>
        <v/>
      </c>
      <c r="M3391" s="52">
        <f>IF(OR(K3391="",$O3391=0),IF(K3391="","",0),IF($P3391=1,0,K3391*(N(INDEX(Settings!$E$11:$E$18,$O3391))+N(INDEX(Settings!$G$11:$G$18,$O3391)))+N(INDEX(Settings!$F$11:$F$18,$O3391))))</f>
        <v/>
      </c>
      <c r="N3391" s="53">
        <f>IF(K3391="","",K3391-L3391-M3391-N($I3391)-$P3391*N(Settings!$D$20))</f>
        <v/>
      </c>
      <c r="O3391">
        <f>IF($C3391="",0,IFERROR(MATCH($C3391,Settings!$D$11:$D$18,0),0))</f>
        <v/>
      </c>
      <c r="P3391">
        <f>IF(LOWER(TRIM($J3391&amp;""))="x",1,0)</f>
        <v/>
      </c>
    </row>
    <row r="3392">
      <c r="A3392" s="49" t="n"/>
      <c r="B3392" s="50" t="n"/>
      <c r="C3392" s="50" t="n"/>
      <c r="D3392" s="50" t="n"/>
      <c r="E3392" s="50" t="n"/>
      <c r="F3392" s="51" t="n"/>
      <c r="G3392" s="51" t="n"/>
      <c r="H3392" s="51" t="n"/>
      <c r="I3392" s="51" t="n"/>
      <c r="J3392" s="50" t="n"/>
      <c r="K3392" s="52">
        <f>IF(OR($A3392="",$E3392=""),"",IF($P3392=1,0,N($E3392)*N($F3392)-N($G3392)+N($H3392)))</f>
        <v/>
      </c>
      <c r="L3392" s="52">
        <f>IF(K3392="","",IF($P3392=1,0,N($E3392)*IFERROR(INDEX(Products!$D$8:$D$307,MATCH($D3392,Products!$A$8:$A$307,0)),0)))</f>
        <v/>
      </c>
      <c r="M3392" s="52">
        <f>IF(OR(K3392="",$O3392=0),IF(K3392="","",0),IF($P3392=1,0,K3392*(N(INDEX(Settings!$E$11:$E$18,$O3392))+N(INDEX(Settings!$G$11:$G$18,$O3392)))+N(INDEX(Settings!$F$11:$F$18,$O3392))))</f>
        <v/>
      </c>
      <c r="N3392" s="53">
        <f>IF(K3392="","",K3392-L3392-M3392-N($I3392)-$P3392*N(Settings!$D$20))</f>
        <v/>
      </c>
      <c r="O3392">
        <f>IF($C3392="",0,IFERROR(MATCH($C3392,Settings!$D$11:$D$18,0),0))</f>
        <v/>
      </c>
      <c r="P3392">
        <f>IF(LOWER(TRIM($J3392&amp;""))="x",1,0)</f>
        <v/>
      </c>
    </row>
    <row r="3393">
      <c r="A3393" s="49" t="n"/>
      <c r="B3393" s="50" t="n"/>
      <c r="C3393" s="50" t="n"/>
      <c r="D3393" s="50" t="n"/>
      <c r="E3393" s="50" t="n"/>
      <c r="F3393" s="51" t="n"/>
      <c r="G3393" s="51" t="n"/>
      <c r="H3393" s="51" t="n"/>
      <c r="I3393" s="51" t="n"/>
      <c r="J3393" s="50" t="n"/>
      <c r="K3393" s="52">
        <f>IF(OR($A3393="",$E3393=""),"",IF($P3393=1,0,N($E3393)*N($F3393)-N($G3393)+N($H3393)))</f>
        <v/>
      </c>
      <c r="L3393" s="52">
        <f>IF(K3393="","",IF($P3393=1,0,N($E3393)*IFERROR(INDEX(Products!$D$8:$D$307,MATCH($D3393,Products!$A$8:$A$307,0)),0)))</f>
        <v/>
      </c>
      <c r="M3393" s="52">
        <f>IF(OR(K3393="",$O3393=0),IF(K3393="","",0),IF($P3393=1,0,K3393*(N(INDEX(Settings!$E$11:$E$18,$O3393))+N(INDEX(Settings!$G$11:$G$18,$O3393)))+N(INDEX(Settings!$F$11:$F$18,$O3393))))</f>
        <v/>
      </c>
      <c r="N3393" s="53">
        <f>IF(K3393="","",K3393-L3393-M3393-N($I3393)-$P3393*N(Settings!$D$20))</f>
        <v/>
      </c>
      <c r="O3393">
        <f>IF($C3393="",0,IFERROR(MATCH($C3393,Settings!$D$11:$D$18,0),0))</f>
        <v/>
      </c>
      <c r="P3393">
        <f>IF(LOWER(TRIM($J3393&amp;""))="x",1,0)</f>
        <v/>
      </c>
    </row>
    <row r="3394">
      <c r="A3394" s="49" t="n"/>
      <c r="B3394" s="50" t="n"/>
      <c r="C3394" s="50" t="n"/>
      <c r="D3394" s="50" t="n"/>
      <c r="E3394" s="50" t="n"/>
      <c r="F3394" s="51" t="n"/>
      <c r="G3394" s="51" t="n"/>
      <c r="H3394" s="51" t="n"/>
      <c r="I3394" s="51" t="n"/>
      <c r="J3394" s="50" t="n"/>
      <c r="K3394" s="52">
        <f>IF(OR($A3394="",$E3394=""),"",IF($P3394=1,0,N($E3394)*N($F3394)-N($G3394)+N($H3394)))</f>
        <v/>
      </c>
      <c r="L3394" s="52">
        <f>IF(K3394="","",IF($P3394=1,0,N($E3394)*IFERROR(INDEX(Products!$D$8:$D$307,MATCH($D3394,Products!$A$8:$A$307,0)),0)))</f>
        <v/>
      </c>
      <c r="M3394" s="52">
        <f>IF(OR(K3394="",$O3394=0),IF(K3394="","",0),IF($P3394=1,0,K3394*(N(INDEX(Settings!$E$11:$E$18,$O3394))+N(INDEX(Settings!$G$11:$G$18,$O3394)))+N(INDEX(Settings!$F$11:$F$18,$O3394))))</f>
        <v/>
      </c>
      <c r="N3394" s="53">
        <f>IF(K3394="","",K3394-L3394-M3394-N($I3394)-$P3394*N(Settings!$D$20))</f>
        <v/>
      </c>
      <c r="O3394">
        <f>IF($C3394="",0,IFERROR(MATCH($C3394,Settings!$D$11:$D$18,0),0))</f>
        <v/>
      </c>
      <c r="P3394">
        <f>IF(LOWER(TRIM($J3394&amp;""))="x",1,0)</f>
        <v/>
      </c>
    </row>
    <row r="3395">
      <c r="A3395" s="49" t="n"/>
      <c r="B3395" s="50" t="n"/>
      <c r="C3395" s="50" t="n"/>
      <c r="D3395" s="50" t="n"/>
      <c r="E3395" s="50" t="n"/>
      <c r="F3395" s="51" t="n"/>
      <c r="G3395" s="51" t="n"/>
      <c r="H3395" s="51" t="n"/>
      <c r="I3395" s="51" t="n"/>
      <c r="J3395" s="50" t="n"/>
      <c r="K3395" s="52">
        <f>IF(OR($A3395="",$E3395=""),"",IF($P3395=1,0,N($E3395)*N($F3395)-N($G3395)+N($H3395)))</f>
        <v/>
      </c>
      <c r="L3395" s="52">
        <f>IF(K3395="","",IF($P3395=1,0,N($E3395)*IFERROR(INDEX(Products!$D$8:$D$307,MATCH($D3395,Products!$A$8:$A$307,0)),0)))</f>
        <v/>
      </c>
      <c r="M3395" s="52">
        <f>IF(OR(K3395="",$O3395=0),IF(K3395="","",0),IF($P3395=1,0,K3395*(N(INDEX(Settings!$E$11:$E$18,$O3395))+N(INDEX(Settings!$G$11:$G$18,$O3395)))+N(INDEX(Settings!$F$11:$F$18,$O3395))))</f>
        <v/>
      </c>
      <c r="N3395" s="53">
        <f>IF(K3395="","",K3395-L3395-M3395-N($I3395)-$P3395*N(Settings!$D$20))</f>
        <v/>
      </c>
      <c r="O3395">
        <f>IF($C3395="",0,IFERROR(MATCH($C3395,Settings!$D$11:$D$18,0),0))</f>
        <v/>
      </c>
      <c r="P3395">
        <f>IF(LOWER(TRIM($J3395&amp;""))="x",1,0)</f>
        <v/>
      </c>
    </row>
    <row r="3396">
      <c r="A3396" s="49" t="n"/>
      <c r="B3396" s="50" t="n"/>
      <c r="C3396" s="50" t="n"/>
      <c r="D3396" s="50" t="n"/>
      <c r="E3396" s="50" t="n"/>
      <c r="F3396" s="51" t="n"/>
      <c r="G3396" s="51" t="n"/>
      <c r="H3396" s="51" t="n"/>
      <c r="I3396" s="51" t="n"/>
      <c r="J3396" s="50" t="n"/>
      <c r="K3396" s="52">
        <f>IF(OR($A3396="",$E3396=""),"",IF($P3396=1,0,N($E3396)*N($F3396)-N($G3396)+N($H3396)))</f>
        <v/>
      </c>
      <c r="L3396" s="52">
        <f>IF(K3396="","",IF($P3396=1,0,N($E3396)*IFERROR(INDEX(Products!$D$8:$D$307,MATCH($D3396,Products!$A$8:$A$307,0)),0)))</f>
        <v/>
      </c>
      <c r="M3396" s="52">
        <f>IF(OR(K3396="",$O3396=0),IF(K3396="","",0),IF($P3396=1,0,K3396*(N(INDEX(Settings!$E$11:$E$18,$O3396))+N(INDEX(Settings!$G$11:$G$18,$O3396)))+N(INDEX(Settings!$F$11:$F$18,$O3396))))</f>
        <v/>
      </c>
      <c r="N3396" s="53">
        <f>IF(K3396="","",K3396-L3396-M3396-N($I3396)-$P3396*N(Settings!$D$20))</f>
        <v/>
      </c>
      <c r="O3396">
        <f>IF($C3396="",0,IFERROR(MATCH($C3396,Settings!$D$11:$D$18,0),0))</f>
        <v/>
      </c>
      <c r="P3396">
        <f>IF(LOWER(TRIM($J3396&amp;""))="x",1,0)</f>
        <v/>
      </c>
    </row>
    <row r="3397">
      <c r="A3397" s="49" t="n"/>
      <c r="B3397" s="50" t="n"/>
      <c r="C3397" s="50" t="n"/>
      <c r="D3397" s="50" t="n"/>
      <c r="E3397" s="50" t="n"/>
      <c r="F3397" s="51" t="n"/>
      <c r="G3397" s="51" t="n"/>
      <c r="H3397" s="51" t="n"/>
      <c r="I3397" s="51" t="n"/>
      <c r="J3397" s="50" t="n"/>
      <c r="K3397" s="52">
        <f>IF(OR($A3397="",$E3397=""),"",IF($P3397=1,0,N($E3397)*N($F3397)-N($G3397)+N($H3397)))</f>
        <v/>
      </c>
      <c r="L3397" s="52">
        <f>IF(K3397="","",IF($P3397=1,0,N($E3397)*IFERROR(INDEX(Products!$D$8:$D$307,MATCH($D3397,Products!$A$8:$A$307,0)),0)))</f>
        <v/>
      </c>
      <c r="M3397" s="52">
        <f>IF(OR(K3397="",$O3397=0),IF(K3397="","",0),IF($P3397=1,0,K3397*(N(INDEX(Settings!$E$11:$E$18,$O3397))+N(INDEX(Settings!$G$11:$G$18,$O3397)))+N(INDEX(Settings!$F$11:$F$18,$O3397))))</f>
        <v/>
      </c>
      <c r="N3397" s="53">
        <f>IF(K3397="","",K3397-L3397-M3397-N($I3397)-$P3397*N(Settings!$D$20))</f>
        <v/>
      </c>
      <c r="O3397">
        <f>IF($C3397="",0,IFERROR(MATCH($C3397,Settings!$D$11:$D$18,0),0))</f>
        <v/>
      </c>
      <c r="P3397">
        <f>IF(LOWER(TRIM($J3397&amp;""))="x",1,0)</f>
        <v/>
      </c>
    </row>
    <row r="3398">
      <c r="A3398" s="49" t="n"/>
      <c r="B3398" s="50" t="n"/>
      <c r="C3398" s="50" t="n"/>
      <c r="D3398" s="50" t="n"/>
      <c r="E3398" s="50" t="n"/>
      <c r="F3398" s="51" t="n"/>
      <c r="G3398" s="51" t="n"/>
      <c r="H3398" s="51" t="n"/>
      <c r="I3398" s="51" t="n"/>
      <c r="J3398" s="50" t="n"/>
      <c r="K3398" s="52">
        <f>IF(OR($A3398="",$E3398=""),"",IF($P3398=1,0,N($E3398)*N($F3398)-N($G3398)+N($H3398)))</f>
        <v/>
      </c>
      <c r="L3398" s="52">
        <f>IF(K3398="","",IF($P3398=1,0,N($E3398)*IFERROR(INDEX(Products!$D$8:$D$307,MATCH($D3398,Products!$A$8:$A$307,0)),0)))</f>
        <v/>
      </c>
      <c r="M3398" s="52">
        <f>IF(OR(K3398="",$O3398=0),IF(K3398="","",0),IF($P3398=1,0,K3398*(N(INDEX(Settings!$E$11:$E$18,$O3398))+N(INDEX(Settings!$G$11:$G$18,$O3398)))+N(INDEX(Settings!$F$11:$F$18,$O3398))))</f>
        <v/>
      </c>
      <c r="N3398" s="53">
        <f>IF(K3398="","",K3398-L3398-M3398-N($I3398)-$P3398*N(Settings!$D$20))</f>
        <v/>
      </c>
      <c r="O3398">
        <f>IF($C3398="",0,IFERROR(MATCH($C3398,Settings!$D$11:$D$18,0),0))</f>
        <v/>
      </c>
      <c r="P3398">
        <f>IF(LOWER(TRIM($J3398&amp;""))="x",1,0)</f>
        <v/>
      </c>
    </row>
    <row r="3399">
      <c r="A3399" s="49" t="n"/>
      <c r="B3399" s="50" t="n"/>
      <c r="C3399" s="50" t="n"/>
      <c r="D3399" s="50" t="n"/>
      <c r="E3399" s="50" t="n"/>
      <c r="F3399" s="51" t="n"/>
      <c r="G3399" s="51" t="n"/>
      <c r="H3399" s="51" t="n"/>
      <c r="I3399" s="51" t="n"/>
      <c r="J3399" s="50" t="n"/>
      <c r="K3399" s="52">
        <f>IF(OR($A3399="",$E3399=""),"",IF($P3399=1,0,N($E3399)*N($F3399)-N($G3399)+N($H3399)))</f>
        <v/>
      </c>
      <c r="L3399" s="52">
        <f>IF(K3399="","",IF($P3399=1,0,N($E3399)*IFERROR(INDEX(Products!$D$8:$D$307,MATCH($D3399,Products!$A$8:$A$307,0)),0)))</f>
        <v/>
      </c>
      <c r="M3399" s="52">
        <f>IF(OR(K3399="",$O3399=0),IF(K3399="","",0),IF($P3399=1,0,K3399*(N(INDEX(Settings!$E$11:$E$18,$O3399))+N(INDEX(Settings!$G$11:$G$18,$O3399)))+N(INDEX(Settings!$F$11:$F$18,$O3399))))</f>
        <v/>
      </c>
      <c r="N3399" s="53">
        <f>IF(K3399="","",K3399-L3399-M3399-N($I3399)-$P3399*N(Settings!$D$20))</f>
        <v/>
      </c>
      <c r="O3399">
        <f>IF($C3399="",0,IFERROR(MATCH($C3399,Settings!$D$11:$D$18,0),0))</f>
        <v/>
      </c>
      <c r="P3399">
        <f>IF(LOWER(TRIM($J3399&amp;""))="x",1,0)</f>
        <v/>
      </c>
    </row>
    <row r="3400">
      <c r="A3400" s="49" t="n"/>
      <c r="B3400" s="50" t="n"/>
      <c r="C3400" s="50" t="n"/>
      <c r="D3400" s="50" t="n"/>
      <c r="E3400" s="50" t="n"/>
      <c r="F3400" s="51" t="n"/>
      <c r="G3400" s="51" t="n"/>
      <c r="H3400" s="51" t="n"/>
      <c r="I3400" s="51" t="n"/>
      <c r="J3400" s="50" t="n"/>
      <c r="K3400" s="52">
        <f>IF(OR($A3400="",$E3400=""),"",IF($P3400=1,0,N($E3400)*N($F3400)-N($G3400)+N($H3400)))</f>
        <v/>
      </c>
      <c r="L3400" s="52">
        <f>IF(K3400="","",IF($P3400=1,0,N($E3400)*IFERROR(INDEX(Products!$D$8:$D$307,MATCH($D3400,Products!$A$8:$A$307,0)),0)))</f>
        <v/>
      </c>
      <c r="M3400" s="52">
        <f>IF(OR(K3400="",$O3400=0),IF(K3400="","",0),IF($P3400=1,0,K3400*(N(INDEX(Settings!$E$11:$E$18,$O3400))+N(INDEX(Settings!$G$11:$G$18,$O3400)))+N(INDEX(Settings!$F$11:$F$18,$O3400))))</f>
        <v/>
      </c>
      <c r="N3400" s="53">
        <f>IF(K3400="","",K3400-L3400-M3400-N($I3400)-$P3400*N(Settings!$D$20))</f>
        <v/>
      </c>
      <c r="O3400">
        <f>IF($C3400="",0,IFERROR(MATCH($C3400,Settings!$D$11:$D$18,0),0))</f>
        <v/>
      </c>
      <c r="P3400">
        <f>IF(LOWER(TRIM($J3400&amp;""))="x",1,0)</f>
        <v/>
      </c>
    </row>
    <row r="3401">
      <c r="A3401" s="49" t="n"/>
      <c r="B3401" s="50" t="n"/>
      <c r="C3401" s="50" t="n"/>
      <c r="D3401" s="50" t="n"/>
      <c r="E3401" s="50" t="n"/>
      <c r="F3401" s="51" t="n"/>
      <c r="G3401" s="51" t="n"/>
      <c r="H3401" s="51" t="n"/>
      <c r="I3401" s="51" t="n"/>
      <c r="J3401" s="50" t="n"/>
      <c r="K3401" s="52">
        <f>IF(OR($A3401="",$E3401=""),"",IF($P3401=1,0,N($E3401)*N($F3401)-N($G3401)+N($H3401)))</f>
        <v/>
      </c>
      <c r="L3401" s="52">
        <f>IF(K3401="","",IF($P3401=1,0,N($E3401)*IFERROR(INDEX(Products!$D$8:$D$307,MATCH($D3401,Products!$A$8:$A$307,0)),0)))</f>
        <v/>
      </c>
      <c r="M3401" s="52">
        <f>IF(OR(K3401="",$O3401=0),IF(K3401="","",0),IF($P3401=1,0,K3401*(N(INDEX(Settings!$E$11:$E$18,$O3401))+N(INDEX(Settings!$G$11:$G$18,$O3401)))+N(INDEX(Settings!$F$11:$F$18,$O3401))))</f>
        <v/>
      </c>
      <c r="N3401" s="53">
        <f>IF(K3401="","",K3401-L3401-M3401-N($I3401)-$P3401*N(Settings!$D$20))</f>
        <v/>
      </c>
      <c r="O3401">
        <f>IF($C3401="",0,IFERROR(MATCH($C3401,Settings!$D$11:$D$18,0),0))</f>
        <v/>
      </c>
      <c r="P3401">
        <f>IF(LOWER(TRIM($J3401&amp;""))="x",1,0)</f>
        <v/>
      </c>
    </row>
    <row r="3402">
      <c r="A3402" s="49" t="n"/>
      <c r="B3402" s="50" t="n"/>
      <c r="C3402" s="50" t="n"/>
      <c r="D3402" s="50" t="n"/>
      <c r="E3402" s="50" t="n"/>
      <c r="F3402" s="51" t="n"/>
      <c r="G3402" s="51" t="n"/>
      <c r="H3402" s="51" t="n"/>
      <c r="I3402" s="51" t="n"/>
      <c r="J3402" s="50" t="n"/>
      <c r="K3402" s="52">
        <f>IF(OR($A3402="",$E3402=""),"",IF($P3402=1,0,N($E3402)*N($F3402)-N($G3402)+N($H3402)))</f>
        <v/>
      </c>
      <c r="L3402" s="52">
        <f>IF(K3402="","",IF($P3402=1,0,N($E3402)*IFERROR(INDEX(Products!$D$8:$D$307,MATCH($D3402,Products!$A$8:$A$307,0)),0)))</f>
        <v/>
      </c>
      <c r="M3402" s="52">
        <f>IF(OR(K3402="",$O3402=0),IF(K3402="","",0),IF($P3402=1,0,K3402*(N(INDEX(Settings!$E$11:$E$18,$O3402))+N(INDEX(Settings!$G$11:$G$18,$O3402)))+N(INDEX(Settings!$F$11:$F$18,$O3402))))</f>
        <v/>
      </c>
      <c r="N3402" s="53">
        <f>IF(K3402="","",K3402-L3402-M3402-N($I3402)-$P3402*N(Settings!$D$20))</f>
        <v/>
      </c>
      <c r="O3402">
        <f>IF($C3402="",0,IFERROR(MATCH($C3402,Settings!$D$11:$D$18,0),0))</f>
        <v/>
      </c>
      <c r="P3402">
        <f>IF(LOWER(TRIM($J3402&amp;""))="x",1,0)</f>
        <v/>
      </c>
    </row>
    <row r="3403">
      <c r="A3403" s="49" t="n"/>
      <c r="B3403" s="50" t="n"/>
      <c r="C3403" s="50" t="n"/>
      <c r="D3403" s="50" t="n"/>
      <c r="E3403" s="50" t="n"/>
      <c r="F3403" s="51" t="n"/>
      <c r="G3403" s="51" t="n"/>
      <c r="H3403" s="51" t="n"/>
      <c r="I3403" s="51" t="n"/>
      <c r="J3403" s="50" t="n"/>
      <c r="K3403" s="52">
        <f>IF(OR($A3403="",$E3403=""),"",IF($P3403=1,0,N($E3403)*N($F3403)-N($G3403)+N($H3403)))</f>
        <v/>
      </c>
      <c r="L3403" s="52">
        <f>IF(K3403="","",IF($P3403=1,0,N($E3403)*IFERROR(INDEX(Products!$D$8:$D$307,MATCH($D3403,Products!$A$8:$A$307,0)),0)))</f>
        <v/>
      </c>
      <c r="M3403" s="52">
        <f>IF(OR(K3403="",$O3403=0),IF(K3403="","",0),IF($P3403=1,0,K3403*(N(INDEX(Settings!$E$11:$E$18,$O3403))+N(INDEX(Settings!$G$11:$G$18,$O3403)))+N(INDEX(Settings!$F$11:$F$18,$O3403))))</f>
        <v/>
      </c>
      <c r="N3403" s="53">
        <f>IF(K3403="","",K3403-L3403-M3403-N($I3403)-$P3403*N(Settings!$D$20))</f>
        <v/>
      </c>
      <c r="O3403">
        <f>IF($C3403="",0,IFERROR(MATCH($C3403,Settings!$D$11:$D$18,0),0))</f>
        <v/>
      </c>
      <c r="P3403">
        <f>IF(LOWER(TRIM($J3403&amp;""))="x",1,0)</f>
        <v/>
      </c>
    </row>
    <row r="3404">
      <c r="A3404" s="49" t="n"/>
      <c r="B3404" s="50" t="n"/>
      <c r="C3404" s="50" t="n"/>
      <c r="D3404" s="50" t="n"/>
      <c r="E3404" s="50" t="n"/>
      <c r="F3404" s="51" t="n"/>
      <c r="G3404" s="51" t="n"/>
      <c r="H3404" s="51" t="n"/>
      <c r="I3404" s="51" t="n"/>
      <c r="J3404" s="50" t="n"/>
      <c r="K3404" s="52">
        <f>IF(OR($A3404="",$E3404=""),"",IF($P3404=1,0,N($E3404)*N($F3404)-N($G3404)+N($H3404)))</f>
        <v/>
      </c>
      <c r="L3404" s="52">
        <f>IF(K3404="","",IF($P3404=1,0,N($E3404)*IFERROR(INDEX(Products!$D$8:$D$307,MATCH($D3404,Products!$A$8:$A$307,0)),0)))</f>
        <v/>
      </c>
      <c r="M3404" s="52">
        <f>IF(OR(K3404="",$O3404=0),IF(K3404="","",0),IF($P3404=1,0,K3404*(N(INDEX(Settings!$E$11:$E$18,$O3404))+N(INDEX(Settings!$G$11:$G$18,$O3404)))+N(INDEX(Settings!$F$11:$F$18,$O3404))))</f>
        <v/>
      </c>
      <c r="N3404" s="53">
        <f>IF(K3404="","",K3404-L3404-M3404-N($I3404)-$P3404*N(Settings!$D$20))</f>
        <v/>
      </c>
      <c r="O3404">
        <f>IF($C3404="",0,IFERROR(MATCH($C3404,Settings!$D$11:$D$18,0),0))</f>
        <v/>
      </c>
      <c r="P3404">
        <f>IF(LOWER(TRIM($J3404&amp;""))="x",1,0)</f>
        <v/>
      </c>
    </row>
    <row r="3405">
      <c r="A3405" s="49" t="n"/>
      <c r="B3405" s="50" t="n"/>
      <c r="C3405" s="50" t="n"/>
      <c r="D3405" s="50" t="n"/>
      <c r="E3405" s="50" t="n"/>
      <c r="F3405" s="51" t="n"/>
      <c r="G3405" s="51" t="n"/>
      <c r="H3405" s="51" t="n"/>
      <c r="I3405" s="51" t="n"/>
      <c r="J3405" s="50" t="n"/>
      <c r="K3405" s="52">
        <f>IF(OR($A3405="",$E3405=""),"",IF($P3405=1,0,N($E3405)*N($F3405)-N($G3405)+N($H3405)))</f>
        <v/>
      </c>
      <c r="L3405" s="52">
        <f>IF(K3405="","",IF($P3405=1,0,N($E3405)*IFERROR(INDEX(Products!$D$8:$D$307,MATCH($D3405,Products!$A$8:$A$307,0)),0)))</f>
        <v/>
      </c>
      <c r="M3405" s="52">
        <f>IF(OR(K3405="",$O3405=0),IF(K3405="","",0),IF($P3405=1,0,K3405*(N(INDEX(Settings!$E$11:$E$18,$O3405))+N(INDEX(Settings!$G$11:$G$18,$O3405)))+N(INDEX(Settings!$F$11:$F$18,$O3405))))</f>
        <v/>
      </c>
      <c r="N3405" s="53">
        <f>IF(K3405="","",K3405-L3405-M3405-N($I3405)-$P3405*N(Settings!$D$20))</f>
        <v/>
      </c>
      <c r="O3405">
        <f>IF($C3405="",0,IFERROR(MATCH($C3405,Settings!$D$11:$D$18,0),0))</f>
        <v/>
      </c>
      <c r="P3405">
        <f>IF(LOWER(TRIM($J3405&amp;""))="x",1,0)</f>
        <v/>
      </c>
    </row>
    <row r="3406">
      <c r="A3406" s="49" t="n"/>
      <c r="B3406" s="50" t="n"/>
      <c r="C3406" s="50" t="n"/>
      <c r="D3406" s="50" t="n"/>
      <c r="E3406" s="50" t="n"/>
      <c r="F3406" s="51" t="n"/>
      <c r="G3406" s="51" t="n"/>
      <c r="H3406" s="51" t="n"/>
      <c r="I3406" s="51" t="n"/>
      <c r="J3406" s="50" t="n"/>
      <c r="K3406" s="52">
        <f>IF(OR($A3406="",$E3406=""),"",IF($P3406=1,0,N($E3406)*N($F3406)-N($G3406)+N($H3406)))</f>
        <v/>
      </c>
      <c r="L3406" s="52">
        <f>IF(K3406="","",IF($P3406=1,0,N($E3406)*IFERROR(INDEX(Products!$D$8:$D$307,MATCH($D3406,Products!$A$8:$A$307,0)),0)))</f>
        <v/>
      </c>
      <c r="M3406" s="52">
        <f>IF(OR(K3406="",$O3406=0),IF(K3406="","",0),IF($P3406=1,0,K3406*(N(INDEX(Settings!$E$11:$E$18,$O3406))+N(INDEX(Settings!$G$11:$G$18,$O3406)))+N(INDEX(Settings!$F$11:$F$18,$O3406))))</f>
        <v/>
      </c>
      <c r="N3406" s="53">
        <f>IF(K3406="","",K3406-L3406-M3406-N($I3406)-$P3406*N(Settings!$D$20))</f>
        <v/>
      </c>
      <c r="O3406">
        <f>IF($C3406="",0,IFERROR(MATCH($C3406,Settings!$D$11:$D$18,0),0))</f>
        <v/>
      </c>
      <c r="P3406">
        <f>IF(LOWER(TRIM($J3406&amp;""))="x",1,0)</f>
        <v/>
      </c>
    </row>
    <row r="3407">
      <c r="A3407" s="49" t="n"/>
      <c r="B3407" s="50" t="n"/>
      <c r="C3407" s="50" t="n"/>
      <c r="D3407" s="50" t="n"/>
      <c r="E3407" s="50" t="n"/>
      <c r="F3407" s="51" t="n"/>
      <c r="G3407" s="51" t="n"/>
      <c r="H3407" s="51" t="n"/>
      <c r="I3407" s="51" t="n"/>
      <c r="J3407" s="50" t="n"/>
      <c r="K3407" s="52">
        <f>IF(OR($A3407="",$E3407=""),"",IF($P3407=1,0,N($E3407)*N($F3407)-N($G3407)+N($H3407)))</f>
        <v/>
      </c>
      <c r="L3407" s="52">
        <f>IF(K3407="","",IF($P3407=1,0,N($E3407)*IFERROR(INDEX(Products!$D$8:$D$307,MATCH($D3407,Products!$A$8:$A$307,0)),0)))</f>
        <v/>
      </c>
      <c r="M3407" s="52">
        <f>IF(OR(K3407="",$O3407=0),IF(K3407="","",0),IF($P3407=1,0,K3407*(N(INDEX(Settings!$E$11:$E$18,$O3407))+N(INDEX(Settings!$G$11:$G$18,$O3407)))+N(INDEX(Settings!$F$11:$F$18,$O3407))))</f>
        <v/>
      </c>
      <c r="N3407" s="53">
        <f>IF(K3407="","",K3407-L3407-M3407-N($I3407)-$P3407*N(Settings!$D$20))</f>
        <v/>
      </c>
      <c r="O3407">
        <f>IF($C3407="",0,IFERROR(MATCH($C3407,Settings!$D$11:$D$18,0),0))</f>
        <v/>
      </c>
      <c r="P3407">
        <f>IF(LOWER(TRIM($J3407&amp;""))="x",1,0)</f>
        <v/>
      </c>
    </row>
    <row r="3408">
      <c r="A3408" s="49" t="n"/>
      <c r="B3408" s="50" t="n"/>
      <c r="C3408" s="50" t="n"/>
      <c r="D3408" s="50" t="n"/>
      <c r="E3408" s="50" t="n"/>
      <c r="F3408" s="51" t="n"/>
      <c r="G3408" s="51" t="n"/>
      <c r="H3408" s="51" t="n"/>
      <c r="I3408" s="51" t="n"/>
      <c r="J3408" s="50" t="n"/>
      <c r="K3408" s="52">
        <f>IF(OR($A3408="",$E3408=""),"",IF($P3408=1,0,N($E3408)*N($F3408)-N($G3408)+N($H3408)))</f>
        <v/>
      </c>
      <c r="L3408" s="52">
        <f>IF(K3408="","",IF($P3408=1,0,N($E3408)*IFERROR(INDEX(Products!$D$8:$D$307,MATCH($D3408,Products!$A$8:$A$307,0)),0)))</f>
        <v/>
      </c>
      <c r="M3408" s="52">
        <f>IF(OR(K3408="",$O3408=0),IF(K3408="","",0),IF($P3408=1,0,K3408*(N(INDEX(Settings!$E$11:$E$18,$O3408))+N(INDEX(Settings!$G$11:$G$18,$O3408)))+N(INDEX(Settings!$F$11:$F$18,$O3408))))</f>
        <v/>
      </c>
      <c r="N3408" s="53">
        <f>IF(K3408="","",K3408-L3408-M3408-N($I3408)-$P3408*N(Settings!$D$20))</f>
        <v/>
      </c>
      <c r="O3408">
        <f>IF($C3408="",0,IFERROR(MATCH($C3408,Settings!$D$11:$D$18,0),0))</f>
        <v/>
      </c>
      <c r="P3408">
        <f>IF(LOWER(TRIM($J3408&amp;""))="x",1,0)</f>
        <v/>
      </c>
    </row>
    <row r="3409">
      <c r="A3409" s="49" t="n"/>
      <c r="B3409" s="50" t="n"/>
      <c r="C3409" s="50" t="n"/>
      <c r="D3409" s="50" t="n"/>
      <c r="E3409" s="50" t="n"/>
      <c r="F3409" s="51" t="n"/>
      <c r="G3409" s="51" t="n"/>
      <c r="H3409" s="51" t="n"/>
      <c r="I3409" s="51" t="n"/>
      <c r="J3409" s="50" t="n"/>
      <c r="K3409" s="52">
        <f>IF(OR($A3409="",$E3409=""),"",IF($P3409=1,0,N($E3409)*N($F3409)-N($G3409)+N($H3409)))</f>
        <v/>
      </c>
      <c r="L3409" s="52">
        <f>IF(K3409="","",IF($P3409=1,0,N($E3409)*IFERROR(INDEX(Products!$D$8:$D$307,MATCH($D3409,Products!$A$8:$A$307,0)),0)))</f>
        <v/>
      </c>
      <c r="M3409" s="52">
        <f>IF(OR(K3409="",$O3409=0),IF(K3409="","",0),IF($P3409=1,0,K3409*(N(INDEX(Settings!$E$11:$E$18,$O3409))+N(INDEX(Settings!$G$11:$G$18,$O3409)))+N(INDEX(Settings!$F$11:$F$18,$O3409))))</f>
        <v/>
      </c>
      <c r="N3409" s="53">
        <f>IF(K3409="","",K3409-L3409-M3409-N($I3409)-$P3409*N(Settings!$D$20))</f>
        <v/>
      </c>
      <c r="O3409">
        <f>IF($C3409="",0,IFERROR(MATCH($C3409,Settings!$D$11:$D$18,0),0))</f>
        <v/>
      </c>
      <c r="P3409">
        <f>IF(LOWER(TRIM($J3409&amp;""))="x",1,0)</f>
        <v/>
      </c>
    </row>
    <row r="3410">
      <c r="A3410" s="49" t="n"/>
      <c r="B3410" s="50" t="n"/>
      <c r="C3410" s="50" t="n"/>
      <c r="D3410" s="50" t="n"/>
      <c r="E3410" s="50" t="n"/>
      <c r="F3410" s="51" t="n"/>
      <c r="G3410" s="51" t="n"/>
      <c r="H3410" s="51" t="n"/>
      <c r="I3410" s="51" t="n"/>
      <c r="J3410" s="50" t="n"/>
      <c r="K3410" s="52">
        <f>IF(OR($A3410="",$E3410=""),"",IF($P3410=1,0,N($E3410)*N($F3410)-N($G3410)+N($H3410)))</f>
        <v/>
      </c>
      <c r="L3410" s="52">
        <f>IF(K3410="","",IF($P3410=1,0,N($E3410)*IFERROR(INDEX(Products!$D$8:$D$307,MATCH($D3410,Products!$A$8:$A$307,0)),0)))</f>
        <v/>
      </c>
      <c r="M3410" s="52">
        <f>IF(OR(K3410="",$O3410=0),IF(K3410="","",0),IF($P3410=1,0,K3410*(N(INDEX(Settings!$E$11:$E$18,$O3410))+N(INDEX(Settings!$G$11:$G$18,$O3410)))+N(INDEX(Settings!$F$11:$F$18,$O3410))))</f>
        <v/>
      </c>
      <c r="N3410" s="53">
        <f>IF(K3410="","",K3410-L3410-M3410-N($I3410)-$P3410*N(Settings!$D$20))</f>
        <v/>
      </c>
      <c r="O3410">
        <f>IF($C3410="",0,IFERROR(MATCH($C3410,Settings!$D$11:$D$18,0),0))</f>
        <v/>
      </c>
      <c r="P3410">
        <f>IF(LOWER(TRIM($J3410&amp;""))="x",1,0)</f>
        <v/>
      </c>
    </row>
    <row r="3411">
      <c r="A3411" s="49" t="n"/>
      <c r="B3411" s="50" t="n"/>
      <c r="C3411" s="50" t="n"/>
      <c r="D3411" s="50" t="n"/>
      <c r="E3411" s="50" t="n"/>
      <c r="F3411" s="51" t="n"/>
      <c r="G3411" s="51" t="n"/>
      <c r="H3411" s="51" t="n"/>
      <c r="I3411" s="51" t="n"/>
      <c r="J3411" s="50" t="n"/>
      <c r="K3411" s="52">
        <f>IF(OR($A3411="",$E3411=""),"",IF($P3411=1,0,N($E3411)*N($F3411)-N($G3411)+N($H3411)))</f>
        <v/>
      </c>
      <c r="L3411" s="52">
        <f>IF(K3411="","",IF($P3411=1,0,N($E3411)*IFERROR(INDEX(Products!$D$8:$D$307,MATCH($D3411,Products!$A$8:$A$307,0)),0)))</f>
        <v/>
      </c>
      <c r="M3411" s="52">
        <f>IF(OR(K3411="",$O3411=0),IF(K3411="","",0),IF($P3411=1,0,K3411*(N(INDEX(Settings!$E$11:$E$18,$O3411))+N(INDEX(Settings!$G$11:$G$18,$O3411)))+N(INDEX(Settings!$F$11:$F$18,$O3411))))</f>
        <v/>
      </c>
      <c r="N3411" s="53">
        <f>IF(K3411="","",K3411-L3411-M3411-N($I3411)-$P3411*N(Settings!$D$20))</f>
        <v/>
      </c>
      <c r="O3411">
        <f>IF($C3411="",0,IFERROR(MATCH($C3411,Settings!$D$11:$D$18,0),0))</f>
        <v/>
      </c>
      <c r="P3411">
        <f>IF(LOWER(TRIM($J3411&amp;""))="x",1,0)</f>
        <v/>
      </c>
    </row>
    <row r="3412">
      <c r="A3412" s="49" t="n"/>
      <c r="B3412" s="50" t="n"/>
      <c r="C3412" s="50" t="n"/>
      <c r="D3412" s="50" t="n"/>
      <c r="E3412" s="50" t="n"/>
      <c r="F3412" s="51" t="n"/>
      <c r="G3412" s="51" t="n"/>
      <c r="H3412" s="51" t="n"/>
      <c r="I3412" s="51" t="n"/>
      <c r="J3412" s="50" t="n"/>
      <c r="K3412" s="52">
        <f>IF(OR($A3412="",$E3412=""),"",IF($P3412=1,0,N($E3412)*N($F3412)-N($G3412)+N($H3412)))</f>
        <v/>
      </c>
      <c r="L3412" s="52">
        <f>IF(K3412="","",IF($P3412=1,0,N($E3412)*IFERROR(INDEX(Products!$D$8:$D$307,MATCH($D3412,Products!$A$8:$A$307,0)),0)))</f>
        <v/>
      </c>
      <c r="M3412" s="52">
        <f>IF(OR(K3412="",$O3412=0),IF(K3412="","",0),IF($P3412=1,0,K3412*(N(INDEX(Settings!$E$11:$E$18,$O3412))+N(INDEX(Settings!$G$11:$G$18,$O3412)))+N(INDEX(Settings!$F$11:$F$18,$O3412))))</f>
        <v/>
      </c>
      <c r="N3412" s="53">
        <f>IF(K3412="","",K3412-L3412-M3412-N($I3412)-$P3412*N(Settings!$D$20))</f>
        <v/>
      </c>
      <c r="O3412">
        <f>IF($C3412="",0,IFERROR(MATCH($C3412,Settings!$D$11:$D$18,0),0))</f>
        <v/>
      </c>
      <c r="P3412">
        <f>IF(LOWER(TRIM($J3412&amp;""))="x",1,0)</f>
        <v/>
      </c>
    </row>
    <row r="3413">
      <c r="A3413" s="49" t="n"/>
      <c r="B3413" s="50" t="n"/>
      <c r="C3413" s="50" t="n"/>
      <c r="D3413" s="50" t="n"/>
      <c r="E3413" s="50" t="n"/>
      <c r="F3413" s="51" t="n"/>
      <c r="G3413" s="51" t="n"/>
      <c r="H3413" s="51" t="n"/>
      <c r="I3413" s="51" t="n"/>
      <c r="J3413" s="50" t="n"/>
      <c r="K3413" s="52">
        <f>IF(OR($A3413="",$E3413=""),"",IF($P3413=1,0,N($E3413)*N($F3413)-N($G3413)+N($H3413)))</f>
        <v/>
      </c>
      <c r="L3413" s="52">
        <f>IF(K3413="","",IF($P3413=1,0,N($E3413)*IFERROR(INDEX(Products!$D$8:$D$307,MATCH($D3413,Products!$A$8:$A$307,0)),0)))</f>
        <v/>
      </c>
      <c r="M3413" s="52">
        <f>IF(OR(K3413="",$O3413=0),IF(K3413="","",0),IF($P3413=1,0,K3413*(N(INDEX(Settings!$E$11:$E$18,$O3413))+N(INDEX(Settings!$G$11:$G$18,$O3413)))+N(INDEX(Settings!$F$11:$F$18,$O3413))))</f>
        <v/>
      </c>
      <c r="N3413" s="53">
        <f>IF(K3413="","",K3413-L3413-M3413-N($I3413)-$P3413*N(Settings!$D$20))</f>
        <v/>
      </c>
      <c r="O3413">
        <f>IF($C3413="",0,IFERROR(MATCH($C3413,Settings!$D$11:$D$18,0),0))</f>
        <v/>
      </c>
      <c r="P3413">
        <f>IF(LOWER(TRIM($J3413&amp;""))="x",1,0)</f>
        <v/>
      </c>
    </row>
    <row r="3414">
      <c r="A3414" s="49" t="n"/>
      <c r="B3414" s="50" t="n"/>
      <c r="C3414" s="50" t="n"/>
      <c r="D3414" s="50" t="n"/>
      <c r="E3414" s="50" t="n"/>
      <c r="F3414" s="51" t="n"/>
      <c r="G3414" s="51" t="n"/>
      <c r="H3414" s="51" t="n"/>
      <c r="I3414" s="51" t="n"/>
      <c r="J3414" s="50" t="n"/>
      <c r="K3414" s="52">
        <f>IF(OR($A3414="",$E3414=""),"",IF($P3414=1,0,N($E3414)*N($F3414)-N($G3414)+N($H3414)))</f>
        <v/>
      </c>
      <c r="L3414" s="52">
        <f>IF(K3414="","",IF($P3414=1,0,N($E3414)*IFERROR(INDEX(Products!$D$8:$D$307,MATCH($D3414,Products!$A$8:$A$307,0)),0)))</f>
        <v/>
      </c>
      <c r="M3414" s="52">
        <f>IF(OR(K3414="",$O3414=0),IF(K3414="","",0),IF($P3414=1,0,K3414*(N(INDEX(Settings!$E$11:$E$18,$O3414))+N(INDEX(Settings!$G$11:$G$18,$O3414)))+N(INDEX(Settings!$F$11:$F$18,$O3414))))</f>
        <v/>
      </c>
      <c r="N3414" s="53">
        <f>IF(K3414="","",K3414-L3414-M3414-N($I3414)-$P3414*N(Settings!$D$20))</f>
        <v/>
      </c>
      <c r="O3414">
        <f>IF($C3414="",0,IFERROR(MATCH($C3414,Settings!$D$11:$D$18,0),0))</f>
        <v/>
      </c>
      <c r="P3414">
        <f>IF(LOWER(TRIM($J3414&amp;""))="x",1,0)</f>
        <v/>
      </c>
    </row>
    <row r="3415">
      <c r="A3415" s="49" t="n"/>
      <c r="B3415" s="50" t="n"/>
      <c r="C3415" s="50" t="n"/>
      <c r="D3415" s="50" t="n"/>
      <c r="E3415" s="50" t="n"/>
      <c r="F3415" s="51" t="n"/>
      <c r="G3415" s="51" t="n"/>
      <c r="H3415" s="51" t="n"/>
      <c r="I3415" s="51" t="n"/>
      <c r="J3415" s="50" t="n"/>
      <c r="K3415" s="52">
        <f>IF(OR($A3415="",$E3415=""),"",IF($P3415=1,0,N($E3415)*N($F3415)-N($G3415)+N($H3415)))</f>
        <v/>
      </c>
      <c r="L3415" s="52">
        <f>IF(K3415="","",IF($P3415=1,0,N($E3415)*IFERROR(INDEX(Products!$D$8:$D$307,MATCH($D3415,Products!$A$8:$A$307,0)),0)))</f>
        <v/>
      </c>
      <c r="M3415" s="52">
        <f>IF(OR(K3415="",$O3415=0),IF(K3415="","",0),IF($P3415=1,0,K3415*(N(INDEX(Settings!$E$11:$E$18,$O3415))+N(INDEX(Settings!$G$11:$G$18,$O3415)))+N(INDEX(Settings!$F$11:$F$18,$O3415))))</f>
        <v/>
      </c>
      <c r="N3415" s="53">
        <f>IF(K3415="","",K3415-L3415-M3415-N($I3415)-$P3415*N(Settings!$D$20))</f>
        <v/>
      </c>
      <c r="O3415">
        <f>IF($C3415="",0,IFERROR(MATCH($C3415,Settings!$D$11:$D$18,0),0))</f>
        <v/>
      </c>
      <c r="P3415">
        <f>IF(LOWER(TRIM($J3415&amp;""))="x",1,0)</f>
        <v/>
      </c>
    </row>
    <row r="3416">
      <c r="A3416" s="49" t="n"/>
      <c r="B3416" s="50" t="n"/>
      <c r="C3416" s="50" t="n"/>
      <c r="D3416" s="50" t="n"/>
      <c r="E3416" s="50" t="n"/>
      <c r="F3416" s="51" t="n"/>
      <c r="G3416" s="51" t="n"/>
      <c r="H3416" s="51" t="n"/>
      <c r="I3416" s="51" t="n"/>
      <c r="J3416" s="50" t="n"/>
      <c r="K3416" s="52">
        <f>IF(OR($A3416="",$E3416=""),"",IF($P3416=1,0,N($E3416)*N($F3416)-N($G3416)+N($H3416)))</f>
        <v/>
      </c>
      <c r="L3416" s="52">
        <f>IF(K3416="","",IF($P3416=1,0,N($E3416)*IFERROR(INDEX(Products!$D$8:$D$307,MATCH($D3416,Products!$A$8:$A$307,0)),0)))</f>
        <v/>
      </c>
      <c r="M3416" s="52">
        <f>IF(OR(K3416="",$O3416=0),IF(K3416="","",0),IF($P3416=1,0,K3416*(N(INDEX(Settings!$E$11:$E$18,$O3416))+N(INDEX(Settings!$G$11:$G$18,$O3416)))+N(INDEX(Settings!$F$11:$F$18,$O3416))))</f>
        <v/>
      </c>
      <c r="N3416" s="53">
        <f>IF(K3416="","",K3416-L3416-M3416-N($I3416)-$P3416*N(Settings!$D$20))</f>
        <v/>
      </c>
      <c r="O3416">
        <f>IF($C3416="",0,IFERROR(MATCH($C3416,Settings!$D$11:$D$18,0),0))</f>
        <v/>
      </c>
      <c r="P3416">
        <f>IF(LOWER(TRIM($J3416&amp;""))="x",1,0)</f>
        <v/>
      </c>
    </row>
    <row r="3417">
      <c r="A3417" s="49" t="n"/>
      <c r="B3417" s="50" t="n"/>
      <c r="C3417" s="50" t="n"/>
      <c r="D3417" s="50" t="n"/>
      <c r="E3417" s="50" t="n"/>
      <c r="F3417" s="51" t="n"/>
      <c r="G3417" s="51" t="n"/>
      <c r="H3417" s="51" t="n"/>
      <c r="I3417" s="51" t="n"/>
      <c r="J3417" s="50" t="n"/>
      <c r="K3417" s="52">
        <f>IF(OR($A3417="",$E3417=""),"",IF($P3417=1,0,N($E3417)*N($F3417)-N($G3417)+N($H3417)))</f>
        <v/>
      </c>
      <c r="L3417" s="52">
        <f>IF(K3417="","",IF($P3417=1,0,N($E3417)*IFERROR(INDEX(Products!$D$8:$D$307,MATCH($D3417,Products!$A$8:$A$307,0)),0)))</f>
        <v/>
      </c>
      <c r="M3417" s="52">
        <f>IF(OR(K3417="",$O3417=0),IF(K3417="","",0),IF($P3417=1,0,K3417*(N(INDEX(Settings!$E$11:$E$18,$O3417))+N(INDEX(Settings!$G$11:$G$18,$O3417)))+N(INDEX(Settings!$F$11:$F$18,$O3417))))</f>
        <v/>
      </c>
      <c r="N3417" s="53">
        <f>IF(K3417="","",K3417-L3417-M3417-N($I3417)-$P3417*N(Settings!$D$20))</f>
        <v/>
      </c>
      <c r="O3417">
        <f>IF($C3417="",0,IFERROR(MATCH($C3417,Settings!$D$11:$D$18,0),0))</f>
        <v/>
      </c>
      <c r="P3417">
        <f>IF(LOWER(TRIM($J3417&amp;""))="x",1,0)</f>
        <v/>
      </c>
    </row>
    <row r="3418">
      <c r="A3418" s="49" t="n"/>
      <c r="B3418" s="50" t="n"/>
      <c r="C3418" s="50" t="n"/>
      <c r="D3418" s="50" t="n"/>
      <c r="E3418" s="50" t="n"/>
      <c r="F3418" s="51" t="n"/>
      <c r="G3418" s="51" t="n"/>
      <c r="H3418" s="51" t="n"/>
      <c r="I3418" s="51" t="n"/>
      <c r="J3418" s="50" t="n"/>
      <c r="K3418" s="52">
        <f>IF(OR($A3418="",$E3418=""),"",IF($P3418=1,0,N($E3418)*N($F3418)-N($G3418)+N($H3418)))</f>
        <v/>
      </c>
      <c r="L3418" s="52">
        <f>IF(K3418="","",IF($P3418=1,0,N($E3418)*IFERROR(INDEX(Products!$D$8:$D$307,MATCH($D3418,Products!$A$8:$A$307,0)),0)))</f>
        <v/>
      </c>
      <c r="M3418" s="52">
        <f>IF(OR(K3418="",$O3418=0),IF(K3418="","",0),IF($P3418=1,0,K3418*(N(INDEX(Settings!$E$11:$E$18,$O3418))+N(INDEX(Settings!$G$11:$G$18,$O3418)))+N(INDEX(Settings!$F$11:$F$18,$O3418))))</f>
        <v/>
      </c>
      <c r="N3418" s="53">
        <f>IF(K3418="","",K3418-L3418-M3418-N($I3418)-$P3418*N(Settings!$D$20))</f>
        <v/>
      </c>
      <c r="O3418">
        <f>IF($C3418="",0,IFERROR(MATCH($C3418,Settings!$D$11:$D$18,0),0))</f>
        <v/>
      </c>
      <c r="P3418">
        <f>IF(LOWER(TRIM($J3418&amp;""))="x",1,0)</f>
        <v/>
      </c>
    </row>
    <row r="3419">
      <c r="A3419" s="49" t="n"/>
      <c r="B3419" s="50" t="n"/>
      <c r="C3419" s="50" t="n"/>
      <c r="D3419" s="50" t="n"/>
      <c r="E3419" s="50" t="n"/>
      <c r="F3419" s="51" t="n"/>
      <c r="G3419" s="51" t="n"/>
      <c r="H3419" s="51" t="n"/>
      <c r="I3419" s="51" t="n"/>
      <c r="J3419" s="50" t="n"/>
      <c r="K3419" s="52">
        <f>IF(OR($A3419="",$E3419=""),"",IF($P3419=1,0,N($E3419)*N($F3419)-N($G3419)+N($H3419)))</f>
        <v/>
      </c>
      <c r="L3419" s="52">
        <f>IF(K3419="","",IF($P3419=1,0,N($E3419)*IFERROR(INDEX(Products!$D$8:$D$307,MATCH($D3419,Products!$A$8:$A$307,0)),0)))</f>
        <v/>
      </c>
      <c r="M3419" s="52">
        <f>IF(OR(K3419="",$O3419=0),IF(K3419="","",0),IF($P3419=1,0,K3419*(N(INDEX(Settings!$E$11:$E$18,$O3419))+N(INDEX(Settings!$G$11:$G$18,$O3419)))+N(INDEX(Settings!$F$11:$F$18,$O3419))))</f>
        <v/>
      </c>
      <c r="N3419" s="53">
        <f>IF(K3419="","",K3419-L3419-M3419-N($I3419)-$P3419*N(Settings!$D$20))</f>
        <v/>
      </c>
      <c r="O3419">
        <f>IF($C3419="",0,IFERROR(MATCH($C3419,Settings!$D$11:$D$18,0),0))</f>
        <v/>
      </c>
      <c r="P3419">
        <f>IF(LOWER(TRIM($J3419&amp;""))="x",1,0)</f>
        <v/>
      </c>
    </row>
    <row r="3420">
      <c r="A3420" s="49" t="n"/>
      <c r="B3420" s="50" t="n"/>
      <c r="C3420" s="50" t="n"/>
      <c r="D3420" s="50" t="n"/>
      <c r="E3420" s="50" t="n"/>
      <c r="F3420" s="51" t="n"/>
      <c r="G3420" s="51" t="n"/>
      <c r="H3420" s="51" t="n"/>
      <c r="I3420" s="51" t="n"/>
      <c r="J3420" s="50" t="n"/>
      <c r="K3420" s="52">
        <f>IF(OR($A3420="",$E3420=""),"",IF($P3420=1,0,N($E3420)*N($F3420)-N($G3420)+N($H3420)))</f>
        <v/>
      </c>
      <c r="L3420" s="52">
        <f>IF(K3420="","",IF($P3420=1,0,N($E3420)*IFERROR(INDEX(Products!$D$8:$D$307,MATCH($D3420,Products!$A$8:$A$307,0)),0)))</f>
        <v/>
      </c>
      <c r="M3420" s="52">
        <f>IF(OR(K3420="",$O3420=0),IF(K3420="","",0),IF($P3420=1,0,K3420*(N(INDEX(Settings!$E$11:$E$18,$O3420))+N(INDEX(Settings!$G$11:$G$18,$O3420)))+N(INDEX(Settings!$F$11:$F$18,$O3420))))</f>
        <v/>
      </c>
      <c r="N3420" s="53">
        <f>IF(K3420="","",K3420-L3420-M3420-N($I3420)-$P3420*N(Settings!$D$20))</f>
        <v/>
      </c>
      <c r="O3420">
        <f>IF($C3420="",0,IFERROR(MATCH($C3420,Settings!$D$11:$D$18,0),0))</f>
        <v/>
      </c>
      <c r="P3420">
        <f>IF(LOWER(TRIM($J3420&amp;""))="x",1,0)</f>
        <v/>
      </c>
    </row>
    <row r="3421">
      <c r="A3421" s="49" t="n"/>
      <c r="B3421" s="50" t="n"/>
      <c r="C3421" s="50" t="n"/>
      <c r="D3421" s="50" t="n"/>
      <c r="E3421" s="50" t="n"/>
      <c r="F3421" s="51" t="n"/>
      <c r="G3421" s="51" t="n"/>
      <c r="H3421" s="51" t="n"/>
      <c r="I3421" s="51" t="n"/>
      <c r="J3421" s="50" t="n"/>
      <c r="K3421" s="52">
        <f>IF(OR($A3421="",$E3421=""),"",IF($P3421=1,0,N($E3421)*N($F3421)-N($G3421)+N($H3421)))</f>
        <v/>
      </c>
      <c r="L3421" s="52">
        <f>IF(K3421="","",IF($P3421=1,0,N($E3421)*IFERROR(INDEX(Products!$D$8:$D$307,MATCH($D3421,Products!$A$8:$A$307,0)),0)))</f>
        <v/>
      </c>
      <c r="M3421" s="52">
        <f>IF(OR(K3421="",$O3421=0),IF(K3421="","",0),IF($P3421=1,0,K3421*(N(INDEX(Settings!$E$11:$E$18,$O3421))+N(INDEX(Settings!$G$11:$G$18,$O3421)))+N(INDEX(Settings!$F$11:$F$18,$O3421))))</f>
        <v/>
      </c>
      <c r="N3421" s="53">
        <f>IF(K3421="","",K3421-L3421-M3421-N($I3421)-$P3421*N(Settings!$D$20))</f>
        <v/>
      </c>
      <c r="O3421">
        <f>IF($C3421="",0,IFERROR(MATCH($C3421,Settings!$D$11:$D$18,0),0))</f>
        <v/>
      </c>
      <c r="P3421">
        <f>IF(LOWER(TRIM($J3421&amp;""))="x",1,0)</f>
        <v/>
      </c>
    </row>
    <row r="3422">
      <c r="A3422" s="49" t="n"/>
      <c r="B3422" s="50" t="n"/>
      <c r="C3422" s="50" t="n"/>
      <c r="D3422" s="50" t="n"/>
      <c r="E3422" s="50" t="n"/>
      <c r="F3422" s="51" t="n"/>
      <c r="G3422" s="51" t="n"/>
      <c r="H3422" s="51" t="n"/>
      <c r="I3422" s="51" t="n"/>
      <c r="J3422" s="50" t="n"/>
      <c r="K3422" s="52">
        <f>IF(OR($A3422="",$E3422=""),"",IF($P3422=1,0,N($E3422)*N($F3422)-N($G3422)+N($H3422)))</f>
        <v/>
      </c>
      <c r="L3422" s="52">
        <f>IF(K3422="","",IF($P3422=1,0,N($E3422)*IFERROR(INDEX(Products!$D$8:$D$307,MATCH($D3422,Products!$A$8:$A$307,0)),0)))</f>
        <v/>
      </c>
      <c r="M3422" s="52">
        <f>IF(OR(K3422="",$O3422=0),IF(K3422="","",0),IF($P3422=1,0,K3422*(N(INDEX(Settings!$E$11:$E$18,$O3422))+N(INDEX(Settings!$G$11:$G$18,$O3422)))+N(INDEX(Settings!$F$11:$F$18,$O3422))))</f>
        <v/>
      </c>
      <c r="N3422" s="53">
        <f>IF(K3422="","",K3422-L3422-M3422-N($I3422)-$P3422*N(Settings!$D$20))</f>
        <v/>
      </c>
      <c r="O3422">
        <f>IF($C3422="",0,IFERROR(MATCH($C3422,Settings!$D$11:$D$18,0),0))</f>
        <v/>
      </c>
      <c r="P3422">
        <f>IF(LOWER(TRIM($J3422&amp;""))="x",1,0)</f>
        <v/>
      </c>
    </row>
    <row r="3423">
      <c r="A3423" s="49" t="n"/>
      <c r="B3423" s="50" t="n"/>
      <c r="C3423" s="50" t="n"/>
      <c r="D3423" s="50" t="n"/>
      <c r="E3423" s="50" t="n"/>
      <c r="F3423" s="51" t="n"/>
      <c r="G3423" s="51" t="n"/>
      <c r="H3423" s="51" t="n"/>
      <c r="I3423" s="51" t="n"/>
      <c r="J3423" s="50" t="n"/>
      <c r="K3423" s="52">
        <f>IF(OR($A3423="",$E3423=""),"",IF($P3423=1,0,N($E3423)*N($F3423)-N($G3423)+N($H3423)))</f>
        <v/>
      </c>
      <c r="L3423" s="52">
        <f>IF(K3423="","",IF($P3423=1,0,N($E3423)*IFERROR(INDEX(Products!$D$8:$D$307,MATCH($D3423,Products!$A$8:$A$307,0)),0)))</f>
        <v/>
      </c>
      <c r="M3423" s="52">
        <f>IF(OR(K3423="",$O3423=0),IF(K3423="","",0),IF($P3423=1,0,K3423*(N(INDEX(Settings!$E$11:$E$18,$O3423))+N(INDEX(Settings!$G$11:$G$18,$O3423)))+N(INDEX(Settings!$F$11:$F$18,$O3423))))</f>
        <v/>
      </c>
      <c r="N3423" s="53">
        <f>IF(K3423="","",K3423-L3423-M3423-N($I3423)-$P3423*N(Settings!$D$20))</f>
        <v/>
      </c>
      <c r="O3423">
        <f>IF($C3423="",0,IFERROR(MATCH($C3423,Settings!$D$11:$D$18,0),0))</f>
        <v/>
      </c>
      <c r="P3423">
        <f>IF(LOWER(TRIM($J3423&amp;""))="x",1,0)</f>
        <v/>
      </c>
    </row>
    <row r="3424">
      <c r="A3424" s="49" t="n"/>
      <c r="B3424" s="50" t="n"/>
      <c r="C3424" s="50" t="n"/>
      <c r="D3424" s="50" t="n"/>
      <c r="E3424" s="50" t="n"/>
      <c r="F3424" s="51" t="n"/>
      <c r="G3424" s="51" t="n"/>
      <c r="H3424" s="51" t="n"/>
      <c r="I3424" s="51" t="n"/>
      <c r="J3424" s="50" t="n"/>
      <c r="K3424" s="52">
        <f>IF(OR($A3424="",$E3424=""),"",IF($P3424=1,0,N($E3424)*N($F3424)-N($G3424)+N($H3424)))</f>
        <v/>
      </c>
      <c r="L3424" s="52">
        <f>IF(K3424="","",IF($P3424=1,0,N($E3424)*IFERROR(INDEX(Products!$D$8:$D$307,MATCH($D3424,Products!$A$8:$A$307,0)),0)))</f>
        <v/>
      </c>
      <c r="M3424" s="52">
        <f>IF(OR(K3424="",$O3424=0),IF(K3424="","",0),IF($P3424=1,0,K3424*(N(INDEX(Settings!$E$11:$E$18,$O3424))+N(INDEX(Settings!$G$11:$G$18,$O3424)))+N(INDEX(Settings!$F$11:$F$18,$O3424))))</f>
        <v/>
      </c>
      <c r="N3424" s="53">
        <f>IF(K3424="","",K3424-L3424-M3424-N($I3424)-$P3424*N(Settings!$D$20))</f>
        <v/>
      </c>
      <c r="O3424">
        <f>IF($C3424="",0,IFERROR(MATCH($C3424,Settings!$D$11:$D$18,0),0))</f>
        <v/>
      </c>
      <c r="P3424">
        <f>IF(LOWER(TRIM($J3424&amp;""))="x",1,0)</f>
        <v/>
      </c>
    </row>
    <row r="3425">
      <c r="A3425" s="49" t="n"/>
      <c r="B3425" s="50" t="n"/>
      <c r="C3425" s="50" t="n"/>
      <c r="D3425" s="50" t="n"/>
      <c r="E3425" s="50" t="n"/>
      <c r="F3425" s="51" t="n"/>
      <c r="G3425" s="51" t="n"/>
      <c r="H3425" s="51" t="n"/>
      <c r="I3425" s="51" t="n"/>
      <c r="J3425" s="50" t="n"/>
      <c r="K3425" s="52">
        <f>IF(OR($A3425="",$E3425=""),"",IF($P3425=1,0,N($E3425)*N($F3425)-N($G3425)+N($H3425)))</f>
        <v/>
      </c>
      <c r="L3425" s="52">
        <f>IF(K3425="","",IF($P3425=1,0,N($E3425)*IFERROR(INDEX(Products!$D$8:$D$307,MATCH($D3425,Products!$A$8:$A$307,0)),0)))</f>
        <v/>
      </c>
      <c r="M3425" s="52">
        <f>IF(OR(K3425="",$O3425=0),IF(K3425="","",0),IF($P3425=1,0,K3425*(N(INDEX(Settings!$E$11:$E$18,$O3425))+N(INDEX(Settings!$G$11:$G$18,$O3425)))+N(INDEX(Settings!$F$11:$F$18,$O3425))))</f>
        <v/>
      </c>
      <c r="N3425" s="53">
        <f>IF(K3425="","",K3425-L3425-M3425-N($I3425)-$P3425*N(Settings!$D$20))</f>
        <v/>
      </c>
      <c r="O3425">
        <f>IF($C3425="",0,IFERROR(MATCH($C3425,Settings!$D$11:$D$18,0),0))</f>
        <v/>
      </c>
      <c r="P3425">
        <f>IF(LOWER(TRIM($J3425&amp;""))="x",1,0)</f>
        <v/>
      </c>
    </row>
    <row r="3426">
      <c r="A3426" s="49" t="n"/>
      <c r="B3426" s="50" t="n"/>
      <c r="C3426" s="50" t="n"/>
      <c r="D3426" s="50" t="n"/>
      <c r="E3426" s="50" t="n"/>
      <c r="F3426" s="51" t="n"/>
      <c r="G3426" s="51" t="n"/>
      <c r="H3426" s="51" t="n"/>
      <c r="I3426" s="51" t="n"/>
      <c r="J3426" s="50" t="n"/>
      <c r="K3426" s="52">
        <f>IF(OR($A3426="",$E3426=""),"",IF($P3426=1,0,N($E3426)*N($F3426)-N($G3426)+N($H3426)))</f>
        <v/>
      </c>
      <c r="L3426" s="52">
        <f>IF(K3426="","",IF($P3426=1,0,N($E3426)*IFERROR(INDEX(Products!$D$8:$D$307,MATCH($D3426,Products!$A$8:$A$307,0)),0)))</f>
        <v/>
      </c>
      <c r="M3426" s="52">
        <f>IF(OR(K3426="",$O3426=0),IF(K3426="","",0),IF($P3426=1,0,K3426*(N(INDEX(Settings!$E$11:$E$18,$O3426))+N(INDEX(Settings!$G$11:$G$18,$O3426)))+N(INDEX(Settings!$F$11:$F$18,$O3426))))</f>
        <v/>
      </c>
      <c r="N3426" s="53">
        <f>IF(K3426="","",K3426-L3426-M3426-N($I3426)-$P3426*N(Settings!$D$20))</f>
        <v/>
      </c>
      <c r="O3426">
        <f>IF($C3426="",0,IFERROR(MATCH($C3426,Settings!$D$11:$D$18,0),0))</f>
        <v/>
      </c>
      <c r="P3426">
        <f>IF(LOWER(TRIM($J3426&amp;""))="x",1,0)</f>
        <v/>
      </c>
    </row>
    <row r="3427">
      <c r="A3427" s="49" t="n"/>
      <c r="B3427" s="50" t="n"/>
      <c r="C3427" s="50" t="n"/>
      <c r="D3427" s="50" t="n"/>
      <c r="E3427" s="50" t="n"/>
      <c r="F3427" s="51" t="n"/>
      <c r="G3427" s="51" t="n"/>
      <c r="H3427" s="51" t="n"/>
      <c r="I3427" s="51" t="n"/>
      <c r="J3427" s="50" t="n"/>
      <c r="K3427" s="52">
        <f>IF(OR($A3427="",$E3427=""),"",IF($P3427=1,0,N($E3427)*N($F3427)-N($G3427)+N($H3427)))</f>
        <v/>
      </c>
      <c r="L3427" s="52">
        <f>IF(K3427="","",IF($P3427=1,0,N($E3427)*IFERROR(INDEX(Products!$D$8:$D$307,MATCH($D3427,Products!$A$8:$A$307,0)),0)))</f>
        <v/>
      </c>
      <c r="M3427" s="52">
        <f>IF(OR(K3427="",$O3427=0),IF(K3427="","",0),IF($P3427=1,0,K3427*(N(INDEX(Settings!$E$11:$E$18,$O3427))+N(INDEX(Settings!$G$11:$G$18,$O3427)))+N(INDEX(Settings!$F$11:$F$18,$O3427))))</f>
        <v/>
      </c>
      <c r="N3427" s="53">
        <f>IF(K3427="","",K3427-L3427-M3427-N($I3427)-$P3427*N(Settings!$D$20))</f>
        <v/>
      </c>
      <c r="O3427">
        <f>IF($C3427="",0,IFERROR(MATCH($C3427,Settings!$D$11:$D$18,0),0))</f>
        <v/>
      </c>
      <c r="P3427">
        <f>IF(LOWER(TRIM($J3427&amp;""))="x",1,0)</f>
        <v/>
      </c>
    </row>
    <row r="3428">
      <c r="A3428" s="49" t="n"/>
      <c r="B3428" s="50" t="n"/>
      <c r="C3428" s="50" t="n"/>
      <c r="D3428" s="50" t="n"/>
      <c r="E3428" s="50" t="n"/>
      <c r="F3428" s="51" t="n"/>
      <c r="G3428" s="51" t="n"/>
      <c r="H3428" s="51" t="n"/>
      <c r="I3428" s="51" t="n"/>
      <c r="J3428" s="50" t="n"/>
      <c r="K3428" s="52">
        <f>IF(OR($A3428="",$E3428=""),"",IF($P3428=1,0,N($E3428)*N($F3428)-N($G3428)+N($H3428)))</f>
        <v/>
      </c>
      <c r="L3428" s="52">
        <f>IF(K3428="","",IF($P3428=1,0,N($E3428)*IFERROR(INDEX(Products!$D$8:$D$307,MATCH($D3428,Products!$A$8:$A$307,0)),0)))</f>
        <v/>
      </c>
      <c r="M3428" s="52">
        <f>IF(OR(K3428="",$O3428=0),IF(K3428="","",0),IF($P3428=1,0,K3428*(N(INDEX(Settings!$E$11:$E$18,$O3428))+N(INDEX(Settings!$G$11:$G$18,$O3428)))+N(INDEX(Settings!$F$11:$F$18,$O3428))))</f>
        <v/>
      </c>
      <c r="N3428" s="53">
        <f>IF(K3428="","",K3428-L3428-M3428-N($I3428)-$P3428*N(Settings!$D$20))</f>
        <v/>
      </c>
      <c r="O3428">
        <f>IF($C3428="",0,IFERROR(MATCH($C3428,Settings!$D$11:$D$18,0),0))</f>
        <v/>
      </c>
      <c r="P3428">
        <f>IF(LOWER(TRIM($J3428&amp;""))="x",1,0)</f>
        <v/>
      </c>
    </row>
    <row r="3429">
      <c r="A3429" s="49" t="n"/>
      <c r="B3429" s="50" t="n"/>
      <c r="C3429" s="50" t="n"/>
      <c r="D3429" s="50" t="n"/>
      <c r="E3429" s="50" t="n"/>
      <c r="F3429" s="51" t="n"/>
      <c r="G3429" s="51" t="n"/>
      <c r="H3429" s="51" t="n"/>
      <c r="I3429" s="51" t="n"/>
      <c r="J3429" s="50" t="n"/>
      <c r="K3429" s="52">
        <f>IF(OR($A3429="",$E3429=""),"",IF($P3429=1,0,N($E3429)*N($F3429)-N($G3429)+N($H3429)))</f>
        <v/>
      </c>
      <c r="L3429" s="52">
        <f>IF(K3429="","",IF($P3429=1,0,N($E3429)*IFERROR(INDEX(Products!$D$8:$D$307,MATCH($D3429,Products!$A$8:$A$307,0)),0)))</f>
        <v/>
      </c>
      <c r="M3429" s="52">
        <f>IF(OR(K3429="",$O3429=0),IF(K3429="","",0),IF($P3429=1,0,K3429*(N(INDEX(Settings!$E$11:$E$18,$O3429))+N(INDEX(Settings!$G$11:$G$18,$O3429)))+N(INDEX(Settings!$F$11:$F$18,$O3429))))</f>
        <v/>
      </c>
      <c r="N3429" s="53">
        <f>IF(K3429="","",K3429-L3429-M3429-N($I3429)-$P3429*N(Settings!$D$20))</f>
        <v/>
      </c>
      <c r="O3429">
        <f>IF($C3429="",0,IFERROR(MATCH($C3429,Settings!$D$11:$D$18,0),0))</f>
        <v/>
      </c>
      <c r="P3429">
        <f>IF(LOWER(TRIM($J3429&amp;""))="x",1,0)</f>
        <v/>
      </c>
    </row>
    <row r="3430">
      <c r="A3430" s="49" t="n"/>
      <c r="B3430" s="50" t="n"/>
      <c r="C3430" s="50" t="n"/>
      <c r="D3430" s="50" t="n"/>
      <c r="E3430" s="50" t="n"/>
      <c r="F3430" s="51" t="n"/>
      <c r="G3430" s="51" t="n"/>
      <c r="H3430" s="51" t="n"/>
      <c r="I3430" s="51" t="n"/>
      <c r="J3430" s="50" t="n"/>
      <c r="K3430" s="52">
        <f>IF(OR($A3430="",$E3430=""),"",IF($P3430=1,0,N($E3430)*N($F3430)-N($G3430)+N($H3430)))</f>
        <v/>
      </c>
      <c r="L3430" s="52">
        <f>IF(K3430="","",IF($P3430=1,0,N($E3430)*IFERROR(INDEX(Products!$D$8:$D$307,MATCH($D3430,Products!$A$8:$A$307,0)),0)))</f>
        <v/>
      </c>
      <c r="M3430" s="52">
        <f>IF(OR(K3430="",$O3430=0),IF(K3430="","",0),IF($P3430=1,0,K3430*(N(INDEX(Settings!$E$11:$E$18,$O3430))+N(INDEX(Settings!$G$11:$G$18,$O3430)))+N(INDEX(Settings!$F$11:$F$18,$O3430))))</f>
        <v/>
      </c>
      <c r="N3430" s="53">
        <f>IF(K3430="","",K3430-L3430-M3430-N($I3430)-$P3430*N(Settings!$D$20))</f>
        <v/>
      </c>
      <c r="O3430">
        <f>IF($C3430="",0,IFERROR(MATCH($C3430,Settings!$D$11:$D$18,0),0))</f>
        <v/>
      </c>
      <c r="P3430">
        <f>IF(LOWER(TRIM($J3430&amp;""))="x",1,0)</f>
        <v/>
      </c>
    </row>
    <row r="3431">
      <c r="A3431" s="49" t="n"/>
      <c r="B3431" s="50" t="n"/>
      <c r="C3431" s="50" t="n"/>
      <c r="D3431" s="50" t="n"/>
      <c r="E3431" s="50" t="n"/>
      <c r="F3431" s="51" t="n"/>
      <c r="G3431" s="51" t="n"/>
      <c r="H3431" s="51" t="n"/>
      <c r="I3431" s="51" t="n"/>
      <c r="J3431" s="50" t="n"/>
      <c r="K3431" s="52">
        <f>IF(OR($A3431="",$E3431=""),"",IF($P3431=1,0,N($E3431)*N($F3431)-N($G3431)+N($H3431)))</f>
        <v/>
      </c>
      <c r="L3431" s="52">
        <f>IF(K3431="","",IF($P3431=1,0,N($E3431)*IFERROR(INDEX(Products!$D$8:$D$307,MATCH($D3431,Products!$A$8:$A$307,0)),0)))</f>
        <v/>
      </c>
      <c r="M3431" s="52">
        <f>IF(OR(K3431="",$O3431=0),IF(K3431="","",0),IF($P3431=1,0,K3431*(N(INDEX(Settings!$E$11:$E$18,$O3431))+N(INDEX(Settings!$G$11:$G$18,$O3431)))+N(INDEX(Settings!$F$11:$F$18,$O3431))))</f>
        <v/>
      </c>
      <c r="N3431" s="53">
        <f>IF(K3431="","",K3431-L3431-M3431-N($I3431)-$P3431*N(Settings!$D$20))</f>
        <v/>
      </c>
      <c r="O3431">
        <f>IF($C3431="",0,IFERROR(MATCH($C3431,Settings!$D$11:$D$18,0),0))</f>
        <v/>
      </c>
      <c r="P3431">
        <f>IF(LOWER(TRIM($J3431&amp;""))="x",1,0)</f>
        <v/>
      </c>
    </row>
    <row r="3432">
      <c r="A3432" s="49" t="n"/>
      <c r="B3432" s="50" t="n"/>
      <c r="C3432" s="50" t="n"/>
      <c r="D3432" s="50" t="n"/>
      <c r="E3432" s="50" t="n"/>
      <c r="F3432" s="51" t="n"/>
      <c r="G3432" s="51" t="n"/>
      <c r="H3432" s="51" t="n"/>
      <c r="I3432" s="51" t="n"/>
      <c r="J3432" s="50" t="n"/>
      <c r="K3432" s="52">
        <f>IF(OR($A3432="",$E3432=""),"",IF($P3432=1,0,N($E3432)*N($F3432)-N($G3432)+N($H3432)))</f>
        <v/>
      </c>
      <c r="L3432" s="52">
        <f>IF(K3432="","",IF($P3432=1,0,N($E3432)*IFERROR(INDEX(Products!$D$8:$D$307,MATCH($D3432,Products!$A$8:$A$307,0)),0)))</f>
        <v/>
      </c>
      <c r="M3432" s="52">
        <f>IF(OR(K3432="",$O3432=0),IF(K3432="","",0),IF($P3432=1,0,K3432*(N(INDEX(Settings!$E$11:$E$18,$O3432))+N(INDEX(Settings!$G$11:$G$18,$O3432)))+N(INDEX(Settings!$F$11:$F$18,$O3432))))</f>
        <v/>
      </c>
      <c r="N3432" s="53">
        <f>IF(K3432="","",K3432-L3432-M3432-N($I3432)-$P3432*N(Settings!$D$20))</f>
        <v/>
      </c>
      <c r="O3432">
        <f>IF($C3432="",0,IFERROR(MATCH($C3432,Settings!$D$11:$D$18,0),0))</f>
        <v/>
      </c>
      <c r="P3432">
        <f>IF(LOWER(TRIM($J3432&amp;""))="x",1,0)</f>
        <v/>
      </c>
    </row>
    <row r="3433">
      <c r="A3433" s="49" t="n"/>
      <c r="B3433" s="50" t="n"/>
      <c r="C3433" s="50" t="n"/>
      <c r="D3433" s="50" t="n"/>
      <c r="E3433" s="50" t="n"/>
      <c r="F3433" s="51" t="n"/>
      <c r="G3433" s="51" t="n"/>
      <c r="H3433" s="51" t="n"/>
      <c r="I3433" s="51" t="n"/>
      <c r="J3433" s="50" t="n"/>
      <c r="K3433" s="52">
        <f>IF(OR($A3433="",$E3433=""),"",IF($P3433=1,0,N($E3433)*N($F3433)-N($G3433)+N($H3433)))</f>
        <v/>
      </c>
      <c r="L3433" s="52">
        <f>IF(K3433="","",IF($P3433=1,0,N($E3433)*IFERROR(INDEX(Products!$D$8:$D$307,MATCH($D3433,Products!$A$8:$A$307,0)),0)))</f>
        <v/>
      </c>
      <c r="M3433" s="52">
        <f>IF(OR(K3433="",$O3433=0),IF(K3433="","",0),IF($P3433=1,0,K3433*(N(INDEX(Settings!$E$11:$E$18,$O3433))+N(INDEX(Settings!$G$11:$G$18,$O3433)))+N(INDEX(Settings!$F$11:$F$18,$O3433))))</f>
        <v/>
      </c>
      <c r="N3433" s="53">
        <f>IF(K3433="","",K3433-L3433-M3433-N($I3433)-$P3433*N(Settings!$D$20))</f>
        <v/>
      </c>
      <c r="O3433">
        <f>IF($C3433="",0,IFERROR(MATCH($C3433,Settings!$D$11:$D$18,0),0))</f>
        <v/>
      </c>
      <c r="P3433">
        <f>IF(LOWER(TRIM($J3433&amp;""))="x",1,0)</f>
        <v/>
      </c>
    </row>
    <row r="3434">
      <c r="A3434" s="49" t="n"/>
      <c r="B3434" s="50" t="n"/>
      <c r="C3434" s="50" t="n"/>
      <c r="D3434" s="50" t="n"/>
      <c r="E3434" s="50" t="n"/>
      <c r="F3434" s="51" t="n"/>
      <c r="G3434" s="51" t="n"/>
      <c r="H3434" s="51" t="n"/>
      <c r="I3434" s="51" t="n"/>
      <c r="J3434" s="50" t="n"/>
      <c r="K3434" s="52">
        <f>IF(OR($A3434="",$E3434=""),"",IF($P3434=1,0,N($E3434)*N($F3434)-N($G3434)+N($H3434)))</f>
        <v/>
      </c>
      <c r="L3434" s="52">
        <f>IF(K3434="","",IF($P3434=1,0,N($E3434)*IFERROR(INDEX(Products!$D$8:$D$307,MATCH($D3434,Products!$A$8:$A$307,0)),0)))</f>
        <v/>
      </c>
      <c r="M3434" s="52">
        <f>IF(OR(K3434="",$O3434=0),IF(K3434="","",0),IF($P3434=1,0,K3434*(N(INDEX(Settings!$E$11:$E$18,$O3434))+N(INDEX(Settings!$G$11:$G$18,$O3434)))+N(INDEX(Settings!$F$11:$F$18,$O3434))))</f>
        <v/>
      </c>
      <c r="N3434" s="53">
        <f>IF(K3434="","",K3434-L3434-M3434-N($I3434)-$P3434*N(Settings!$D$20))</f>
        <v/>
      </c>
      <c r="O3434">
        <f>IF($C3434="",0,IFERROR(MATCH($C3434,Settings!$D$11:$D$18,0),0))</f>
        <v/>
      </c>
      <c r="P3434">
        <f>IF(LOWER(TRIM($J3434&amp;""))="x",1,0)</f>
        <v/>
      </c>
    </row>
    <row r="3435">
      <c r="A3435" s="49" t="n"/>
      <c r="B3435" s="50" t="n"/>
      <c r="C3435" s="50" t="n"/>
      <c r="D3435" s="50" t="n"/>
      <c r="E3435" s="50" t="n"/>
      <c r="F3435" s="51" t="n"/>
      <c r="G3435" s="51" t="n"/>
      <c r="H3435" s="51" t="n"/>
      <c r="I3435" s="51" t="n"/>
      <c r="J3435" s="50" t="n"/>
      <c r="K3435" s="52">
        <f>IF(OR($A3435="",$E3435=""),"",IF($P3435=1,0,N($E3435)*N($F3435)-N($G3435)+N($H3435)))</f>
        <v/>
      </c>
      <c r="L3435" s="52">
        <f>IF(K3435="","",IF($P3435=1,0,N($E3435)*IFERROR(INDEX(Products!$D$8:$D$307,MATCH($D3435,Products!$A$8:$A$307,0)),0)))</f>
        <v/>
      </c>
      <c r="M3435" s="52">
        <f>IF(OR(K3435="",$O3435=0),IF(K3435="","",0),IF($P3435=1,0,K3435*(N(INDEX(Settings!$E$11:$E$18,$O3435))+N(INDEX(Settings!$G$11:$G$18,$O3435)))+N(INDEX(Settings!$F$11:$F$18,$O3435))))</f>
        <v/>
      </c>
      <c r="N3435" s="53">
        <f>IF(K3435="","",K3435-L3435-M3435-N($I3435)-$P3435*N(Settings!$D$20))</f>
        <v/>
      </c>
      <c r="O3435">
        <f>IF($C3435="",0,IFERROR(MATCH($C3435,Settings!$D$11:$D$18,0),0))</f>
        <v/>
      </c>
      <c r="P3435">
        <f>IF(LOWER(TRIM($J3435&amp;""))="x",1,0)</f>
        <v/>
      </c>
    </row>
    <row r="3436">
      <c r="A3436" s="49" t="n"/>
      <c r="B3436" s="50" t="n"/>
      <c r="C3436" s="50" t="n"/>
      <c r="D3436" s="50" t="n"/>
      <c r="E3436" s="50" t="n"/>
      <c r="F3436" s="51" t="n"/>
      <c r="G3436" s="51" t="n"/>
      <c r="H3436" s="51" t="n"/>
      <c r="I3436" s="51" t="n"/>
      <c r="J3436" s="50" t="n"/>
      <c r="K3436" s="52">
        <f>IF(OR($A3436="",$E3436=""),"",IF($P3436=1,0,N($E3436)*N($F3436)-N($G3436)+N($H3436)))</f>
        <v/>
      </c>
      <c r="L3436" s="52">
        <f>IF(K3436="","",IF($P3436=1,0,N($E3436)*IFERROR(INDEX(Products!$D$8:$D$307,MATCH($D3436,Products!$A$8:$A$307,0)),0)))</f>
        <v/>
      </c>
      <c r="M3436" s="52">
        <f>IF(OR(K3436="",$O3436=0),IF(K3436="","",0),IF($P3436=1,0,K3436*(N(INDEX(Settings!$E$11:$E$18,$O3436))+N(INDEX(Settings!$G$11:$G$18,$O3436)))+N(INDEX(Settings!$F$11:$F$18,$O3436))))</f>
        <v/>
      </c>
      <c r="N3436" s="53">
        <f>IF(K3436="","",K3436-L3436-M3436-N($I3436)-$P3436*N(Settings!$D$20))</f>
        <v/>
      </c>
      <c r="O3436">
        <f>IF($C3436="",0,IFERROR(MATCH($C3436,Settings!$D$11:$D$18,0),0))</f>
        <v/>
      </c>
      <c r="P3436">
        <f>IF(LOWER(TRIM($J3436&amp;""))="x",1,0)</f>
        <v/>
      </c>
    </row>
    <row r="3437">
      <c r="A3437" s="49" t="n"/>
      <c r="B3437" s="50" t="n"/>
      <c r="C3437" s="50" t="n"/>
      <c r="D3437" s="50" t="n"/>
      <c r="E3437" s="50" t="n"/>
      <c r="F3437" s="51" t="n"/>
      <c r="G3437" s="51" t="n"/>
      <c r="H3437" s="51" t="n"/>
      <c r="I3437" s="51" t="n"/>
      <c r="J3437" s="50" t="n"/>
      <c r="K3437" s="52">
        <f>IF(OR($A3437="",$E3437=""),"",IF($P3437=1,0,N($E3437)*N($F3437)-N($G3437)+N($H3437)))</f>
        <v/>
      </c>
      <c r="L3437" s="52">
        <f>IF(K3437="","",IF($P3437=1,0,N($E3437)*IFERROR(INDEX(Products!$D$8:$D$307,MATCH($D3437,Products!$A$8:$A$307,0)),0)))</f>
        <v/>
      </c>
      <c r="M3437" s="52">
        <f>IF(OR(K3437="",$O3437=0),IF(K3437="","",0),IF($P3437=1,0,K3437*(N(INDEX(Settings!$E$11:$E$18,$O3437))+N(INDEX(Settings!$G$11:$G$18,$O3437)))+N(INDEX(Settings!$F$11:$F$18,$O3437))))</f>
        <v/>
      </c>
      <c r="N3437" s="53">
        <f>IF(K3437="","",K3437-L3437-M3437-N($I3437)-$P3437*N(Settings!$D$20))</f>
        <v/>
      </c>
      <c r="O3437">
        <f>IF($C3437="",0,IFERROR(MATCH($C3437,Settings!$D$11:$D$18,0),0))</f>
        <v/>
      </c>
      <c r="P3437">
        <f>IF(LOWER(TRIM($J3437&amp;""))="x",1,0)</f>
        <v/>
      </c>
    </row>
    <row r="3438">
      <c r="A3438" s="49" t="n"/>
      <c r="B3438" s="50" t="n"/>
      <c r="C3438" s="50" t="n"/>
      <c r="D3438" s="50" t="n"/>
      <c r="E3438" s="50" t="n"/>
      <c r="F3438" s="51" t="n"/>
      <c r="G3438" s="51" t="n"/>
      <c r="H3438" s="51" t="n"/>
      <c r="I3438" s="51" t="n"/>
      <c r="J3438" s="50" t="n"/>
      <c r="K3438" s="52">
        <f>IF(OR($A3438="",$E3438=""),"",IF($P3438=1,0,N($E3438)*N($F3438)-N($G3438)+N($H3438)))</f>
        <v/>
      </c>
      <c r="L3438" s="52">
        <f>IF(K3438="","",IF($P3438=1,0,N($E3438)*IFERROR(INDEX(Products!$D$8:$D$307,MATCH($D3438,Products!$A$8:$A$307,0)),0)))</f>
        <v/>
      </c>
      <c r="M3438" s="52">
        <f>IF(OR(K3438="",$O3438=0),IF(K3438="","",0),IF($P3438=1,0,K3438*(N(INDEX(Settings!$E$11:$E$18,$O3438))+N(INDEX(Settings!$G$11:$G$18,$O3438)))+N(INDEX(Settings!$F$11:$F$18,$O3438))))</f>
        <v/>
      </c>
      <c r="N3438" s="53">
        <f>IF(K3438="","",K3438-L3438-M3438-N($I3438)-$P3438*N(Settings!$D$20))</f>
        <v/>
      </c>
      <c r="O3438">
        <f>IF($C3438="",0,IFERROR(MATCH($C3438,Settings!$D$11:$D$18,0),0))</f>
        <v/>
      </c>
      <c r="P3438">
        <f>IF(LOWER(TRIM($J3438&amp;""))="x",1,0)</f>
        <v/>
      </c>
    </row>
    <row r="3439">
      <c r="A3439" s="49" t="n"/>
      <c r="B3439" s="50" t="n"/>
      <c r="C3439" s="50" t="n"/>
      <c r="D3439" s="50" t="n"/>
      <c r="E3439" s="50" t="n"/>
      <c r="F3439" s="51" t="n"/>
      <c r="G3439" s="51" t="n"/>
      <c r="H3439" s="51" t="n"/>
      <c r="I3439" s="51" t="n"/>
      <c r="J3439" s="50" t="n"/>
      <c r="K3439" s="52">
        <f>IF(OR($A3439="",$E3439=""),"",IF($P3439=1,0,N($E3439)*N($F3439)-N($G3439)+N($H3439)))</f>
        <v/>
      </c>
      <c r="L3439" s="52">
        <f>IF(K3439="","",IF($P3439=1,0,N($E3439)*IFERROR(INDEX(Products!$D$8:$D$307,MATCH($D3439,Products!$A$8:$A$307,0)),0)))</f>
        <v/>
      </c>
      <c r="M3439" s="52">
        <f>IF(OR(K3439="",$O3439=0),IF(K3439="","",0),IF($P3439=1,0,K3439*(N(INDEX(Settings!$E$11:$E$18,$O3439))+N(INDEX(Settings!$G$11:$G$18,$O3439)))+N(INDEX(Settings!$F$11:$F$18,$O3439))))</f>
        <v/>
      </c>
      <c r="N3439" s="53">
        <f>IF(K3439="","",K3439-L3439-M3439-N($I3439)-$P3439*N(Settings!$D$20))</f>
        <v/>
      </c>
      <c r="O3439">
        <f>IF($C3439="",0,IFERROR(MATCH($C3439,Settings!$D$11:$D$18,0),0))</f>
        <v/>
      </c>
      <c r="P3439">
        <f>IF(LOWER(TRIM($J3439&amp;""))="x",1,0)</f>
        <v/>
      </c>
    </row>
    <row r="3440">
      <c r="A3440" s="49" t="n"/>
      <c r="B3440" s="50" t="n"/>
      <c r="C3440" s="50" t="n"/>
      <c r="D3440" s="50" t="n"/>
      <c r="E3440" s="50" t="n"/>
      <c r="F3440" s="51" t="n"/>
      <c r="G3440" s="51" t="n"/>
      <c r="H3440" s="51" t="n"/>
      <c r="I3440" s="51" t="n"/>
      <c r="J3440" s="50" t="n"/>
      <c r="K3440" s="52">
        <f>IF(OR($A3440="",$E3440=""),"",IF($P3440=1,0,N($E3440)*N($F3440)-N($G3440)+N($H3440)))</f>
        <v/>
      </c>
      <c r="L3440" s="52">
        <f>IF(K3440="","",IF($P3440=1,0,N($E3440)*IFERROR(INDEX(Products!$D$8:$D$307,MATCH($D3440,Products!$A$8:$A$307,0)),0)))</f>
        <v/>
      </c>
      <c r="M3440" s="52">
        <f>IF(OR(K3440="",$O3440=0),IF(K3440="","",0),IF($P3440=1,0,K3440*(N(INDEX(Settings!$E$11:$E$18,$O3440))+N(INDEX(Settings!$G$11:$G$18,$O3440)))+N(INDEX(Settings!$F$11:$F$18,$O3440))))</f>
        <v/>
      </c>
      <c r="N3440" s="53">
        <f>IF(K3440="","",K3440-L3440-M3440-N($I3440)-$P3440*N(Settings!$D$20))</f>
        <v/>
      </c>
      <c r="O3440">
        <f>IF($C3440="",0,IFERROR(MATCH($C3440,Settings!$D$11:$D$18,0),0))</f>
        <v/>
      </c>
      <c r="P3440">
        <f>IF(LOWER(TRIM($J3440&amp;""))="x",1,0)</f>
        <v/>
      </c>
    </row>
    <row r="3441">
      <c r="A3441" s="49" t="n"/>
      <c r="B3441" s="50" t="n"/>
      <c r="C3441" s="50" t="n"/>
      <c r="D3441" s="50" t="n"/>
      <c r="E3441" s="50" t="n"/>
      <c r="F3441" s="51" t="n"/>
      <c r="G3441" s="51" t="n"/>
      <c r="H3441" s="51" t="n"/>
      <c r="I3441" s="51" t="n"/>
      <c r="J3441" s="50" t="n"/>
      <c r="K3441" s="52">
        <f>IF(OR($A3441="",$E3441=""),"",IF($P3441=1,0,N($E3441)*N($F3441)-N($G3441)+N($H3441)))</f>
        <v/>
      </c>
      <c r="L3441" s="52">
        <f>IF(K3441="","",IF($P3441=1,0,N($E3441)*IFERROR(INDEX(Products!$D$8:$D$307,MATCH($D3441,Products!$A$8:$A$307,0)),0)))</f>
        <v/>
      </c>
      <c r="M3441" s="52">
        <f>IF(OR(K3441="",$O3441=0),IF(K3441="","",0),IF($P3441=1,0,K3441*(N(INDEX(Settings!$E$11:$E$18,$O3441))+N(INDEX(Settings!$G$11:$G$18,$O3441)))+N(INDEX(Settings!$F$11:$F$18,$O3441))))</f>
        <v/>
      </c>
      <c r="N3441" s="53">
        <f>IF(K3441="","",K3441-L3441-M3441-N($I3441)-$P3441*N(Settings!$D$20))</f>
        <v/>
      </c>
      <c r="O3441">
        <f>IF($C3441="",0,IFERROR(MATCH($C3441,Settings!$D$11:$D$18,0),0))</f>
        <v/>
      </c>
      <c r="P3441">
        <f>IF(LOWER(TRIM($J3441&amp;""))="x",1,0)</f>
        <v/>
      </c>
    </row>
    <row r="3442">
      <c r="A3442" s="49" t="n"/>
      <c r="B3442" s="50" t="n"/>
      <c r="C3442" s="50" t="n"/>
      <c r="D3442" s="50" t="n"/>
      <c r="E3442" s="50" t="n"/>
      <c r="F3442" s="51" t="n"/>
      <c r="G3442" s="51" t="n"/>
      <c r="H3442" s="51" t="n"/>
      <c r="I3442" s="51" t="n"/>
      <c r="J3442" s="50" t="n"/>
      <c r="K3442" s="52">
        <f>IF(OR($A3442="",$E3442=""),"",IF($P3442=1,0,N($E3442)*N($F3442)-N($G3442)+N($H3442)))</f>
        <v/>
      </c>
      <c r="L3442" s="52">
        <f>IF(K3442="","",IF($P3442=1,0,N($E3442)*IFERROR(INDEX(Products!$D$8:$D$307,MATCH($D3442,Products!$A$8:$A$307,0)),0)))</f>
        <v/>
      </c>
      <c r="M3442" s="52">
        <f>IF(OR(K3442="",$O3442=0),IF(K3442="","",0),IF($P3442=1,0,K3442*(N(INDEX(Settings!$E$11:$E$18,$O3442))+N(INDEX(Settings!$G$11:$G$18,$O3442)))+N(INDEX(Settings!$F$11:$F$18,$O3442))))</f>
        <v/>
      </c>
      <c r="N3442" s="53">
        <f>IF(K3442="","",K3442-L3442-M3442-N($I3442)-$P3442*N(Settings!$D$20))</f>
        <v/>
      </c>
      <c r="O3442">
        <f>IF($C3442="",0,IFERROR(MATCH($C3442,Settings!$D$11:$D$18,0),0))</f>
        <v/>
      </c>
      <c r="P3442">
        <f>IF(LOWER(TRIM($J3442&amp;""))="x",1,0)</f>
        <v/>
      </c>
    </row>
    <row r="3443">
      <c r="A3443" s="49" t="n"/>
      <c r="B3443" s="50" t="n"/>
      <c r="C3443" s="50" t="n"/>
      <c r="D3443" s="50" t="n"/>
      <c r="E3443" s="50" t="n"/>
      <c r="F3443" s="51" t="n"/>
      <c r="G3443" s="51" t="n"/>
      <c r="H3443" s="51" t="n"/>
      <c r="I3443" s="51" t="n"/>
      <c r="J3443" s="50" t="n"/>
      <c r="K3443" s="52">
        <f>IF(OR($A3443="",$E3443=""),"",IF($P3443=1,0,N($E3443)*N($F3443)-N($G3443)+N($H3443)))</f>
        <v/>
      </c>
      <c r="L3443" s="52">
        <f>IF(K3443="","",IF($P3443=1,0,N($E3443)*IFERROR(INDEX(Products!$D$8:$D$307,MATCH($D3443,Products!$A$8:$A$307,0)),0)))</f>
        <v/>
      </c>
      <c r="M3443" s="52">
        <f>IF(OR(K3443="",$O3443=0),IF(K3443="","",0),IF($P3443=1,0,K3443*(N(INDEX(Settings!$E$11:$E$18,$O3443))+N(INDEX(Settings!$G$11:$G$18,$O3443)))+N(INDEX(Settings!$F$11:$F$18,$O3443))))</f>
        <v/>
      </c>
      <c r="N3443" s="53">
        <f>IF(K3443="","",K3443-L3443-M3443-N($I3443)-$P3443*N(Settings!$D$20))</f>
        <v/>
      </c>
      <c r="O3443">
        <f>IF($C3443="",0,IFERROR(MATCH($C3443,Settings!$D$11:$D$18,0),0))</f>
        <v/>
      </c>
      <c r="P3443">
        <f>IF(LOWER(TRIM($J3443&amp;""))="x",1,0)</f>
        <v/>
      </c>
    </row>
    <row r="3444">
      <c r="A3444" s="49" t="n"/>
      <c r="B3444" s="50" t="n"/>
      <c r="C3444" s="50" t="n"/>
      <c r="D3444" s="50" t="n"/>
      <c r="E3444" s="50" t="n"/>
      <c r="F3444" s="51" t="n"/>
      <c r="G3444" s="51" t="n"/>
      <c r="H3444" s="51" t="n"/>
      <c r="I3444" s="51" t="n"/>
      <c r="J3444" s="50" t="n"/>
      <c r="K3444" s="52">
        <f>IF(OR($A3444="",$E3444=""),"",IF($P3444=1,0,N($E3444)*N($F3444)-N($G3444)+N($H3444)))</f>
        <v/>
      </c>
      <c r="L3444" s="52">
        <f>IF(K3444="","",IF($P3444=1,0,N($E3444)*IFERROR(INDEX(Products!$D$8:$D$307,MATCH($D3444,Products!$A$8:$A$307,0)),0)))</f>
        <v/>
      </c>
      <c r="M3444" s="52">
        <f>IF(OR(K3444="",$O3444=0),IF(K3444="","",0),IF($P3444=1,0,K3444*(N(INDEX(Settings!$E$11:$E$18,$O3444))+N(INDEX(Settings!$G$11:$G$18,$O3444)))+N(INDEX(Settings!$F$11:$F$18,$O3444))))</f>
        <v/>
      </c>
      <c r="N3444" s="53">
        <f>IF(K3444="","",K3444-L3444-M3444-N($I3444)-$P3444*N(Settings!$D$20))</f>
        <v/>
      </c>
      <c r="O3444">
        <f>IF($C3444="",0,IFERROR(MATCH($C3444,Settings!$D$11:$D$18,0),0))</f>
        <v/>
      </c>
      <c r="P3444">
        <f>IF(LOWER(TRIM($J3444&amp;""))="x",1,0)</f>
        <v/>
      </c>
    </row>
    <row r="3445">
      <c r="A3445" s="49" t="n"/>
      <c r="B3445" s="50" t="n"/>
      <c r="C3445" s="50" t="n"/>
      <c r="D3445" s="50" t="n"/>
      <c r="E3445" s="50" t="n"/>
      <c r="F3445" s="51" t="n"/>
      <c r="G3445" s="51" t="n"/>
      <c r="H3445" s="51" t="n"/>
      <c r="I3445" s="51" t="n"/>
      <c r="J3445" s="50" t="n"/>
      <c r="K3445" s="52">
        <f>IF(OR($A3445="",$E3445=""),"",IF($P3445=1,0,N($E3445)*N($F3445)-N($G3445)+N($H3445)))</f>
        <v/>
      </c>
      <c r="L3445" s="52">
        <f>IF(K3445="","",IF($P3445=1,0,N($E3445)*IFERROR(INDEX(Products!$D$8:$D$307,MATCH($D3445,Products!$A$8:$A$307,0)),0)))</f>
        <v/>
      </c>
      <c r="M3445" s="52">
        <f>IF(OR(K3445="",$O3445=0),IF(K3445="","",0),IF($P3445=1,0,K3445*(N(INDEX(Settings!$E$11:$E$18,$O3445))+N(INDEX(Settings!$G$11:$G$18,$O3445)))+N(INDEX(Settings!$F$11:$F$18,$O3445))))</f>
        <v/>
      </c>
      <c r="N3445" s="53">
        <f>IF(K3445="","",K3445-L3445-M3445-N($I3445)-$P3445*N(Settings!$D$20))</f>
        <v/>
      </c>
      <c r="O3445">
        <f>IF($C3445="",0,IFERROR(MATCH($C3445,Settings!$D$11:$D$18,0),0))</f>
        <v/>
      </c>
      <c r="P3445">
        <f>IF(LOWER(TRIM($J3445&amp;""))="x",1,0)</f>
        <v/>
      </c>
    </row>
    <row r="3446">
      <c r="A3446" s="49" t="n"/>
      <c r="B3446" s="50" t="n"/>
      <c r="C3446" s="50" t="n"/>
      <c r="D3446" s="50" t="n"/>
      <c r="E3446" s="50" t="n"/>
      <c r="F3446" s="51" t="n"/>
      <c r="G3446" s="51" t="n"/>
      <c r="H3446" s="51" t="n"/>
      <c r="I3446" s="51" t="n"/>
      <c r="J3446" s="50" t="n"/>
      <c r="K3446" s="52">
        <f>IF(OR($A3446="",$E3446=""),"",IF($P3446=1,0,N($E3446)*N($F3446)-N($G3446)+N($H3446)))</f>
        <v/>
      </c>
      <c r="L3446" s="52">
        <f>IF(K3446="","",IF($P3446=1,0,N($E3446)*IFERROR(INDEX(Products!$D$8:$D$307,MATCH($D3446,Products!$A$8:$A$307,0)),0)))</f>
        <v/>
      </c>
      <c r="M3446" s="52">
        <f>IF(OR(K3446="",$O3446=0),IF(K3446="","",0),IF($P3446=1,0,K3446*(N(INDEX(Settings!$E$11:$E$18,$O3446))+N(INDEX(Settings!$G$11:$G$18,$O3446)))+N(INDEX(Settings!$F$11:$F$18,$O3446))))</f>
        <v/>
      </c>
      <c r="N3446" s="53">
        <f>IF(K3446="","",K3446-L3446-M3446-N($I3446)-$P3446*N(Settings!$D$20))</f>
        <v/>
      </c>
      <c r="O3446">
        <f>IF($C3446="",0,IFERROR(MATCH($C3446,Settings!$D$11:$D$18,0),0))</f>
        <v/>
      </c>
      <c r="P3446">
        <f>IF(LOWER(TRIM($J3446&amp;""))="x",1,0)</f>
        <v/>
      </c>
    </row>
    <row r="3447">
      <c r="A3447" s="49" t="n"/>
      <c r="B3447" s="50" t="n"/>
      <c r="C3447" s="50" t="n"/>
      <c r="D3447" s="50" t="n"/>
      <c r="E3447" s="50" t="n"/>
      <c r="F3447" s="51" t="n"/>
      <c r="G3447" s="51" t="n"/>
      <c r="H3447" s="51" t="n"/>
      <c r="I3447" s="51" t="n"/>
      <c r="J3447" s="50" t="n"/>
      <c r="K3447" s="52">
        <f>IF(OR($A3447="",$E3447=""),"",IF($P3447=1,0,N($E3447)*N($F3447)-N($G3447)+N($H3447)))</f>
        <v/>
      </c>
      <c r="L3447" s="52">
        <f>IF(K3447="","",IF($P3447=1,0,N($E3447)*IFERROR(INDEX(Products!$D$8:$D$307,MATCH($D3447,Products!$A$8:$A$307,0)),0)))</f>
        <v/>
      </c>
      <c r="M3447" s="52">
        <f>IF(OR(K3447="",$O3447=0),IF(K3447="","",0),IF($P3447=1,0,K3447*(N(INDEX(Settings!$E$11:$E$18,$O3447))+N(INDEX(Settings!$G$11:$G$18,$O3447)))+N(INDEX(Settings!$F$11:$F$18,$O3447))))</f>
        <v/>
      </c>
      <c r="N3447" s="53">
        <f>IF(K3447="","",K3447-L3447-M3447-N($I3447)-$P3447*N(Settings!$D$20))</f>
        <v/>
      </c>
      <c r="O3447">
        <f>IF($C3447="",0,IFERROR(MATCH($C3447,Settings!$D$11:$D$18,0),0))</f>
        <v/>
      </c>
      <c r="P3447">
        <f>IF(LOWER(TRIM($J3447&amp;""))="x",1,0)</f>
        <v/>
      </c>
    </row>
    <row r="3448">
      <c r="A3448" s="49" t="n"/>
      <c r="B3448" s="50" t="n"/>
      <c r="C3448" s="50" t="n"/>
      <c r="D3448" s="50" t="n"/>
      <c r="E3448" s="50" t="n"/>
      <c r="F3448" s="51" t="n"/>
      <c r="G3448" s="51" t="n"/>
      <c r="H3448" s="51" t="n"/>
      <c r="I3448" s="51" t="n"/>
      <c r="J3448" s="50" t="n"/>
      <c r="K3448" s="52">
        <f>IF(OR($A3448="",$E3448=""),"",IF($P3448=1,0,N($E3448)*N($F3448)-N($G3448)+N($H3448)))</f>
        <v/>
      </c>
      <c r="L3448" s="52">
        <f>IF(K3448="","",IF($P3448=1,0,N($E3448)*IFERROR(INDEX(Products!$D$8:$D$307,MATCH($D3448,Products!$A$8:$A$307,0)),0)))</f>
        <v/>
      </c>
      <c r="M3448" s="52">
        <f>IF(OR(K3448="",$O3448=0),IF(K3448="","",0),IF($P3448=1,0,K3448*(N(INDEX(Settings!$E$11:$E$18,$O3448))+N(INDEX(Settings!$G$11:$G$18,$O3448)))+N(INDEX(Settings!$F$11:$F$18,$O3448))))</f>
        <v/>
      </c>
      <c r="N3448" s="53">
        <f>IF(K3448="","",K3448-L3448-M3448-N($I3448)-$P3448*N(Settings!$D$20))</f>
        <v/>
      </c>
      <c r="O3448">
        <f>IF($C3448="",0,IFERROR(MATCH($C3448,Settings!$D$11:$D$18,0),0))</f>
        <v/>
      </c>
      <c r="P3448">
        <f>IF(LOWER(TRIM($J3448&amp;""))="x",1,0)</f>
        <v/>
      </c>
    </row>
    <row r="3449">
      <c r="A3449" s="49" t="n"/>
      <c r="B3449" s="50" t="n"/>
      <c r="C3449" s="50" t="n"/>
      <c r="D3449" s="50" t="n"/>
      <c r="E3449" s="50" t="n"/>
      <c r="F3449" s="51" t="n"/>
      <c r="G3449" s="51" t="n"/>
      <c r="H3449" s="51" t="n"/>
      <c r="I3449" s="51" t="n"/>
      <c r="J3449" s="50" t="n"/>
      <c r="K3449" s="52">
        <f>IF(OR($A3449="",$E3449=""),"",IF($P3449=1,0,N($E3449)*N($F3449)-N($G3449)+N($H3449)))</f>
        <v/>
      </c>
      <c r="L3449" s="52">
        <f>IF(K3449="","",IF($P3449=1,0,N($E3449)*IFERROR(INDEX(Products!$D$8:$D$307,MATCH($D3449,Products!$A$8:$A$307,0)),0)))</f>
        <v/>
      </c>
      <c r="M3449" s="52">
        <f>IF(OR(K3449="",$O3449=0),IF(K3449="","",0),IF($P3449=1,0,K3449*(N(INDEX(Settings!$E$11:$E$18,$O3449))+N(INDEX(Settings!$G$11:$G$18,$O3449)))+N(INDEX(Settings!$F$11:$F$18,$O3449))))</f>
        <v/>
      </c>
      <c r="N3449" s="53">
        <f>IF(K3449="","",K3449-L3449-M3449-N($I3449)-$P3449*N(Settings!$D$20))</f>
        <v/>
      </c>
      <c r="O3449">
        <f>IF($C3449="",0,IFERROR(MATCH($C3449,Settings!$D$11:$D$18,0),0))</f>
        <v/>
      </c>
      <c r="P3449">
        <f>IF(LOWER(TRIM($J3449&amp;""))="x",1,0)</f>
        <v/>
      </c>
    </row>
    <row r="3450">
      <c r="A3450" s="49" t="n"/>
      <c r="B3450" s="50" t="n"/>
      <c r="C3450" s="50" t="n"/>
      <c r="D3450" s="50" t="n"/>
      <c r="E3450" s="50" t="n"/>
      <c r="F3450" s="51" t="n"/>
      <c r="G3450" s="51" t="n"/>
      <c r="H3450" s="51" t="n"/>
      <c r="I3450" s="51" t="n"/>
      <c r="J3450" s="50" t="n"/>
      <c r="K3450" s="52">
        <f>IF(OR($A3450="",$E3450=""),"",IF($P3450=1,0,N($E3450)*N($F3450)-N($G3450)+N($H3450)))</f>
        <v/>
      </c>
      <c r="L3450" s="52">
        <f>IF(K3450="","",IF($P3450=1,0,N($E3450)*IFERROR(INDEX(Products!$D$8:$D$307,MATCH($D3450,Products!$A$8:$A$307,0)),0)))</f>
        <v/>
      </c>
      <c r="M3450" s="52">
        <f>IF(OR(K3450="",$O3450=0),IF(K3450="","",0),IF($P3450=1,0,K3450*(N(INDEX(Settings!$E$11:$E$18,$O3450))+N(INDEX(Settings!$G$11:$G$18,$O3450)))+N(INDEX(Settings!$F$11:$F$18,$O3450))))</f>
        <v/>
      </c>
      <c r="N3450" s="53">
        <f>IF(K3450="","",K3450-L3450-M3450-N($I3450)-$P3450*N(Settings!$D$20))</f>
        <v/>
      </c>
      <c r="O3450">
        <f>IF($C3450="",0,IFERROR(MATCH($C3450,Settings!$D$11:$D$18,0),0))</f>
        <v/>
      </c>
      <c r="P3450">
        <f>IF(LOWER(TRIM($J3450&amp;""))="x",1,0)</f>
        <v/>
      </c>
    </row>
    <row r="3451">
      <c r="A3451" s="49" t="n"/>
      <c r="B3451" s="50" t="n"/>
      <c r="C3451" s="50" t="n"/>
      <c r="D3451" s="50" t="n"/>
      <c r="E3451" s="50" t="n"/>
      <c r="F3451" s="51" t="n"/>
      <c r="G3451" s="51" t="n"/>
      <c r="H3451" s="51" t="n"/>
      <c r="I3451" s="51" t="n"/>
      <c r="J3451" s="50" t="n"/>
      <c r="K3451" s="52">
        <f>IF(OR($A3451="",$E3451=""),"",IF($P3451=1,0,N($E3451)*N($F3451)-N($G3451)+N($H3451)))</f>
        <v/>
      </c>
      <c r="L3451" s="52">
        <f>IF(K3451="","",IF($P3451=1,0,N($E3451)*IFERROR(INDEX(Products!$D$8:$D$307,MATCH($D3451,Products!$A$8:$A$307,0)),0)))</f>
        <v/>
      </c>
      <c r="M3451" s="52">
        <f>IF(OR(K3451="",$O3451=0),IF(K3451="","",0),IF($P3451=1,0,K3451*(N(INDEX(Settings!$E$11:$E$18,$O3451))+N(INDEX(Settings!$G$11:$G$18,$O3451)))+N(INDEX(Settings!$F$11:$F$18,$O3451))))</f>
        <v/>
      </c>
      <c r="N3451" s="53">
        <f>IF(K3451="","",K3451-L3451-M3451-N($I3451)-$P3451*N(Settings!$D$20))</f>
        <v/>
      </c>
      <c r="O3451">
        <f>IF($C3451="",0,IFERROR(MATCH($C3451,Settings!$D$11:$D$18,0),0))</f>
        <v/>
      </c>
      <c r="P3451">
        <f>IF(LOWER(TRIM($J3451&amp;""))="x",1,0)</f>
        <v/>
      </c>
    </row>
    <row r="3452">
      <c r="A3452" s="49" t="n"/>
      <c r="B3452" s="50" t="n"/>
      <c r="C3452" s="50" t="n"/>
      <c r="D3452" s="50" t="n"/>
      <c r="E3452" s="50" t="n"/>
      <c r="F3452" s="51" t="n"/>
      <c r="G3452" s="51" t="n"/>
      <c r="H3452" s="51" t="n"/>
      <c r="I3452" s="51" t="n"/>
      <c r="J3452" s="50" t="n"/>
      <c r="K3452" s="52">
        <f>IF(OR($A3452="",$E3452=""),"",IF($P3452=1,0,N($E3452)*N($F3452)-N($G3452)+N($H3452)))</f>
        <v/>
      </c>
      <c r="L3452" s="52">
        <f>IF(K3452="","",IF($P3452=1,0,N($E3452)*IFERROR(INDEX(Products!$D$8:$D$307,MATCH($D3452,Products!$A$8:$A$307,0)),0)))</f>
        <v/>
      </c>
      <c r="M3452" s="52">
        <f>IF(OR(K3452="",$O3452=0),IF(K3452="","",0),IF($P3452=1,0,K3452*(N(INDEX(Settings!$E$11:$E$18,$O3452))+N(INDEX(Settings!$G$11:$G$18,$O3452)))+N(INDEX(Settings!$F$11:$F$18,$O3452))))</f>
        <v/>
      </c>
      <c r="N3452" s="53">
        <f>IF(K3452="","",K3452-L3452-M3452-N($I3452)-$P3452*N(Settings!$D$20))</f>
        <v/>
      </c>
      <c r="O3452">
        <f>IF($C3452="",0,IFERROR(MATCH($C3452,Settings!$D$11:$D$18,0),0))</f>
        <v/>
      </c>
      <c r="P3452">
        <f>IF(LOWER(TRIM($J3452&amp;""))="x",1,0)</f>
        <v/>
      </c>
    </row>
    <row r="3453">
      <c r="A3453" s="49" t="n"/>
      <c r="B3453" s="50" t="n"/>
      <c r="C3453" s="50" t="n"/>
      <c r="D3453" s="50" t="n"/>
      <c r="E3453" s="50" t="n"/>
      <c r="F3453" s="51" t="n"/>
      <c r="G3453" s="51" t="n"/>
      <c r="H3453" s="51" t="n"/>
      <c r="I3453" s="51" t="n"/>
      <c r="J3453" s="50" t="n"/>
      <c r="K3453" s="52">
        <f>IF(OR($A3453="",$E3453=""),"",IF($P3453=1,0,N($E3453)*N($F3453)-N($G3453)+N($H3453)))</f>
        <v/>
      </c>
      <c r="L3453" s="52">
        <f>IF(K3453="","",IF($P3453=1,0,N($E3453)*IFERROR(INDEX(Products!$D$8:$D$307,MATCH($D3453,Products!$A$8:$A$307,0)),0)))</f>
        <v/>
      </c>
      <c r="M3453" s="52">
        <f>IF(OR(K3453="",$O3453=0),IF(K3453="","",0),IF($P3453=1,0,K3453*(N(INDEX(Settings!$E$11:$E$18,$O3453))+N(INDEX(Settings!$G$11:$G$18,$O3453)))+N(INDEX(Settings!$F$11:$F$18,$O3453))))</f>
        <v/>
      </c>
      <c r="N3453" s="53">
        <f>IF(K3453="","",K3453-L3453-M3453-N($I3453)-$P3453*N(Settings!$D$20))</f>
        <v/>
      </c>
      <c r="O3453">
        <f>IF($C3453="",0,IFERROR(MATCH($C3453,Settings!$D$11:$D$18,0),0))</f>
        <v/>
      </c>
      <c r="P3453">
        <f>IF(LOWER(TRIM($J3453&amp;""))="x",1,0)</f>
        <v/>
      </c>
    </row>
    <row r="3454">
      <c r="A3454" s="49" t="n"/>
      <c r="B3454" s="50" t="n"/>
      <c r="C3454" s="50" t="n"/>
      <c r="D3454" s="50" t="n"/>
      <c r="E3454" s="50" t="n"/>
      <c r="F3454" s="51" t="n"/>
      <c r="G3454" s="51" t="n"/>
      <c r="H3454" s="51" t="n"/>
      <c r="I3454" s="51" t="n"/>
      <c r="J3454" s="50" t="n"/>
      <c r="K3454" s="52">
        <f>IF(OR($A3454="",$E3454=""),"",IF($P3454=1,0,N($E3454)*N($F3454)-N($G3454)+N($H3454)))</f>
        <v/>
      </c>
      <c r="L3454" s="52">
        <f>IF(K3454="","",IF($P3454=1,0,N($E3454)*IFERROR(INDEX(Products!$D$8:$D$307,MATCH($D3454,Products!$A$8:$A$307,0)),0)))</f>
        <v/>
      </c>
      <c r="M3454" s="52">
        <f>IF(OR(K3454="",$O3454=0),IF(K3454="","",0),IF($P3454=1,0,K3454*(N(INDEX(Settings!$E$11:$E$18,$O3454))+N(INDEX(Settings!$G$11:$G$18,$O3454)))+N(INDEX(Settings!$F$11:$F$18,$O3454))))</f>
        <v/>
      </c>
      <c r="N3454" s="53">
        <f>IF(K3454="","",K3454-L3454-M3454-N($I3454)-$P3454*N(Settings!$D$20))</f>
        <v/>
      </c>
      <c r="O3454">
        <f>IF($C3454="",0,IFERROR(MATCH($C3454,Settings!$D$11:$D$18,0),0))</f>
        <v/>
      </c>
      <c r="P3454">
        <f>IF(LOWER(TRIM($J3454&amp;""))="x",1,0)</f>
        <v/>
      </c>
    </row>
    <row r="3455">
      <c r="A3455" s="49" t="n"/>
      <c r="B3455" s="50" t="n"/>
      <c r="C3455" s="50" t="n"/>
      <c r="D3455" s="50" t="n"/>
      <c r="E3455" s="50" t="n"/>
      <c r="F3455" s="51" t="n"/>
      <c r="G3455" s="51" t="n"/>
      <c r="H3455" s="51" t="n"/>
      <c r="I3455" s="51" t="n"/>
      <c r="J3455" s="50" t="n"/>
      <c r="K3455" s="52">
        <f>IF(OR($A3455="",$E3455=""),"",IF($P3455=1,0,N($E3455)*N($F3455)-N($G3455)+N($H3455)))</f>
        <v/>
      </c>
      <c r="L3455" s="52">
        <f>IF(K3455="","",IF($P3455=1,0,N($E3455)*IFERROR(INDEX(Products!$D$8:$D$307,MATCH($D3455,Products!$A$8:$A$307,0)),0)))</f>
        <v/>
      </c>
      <c r="M3455" s="52">
        <f>IF(OR(K3455="",$O3455=0),IF(K3455="","",0),IF($P3455=1,0,K3455*(N(INDEX(Settings!$E$11:$E$18,$O3455))+N(INDEX(Settings!$G$11:$G$18,$O3455)))+N(INDEX(Settings!$F$11:$F$18,$O3455))))</f>
        <v/>
      </c>
      <c r="N3455" s="53">
        <f>IF(K3455="","",K3455-L3455-M3455-N($I3455)-$P3455*N(Settings!$D$20))</f>
        <v/>
      </c>
      <c r="O3455">
        <f>IF($C3455="",0,IFERROR(MATCH($C3455,Settings!$D$11:$D$18,0),0))</f>
        <v/>
      </c>
      <c r="P3455">
        <f>IF(LOWER(TRIM($J3455&amp;""))="x",1,0)</f>
        <v/>
      </c>
    </row>
    <row r="3456">
      <c r="A3456" s="49" t="n"/>
      <c r="B3456" s="50" t="n"/>
      <c r="C3456" s="50" t="n"/>
      <c r="D3456" s="50" t="n"/>
      <c r="E3456" s="50" t="n"/>
      <c r="F3456" s="51" t="n"/>
      <c r="G3456" s="51" t="n"/>
      <c r="H3456" s="51" t="n"/>
      <c r="I3456" s="51" t="n"/>
      <c r="J3456" s="50" t="n"/>
      <c r="K3456" s="52">
        <f>IF(OR($A3456="",$E3456=""),"",IF($P3456=1,0,N($E3456)*N($F3456)-N($G3456)+N($H3456)))</f>
        <v/>
      </c>
      <c r="L3456" s="52">
        <f>IF(K3456="","",IF($P3456=1,0,N($E3456)*IFERROR(INDEX(Products!$D$8:$D$307,MATCH($D3456,Products!$A$8:$A$307,0)),0)))</f>
        <v/>
      </c>
      <c r="M3456" s="52">
        <f>IF(OR(K3456="",$O3456=0),IF(K3456="","",0),IF($P3456=1,0,K3456*(N(INDEX(Settings!$E$11:$E$18,$O3456))+N(INDEX(Settings!$G$11:$G$18,$O3456)))+N(INDEX(Settings!$F$11:$F$18,$O3456))))</f>
        <v/>
      </c>
      <c r="N3456" s="53">
        <f>IF(K3456="","",K3456-L3456-M3456-N($I3456)-$P3456*N(Settings!$D$20))</f>
        <v/>
      </c>
      <c r="O3456">
        <f>IF($C3456="",0,IFERROR(MATCH($C3456,Settings!$D$11:$D$18,0),0))</f>
        <v/>
      </c>
      <c r="P3456">
        <f>IF(LOWER(TRIM($J3456&amp;""))="x",1,0)</f>
        <v/>
      </c>
    </row>
    <row r="3457">
      <c r="A3457" s="49" t="n"/>
      <c r="B3457" s="50" t="n"/>
      <c r="C3457" s="50" t="n"/>
      <c r="D3457" s="50" t="n"/>
      <c r="E3457" s="50" t="n"/>
      <c r="F3457" s="51" t="n"/>
      <c r="G3457" s="51" t="n"/>
      <c r="H3457" s="51" t="n"/>
      <c r="I3457" s="51" t="n"/>
      <c r="J3457" s="50" t="n"/>
      <c r="K3457" s="52">
        <f>IF(OR($A3457="",$E3457=""),"",IF($P3457=1,0,N($E3457)*N($F3457)-N($G3457)+N($H3457)))</f>
        <v/>
      </c>
      <c r="L3457" s="52">
        <f>IF(K3457="","",IF($P3457=1,0,N($E3457)*IFERROR(INDEX(Products!$D$8:$D$307,MATCH($D3457,Products!$A$8:$A$307,0)),0)))</f>
        <v/>
      </c>
      <c r="M3457" s="52">
        <f>IF(OR(K3457="",$O3457=0),IF(K3457="","",0),IF($P3457=1,0,K3457*(N(INDEX(Settings!$E$11:$E$18,$O3457))+N(INDEX(Settings!$G$11:$G$18,$O3457)))+N(INDEX(Settings!$F$11:$F$18,$O3457))))</f>
        <v/>
      </c>
      <c r="N3457" s="53">
        <f>IF(K3457="","",K3457-L3457-M3457-N($I3457)-$P3457*N(Settings!$D$20))</f>
        <v/>
      </c>
      <c r="O3457">
        <f>IF($C3457="",0,IFERROR(MATCH($C3457,Settings!$D$11:$D$18,0),0))</f>
        <v/>
      </c>
      <c r="P3457">
        <f>IF(LOWER(TRIM($J3457&amp;""))="x",1,0)</f>
        <v/>
      </c>
    </row>
    <row r="3458">
      <c r="A3458" s="49" t="n"/>
      <c r="B3458" s="50" t="n"/>
      <c r="C3458" s="50" t="n"/>
      <c r="D3458" s="50" t="n"/>
      <c r="E3458" s="50" t="n"/>
      <c r="F3458" s="51" t="n"/>
      <c r="G3458" s="51" t="n"/>
      <c r="H3458" s="51" t="n"/>
      <c r="I3458" s="51" t="n"/>
      <c r="J3458" s="50" t="n"/>
      <c r="K3458" s="52">
        <f>IF(OR($A3458="",$E3458=""),"",IF($P3458=1,0,N($E3458)*N($F3458)-N($G3458)+N($H3458)))</f>
        <v/>
      </c>
      <c r="L3458" s="52">
        <f>IF(K3458="","",IF($P3458=1,0,N($E3458)*IFERROR(INDEX(Products!$D$8:$D$307,MATCH($D3458,Products!$A$8:$A$307,0)),0)))</f>
        <v/>
      </c>
      <c r="M3458" s="52">
        <f>IF(OR(K3458="",$O3458=0),IF(K3458="","",0),IF($P3458=1,0,K3458*(N(INDEX(Settings!$E$11:$E$18,$O3458))+N(INDEX(Settings!$G$11:$G$18,$O3458)))+N(INDEX(Settings!$F$11:$F$18,$O3458))))</f>
        <v/>
      </c>
      <c r="N3458" s="53">
        <f>IF(K3458="","",K3458-L3458-M3458-N($I3458)-$P3458*N(Settings!$D$20))</f>
        <v/>
      </c>
      <c r="O3458">
        <f>IF($C3458="",0,IFERROR(MATCH($C3458,Settings!$D$11:$D$18,0),0))</f>
        <v/>
      </c>
      <c r="P3458">
        <f>IF(LOWER(TRIM($J3458&amp;""))="x",1,0)</f>
        <v/>
      </c>
    </row>
    <row r="3459">
      <c r="A3459" s="49" t="n"/>
      <c r="B3459" s="50" t="n"/>
      <c r="C3459" s="50" t="n"/>
      <c r="D3459" s="50" t="n"/>
      <c r="E3459" s="50" t="n"/>
      <c r="F3459" s="51" t="n"/>
      <c r="G3459" s="51" t="n"/>
      <c r="H3459" s="51" t="n"/>
      <c r="I3459" s="51" t="n"/>
      <c r="J3459" s="50" t="n"/>
      <c r="K3459" s="52">
        <f>IF(OR($A3459="",$E3459=""),"",IF($P3459=1,0,N($E3459)*N($F3459)-N($G3459)+N($H3459)))</f>
        <v/>
      </c>
      <c r="L3459" s="52">
        <f>IF(K3459="","",IF($P3459=1,0,N($E3459)*IFERROR(INDEX(Products!$D$8:$D$307,MATCH($D3459,Products!$A$8:$A$307,0)),0)))</f>
        <v/>
      </c>
      <c r="M3459" s="52">
        <f>IF(OR(K3459="",$O3459=0),IF(K3459="","",0),IF($P3459=1,0,K3459*(N(INDEX(Settings!$E$11:$E$18,$O3459))+N(INDEX(Settings!$G$11:$G$18,$O3459)))+N(INDEX(Settings!$F$11:$F$18,$O3459))))</f>
        <v/>
      </c>
      <c r="N3459" s="53">
        <f>IF(K3459="","",K3459-L3459-M3459-N($I3459)-$P3459*N(Settings!$D$20))</f>
        <v/>
      </c>
      <c r="O3459">
        <f>IF($C3459="",0,IFERROR(MATCH($C3459,Settings!$D$11:$D$18,0),0))</f>
        <v/>
      </c>
      <c r="P3459">
        <f>IF(LOWER(TRIM($J3459&amp;""))="x",1,0)</f>
        <v/>
      </c>
    </row>
    <row r="3460">
      <c r="A3460" s="49" t="n"/>
      <c r="B3460" s="50" t="n"/>
      <c r="C3460" s="50" t="n"/>
      <c r="D3460" s="50" t="n"/>
      <c r="E3460" s="50" t="n"/>
      <c r="F3460" s="51" t="n"/>
      <c r="G3460" s="51" t="n"/>
      <c r="H3460" s="51" t="n"/>
      <c r="I3460" s="51" t="n"/>
      <c r="J3460" s="50" t="n"/>
      <c r="K3460" s="52">
        <f>IF(OR($A3460="",$E3460=""),"",IF($P3460=1,0,N($E3460)*N($F3460)-N($G3460)+N($H3460)))</f>
        <v/>
      </c>
      <c r="L3460" s="52">
        <f>IF(K3460="","",IF($P3460=1,0,N($E3460)*IFERROR(INDEX(Products!$D$8:$D$307,MATCH($D3460,Products!$A$8:$A$307,0)),0)))</f>
        <v/>
      </c>
      <c r="M3460" s="52">
        <f>IF(OR(K3460="",$O3460=0),IF(K3460="","",0),IF($P3460=1,0,K3460*(N(INDEX(Settings!$E$11:$E$18,$O3460))+N(INDEX(Settings!$G$11:$G$18,$O3460)))+N(INDEX(Settings!$F$11:$F$18,$O3460))))</f>
        <v/>
      </c>
      <c r="N3460" s="53">
        <f>IF(K3460="","",K3460-L3460-M3460-N($I3460)-$P3460*N(Settings!$D$20))</f>
        <v/>
      </c>
      <c r="O3460">
        <f>IF($C3460="",0,IFERROR(MATCH($C3460,Settings!$D$11:$D$18,0),0))</f>
        <v/>
      </c>
      <c r="P3460">
        <f>IF(LOWER(TRIM($J3460&amp;""))="x",1,0)</f>
        <v/>
      </c>
    </row>
    <row r="3461">
      <c r="A3461" s="49" t="n"/>
      <c r="B3461" s="50" t="n"/>
      <c r="C3461" s="50" t="n"/>
      <c r="D3461" s="50" t="n"/>
      <c r="E3461" s="50" t="n"/>
      <c r="F3461" s="51" t="n"/>
      <c r="G3461" s="51" t="n"/>
      <c r="H3461" s="51" t="n"/>
      <c r="I3461" s="51" t="n"/>
      <c r="J3461" s="50" t="n"/>
      <c r="K3461" s="52">
        <f>IF(OR($A3461="",$E3461=""),"",IF($P3461=1,0,N($E3461)*N($F3461)-N($G3461)+N($H3461)))</f>
        <v/>
      </c>
      <c r="L3461" s="52">
        <f>IF(K3461="","",IF($P3461=1,0,N($E3461)*IFERROR(INDEX(Products!$D$8:$D$307,MATCH($D3461,Products!$A$8:$A$307,0)),0)))</f>
        <v/>
      </c>
      <c r="M3461" s="52">
        <f>IF(OR(K3461="",$O3461=0),IF(K3461="","",0),IF($P3461=1,0,K3461*(N(INDEX(Settings!$E$11:$E$18,$O3461))+N(INDEX(Settings!$G$11:$G$18,$O3461)))+N(INDEX(Settings!$F$11:$F$18,$O3461))))</f>
        <v/>
      </c>
      <c r="N3461" s="53">
        <f>IF(K3461="","",K3461-L3461-M3461-N($I3461)-$P3461*N(Settings!$D$20))</f>
        <v/>
      </c>
      <c r="O3461">
        <f>IF($C3461="",0,IFERROR(MATCH($C3461,Settings!$D$11:$D$18,0),0))</f>
        <v/>
      </c>
      <c r="P3461">
        <f>IF(LOWER(TRIM($J3461&amp;""))="x",1,0)</f>
        <v/>
      </c>
    </row>
    <row r="3462">
      <c r="A3462" s="49" t="n"/>
      <c r="B3462" s="50" t="n"/>
      <c r="C3462" s="50" t="n"/>
      <c r="D3462" s="50" t="n"/>
      <c r="E3462" s="50" t="n"/>
      <c r="F3462" s="51" t="n"/>
      <c r="G3462" s="51" t="n"/>
      <c r="H3462" s="51" t="n"/>
      <c r="I3462" s="51" t="n"/>
      <c r="J3462" s="50" t="n"/>
      <c r="K3462" s="52">
        <f>IF(OR($A3462="",$E3462=""),"",IF($P3462=1,0,N($E3462)*N($F3462)-N($G3462)+N($H3462)))</f>
        <v/>
      </c>
      <c r="L3462" s="52">
        <f>IF(K3462="","",IF($P3462=1,0,N($E3462)*IFERROR(INDEX(Products!$D$8:$D$307,MATCH($D3462,Products!$A$8:$A$307,0)),0)))</f>
        <v/>
      </c>
      <c r="M3462" s="52">
        <f>IF(OR(K3462="",$O3462=0),IF(K3462="","",0),IF($P3462=1,0,K3462*(N(INDEX(Settings!$E$11:$E$18,$O3462))+N(INDEX(Settings!$G$11:$G$18,$O3462)))+N(INDEX(Settings!$F$11:$F$18,$O3462))))</f>
        <v/>
      </c>
      <c r="N3462" s="53">
        <f>IF(K3462="","",K3462-L3462-M3462-N($I3462)-$P3462*N(Settings!$D$20))</f>
        <v/>
      </c>
      <c r="O3462">
        <f>IF($C3462="",0,IFERROR(MATCH($C3462,Settings!$D$11:$D$18,0),0))</f>
        <v/>
      </c>
      <c r="P3462">
        <f>IF(LOWER(TRIM($J3462&amp;""))="x",1,0)</f>
        <v/>
      </c>
    </row>
    <row r="3463">
      <c r="A3463" s="49" t="n"/>
      <c r="B3463" s="50" t="n"/>
      <c r="C3463" s="50" t="n"/>
      <c r="D3463" s="50" t="n"/>
      <c r="E3463" s="50" t="n"/>
      <c r="F3463" s="51" t="n"/>
      <c r="G3463" s="51" t="n"/>
      <c r="H3463" s="51" t="n"/>
      <c r="I3463" s="51" t="n"/>
      <c r="J3463" s="50" t="n"/>
      <c r="K3463" s="52">
        <f>IF(OR($A3463="",$E3463=""),"",IF($P3463=1,0,N($E3463)*N($F3463)-N($G3463)+N($H3463)))</f>
        <v/>
      </c>
      <c r="L3463" s="52">
        <f>IF(K3463="","",IF($P3463=1,0,N($E3463)*IFERROR(INDEX(Products!$D$8:$D$307,MATCH($D3463,Products!$A$8:$A$307,0)),0)))</f>
        <v/>
      </c>
      <c r="M3463" s="52">
        <f>IF(OR(K3463="",$O3463=0),IF(K3463="","",0),IF($P3463=1,0,K3463*(N(INDEX(Settings!$E$11:$E$18,$O3463))+N(INDEX(Settings!$G$11:$G$18,$O3463)))+N(INDEX(Settings!$F$11:$F$18,$O3463))))</f>
        <v/>
      </c>
      <c r="N3463" s="53">
        <f>IF(K3463="","",K3463-L3463-M3463-N($I3463)-$P3463*N(Settings!$D$20))</f>
        <v/>
      </c>
      <c r="O3463">
        <f>IF($C3463="",0,IFERROR(MATCH($C3463,Settings!$D$11:$D$18,0),0))</f>
        <v/>
      </c>
      <c r="P3463">
        <f>IF(LOWER(TRIM($J3463&amp;""))="x",1,0)</f>
        <v/>
      </c>
    </row>
    <row r="3464">
      <c r="A3464" s="49" t="n"/>
      <c r="B3464" s="50" t="n"/>
      <c r="C3464" s="50" t="n"/>
      <c r="D3464" s="50" t="n"/>
      <c r="E3464" s="50" t="n"/>
      <c r="F3464" s="51" t="n"/>
      <c r="G3464" s="51" t="n"/>
      <c r="H3464" s="51" t="n"/>
      <c r="I3464" s="51" t="n"/>
      <c r="J3464" s="50" t="n"/>
      <c r="K3464" s="52">
        <f>IF(OR($A3464="",$E3464=""),"",IF($P3464=1,0,N($E3464)*N($F3464)-N($G3464)+N($H3464)))</f>
        <v/>
      </c>
      <c r="L3464" s="52">
        <f>IF(K3464="","",IF($P3464=1,0,N($E3464)*IFERROR(INDEX(Products!$D$8:$D$307,MATCH($D3464,Products!$A$8:$A$307,0)),0)))</f>
        <v/>
      </c>
      <c r="M3464" s="52">
        <f>IF(OR(K3464="",$O3464=0),IF(K3464="","",0),IF($P3464=1,0,K3464*(N(INDEX(Settings!$E$11:$E$18,$O3464))+N(INDEX(Settings!$G$11:$G$18,$O3464)))+N(INDEX(Settings!$F$11:$F$18,$O3464))))</f>
        <v/>
      </c>
      <c r="N3464" s="53">
        <f>IF(K3464="","",K3464-L3464-M3464-N($I3464)-$P3464*N(Settings!$D$20))</f>
        <v/>
      </c>
      <c r="O3464">
        <f>IF($C3464="",0,IFERROR(MATCH($C3464,Settings!$D$11:$D$18,0),0))</f>
        <v/>
      </c>
      <c r="P3464">
        <f>IF(LOWER(TRIM($J3464&amp;""))="x",1,0)</f>
        <v/>
      </c>
    </row>
    <row r="3465">
      <c r="A3465" s="49" t="n"/>
      <c r="B3465" s="50" t="n"/>
      <c r="C3465" s="50" t="n"/>
      <c r="D3465" s="50" t="n"/>
      <c r="E3465" s="50" t="n"/>
      <c r="F3465" s="51" t="n"/>
      <c r="G3465" s="51" t="n"/>
      <c r="H3465" s="51" t="n"/>
      <c r="I3465" s="51" t="n"/>
      <c r="J3465" s="50" t="n"/>
      <c r="K3465" s="52">
        <f>IF(OR($A3465="",$E3465=""),"",IF($P3465=1,0,N($E3465)*N($F3465)-N($G3465)+N($H3465)))</f>
        <v/>
      </c>
      <c r="L3465" s="52">
        <f>IF(K3465="","",IF($P3465=1,0,N($E3465)*IFERROR(INDEX(Products!$D$8:$D$307,MATCH($D3465,Products!$A$8:$A$307,0)),0)))</f>
        <v/>
      </c>
      <c r="M3465" s="52">
        <f>IF(OR(K3465="",$O3465=0),IF(K3465="","",0),IF($P3465=1,0,K3465*(N(INDEX(Settings!$E$11:$E$18,$O3465))+N(INDEX(Settings!$G$11:$G$18,$O3465)))+N(INDEX(Settings!$F$11:$F$18,$O3465))))</f>
        <v/>
      </c>
      <c r="N3465" s="53">
        <f>IF(K3465="","",K3465-L3465-M3465-N($I3465)-$P3465*N(Settings!$D$20))</f>
        <v/>
      </c>
      <c r="O3465">
        <f>IF($C3465="",0,IFERROR(MATCH($C3465,Settings!$D$11:$D$18,0),0))</f>
        <v/>
      </c>
      <c r="P3465">
        <f>IF(LOWER(TRIM($J3465&amp;""))="x",1,0)</f>
        <v/>
      </c>
    </row>
    <row r="3466">
      <c r="A3466" s="49" t="n"/>
      <c r="B3466" s="50" t="n"/>
      <c r="C3466" s="50" t="n"/>
      <c r="D3466" s="50" t="n"/>
      <c r="E3466" s="50" t="n"/>
      <c r="F3466" s="51" t="n"/>
      <c r="G3466" s="51" t="n"/>
      <c r="H3466" s="51" t="n"/>
      <c r="I3466" s="51" t="n"/>
      <c r="J3466" s="50" t="n"/>
      <c r="K3466" s="52">
        <f>IF(OR($A3466="",$E3466=""),"",IF($P3466=1,0,N($E3466)*N($F3466)-N($G3466)+N($H3466)))</f>
        <v/>
      </c>
      <c r="L3466" s="52">
        <f>IF(K3466="","",IF($P3466=1,0,N($E3466)*IFERROR(INDEX(Products!$D$8:$D$307,MATCH($D3466,Products!$A$8:$A$307,0)),0)))</f>
        <v/>
      </c>
      <c r="M3466" s="52">
        <f>IF(OR(K3466="",$O3466=0),IF(K3466="","",0),IF($P3466=1,0,K3466*(N(INDEX(Settings!$E$11:$E$18,$O3466))+N(INDEX(Settings!$G$11:$G$18,$O3466)))+N(INDEX(Settings!$F$11:$F$18,$O3466))))</f>
        <v/>
      </c>
      <c r="N3466" s="53">
        <f>IF(K3466="","",K3466-L3466-M3466-N($I3466)-$P3466*N(Settings!$D$20))</f>
        <v/>
      </c>
      <c r="O3466">
        <f>IF($C3466="",0,IFERROR(MATCH($C3466,Settings!$D$11:$D$18,0),0))</f>
        <v/>
      </c>
      <c r="P3466">
        <f>IF(LOWER(TRIM($J3466&amp;""))="x",1,0)</f>
        <v/>
      </c>
    </row>
    <row r="3467">
      <c r="A3467" s="49" t="n"/>
      <c r="B3467" s="50" t="n"/>
      <c r="C3467" s="50" t="n"/>
      <c r="D3467" s="50" t="n"/>
      <c r="E3467" s="50" t="n"/>
      <c r="F3467" s="51" t="n"/>
      <c r="G3467" s="51" t="n"/>
      <c r="H3467" s="51" t="n"/>
      <c r="I3467" s="51" t="n"/>
      <c r="J3467" s="50" t="n"/>
      <c r="K3467" s="52">
        <f>IF(OR($A3467="",$E3467=""),"",IF($P3467=1,0,N($E3467)*N($F3467)-N($G3467)+N($H3467)))</f>
        <v/>
      </c>
      <c r="L3467" s="52">
        <f>IF(K3467="","",IF($P3467=1,0,N($E3467)*IFERROR(INDEX(Products!$D$8:$D$307,MATCH($D3467,Products!$A$8:$A$307,0)),0)))</f>
        <v/>
      </c>
      <c r="M3467" s="52">
        <f>IF(OR(K3467="",$O3467=0),IF(K3467="","",0),IF($P3467=1,0,K3467*(N(INDEX(Settings!$E$11:$E$18,$O3467))+N(INDEX(Settings!$G$11:$G$18,$O3467)))+N(INDEX(Settings!$F$11:$F$18,$O3467))))</f>
        <v/>
      </c>
      <c r="N3467" s="53">
        <f>IF(K3467="","",K3467-L3467-M3467-N($I3467)-$P3467*N(Settings!$D$20))</f>
        <v/>
      </c>
      <c r="O3467">
        <f>IF($C3467="",0,IFERROR(MATCH($C3467,Settings!$D$11:$D$18,0),0))</f>
        <v/>
      </c>
      <c r="P3467">
        <f>IF(LOWER(TRIM($J3467&amp;""))="x",1,0)</f>
        <v/>
      </c>
    </row>
    <row r="3468">
      <c r="A3468" s="49" t="n"/>
      <c r="B3468" s="50" t="n"/>
      <c r="C3468" s="50" t="n"/>
      <c r="D3468" s="50" t="n"/>
      <c r="E3468" s="50" t="n"/>
      <c r="F3468" s="51" t="n"/>
      <c r="G3468" s="51" t="n"/>
      <c r="H3468" s="51" t="n"/>
      <c r="I3468" s="51" t="n"/>
      <c r="J3468" s="50" t="n"/>
      <c r="K3468" s="52">
        <f>IF(OR($A3468="",$E3468=""),"",IF($P3468=1,0,N($E3468)*N($F3468)-N($G3468)+N($H3468)))</f>
        <v/>
      </c>
      <c r="L3468" s="52">
        <f>IF(K3468="","",IF($P3468=1,0,N($E3468)*IFERROR(INDEX(Products!$D$8:$D$307,MATCH($D3468,Products!$A$8:$A$307,0)),0)))</f>
        <v/>
      </c>
      <c r="M3468" s="52">
        <f>IF(OR(K3468="",$O3468=0),IF(K3468="","",0),IF($P3468=1,0,K3468*(N(INDEX(Settings!$E$11:$E$18,$O3468))+N(INDEX(Settings!$G$11:$G$18,$O3468)))+N(INDEX(Settings!$F$11:$F$18,$O3468))))</f>
        <v/>
      </c>
      <c r="N3468" s="53">
        <f>IF(K3468="","",K3468-L3468-M3468-N($I3468)-$P3468*N(Settings!$D$20))</f>
        <v/>
      </c>
      <c r="O3468">
        <f>IF($C3468="",0,IFERROR(MATCH($C3468,Settings!$D$11:$D$18,0),0))</f>
        <v/>
      </c>
      <c r="P3468">
        <f>IF(LOWER(TRIM($J3468&amp;""))="x",1,0)</f>
        <v/>
      </c>
    </row>
    <row r="3469">
      <c r="A3469" s="49" t="n"/>
      <c r="B3469" s="50" t="n"/>
      <c r="C3469" s="50" t="n"/>
      <c r="D3469" s="50" t="n"/>
      <c r="E3469" s="50" t="n"/>
      <c r="F3469" s="51" t="n"/>
      <c r="G3469" s="51" t="n"/>
      <c r="H3469" s="51" t="n"/>
      <c r="I3469" s="51" t="n"/>
      <c r="J3469" s="50" t="n"/>
      <c r="K3469" s="52">
        <f>IF(OR($A3469="",$E3469=""),"",IF($P3469=1,0,N($E3469)*N($F3469)-N($G3469)+N($H3469)))</f>
        <v/>
      </c>
      <c r="L3469" s="52">
        <f>IF(K3469="","",IF($P3469=1,0,N($E3469)*IFERROR(INDEX(Products!$D$8:$D$307,MATCH($D3469,Products!$A$8:$A$307,0)),0)))</f>
        <v/>
      </c>
      <c r="M3469" s="52">
        <f>IF(OR(K3469="",$O3469=0),IF(K3469="","",0),IF($P3469=1,0,K3469*(N(INDEX(Settings!$E$11:$E$18,$O3469))+N(INDEX(Settings!$G$11:$G$18,$O3469)))+N(INDEX(Settings!$F$11:$F$18,$O3469))))</f>
        <v/>
      </c>
      <c r="N3469" s="53">
        <f>IF(K3469="","",K3469-L3469-M3469-N($I3469)-$P3469*N(Settings!$D$20))</f>
        <v/>
      </c>
      <c r="O3469">
        <f>IF($C3469="",0,IFERROR(MATCH($C3469,Settings!$D$11:$D$18,0),0))</f>
        <v/>
      </c>
      <c r="P3469">
        <f>IF(LOWER(TRIM($J3469&amp;""))="x",1,0)</f>
        <v/>
      </c>
    </row>
    <row r="3470">
      <c r="A3470" s="49" t="n"/>
      <c r="B3470" s="50" t="n"/>
      <c r="C3470" s="50" t="n"/>
      <c r="D3470" s="50" t="n"/>
      <c r="E3470" s="50" t="n"/>
      <c r="F3470" s="51" t="n"/>
      <c r="G3470" s="51" t="n"/>
      <c r="H3470" s="51" t="n"/>
      <c r="I3470" s="51" t="n"/>
      <c r="J3470" s="50" t="n"/>
      <c r="K3470" s="52">
        <f>IF(OR($A3470="",$E3470=""),"",IF($P3470=1,0,N($E3470)*N($F3470)-N($G3470)+N($H3470)))</f>
        <v/>
      </c>
      <c r="L3470" s="52">
        <f>IF(K3470="","",IF($P3470=1,0,N($E3470)*IFERROR(INDEX(Products!$D$8:$D$307,MATCH($D3470,Products!$A$8:$A$307,0)),0)))</f>
        <v/>
      </c>
      <c r="M3470" s="52">
        <f>IF(OR(K3470="",$O3470=0),IF(K3470="","",0),IF($P3470=1,0,K3470*(N(INDEX(Settings!$E$11:$E$18,$O3470))+N(INDEX(Settings!$G$11:$G$18,$O3470)))+N(INDEX(Settings!$F$11:$F$18,$O3470))))</f>
        <v/>
      </c>
      <c r="N3470" s="53">
        <f>IF(K3470="","",K3470-L3470-M3470-N($I3470)-$P3470*N(Settings!$D$20))</f>
        <v/>
      </c>
      <c r="O3470">
        <f>IF($C3470="",0,IFERROR(MATCH($C3470,Settings!$D$11:$D$18,0),0))</f>
        <v/>
      </c>
      <c r="P3470">
        <f>IF(LOWER(TRIM($J3470&amp;""))="x",1,0)</f>
        <v/>
      </c>
    </row>
    <row r="3471">
      <c r="A3471" s="49" t="n"/>
      <c r="B3471" s="50" t="n"/>
      <c r="C3471" s="50" t="n"/>
      <c r="D3471" s="50" t="n"/>
      <c r="E3471" s="50" t="n"/>
      <c r="F3471" s="51" t="n"/>
      <c r="G3471" s="51" t="n"/>
      <c r="H3471" s="51" t="n"/>
      <c r="I3471" s="51" t="n"/>
      <c r="J3471" s="50" t="n"/>
      <c r="K3471" s="52">
        <f>IF(OR($A3471="",$E3471=""),"",IF($P3471=1,0,N($E3471)*N($F3471)-N($G3471)+N($H3471)))</f>
        <v/>
      </c>
      <c r="L3471" s="52">
        <f>IF(K3471="","",IF($P3471=1,0,N($E3471)*IFERROR(INDEX(Products!$D$8:$D$307,MATCH($D3471,Products!$A$8:$A$307,0)),0)))</f>
        <v/>
      </c>
      <c r="M3471" s="52">
        <f>IF(OR(K3471="",$O3471=0),IF(K3471="","",0),IF($P3471=1,0,K3471*(N(INDEX(Settings!$E$11:$E$18,$O3471))+N(INDEX(Settings!$G$11:$G$18,$O3471)))+N(INDEX(Settings!$F$11:$F$18,$O3471))))</f>
        <v/>
      </c>
      <c r="N3471" s="53">
        <f>IF(K3471="","",K3471-L3471-M3471-N($I3471)-$P3471*N(Settings!$D$20))</f>
        <v/>
      </c>
      <c r="O3471">
        <f>IF($C3471="",0,IFERROR(MATCH($C3471,Settings!$D$11:$D$18,0),0))</f>
        <v/>
      </c>
      <c r="P3471">
        <f>IF(LOWER(TRIM($J3471&amp;""))="x",1,0)</f>
        <v/>
      </c>
    </row>
    <row r="3472">
      <c r="A3472" s="49" t="n"/>
      <c r="B3472" s="50" t="n"/>
      <c r="C3472" s="50" t="n"/>
      <c r="D3472" s="50" t="n"/>
      <c r="E3472" s="50" t="n"/>
      <c r="F3472" s="51" t="n"/>
      <c r="G3472" s="51" t="n"/>
      <c r="H3472" s="51" t="n"/>
      <c r="I3472" s="51" t="n"/>
      <c r="J3472" s="50" t="n"/>
      <c r="K3472" s="52">
        <f>IF(OR($A3472="",$E3472=""),"",IF($P3472=1,0,N($E3472)*N($F3472)-N($G3472)+N($H3472)))</f>
        <v/>
      </c>
      <c r="L3472" s="52">
        <f>IF(K3472="","",IF($P3472=1,0,N($E3472)*IFERROR(INDEX(Products!$D$8:$D$307,MATCH($D3472,Products!$A$8:$A$307,0)),0)))</f>
        <v/>
      </c>
      <c r="M3472" s="52">
        <f>IF(OR(K3472="",$O3472=0),IF(K3472="","",0),IF($P3472=1,0,K3472*(N(INDEX(Settings!$E$11:$E$18,$O3472))+N(INDEX(Settings!$G$11:$G$18,$O3472)))+N(INDEX(Settings!$F$11:$F$18,$O3472))))</f>
        <v/>
      </c>
      <c r="N3472" s="53">
        <f>IF(K3472="","",K3472-L3472-M3472-N($I3472)-$P3472*N(Settings!$D$20))</f>
        <v/>
      </c>
      <c r="O3472">
        <f>IF($C3472="",0,IFERROR(MATCH($C3472,Settings!$D$11:$D$18,0),0))</f>
        <v/>
      </c>
      <c r="P3472">
        <f>IF(LOWER(TRIM($J3472&amp;""))="x",1,0)</f>
        <v/>
      </c>
    </row>
    <row r="3473">
      <c r="A3473" s="49" t="n"/>
      <c r="B3473" s="50" t="n"/>
      <c r="C3473" s="50" t="n"/>
      <c r="D3473" s="50" t="n"/>
      <c r="E3473" s="50" t="n"/>
      <c r="F3473" s="51" t="n"/>
      <c r="G3473" s="51" t="n"/>
      <c r="H3473" s="51" t="n"/>
      <c r="I3473" s="51" t="n"/>
      <c r="J3473" s="50" t="n"/>
      <c r="K3473" s="52">
        <f>IF(OR($A3473="",$E3473=""),"",IF($P3473=1,0,N($E3473)*N($F3473)-N($G3473)+N($H3473)))</f>
        <v/>
      </c>
      <c r="L3473" s="52">
        <f>IF(K3473="","",IF($P3473=1,0,N($E3473)*IFERROR(INDEX(Products!$D$8:$D$307,MATCH($D3473,Products!$A$8:$A$307,0)),0)))</f>
        <v/>
      </c>
      <c r="M3473" s="52">
        <f>IF(OR(K3473="",$O3473=0),IF(K3473="","",0),IF($P3473=1,0,K3473*(N(INDEX(Settings!$E$11:$E$18,$O3473))+N(INDEX(Settings!$G$11:$G$18,$O3473)))+N(INDEX(Settings!$F$11:$F$18,$O3473))))</f>
        <v/>
      </c>
      <c r="N3473" s="53">
        <f>IF(K3473="","",K3473-L3473-M3473-N($I3473)-$P3473*N(Settings!$D$20))</f>
        <v/>
      </c>
      <c r="O3473">
        <f>IF($C3473="",0,IFERROR(MATCH($C3473,Settings!$D$11:$D$18,0),0))</f>
        <v/>
      </c>
      <c r="P3473">
        <f>IF(LOWER(TRIM($J3473&amp;""))="x",1,0)</f>
        <v/>
      </c>
    </row>
    <row r="3474">
      <c r="A3474" s="49" t="n"/>
      <c r="B3474" s="50" t="n"/>
      <c r="C3474" s="50" t="n"/>
      <c r="D3474" s="50" t="n"/>
      <c r="E3474" s="50" t="n"/>
      <c r="F3474" s="51" t="n"/>
      <c r="G3474" s="51" t="n"/>
      <c r="H3474" s="51" t="n"/>
      <c r="I3474" s="51" t="n"/>
      <c r="J3474" s="50" t="n"/>
      <c r="K3474" s="52">
        <f>IF(OR($A3474="",$E3474=""),"",IF($P3474=1,0,N($E3474)*N($F3474)-N($G3474)+N($H3474)))</f>
        <v/>
      </c>
      <c r="L3474" s="52">
        <f>IF(K3474="","",IF($P3474=1,0,N($E3474)*IFERROR(INDEX(Products!$D$8:$D$307,MATCH($D3474,Products!$A$8:$A$307,0)),0)))</f>
        <v/>
      </c>
      <c r="M3474" s="52">
        <f>IF(OR(K3474="",$O3474=0),IF(K3474="","",0),IF($P3474=1,0,K3474*(N(INDEX(Settings!$E$11:$E$18,$O3474))+N(INDEX(Settings!$G$11:$G$18,$O3474)))+N(INDEX(Settings!$F$11:$F$18,$O3474))))</f>
        <v/>
      </c>
      <c r="N3474" s="53">
        <f>IF(K3474="","",K3474-L3474-M3474-N($I3474)-$P3474*N(Settings!$D$20))</f>
        <v/>
      </c>
      <c r="O3474">
        <f>IF($C3474="",0,IFERROR(MATCH($C3474,Settings!$D$11:$D$18,0),0))</f>
        <v/>
      </c>
      <c r="P3474">
        <f>IF(LOWER(TRIM($J3474&amp;""))="x",1,0)</f>
        <v/>
      </c>
    </row>
    <row r="3475">
      <c r="A3475" s="49" t="n"/>
      <c r="B3475" s="50" t="n"/>
      <c r="C3475" s="50" t="n"/>
      <c r="D3475" s="50" t="n"/>
      <c r="E3475" s="50" t="n"/>
      <c r="F3475" s="51" t="n"/>
      <c r="G3475" s="51" t="n"/>
      <c r="H3475" s="51" t="n"/>
      <c r="I3475" s="51" t="n"/>
      <c r="J3475" s="50" t="n"/>
      <c r="K3475" s="52">
        <f>IF(OR($A3475="",$E3475=""),"",IF($P3475=1,0,N($E3475)*N($F3475)-N($G3475)+N($H3475)))</f>
        <v/>
      </c>
      <c r="L3475" s="52">
        <f>IF(K3475="","",IF($P3475=1,0,N($E3475)*IFERROR(INDEX(Products!$D$8:$D$307,MATCH($D3475,Products!$A$8:$A$307,0)),0)))</f>
        <v/>
      </c>
      <c r="M3475" s="52">
        <f>IF(OR(K3475="",$O3475=0),IF(K3475="","",0),IF($P3475=1,0,K3475*(N(INDEX(Settings!$E$11:$E$18,$O3475))+N(INDEX(Settings!$G$11:$G$18,$O3475)))+N(INDEX(Settings!$F$11:$F$18,$O3475))))</f>
        <v/>
      </c>
      <c r="N3475" s="53">
        <f>IF(K3475="","",K3475-L3475-M3475-N($I3475)-$P3475*N(Settings!$D$20))</f>
        <v/>
      </c>
      <c r="O3475">
        <f>IF($C3475="",0,IFERROR(MATCH($C3475,Settings!$D$11:$D$18,0),0))</f>
        <v/>
      </c>
      <c r="P3475">
        <f>IF(LOWER(TRIM($J3475&amp;""))="x",1,0)</f>
        <v/>
      </c>
    </row>
    <row r="3476">
      <c r="A3476" s="49" t="n"/>
      <c r="B3476" s="50" t="n"/>
      <c r="C3476" s="50" t="n"/>
      <c r="D3476" s="50" t="n"/>
      <c r="E3476" s="50" t="n"/>
      <c r="F3476" s="51" t="n"/>
      <c r="G3476" s="51" t="n"/>
      <c r="H3476" s="51" t="n"/>
      <c r="I3476" s="51" t="n"/>
      <c r="J3476" s="50" t="n"/>
      <c r="K3476" s="52">
        <f>IF(OR($A3476="",$E3476=""),"",IF($P3476=1,0,N($E3476)*N($F3476)-N($G3476)+N($H3476)))</f>
        <v/>
      </c>
      <c r="L3476" s="52">
        <f>IF(K3476="","",IF($P3476=1,0,N($E3476)*IFERROR(INDEX(Products!$D$8:$D$307,MATCH($D3476,Products!$A$8:$A$307,0)),0)))</f>
        <v/>
      </c>
      <c r="M3476" s="52">
        <f>IF(OR(K3476="",$O3476=0),IF(K3476="","",0),IF($P3476=1,0,K3476*(N(INDEX(Settings!$E$11:$E$18,$O3476))+N(INDEX(Settings!$G$11:$G$18,$O3476)))+N(INDEX(Settings!$F$11:$F$18,$O3476))))</f>
        <v/>
      </c>
      <c r="N3476" s="53">
        <f>IF(K3476="","",K3476-L3476-M3476-N($I3476)-$P3476*N(Settings!$D$20))</f>
        <v/>
      </c>
      <c r="O3476">
        <f>IF($C3476="",0,IFERROR(MATCH($C3476,Settings!$D$11:$D$18,0),0))</f>
        <v/>
      </c>
      <c r="P3476">
        <f>IF(LOWER(TRIM($J3476&amp;""))="x",1,0)</f>
        <v/>
      </c>
    </row>
    <row r="3477">
      <c r="A3477" s="49" t="n"/>
      <c r="B3477" s="50" t="n"/>
      <c r="C3477" s="50" t="n"/>
      <c r="D3477" s="50" t="n"/>
      <c r="E3477" s="50" t="n"/>
      <c r="F3477" s="51" t="n"/>
      <c r="G3477" s="51" t="n"/>
      <c r="H3477" s="51" t="n"/>
      <c r="I3477" s="51" t="n"/>
      <c r="J3477" s="50" t="n"/>
      <c r="K3477" s="52">
        <f>IF(OR($A3477="",$E3477=""),"",IF($P3477=1,0,N($E3477)*N($F3477)-N($G3477)+N($H3477)))</f>
        <v/>
      </c>
      <c r="L3477" s="52">
        <f>IF(K3477="","",IF($P3477=1,0,N($E3477)*IFERROR(INDEX(Products!$D$8:$D$307,MATCH($D3477,Products!$A$8:$A$307,0)),0)))</f>
        <v/>
      </c>
      <c r="M3477" s="52">
        <f>IF(OR(K3477="",$O3477=0),IF(K3477="","",0),IF($P3477=1,0,K3477*(N(INDEX(Settings!$E$11:$E$18,$O3477))+N(INDEX(Settings!$G$11:$G$18,$O3477)))+N(INDEX(Settings!$F$11:$F$18,$O3477))))</f>
        <v/>
      </c>
      <c r="N3477" s="53">
        <f>IF(K3477="","",K3477-L3477-M3477-N($I3477)-$P3477*N(Settings!$D$20))</f>
        <v/>
      </c>
      <c r="O3477">
        <f>IF($C3477="",0,IFERROR(MATCH($C3477,Settings!$D$11:$D$18,0),0))</f>
        <v/>
      </c>
      <c r="P3477">
        <f>IF(LOWER(TRIM($J3477&amp;""))="x",1,0)</f>
        <v/>
      </c>
    </row>
    <row r="3478">
      <c r="A3478" s="49" t="n"/>
      <c r="B3478" s="50" t="n"/>
      <c r="C3478" s="50" t="n"/>
      <c r="D3478" s="50" t="n"/>
      <c r="E3478" s="50" t="n"/>
      <c r="F3478" s="51" t="n"/>
      <c r="G3478" s="51" t="n"/>
      <c r="H3478" s="51" t="n"/>
      <c r="I3478" s="51" t="n"/>
      <c r="J3478" s="50" t="n"/>
      <c r="K3478" s="52">
        <f>IF(OR($A3478="",$E3478=""),"",IF($P3478=1,0,N($E3478)*N($F3478)-N($G3478)+N($H3478)))</f>
        <v/>
      </c>
      <c r="L3478" s="52">
        <f>IF(K3478="","",IF($P3478=1,0,N($E3478)*IFERROR(INDEX(Products!$D$8:$D$307,MATCH($D3478,Products!$A$8:$A$307,0)),0)))</f>
        <v/>
      </c>
      <c r="M3478" s="52">
        <f>IF(OR(K3478="",$O3478=0),IF(K3478="","",0),IF($P3478=1,0,K3478*(N(INDEX(Settings!$E$11:$E$18,$O3478))+N(INDEX(Settings!$G$11:$G$18,$O3478)))+N(INDEX(Settings!$F$11:$F$18,$O3478))))</f>
        <v/>
      </c>
      <c r="N3478" s="53">
        <f>IF(K3478="","",K3478-L3478-M3478-N($I3478)-$P3478*N(Settings!$D$20))</f>
        <v/>
      </c>
      <c r="O3478">
        <f>IF($C3478="",0,IFERROR(MATCH($C3478,Settings!$D$11:$D$18,0),0))</f>
        <v/>
      </c>
      <c r="P3478">
        <f>IF(LOWER(TRIM($J3478&amp;""))="x",1,0)</f>
        <v/>
      </c>
    </row>
    <row r="3479">
      <c r="A3479" s="49" t="n"/>
      <c r="B3479" s="50" t="n"/>
      <c r="C3479" s="50" t="n"/>
      <c r="D3479" s="50" t="n"/>
      <c r="E3479" s="50" t="n"/>
      <c r="F3479" s="51" t="n"/>
      <c r="G3479" s="51" t="n"/>
      <c r="H3479" s="51" t="n"/>
      <c r="I3479" s="51" t="n"/>
      <c r="J3479" s="50" t="n"/>
      <c r="K3479" s="52">
        <f>IF(OR($A3479="",$E3479=""),"",IF($P3479=1,0,N($E3479)*N($F3479)-N($G3479)+N($H3479)))</f>
        <v/>
      </c>
      <c r="L3479" s="52">
        <f>IF(K3479="","",IF($P3479=1,0,N($E3479)*IFERROR(INDEX(Products!$D$8:$D$307,MATCH($D3479,Products!$A$8:$A$307,0)),0)))</f>
        <v/>
      </c>
      <c r="M3479" s="52">
        <f>IF(OR(K3479="",$O3479=0),IF(K3479="","",0),IF($P3479=1,0,K3479*(N(INDEX(Settings!$E$11:$E$18,$O3479))+N(INDEX(Settings!$G$11:$G$18,$O3479)))+N(INDEX(Settings!$F$11:$F$18,$O3479))))</f>
        <v/>
      </c>
      <c r="N3479" s="53">
        <f>IF(K3479="","",K3479-L3479-M3479-N($I3479)-$P3479*N(Settings!$D$20))</f>
        <v/>
      </c>
      <c r="O3479">
        <f>IF($C3479="",0,IFERROR(MATCH($C3479,Settings!$D$11:$D$18,0),0))</f>
        <v/>
      </c>
      <c r="P3479">
        <f>IF(LOWER(TRIM($J3479&amp;""))="x",1,0)</f>
        <v/>
      </c>
    </row>
    <row r="3480">
      <c r="A3480" s="49" t="n"/>
      <c r="B3480" s="50" t="n"/>
      <c r="C3480" s="50" t="n"/>
      <c r="D3480" s="50" t="n"/>
      <c r="E3480" s="50" t="n"/>
      <c r="F3480" s="51" t="n"/>
      <c r="G3480" s="51" t="n"/>
      <c r="H3480" s="51" t="n"/>
      <c r="I3480" s="51" t="n"/>
      <c r="J3480" s="50" t="n"/>
      <c r="K3480" s="52">
        <f>IF(OR($A3480="",$E3480=""),"",IF($P3480=1,0,N($E3480)*N($F3480)-N($G3480)+N($H3480)))</f>
        <v/>
      </c>
      <c r="L3480" s="52">
        <f>IF(K3480="","",IF($P3480=1,0,N($E3480)*IFERROR(INDEX(Products!$D$8:$D$307,MATCH($D3480,Products!$A$8:$A$307,0)),0)))</f>
        <v/>
      </c>
      <c r="M3480" s="52">
        <f>IF(OR(K3480="",$O3480=0),IF(K3480="","",0),IF($P3480=1,0,K3480*(N(INDEX(Settings!$E$11:$E$18,$O3480))+N(INDEX(Settings!$G$11:$G$18,$O3480)))+N(INDEX(Settings!$F$11:$F$18,$O3480))))</f>
        <v/>
      </c>
      <c r="N3480" s="53">
        <f>IF(K3480="","",K3480-L3480-M3480-N($I3480)-$P3480*N(Settings!$D$20))</f>
        <v/>
      </c>
      <c r="O3480">
        <f>IF($C3480="",0,IFERROR(MATCH($C3480,Settings!$D$11:$D$18,0),0))</f>
        <v/>
      </c>
      <c r="P3480">
        <f>IF(LOWER(TRIM($J3480&amp;""))="x",1,0)</f>
        <v/>
      </c>
    </row>
    <row r="3481">
      <c r="A3481" s="49" t="n"/>
      <c r="B3481" s="50" t="n"/>
      <c r="C3481" s="50" t="n"/>
      <c r="D3481" s="50" t="n"/>
      <c r="E3481" s="50" t="n"/>
      <c r="F3481" s="51" t="n"/>
      <c r="G3481" s="51" t="n"/>
      <c r="H3481" s="51" t="n"/>
      <c r="I3481" s="51" t="n"/>
      <c r="J3481" s="50" t="n"/>
      <c r="K3481" s="52">
        <f>IF(OR($A3481="",$E3481=""),"",IF($P3481=1,0,N($E3481)*N($F3481)-N($G3481)+N($H3481)))</f>
        <v/>
      </c>
      <c r="L3481" s="52">
        <f>IF(K3481="","",IF($P3481=1,0,N($E3481)*IFERROR(INDEX(Products!$D$8:$D$307,MATCH($D3481,Products!$A$8:$A$307,0)),0)))</f>
        <v/>
      </c>
      <c r="M3481" s="52">
        <f>IF(OR(K3481="",$O3481=0),IF(K3481="","",0),IF($P3481=1,0,K3481*(N(INDEX(Settings!$E$11:$E$18,$O3481))+N(INDEX(Settings!$G$11:$G$18,$O3481)))+N(INDEX(Settings!$F$11:$F$18,$O3481))))</f>
        <v/>
      </c>
      <c r="N3481" s="53">
        <f>IF(K3481="","",K3481-L3481-M3481-N($I3481)-$P3481*N(Settings!$D$20))</f>
        <v/>
      </c>
      <c r="O3481">
        <f>IF($C3481="",0,IFERROR(MATCH($C3481,Settings!$D$11:$D$18,0),0))</f>
        <v/>
      </c>
      <c r="P3481">
        <f>IF(LOWER(TRIM($J3481&amp;""))="x",1,0)</f>
        <v/>
      </c>
    </row>
    <row r="3482">
      <c r="A3482" s="49" t="n"/>
      <c r="B3482" s="50" t="n"/>
      <c r="C3482" s="50" t="n"/>
      <c r="D3482" s="50" t="n"/>
      <c r="E3482" s="50" t="n"/>
      <c r="F3482" s="51" t="n"/>
      <c r="G3482" s="51" t="n"/>
      <c r="H3482" s="51" t="n"/>
      <c r="I3482" s="51" t="n"/>
      <c r="J3482" s="50" t="n"/>
      <c r="K3482" s="52">
        <f>IF(OR($A3482="",$E3482=""),"",IF($P3482=1,0,N($E3482)*N($F3482)-N($G3482)+N($H3482)))</f>
        <v/>
      </c>
      <c r="L3482" s="52">
        <f>IF(K3482="","",IF($P3482=1,0,N($E3482)*IFERROR(INDEX(Products!$D$8:$D$307,MATCH($D3482,Products!$A$8:$A$307,0)),0)))</f>
        <v/>
      </c>
      <c r="M3482" s="52">
        <f>IF(OR(K3482="",$O3482=0),IF(K3482="","",0),IF($P3482=1,0,K3482*(N(INDEX(Settings!$E$11:$E$18,$O3482))+N(INDEX(Settings!$G$11:$G$18,$O3482)))+N(INDEX(Settings!$F$11:$F$18,$O3482))))</f>
        <v/>
      </c>
      <c r="N3482" s="53">
        <f>IF(K3482="","",K3482-L3482-M3482-N($I3482)-$P3482*N(Settings!$D$20))</f>
        <v/>
      </c>
      <c r="O3482">
        <f>IF($C3482="",0,IFERROR(MATCH($C3482,Settings!$D$11:$D$18,0),0))</f>
        <v/>
      </c>
      <c r="P3482">
        <f>IF(LOWER(TRIM($J3482&amp;""))="x",1,0)</f>
        <v/>
      </c>
    </row>
    <row r="3483">
      <c r="A3483" s="49" t="n"/>
      <c r="B3483" s="50" t="n"/>
      <c r="C3483" s="50" t="n"/>
      <c r="D3483" s="50" t="n"/>
      <c r="E3483" s="50" t="n"/>
      <c r="F3483" s="51" t="n"/>
      <c r="G3483" s="51" t="n"/>
      <c r="H3483" s="51" t="n"/>
      <c r="I3483" s="51" t="n"/>
      <c r="J3483" s="50" t="n"/>
      <c r="K3483" s="52">
        <f>IF(OR($A3483="",$E3483=""),"",IF($P3483=1,0,N($E3483)*N($F3483)-N($G3483)+N($H3483)))</f>
        <v/>
      </c>
      <c r="L3483" s="52">
        <f>IF(K3483="","",IF($P3483=1,0,N($E3483)*IFERROR(INDEX(Products!$D$8:$D$307,MATCH($D3483,Products!$A$8:$A$307,0)),0)))</f>
        <v/>
      </c>
      <c r="M3483" s="52">
        <f>IF(OR(K3483="",$O3483=0),IF(K3483="","",0),IF($P3483=1,0,K3483*(N(INDEX(Settings!$E$11:$E$18,$O3483))+N(INDEX(Settings!$G$11:$G$18,$O3483)))+N(INDEX(Settings!$F$11:$F$18,$O3483))))</f>
        <v/>
      </c>
      <c r="N3483" s="53">
        <f>IF(K3483="","",K3483-L3483-M3483-N($I3483)-$P3483*N(Settings!$D$20))</f>
        <v/>
      </c>
      <c r="O3483">
        <f>IF($C3483="",0,IFERROR(MATCH($C3483,Settings!$D$11:$D$18,0),0))</f>
        <v/>
      </c>
      <c r="P3483">
        <f>IF(LOWER(TRIM($J3483&amp;""))="x",1,0)</f>
        <v/>
      </c>
    </row>
    <row r="3484">
      <c r="A3484" s="49" t="n"/>
      <c r="B3484" s="50" t="n"/>
      <c r="C3484" s="50" t="n"/>
      <c r="D3484" s="50" t="n"/>
      <c r="E3484" s="50" t="n"/>
      <c r="F3484" s="51" t="n"/>
      <c r="G3484" s="51" t="n"/>
      <c r="H3484" s="51" t="n"/>
      <c r="I3484" s="51" t="n"/>
      <c r="J3484" s="50" t="n"/>
      <c r="K3484" s="52">
        <f>IF(OR($A3484="",$E3484=""),"",IF($P3484=1,0,N($E3484)*N($F3484)-N($G3484)+N($H3484)))</f>
        <v/>
      </c>
      <c r="L3484" s="52">
        <f>IF(K3484="","",IF($P3484=1,0,N($E3484)*IFERROR(INDEX(Products!$D$8:$D$307,MATCH($D3484,Products!$A$8:$A$307,0)),0)))</f>
        <v/>
      </c>
      <c r="M3484" s="52">
        <f>IF(OR(K3484="",$O3484=0),IF(K3484="","",0),IF($P3484=1,0,K3484*(N(INDEX(Settings!$E$11:$E$18,$O3484))+N(INDEX(Settings!$G$11:$G$18,$O3484)))+N(INDEX(Settings!$F$11:$F$18,$O3484))))</f>
        <v/>
      </c>
      <c r="N3484" s="53">
        <f>IF(K3484="","",K3484-L3484-M3484-N($I3484)-$P3484*N(Settings!$D$20))</f>
        <v/>
      </c>
      <c r="O3484">
        <f>IF($C3484="",0,IFERROR(MATCH($C3484,Settings!$D$11:$D$18,0),0))</f>
        <v/>
      </c>
      <c r="P3484">
        <f>IF(LOWER(TRIM($J3484&amp;""))="x",1,0)</f>
        <v/>
      </c>
    </row>
    <row r="3485">
      <c r="A3485" s="49" t="n"/>
      <c r="B3485" s="50" t="n"/>
      <c r="C3485" s="50" t="n"/>
      <c r="D3485" s="50" t="n"/>
      <c r="E3485" s="50" t="n"/>
      <c r="F3485" s="51" t="n"/>
      <c r="G3485" s="51" t="n"/>
      <c r="H3485" s="51" t="n"/>
      <c r="I3485" s="51" t="n"/>
      <c r="J3485" s="50" t="n"/>
      <c r="K3485" s="52">
        <f>IF(OR($A3485="",$E3485=""),"",IF($P3485=1,0,N($E3485)*N($F3485)-N($G3485)+N($H3485)))</f>
        <v/>
      </c>
      <c r="L3485" s="52">
        <f>IF(K3485="","",IF($P3485=1,0,N($E3485)*IFERROR(INDEX(Products!$D$8:$D$307,MATCH($D3485,Products!$A$8:$A$307,0)),0)))</f>
        <v/>
      </c>
      <c r="M3485" s="52">
        <f>IF(OR(K3485="",$O3485=0),IF(K3485="","",0),IF($P3485=1,0,K3485*(N(INDEX(Settings!$E$11:$E$18,$O3485))+N(INDEX(Settings!$G$11:$G$18,$O3485)))+N(INDEX(Settings!$F$11:$F$18,$O3485))))</f>
        <v/>
      </c>
      <c r="N3485" s="53">
        <f>IF(K3485="","",K3485-L3485-M3485-N($I3485)-$P3485*N(Settings!$D$20))</f>
        <v/>
      </c>
      <c r="O3485">
        <f>IF($C3485="",0,IFERROR(MATCH($C3485,Settings!$D$11:$D$18,0),0))</f>
        <v/>
      </c>
      <c r="P3485">
        <f>IF(LOWER(TRIM($J3485&amp;""))="x",1,0)</f>
        <v/>
      </c>
    </row>
    <row r="3486">
      <c r="A3486" s="49" t="n"/>
      <c r="B3486" s="50" t="n"/>
      <c r="C3486" s="50" t="n"/>
      <c r="D3486" s="50" t="n"/>
      <c r="E3486" s="50" t="n"/>
      <c r="F3486" s="51" t="n"/>
      <c r="G3486" s="51" t="n"/>
      <c r="H3486" s="51" t="n"/>
      <c r="I3486" s="51" t="n"/>
      <c r="J3486" s="50" t="n"/>
      <c r="K3486" s="52">
        <f>IF(OR($A3486="",$E3486=""),"",IF($P3486=1,0,N($E3486)*N($F3486)-N($G3486)+N($H3486)))</f>
        <v/>
      </c>
      <c r="L3486" s="52">
        <f>IF(K3486="","",IF($P3486=1,0,N($E3486)*IFERROR(INDEX(Products!$D$8:$D$307,MATCH($D3486,Products!$A$8:$A$307,0)),0)))</f>
        <v/>
      </c>
      <c r="M3486" s="52">
        <f>IF(OR(K3486="",$O3486=0),IF(K3486="","",0),IF($P3486=1,0,K3486*(N(INDEX(Settings!$E$11:$E$18,$O3486))+N(INDEX(Settings!$G$11:$G$18,$O3486)))+N(INDEX(Settings!$F$11:$F$18,$O3486))))</f>
        <v/>
      </c>
      <c r="N3486" s="53">
        <f>IF(K3486="","",K3486-L3486-M3486-N($I3486)-$P3486*N(Settings!$D$20))</f>
        <v/>
      </c>
      <c r="O3486">
        <f>IF($C3486="",0,IFERROR(MATCH($C3486,Settings!$D$11:$D$18,0),0))</f>
        <v/>
      </c>
      <c r="P3486">
        <f>IF(LOWER(TRIM($J3486&amp;""))="x",1,0)</f>
        <v/>
      </c>
    </row>
    <row r="3487">
      <c r="A3487" s="49" t="n"/>
      <c r="B3487" s="50" t="n"/>
      <c r="C3487" s="50" t="n"/>
      <c r="D3487" s="50" t="n"/>
      <c r="E3487" s="50" t="n"/>
      <c r="F3487" s="51" t="n"/>
      <c r="G3487" s="51" t="n"/>
      <c r="H3487" s="51" t="n"/>
      <c r="I3487" s="51" t="n"/>
      <c r="J3487" s="50" t="n"/>
      <c r="K3487" s="52">
        <f>IF(OR($A3487="",$E3487=""),"",IF($P3487=1,0,N($E3487)*N($F3487)-N($G3487)+N($H3487)))</f>
        <v/>
      </c>
      <c r="L3487" s="52">
        <f>IF(K3487="","",IF($P3487=1,0,N($E3487)*IFERROR(INDEX(Products!$D$8:$D$307,MATCH($D3487,Products!$A$8:$A$307,0)),0)))</f>
        <v/>
      </c>
      <c r="M3487" s="52">
        <f>IF(OR(K3487="",$O3487=0),IF(K3487="","",0),IF($P3487=1,0,K3487*(N(INDEX(Settings!$E$11:$E$18,$O3487))+N(INDEX(Settings!$G$11:$G$18,$O3487)))+N(INDEX(Settings!$F$11:$F$18,$O3487))))</f>
        <v/>
      </c>
      <c r="N3487" s="53">
        <f>IF(K3487="","",K3487-L3487-M3487-N($I3487)-$P3487*N(Settings!$D$20))</f>
        <v/>
      </c>
      <c r="O3487">
        <f>IF($C3487="",0,IFERROR(MATCH($C3487,Settings!$D$11:$D$18,0),0))</f>
        <v/>
      </c>
      <c r="P3487">
        <f>IF(LOWER(TRIM($J3487&amp;""))="x",1,0)</f>
        <v/>
      </c>
    </row>
    <row r="3488">
      <c r="A3488" s="49" t="n"/>
      <c r="B3488" s="50" t="n"/>
      <c r="C3488" s="50" t="n"/>
      <c r="D3488" s="50" t="n"/>
      <c r="E3488" s="50" t="n"/>
      <c r="F3488" s="51" t="n"/>
      <c r="G3488" s="51" t="n"/>
      <c r="H3488" s="51" t="n"/>
      <c r="I3488" s="51" t="n"/>
      <c r="J3488" s="50" t="n"/>
      <c r="K3488" s="52">
        <f>IF(OR($A3488="",$E3488=""),"",IF($P3488=1,0,N($E3488)*N($F3488)-N($G3488)+N($H3488)))</f>
        <v/>
      </c>
      <c r="L3488" s="52">
        <f>IF(K3488="","",IF($P3488=1,0,N($E3488)*IFERROR(INDEX(Products!$D$8:$D$307,MATCH($D3488,Products!$A$8:$A$307,0)),0)))</f>
        <v/>
      </c>
      <c r="M3488" s="52">
        <f>IF(OR(K3488="",$O3488=0),IF(K3488="","",0),IF($P3488=1,0,K3488*(N(INDEX(Settings!$E$11:$E$18,$O3488))+N(INDEX(Settings!$G$11:$G$18,$O3488)))+N(INDEX(Settings!$F$11:$F$18,$O3488))))</f>
        <v/>
      </c>
      <c r="N3488" s="53">
        <f>IF(K3488="","",K3488-L3488-M3488-N($I3488)-$P3488*N(Settings!$D$20))</f>
        <v/>
      </c>
      <c r="O3488">
        <f>IF($C3488="",0,IFERROR(MATCH($C3488,Settings!$D$11:$D$18,0),0))</f>
        <v/>
      </c>
      <c r="P3488">
        <f>IF(LOWER(TRIM($J3488&amp;""))="x",1,0)</f>
        <v/>
      </c>
    </row>
    <row r="3489">
      <c r="A3489" s="49" t="n"/>
      <c r="B3489" s="50" t="n"/>
      <c r="C3489" s="50" t="n"/>
      <c r="D3489" s="50" t="n"/>
      <c r="E3489" s="50" t="n"/>
      <c r="F3489" s="51" t="n"/>
      <c r="G3489" s="51" t="n"/>
      <c r="H3489" s="51" t="n"/>
      <c r="I3489" s="51" t="n"/>
      <c r="J3489" s="50" t="n"/>
      <c r="K3489" s="52">
        <f>IF(OR($A3489="",$E3489=""),"",IF($P3489=1,0,N($E3489)*N($F3489)-N($G3489)+N($H3489)))</f>
        <v/>
      </c>
      <c r="L3489" s="52">
        <f>IF(K3489="","",IF($P3489=1,0,N($E3489)*IFERROR(INDEX(Products!$D$8:$D$307,MATCH($D3489,Products!$A$8:$A$307,0)),0)))</f>
        <v/>
      </c>
      <c r="M3489" s="52">
        <f>IF(OR(K3489="",$O3489=0),IF(K3489="","",0),IF($P3489=1,0,K3489*(N(INDEX(Settings!$E$11:$E$18,$O3489))+N(INDEX(Settings!$G$11:$G$18,$O3489)))+N(INDEX(Settings!$F$11:$F$18,$O3489))))</f>
        <v/>
      </c>
      <c r="N3489" s="53">
        <f>IF(K3489="","",K3489-L3489-M3489-N($I3489)-$P3489*N(Settings!$D$20))</f>
        <v/>
      </c>
      <c r="O3489">
        <f>IF($C3489="",0,IFERROR(MATCH($C3489,Settings!$D$11:$D$18,0),0))</f>
        <v/>
      </c>
      <c r="P3489">
        <f>IF(LOWER(TRIM($J3489&amp;""))="x",1,0)</f>
        <v/>
      </c>
    </row>
    <row r="3490">
      <c r="A3490" s="49" t="n"/>
      <c r="B3490" s="50" t="n"/>
      <c r="C3490" s="50" t="n"/>
      <c r="D3490" s="50" t="n"/>
      <c r="E3490" s="50" t="n"/>
      <c r="F3490" s="51" t="n"/>
      <c r="G3490" s="51" t="n"/>
      <c r="H3490" s="51" t="n"/>
      <c r="I3490" s="51" t="n"/>
      <c r="J3490" s="50" t="n"/>
      <c r="K3490" s="52">
        <f>IF(OR($A3490="",$E3490=""),"",IF($P3490=1,0,N($E3490)*N($F3490)-N($G3490)+N($H3490)))</f>
        <v/>
      </c>
      <c r="L3490" s="52">
        <f>IF(K3490="","",IF($P3490=1,0,N($E3490)*IFERROR(INDEX(Products!$D$8:$D$307,MATCH($D3490,Products!$A$8:$A$307,0)),0)))</f>
        <v/>
      </c>
      <c r="M3490" s="52">
        <f>IF(OR(K3490="",$O3490=0),IF(K3490="","",0),IF($P3490=1,0,K3490*(N(INDEX(Settings!$E$11:$E$18,$O3490))+N(INDEX(Settings!$G$11:$G$18,$O3490)))+N(INDEX(Settings!$F$11:$F$18,$O3490))))</f>
        <v/>
      </c>
      <c r="N3490" s="53">
        <f>IF(K3490="","",K3490-L3490-M3490-N($I3490)-$P3490*N(Settings!$D$20))</f>
        <v/>
      </c>
      <c r="O3490">
        <f>IF($C3490="",0,IFERROR(MATCH($C3490,Settings!$D$11:$D$18,0),0))</f>
        <v/>
      </c>
      <c r="P3490">
        <f>IF(LOWER(TRIM($J3490&amp;""))="x",1,0)</f>
        <v/>
      </c>
    </row>
    <row r="3491">
      <c r="A3491" s="49" t="n"/>
      <c r="B3491" s="50" t="n"/>
      <c r="C3491" s="50" t="n"/>
      <c r="D3491" s="50" t="n"/>
      <c r="E3491" s="50" t="n"/>
      <c r="F3491" s="51" t="n"/>
      <c r="G3491" s="51" t="n"/>
      <c r="H3491" s="51" t="n"/>
      <c r="I3491" s="51" t="n"/>
      <c r="J3491" s="50" t="n"/>
      <c r="K3491" s="52">
        <f>IF(OR($A3491="",$E3491=""),"",IF($P3491=1,0,N($E3491)*N($F3491)-N($G3491)+N($H3491)))</f>
        <v/>
      </c>
      <c r="L3491" s="52">
        <f>IF(K3491="","",IF($P3491=1,0,N($E3491)*IFERROR(INDEX(Products!$D$8:$D$307,MATCH($D3491,Products!$A$8:$A$307,0)),0)))</f>
        <v/>
      </c>
      <c r="M3491" s="52">
        <f>IF(OR(K3491="",$O3491=0),IF(K3491="","",0),IF($P3491=1,0,K3491*(N(INDEX(Settings!$E$11:$E$18,$O3491))+N(INDEX(Settings!$G$11:$G$18,$O3491)))+N(INDEX(Settings!$F$11:$F$18,$O3491))))</f>
        <v/>
      </c>
      <c r="N3491" s="53">
        <f>IF(K3491="","",K3491-L3491-M3491-N($I3491)-$P3491*N(Settings!$D$20))</f>
        <v/>
      </c>
      <c r="O3491">
        <f>IF($C3491="",0,IFERROR(MATCH($C3491,Settings!$D$11:$D$18,0),0))</f>
        <v/>
      </c>
      <c r="P3491">
        <f>IF(LOWER(TRIM($J3491&amp;""))="x",1,0)</f>
        <v/>
      </c>
    </row>
    <row r="3492">
      <c r="A3492" s="49" t="n"/>
      <c r="B3492" s="50" t="n"/>
      <c r="C3492" s="50" t="n"/>
      <c r="D3492" s="50" t="n"/>
      <c r="E3492" s="50" t="n"/>
      <c r="F3492" s="51" t="n"/>
      <c r="G3492" s="51" t="n"/>
      <c r="H3492" s="51" t="n"/>
      <c r="I3492" s="51" t="n"/>
      <c r="J3492" s="50" t="n"/>
      <c r="K3492" s="52">
        <f>IF(OR($A3492="",$E3492=""),"",IF($P3492=1,0,N($E3492)*N($F3492)-N($G3492)+N($H3492)))</f>
        <v/>
      </c>
      <c r="L3492" s="52">
        <f>IF(K3492="","",IF($P3492=1,0,N($E3492)*IFERROR(INDEX(Products!$D$8:$D$307,MATCH($D3492,Products!$A$8:$A$307,0)),0)))</f>
        <v/>
      </c>
      <c r="M3492" s="52">
        <f>IF(OR(K3492="",$O3492=0),IF(K3492="","",0),IF($P3492=1,0,K3492*(N(INDEX(Settings!$E$11:$E$18,$O3492))+N(INDEX(Settings!$G$11:$G$18,$O3492)))+N(INDEX(Settings!$F$11:$F$18,$O3492))))</f>
        <v/>
      </c>
      <c r="N3492" s="53">
        <f>IF(K3492="","",K3492-L3492-M3492-N($I3492)-$P3492*N(Settings!$D$20))</f>
        <v/>
      </c>
      <c r="O3492">
        <f>IF($C3492="",0,IFERROR(MATCH($C3492,Settings!$D$11:$D$18,0),0))</f>
        <v/>
      </c>
      <c r="P3492">
        <f>IF(LOWER(TRIM($J3492&amp;""))="x",1,0)</f>
        <v/>
      </c>
    </row>
    <row r="3493">
      <c r="A3493" s="49" t="n"/>
      <c r="B3493" s="50" t="n"/>
      <c r="C3493" s="50" t="n"/>
      <c r="D3493" s="50" t="n"/>
      <c r="E3493" s="50" t="n"/>
      <c r="F3493" s="51" t="n"/>
      <c r="G3493" s="51" t="n"/>
      <c r="H3493" s="51" t="n"/>
      <c r="I3493" s="51" t="n"/>
      <c r="J3493" s="50" t="n"/>
      <c r="K3493" s="52">
        <f>IF(OR($A3493="",$E3493=""),"",IF($P3493=1,0,N($E3493)*N($F3493)-N($G3493)+N($H3493)))</f>
        <v/>
      </c>
      <c r="L3493" s="52">
        <f>IF(K3493="","",IF($P3493=1,0,N($E3493)*IFERROR(INDEX(Products!$D$8:$D$307,MATCH($D3493,Products!$A$8:$A$307,0)),0)))</f>
        <v/>
      </c>
      <c r="M3493" s="52">
        <f>IF(OR(K3493="",$O3493=0),IF(K3493="","",0),IF($P3493=1,0,K3493*(N(INDEX(Settings!$E$11:$E$18,$O3493))+N(INDEX(Settings!$G$11:$G$18,$O3493)))+N(INDEX(Settings!$F$11:$F$18,$O3493))))</f>
        <v/>
      </c>
      <c r="N3493" s="53">
        <f>IF(K3493="","",K3493-L3493-M3493-N($I3493)-$P3493*N(Settings!$D$20))</f>
        <v/>
      </c>
      <c r="O3493">
        <f>IF($C3493="",0,IFERROR(MATCH($C3493,Settings!$D$11:$D$18,0),0))</f>
        <v/>
      </c>
      <c r="P3493">
        <f>IF(LOWER(TRIM($J3493&amp;""))="x",1,0)</f>
        <v/>
      </c>
    </row>
    <row r="3494">
      <c r="A3494" s="49" t="n"/>
      <c r="B3494" s="50" t="n"/>
      <c r="C3494" s="50" t="n"/>
      <c r="D3494" s="50" t="n"/>
      <c r="E3494" s="50" t="n"/>
      <c r="F3494" s="51" t="n"/>
      <c r="G3494" s="51" t="n"/>
      <c r="H3494" s="51" t="n"/>
      <c r="I3494" s="51" t="n"/>
      <c r="J3494" s="50" t="n"/>
      <c r="K3494" s="52">
        <f>IF(OR($A3494="",$E3494=""),"",IF($P3494=1,0,N($E3494)*N($F3494)-N($G3494)+N($H3494)))</f>
        <v/>
      </c>
      <c r="L3494" s="52">
        <f>IF(K3494="","",IF($P3494=1,0,N($E3494)*IFERROR(INDEX(Products!$D$8:$D$307,MATCH($D3494,Products!$A$8:$A$307,0)),0)))</f>
        <v/>
      </c>
      <c r="M3494" s="52">
        <f>IF(OR(K3494="",$O3494=0),IF(K3494="","",0),IF($P3494=1,0,K3494*(N(INDEX(Settings!$E$11:$E$18,$O3494))+N(INDEX(Settings!$G$11:$G$18,$O3494)))+N(INDEX(Settings!$F$11:$F$18,$O3494))))</f>
        <v/>
      </c>
      <c r="N3494" s="53">
        <f>IF(K3494="","",K3494-L3494-M3494-N($I3494)-$P3494*N(Settings!$D$20))</f>
        <v/>
      </c>
      <c r="O3494">
        <f>IF($C3494="",0,IFERROR(MATCH($C3494,Settings!$D$11:$D$18,0),0))</f>
        <v/>
      </c>
      <c r="P3494">
        <f>IF(LOWER(TRIM($J3494&amp;""))="x",1,0)</f>
        <v/>
      </c>
    </row>
    <row r="3495">
      <c r="A3495" s="49" t="n"/>
      <c r="B3495" s="50" t="n"/>
      <c r="C3495" s="50" t="n"/>
      <c r="D3495" s="50" t="n"/>
      <c r="E3495" s="50" t="n"/>
      <c r="F3495" s="51" t="n"/>
      <c r="G3495" s="51" t="n"/>
      <c r="H3495" s="51" t="n"/>
      <c r="I3495" s="51" t="n"/>
      <c r="J3495" s="50" t="n"/>
      <c r="K3495" s="52">
        <f>IF(OR($A3495="",$E3495=""),"",IF($P3495=1,0,N($E3495)*N($F3495)-N($G3495)+N($H3495)))</f>
        <v/>
      </c>
      <c r="L3495" s="52">
        <f>IF(K3495="","",IF($P3495=1,0,N($E3495)*IFERROR(INDEX(Products!$D$8:$D$307,MATCH($D3495,Products!$A$8:$A$307,0)),0)))</f>
        <v/>
      </c>
      <c r="M3495" s="52">
        <f>IF(OR(K3495="",$O3495=0),IF(K3495="","",0),IF($P3495=1,0,K3495*(N(INDEX(Settings!$E$11:$E$18,$O3495))+N(INDEX(Settings!$G$11:$G$18,$O3495)))+N(INDEX(Settings!$F$11:$F$18,$O3495))))</f>
        <v/>
      </c>
      <c r="N3495" s="53">
        <f>IF(K3495="","",K3495-L3495-M3495-N($I3495)-$P3495*N(Settings!$D$20))</f>
        <v/>
      </c>
      <c r="O3495">
        <f>IF($C3495="",0,IFERROR(MATCH($C3495,Settings!$D$11:$D$18,0),0))</f>
        <v/>
      </c>
      <c r="P3495">
        <f>IF(LOWER(TRIM($J3495&amp;""))="x",1,0)</f>
        <v/>
      </c>
    </row>
    <row r="3496">
      <c r="A3496" s="49" t="n"/>
      <c r="B3496" s="50" t="n"/>
      <c r="C3496" s="50" t="n"/>
      <c r="D3496" s="50" t="n"/>
      <c r="E3496" s="50" t="n"/>
      <c r="F3496" s="51" t="n"/>
      <c r="G3496" s="51" t="n"/>
      <c r="H3496" s="51" t="n"/>
      <c r="I3496" s="51" t="n"/>
      <c r="J3496" s="50" t="n"/>
      <c r="K3496" s="52">
        <f>IF(OR($A3496="",$E3496=""),"",IF($P3496=1,0,N($E3496)*N($F3496)-N($G3496)+N($H3496)))</f>
        <v/>
      </c>
      <c r="L3496" s="52">
        <f>IF(K3496="","",IF($P3496=1,0,N($E3496)*IFERROR(INDEX(Products!$D$8:$D$307,MATCH($D3496,Products!$A$8:$A$307,0)),0)))</f>
        <v/>
      </c>
      <c r="M3496" s="52">
        <f>IF(OR(K3496="",$O3496=0),IF(K3496="","",0),IF($P3496=1,0,K3496*(N(INDEX(Settings!$E$11:$E$18,$O3496))+N(INDEX(Settings!$G$11:$G$18,$O3496)))+N(INDEX(Settings!$F$11:$F$18,$O3496))))</f>
        <v/>
      </c>
      <c r="N3496" s="53">
        <f>IF(K3496="","",K3496-L3496-M3496-N($I3496)-$P3496*N(Settings!$D$20))</f>
        <v/>
      </c>
      <c r="O3496">
        <f>IF($C3496="",0,IFERROR(MATCH($C3496,Settings!$D$11:$D$18,0),0))</f>
        <v/>
      </c>
      <c r="P3496">
        <f>IF(LOWER(TRIM($J3496&amp;""))="x",1,0)</f>
        <v/>
      </c>
    </row>
    <row r="3497">
      <c r="A3497" s="49" t="n"/>
      <c r="B3497" s="50" t="n"/>
      <c r="C3497" s="50" t="n"/>
      <c r="D3497" s="50" t="n"/>
      <c r="E3497" s="50" t="n"/>
      <c r="F3497" s="51" t="n"/>
      <c r="G3497" s="51" t="n"/>
      <c r="H3497" s="51" t="n"/>
      <c r="I3497" s="51" t="n"/>
      <c r="J3497" s="50" t="n"/>
      <c r="K3497" s="52">
        <f>IF(OR($A3497="",$E3497=""),"",IF($P3497=1,0,N($E3497)*N($F3497)-N($G3497)+N($H3497)))</f>
        <v/>
      </c>
      <c r="L3497" s="52">
        <f>IF(K3497="","",IF($P3497=1,0,N($E3497)*IFERROR(INDEX(Products!$D$8:$D$307,MATCH($D3497,Products!$A$8:$A$307,0)),0)))</f>
        <v/>
      </c>
      <c r="M3497" s="52">
        <f>IF(OR(K3497="",$O3497=0),IF(K3497="","",0),IF($P3497=1,0,K3497*(N(INDEX(Settings!$E$11:$E$18,$O3497))+N(INDEX(Settings!$G$11:$G$18,$O3497)))+N(INDEX(Settings!$F$11:$F$18,$O3497))))</f>
        <v/>
      </c>
      <c r="N3497" s="53">
        <f>IF(K3497="","",K3497-L3497-M3497-N($I3497)-$P3497*N(Settings!$D$20))</f>
        <v/>
      </c>
      <c r="O3497">
        <f>IF($C3497="",0,IFERROR(MATCH($C3497,Settings!$D$11:$D$18,0),0))</f>
        <v/>
      </c>
      <c r="P3497">
        <f>IF(LOWER(TRIM($J3497&amp;""))="x",1,0)</f>
        <v/>
      </c>
    </row>
    <row r="3498">
      <c r="A3498" s="49" t="n"/>
      <c r="B3498" s="50" t="n"/>
      <c r="C3498" s="50" t="n"/>
      <c r="D3498" s="50" t="n"/>
      <c r="E3498" s="50" t="n"/>
      <c r="F3498" s="51" t="n"/>
      <c r="G3498" s="51" t="n"/>
      <c r="H3498" s="51" t="n"/>
      <c r="I3498" s="51" t="n"/>
      <c r="J3498" s="50" t="n"/>
      <c r="K3498" s="52">
        <f>IF(OR($A3498="",$E3498=""),"",IF($P3498=1,0,N($E3498)*N($F3498)-N($G3498)+N($H3498)))</f>
        <v/>
      </c>
      <c r="L3498" s="52">
        <f>IF(K3498="","",IF($P3498=1,0,N($E3498)*IFERROR(INDEX(Products!$D$8:$D$307,MATCH($D3498,Products!$A$8:$A$307,0)),0)))</f>
        <v/>
      </c>
      <c r="M3498" s="52">
        <f>IF(OR(K3498="",$O3498=0),IF(K3498="","",0),IF($P3498=1,0,K3498*(N(INDEX(Settings!$E$11:$E$18,$O3498))+N(INDEX(Settings!$G$11:$G$18,$O3498)))+N(INDEX(Settings!$F$11:$F$18,$O3498))))</f>
        <v/>
      </c>
      <c r="N3498" s="53">
        <f>IF(K3498="","",K3498-L3498-M3498-N($I3498)-$P3498*N(Settings!$D$20))</f>
        <v/>
      </c>
      <c r="O3498">
        <f>IF($C3498="",0,IFERROR(MATCH($C3498,Settings!$D$11:$D$18,0),0))</f>
        <v/>
      </c>
      <c r="P3498">
        <f>IF(LOWER(TRIM($J3498&amp;""))="x",1,0)</f>
        <v/>
      </c>
    </row>
    <row r="3499">
      <c r="A3499" s="49" t="n"/>
      <c r="B3499" s="50" t="n"/>
      <c r="C3499" s="50" t="n"/>
      <c r="D3499" s="50" t="n"/>
      <c r="E3499" s="50" t="n"/>
      <c r="F3499" s="51" t="n"/>
      <c r="G3499" s="51" t="n"/>
      <c r="H3499" s="51" t="n"/>
      <c r="I3499" s="51" t="n"/>
      <c r="J3499" s="50" t="n"/>
      <c r="K3499" s="52">
        <f>IF(OR($A3499="",$E3499=""),"",IF($P3499=1,0,N($E3499)*N($F3499)-N($G3499)+N($H3499)))</f>
        <v/>
      </c>
      <c r="L3499" s="52">
        <f>IF(K3499="","",IF($P3499=1,0,N($E3499)*IFERROR(INDEX(Products!$D$8:$D$307,MATCH($D3499,Products!$A$8:$A$307,0)),0)))</f>
        <v/>
      </c>
      <c r="M3499" s="52">
        <f>IF(OR(K3499="",$O3499=0),IF(K3499="","",0),IF($P3499=1,0,K3499*(N(INDEX(Settings!$E$11:$E$18,$O3499))+N(INDEX(Settings!$G$11:$G$18,$O3499)))+N(INDEX(Settings!$F$11:$F$18,$O3499))))</f>
        <v/>
      </c>
      <c r="N3499" s="53">
        <f>IF(K3499="","",K3499-L3499-M3499-N($I3499)-$P3499*N(Settings!$D$20))</f>
        <v/>
      </c>
      <c r="O3499">
        <f>IF($C3499="",0,IFERROR(MATCH($C3499,Settings!$D$11:$D$18,0),0))</f>
        <v/>
      </c>
      <c r="P3499">
        <f>IF(LOWER(TRIM($J3499&amp;""))="x",1,0)</f>
        <v/>
      </c>
    </row>
    <row r="3500">
      <c r="A3500" s="49" t="n"/>
      <c r="B3500" s="50" t="n"/>
      <c r="C3500" s="50" t="n"/>
      <c r="D3500" s="50" t="n"/>
      <c r="E3500" s="50" t="n"/>
      <c r="F3500" s="51" t="n"/>
      <c r="G3500" s="51" t="n"/>
      <c r="H3500" s="51" t="n"/>
      <c r="I3500" s="51" t="n"/>
      <c r="J3500" s="50" t="n"/>
      <c r="K3500" s="52">
        <f>IF(OR($A3500="",$E3500=""),"",IF($P3500=1,0,N($E3500)*N($F3500)-N($G3500)+N($H3500)))</f>
        <v/>
      </c>
      <c r="L3500" s="52">
        <f>IF(K3500="","",IF($P3500=1,0,N($E3500)*IFERROR(INDEX(Products!$D$8:$D$307,MATCH($D3500,Products!$A$8:$A$307,0)),0)))</f>
        <v/>
      </c>
      <c r="M3500" s="52">
        <f>IF(OR(K3500="",$O3500=0),IF(K3500="","",0),IF($P3500=1,0,K3500*(N(INDEX(Settings!$E$11:$E$18,$O3500))+N(INDEX(Settings!$G$11:$G$18,$O3500)))+N(INDEX(Settings!$F$11:$F$18,$O3500))))</f>
        <v/>
      </c>
      <c r="N3500" s="53">
        <f>IF(K3500="","",K3500-L3500-M3500-N($I3500)-$P3500*N(Settings!$D$20))</f>
        <v/>
      </c>
      <c r="O3500">
        <f>IF($C3500="",0,IFERROR(MATCH($C3500,Settings!$D$11:$D$18,0),0))</f>
        <v/>
      </c>
      <c r="P3500">
        <f>IF(LOWER(TRIM($J3500&amp;""))="x",1,0)</f>
        <v/>
      </c>
    </row>
    <row r="3501">
      <c r="A3501" s="49" t="n"/>
      <c r="B3501" s="50" t="n"/>
      <c r="C3501" s="50" t="n"/>
      <c r="D3501" s="50" t="n"/>
      <c r="E3501" s="50" t="n"/>
      <c r="F3501" s="51" t="n"/>
      <c r="G3501" s="51" t="n"/>
      <c r="H3501" s="51" t="n"/>
      <c r="I3501" s="51" t="n"/>
      <c r="J3501" s="50" t="n"/>
      <c r="K3501" s="52">
        <f>IF(OR($A3501="",$E3501=""),"",IF($P3501=1,0,N($E3501)*N($F3501)-N($G3501)+N($H3501)))</f>
        <v/>
      </c>
      <c r="L3501" s="52">
        <f>IF(K3501="","",IF($P3501=1,0,N($E3501)*IFERROR(INDEX(Products!$D$8:$D$307,MATCH($D3501,Products!$A$8:$A$307,0)),0)))</f>
        <v/>
      </c>
      <c r="M3501" s="52">
        <f>IF(OR(K3501="",$O3501=0),IF(K3501="","",0),IF($P3501=1,0,K3501*(N(INDEX(Settings!$E$11:$E$18,$O3501))+N(INDEX(Settings!$G$11:$G$18,$O3501)))+N(INDEX(Settings!$F$11:$F$18,$O3501))))</f>
        <v/>
      </c>
      <c r="N3501" s="53">
        <f>IF(K3501="","",K3501-L3501-M3501-N($I3501)-$P3501*N(Settings!$D$20))</f>
        <v/>
      </c>
      <c r="O3501">
        <f>IF($C3501="",0,IFERROR(MATCH($C3501,Settings!$D$11:$D$18,0),0))</f>
        <v/>
      </c>
      <c r="P3501">
        <f>IF(LOWER(TRIM($J3501&amp;""))="x",1,0)</f>
        <v/>
      </c>
    </row>
    <row r="3502">
      <c r="A3502" s="49" t="n"/>
      <c r="B3502" s="50" t="n"/>
      <c r="C3502" s="50" t="n"/>
      <c r="D3502" s="50" t="n"/>
      <c r="E3502" s="50" t="n"/>
      <c r="F3502" s="51" t="n"/>
      <c r="G3502" s="51" t="n"/>
      <c r="H3502" s="51" t="n"/>
      <c r="I3502" s="51" t="n"/>
      <c r="J3502" s="50" t="n"/>
      <c r="K3502" s="52">
        <f>IF(OR($A3502="",$E3502=""),"",IF($P3502=1,0,N($E3502)*N($F3502)-N($G3502)+N($H3502)))</f>
        <v/>
      </c>
      <c r="L3502" s="52">
        <f>IF(K3502="","",IF($P3502=1,0,N($E3502)*IFERROR(INDEX(Products!$D$8:$D$307,MATCH($D3502,Products!$A$8:$A$307,0)),0)))</f>
        <v/>
      </c>
      <c r="M3502" s="52">
        <f>IF(OR(K3502="",$O3502=0),IF(K3502="","",0),IF($P3502=1,0,K3502*(N(INDEX(Settings!$E$11:$E$18,$O3502))+N(INDEX(Settings!$G$11:$G$18,$O3502)))+N(INDEX(Settings!$F$11:$F$18,$O3502))))</f>
        <v/>
      </c>
      <c r="N3502" s="53">
        <f>IF(K3502="","",K3502-L3502-M3502-N($I3502)-$P3502*N(Settings!$D$20))</f>
        <v/>
      </c>
      <c r="O3502">
        <f>IF($C3502="",0,IFERROR(MATCH($C3502,Settings!$D$11:$D$18,0),0))</f>
        <v/>
      </c>
      <c r="P3502">
        <f>IF(LOWER(TRIM($J3502&amp;""))="x",1,0)</f>
        <v/>
      </c>
    </row>
    <row r="3503">
      <c r="A3503" s="49" t="n"/>
      <c r="B3503" s="50" t="n"/>
      <c r="C3503" s="50" t="n"/>
      <c r="D3503" s="50" t="n"/>
      <c r="E3503" s="50" t="n"/>
      <c r="F3503" s="51" t="n"/>
      <c r="G3503" s="51" t="n"/>
      <c r="H3503" s="51" t="n"/>
      <c r="I3503" s="51" t="n"/>
      <c r="J3503" s="50" t="n"/>
      <c r="K3503" s="52">
        <f>IF(OR($A3503="",$E3503=""),"",IF($P3503=1,0,N($E3503)*N($F3503)-N($G3503)+N($H3503)))</f>
        <v/>
      </c>
      <c r="L3503" s="52">
        <f>IF(K3503="","",IF($P3503=1,0,N($E3503)*IFERROR(INDEX(Products!$D$8:$D$307,MATCH($D3503,Products!$A$8:$A$307,0)),0)))</f>
        <v/>
      </c>
      <c r="M3503" s="52">
        <f>IF(OR(K3503="",$O3503=0),IF(K3503="","",0),IF($P3503=1,0,K3503*(N(INDEX(Settings!$E$11:$E$18,$O3503))+N(INDEX(Settings!$G$11:$G$18,$O3503)))+N(INDEX(Settings!$F$11:$F$18,$O3503))))</f>
        <v/>
      </c>
      <c r="N3503" s="53">
        <f>IF(K3503="","",K3503-L3503-M3503-N($I3503)-$P3503*N(Settings!$D$20))</f>
        <v/>
      </c>
      <c r="O3503">
        <f>IF($C3503="",0,IFERROR(MATCH($C3503,Settings!$D$11:$D$18,0),0))</f>
        <v/>
      </c>
      <c r="P3503">
        <f>IF(LOWER(TRIM($J3503&amp;""))="x",1,0)</f>
        <v/>
      </c>
    </row>
    <row r="3504">
      <c r="A3504" s="49" t="n"/>
      <c r="B3504" s="50" t="n"/>
      <c r="C3504" s="50" t="n"/>
      <c r="D3504" s="50" t="n"/>
      <c r="E3504" s="50" t="n"/>
      <c r="F3504" s="51" t="n"/>
      <c r="G3504" s="51" t="n"/>
      <c r="H3504" s="51" t="n"/>
      <c r="I3504" s="51" t="n"/>
      <c r="J3504" s="50" t="n"/>
      <c r="K3504" s="52">
        <f>IF(OR($A3504="",$E3504=""),"",IF($P3504=1,0,N($E3504)*N($F3504)-N($G3504)+N($H3504)))</f>
        <v/>
      </c>
      <c r="L3504" s="52">
        <f>IF(K3504="","",IF($P3504=1,0,N($E3504)*IFERROR(INDEX(Products!$D$8:$D$307,MATCH($D3504,Products!$A$8:$A$307,0)),0)))</f>
        <v/>
      </c>
      <c r="M3504" s="52">
        <f>IF(OR(K3504="",$O3504=0),IF(K3504="","",0),IF($P3504=1,0,K3504*(N(INDEX(Settings!$E$11:$E$18,$O3504))+N(INDEX(Settings!$G$11:$G$18,$O3504)))+N(INDEX(Settings!$F$11:$F$18,$O3504))))</f>
        <v/>
      </c>
      <c r="N3504" s="53">
        <f>IF(K3504="","",K3504-L3504-M3504-N($I3504)-$P3504*N(Settings!$D$20))</f>
        <v/>
      </c>
      <c r="O3504">
        <f>IF($C3504="",0,IFERROR(MATCH($C3504,Settings!$D$11:$D$18,0),0))</f>
        <v/>
      </c>
      <c r="P3504">
        <f>IF(LOWER(TRIM($J3504&amp;""))="x",1,0)</f>
        <v/>
      </c>
    </row>
    <row r="3505">
      <c r="A3505" s="49" t="n"/>
      <c r="B3505" s="50" t="n"/>
      <c r="C3505" s="50" t="n"/>
      <c r="D3505" s="50" t="n"/>
      <c r="E3505" s="50" t="n"/>
      <c r="F3505" s="51" t="n"/>
      <c r="G3505" s="51" t="n"/>
      <c r="H3505" s="51" t="n"/>
      <c r="I3505" s="51" t="n"/>
      <c r="J3505" s="50" t="n"/>
      <c r="K3505" s="52">
        <f>IF(OR($A3505="",$E3505=""),"",IF($P3505=1,0,N($E3505)*N($F3505)-N($G3505)+N($H3505)))</f>
        <v/>
      </c>
      <c r="L3505" s="52">
        <f>IF(K3505="","",IF($P3505=1,0,N($E3505)*IFERROR(INDEX(Products!$D$8:$D$307,MATCH($D3505,Products!$A$8:$A$307,0)),0)))</f>
        <v/>
      </c>
      <c r="M3505" s="52">
        <f>IF(OR(K3505="",$O3505=0),IF(K3505="","",0),IF($P3505=1,0,K3505*(N(INDEX(Settings!$E$11:$E$18,$O3505))+N(INDEX(Settings!$G$11:$G$18,$O3505)))+N(INDEX(Settings!$F$11:$F$18,$O3505))))</f>
        <v/>
      </c>
      <c r="N3505" s="53">
        <f>IF(K3505="","",K3505-L3505-M3505-N($I3505)-$P3505*N(Settings!$D$20))</f>
        <v/>
      </c>
      <c r="O3505">
        <f>IF($C3505="",0,IFERROR(MATCH($C3505,Settings!$D$11:$D$18,0),0))</f>
        <v/>
      </c>
      <c r="P3505">
        <f>IF(LOWER(TRIM($J3505&amp;""))="x",1,0)</f>
        <v/>
      </c>
    </row>
    <row r="3506">
      <c r="A3506" s="49" t="n"/>
      <c r="B3506" s="50" t="n"/>
      <c r="C3506" s="50" t="n"/>
      <c r="D3506" s="50" t="n"/>
      <c r="E3506" s="50" t="n"/>
      <c r="F3506" s="51" t="n"/>
      <c r="G3506" s="51" t="n"/>
      <c r="H3506" s="51" t="n"/>
      <c r="I3506" s="51" t="n"/>
      <c r="J3506" s="50" t="n"/>
      <c r="K3506" s="52">
        <f>IF(OR($A3506="",$E3506=""),"",IF($P3506=1,0,N($E3506)*N($F3506)-N($G3506)+N($H3506)))</f>
        <v/>
      </c>
      <c r="L3506" s="52">
        <f>IF(K3506="","",IF($P3506=1,0,N($E3506)*IFERROR(INDEX(Products!$D$8:$D$307,MATCH($D3506,Products!$A$8:$A$307,0)),0)))</f>
        <v/>
      </c>
      <c r="M3506" s="52">
        <f>IF(OR(K3506="",$O3506=0),IF(K3506="","",0),IF($P3506=1,0,K3506*(N(INDEX(Settings!$E$11:$E$18,$O3506))+N(INDEX(Settings!$G$11:$G$18,$O3506)))+N(INDEX(Settings!$F$11:$F$18,$O3506))))</f>
        <v/>
      </c>
      <c r="N3506" s="53">
        <f>IF(K3506="","",K3506-L3506-M3506-N($I3506)-$P3506*N(Settings!$D$20))</f>
        <v/>
      </c>
      <c r="O3506">
        <f>IF($C3506="",0,IFERROR(MATCH($C3506,Settings!$D$11:$D$18,0),0))</f>
        <v/>
      </c>
      <c r="P3506">
        <f>IF(LOWER(TRIM($J3506&amp;""))="x",1,0)</f>
        <v/>
      </c>
    </row>
    <row r="3507">
      <c r="A3507" s="49" t="n"/>
      <c r="B3507" s="50" t="n"/>
      <c r="C3507" s="50" t="n"/>
      <c r="D3507" s="50" t="n"/>
      <c r="E3507" s="50" t="n"/>
      <c r="F3507" s="51" t="n"/>
      <c r="G3507" s="51" t="n"/>
      <c r="H3507" s="51" t="n"/>
      <c r="I3507" s="51" t="n"/>
      <c r="J3507" s="50" t="n"/>
      <c r="K3507" s="52">
        <f>IF(OR($A3507="",$E3507=""),"",IF($P3507=1,0,N($E3507)*N($F3507)-N($G3507)+N($H3507)))</f>
        <v/>
      </c>
      <c r="L3507" s="52">
        <f>IF(K3507="","",IF($P3507=1,0,N($E3507)*IFERROR(INDEX(Products!$D$8:$D$307,MATCH($D3507,Products!$A$8:$A$307,0)),0)))</f>
        <v/>
      </c>
      <c r="M3507" s="52">
        <f>IF(OR(K3507="",$O3507=0),IF(K3507="","",0),IF($P3507=1,0,K3507*(N(INDEX(Settings!$E$11:$E$18,$O3507))+N(INDEX(Settings!$G$11:$G$18,$O3507)))+N(INDEX(Settings!$F$11:$F$18,$O3507))))</f>
        <v/>
      </c>
      <c r="N3507" s="53">
        <f>IF(K3507="","",K3507-L3507-M3507-N($I3507)-$P3507*N(Settings!$D$20))</f>
        <v/>
      </c>
      <c r="O3507">
        <f>IF($C3507="",0,IFERROR(MATCH($C3507,Settings!$D$11:$D$18,0),0))</f>
        <v/>
      </c>
      <c r="P3507">
        <f>IF(LOWER(TRIM($J3507&amp;""))="x",1,0)</f>
        <v/>
      </c>
    </row>
    <row r="3508">
      <c r="A3508" s="49" t="n"/>
      <c r="B3508" s="50" t="n"/>
      <c r="C3508" s="50" t="n"/>
      <c r="D3508" s="50" t="n"/>
      <c r="E3508" s="50" t="n"/>
      <c r="F3508" s="51" t="n"/>
      <c r="G3508" s="51" t="n"/>
      <c r="H3508" s="51" t="n"/>
      <c r="I3508" s="51" t="n"/>
      <c r="J3508" s="50" t="n"/>
      <c r="K3508" s="52">
        <f>IF(OR($A3508="",$E3508=""),"",IF($P3508=1,0,N($E3508)*N($F3508)-N($G3508)+N($H3508)))</f>
        <v/>
      </c>
      <c r="L3508" s="52">
        <f>IF(K3508="","",IF($P3508=1,0,N($E3508)*IFERROR(INDEX(Products!$D$8:$D$307,MATCH($D3508,Products!$A$8:$A$307,0)),0)))</f>
        <v/>
      </c>
      <c r="M3508" s="52">
        <f>IF(OR(K3508="",$O3508=0),IF(K3508="","",0),IF($P3508=1,0,K3508*(N(INDEX(Settings!$E$11:$E$18,$O3508))+N(INDEX(Settings!$G$11:$G$18,$O3508)))+N(INDEX(Settings!$F$11:$F$18,$O3508))))</f>
        <v/>
      </c>
      <c r="N3508" s="53">
        <f>IF(K3508="","",K3508-L3508-M3508-N($I3508)-$P3508*N(Settings!$D$20))</f>
        <v/>
      </c>
      <c r="O3508">
        <f>IF($C3508="",0,IFERROR(MATCH($C3508,Settings!$D$11:$D$18,0),0))</f>
        <v/>
      </c>
      <c r="P3508">
        <f>IF(LOWER(TRIM($J3508&amp;""))="x",1,0)</f>
        <v/>
      </c>
    </row>
    <row r="3509">
      <c r="A3509" s="49" t="n"/>
      <c r="B3509" s="50" t="n"/>
      <c r="C3509" s="50" t="n"/>
      <c r="D3509" s="50" t="n"/>
      <c r="E3509" s="50" t="n"/>
      <c r="F3509" s="51" t="n"/>
      <c r="G3509" s="51" t="n"/>
      <c r="H3509" s="51" t="n"/>
      <c r="I3509" s="51" t="n"/>
      <c r="J3509" s="50" t="n"/>
      <c r="K3509" s="52">
        <f>IF(OR($A3509="",$E3509=""),"",IF($P3509=1,0,N($E3509)*N($F3509)-N($G3509)+N($H3509)))</f>
        <v/>
      </c>
      <c r="L3509" s="52">
        <f>IF(K3509="","",IF($P3509=1,0,N($E3509)*IFERROR(INDEX(Products!$D$8:$D$307,MATCH($D3509,Products!$A$8:$A$307,0)),0)))</f>
        <v/>
      </c>
      <c r="M3509" s="52">
        <f>IF(OR(K3509="",$O3509=0),IF(K3509="","",0),IF($P3509=1,0,K3509*(N(INDEX(Settings!$E$11:$E$18,$O3509))+N(INDEX(Settings!$G$11:$G$18,$O3509)))+N(INDEX(Settings!$F$11:$F$18,$O3509))))</f>
        <v/>
      </c>
      <c r="N3509" s="53">
        <f>IF(K3509="","",K3509-L3509-M3509-N($I3509)-$P3509*N(Settings!$D$20))</f>
        <v/>
      </c>
      <c r="O3509">
        <f>IF($C3509="",0,IFERROR(MATCH($C3509,Settings!$D$11:$D$18,0),0))</f>
        <v/>
      </c>
      <c r="P3509">
        <f>IF(LOWER(TRIM($J3509&amp;""))="x",1,0)</f>
        <v/>
      </c>
    </row>
    <row r="3510">
      <c r="A3510" s="49" t="n"/>
      <c r="B3510" s="50" t="n"/>
      <c r="C3510" s="50" t="n"/>
      <c r="D3510" s="50" t="n"/>
      <c r="E3510" s="50" t="n"/>
      <c r="F3510" s="51" t="n"/>
      <c r="G3510" s="51" t="n"/>
      <c r="H3510" s="51" t="n"/>
      <c r="I3510" s="51" t="n"/>
      <c r="J3510" s="50" t="n"/>
      <c r="K3510" s="52">
        <f>IF(OR($A3510="",$E3510=""),"",IF($P3510=1,0,N($E3510)*N($F3510)-N($G3510)+N($H3510)))</f>
        <v/>
      </c>
      <c r="L3510" s="52">
        <f>IF(K3510="","",IF($P3510=1,0,N($E3510)*IFERROR(INDEX(Products!$D$8:$D$307,MATCH($D3510,Products!$A$8:$A$307,0)),0)))</f>
        <v/>
      </c>
      <c r="M3510" s="52">
        <f>IF(OR(K3510="",$O3510=0),IF(K3510="","",0),IF($P3510=1,0,K3510*(N(INDEX(Settings!$E$11:$E$18,$O3510))+N(INDEX(Settings!$G$11:$G$18,$O3510)))+N(INDEX(Settings!$F$11:$F$18,$O3510))))</f>
        <v/>
      </c>
      <c r="N3510" s="53">
        <f>IF(K3510="","",K3510-L3510-M3510-N($I3510)-$P3510*N(Settings!$D$20))</f>
        <v/>
      </c>
      <c r="O3510">
        <f>IF($C3510="",0,IFERROR(MATCH($C3510,Settings!$D$11:$D$18,0),0))</f>
        <v/>
      </c>
      <c r="P3510">
        <f>IF(LOWER(TRIM($J3510&amp;""))="x",1,0)</f>
        <v/>
      </c>
    </row>
    <row r="3511">
      <c r="A3511" s="49" t="n"/>
      <c r="B3511" s="50" t="n"/>
      <c r="C3511" s="50" t="n"/>
      <c r="D3511" s="50" t="n"/>
      <c r="E3511" s="50" t="n"/>
      <c r="F3511" s="51" t="n"/>
      <c r="G3511" s="51" t="n"/>
      <c r="H3511" s="51" t="n"/>
      <c r="I3511" s="51" t="n"/>
      <c r="J3511" s="50" t="n"/>
      <c r="K3511" s="52">
        <f>IF(OR($A3511="",$E3511=""),"",IF($P3511=1,0,N($E3511)*N($F3511)-N($G3511)+N($H3511)))</f>
        <v/>
      </c>
      <c r="L3511" s="52">
        <f>IF(K3511="","",IF($P3511=1,0,N($E3511)*IFERROR(INDEX(Products!$D$8:$D$307,MATCH($D3511,Products!$A$8:$A$307,0)),0)))</f>
        <v/>
      </c>
      <c r="M3511" s="52">
        <f>IF(OR(K3511="",$O3511=0),IF(K3511="","",0),IF($P3511=1,0,K3511*(N(INDEX(Settings!$E$11:$E$18,$O3511))+N(INDEX(Settings!$G$11:$G$18,$O3511)))+N(INDEX(Settings!$F$11:$F$18,$O3511))))</f>
        <v/>
      </c>
      <c r="N3511" s="53">
        <f>IF(K3511="","",K3511-L3511-M3511-N($I3511)-$P3511*N(Settings!$D$20))</f>
        <v/>
      </c>
      <c r="O3511">
        <f>IF($C3511="",0,IFERROR(MATCH($C3511,Settings!$D$11:$D$18,0),0))</f>
        <v/>
      </c>
      <c r="P3511">
        <f>IF(LOWER(TRIM($J3511&amp;""))="x",1,0)</f>
        <v/>
      </c>
    </row>
    <row r="3512">
      <c r="A3512" s="49" t="n"/>
      <c r="B3512" s="50" t="n"/>
      <c r="C3512" s="50" t="n"/>
      <c r="D3512" s="50" t="n"/>
      <c r="E3512" s="50" t="n"/>
      <c r="F3512" s="51" t="n"/>
      <c r="G3512" s="51" t="n"/>
      <c r="H3512" s="51" t="n"/>
      <c r="I3512" s="51" t="n"/>
      <c r="J3512" s="50" t="n"/>
      <c r="K3512" s="52">
        <f>IF(OR($A3512="",$E3512=""),"",IF($P3512=1,0,N($E3512)*N($F3512)-N($G3512)+N($H3512)))</f>
        <v/>
      </c>
      <c r="L3512" s="52">
        <f>IF(K3512="","",IF($P3512=1,0,N($E3512)*IFERROR(INDEX(Products!$D$8:$D$307,MATCH($D3512,Products!$A$8:$A$307,0)),0)))</f>
        <v/>
      </c>
      <c r="M3512" s="52">
        <f>IF(OR(K3512="",$O3512=0),IF(K3512="","",0),IF($P3512=1,0,K3512*(N(INDEX(Settings!$E$11:$E$18,$O3512))+N(INDEX(Settings!$G$11:$G$18,$O3512)))+N(INDEX(Settings!$F$11:$F$18,$O3512))))</f>
        <v/>
      </c>
      <c r="N3512" s="53">
        <f>IF(K3512="","",K3512-L3512-M3512-N($I3512)-$P3512*N(Settings!$D$20))</f>
        <v/>
      </c>
      <c r="O3512">
        <f>IF($C3512="",0,IFERROR(MATCH($C3512,Settings!$D$11:$D$18,0),0))</f>
        <v/>
      </c>
      <c r="P3512">
        <f>IF(LOWER(TRIM($J3512&amp;""))="x",1,0)</f>
        <v/>
      </c>
    </row>
    <row r="3513">
      <c r="A3513" s="49" t="n"/>
      <c r="B3513" s="50" t="n"/>
      <c r="C3513" s="50" t="n"/>
      <c r="D3513" s="50" t="n"/>
      <c r="E3513" s="50" t="n"/>
      <c r="F3513" s="51" t="n"/>
      <c r="G3513" s="51" t="n"/>
      <c r="H3513" s="51" t="n"/>
      <c r="I3513" s="51" t="n"/>
      <c r="J3513" s="50" t="n"/>
      <c r="K3513" s="52">
        <f>IF(OR($A3513="",$E3513=""),"",IF($P3513=1,0,N($E3513)*N($F3513)-N($G3513)+N($H3513)))</f>
        <v/>
      </c>
      <c r="L3513" s="52">
        <f>IF(K3513="","",IF($P3513=1,0,N($E3513)*IFERROR(INDEX(Products!$D$8:$D$307,MATCH($D3513,Products!$A$8:$A$307,0)),0)))</f>
        <v/>
      </c>
      <c r="M3513" s="52">
        <f>IF(OR(K3513="",$O3513=0),IF(K3513="","",0),IF($P3513=1,0,K3513*(N(INDEX(Settings!$E$11:$E$18,$O3513))+N(INDEX(Settings!$G$11:$G$18,$O3513)))+N(INDEX(Settings!$F$11:$F$18,$O3513))))</f>
        <v/>
      </c>
      <c r="N3513" s="53">
        <f>IF(K3513="","",K3513-L3513-M3513-N($I3513)-$P3513*N(Settings!$D$20))</f>
        <v/>
      </c>
      <c r="O3513">
        <f>IF($C3513="",0,IFERROR(MATCH($C3513,Settings!$D$11:$D$18,0),0))</f>
        <v/>
      </c>
      <c r="P3513">
        <f>IF(LOWER(TRIM($J3513&amp;""))="x",1,0)</f>
        <v/>
      </c>
    </row>
    <row r="3514">
      <c r="A3514" s="49" t="n"/>
      <c r="B3514" s="50" t="n"/>
      <c r="C3514" s="50" t="n"/>
      <c r="D3514" s="50" t="n"/>
      <c r="E3514" s="50" t="n"/>
      <c r="F3514" s="51" t="n"/>
      <c r="G3514" s="51" t="n"/>
      <c r="H3514" s="51" t="n"/>
      <c r="I3514" s="51" t="n"/>
      <c r="J3514" s="50" t="n"/>
      <c r="K3514" s="52">
        <f>IF(OR($A3514="",$E3514=""),"",IF($P3514=1,0,N($E3514)*N($F3514)-N($G3514)+N($H3514)))</f>
        <v/>
      </c>
      <c r="L3514" s="52">
        <f>IF(K3514="","",IF($P3514=1,0,N($E3514)*IFERROR(INDEX(Products!$D$8:$D$307,MATCH($D3514,Products!$A$8:$A$307,0)),0)))</f>
        <v/>
      </c>
      <c r="M3514" s="52">
        <f>IF(OR(K3514="",$O3514=0),IF(K3514="","",0),IF($P3514=1,0,K3514*(N(INDEX(Settings!$E$11:$E$18,$O3514))+N(INDEX(Settings!$G$11:$G$18,$O3514)))+N(INDEX(Settings!$F$11:$F$18,$O3514))))</f>
        <v/>
      </c>
      <c r="N3514" s="53">
        <f>IF(K3514="","",K3514-L3514-M3514-N($I3514)-$P3514*N(Settings!$D$20))</f>
        <v/>
      </c>
      <c r="O3514">
        <f>IF($C3514="",0,IFERROR(MATCH($C3514,Settings!$D$11:$D$18,0),0))</f>
        <v/>
      </c>
      <c r="P3514">
        <f>IF(LOWER(TRIM($J3514&amp;""))="x",1,0)</f>
        <v/>
      </c>
    </row>
    <row r="3515">
      <c r="A3515" s="49" t="n"/>
      <c r="B3515" s="50" t="n"/>
      <c r="C3515" s="50" t="n"/>
      <c r="D3515" s="50" t="n"/>
      <c r="E3515" s="50" t="n"/>
      <c r="F3515" s="51" t="n"/>
      <c r="G3515" s="51" t="n"/>
      <c r="H3515" s="51" t="n"/>
      <c r="I3515" s="51" t="n"/>
      <c r="J3515" s="50" t="n"/>
      <c r="K3515" s="52">
        <f>IF(OR($A3515="",$E3515=""),"",IF($P3515=1,0,N($E3515)*N($F3515)-N($G3515)+N($H3515)))</f>
        <v/>
      </c>
      <c r="L3515" s="52">
        <f>IF(K3515="","",IF($P3515=1,0,N($E3515)*IFERROR(INDEX(Products!$D$8:$D$307,MATCH($D3515,Products!$A$8:$A$307,0)),0)))</f>
        <v/>
      </c>
      <c r="M3515" s="52">
        <f>IF(OR(K3515="",$O3515=0),IF(K3515="","",0),IF($P3515=1,0,K3515*(N(INDEX(Settings!$E$11:$E$18,$O3515))+N(INDEX(Settings!$G$11:$G$18,$O3515)))+N(INDEX(Settings!$F$11:$F$18,$O3515))))</f>
        <v/>
      </c>
      <c r="N3515" s="53">
        <f>IF(K3515="","",K3515-L3515-M3515-N($I3515)-$P3515*N(Settings!$D$20))</f>
        <v/>
      </c>
      <c r="O3515">
        <f>IF($C3515="",0,IFERROR(MATCH($C3515,Settings!$D$11:$D$18,0),0))</f>
        <v/>
      </c>
      <c r="P3515">
        <f>IF(LOWER(TRIM($J3515&amp;""))="x",1,0)</f>
        <v/>
      </c>
    </row>
    <row r="3516">
      <c r="A3516" s="49" t="n"/>
      <c r="B3516" s="50" t="n"/>
      <c r="C3516" s="50" t="n"/>
      <c r="D3516" s="50" t="n"/>
      <c r="E3516" s="50" t="n"/>
      <c r="F3516" s="51" t="n"/>
      <c r="G3516" s="51" t="n"/>
      <c r="H3516" s="51" t="n"/>
      <c r="I3516" s="51" t="n"/>
      <c r="J3516" s="50" t="n"/>
      <c r="K3516" s="52">
        <f>IF(OR($A3516="",$E3516=""),"",IF($P3516=1,0,N($E3516)*N($F3516)-N($G3516)+N($H3516)))</f>
        <v/>
      </c>
      <c r="L3516" s="52">
        <f>IF(K3516="","",IF($P3516=1,0,N($E3516)*IFERROR(INDEX(Products!$D$8:$D$307,MATCH($D3516,Products!$A$8:$A$307,0)),0)))</f>
        <v/>
      </c>
      <c r="M3516" s="52">
        <f>IF(OR(K3516="",$O3516=0),IF(K3516="","",0),IF($P3516=1,0,K3516*(N(INDEX(Settings!$E$11:$E$18,$O3516))+N(INDEX(Settings!$G$11:$G$18,$O3516)))+N(INDEX(Settings!$F$11:$F$18,$O3516))))</f>
        <v/>
      </c>
      <c r="N3516" s="53">
        <f>IF(K3516="","",K3516-L3516-M3516-N($I3516)-$P3516*N(Settings!$D$20))</f>
        <v/>
      </c>
      <c r="O3516">
        <f>IF($C3516="",0,IFERROR(MATCH($C3516,Settings!$D$11:$D$18,0),0))</f>
        <v/>
      </c>
      <c r="P3516">
        <f>IF(LOWER(TRIM($J3516&amp;""))="x",1,0)</f>
        <v/>
      </c>
    </row>
    <row r="3517">
      <c r="A3517" s="49" t="n"/>
      <c r="B3517" s="50" t="n"/>
      <c r="C3517" s="50" t="n"/>
      <c r="D3517" s="50" t="n"/>
      <c r="E3517" s="50" t="n"/>
      <c r="F3517" s="51" t="n"/>
      <c r="G3517" s="51" t="n"/>
      <c r="H3517" s="51" t="n"/>
      <c r="I3517" s="51" t="n"/>
      <c r="J3517" s="50" t="n"/>
      <c r="K3517" s="52">
        <f>IF(OR($A3517="",$E3517=""),"",IF($P3517=1,0,N($E3517)*N($F3517)-N($G3517)+N($H3517)))</f>
        <v/>
      </c>
      <c r="L3517" s="52">
        <f>IF(K3517="","",IF($P3517=1,0,N($E3517)*IFERROR(INDEX(Products!$D$8:$D$307,MATCH($D3517,Products!$A$8:$A$307,0)),0)))</f>
        <v/>
      </c>
      <c r="M3517" s="52">
        <f>IF(OR(K3517="",$O3517=0),IF(K3517="","",0),IF($P3517=1,0,K3517*(N(INDEX(Settings!$E$11:$E$18,$O3517))+N(INDEX(Settings!$G$11:$G$18,$O3517)))+N(INDEX(Settings!$F$11:$F$18,$O3517))))</f>
        <v/>
      </c>
      <c r="N3517" s="53">
        <f>IF(K3517="","",K3517-L3517-M3517-N($I3517)-$P3517*N(Settings!$D$20))</f>
        <v/>
      </c>
      <c r="O3517">
        <f>IF($C3517="",0,IFERROR(MATCH($C3517,Settings!$D$11:$D$18,0),0))</f>
        <v/>
      </c>
      <c r="P3517">
        <f>IF(LOWER(TRIM($J3517&amp;""))="x",1,0)</f>
        <v/>
      </c>
    </row>
    <row r="3518">
      <c r="A3518" s="49" t="n"/>
      <c r="B3518" s="50" t="n"/>
      <c r="C3518" s="50" t="n"/>
      <c r="D3518" s="50" t="n"/>
      <c r="E3518" s="50" t="n"/>
      <c r="F3518" s="51" t="n"/>
      <c r="G3518" s="51" t="n"/>
      <c r="H3518" s="51" t="n"/>
      <c r="I3518" s="51" t="n"/>
      <c r="J3518" s="50" t="n"/>
      <c r="K3518" s="52">
        <f>IF(OR($A3518="",$E3518=""),"",IF($P3518=1,0,N($E3518)*N($F3518)-N($G3518)+N($H3518)))</f>
        <v/>
      </c>
      <c r="L3518" s="52">
        <f>IF(K3518="","",IF($P3518=1,0,N($E3518)*IFERROR(INDEX(Products!$D$8:$D$307,MATCH($D3518,Products!$A$8:$A$307,0)),0)))</f>
        <v/>
      </c>
      <c r="M3518" s="52">
        <f>IF(OR(K3518="",$O3518=0),IF(K3518="","",0),IF($P3518=1,0,K3518*(N(INDEX(Settings!$E$11:$E$18,$O3518))+N(INDEX(Settings!$G$11:$G$18,$O3518)))+N(INDEX(Settings!$F$11:$F$18,$O3518))))</f>
        <v/>
      </c>
      <c r="N3518" s="53">
        <f>IF(K3518="","",K3518-L3518-M3518-N($I3518)-$P3518*N(Settings!$D$20))</f>
        <v/>
      </c>
      <c r="O3518">
        <f>IF($C3518="",0,IFERROR(MATCH($C3518,Settings!$D$11:$D$18,0),0))</f>
        <v/>
      </c>
      <c r="P3518">
        <f>IF(LOWER(TRIM($J3518&amp;""))="x",1,0)</f>
        <v/>
      </c>
    </row>
    <row r="3519">
      <c r="A3519" s="49" t="n"/>
      <c r="B3519" s="50" t="n"/>
      <c r="C3519" s="50" t="n"/>
      <c r="D3519" s="50" t="n"/>
      <c r="E3519" s="50" t="n"/>
      <c r="F3519" s="51" t="n"/>
      <c r="G3519" s="51" t="n"/>
      <c r="H3519" s="51" t="n"/>
      <c r="I3519" s="51" t="n"/>
      <c r="J3519" s="50" t="n"/>
      <c r="K3519" s="52">
        <f>IF(OR($A3519="",$E3519=""),"",IF($P3519=1,0,N($E3519)*N($F3519)-N($G3519)+N($H3519)))</f>
        <v/>
      </c>
      <c r="L3519" s="52">
        <f>IF(K3519="","",IF($P3519=1,0,N($E3519)*IFERROR(INDEX(Products!$D$8:$D$307,MATCH($D3519,Products!$A$8:$A$307,0)),0)))</f>
        <v/>
      </c>
      <c r="M3519" s="52">
        <f>IF(OR(K3519="",$O3519=0),IF(K3519="","",0),IF($P3519=1,0,K3519*(N(INDEX(Settings!$E$11:$E$18,$O3519))+N(INDEX(Settings!$G$11:$G$18,$O3519)))+N(INDEX(Settings!$F$11:$F$18,$O3519))))</f>
        <v/>
      </c>
      <c r="N3519" s="53">
        <f>IF(K3519="","",K3519-L3519-M3519-N($I3519)-$P3519*N(Settings!$D$20))</f>
        <v/>
      </c>
      <c r="O3519">
        <f>IF($C3519="",0,IFERROR(MATCH($C3519,Settings!$D$11:$D$18,0),0))</f>
        <v/>
      </c>
      <c r="P3519">
        <f>IF(LOWER(TRIM($J3519&amp;""))="x",1,0)</f>
        <v/>
      </c>
    </row>
    <row r="3520">
      <c r="A3520" s="49" t="n"/>
      <c r="B3520" s="50" t="n"/>
      <c r="C3520" s="50" t="n"/>
      <c r="D3520" s="50" t="n"/>
      <c r="E3520" s="50" t="n"/>
      <c r="F3520" s="51" t="n"/>
      <c r="G3520" s="51" t="n"/>
      <c r="H3520" s="51" t="n"/>
      <c r="I3520" s="51" t="n"/>
      <c r="J3520" s="50" t="n"/>
      <c r="K3520" s="52">
        <f>IF(OR($A3520="",$E3520=""),"",IF($P3520=1,0,N($E3520)*N($F3520)-N($G3520)+N($H3520)))</f>
        <v/>
      </c>
      <c r="L3520" s="52">
        <f>IF(K3520="","",IF($P3520=1,0,N($E3520)*IFERROR(INDEX(Products!$D$8:$D$307,MATCH($D3520,Products!$A$8:$A$307,0)),0)))</f>
        <v/>
      </c>
      <c r="M3520" s="52">
        <f>IF(OR(K3520="",$O3520=0),IF(K3520="","",0),IF($P3520=1,0,K3520*(N(INDEX(Settings!$E$11:$E$18,$O3520))+N(INDEX(Settings!$G$11:$G$18,$O3520)))+N(INDEX(Settings!$F$11:$F$18,$O3520))))</f>
        <v/>
      </c>
      <c r="N3520" s="53">
        <f>IF(K3520="","",K3520-L3520-M3520-N($I3520)-$P3520*N(Settings!$D$20))</f>
        <v/>
      </c>
      <c r="O3520">
        <f>IF($C3520="",0,IFERROR(MATCH($C3520,Settings!$D$11:$D$18,0),0))</f>
        <v/>
      </c>
      <c r="P3520">
        <f>IF(LOWER(TRIM($J3520&amp;""))="x",1,0)</f>
        <v/>
      </c>
    </row>
    <row r="3521">
      <c r="A3521" s="49" t="n"/>
      <c r="B3521" s="50" t="n"/>
      <c r="C3521" s="50" t="n"/>
      <c r="D3521" s="50" t="n"/>
      <c r="E3521" s="50" t="n"/>
      <c r="F3521" s="51" t="n"/>
      <c r="G3521" s="51" t="n"/>
      <c r="H3521" s="51" t="n"/>
      <c r="I3521" s="51" t="n"/>
      <c r="J3521" s="50" t="n"/>
      <c r="K3521" s="52">
        <f>IF(OR($A3521="",$E3521=""),"",IF($P3521=1,0,N($E3521)*N($F3521)-N($G3521)+N($H3521)))</f>
        <v/>
      </c>
      <c r="L3521" s="52">
        <f>IF(K3521="","",IF($P3521=1,0,N($E3521)*IFERROR(INDEX(Products!$D$8:$D$307,MATCH($D3521,Products!$A$8:$A$307,0)),0)))</f>
        <v/>
      </c>
      <c r="M3521" s="52">
        <f>IF(OR(K3521="",$O3521=0),IF(K3521="","",0),IF($P3521=1,0,K3521*(N(INDEX(Settings!$E$11:$E$18,$O3521))+N(INDEX(Settings!$G$11:$G$18,$O3521)))+N(INDEX(Settings!$F$11:$F$18,$O3521))))</f>
        <v/>
      </c>
      <c r="N3521" s="53">
        <f>IF(K3521="","",K3521-L3521-M3521-N($I3521)-$P3521*N(Settings!$D$20))</f>
        <v/>
      </c>
      <c r="O3521">
        <f>IF($C3521="",0,IFERROR(MATCH($C3521,Settings!$D$11:$D$18,0),0))</f>
        <v/>
      </c>
      <c r="P3521">
        <f>IF(LOWER(TRIM($J3521&amp;""))="x",1,0)</f>
        <v/>
      </c>
    </row>
    <row r="3522">
      <c r="A3522" s="49" t="n"/>
      <c r="B3522" s="50" t="n"/>
      <c r="C3522" s="50" t="n"/>
      <c r="D3522" s="50" t="n"/>
      <c r="E3522" s="50" t="n"/>
      <c r="F3522" s="51" t="n"/>
      <c r="G3522" s="51" t="n"/>
      <c r="H3522" s="51" t="n"/>
      <c r="I3522" s="51" t="n"/>
      <c r="J3522" s="50" t="n"/>
      <c r="K3522" s="52">
        <f>IF(OR($A3522="",$E3522=""),"",IF($P3522=1,0,N($E3522)*N($F3522)-N($G3522)+N($H3522)))</f>
        <v/>
      </c>
      <c r="L3522" s="52">
        <f>IF(K3522="","",IF($P3522=1,0,N($E3522)*IFERROR(INDEX(Products!$D$8:$D$307,MATCH($D3522,Products!$A$8:$A$307,0)),0)))</f>
        <v/>
      </c>
      <c r="M3522" s="52">
        <f>IF(OR(K3522="",$O3522=0),IF(K3522="","",0),IF($P3522=1,0,K3522*(N(INDEX(Settings!$E$11:$E$18,$O3522))+N(INDEX(Settings!$G$11:$G$18,$O3522)))+N(INDEX(Settings!$F$11:$F$18,$O3522))))</f>
        <v/>
      </c>
      <c r="N3522" s="53">
        <f>IF(K3522="","",K3522-L3522-M3522-N($I3522)-$P3522*N(Settings!$D$20))</f>
        <v/>
      </c>
      <c r="O3522">
        <f>IF($C3522="",0,IFERROR(MATCH($C3522,Settings!$D$11:$D$18,0),0))</f>
        <v/>
      </c>
      <c r="P3522">
        <f>IF(LOWER(TRIM($J3522&amp;""))="x",1,0)</f>
        <v/>
      </c>
    </row>
    <row r="3523">
      <c r="A3523" s="49" t="n"/>
      <c r="B3523" s="50" t="n"/>
      <c r="C3523" s="50" t="n"/>
      <c r="D3523" s="50" t="n"/>
      <c r="E3523" s="50" t="n"/>
      <c r="F3523" s="51" t="n"/>
      <c r="G3523" s="51" t="n"/>
      <c r="H3523" s="51" t="n"/>
      <c r="I3523" s="51" t="n"/>
      <c r="J3523" s="50" t="n"/>
      <c r="K3523" s="52">
        <f>IF(OR($A3523="",$E3523=""),"",IF($P3523=1,0,N($E3523)*N($F3523)-N($G3523)+N($H3523)))</f>
        <v/>
      </c>
      <c r="L3523" s="52">
        <f>IF(K3523="","",IF($P3523=1,0,N($E3523)*IFERROR(INDEX(Products!$D$8:$D$307,MATCH($D3523,Products!$A$8:$A$307,0)),0)))</f>
        <v/>
      </c>
      <c r="M3523" s="52">
        <f>IF(OR(K3523="",$O3523=0),IF(K3523="","",0),IF($P3523=1,0,K3523*(N(INDEX(Settings!$E$11:$E$18,$O3523))+N(INDEX(Settings!$G$11:$G$18,$O3523)))+N(INDEX(Settings!$F$11:$F$18,$O3523))))</f>
        <v/>
      </c>
      <c r="N3523" s="53">
        <f>IF(K3523="","",K3523-L3523-M3523-N($I3523)-$P3523*N(Settings!$D$20))</f>
        <v/>
      </c>
      <c r="O3523">
        <f>IF($C3523="",0,IFERROR(MATCH($C3523,Settings!$D$11:$D$18,0),0))</f>
        <v/>
      </c>
      <c r="P3523">
        <f>IF(LOWER(TRIM($J3523&amp;""))="x",1,0)</f>
        <v/>
      </c>
    </row>
    <row r="3524">
      <c r="A3524" s="49" t="n"/>
      <c r="B3524" s="50" t="n"/>
      <c r="C3524" s="50" t="n"/>
      <c r="D3524" s="50" t="n"/>
      <c r="E3524" s="50" t="n"/>
      <c r="F3524" s="51" t="n"/>
      <c r="G3524" s="51" t="n"/>
      <c r="H3524" s="51" t="n"/>
      <c r="I3524" s="51" t="n"/>
      <c r="J3524" s="50" t="n"/>
      <c r="K3524" s="52">
        <f>IF(OR($A3524="",$E3524=""),"",IF($P3524=1,0,N($E3524)*N($F3524)-N($G3524)+N($H3524)))</f>
        <v/>
      </c>
      <c r="L3524" s="52">
        <f>IF(K3524="","",IF($P3524=1,0,N($E3524)*IFERROR(INDEX(Products!$D$8:$D$307,MATCH($D3524,Products!$A$8:$A$307,0)),0)))</f>
        <v/>
      </c>
      <c r="M3524" s="52">
        <f>IF(OR(K3524="",$O3524=0),IF(K3524="","",0),IF($P3524=1,0,K3524*(N(INDEX(Settings!$E$11:$E$18,$O3524))+N(INDEX(Settings!$G$11:$G$18,$O3524)))+N(INDEX(Settings!$F$11:$F$18,$O3524))))</f>
        <v/>
      </c>
      <c r="N3524" s="53">
        <f>IF(K3524="","",K3524-L3524-M3524-N($I3524)-$P3524*N(Settings!$D$20))</f>
        <v/>
      </c>
      <c r="O3524">
        <f>IF($C3524="",0,IFERROR(MATCH($C3524,Settings!$D$11:$D$18,0),0))</f>
        <v/>
      </c>
      <c r="P3524">
        <f>IF(LOWER(TRIM($J3524&amp;""))="x",1,0)</f>
        <v/>
      </c>
    </row>
    <row r="3525">
      <c r="A3525" s="49" t="n"/>
      <c r="B3525" s="50" t="n"/>
      <c r="C3525" s="50" t="n"/>
      <c r="D3525" s="50" t="n"/>
      <c r="E3525" s="50" t="n"/>
      <c r="F3525" s="51" t="n"/>
      <c r="G3525" s="51" t="n"/>
      <c r="H3525" s="51" t="n"/>
      <c r="I3525" s="51" t="n"/>
      <c r="J3525" s="50" t="n"/>
      <c r="K3525" s="52">
        <f>IF(OR($A3525="",$E3525=""),"",IF($P3525=1,0,N($E3525)*N($F3525)-N($G3525)+N($H3525)))</f>
        <v/>
      </c>
      <c r="L3525" s="52">
        <f>IF(K3525="","",IF($P3525=1,0,N($E3525)*IFERROR(INDEX(Products!$D$8:$D$307,MATCH($D3525,Products!$A$8:$A$307,0)),0)))</f>
        <v/>
      </c>
      <c r="M3525" s="52">
        <f>IF(OR(K3525="",$O3525=0),IF(K3525="","",0),IF($P3525=1,0,K3525*(N(INDEX(Settings!$E$11:$E$18,$O3525))+N(INDEX(Settings!$G$11:$G$18,$O3525)))+N(INDEX(Settings!$F$11:$F$18,$O3525))))</f>
        <v/>
      </c>
      <c r="N3525" s="53">
        <f>IF(K3525="","",K3525-L3525-M3525-N($I3525)-$P3525*N(Settings!$D$20))</f>
        <v/>
      </c>
      <c r="O3525">
        <f>IF($C3525="",0,IFERROR(MATCH($C3525,Settings!$D$11:$D$18,0),0))</f>
        <v/>
      </c>
      <c r="P3525">
        <f>IF(LOWER(TRIM($J3525&amp;""))="x",1,0)</f>
        <v/>
      </c>
    </row>
    <row r="3526">
      <c r="A3526" s="49" t="n"/>
      <c r="B3526" s="50" t="n"/>
      <c r="C3526" s="50" t="n"/>
      <c r="D3526" s="50" t="n"/>
      <c r="E3526" s="50" t="n"/>
      <c r="F3526" s="51" t="n"/>
      <c r="G3526" s="51" t="n"/>
      <c r="H3526" s="51" t="n"/>
      <c r="I3526" s="51" t="n"/>
      <c r="J3526" s="50" t="n"/>
      <c r="K3526" s="52">
        <f>IF(OR($A3526="",$E3526=""),"",IF($P3526=1,0,N($E3526)*N($F3526)-N($G3526)+N($H3526)))</f>
        <v/>
      </c>
      <c r="L3526" s="52">
        <f>IF(K3526="","",IF($P3526=1,0,N($E3526)*IFERROR(INDEX(Products!$D$8:$D$307,MATCH($D3526,Products!$A$8:$A$307,0)),0)))</f>
        <v/>
      </c>
      <c r="M3526" s="52">
        <f>IF(OR(K3526="",$O3526=0),IF(K3526="","",0),IF($P3526=1,0,K3526*(N(INDEX(Settings!$E$11:$E$18,$O3526))+N(INDEX(Settings!$G$11:$G$18,$O3526)))+N(INDEX(Settings!$F$11:$F$18,$O3526))))</f>
        <v/>
      </c>
      <c r="N3526" s="53">
        <f>IF(K3526="","",K3526-L3526-M3526-N($I3526)-$P3526*N(Settings!$D$20))</f>
        <v/>
      </c>
      <c r="O3526">
        <f>IF($C3526="",0,IFERROR(MATCH($C3526,Settings!$D$11:$D$18,0),0))</f>
        <v/>
      </c>
      <c r="P3526">
        <f>IF(LOWER(TRIM($J3526&amp;""))="x",1,0)</f>
        <v/>
      </c>
    </row>
    <row r="3527">
      <c r="A3527" s="49" t="n"/>
      <c r="B3527" s="50" t="n"/>
      <c r="C3527" s="50" t="n"/>
      <c r="D3527" s="50" t="n"/>
      <c r="E3527" s="50" t="n"/>
      <c r="F3527" s="51" t="n"/>
      <c r="G3527" s="51" t="n"/>
      <c r="H3527" s="51" t="n"/>
      <c r="I3527" s="51" t="n"/>
      <c r="J3527" s="50" t="n"/>
      <c r="K3527" s="52">
        <f>IF(OR($A3527="",$E3527=""),"",IF($P3527=1,0,N($E3527)*N($F3527)-N($G3527)+N($H3527)))</f>
        <v/>
      </c>
      <c r="L3527" s="52">
        <f>IF(K3527="","",IF($P3527=1,0,N($E3527)*IFERROR(INDEX(Products!$D$8:$D$307,MATCH($D3527,Products!$A$8:$A$307,0)),0)))</f>
        <v/>
      </c>
      <c r="M3527" s="52">
        <f>IF(OR(K3527="",$O3527=0),IF(K3527="","",0),IF($P3527=1,0,K3527*(N(INDEX(Settings!$E$11:$E$18,$O3527))+N(INDEX(Settings!$G$11:$G$18,$O3527)))+N(INDEX(Settings!$F$11:$F$18,$O3527))))</f>
        <v/>
      </c>
      <c r="N3527" s="53">
        <f>IF(K3527="","",K3527-L3527-M3527-N($I3527)-$P3527*N(Settings!$D$20))</f>
        <v/>
      </c>
      <c r="O3527">
        <f>IF($C3527="",0,IFERROR(MATCH($C3527,Settings!$D$11:$D$18,0),0))</f>
        <v/>
      </c>
      <c r="P3527">
        <f>IF(LOWER(TRIM($J3527&amp;""))="x",1,0)</f>
        <v/>
      </c>
    </row>
    <row r="3528">
      <c r="A3528" s="49" t="n"/>
      <c r="B3528" s="50" t="n"/>
      <c r="C3528" s="50" t="n"/>
      <c r="D3528" s="50" t="n"/>
      <c r="E3528" s="50" t="n"/>
      <c r="F3528" s="51" t="n"/>
      <c r="G3528" s="51" t="n"/>
      <c r="H3528" s="51" t="n"/>
      <c r="I3528" s="51" t="n"/>
      <c r="J3528" s="50" t="n"/>
      <c r="K3528" s="52">
        <f>IF(OR($A3528="",$E3528=""),"",IF($P3528=1,0,N($E3528)*N($F3528)-N($G3528)+N($H3528)))</f>
        <v/>
      </c>
      <c r="L3528" s="52">
        <f>IF(K3528="","",IF($P3528=1,0,N($E3528)*IFERROR(INDEX(Products!$D$8:$D$307,MATCH($D3528,Products!$A$8:$A$307,0)),0)))</f>
        <v/>
      </c>
      <c r="M3528" s="52">
        <f>IF(OR(K3528="",$O3528=0),IF(K3528="","",0),IF($P3528=1,0,K3528*(N(INDEX(Settings!$E$11:$E$18,$O3528))+N(INDEX(Settings!$G$11:$G$18,$O3528)))+N(INDEX(Settings!$F$11:$F$18,$O3528))))</f>
        <v/>
      </c>
      <c r="N3528" s="53">
        <f>IF(K3528="","",K3528-L3528-M3528-N($I3528)-$P3528*N(Settings!$D$20))</f>
        <v/>
      </c>
      <c r="O3528">
        <f>IF($C3528="",0,IFERROR(MATCH($C3528,Settings!$D$11:$D$18,0),0))</f>
        <v/>
      </c>
      <c r="P3528">
        <f>IF(LOWER(TRIM($J3528&amp;""))="x",1,0)</f>
        <v/>
      </c>
    </row>
    <row r="3529">
      <c r="A3529" s="49" t="n"/>
      <c r="B3529" s="50" t="n"/>
      <c r="C3529" s="50" t="n"/>
      <c r="D3529" s="50" t="n"/>
      <c r="E3529" s="50" t="n"/>
      <c r="F3529" s="51" t="n"/>
      <c r="G3529" s="51" t="n"/>
      <c r="H3529" s="51" t="n"/>
      <c r="I3529" s="51" t="n"/>
      <c r="J3529" s="50" t="n"/>
      <c r="K3529" s="52">
        <f>IF(OR($A3529="",$E3529=""),"",IF($P3529=1,0,N($E3529)*N($F3529)-N($G3529)+N($H3529)))</f>
        <v/>
      </c>
      <c r="L3529" s="52">
        <f>IF(K3529="","",IF($P3529=1,0,N($E3529)*IFERROR(INDEX(Products!$D$8:$D$307,MATCH($D3529,Products!$A$8:$A$307,0)),0)))</f>
        <v/>
      </c>
      <c r="M3529" s="52">
        <f>IF(OR(K3529="",$O3529=0),IF(K3529="","",0),IF($P3529=1,0,K3529*(N(INDEX(Settings!$E$11:$E$18,$O3529))+N(INDEX(Settings!$G$11:$G$18,$O3529)))+N(INDEX(Settings!$F$11:$F$18,$O3529))))</f>
        <v/>
      </c>
      <c r="N3529" s="53">
        <f>IF(K3529="","",K3529-L3529-M3529-N($I3529)-$P3529*N(Settings!$D$20))</f>
        <v/>
      </c>
      <c r="O3529">
        <f>IF($C3529="",0,IFERROR(MATCH($C3529,Settings!$D$11:$D$18,0),0))</f>
        <v/>
      </c>
      <c r="P3529">
        <f>IF(LOWER(TRIM($J3529&amp;""))="x",1,0)</f>
        <v/>
      </c>
    </row>
    <row r="3530">
      <c r="A3530" s="49" t="n"/>
      <c r="B3530" s="50" t="n"/>
      <c r="C3530" s="50" t="n"/>
      <c r="D3530" s="50" t="n"/>
      <c r="E3530" s="50" t="n"/>
      <c r="F3530" s="51" t="n"/>
      <c r="G3530" s="51" t="n"/>
      <c r="H3530" s="51" t="n"/>
      <c r="I3530" s="51" t="n"/>
      <c r="J3530" s="50" t="n"/>
      <c r="K3530" s="52">
        <f>IF(OR($A3530="",$E3530=""),"",IF($P3530=1,0,N($E3530)*N($F3530)-N($G3530)+N($H3530)))</f>
        <v/>
      </c>
      <c r="L3530" s="52">
        <f>IF(K3530="","",IF($P3530=1,0,N($E3530)*IFERROR(INDEX(Products!$D$8:$D$307,MATCH($D3530,Products!$A$8:$A$307,0)),0)))</f>
        <v/>
      </c>
      <c r="M3530" s="52">
        <f>IF(OR(K3530="",$O3530=0),IF(K3530="","",0),IF($P3530=1,0,K3530*(N(INDEX(Settings!$E$11:$E$18,$O3530))+N(INDEX(Settings!$G$11:$G$18,$O3530)))+N(INDEX(Settings!$F$11:$F$18,$O3530))))</f>
        <v/>
      </c>
      <c r="N3530" s="53">
        <f>IF(K3530="","",K3530-L3530-M3530-N($I3530)-$P3530*N(Settings!$D$20))</f>
        <v/>
      </c>
      <c r="O3530">
        <f>IF($C3530="",0,IFERROR(MATCH($C3530,Settings!$D$11:$D$18,0),0))</f>
        <v/>
      </c>
      <c r="P3530">
        <f>IF(LOWER(TRIM($J3530&amp;""))="x",1,0)</f>
        <v/>
      </c>
    </row>
    <row r="3531">
      <c r="A3531" s="49" t="n"/>
      <c r="B3531" s="50" t="n"/>
      <c r="C3531" s="50" t="n"/>
      <c r="D3531" s="50" t="n"/>
      <c r="E3531" s="50" t="n"/>
      <c r="F3531" s="51" t="n"/>
      <c r="G3531" s="51" t="n"/>
      <c r="H3531" s="51" t="n"/>
      <c r="I3531" s="51" t="n"/>
      <c r="J3531" s="50" t="n"/>
      <c r="K3531" s="52">
        <f>IF(OR($A3531="",$E3531=""),"",IF($P3531=1,0,N($E3531)*N($F3531)-N($G3531)+N($H3531)))</f>
        <v/>
      </c>
      <c r="L3531" s="52">
        <f>IF(K3531="","",IF($P3531=1,0,N($E3531)*IFERROR(INDEX(Products!$D$8:$D$307,MATCH($D3531,Products!$A$8:$A$307,0)),0)))</f>
        <v/>
      </c>
      <c r="M3531" s="52">
        <f>IF(OR(K3531="",$O3531=0),IF(K3531="","",0),IF($P3531=1,0,K3531*(N(INDEX(Settings!$E$11:$E$18,$O3531))+N(INDEX(Settings!$G$11:$G$18,$O3531)))+N(INDEX(Settings!$F$11:$F$18,$O3531))))</f>
        <v/>
      </c>
      <c r="N3531" s="53">
        <f>IF(K3531="","",K3531-L3531-M3531-N($I3531)-$P3531*N(Settings!$D$20))</f>
        <v/>
      </c>
      <c r="O3531">
        <f>IF($C3531="",0,IFERROR(MATCH($C3531,Settings!$D$11:$D$18,0),0))</f>
        <v/>
      </c>
      <c r="P3531">
        <f>IF(LOWER(TRIM($J3531&amp;""))="x",1,0)</f>
        <v/>
      </c>
    </row>
    <row r="3532">
      <c r="A3532" s="49" t="n"/>
      <c r="B3532" s="50" t="n"/>
      <c r="C3532" s="50" t="n"/>
      <c r="D3532" s="50" t="n"/>
      <c r="E3532" s="50" t="n"/>
      <c r="F3532" s="51" t="n"/>
      <c r="G3532" s="51" t="n"/>
      <c r="H3532" s="51" t="n"/>
      <c r="I3532" s="51" t="n"/>
      <c r="J3532" s="50" t="n"/>
      <c r="K3532" s="52">
        <f>IF(OR($A3532="",$E3532=""),"",IF($P3532=1,0,N($E3532)*N($F3532)-N($G3532)+N($H3532)))</f>
        <v/>
      </c>
      <c r="L3532" s="52">
        <f>IF(K3532="","",IF($P3532=1,0,N($E3532)*IFERROR(INDEX(Products!$D$8:$D$307,MATCH($D3532,Products!$A$8:$A$307,0)),0)))</f>
        <v/>
      </c>
      <c r="M3532" s="52">
        <f>IF(OR(K3532="",$O3532=0),IF(K3532="","",0),IF($P3532=1,0,K3532*(N(INDEX(Settings!$E$11:$E$18,$O3532))+N(INDEX(Settings!$G$11:$G$18,$O3532)))+N(INDEX(Settings!$F$11:$F$18,$O3532))))</f>
        <v/>
      </c>
      <c r="N3532" s="53">
        <f>IF(K3532="","",K3532-L3532-M3532-N($I3532)-$P3532*N(Settings!$D$20))</f>
        <v/>
      </c>
      <c r="O3532">
        <f>IF($C3532="",0,IFERROR(MATCH($C3532,Settings!$D$11:$D$18,0),0))</f>
        <v/>
      </c>
      <c r="P3532">
        <f>IF(LOWER(TRIM($J3532&amp;""))="x",1,0)</f>
        <v/>
      </c>
    </row>
    <row r="3533">
      <c r="A3533" s="49" t="n"/>
      <c r="B3533" s="50" t="n"/>
      <c r="C3533" s="50" t="n"/>
      <c r="D3533" s="50" t="n"/>
      <c r="E3533" s="50" t="n"/>
      <c r="F3533" s="51" t="n"/>
      <c r="G3533" s="51" t="n"/>
      <c r="H3533" s="51" t="n"/>
      <c r="I3533" s="51" t="n"/>
      <c r="J3533" s="50" t="n"/>
      <c r="K3533" s="52">
        <f>IF(OR($A3533="",$E3533=""),"",IF($P3533=1,0,N($E3533)*N($F3533)-N($G3533)+N($H3533)))</f>
        <v/>
      </c>
      <c r="L3533" s="52">
        <f>IF(K3533="","",IF($P3533=1,0,N($E3533)*IFERROR(INDEX(Products!$D$8:$D$307,MATCH($D3533,Products!$A$8:$A$307,0)),0)))</f>
        <v/>
      </c>
      <c r="M3533" s="52">
        <f>IF(OR(K3533="",$O3533=0),IF(K3533="","",0),IF($P3533=1,0,K3533*(N(INDEX(Settings!$E$11:$E$18,$O3533))+N(INDEX(Settings!$G$11:$G$18,$O3533)))+N(INDEX(Settings!$F$11:$F$18,$O3533))))</f>
        <v/>
      </c>
      <c r="N3533" s="53">
        <f>IF(K3533="","",K3533-L3533-M3533-N($I3533)-$P3533*N(Settings!$D$20))</f>
        <v/>
      </c>
      <c r="O3533">
        <f>IF($C3533="",0,IFERROR(MATCH($C3533,Settings!$D$11:$D$18,0),0))</f>
        <v/>
      </c>
      <c r="P3533">
        <f>IF(LOWER(TRIM($J3533&amp;""))="x",1,0)</f>
        <v/>
      </c>
    </row>
    <row r="3534">
      <c r="A3534" s="49" t="n"/>
      <c r="B3534" s="50" t="n"/>
      <c r="C3534" s="50" t="n"/>
      <c r="D3534" s="50" t="n"/>
      <c r="E3534" s="50" t="n"/>
      <c r="F3534" s="51" t="n"/>
      <c r="G3534" s="51" t="n"/>
      <c r="H3534" s="51" t="n"/>
      <c r="I3534" s="51" t="n"/>
      <c r="J3534" s="50" t="n"/>
      <c r="K3534" s="52">
        <f>IF(OR($A3534="",$E3534=""),"",IF($P3534=1,0,N($E3534)*N($F3534)-N($G3534)+N($H3534)))</f>
        <v/>
      </c>
      <c r="L3534" s="52">
        <f>IF(K3534="","",IF($P3534=1,0,N($E3534)*IFERROR(INDEX(Products!$D$8:$D$307,MATCH($D3534,Products!$A$8:$A$307,0)),0)))</f>
        <v/>
      </c>
      <c r="M3534" s="52">
        <f>IF(OR(K3534="",$O3534=0),IF(K3534="","",0),IF($P3534=1,0,K3534*(N(INDEX(Settings!$E$11:$E$18,$O3534))+N(INDEX(Settings!$G$11:$G$18,$O3534)))+N(INDEX(Settings!$F$11:$F$18,$O3534))))</f>
        <v/>
      </c>
      <c r="N3534" s="53">
        <f>IF(K3534="","",K3534-L3534-M3534-N($I3534)-$P3534*N(Settings!$D$20))</f>
        <v/>
      </c>
      <c r="O3534">
        <f>IF($C3534="",0,IFERROR(MATCH($C3534,Settings!$D$11:$D$18,0),0))</f>
        <v/>
      </c>
      <c r="P3534">
        <f>IF(LOWER(TRIM($J3534&amp;""))="x",1,0)</f>
        <v/>
      </c>
    </row>
    <row r="3535">
      <c r="A3535" s="49" t="n"/>
      <c r="B3535" s="50" t="n"/>
      <c r="C3535" s="50" t="n"/>
      <c r="D3535" s="50" t="n"/>
      <c r="E3535" s="50" t="n"/>
      <c r="F3535" s="51" t="n"/>
      <c r="G3535" s="51" t="n"/>
      <c r="H3535" s="51" t="n"/>
      <c r="I3535" s="51" t="n"/>
      <c r="J3535" s="50" t="n"/>
      <c r="K3535" s="52">
        <f>IF(OR($A3535="",$E3535=""),"",IF($P3535=1,0,N($E3535)*N($F3535)-N($G3535)+N($H3535)))</f>
        <v/>
      </c>
      <c r="L3535" s="52">
        <f>IF(K3535="","",IF($P3535=1,0,N($E3535)*IFERROR(INDEX(Products!$D$8:$D$307,MATCH($D3535,Products!$A$8:$A$307,0)),0)))</f>
        <v/>
      </c>
      <c r="M3535" s="52">
        <f>IF(OR(K3535="",$O3535=0),IF(K3535="","",0),IF($P3535=1,0,K3535*(N(INDEX(Settings!$E$11:$E$18,$O3535))+N(INDEX(Settings!$G$11:$G$18,$O3535)))+N(INDEX(Settings!$F$11:$F$18,$O3535))))</f>
        <v/>
      </c>
      <c r="N3535" s="53">
        <f>IF(K3535="","",K3535-L3535-M3535-N($I3535)-$P3535*N(Settings!$D$20))</f>
        <v/>
      </c>
      <c r="O3535">
        <f>IF($C3535="",0,IFERROR(MATCH($C3535,Settings!$D$11:$D$18,0),0))</f>
        <v/>
      </c>
      <c r="P3535">
        <f>IF(LOWER(TRIM($J3535&amp;""))="x",1,0)</f>
        <v/>
      </c>
    </row>
    <row r="3536">
      <c r="A3536" s="49" t="n"/>
      <c r="B3536" s="50" t="n"/>
      <c r="C3536" s="50" t="n"/>
      <c r="D3536" s="50" t="n"/>
      <c r="E3536" s="50" t="n"/>
      <c r="F3536" s="51" t="n"/>
      <c r="G3536" s="51" t="n"/>
      <c r="H3536" s="51" t="n"/>
      <c r="I3536" s="51" t="n"/>
      <c r="J3536" s="50" t="n"/>
      <c r="K3536" s="52">
        <f>IF(OR($A3536="",$E3536=""),"",IF($P3536=1,0,N($E3536)*N($F3536)-N($G3536)+N($H3536)))</f>
        <v/>
      </c>
      <c r="L3536" s="52">
        <f>IF(K3536="","",IF($P3536=1,0,N($E3536)*IFERROR(INDEX(Products!$D$8:$D$307,MATCH($D3536,Products!$A$8:$A$307,0)),0)))</f>
        <v/>
      </c>
      <c r="M3536" s="52">
        <f>IF(OR(K3536="",$O3536=0),IF(K3536="","",0),IF($P3536=1,0,K3536*(N(INDEX(Settings!$E$11:$E$18,$O3536))+N(INDEX(Settings!$G$11:$G$18,$O3536)))+N(INDEX(Settings!$F$11:$F$18,$O3536))))</f>
        <v/>
      </c>
      <c r="N3536" s="53">
        <f>IF(K3536="","",K3536-L3536-M3536-N($I3536)-$P3536*N(Settings!$D$20))</f>
        <v/>
      </c>
      <c r="O3536">
        <f>IF($C3536="",0,IFERROR(MATCH($C3536,Settings!$D$11:$D$18,0),0))</f>
        <v/>
      </c>
      <c r="P3536">
        <f>IF(LOWER(TRIM($J3536&amp;""))="x",1,0)</f>
        <v/>
      </c>
    </row>
    <row r="3537">
      <c r="A3537" s="49" t="n"/>
      <c r="B3537" s="50" t="n"/>
      <c r="C3537" s="50" t="n"/>
      <c r="D3537" s="50" t="n"/>
      <c r="E3537" s="50" t="n"/>
      <c r="F3537" s="51" t="n"/>
      <c r="G3537" s="51" t="n"/>
      <c r="H3537" s="51" t="n"/>
      <c r="I3537" s="51" t="n"/>
      <c r="J3537" s="50" t="n"/>
      <c r="K3537" s="52">
        <f>IF(OR($A3537="",$E3537=""),"",IF($P3537=1,0,N($E3537)*N($F3537)-N($G3537)+N($H3537)))</f>
        <v/>
      </c>
      <c r="L3537" s="52">
        <f>IF(K3537="","",IF($P3537=1,0,N($E3537)*IFERROR(INDEX(Products!$D$8:$D$307,MATCH($D3537,Products!$A$8:$A$307,0)),0)))</f>
        <v/>
      </c>
      <c r="M3537" s="52">
        <f>IF(OR(K3537="",$O3537=0),IF(K3537="","",0),IF($P3537=1,0,K3537*(N(INDEX(Settings!$E$11:$E$18,$O3537))+N(INDEX(Settings!$G$11:$G$18,$O3537)))+N(INDEX(Settings!$F$11:$F$18,$O3537))))</f>
        <v/>
      </c>
      <c r="N3537" s="53">
        <f>IF(K3537="","",K3537-L3537-M3537-N($I3537)-$P3537*N(Settings!$D$20))</f>
        <v/>
      </c>
      <c r="O3537">
        <f>IF($C3537="",0,IFERROR(MATCH($C3537,Settings!$D$11:$D$18,0),0))</f>
        <v/>
      </c>
      <c r="P3537">
        <f>IF(LOWER(TRIM($J3537&amp;""))="x",1,0)</f>
        <v/>
      </c>
    </row>
    <row r="3538">
      <c r="A3538" s="49" t="n"/>
      <c r="B3538" s="50" t="n"/>
      <c r="C3538" s="50" t="n"/>
      <c r="D3538" s="50" t="n"/>
      <c r="E3538" s="50" t="n"/>
      <c r="F3538" s="51" t="n"/>
      <c r="G3538" s="51" t="n"/>
      <c r="H3538" s="51" t="n"/>
      <c r="I3538" s="51" t="n"/>
      <c r="J3538" s="50" t="n"/>
      <c r="K3538" s="52">
        <f>IF(OR($A3538="",$E3538=""),"",IF($P3538=1,0,N($E3538)*N($F3538)-N($G3538)+N($H3538)))</f>
        <v/>
      </c>
      <c r="L3538" s="52">
        <f>IF(K3538="","",IF($P3538=1,0,N($E3538)*IFERROR(INDEX(Products!$D$8:$D$307,MATCH($D3538,Products!$A$8:$A$307,0)),0)))</f>
        <v/>
      </c>
      <c r="M3538" s="52">
        <f>IF(OR(K3538="",$O3538=0),IF(K3538="","",0),IF($P3538=1,0,K3538*(N(INDEX(Settings!$E$11:$E$18,$O3538))+N(INDEX(Settings!$G$11:$G$18,$O3538)))+N(INDEX(Settings!$F$11:$F$18,$O3538))))</f>
        <v/>
      </c>
      <c r="N3538" s="53">
        <f>IF(K3538="","",K3538-L3538-M3538-N($I3538)-$P3538*N(Settings!$D$20))</f>
        <v/>
      </c>
      <c r="O3538">
        <f>IF($C3538="",0,IFERROR(MATCH($C3538,Settings!$D$11:$D$18,0),0))</f>
        <v/>
      </c>
      <c r="P3538">
        <f>IF(LOWER(TRIM($J3538&amp;""))="x",1,0)</f>
        <v/>
      </c>
    </row>
    <row r="3539">
      <c r="A3539" s="49" t="n"/>
      <c r="B3539" s="50" t="n"/>
      <c r="C3539" s="50" t="n"/>
      <c r="D3539" s="50" t="n"/>
      <c r="E3539" s="50" t="n"/>
      <c r="F3539" s="51" t="n"/>
      <c r="G3539" s="51" t="n"/>
      <c r="H3539" s="51" t="n"/>
      <c r="I3539" s="51" t="n"/>
      <c r="J3539" s="50" t="n"/>
      <c r="K3539" s="52">
        <f>IF(OR($A3539="",$E3539=""),"",IF($P3539=1,0,N($E3539)*N($F3539)-N($G3539)+N($H3539)))</f>
        <v/>
      </c>
      <c r="L3539" s="52">
        <f>IF(K3539="","",IF($P3539=1,0,N($E3539)*IFERROR(INDEX(Products!$D$8:$D$307,MATCH($D3539,Products!$A$8:$A$307,0)),0)))</f>
        <v/>
      </c>
      <c r="M3539" s="52">
        <f>IF(OR(K3539="",$O3539=0),IF(K3539="","",0),IF($P3539=1,0,K3539*(N(INDEX(Settings!$E$11:$E$18,$O3539))+N(INDEX(Settings!$G$11:$G$18,$O3539)))+N(INDEX(Settings!$F$11:$F$18,$O3539))))</f>
        <v/>
      </c>
      <c r="N3539" s="53">
        <f>IF(K3539="","",K3539-L3539-M3539-N($I3539)-$P3539*N(Settings!$D$20))</f>
        <v/>
      </c>
      <c r="O3539">
        <f>IF($C3539="",0,IFERROR(MATCH($C3539,Settings!$D$11:$D$18,0),0))</f>
        <v/>
      </c>
      <c r="P3539">
        <f>IF(LOWER(TRIM($J3539&amp;""))="x",1,0)</f>
        <v/>
      </c>
    </row>
    <row r="3540">
      <c r="A3540" s="49" t="n"/>
      <c r="B3540" s="50" t="n"/>
      <c r="C3540" s="50" t="n"/>
      <c r="D3540" s="50" t="n"/>
      <c r="E3540" s="50" t="n"/>
      <c r="F3540" s="51" t="n"/>
      <c r="G3540" s="51" t="n"/>
      <c r="H3540" s="51" t="n"/>
      <c r="I3540" s="51" t="n"/>
      <c r="J3540" s="50" t="n"/>
      <c r="K3540" s="52">
        <f>IF(OR($A3540="",$E3540=""),"",IF($P3540=1,0,N($E3540)*N($F3540)-N($G3540)+N($H3540)))</f>
        <v/>
      </c>
      <c r="L3540" s="52">
        <f>IF(K3540="","",IF($P3540=1,0,N($E3540)*IFERROR(INDEX(Products!$D$8:$D$307,MATCH($D3540,Products!$A$8:$A$307,0)),0)))</f>
        <v/>
      </c>
      <c r="M3540" s="52">
        <f>IF(OR(K3540="",$O3540=0),IF(K3540="","",0),IF($P3540=1,0,K3540*(N(INDEX(Settings!$E$11:$E$18,$O3540))+N(INDEX(Settings!$G$11:$G$18,$O3540)))+N(INDEX(Settings!$F$11:$F$18,$O3540))))</f>
        <v/>
      </c>
      <c r="N3540" s="53">
        <f>IF(K3540="","",K3540-L3540-M3540-N($I3540)-$P3540*N(Settings!$D$20))</f>
        <v/>
      </c>
      <c r="O3540">
        <f>IF($C3540="",0,IFERROR(MATCH($C3540,Settings!$D$11:$D$18,0),0))</f>
        <v/>
      </c>
      <c r="P3540">
        <f>IF(LOWER(TRIM($J3540&amp;""))="x",1,0)</f>
        <v/>
      </c>
    </row>
    <row r="3541">
      <c r="A3541" s="49" t="n"/>
      <c r="B3541" s="50" t="n"/>
      <c r="C3541" s="50" t="n"/>
      <c r="D3541" s="50" t="n"/>
      <c r="E3541" s="50" t="n"/>
      <c r="F3541" s="51" t="n"/>
      <c r="G3541" s="51" t="n"/>
      <c r="H3541" s="51" t="n"/>
      <c r="I3541" s="51" t="n"/>
      <c r="J3541" s="50" t="n"/>
      <c r="K3541" s="52">
        <f>IF(OR($A3541="",$E3541=""),"",IF($P3541=1,0,N($E3541)*N($F3541)-N($G3541)+N($H3541)))</f>
        <v/>
      </c>
      <c r="L3541" s="52">
        <f>IF(K3541="","",IF($P3541=1,0,N($E3541)*IFERROR(INDEX(Products!$D$8:$D$307,MATCH($D3541,Products!$A$8:$A$307,0)),0)))</f>
        <v/>
      </c>
      <c r="M3541" s="52">
        <f>IF(OR(K3541="",$O3541=0),IF(K3541="","",0),IF($P3541=1,0,K3541*(N(INDEX(Settings!$E$11:$E$18,$O3541))+N(INDEX(Settings!$G$11:$G$18,$O3541)))+N(INDEX(Settings!$F$11:$F$18,$O3541))))</f>
        <v/>
      </c>
      <c r="N3541" s="53">
        <f>IF(K3541="","",K3541-L3541-M3541-N($I3541)-$P3541*N(Settings!$D$20))</f>
        <v/>
      </c>
      <c r="O3541">
        <f>IF($C3541="",0,IFERROR(MATCH($C3541,Settings!$D$11:$D$18,0),0))</f>
        <v/>
      </c>
      <c r="P3541">
        <f>IF(LOWER(TRIM($J3541&amp;""))="x",1,0)</f>
        <v/>
      </c>
    </row>
    <row r="3542">
      <c r="A3542" s="49" t="n"/>
      <c r="B3542" s="50" t="n"/>
      <c r="C3542" s="50" t="n"/>
      <c r="D3542" s="50" t="n"/>
      <c r="E3542" s="50" t="n"/>
      <c r="F3542" s="51" t="n"/>
      <c r="G3542" s="51" t="n"/>
      <c r="H3542" s="51" t="n"/>
      <c r="I3542" s="51" t="n"/>
      <c r="J3542" s="50" t="n"/>
      <c r="K3542" s="52">
        <f>IF(OR($A3542="",$E3542=""),"",IF($P3542=1,0,N($E3542)*N($F3542)-N($G3542)+N($H3542)))</f>
        <v/>
      </c>
      <c r="L3542" s="52">
        <f>IF(K3542="","",IF($P3542=1,0,N($E3542)*IFERROR(INDEX(Products!$D$8:$D$307,MATCH($D3542,Products!$A$8:$A$307,0)),0)))</f>
        <v/>
      </c>
      <c r="M3542" s="52">
        <f>IF(OR(K3542="",$O3542=0),IF(K3542="","",0),IF($P3542=1,0,K3542*(N(INDEX(Settings!$E$11:$E$18,$O3542))+N(INDEX(Settings!$G$11:$G$18,$O3542)))+N(INDEX(Settings!$F$11:$F$18,$O3542))))</f>
        <v/>
      </c>
      <c r="N3542" s="53">
        <f>IF(K3542="","",K3542-L3542-M3542-N($I3542)-$P3542*N(Settings!$D$20))</f>
        <v/>
      </c>
      <c r="O3542">
        <f>IF($C3542="",0,IFERROR(MATCH($C3542,Settings!$D$11:$D$18,0),0))</f>
        <v/>
      </c>
      <c r="P3542">
        <f>IF(LOWER(TRIM($J3542&amp;""))="x",1,0)</f>
        <v/>
      </c>
    </row>
    <row r="3543">
      <c r="A3543" s="49" t="n"/>
      <c r="B3543" s="50" t="n"/>
      <c r="C3543" s="50" t="n"/>
      <c r="D3543" s="50" t="n"/>
      <c r="E3543" s="50" t="n"/>
      <c r="F3543" s="51" t="n"/>
      <c r="G3543" s="51" t="n"/>
      <c r="H3543" s="51" t="n"/>
      <c r="I3543" s="51" t="n"/>
      <c r="J3543" s="50" t="n"/>
      <c r="K3543" s="52">
        <f>IF(OR($A3543="",$E3543=""),"",IF($P3543=1,0,N($E3543)*N($F3543)-N($G3543)+N($H3543)))</f>
        <v/>
      </c>
      <c r="L3543" s="52">
        <f>IF(K3543="","",IF($P3543=1,0,N($E3543)*IFERROR(INDEX(Products!$D$8:$D$307,MATCH($D3543,Products!$A$8:$A$307,0)),0)))</f>
        <v/>
      </c>
      <c r="M3543" s="52">
        <f>IF(OR(K3543="",$O3543=0),IF(K3543="","",0),IF($P3543=1,0,K3543*(N(INDEX(Settings!$E$11:$E$18,$O3543))+N(INDEX(Settings!$G$11:$G$18,$O3543)))+N(INDEX(Settings!$F$11:$F$18,$O3543))))</f>
        <v/>
      </c>
      <c r="N3543" s="53">
        <f>IF(K3543="","",K3543-L3543-M3543-N($I3543)-$P3543*N(Settings!$D$20))</f>
        <v/>
      </c>
      <c r="O3543">
        <f>IF($C3543="",0,IFERROR(MATCH($C3543,Settings!$D$11:$D$18,0),0))</f>
        <v/>
      </c>
      <c r="P3543">
        <f>IF(LOWER(TRIM($J3543&amp;""))="x",1,0)</f>
        <v/>
      </c>
    </row>
    <row r="3544">
      <c r="A3544" s="49" t="n"/>
      <c r="B3544" s="50" t="n"/>
      <c r="C3544" s="50" t="n"/>
      <c r="D3544" s="50" t="n"/>
      <c r="E3544" s="50" t="n"/>
      <c r="F3544" s="51" t="n"/>
      <c r="G3544" s="51" t="n"/>
      <c r="H3544" s="51" t="n"/>
      <c r="I3544" s="51" t="n"/>
      <c r="J3544" s="50" t="n"/>
      <c r="K3544" s="52">
        <f>IF(OR($A3544="",$E3544=""),"",IF($P3544=1,0,N($E3544)*N($F3544)-N($G3544)+N($H3544)))</f>
        <v/>
      </c>
      <c r="L3544" s="52">
        <f>IF(K3544="","",IF($P3544=1,0,N($E3544)*IFERROR(INDEX(Products!$D$8:$D$307,MATCH($D3544,Products!$A$8:$A$307,0)),0)))</f>
        <v/>
      </c>
      <c r="M3544" s="52">
        <f>IF(OR(K3544="",$O3544=0),IF(K3544="","",0),IF($P3544=1,0,K3544*(N(INDEX(Settings!$E$11:$E$18,$O3544))+N(INDEX(Settings!$G$11:$G$18,$O3544)))+N(INDEX(Settings!$F$11:$F$18,$O3544))))</f>
        <v/>
      </c>
      <c r="N3544" s="53">
        <f>IF(K3544="","",K3544-L3544-M3544-N($I3544)-$P3544*N(Settings!$D$20))</f>
        <v/>
      </c>
      <c r="O3544">
        <f>IF($C3544="",0,IFERROR(MATCH($C3544,Settings!$D$11:$D$18,0),0))</f>
        <v/>
      </c>
      <c r="P3544">
        <f>IF(LOWER(TRIM($J3544&amp;""))="x",1,0)</f>
        <v/>
      </c>
    </row>
    <row r="3545">
      <c r="A3545" s="49" t="n"/>
      <c r="B3545" s="50" t="n"/>
      <c r="C3545" s="50" t="n"/>
      <c r="D3545" s="50" t="n"/>
      <c r="E3545" s="50" t="n"/>
      <c r="F3545" s="51" t="n"/>
      <c r="G3545" s="51" t="n"/>
      <c r="H3545" s="51" t="n"/>
      <c r="I3545" s="51" t="n"/>
      <c r="J3545" s="50" t="n"/>
      <c r="K3545" s="52">
        <f>IF(OR($A3545="",$E3545=""),"",IF($P3545=1,0,N($E3545)*N($F3545)-N($G3545)+N($H3545)))</f>
        <v/>
      </c>
      <c r="L3545" s="52">
        <f>IF(K3545="","",IF($P3545=1,0,N($E3545)*IFERROR(INDEX(Products!$D$8:$D$307,MATCH($D3545,Products!$A$8:$A$307,0)),0)))</f>
        <v/>
      </c>
      <c r="M3545" s="52">
        <f>IF(OR(K3545="",$O3545=0),IF(K3545="","",0),IF($P3545=1,0,K3545*(N(INDEX(Settings!$E$11:$E$18,$O3545))+N(INDEX(Settings!$G$11:$G$18,$O3545)))+N(INDEX(Settings!$F$11:$F$18,$O3545))))</f>
        <v/>
      </c>
      <c r="N3545" s="53">
        <f>IF(K3545="","",K3545-L3545-M3545-N($I3545)-$P3545*N(Settings!$D$20))</f>
        <v/>
      </c>
      <c r="O3545">
        <f>IF($C3545="",0,IFERROR(MATCH($C3545,Settings!$D$11:$D$18,0),0))</f>
        <v/>
      </c>
      <c r="P3545">
        <f>IF(LOWER(TRIM($J3545&amp;""))="x",1,0)</f>
        <v/>
      </c>
    </row>
    <row r="3546">
      <c r="A3546" s="49" t="n"/>
      <c r="B3546" s="50" t="n"/>
      <c r="C3546" s="50" t="n"/>
      <c r="D3546" s="50" t="n"/>
      <c r="E3546" s="50" t="n"/>
      <c r="F3546" s="51" t="n"/>
      <c r="G3546" s="51" t="n"/>
      <c r="H3546" s="51" t="n"/>
      <c r="I3546" s="51" t="n"/>
      <c r="J3546" s="50" t="n"/>
      <c r="K3546" s="52">
        <f>IF(OR($A3546="",$E3546=""),"",IF($P3546=1,0,N($E3546)*N($F3546)-N($G3546)+N($H3546)))</f>
        <v/>
      </c>
      <c r="L3546" s="52">
        <f>IF(K3546="","",IF($P3546=1,0,N($E3546)*IFERROR(INDEX(Products!$D$8:$D$307,MATCH($D3546,Products!$A$8:$A$307,0)),0)))</f>
        <v/>
      </c>
      <c r="M3546" s="52">
        <f>IF(OR(K3546="",$O3546=0),IF(K3546="","",0),IF($P3546=1,0,K3546*(N(INDEX(Settings!$E$11:$E$18,$O3546))+N(INDEX(Settings!$G$11:$G$18,$O3546)))+N(INDEX(Settings!$F$11:$F$18,$O3546))))</f>
        <v/>
      </c>
      <c r="N3546" s="53">
        <f>IF(K3546="","",K3546-L3546-M3546-N($I3546)-$P3546*N(Settings!$D$20))</f>
        <v/>
      </c>
      <c r="O3546">
        <f>IF($C3546="",0,IFERROR(MATCH($C3546,Settings!$D$11:$D$18,0),0))</f>
        <v/>
      </c>
      <c r="P3546">
        <f>IF(LOWER(TRIM($J3546&amp;""))="x",1,0)</f>
        <v/>
      </c>
    </row>
    <row r="3547">
      <c r="A3547" s="49" t="n"/>
      <c r="B3547" s="50" t="n"/>
      <c r="C3547" s="50" t="n"/>
      <c r="D3547" s="50" t="n"/>
      <c r="E3547" s="50" t="n"/>
      <c r="F3547" s="51" t="n"/>
      <c r="G3547" s="51" t="n"/>
      <c r="H3547" s="51" t="n"/>
      <c r="I3547" s="51" t="n"/>
      <c r="J3547" s="50" t="n"/>
      <c r="K3547" s="52">
        <f>IF(OR($A3547="",$E3547=""),"",IF($P3547=1,0,N($E3547)*N($F3547)-N($G3547)+N($H3547)))</f>
        <v/>
      </c>
      <c r="L3547" s="52">
        <f>IF(K3547="","",IF($P3547=1,0,N($E3547)*IFERROR(INDEX(Products!$D$8:$D$307,MATCH($D3547,Products!$A$8:$A$307,0)),0)))</f>
        <v/>
      </c>
      <c r="M3547" s="52">
        <f>IF(OR(K3547="",$O3547=0),IF(K3547="","",0),IF($P3547=1,0,K3547*(N(INDEX(Settings!$E$11:$E$18,$O3547))+N(INDEX(Settings!$G$11:$G$18,$O3547)))+N(INDEX(Settings!$F$11:$F$18,$O3547))))</f>
        <v/>
      </c>
      <c r="N3547" s="53">
        <f>IF(K3547="","",K3547-L3547-M3547-N($I3547)-$P3547*N(Settings!$D$20))</f>
        <v/>
      </c>
      <c r="O3547">
        <f>IF($C3547="",0,IFERROR(MATCH($C3547,Settings!$D$11:$D$18,0),0))</f>
        <v/>
      </c>
      <c r="P3547">
        <f>IF(LOWER(TRIM($J3547&amp;""))="x",1,0)</f>
        <v/>
      </c>
    </row>
    <row r="3548">
      <c r="A3548" s="49" t="n"/>
      <c r="B3548" s="50" t="n"/>
      <c r="C3548" s="50" t="n"/>
      <c r="D3548" s="50" t="n"/>
      <c r="E3548" s="50" t="n"/>
      <c r="F3548" s="51" t="n"/>
      <c r="G3548" s="51" t="n"/>
      <c r="H3548" s="51" t="n"/>
      <c r="I3548" s="51" t="n"/>
      <c r="J3548" s="50" t="n"/>
      <c r="K3548" s="52">
        <f>IF(OR($A3548="",$E3548=""),"",IF($P3548=1,0,N($E3548)*N($F3548)-N($G3548)+N($H3548)))</f>
        <v/>
      </c>
      <c r="L3548" s="52">
        <f>IF(K3548="","",IF($P3548=1,0,N($E3548)*IFERROR(INDEX(Products!$D$8:$D$307,MATCH($D3548,Products!$A$8:$A$307,0)),0)))</f>
        <v/>
      </c>
      <c r="M3548" s="52">
        <f>IF(OR(K3548="",$O3548=0),IF(K3548="","",0),IF($P3548=1,0,K3548*(N(INDEX(Settings!$E$11:$E$18,$O3548))+N(INDEX(Settings!$G$11:$G$18,$O3548)))+N(INDEX(Settings!$F$11:$F$18,$O3548))))</f>
        <v/>
      </c>
      <c r="N3548" s="53">
        <f>IF(K3548="","",K3548-L3548-M3548-N($I3548)-$P3548*N(Settings!$D$20))</f>
        <v/>
      </c>
      <c r="O3548">
        <f>IF($C3548="",0,IFERROR(MATCH($C3548,Settings!$D$11:$D$18,0),0))</f>
        <v/>
      </c>
      <c r="P3548">
        <f>IF(LOWER(TRIM($J3548&amp;""))="x",1,0)</f>
        <v/>
      </c>
    </row>
    <row r="3549">
      <c r="A3549" s="49" t="n"/>
      <c r="B3549" s="50" t="n"/>
      <c r="C3549" s="50" t="n"/>
      <c r="D3549" s="50" t="n"/>
      <c r="E3549" s="50" t="n"/>
      <c r="F3549" s="51" t="n"/>
      <c r="G3549" s="51" t="n"/>
      <c r="H3549" s="51" t="n"/>
      <c r="I3549" s="51" t="n"/>
      <c r="J3549" s="50" t="n"/>
      <c r="K3549" s="52">
        <f>IF(OR($A3549="",$E3549=""),"",IF($P3549=1,0,N($E3549)*N($F3549)-N($G3549)+N($H3549)))</f>
        <v/>
      </c>
      <c r="L3549" s="52">
        <f>IF(K3549="","",IF($P3549=1,0,N($E3549)*IFERROR(INDEX(Products!$D$8:$D$307,MATCH($D3549,Products!$A$8:$A$307,0)),0)))</f>
        <v/>
      </c>
      <c r="M3549" s="52">
        <f>IF(OR(K3549="",$O3549=0),IF(K3549="","",0),IF($P3549=1,0,K3549*(N(INDEX(Settings!$E$11:$E$18,$O3549))+N(INDEX(Settings!$G$11:$G$18,$O3549)))+N(INDEX(Settings!$F$11:$F$18,$O3549))))</f>
        <v/>
      </c>
      <c r="N3549" s="53">
        <f>IF(K3549="","",K3549-L3549-M3549-N($I3549)-$P3549*N(Settings!$D$20))</f>
        <v/>
      </c>
      <c r="O3549">
        <f>IF($C3549="",0,IFERROR(MATCH($C3549,Settings!$D$11:$D$18,0),0))</f>
        <v/>
      </c>
      <c r="P3549">
        <f>IF(LOWER(TRIM($J3549&amp;""))="x",1,0)</f>
        <v/>
      </c>
    </row>
    <row r="3550">
      <c r="A3550" s="49" t="n"/>
      <c r="B3550" s="50" t="n"/>
      <c r="C3550" s="50" t="n"/>
      <c r="D3550" s="50" t="n"/>
      <c r="E3550" s="50" t="n"/>
      <c r="F3550" s="51" t="n"/>
      <c r="G3550" s="51" t="n"/>
      <c r="H3550" s="51" t="n"/>
      <c r="I3550" s="51" t="n"/>
      <c r="J3550" s="50" t="n"/>
      <c r="K3550" s="52">
        <f>IF(OR($A3550="",$E3550=""),"",IF($P3550=1,0,N($E3550)*N($F3550)-N($G3550)+N($H3550)))</f>
        <v/>
      </c>
      <c r="L3550" s="52">
        <f>IF(K3550="","",IF($P3550=1,0,N($E3550)*IFERROR(INDEX(Products!$D$8:$D$307,MATCH($D3550,Products!$A$8:$A$307,0)),0)))</f>
        <v/>
      </c>
      <c r="M3550" s="52">
        <f>IF(OR(K3550="",$O3550=0),IF(K3550="","",0),IF($P3550=1,0,K3550*(N(INDEX(Settings!$E$11:$E$18,$O3550))+N(INDEX(Settings!$G$11:$G$18,$O3550)))+N(INDEX(Settings!$F$11:$F$18,$O3550))))</f>
        <v/>
      </c>
      <c r="N3550" s="53">
        <f>IF(K3550="","",K3550-L3550-M3550-N($I3550)-$P3550*N(Settings!$D$20))</f>
        <v/>
      </c>
      <c r="O3550">
        <f>IF($C3550="",0,IFERROR(MATCH($C3550,Settings!$D$11:$D$18,0),0))</f>
        <v/>
      </c>
      <c r="P3550">
        <f>IF(LOWER(TRIM($J3550&amp;""))="x",1,0)</f>
        <v/>
      </c>
    </row>
    <row r="3551">
      <c r="A3551" s="49" t="n"/>
      <c r="B3551" s="50" t="n"/>
      <c r="C3551" s="50" t="n"/>
      <c r="D3551" s="50" t="n"/>
      <c r="E3551" s="50" t="n"/>
      <c r="F3551" s="51" t="n"/>
      <c r="G3551" s="51" t="n"/>
      <c r="H3551" s="51" t="n"/>
      <c r="I3551" s="51" t="n"/>
      <c r="J3551" s="50" t="n"/>
      <c r="K3551" s="52">
        <f>IF(OR($A3551="",$E3551=""),"",IF($P3551=1,0,N($E3551)*N($F3551)-N($G3551)+N($H3551)))</f>
        <v/>
      </c>
      <c r="L3551" s="52">
        <f>IF(K3551="","",IF($P3551=1,0,N($E3551)*IFERROR(INDEX(Products!$D$8:$D$307,MATCH($D3551,Products!$A$8:$A$307,0)),0)))</f>
        <v/>
      </c>
      <c r="M3551" s="52">
        <f>IF(OR(K3551="",$O3551=0),IF(K3551="","",0),IF($P3551=1,0,K3551*(N(INDEX(Settings!$E$11:$E$18,$O3551))+N(INDEX(Settings!$G$11:$G$18,$O3551)))+N(INDEX(Settings!$F$11:$F$18,$O3551))))</f>
        <v/>
      </c>
      <c r="N3551" s="53">
        <f>IF(K3551="","",K3551-L3551-M3551-N($I3551)-$P3551*N(Settings!$D$20))</f>
        <v/>
      </c>
      <c r="O3551">
        <f>IF($C3551="",0,IFERROR(MATCH($C3551,Settings!$D$11:$D$18,0),0))</f>
        <v/>
      </c>
      <c r="P3551">
        <f>IF(LOWER(TRIM($J3551&amp;""))="x",1,0)</f>
        <v/>
      </c>
    </row>
    <row r="3552">
      <c r="A3552" s="49" t="n"/>
      <c r="B3552" s="50" t="n"/>
      <c r="C3552" s="50" t="n"/>
      <c r="D3552" s="50" t="n"/>
      <c r="E3552" s="50" t="n"/>
      <c r="F3552" s="51" t="n"/>
      <c r="G3552" s="51" t="n"/>
      <c r="H3552" s="51" t="n"/>
      <c r="I3552" s="51" t="n"/>
      <c r="J3552" s="50" t="n"/>
      <c r="K3552" s="52">
        <f>IF(OR($A3552="",$E3552=""),"",IF($P3552=1,0,N($E3552)*N($F3552)-N($G3552)+N($H3552)))</f>
        <v/>
      </c>
      <c r="L3552" s="52">
        <f>IF(K3552="","",IF($P3552=1,0,N($E3552)*IFERROR(INDEX(Products!$D$8:$D$307,MATCH($D3552,Products!$A$8:$A$307,0)),0)))</f>
        <v/>
      </c>
      <c r="M3552" s="52">
        <f>IF(OR(K3552="",$O3552=0),IF(K3552="","",0),IF($P3552=1,0,K3552*(N(INDEX(Settings!$E$11:$E$18,$O3552))+N(INDEX(Settings!$G$11:$G$18,$O3552)))+N(INDEX(Settings!$F$11:$F$18,$O3552))))</f>
        <v/>
      </c>
      <c r="N3552" s="53">
        <f>IF(K3552="","",K3552-L3552-M3552-N($I3552)-$P3552*N(Settings!$D$20))</f>
        <v/>
      </c>
      <c r="O3552">
        <f>IF($C3552="",0,IFERROR(MATCH($C3552,Settings!$D$11:$D$18,0),0))</f>
        <v/>
      </c>
      <c r="P3552">
        <f>IF(LOWER(TRIM($J3552&amp;""))="x",1,0)</f>
        <v/>
      </c>
    </row>
    <row r="3553">
      <c r="A3553" s="49" t="n"/>
      <c r="B3553" s="50" t="n"/>
      <c r="C3553" s="50" t="n"/>
      <c r="D3553" s="50" t="n"/>
      <c r="E3553" s="50" t="n"/>
      <c r="F3553" s="51" t="n"/>
      <c r="G3553" s="51" t="n"/>
      <c r="H3553" s="51" t="n"/>
      <c r="I3553" s="51" t="n"/>
      <c r="J3553" s="50" t="n"/>
      <c r="K3553" s="52">
        <f>IF(OR($A3553="",$E3553=""),"",IF($P3553=1,0,N($E3553)*N($F3553)-N($G3553)+N($H3553)))</f>
        <v/>
      </c>
      <c r="L3553" s="52">
        <f>IF(K3553="","",IF($P3553=1,0,N($E3553)*IFERROR(INDEX(Products!$D$8:$D$307,MATCH($D3553,Products!$A$8:$A$307,0)),0)))</f>
        <v/>
      </c>
      <c r="M3553" s="52">
        <f>IF(OR(K3553="",$O3553=0),IF(K3553="","",0),IF($P3553=1,0,K3553*(N(INDEX(Settings!$E$11:$E$18,$O3553))+N(INDEX(Settings!$G$11:$G$18,$O3553)))+N(INDEX(Settings!$F$11:$F$18,$O3553))))</f>
        <v/>
      </c>
      <c r="N3553" s="53">
        <f>IF(K3553="","",K3553-L3553-M3553-N($I3553)-$P3553*N(Settings!$D$20))</f>
        <v/>
      </c>
      <c r="O3553">
        <f>IF($C3553="",0,IFERROR(MATCH($C3553,Settings!$D$11:$D$18,0),0))</f>
        <v/>
      </c>
      <c r="P3553">
        <f>IF(LOWER(TRIM($J3553&amp;""))="x",1,0)</f>
        <v/>
      </c>
    </row>
    <row r="3554">
      <c r="A3554" s="49" t="n"/>
      <c r="B3554" s="50" t="n"/>
      <c r="C3554" s="50" t="n"/>
      <c r="D3554" s="50" t="n"/>
      <c r="E3554" s="50" t="n"/>
      <c r="F3554" s="51" t="n"/>
      <c r="G3554" s="51" t="n"/>
      <c r="H3554" s="51" t="n"/>
      <c r="I3554" s="51" t="n"/>
      <c r="J3554" s="50" t="n"/>
      <c r="K3554" s="52">
        <f>IF(OR($A3554="",$E3554=""),"",IF($P3554=1,0,N($E3554)*N($F3554)-N($G3554)+N($H3554)))</f>
        <v/>
      </c>
      <c r="L3554" s="52">
        <f>IF(K3554="","",IF($P3554=1,0,N($E3554)*IFERROR(INDEX(Products!$D$8:$D$307,MATCH($D3554,Products!$A$8:$A$307,0)),0)))</f>
        <v/>
      </c>
      <c r="M3554" s="52">
        <f>IF(OR(K3554="",$O3554=0),IF(K3554="","",0),IF($P3554=1,0,K3554*(N(INDEX(Settings!$E$11:$E$18,$O3554))+N(INDEX(Settings!$G$11:$G$18,$O3554)))+N(INDEX(Settings!$F$11:$F$18,$O3554))))</f>
        <v/>
      </c>
      <c r="N3554" s="53">
        <f>IF(K3554="","",K3554-L3554-M3554-N($I3554)-$P3554*N(Settings!$D$20))</f>
        <v/>
      </c>
      <c r="O3554">
        <f>IF($C3554="",0,IFERROR(MATCH($C3554,Settings!$D$11:$D$18,0),0))</f>
        <v/>
      </c>
      <c r="P3554">
        <f>IF(LOWER(TRIM($J3554&amp;""))="x",1,0)</f>
        <v/>
      </c>
    </row>
    <row r="3555">
      <c r="A3555" s="49" t="n"/>
      <c r="B3555" s="50" t="n"/>
      <c r="C3555" s="50" t="n"/>
      <c r="D3555" s="50" t="n"/>
      <c r="E3555" s="50" t="n"/>
      <c r="F3555" s="51" t="n"/>
      <c r="G3555" s="51" t="n"/>
      <c r="H3555" s="51" t="n"/>
      <c r="I3555" s="51" t="n"/>
      <c r="J3555" s="50" t="n"/>
      <c r="K3555" s="52">
        <f>IF(OR($A3555="",$E3555=""),"",IF($P3555=1,0,N($E3555)*N($F3555)-N($G3555)+N($H3555)))</f>
        <v/>
      </c>
      <c r="L3555" s="52">
        <f>IF(K3555="","",IF($P3555=1,0,N($E3555)*IFERROR(INDEX(Products!$D$8:$D$307,MATCH($D3555,Products!$A$8:$A$307,0)),0)))</f>
        <v/>
      </c>
      <c r="M3555" s="52">
        <f>IF(OR(K3555="",$O3555=0),IF(K3555="","",0),IF($P3555=1,0,K3555*(N(INDEX(Settings!$E$11:$E$18,$O3555))+N(INDEX(Settings!$G$11:$G$18,$O3555)))+N(INDEX(Settings!$F$11:$F$18,$O3555))))</f>
        <v/>
      </c>
      <c r="N3555" s="53">
        <f>IF(K3555="","",K3555-L3555-M3555-N($I3555)-$P3555*N(Settings!$D$20))</f>
        <v/>
      </c>
      <c r="O3555">
        <f>IF($C3555="",0,IFERROR(MATCH($C3555,Settings!$D$11:$D$18,0),0))</f>
        <v/>
      </c>
      <c r="P3555">
        <f>IF(LOWER(TRIM($J3555&amp;""))="x",1,0)</f>
        <v/>
      </c>
    </row>
    <row r="3556">
      <c r="A3556" s="49" t="n"/>
      <c r="B3556" s="50" t="n"/>
      <c r="C3556" s="50" t="n"/>
      <c r="D3556" s="50" t="n"/>
      <c r="E3556" s="50" t="n"/>
      <c r="F3556" s="51" t="n"/>
      <c r="G3556" s="51" t="n"/>
      <c r="H3556" s="51" t="n"/>
      <c r="I3556" s="51" t="n"/>
      <c r="J3556" s="50" t="n"/>
      <c r="K3556" s="52">
        <f>IF(OR($A3556="",$E3556=""),"",IF($P3556=1,0,N($E3556)*N($F3556)-N($G3556)+N($H3556)))</f>
        <v/>
      </c>
      <c r="L3556" s="52">
        <f>IF(K3556="","",IF($P3556=1,0,N($E3556)*IFERROR(INDEX(Products!$D$8:$D$307,MATCH($D3556,Products!$A$8:$A$307,0)),0)))</f>
        <v/>
      </c>
      <c r="M3556" s="52">
        <f>IF(OR(K3556="",$O3556=0),IF(K3556="","",0),IF($P3556=1,0,K3556*(N(INDEX(Settings!$E$11:$E$18,$O3556))+N(INDEX(Settings!$G$11:$G$18,$O3556)))+N(INDEX(Settings!$F$11:$F$18,$O3556))))</f>
        <v/>
      </c>
      <c r="N3556" s="53">
        <f>IF(K3556="","",K3556-L3556-M3556-N($I3556)-$P3556*N(Settings!$D$20))</f>
        <v/>
      </c>
      <c r="O3556">
        <f>IF($C3556="",0,IFERROR(MATCH($C3556,Settings!$D$11:$D$18,0),0))</f>
        <v/>
      </c>
      <c r="P3556">
        <f>IF(LOWER(TRIM($J3556&amp;""))="x",1,0)</f>
        <v/>
      </c>
    </row>
    <row r="3557">
      <c r="A3557" s="49" t="n"/>
      <c r="B3557" s="50" t="n"/>
      <c r="C3557" s="50" t="n"/>
      <c r="D3557" s="50" t="n"/>
      <c r="E3557" s="50" t="n"/>
      <c r="F3557" s="51" t="n"/>
      <c r="G3557" s="51" t="n"/>
      <c r="H3557" s="51" t="n"/>
      <c r="I3557" s="51" t="n"/>
      <c r="J3557" s="50" t="n"/>
      <c r="K3557" s="52">
        <f>IF(OR($A3557="",$E3557=""),"",IF($P3557=1,0,N($E3557)*N($F3557)-N($G3557)+N($H3557)))</f>
        <v/>
      </c>
      <c r="L3557" s="52">
        <f>IF(K3557="","",IF($P3557=1,0,N($E3557)*IFERROR(INDEX(Products!$D$8:$D$307,MATCH($D3557,Products!$A$8:$A$307,0)),0)))</f>
        <v/>
      </c>
      <c r="M3557" s="52">
        <f>IF(OR(K3557="",$O3557=0),IF(K3557="","",0),IF($P3557=1,0,K3557*(N(INDEX(Settings!$E$11:$E$18,$O3557))+N(INDEX(Settings!$G$11:$G$18,$O3557)))+N(INDEX(Settings!$F$11:$F$18,$O3557))))</f>
        <v/>
      </c>
      <c r="N3557" s="53">
        <f>IF(K3557="","",K3557-L3557-M3557-N($I3557)-$P3557*N(Settings!$D$20))</f>
        <v/>
      </c>
      <c r="O3557">
        <f>IF($C3557="",0,IFERROR(MATCH($C3557,Settings!$D$11:$D$18,0),0))</f>
        <v/>
      </c>
      <c r="P3557">
        <f>IF(LOWER(TRIM($J3557&amp;""))="x",1,0)</f>
        <v/>
      </c>
    </row>
    <row r="3558">
      <c r="A3558" s="49" t="n"/>
      <c r="B3558" s="50" t="n"/>
      <c r="C3558" s="50" t="n"/>
      <c r="D3558" s="50" t="n"/>
      <c r="E3558" s="50" t="n"/>
      <c r="F3558" s="51" t="n"/>
      <c r="G3558" s="51" t="n"/>
      <c r="H3558" s="51" t="n"/>
      <c r="I3558" s="51" t="n"/>
      <c r="J3558" s="50" t="n"/>
      <c r="K3558" s="52">
        <f>IF(OR($A3558="",$E3558=""),"",IF($P3558=1,0,N($E3558)*N($F3558)-N($G3558)+N($H3558)))</f>
        <v/>
      </c>
      <c r="L3558" s="52">
        <f>IF(K3558="","",IF($P3558=1,0,N($E3558)*IFERROR(INDEX(Products!$D$8:$D$307,MATCH($D3558,Products!$A$8:$A$307,0)),0)))</f>
        <v/>
      </c>
      <c r="M3558" s="52">
        <f>IF(OR(K3558="",$O3558=0),IF(K3558="","",0),IF($P3558=1,0,K3558*(N(INDEX(Settings!$E$11:$E$18,$O3558))+N(INDEX(Settings!$G$11:$G$18,$O3558)))+N(INDEX(Settings!$F$11:$F$18,$O3558))))</f>
        <v/>
      </c>
      <c r="N3558" s="53">
        <f>IF(K3558="","",K3558-L3558-M3558-N($I3558)-$P3558*N(Settings!$D$20))</f>
        <v/>
      </c>
      <c r="O3558">
        <f>IF($C3558="",0,IFERROR(MATCH($C3558,Settings!$D$11:$D$18,0),0))</f>
        <v/>
      </c>
      <c r="P3558">
        <f>IF(LOWER(TRIM($J3558&amp;""))="x",1,0)</f>
        <v/>
      </c>
    </row>
    <row r="3559">
      <c r="A3559" s="49" t="n"/>
      <c r="B3559" s="50" t="n"/>
      <c r="C3559" s="50" t="n"/>
      <c r="D3559" s="50" t="n"/>
      <c r="E3559" s="50" t="n"/>
      <c r="F3559" s="51" t="n"/>
      <c r="G3559" s="51" t="n"/>
      <c r="H3559" s="51" t="n"/>
      <c r="I3559" s="51" t="n"/>
      <c r="J3559" s="50" t="n"/>
      <c r="K3559" s="52">
        <f>IF(OR($A3559="",$E3559=""),"",IF($P3559=1,0,N($E3559)*N($F3559)-N($G3559)+N($H3559)))</f>
        <v/>
      </c>
      <c r="L3559" s="52">
        <f>IF(K3559="","",IF($P3559=1,0,N($E3559)*IFERROR(INDEX(Products!$D$8:$D$307,MATCH($D3559,Products!$A$8:$A$307,0)),0)))</f>
        <v/>
      </c>
      <c r="M3559" s="52">
        <f>IF(OR(K3559="",$O3559=0),IF(K3559="","",0),IF($P3559=1,0,K3559*(N(INDEX(Settings!$E$11:$E$18,$O3559))+N(INDEX(Settings!$G$11:$G$18,$O3559)))+N(INDEX(Settings!$F$11:$F$18,$O3559))))</f>
        <v/>
      </c>
      <c r="N3559" s="53">
        <f>IF(K3559="","",K3559-L3559-M3559-N($I3559)-$P3559*N(Settings!$D$20))</f>
        <v/>
      </c>
      <c r="O3559">
        <f>IF($C3559="",0,IFERROR(MATCH($C3559,Settings!$D$11:$D$18,0),0))</f>
        <v/>
      </c>
      <c r="P3559">
        <f>IF(LOWER(TRIM($J3559&amp;""))="x",1,0)</f>
        <v/>
      </c>
    </row>
    <row r="3560">
      <c r="A3560" s="49" t="n"/>
      <c r="B3560" s="50" t="n"/>
      <c r="C3560" s="50" t="n"/>
      <c r="D3560" s="50" t="n"/>
      <c r="E3560" s="50" t="n"/>
      <c r="F3560" s="51" t="n"/>
      <c r="G3560" s="51" t="n"/>
      <c r="H3560" s="51" t="n"/>
      <c r="I3560" s="51" t="n"/>
      <c r="J3560" s="50" t="n"/>
      <c r="K3560" s="52">
        <f>IF(OR($A3560="",$E3560=""),"",IF($P3560=1,0,N($E3560)*N($F3560)-N($G3560)+N($H3560)))</f>
        <v/>
      </c>
      <c r="L3560" s="52">
        <f>IF(K3560="","",IF($P3560=1,0,N($E3560)*IFERROR(INDEX(Products!$D$8:$D$307,MATCH($D3560,Products!$A$8:$A$307,0)),0)))</f>
        <v/>
      </c>
      <c r="M3560" s="52">
        <f>IF(OR(K3560="",$O3560=0),IF(K3560="","",0),IF($P3560=1,0,K3560*(N(INDEX(Settings!$E$11:$E$18,$O3560))+N(INDEX(Settings!$G$11:$G$18,$O3560)))+N(INDEX(Settings!$F$11:$F$18,$O3560))))</f>
        <v/>
      </c>
      <c r="N3560" s="53">
        <f>IF(K3560="","",K3560-L3560-M3560-N($I3560)-$P3560*N(Settings!$D$20))</f>
        <v/>
      </c>
      <c r="O3560">
        <f>IF($C3560="",0,IFERROR(MATCH($C3560,Settings!$D$11:$D$18,0),0))</f>
        <v/>
      </c>
      <c r="P3560">
        <f>IF(LOWER(TRIM($J3560&amp;""))="x",1,0)</f>
        <v/>
      </c>
    </row>
    <row r="3561">
      <c r="A3561" s="49" t="n"/>
      <c r="B3561" s="50" t="n"/>
      <c r="C3561" s="50" t="n"/>
      <c r="D3561" s="50" t="n"/>
      <c r="E3561" s="50" t="n"/>
      <c r="F3561" s="51" t="n"/>
      <c r="G3561" s="51" t="n"/>
      <c r="H3561" s="51" t="n"/>
      <c r="I3561" s="51" t="n"/>
      <c r="J3561" s="50" t="n"/>
      <c r="K3561" s="52">
        <f>IF(OR($A3561="",$E3561=""),"",IF($P3561=1,0,N($E3561)*N($F3561)-N($G3561)+N($H3561)))</f>
        <v/>
      </c>
      <c r="L3561" s="52">
        <f>IF(K3561="","",IF($P3561=1,0,N($E3561)*IFERROR(INDEX(Products!$D$8:$D$307,MATCH($D3561,Products!$A$8:$A$307,0)),0)))</f>
        <v/>
      </c>
      <c r="M3561" s="52">
        <f>IF(OR(K3561="",$O3561=0),IF(K3561="","",0),IF($P3561=1,0,K3561*(N(INDEX(Settings!$E$11:$E$18,$O3561))+N(INDEX(Settings!$G$11:$G$18,$O3561)))+N(INDEX(Settings!$F$11:$F$18,$O3561))))</f>
        <v/>
      </c>
      <c r="N3561" s="53">
        <f>IF(K3561="","",K3561-L3561-M3561-N($I3561)-$P3561*N(Settings!$D$20))</f>
        <v/>
      </c>
      <c r="O3561">
        <f>IF($C3561="",0,IFERROR(MATCH($C3561,Settings!$D$11:$D$18,0),0))</f>
        <v/>
      </c>
      <c r="P3561">
        <f>IF(LOWER(TRIM($J3561&amp;""))="x",1,0)</f>
        <v/>
      </c>
    </row>
    <row r="3562">
      <c r="A3562" s="49" t="n"/>
      <c r="B3562" s="50" t="n"/>
      <c r="C3562" s="50" t="n"/>
      <c r="D3562" s="50" t="n"/>
      <c r="E3562" s="50" t="n"/>
      <c r="F3562" s="51" t="n"/>
      <c r="G3562" s="51" t="n"/>
      <c r="H3562" s="51" t="n"/>
      <c r="I3562" s="51" t="n"/>
      <c r="J3562" s="50" t="n"/>
      <c r="K3562" s="52">
        <f>IF(OR($A3562="",$E3562=""),"",IF($P3562=1,0,N($E3562)*N($F3562)-N($G3562)+N($H3562)))</f>
        <v/>
      </c>
      <c r="L3562" s="52">
        <f>IF(K3562="","",IF($P3562=1,0,N($E3562)*IFERROR(INDEX(Products!$D$8:$D$307,MATCH($D3562,Products!$A$8:$A$307,0)),0)))</f>
        <v/>
      </c>
      <c r="M3562" s="52">
        <f>IF(OR(K3562="",$O3562=0),IF(K3562="","",0),IF($P3562=1,0,K3562*(N(INDEX(Settings!$E$11:$E$18,$O3562))+N(INDEX(Settings!$G$11:$G$18,$O3562)))+N(INDEX(Settings!$F$11:$F$18,$O3562))))</f>
        <v/>
      </c>
      <c r="N3562" s="53">
        <f>IF(K3562="","",K3562-L3562-M3562-N($I3562)-$P3562*N(Settings!$D$20))</f>
        <v/>
      </c>
      <c r="O3562">
        <f>IF($C3562="",0,IFERROR(MATCH($C3562,Settings!$D$11:$D$18,0),0))</f>
        <v/>
      </c>
      <c r="P3562">
        <f>IF(LOWER(TRIM($J3562&amp;""))="x",1,0)</f>
        <v/>
      </c>
    </row>
    <row r="3563">
      <c r="A3563" s="49" t="n"/>
      <c r="B3563" s="50" t="n"/>
      <c r="C3563" s="50" t="n"/>
      <c r="D3563" s="50" t="n"/>
      <c r="E3563" s="50" t="n"/>
      <c r="F3563" s="51" t="n"/>
      <c r="G3563" s="51" t="n"/>
      <c r="H3563" s="51" t="n"/>
      <c r="I3563" s="51" t="n"/>
      <c r="J3563" s="50" t="n"/>
      <c r="K3563" s="52">
        <f>IF(OR($A3563="",$E3563=""),"",IF($P3563=1,0,N($E3563)*N($F3563)-N($G3563)+N($H3563)))</f>
        <v/>
      </c>
      <c r="L3563" s="52">
        <f>IF(K3563="","",IF($P3563=1,0,N($E3563)*IFERROR(INDEX(Products!$D$8:$D$307,MATCH($D3563,Products!$A$8:$A$307,0)),0)))</f>
        <v/>
      </c>
      <c r="M3563" s="52">
        <f>IF(OR(K3563="",$O3563=0),IF(K3563="","",0),IF($P3563=1,0,K3563*(N(INDEX(Settings!$E$11:$E$18,$O3563))+N(INDEX(Settings!$G$11:$G$18,$O3563)))+N(INDEX(Settings!$F$11:$F$18,$O3563))))</f>
        <v/>
      </c>
      <c r="N3563" s="53">
        <f>IF(K3563="","",K3563-L3563-M3563-N($I3563)-$P3563*N(Settings!$D$20))</f>
        <v/>
      </c>
      <c r="O3563">
        <f>IF($C3563="",0,IFERROR(MATCH($C3563,Settings!$D$11:$D$18,0),0))</f>
        <v/>
      </c>
      <c r="P3563">
        <f>IF(LOWER(TRIM($J3563&amp;""))="x",1,0)</f>
        <v/>
      </c>
    </row>
    <row r="3564">
      <c r="A3564" s="49" t="n"/>
      <c r="B3564" s="50" t="n"/>
      <c r="C3564" s="50" t="n"/>
      <c r="D3564" s="50" t="n"/>
      <c r="E3564" s="50" t="n"/>
      <c r="F3564" s="51" t="n"/>
      <c r="G3564" s="51" t="n"/>
      <c r="H3564" s="51" t="n"/>
      <c r="I3564" s="51" t="n"/>
      <c r="J3564" s="50" t="n"/>
      <c r="K3564" s="52">
        <f>IF(OR($A3564="",$E3564=""),"",IF($P3564=1,0,N($E3564)*N($F3564)-N($G3564)+N($H3564)))</f>
        <v/>
      </c>
      <c r="L3564" s="52">
        <f>IF(K3564="","",IF($P3564=1,0,N($E3564)*IFERROR(INDEX(Products!$D$8:$D$307,MATCH($D3564,Products!$A$8:$A$307,0)),0)))</f>
        <v/>
      </c>
      <c r="M3564" s="52">
        <f>IF(OR(K3564="",$O3564=0),IF(K3564="","",0),IF($P3564=1,0,K3564*(N(INDEX(Settings!$E$11:$E$18,$O3564))+N(INDEX(Settings!$G$11:$G$18,$O3564)))+N(INDEX(Settings!$F$11:$F$18,$O3564))))</f>
        <v/>
      </c>
      <c r="N3564" s="53">
        <f>IF(K3564="","",K3564-L3564-M3564-N($I3564)-$P3564*N(Settings!$D$20))</f>
        <v/>
      </c>
      <c r="O3564">
        <f>IF($C3564="",0,IFERROR(MATCH($C3564,Settings!$D$11:$D$18,0),0))</f>
        <v/>
      </c>
      <c r="P3564">
        <f>IF(LOWER(TRIM($J3564&amp;""))="x",1,0)</f>
        <v/>
      </c>
    </row>
    <row r="3565">
      <c r="A3565" s="49" t="n"/>
      <c r="B3565" s="50" t="n"/>
      <c r="C3565" s="50" t="n"/>
      <c r="D3565" s="50" t="n"/>
      <c r="E3565" s="50" t="n"/>
      <c r="F3565" s="51" t="n"/>
      <c r="G3565" s="51" t="n"/>
      <c r="H3565" s="51" t="n"/>
      <c r="I3565" s="51" t="n"/>
      <c r="J3565" s="50" t="n"/>
      <c r="K3565" s="52">
        <f>IF(OR($A3565="",$E3565=""),"",IF($P3565=1,0,N($E3565)*N($F3565)-N($G3565)+N($H3565)))</f>
        <v/>
      </c>
      <c r="L3565" s="52">
        <f>IF(K3565="","",IF($P3565=1,0,N($E3565)*IFERROR(INDEX(Products!$D$8:$D$307,MATCH($D3565,Products!$A$8:$A$307,0)),0)))</f>
        <v/>
      </c>
      <c r="M3565" s="52">
        <f>IF(OR(K3565="",$O3565=0),IF(K3565="","",0),IF($P3565=1,0,K3565*(N(INDEX(Settings!$E$11:$E$18,$O3565))+N(INDEX(Settings!$G$11:$G$18,$O3565)))+N(INDEX(Settings!$F$11:$F$18,$O3565))))</f>
        <v/>
      </c>
      <c r="N3565" s="53">
        <f>IF(K3565="","",K3565-L3565-M3565-N($I3565)-$P3565*N(Settings!$D$20))</f>
        <v/>
      </c>
      <c r="O3565">
        <f>IF($C3565="",0,IFERROR(MATCH($C3565,Settings!$D$11:$D$18,0),0))</f>
        <v/>
      </c>
      <c r="P3565">
        <f>IF(LOWER(TRIM($J3565&amp;""))="x",1,0)</f>
        <v/>
      </c>
    </row>
    <row r="3566">
      <c r="A3566" s="49" t="n"/>
      <c r="B3566" s="50" t="n"/>
      <c r="C3566" s="50" t="n"/>
      <c r="D3566" s="50" t="n"/>
      <c r="E3566" s="50" t="n"/>
      <c r="F3566" s="51" t="n"/>
      <c r="G3566" s="51" t="n"/>
      <c r="H3566" s="51" t="n"/>
      <c r="I3566" s="51" t="n"/>
      <c r="J3566" s="50" t="n"/>
      <c r="K3566" s="52">
        <f>IF(OR($A3566="",$E3566=""),"",IF($P3566=1,0,N($E3566)*N($F3566)-N($G3566)+N($H3566)))</f>
        <v/>
      </c>
      <c r="L3566" s="52">
        <f>IF(K3566="","",IF($P3566=1,0,N($E3566)*IFERROR(INDEX(Products!$D$8:$D$307,MATCH($D3566,Products!$A$8:$A$307,0)),0)))</f>
        <v/>
      </c>
      <c r="M3566" s="52">
        <f>IF(OR(K3566="",$O3566=0),IF(K3566="","",0),IF($P3566=1,0,K3566*(N(INDEX(Settings!$E$11:$E$18,$O3566))+N(INDEX(Settings!$G$11:$G$18,$O3566)))+N(INDEX(Settings!$F$11:$F$18,$O3566))))</f>
        <v/>
      </c>
      <c r="N3566" s="53">
        <f>IF(K3566="","",K3566-L3566-M3566-N($I3566)-$P3566*N(Settings!$D$20))</f>
        <v/>
      </c>
      <c r="O3566">
        <f>IF($C3566="",0,IFERROR(MATCH($C3566,Settings!$D$11:$D$18,0),0))</f>
        <v/>
      </c>
      <c r="P3566">
        <f>IF(LOWER(TRIM($J3566&amp;""))="x",1,0)</f>
        <v/>
      </c>
    </row>
    <row r="3567">
      <c r="A3567" s="49" t="n"/>
      <c r="B3567" s="50" t="n"/>
      <c r="C3567" s="50" t="n"/>
      <c r="D3567" s="50" t="n"/>
      <c r="E3567" s="50" t="n"/>
      <c r="F3567" s="51" t="n"/>
      <c r="G3567" s="51" t="n"/>
      <c r="H3567" s="51" t="n"/>
      <c r="I3567" s="51" t="n"/>
      <c r="J3567" s="50" t="n"/>
      <c r="K3567" s="52">
        <f>IF(OR($A3567="",$E3567=""),"",IF($P3567=1,0,N($E3567)*N($F3567)-N($G3567)+N($H3567)))</f>
        <v/>
      </c>
      <c r="L3567" s="52">
        <f>IF(K3567="","",IF($P3567=1,0,N($E3567)*IFERROR(INDEX(Products!$D$8:$D$307,MATCH($D3567,Products!$A$8:$A$307,0)),0)))</f>
        <v/>
      </c>
      <c r="M3567" s="52">
        <f>IF(OR(K3567="",$O3567=0),IF(K3567="","",0),IF($P3567=1,0,K3567*(N(INDEX(Settings!$E$11:$E$18,$O3567))+N(INDEX(Settings!$G$11:$G$18,$O3567)))+N(INDEX(Settings!$F$11:$F$18,$O3567))))</f>
        <v/>
      </c>
      <c r="N3567" s="53">
        <f>IF(K3567="","",K3567-L3567-M3567-N($I3567)-$P3567*N(Settings!$D$20))</f>
        <v/>
      </c>
      <c r="O3567">
        <f>IF($C3567="",0,IFERROR(MATCH($C3567,Settings!$D$11:$D$18,0),0))</f>
        <v/>
      </c>
      <c r="P3567">
        <f>IF(LOWER(TRIM($J3567&amp;""))="x",1,0)</f>
        <v/>
      </c>
    </row>
    <row r="3568">
      <c r="A3568" s="49" t="n"/>
      <c r="B3568" s="50" t="n"/>
      <c r="C3568" s="50" t="n"/>
      <c r="D3568" s="50" t="n"/>
      <c r="E3568" s="50" t="n"/>
      <c r="F3568" s="51" t="n"/>
      <c r="G3568" s="51" t="n"/>
      <c r="H3568" s="51" t="n"/>
      <c r="I3568" s="51" t="n"/>
      <c r="J3568" s="50" t="n"/>
      <c r="K3568" s="52">
        <f>IF(OR($A3568="",$E3568=""),"",IF($P3568=1,0,N($E3568)*N($F3568)-N($G3568)+N($H3568)))</f>
        <v/>
      </c>
      <c r="L3568" s="52">
        <f>IF(K3568="","",IF($P3568=1,0,N($E3568)*IFERROR(INDEX(Products!$D$8:$D$307,MATCH($D3568,Products!$A$8:$A$307,0)),0)))</f>
        <v/>
      </c>
      <c r="M3568" s="52">
        <f>IF(OR(K3568="",$O3568=0),IF(K3568="","",0),IF($P3568=1,0,K3568*(N(INDEX(Settings!$E$11:$E$18,$O3568))+N(INDEX(Settings!$G$11:$G$18,$O3568)))+N(INDEX(Settings!$F$11:$F$18,$O3568))))</f>
        <v/>
      </c>
      <c r="N3568" s="53">
        <f>IF(K3568="","",K3568-L3568-M3568-N($I3568)-$P3568*N(Settings!$D$20))</f>
        <v/>
      </c>
      <c r="O3568">
        <f>IF($C3568="",0,IFERROR(MATCH($C3568,Settings!$D$11:$D$18,0),0))</f>
        <v/>
      </c>
      <c r="P3568">
        <f>IF(LOWER(TRIM($J3568&amp;""))="x",1,0)</f>
        <v/>
      </c>
    </row>
    <row r="3569">
      <c r="A3569" s="49" t="n"/>
      <c r="B3569" s="50" t="n"/>
      <c r="C3569" s="50" t="n"/>
      <c r="D3569" s="50" t="n"/>
      <c r="E3569" s="50" t="n"/>
      <c r="F3569" s="51" t="n"/>
      <c r="G3569" s="51" t="n"/>
      <c r="H3569" s="51" t="n"/>
      <c r="I3569" s="51" t="n"/>
      <c r="J3569" s="50" t="n"/>
      <c r="K3569" s="52">
        <f>IF(OR($A3569="",$E3569=""),"",IF($P3569=1,0,N($E3569)*N($F3569)-N($G3569)+N($H3569)))</f>
        <v/>
      </c>
      <c r="L3569" s="52">
        <f>IF(K3569="","",IF($P3569=1,0,N($E3569)*IFERROR(INDEX(Products!$D$8:$D$307,MATCH($D3569,Products!$A$8:$A$307,0)),0)))</f>
        <v/>
      </c>
      <c r="M3569" s="52">
        <f>IF(OR(K3569="",$O3569=0),IF(K3569="","",0),IF($P3569=1,0,K3569*(N(INDEX(Settings!$E$11:$E$18,$O3569))+N(INDEX(Settings!$G$11:$G$18,$O3569)))+N(INDEX(Settings!$F$11:$F$18,$O3569))))</f>
        <v/>
      </c>
      <c r="N3569" s="53">
        <f>IF(K3569="","",K3569-L3569-M3569-N($I3569)-$P3569*N(Settings!$D$20))</f>
        <v/>
      </c>
      <c r="O3569">
        <f>IF($C3569="",0,IFERROR(MATCH($C3569,Settings!$D$11:$D$18,0),0))</f>
        <v/>
      </c>
      <c r="P3569">
        <f>IF(LOWER(TRIM($J3569&amp;""))="x",1,0)</f>
        <v/>
      </c>
    </row>
    <row r="3570">
      <c r="A3570" s="49" t="n"/>
      <c r="B3570" s="50" t="n"/>
      <c r="C3570" s="50" t="n"/>
      <c r="D3570" s="50" t="n"/>
      <c r="E3570" s="50" t="n"/>
      <c r="F3570" s="51" t="n"/>
      <c r="G3570" s="51" t="n"/>
      <c r="H3570" s="51" t="n"/>
      <c r="I3570" s="51" t="n"/>
      <c r="J3570" s="50" t="n"/>
      <c r="K3570" s="52">
        <f>IF(OR($A3570="",$E3570=""),"",IF($P3570=1,0,N($E3570)*N($F3570)-N($G3570)+N($H3570)))</f>
        <v/>
      </c>
      <c r="L3570" s="52">
        <f>IF(K3570="","",IF($P3570=1,0,N($E3570)*IFERROR(INDEX(Products!$D$8:$D$307,MATCH($D3570,Products!$A$8:$A$307,0)),0)))</f>
        <v/>
      </c>
      <c r="M3570" s="52">
        <f>IF(OR(K3570="",$O3570=0),IF(K3570="","",0),IF($P3570=1,0,K3570*(N(INDEX(Settings!$E$11:$E$18,$O3570))+N(INDEX(Settings!$G$11:$G$18,$O3570)))+N(INDEX(Settings!$F$11:$F$18,$O3570))))</f>
        <v/>
      </c>
      <c r="N3570" s="53">
        <f>IF(K3570="","",K3570-L3570-M3570-N($I3570)-$P3570*N(Settings!$D$20))</f>
        <v/>
      </c>
      <c r="O3570">
        <f>IF($C3570="",0,IFERROR(MATCH($C3570,Settings!$D$11:$D$18,0),0))</f>
        <v/>
      </c>
      <c r="P3570">
        <f>IF(LOWER(TRIM($J3570&amp;""))="x",1,0)</f>
        <v/>
      </c>
    </row>
    <row r="3571">
      <c r="A3571" s="49" t="n"/>
      <c r="B3571" s="50" t="n"/>
      <c r="C3571" s="50" t="n"/>
      <c r="D3571" s="50" t="n"/>
      <c r="E3571" s="50" t="n"/>
      <c r="F3571" s="51" t="n"/>
      <c r="G3571" s="51" t="n"/>
      <c r="H3571" s="51" t="n"/>
      <c r="I3571" s="51" t="n"/>
      <c r="J3571" s="50" t="n"/>
      <c r="K3571" s="52">
        <f>IF(OR($A3571="",$E3571=""),"",IF($P3571=1,0,N($E3571)*N($F3571)-N($G3571)+N($H3571)))</f>
        <v/>
      </c>
      <c r="L3571" s="52">
        <f>IF(K3571="","",IF($P3571=1,0,N($E3571)*IFERROR(INDEX(Products!$D$8:$D$307,MATCH($D3571,Products!$A$8:$A$307,0)),0)))</f>
        <v/>
      </c>
      <c r="M3571" s="52">
        <f>IF(OR(K3571="",$O3571=0),IF(K3571="","",0),IF($P3571=1,0,K3571*(N(INDEX(Settings!$E$11:$E$18,$O3571))+N(INDEX(Settings!$G$11:$G$18,$O3571)))+N(INDEX(Settings!$F$11:$F$18,$O3571))))</f>
        <v/>
      </c>
      <c r="N3571" s="53">
        <f>IF(K3571="","",K3571-L3571-M3571-N($I3571)-$P3571*N(Settings!$D$20))</f>
        <v/>
      </c>
      <c r="O3571">
        <f>IF($C3571="",0,IFERROR(MATCH($C3571,Settings!$D$11:$D$18,0),0))</f>
        <v/>
      </c>
      <c r="P3571">
        <f>IF(LOWER(TRIM($J3571&amp;""))="x",1,0)</f>
        <v/>
      </c>
    </row>
    <row r="3572">
      <c r="A3572" s="49" t="n"/>
      <c r="B3572" s="50" t="n"/>
      <c r="C3572" s="50" t="n"/>
      <c r="D3572" s="50" t="n"/>
      <c r="E3572" s="50" t="n"/>
      <c r="F3572" s="51" t="n"/>
      <c r="G3572" s="51" t="n"/>
      <c r="H3572" s="51" t="n"/>
      <c r="I3572" s="51" t="n"/>
      <c r="J3572" s="50" t="n"/>
      <c r="K3572" s="52">
        <f>IF(OR($A3572="",$E3572=""),"",IF($P3572=1,0,N($E3572)*N($F3572)-N($G3572)+N($H3572)))</f>
        <v/>
      </c>
      <c r="L3572" s="52">
        <f>IF(K3572="","",IF($P3572=1,0,N($E3572)*IFERROR(INDEX(Products!$D$8:$D$307,MATCH($D3572,Products!$A$8:$A$307,0)),0)))</f>
        <v/>
      </c>
      <c r="M3572" s="52">
        <f>IF(OR(K3572="",$O3572=0),IF(K3572="","",0),IF($P3572=1,0,K3572*(N(INDEX(Settings!$E$11:$E$18,$O3572))+N(INDEX(Settings!$G$11:$G$18,$O3572)))+N(INDEX(Settings!$F$11:$F$18,$O3572))))</f>
        <v/>
      </c>
      <c r="N3572" s="53">
        <f>IF(K3572="","",K3572-L3572-M3572-N($I3572)-$P3572*N(Settings!$D$20))</f>
        <v/>
      </c>
      <c r="O3572">
        <f>IF($C3572="",0,IFERROR(MATCH($C3572,Settings!$D$11:$D$18,0),0))</f>
        <v/>
      </c>
      <c r="P3572">
        <f>IF(LOWER(TRIM($J3572&amp;""))="x",1,0)</f>
        <v/>
      </c>
    </row>
    <row r="3573">
      <c r="A3573" s="49" t="n"/>
      <c r="B3573" s="50" t="n"/>
      <c r="C3573" s="50" t="n"/>
      <c r="D3573" s="50" t="n"/>
      <c r="E3573" s="50" t="n"/>
      <c r="F3573" s="51" t="n"/>
      <c r="G3573" s="51" t="n"/>
      <c r="H3573" s="51" t="n"/>
      <c r="I3573" s="51" t="n"/>
      <c r="J3573" s="50" t="n"/>
      <c r="K3573" s="52">
        <f>IF(OR($A3573="",$E3573=""),"",IF($P3573=1,0,N($E3573)*N($F3573)-N($G3573)+N($H3573)))</f>
        <v/>
      </c>
      <c r="L3573" s="52">
        <f>IF(K3573="","",IF($P3573=1,0,N($E3573)*IFERROR(INDEX(Products!$D$8:$D$307,MATCH($D3573,Products!$A$8:$A$307,0)),0)))</f>
        <v/>
      </c>
      <c r="M3573" s="52">
        <f>IF(OR(K3573="",$O3573=0),IF(K3573="","",0),IF($P3573=1,0,K3573*(N(INDEX(Settings!$E$11:$E$18,$O3573))+N(INDEX(Settings!$G$11:$G$18,$O3573)))+N(INDEX(Settings!$F$11:$F$18,$O3573))))</f>
        <v/>
      </c>
      <c r="N3573" s="53">
        <f>IF(K3573="","",K3573-L3573-M3573-N($I3573)-$P3573*N(Settings!$D$20))</f>
        <v/>
      </c>
      <c r="O3573">
        <f>IF($C3573="",0,IFERROR(MATCH($C3573,Settings!$D$11:$D$18,0),0))</f>
        <v/>
      </c>
      <c r="P3573">
        <f>IF(LOWER(TRIM($J3573&amp;""))="x",1,0)</f>
        <v/>
      </c>
    </row>
    <row r="3574">
      <c r="A3574" s="49" t="n"/>
      <c r="B3574" s="50" t="n"/>
      <c r="C3574" s="50" t="n"/>
      <c r="D3574" s="50" t="n"/>
      <c r="E3574" s="50" t="n"/>
      <c r="F3574" s="51" t="n"/>
      <c r="G3574" s="51" t="n"/>
      <c r="H3574" s="51" t="n"/>
      <c r="I3574" s="51" t="n"/>
      <c r="J3574" s="50" t="n"/>
      <c r="K3574" s="52">
        <f>IF(OR($A3574="",$E3574=""),"",IF($P3574=1,0,N($E3574)*N($F3574)-N($G3574)+N($H3574)))</f>
        <v/>
      </c>
      <c r="L3574" s="52">
        <f>IF(K3574="","",IF($P3574=1,0,N($E3574)*IFERROR(INDEX(Products!$D$8:$D$307,MATCH($D3574,Products!$A$8:$A$307,0)),0)))</f>
        <v/>
      </c>
      <c r="M3574" s="52">
        <f>IF(OR(K3574="",$O3574=0),IF(K3574="","",0),IF($P3574=1,0,K3574*(N(INDEX(Settings!$E$11:$E$18,$O3574))+N(INDEX(Settings!$G$11:$G$18,$O3574)))+N(INDEX(Settings!$F$11:$F$18,$O3574))))</f>
        <v/>
      </c>
      <c r="N3574" s="53">
        <f>IF(K3574="","",K3574-L3574-M3574-N($I3574)-$P3574*N(Settings!$D$20))</f>
        <v/>
      </c>
      <c r="O3574">
        <f>IF($C3574="",0,IFERROR(MATCH($C3574,Settings!$D$11:$D$18,0),0))</f>
        <v/>
      </c>
      <c r="P3574">
        <f>IF(LOWER(TRIM($J3574&amp;""))="x",1,0)</f>
        <v/>
      </c>
    </row>
    <row r="3575">
      <c r="A3575" s="49" t="n"/>
      <c r="B3575" s="50" t="n"/>
      <c r="C3575" s="50" t="n"/>
      <c r="D3575" s="50" t="n"/>
      <c r="E3575" s="50" t="n"/>
      <c r="F3575" s="51" t="n"/>
      <c r="G3575" s="51" t="n"/>
      <c r="H3575" s="51" t="n"/>
      <c r="I3575" s="51" t="n"/>
      <c r="J3575" s="50" t="n"/>
      <c r="K3575" s="52">
        <f>IF(OR($A3575="",$E3575=""),"",IF($P3575=1,0,N($E3575)*N($F3575)-N($G3575)+N($H3575)))</f>
        <v/>
      </c>
      <c r="L3575" s="52">
        <f>IF(K3575="","",IF($P3575=1,0,N($E3575)*IFERROR(INDEX(Products!$D$8:$D$307,MATCH($D3575,Products!$A$8:$A$307,0)),0)))</f>
        <v/>
      </c>
      <c r="M3575" s="52">
        <f>IF(OR(K3575="",$O3575=0),IF(K3575="","",0),IF($P3575=1,0,K3575*(N(INDEX(Settings!$E$11:$E$18,$O3575))+N(INDEX(Settings!$G$11:$G$18,$O3575)))+N(INDEX(Settings!$F$11:$F$18,$O3575))))</f>
        <v/>
      </c>
      <c r="N3575" s="53">
        <f>IF(K3575="","",K3575-L3575-M3575-N($I3575)-$P3575*N(Settings!$D$20))</f>
        <v/>
      </c>
      <c r="O3575">
        <f>IF($C3575="",0,IFERROR(MATCH($C3575,Settings!$D$11:$D$18,0),0))</f>
        <v/>
      </c>
      <c r="P3575">
        <f>IF(LOWER(TRIM($J3575&amp;""))="x",1,0)</f>
        <v/>
      </c>
    </row>
    <row r="3576">
      <c r="A3576" s="49" t="n"/>
      <c r="B3576" s="50" t="n"/>
      <c r="C3576" s="50" t="n"/>
      <c r="D3576" s="50" t="n"/>
      <c r="E3576" s="50" t="n"/>
      <c r="F3576" s="51" t="n"/>
      <c r="G3576" s="51" t="n"/>
      <c r="H3576" s="51" t="n"/>
      <c r="I3576" s="51" t="n"/>
      <c r="J3576" s="50" t="n"/>
      <c r="K3576" s="52">
        <f>IF(OR($A3576="",$E3576=""),"",IF($P3576=1,0,N($E3576)*N($F3576)-N($G3576)+N($H3576)))</f>
        <v/>
      </c>
      <c r="L3576" s="52">
        <f>IF(K3576="","",IF($P3576=1,0,N($E3576)*IFERROR(INDEX(Products!$D$8:$D$307,MATCH($D3576,Products!$A$8:$A$307,0)),0)))</f>
        <v/>
      </c>
      <c r="M3576" s="52">
        <f>IF(OR(K3576="",$O3576=0),IF(K3576="","",0),IF($P3576=1,0,K3576*(N(INDEX(Settings!$E$11:$E$18,$O3576))+N(INDEX(Settings!$G$11:$G$18,$O3576)))+N(INDEX(Settings!$F$11:$F$18,$O3576))))</f>
        <v/>
      </c>
      <c r="N3576" s="53">
        <f>IF(K3576="","",K3576-L3576-M3576-N($I3576)-$P3576*N(Settings!$D$20))</f>
        <v/>
      </c>
      <c r="O3576">
        <f>IF($C3576="",0,IFERROR(MATCH($C3576,Settings!$D$11:$D$18,0),0))</f>
        <v/>
      </c>
      <c r="P3576">
        <f>IF(LOWER(TRIM($J3576&amp;""))="x",1,0)</f>
        <v/>
      </c>
    </row>
    <row r="3577">
      <c r="A3577" s="49" t="n"/>
      <c r="B3577" s="50" t="n"/>
      <c r="C3577" s="50" t="n"/>
      <c r="D3577" s="50" t="n"/>
      <c r="E3577" s="50" t="n"/>
      <c r="F3577" s="51" t="n"/>
      <c r="G3577" s="51" t="n"/>
      <c r="H3577" s="51" t="n"/>
      <c r="I3577" s="51" t="n"/>
      <c r="J3577" s="50" t="n"/>
      <c r="K3577" s="52">
        <f>IF(OR($A3577="",$E3577=""),"",IF($P3577=1,0,N($E3577)*N($F3577)-N($G3577)+N($H3577)))</f>
        <v/>
      </c>
      <c r="L3577" s="52">
        <f>IF(K3577="","",IF($P3577=1,0,N($E3577)*IFERROR(INDEX(Products!$D$8:$D$307,MATCH($D3577,Products!$A$8:$A$307,0)),0)))</f>
        <v/>
      </c>
      <c r="M3577" s="52">
        <f>IF(OR(K3577="",$O3577=0),IF(K3577="","",0),IF($P3577=1,0,K3577*(N(INDEX(Settings!$E$11:$E$18,$O3577))+N(INDEX(Settings!$G$11:$G$18,$O3577)))+N(INDEX(Settings!$F$11:$F$18,$O3577))))</f>
        <v/>
      </c>
      <c r="N3577" s="53">
        <f>IF(K3577="","",K3577-L3577-M3577-N($I3577)-$P3577*N(Settings!$D$20))</f>
        <v/>
      </c>
      <c r="O3577">
        <f>IF($C3577="",0,IFERROR(MATCH($C3577,Settings!$D$11:$D$18,0),0))</f>
        <v/>
      </c>
      <c r="P3577">
        <f>IF(LOWER(TRIM($J3577&amp;""))="x",1,0)</f>
        <v/>
      </c>
    </row>
    <row r="3578">
      <c r="A3578" s="49" t="n"/>
      <c r="B3578" s="50" t="n"/>
      <c r="C3578" s="50" t="n"/>
      <c r="D3578" s="50" t="n"/>
      <c r="E3578" s="50" t="n"/>
      <c r="F3578" s="51" t="n"/>
      <c r="G3578" s="51" t="n"/>
      <c r="H3578" s="51" t="n"/>
      <c r="I3578" s="51" t="n"/>
      <c r="J3578" s="50" t="n"/>
      <c r="K3578" s="52">
        <f>IF(OR($A3578="",$E3578=""),"",IF($P3578=1,0,N($E3578)*N($F3578)-N($G3578)+N($H3578)))</f>
        <v/>
      </c>
      <c r="L3578" s="52">
        <f>IF(K3578="","",IF($P3578=1,0,N($E3578)*IFERROR(INDEX(Products!$D$8:$D$307,MATCH($D3578,Products!$A$8:$A$307,0)),0)))</f>
        <v/>
      </c>
      <c r="M3578" s="52">
        <f>IF(OR(K3578="",$O3578=0),IF(K3578="","",0),IF($P3578=1,0,K3578*(N(INDEX(Settings!$E$11:$E$18,$O3578))+N(INDEX(Settings!$G$11:$G$18,$O3578)))+N(INDEX(Settings!$F$11:$F$18,$O3578))))</f>
        <v/>
      </c>
      <c r="N3578" s="53">
        <f>IF(K3578="","",K3578-L3578-M3578-N($I3578)-$P3578*N(Settings!$D$20))</f>
        <v/>
      </c>
      <c r="O3578">
        <f>IF($C3578="",0,IFERROR(MATCH($C3578,Settings!$D$11:$D$18,0),0))</f>
        <v/>
      </c>
      <c r="P3578">
        <f>IF(LOWER(TRIM($J3578&amp;""))="x",1,0)</f>
        <v/>
      </c>
    </row>
    <row r="3579">
      <c r="A3579" s="49" t="n"/>
      <c r="B3579" s="50" t="n"/>
      <c r="C3579" s="50" t="n"/>
      <c r="D3579" s="50" t="n"/>
      <c r="E3579" s="50" t="n"/>
      <c r="F3579" s="51" t="n"/>
      <c r="G3579" s="51" t="n"/>
      <c r="H3579" s="51" t="n"/>
      <c r="I3579" s="51" t="n"/>
      <c r="J3579" s="50" t="n"/>
      <c r="K3579" s="52">
        <f>IF(OR($A3579="",$E3579=""),"",IF($P3579=1,0,N($E3579)*N($F3579)-N($G3579)+N($H3579)))</f>
        <v/>
      </c>
      <c r="L3579" s="52">
        <f>IF(K3579="","",IF($P3579=1,0,N($E3579)*IFERROR(INDEX(Products!$D$8:$D$307,MATCH($D3579,Products!$A$8:$A$307,0)),0)))</f>
        <v/>
      </c>
      <c r="M3579" s="52">
        <f>IF(OR(K3579="",$O3579=0),IF(K3579="","",0),IF($P3579=1,0,K3579*(N(INDEX(Settings!$E$11:$E$18,$O3579))+N(INDEX(Settings!$G$11:$G$18,$O3579)))+N(INDEX(Settings!$F$11:$F$18,$O3579))))</f>
        <v/>
      </c>
      <c r="N3579" s="53">
        <f>IF(K3579="","",K3579-L3579-M3579-N($I3579)-$P3579*N(Settings!$D$20))</f>
        <v/>
      </c>
      <c r="O3579">
        <f>IF($C3579="",0,IFERROR(MATCH($C3579,Settings!$D$11:$D$18,0),0))</f>
        <v/>
      </c>
      <c r="P3579">
        <f>IF(LOWER(TRIM($J3579&amp;""))="x",1,0)</f>
        <v/>
      </c>
    </row>
    <row r="3580">
      <c r="A3580" s="49" t="n"/>
      <c r="B3580" s="50" t="n"/>
      <c r="C3580" s="50" t="n"/>
      <c r="D3580" s="50" t="n"/>
      <c r="E3580" s="50" t="n"/>
      <c r="F3580" s="51" t="n"/>
      <c r="G3580" s="51" t="n"/>
      <c r="H3580" s="51" t="n"/>
      <c r="I3580" s="51" t="n"/>
      <c r="J3580" s="50" t="n"/>
      <c r="K3580" s="52">
        <f>IF(OR($A3580="",$E3580=""),"",IF($P3580=1,0,N($E3580)*N($F3580)-N($G3580)+N($H3580)))</f>
        <v/>
      </c>
      <c r="L3580" s="52">
        <f>IF(K3580="","",IF($P3580=1,0,N($E3580)*IFERROR(INDEX(Products!$D$8:$D$307,MATCH($D3580,Products!$A$8:$A$307,0)),0)))</f>
        <v/>
      </c>
      <c r="M3580" s="52">
        <f>IF(OR(K3580="",$O3580=0),IF(K3580="","",0),IF($P3580=1,0,K3580*(N(INDEX(Settings!$E$11:$E$18,$O3580))+N(INDEX(Settings!$G$11:$G$18,$O3580)))+N(INDEX(Settings!$F$11:$F$18,$O3580))))</f>
        <v/>
      </c>
      <c r="N3580" s="53">
        <f>IF(K3580="","",K3580-L3580-M3580-N($I3580)-$P3580*N(Settings!$D$20))</f>
        <v/>
      </c>
      <c r="O3580">
        <f>IF($C3580="",0,IFERROR(MATCH($C3580,Settings!$D$11:$D$18,0),0))</f>
        <v/>
      </c>
      <c r="P3580">
        <f>IF(LOWER(TRIM($J3580&amp;""))="x",1,0)</f>
        <v/>
      </c>
    </row>
    <row r="3581">
      <c r="A3581" s="49" t="n"/>
      <c r="B3581" s="50" t="n"/>
      <c r="C3581" s="50" t="n"/>
      <c r="D3581" s="50" t="n"/>
      <c r="E3581" s="50" t="n"/>
      <c r="F3581" s="51" t="n"/>
      <c r="G3581" s="51" t="n"/>
      <c r="H3581" s="51" t="n"/>
      <c r="I3581" s="51" t="n"/>
      <c r="J3581" s="50" t="n"/>
      <c r="K3581" s="52">
        <f>IF(OR($A3581="",$E3581=""),"",IF($P3581=1,0,N($E3581)*N($F3581)-N($G3581)+N($H3581)))</f>
        <v/>
      </c>
      <c r="L3581" s="52">
        <f>IF(K3581="","",IF($P3581=1,0,N($E3581)*IFERROR(INDEX(Products!$D$8:$D$307,MATCH($D3581,Products!$A$8:$A$307,0)),0)))</f>
        <v/>
      </c>
      <c r="M3581" s="52">
        <f>IF(OR(K3581="",$O3581=0),IF(K3581="","",0),IF($P3581=1,0,K3581*(N(INDEX(Settings!$E$11:$E$18,$O3581))+N(INDEX(Settings!$G$11:$G$18,$O3581)))+N(INDEX(Settings!$F$11:$F$18,$O3581))))</f>
        <v/>
      </c>
      <c r="N3581" s="53">
        <f>IF(K3581="","",K3581-L3581-M3581-N($I3581)-$P3581*N(Settings!$D$20))</f>
        <v/>
      </c>
      <c r="O3581">
        <f>IF($C3581="",0,IFERROR(MATCH($C3581,Settings!$D$11:$D$18,0),0))</f>
        <v/>
      </c>
      <c r="P3581">
        <f>IF(LOWER(TRIM($J3581&amp;""))="x",1,0)</f>
        <v/>
      </c>
    </row>
    <row r="3582">
      <c r="A3582" s="49" t="n"/>
      <c r="B3582" s="50" t="n"/>
      <c r="C3582" s="50" t="n"/>
      <c r="D3582" s="50" t="n"/>
      <c r="E3582" s="50" t="n"/>
      <c r="F3582" s="51" t="n"/>
      <c r="G3582" s="51" t="n"/>
      <c r="H3582" s="51" t="n"/>
      <c r="I3582" s="51" t="n"/>
      <c r="J3582" s="50" t="n"/>
      <c r="K3582" s="52">
        <f>IF(OR($A3582="",$E3582=""),"",IF($P3582=1,0,N($E3582)*N($F3582)-N($G3582)+N($H3582)))</f>
        <v/>
      </c>
      <c r="L3582" s="52">
        <f>IF(K3582="","",IF($P3582=1,0,N($E3582)*IFERROR(INDEX(Products!$D$8:$D$307,MATCH($D3582,Products!$A$8:$A$307,0)),0)))</f>
        <v/>
      </c>
      <c r="M3582" s="52">
        <f>IF(OR(K3582="",$O3582=0),IF(K3582="","",0),IF($P3582=1,0,K3582*(N(INDEX(Settings!$E$11:$E$18,$O3582))+N(INDEX(Settings!$G$11:$G$18,$O3582)))+N(INDEX(Settings!$F$11:$F$18,$O3582))))</f>
        <v/>
      </c>
      <c r="N3582" s="53">
        <f>IF(K3582="","",K3582-L3582-M3582-N($I3582)-$P3582*N(Settings!$D$20))</f>
        <v/>
      </c>
      <c r="O3582">
        <f>IF($C3582="",0,IFERROR(MATCH($C3582,Settings!$D$11:$D$18,0),0))</f>
        <v/>
      </c>
      <c r="P3582">
        <f>IF(LOWER(TRIM($J3582&amp;""))="x",1,0)</f>
        <v/>
      </c>
    </row>
    <row r="3583">
      <c r="A3583" s="49" t="n"/>
      <c r="B3583" s="50" t="n"/>
      <c r="C3583" s="50" t="n"/>
      <c r="D3583" s="50" t="n"/>
      <c r="E3583" s="50" t="n"/>
      <c r="F3583" s="51" t="n"/>
      <c r="G3583" s="51" t="n"/>
      <c r="H3583" s="51" t="n"/>
      <c r="I3583" s="51" t="n"/>
      <c r="J3583" s="50" t="n"/>
      <c r="K3583" s="52">
        <f>IF(OR($A3583="",$E3583=""),"",IF($P3583=1,0,N($E3583)*N($F3583)-N($G3583)+N($H3583)))</f>
        <v/>
      </c>
      <c r="L3583" s="52">
        <f>IF(K3583="","",IF($P3583=1,0,N($E3583)*IFERROR(INDEX(Products!$D$8:$D$307,MATCH($D3583,Products!$A$8:$A$307,0)),0)))</f>
        <v/>
      </c>
      <c r="M3583" s="52">
        <f>IF(OR(K3583="",$O3583=0),IF(K3583="","",0),IF($P3583=1,0,K3583*(N(INDEX(Settings!$E$11:$E$18,$O3583))+N(INDEX(Settings!$G$11:$G$18,$O3583)))+N(INDEX(Settings!$F$11:$F$18,$O3583))))</f>
        <v/>
      </c>
      <c r="N3583" s="53">
        <f>IF(K3583="","",K3583-L3583-M3583-N($I3583)-$P3583*N(Settings!$D$20))</f>
        <v/>
      </c>
      <c r="O3583">
        <f>IF($C3583="",0,IFERROR(MATCH($C3583,Settings!$D$11:$D$18,0),0))</f>
        <v/>
      </c>
      <c r="P3583">
        <f>IF(LOWER(TRIM($J3583&amp;""))="x",1,0)</f>
        <v/>
      </c>
    </row>
    <row r="3584">
      <c r="A3584" s="49" t="n"/>
      <c r="B3584" s="50" t="n"/>
      <c r="C3584" s="50" t="n"/>
      <c r="D3584" s="50" t="n"/>
      <c r="E3584" s="50" t="n"/>
      <c r="F3584" s="51" t="n"/>
      <c r="G3584" s="51" t="n"/>
      <c r="H3584" s="51" t="n"/>
      <c r="I3584" s="51" t="n"/>
      <c r="J3584" s="50" t="n"/>
      <c r="K3584" s="52">
        <f>IF(OR($A3584="",$E3584=""),"",IF($P3584=1,0,N($E3584)*N($F3584)-N($G3584)+N($H3584)))</f>
        <v/>
      </c>
      <c r="L3584" s="52">
        <f>IF(K3584="","",IF($P3584=1,0,N($E3584)*IFERROR(INDEX(Products!$D$8:$D$307,MATCH($D3584,Products!$A$8:$A$307,0)),0)))</f>
        <v/>
      </c>
      <c r="M3584" s="52">
        <f>IF(OR(K3584="",$O3584=0),IF(K3584="","",0),IF($P3584=1,0,K3584*(N(INDEX(Settings!$E$11:$E$18,$O3584))+N(INDEX(Settings!$G$11:$G$18,$O3584)))+N(INDEX(Settings!$F$11:$F$18,$O3584))))</f>
        <v/>
      </c>
      <c r="N3584" s="53">
        <f>IF(K3584="","",K3584-L3584-M3584-N($I3584)-$P3584*N(Settings!$D$20))</f>
        <v/>
      </c>
      <c r="O3584">
        <f>IF($C3584="",0,IFERROR(MATCH($C3584,Settings!$D$11:$D$18,0),0))</f>
        <v/>
      </c>
      <c r="P3584">
        <f>IF(LOWER(TRIM($J3584&amp;""))="x",1,0)</f>
        <v/>
      </c>
    </row>
    <row r="3585">
      <c r="A3585" s="49" t="n"/>
      <c r="B3585" s="50" t="n"/>
      <c r="C3585" s="50" t="n"/>
      <c r="D3585" s="50" t="n"/>
      <c r="E3585" s="50" t="n"/>
      <c r="F3585" s="51" t="n"/>
      <c r="G3585" s="51" t="n"/>
      <c r="H3585" s="51" t="n"/>
      <c r="I3585" s="51" t="n"/>
      <c r="J3585" s="50" t="n"/>
      <c r="K3585" s="52">
        <f>IF(OR($A3585="",$E3585=""),"",IF($P3585=1,0,N($E3585)*N($F3585)-N($G3585)+N($H3585)))</f>
        <v/>
      </c>
      <c r="L3585" s="52">
        <f>IF(K3585="","",IF($P3585=1,0,N($E3585)*IFERROR(INDEX(Products!$D$8:$D$307,MATCH($D3585,Products!$A$8:$A$307,0)),0)))</f>
        <v/>
      </c>
      <c r="M3585" s="52">
        <f>IF(OR(K3585="",$O3585=0),IF(K3585="","",0),IF($P3585=1,0,K3585*(N(INDEX(Settings!$E$11:$E$18,$O3585))+N(INDEX(Settings!$G$11:$G$18,$O3585)))+N(INDEX(Settings!$F$11:$F$18,$O3585))))</f>
        <v/>
      </c>
      <c r="N3585" s="53">
        <f>IF(K3585="","",K3585-L3585-M3585-N($I3585)-$P3585*N(Settings!$D$20))</f>
        <v/>
      </c>
      <c r="O3585">
        <f>IF($C3585="",0,IFERROR(MATCH($C3585,Settings!$D$11:$D$18,0),0))</f>
        <v/>
      </c>
      <c r="P3585">
        <f>IF(LOWER(TRIM($J3585&amp;""))="x",1,0)</f>
        <v/>
      </c>
    </row>
    <row r="3586">
      <c r="A3586" s="49" t="n"/>
      <c r="B3586" s="50" t="n"/>
      <c r="C3586" s="50" t="n"/>
      <c r="D3586" s="50" t="n"/>
      <c r="E3586" s="50" t="n"/>
      <c r="F3586" s="51" t="n"/>
      <c r="G3586" s="51" t="n"/>
      <c r="H3586" s="51" t="n"/>
      <c r="I3586" s="51" t="n"/>
      <c r="J3586" s="50" t="n"/>
      <c r="K3586" s="52">
        <f>IF(OR($A3586="",$E3586=""),"",IF($P3586=1,0,N($E3586)*N($F3586)-N($G3586)+N($H3586)))</f>
        <v/>
      </c>
      <c r="L3586" s="52">
        <f>IF(K3586="","",IF($P3586=1,0,N($E3586)*IFERROR(INDEX(Products!$D$8:$D$307,MATCH($D3586,Products!$A$8:$A$307,0)),0)))</f>
        <v/>
      </c>
      <c r="M3586" s="52">
        <f>IF(OR(K3586="",$O3586=0),IF(K3586="","",0),IF($P3586=1,0,K3586*(N(INDEX(Settings!$E$11:$E$18,$O3586))+N(INDEX(Settings!$G$11:$G$18,$O3586)))+N(INDEX(Settings!$F$11:$F$18,$O3586))))</f>
        <v/>
      </c>
      <c r="N3586" s="53">
        <f>IF(K3586="","",K3586-L3586-M3586-N($I3586)-$P3586*N(Settings!$D$20))</f>
        <v/>
      </c>
      <c r="O3586">
        <f>IF($C3586="",0,IFERROR(MATCH($C3586,Settings!$D$11:$D$18,0),0))</f>
        <v/>
      </c>
      <c r="P3586">
        <f>IF(LOWER(TRIM($J3586&amp;""))="x",1,0)</f>
        <v/>
      </c>
    </row>
    <row r="3587">
      <c r="A3587" s="49" t="n"/>
      <c r="B3587" s="50" t="n"/>
      <c r="C3587" s="50" t="n"/>
      <c r="D3587" s="50" t="n"/>
      <c r="E3587" s="50" t="n"/>
      <c r="F3587" s="51" t="n"/>
      <c r="G3587" s="51" t="n"/>
      <c r="H3587" s="51" t="n"/>
      <c r="I3587" s="51" t="n"/>
      <c r="J3587" s="50" t="n"/>
      <c r="K3587" s="52">
        <f>IF(OR($A3587="",$E3587=""),"",IF($P3587=1,0,N($E3587)*N($F3587)-N($G3587)+N($H3587)))</f>
        <v/>
      </c>
      <c r="L3587" s="52">
        <f>IF(K3587="","",IF($P3587=1,0,N($E3587)*IFERROR(INDEX(Products!$D$8:$D$307,MATCH($D3587,Products!$A$8:$A$307,0)),0)))</f>
        <v/>
      </c>
      <c r="M3587" s="52">
        <f>IF(OR(K3587="",$O3587=0),IF(K3587="","",0),IF($P3587=1,0,K3587*(N(INDEX(Settings!$E$11:$E$18,$O3587))+N(INDEX(Settings!$G$11:$G$18,$O3587)))+N(INDEX(Settings!$F$11:$F$18,$O3587))))</f>
        <v/>
      </c>
      <c r="N3587" s="53">
        <f>IF(K3587="","",K3587-L3587-M3587-N($I3587)-$P3587*N(Settings!$D$20))</f>
        <v/>
      </c>
      <c r="O3587">
        <f>IF($C3587="",0,IFERROR(MATCH($C3587,Settings!$D$11:$D$18,0),0))</f>
        <v/>
      </c>
      <c r="P3587">
        <f>IF(LOWER(TRIM($J3587&amp;""))="x",1,0)</f>
        <v/>
      </c>
    </row>
    <row r="3588">
      <c r="A3588" s="49" t="n"/>
      <c r="B3588" s="50" t="n"/>
      <c r="C3588" s="50" t="n"/>
      <c r="D3588" s="50" t="n"/>
      <c r="E3588" s="50" t="n"/>
      <c r="F3588" s="51" t="n"/>
      <c r="G3588" s="51" t="n"/>
      <c r="H3588" s="51" t="n"/>
      <c r="I3588" s="51" t="n"/>
      <c r="J3588" s="50" t="n"/>
      <c r="K3588" s="52">
        <f>IF(OR($A3588="",$E3588=""),"",IF($P3588=1,0,N($E3588)*N($F3588)-N($G3588)+N($H3588)))</f>
        <v/>
      </c>
      <c r="L3588" s="52">
        <f>IF(K3588="","",IF($P3588=1,0,N($E3588)*IFERROR(INDEX(Products!$D$8:$D$307,MATCH($D3588,Products!$A$8:$A$307,0)),0)))</f>
        <v/>
      </c>
      <c r="M3588" s="52">
        <f>IF(OR(K3588="",$O3588=0),IF(K3588="","",0),IF($P3588=1,0,K3588*(N(INDEX(Settings!$E$11:$E$18,$O3588))+N(INDEX(Settings!$G$11:$G$18,$O3588)))+N(INDEX(Settings!$F$11:$F$18,$O3588))))</f>
        <v/>
      </c>
      <c r="N3588" s="53">
        <f>IF(K3588="","",K3588-L3588-M3588-N($I3588)-$P3588*N(Settings!$D$20))</f>
        <v/>
      </c>
      <c r="O3588">
        <f>IF($C3588="",0,IFERROR(MATCH($C3588,Settings!$D$11:$D$18,0),0))</f>
        <v/>
      </c>
      <c r="P3588">
        <f>IF(LOWER(TRIM($J3588&amp;""))="x",1,0)</f>
        <v/>
      </c>
    </row>
    <row r="3589">
      <c r="A3589" s="49" t="n"/>
      <c r="B3589" s="50" t="n"/>
      <c r="C3589" s="50" t="n"/>
      <c r="D3589" s="50" t="n"/>
      <c r="E3589" s="50" t="n"/>
      <c r="F3589" s="51" t="n"/>
      <c r="G3589" s="51" t="n"/>
      <c r="H3589" s="51" t="n"/>
      <c r="I3589" s="51" t="n"/>
      <c r="J3589" s="50" t="n"/>
      <c r="K3589" s="52">
        <f>IF(OR($A3589="",$E3589=""),"",IF($P3589=1,0,N($E3589)*N($F3589)-N($G3589)+N($H3589)))</f>
        <v/>
      </c>
      <c r="L3589" s="52">
        <f>IF(K3589="","",IF($P3589=1,0,N($E3589)*IFERROR(INDEX(Products!$D$8:$D$307,MATCH($D3589,Products!$A$8:$A$307,0)),0)))</f>
        <v/>
      </c>
      <c r="M3589" s="52">
        <f>IF(OR(K3589="",$O3589=0),IF(K3589="","",0),IF($P3589=1,0,K3589*(N(INDEX(Settings!$E$11:$E$18,$O3589))+N(INDEX(Settings!$G$11:$G$18,$O3589)))+N(INDEX(Settings!$F$11:$F$18,$O3589))))</f>
        <v/>
      </c>
      <c r="N3589" s="53">
        <f>IF(K3589="","",K3589-L3589-M3589-N($I3589)-$P3589*N(Settings!$D$20))</f>
        <v/>
      </c>
      <c r="O3589">
        <f>IF($C3589="",0,IFERROR(MATCH($C3589,Settings!$D$11:$D$18,0),0))</f>
        <v/>
      </c>
      <c r="P3589">
        <f>IF(LOWER(TRIM($J3589&amp;""))="x",1,0)</f>
        <v/>
      </c>
    </row>
    <row r="3590">
      <c r="A3590" s="49" t="n"/>
      <c r="B3590" s="50" t="n"/>
      <c r="C3590" s="50" t="n"/>
      <c r="D3590" s="50" t="n"/>
      <c r="E3590" s="50" t="n"/>
      <c r="F3590" s="51" t="n"/>
      <c r="G3590" s="51" t="n"/>
      <c r="H3590" s="51" t="n"/>
      <c r="I3590" s="51" t="n"/>
      <c r="J3590" s="50" t="n"/>
      <c r="K3590" s="52">
        <f>IF(OR($A3590="",$E3590=""),"",IF($P3590=1,0,N($E3590)*N($F3590)-N($G3590)+N($H3590)))</f>
        <v/>
      </c>
      <c r="L3590" s="52">
        <f>IF(K3590="","",IF($P3590=1,0,N($E3590)*IFERROR(INDEX(Products!$D$8:$D$307,MATCH($D3590,Products!$A$8:$A$307,0)),0)))</f>
        <v/>
      </c>
      <c r="M3590" s="52">
        <f>IF(OR(K3590="",$O3590=0),IF(K3590="","",0),IF($P3590=1,0,K3590*(N(INDEX(Settings!$E$11:$E$18,$O3590))+N(INDEX(Settings!$G$11:$G$18,$O3590)))+N(INDEX(Settings!$F$11:$F$18,$O3590))))</f>
        <v/>
      </c>
      <c r="N3590" s="53">
        <f>IF(K3590="","",K3590-L3590-M3590-N($I3590)-$P3590*N(Settings!$D$20))</f>
        <v/>
      </c>
      <c r="O3590">
        <f>IF($C3590="",0,IFERROR(MATCH($C3590,Settings!$D$11:$D$18,0),0))</f>
        <v/>
      </c>
      <c r="P3590">
        <f>IF(LOWER(TRIM($J3590&amp;""))="x",1,0)</f>
        <v/>
      </c>
    </row>
    <row r="3591">
      <c r="A3591" s="49" t="n"/>
      <c r="B3591" s="50" t="n"/>
      <c r="C3591" s="50" t="n"/>
      <c r="D3591" s="50" t="n"/>
      <c r="E3591" s="50" t="n"/>
      <c r="F3591" s="51" t="n"/>
      <c r="G3591" s="51" t="n"/>
      <c r="H3591" s="51" t="n"/>
      <c r="I3591" s="51" t="n"/>
      <c r="J3591" s="50" t="n"/>
      <c r="K3591" s="52">
        <f>IF(OR($A3591="",$E3591=""),"",IF($P3591=1,0,N($E3591)*N($F3591)-N($G3591)+N($H3591)))</f>
        <v/>
      </c>
      <c r="L3591" s="52">
        <f>IF(K3591="","",IF($P3591=1,0,N($E3591)*IFERROR(INDEX(Products!$D$8:$D$307,MATCH($D3591,Products!$A$8:$A$307,0)),0)))</f>
        <v/>
      </c>
      <c r="M3591" s="52">
        <f>IF(OR(K3591="",$O3591=0),IF(K3591="","",0),IF($P3591=1,0,K3591*(N(INDEX(Settings!$E$11:$E$18,$O3591))+N(INDEX(Settings!$G$11:$G$18,$O3591)))+N(INDEX(Settings!$F$11:$F$18,$O3591))))</f>
        <v/>
      </c>
      <c r="N3591" s="53">
        <f>IF(K3591="","",K3591-L3591-M3591-N($I3591)-$P3591*N(Settings!$D$20))</f>
        <v/>
      </c>
      <c r="O3591">
        <f>IF($C3591="",0,IFERROR(MATCH($C3591,Settings!$D$11:$D$18,0),0))</f>
        <v/>
      </c>
      <c r="P3591">
        <f>IF(LOWER(TRIM($J3591&amp;""))="x",1,0)</f>
        <v/>
      </c>
    </row>
    <row r="3592">
      <c r="A3592" s="49" t="n"/>
      <c r="B3592" s="50" t="n"/>
      <c r="C3592" s="50" t="n"/>
      <c r="D3592" s="50" t="n"/>
      <c r="E3592" s="50" t="n"/>
      <c r="F3592" s="51" t="n"/>
      <c r="G3592" s="51" t="n"/>
      <c r="H3592" s="51" t="n"/>
      <c r="I3592" s="51" t="n"/>
      <c r="J3592" s="50" t="n"/>
      <c r="K3592" s="52">
        <f>IF(OR($A3592="",$E3592=""),"",IF($P3592=1,0,N($E3592)*N($F3592)-N($G3592)+N($H3592)))</f>
        <v/>
      </c>
      <c r="L3592" s="52">
        <f>IF(K3592="","",IF($P3592=1,0,N($E3592)*IFERROR(INDEX(Products!$D$8:$D$307,MATCH($D3592,Products!$A$8:$A$307,0)),0)))</f>
        <v/>
      </c>
      <c r="M3592" s="52">
        <f>IF(OR(K3592="",$O3592=0),IF(K3592="","",0),IF($P3592=1,0,K3592*(N(INDEX(Settings!$E$11:$E$18,$O3592))+N(INDEX(Settings!$G$11:$G$18,$O3592)))+N(INDEX(Settings!$F$11:$F$18,$O3592))))</f>
        <v/>
      </c>
      <c r="N3592" s="53">
        <f>IF(K3592="","",K3592-L3592-M3592-N($I3592)-$P3592*N(Settings!$D$20))</f>
        <v/>
      </c>
      <c r="O3592">
        <f>IF($C3592="",0,IFERROR(MATCH($C3592,Settings!$D$11:$D$18,0),0))</f>
        <v/>
      </c>
      <c r="P3592">
        <f>IF(LOWER(TRIM($J3592&amp;""))="x",1,0)</f>
        <v/>
      </c>
    </row>
    <row r="3593">
      <c r="A3593" s="49" t="n"/>
      <c r="B3593" s="50" t="n"/>
      <c r="C3593" s="50" t="n"/>
      <c r="D3593" s="50" t="n"/>
      <c r="E3593" s="50" t="n"/>
      <c r="F3593" s="51" t="n"/>
      <c r="G3593" s="51" t="n"/>
      <c r="H3593" s="51" t="n"/>
      <c r="I3593" s="51" t="n"/>
      <c r="J3593" s="50" t="n"/>
      <c r="K3593" s="52">
        <f>IF(OR($A3593="",$E3593=""),"",IF($P3593=1,0,N($E3593)*N($F3593)-N($G3593)+N($H3593)))</f>
        <v/>
      </c>
      <c r="L3593" s="52">
        <f>IF(K3593="","",IF($P3593=1,0,N($E3593)*IFERROR(INDEX(Products!$D$8:$D$307,MATCH($D3593,Products!$A$8:$A$307,0)),0)))</f>
        <v/>
      </c>
      <c r="M3593" s="52">
        <f>IF(OR(K3593="",$O3593=0),IF(K3593="","",0),IF($P3593=1,0,K3593*(N(INDEX(Settings!$E$11:$E$18,$O3593))+N(INDEX(Settings!$G$11:$G$18,$O3593)))+N(INDEX(Settings!$F$11:$F$18,$O3593))))</f>
        <v/>
      </c>
      <c r="N3593" s="53">
        <f>IF(K3593="","",K3593-L3593-M3593-N($I3593)-$P3593*N(Settings!$D$20))</f>
        <v/>
      </c>
      <c r="O3593">
        <f>IF($C3593="",0,IFERROR(MATCH($C3593,Settings!$D$11:$D$18,0),0))</f>
        <v/>
      </c>
      <c r="P3593">
        <f>IF(LOWER(TRIM($J3593&amp;""))="x",1,0)</f>
        <v/>
      </c>
    </row>
    <row r="3594">
      <c r="A3594" s="49" t="n"/>
      <c r="B3594" s="50" t="n"/>
      <c r="C3594" s="50" t="n"/>
      <c r="D3594" s="50" t="n"/>
      <c r="E3594" s="50" t="n"/>
      <c r="F3594" s="51" t="n"/>
      <c r="G3594" s="51" t="n"/>
      <c r="H3594" s="51" t="n"/>
      <c r="I3594" s="51" t="n"/>
      <c r="J3594" s="50" t="n"/>
      <c r="K3594" s="52">
        <f>IF(OR($A3594="",$E3594=""),"",IF($P3594=1,0,N($E3594)*N($F3594)-N($G3594)+N($H3594)))</f>
        <v/>
      </c>
      <c r="L3594" s="52">
        <f>IF(K3594="","",IF($P3594=1,0,N($E3594)*IFERROR(INDEX(Products!$D$8:$D$307,MATCH($D3594,Products!$A$8:$A$307,0)),0)))</f>
        <v/>
      </c>
      <c r="M3594" s="52">
        <f>IF(OR(K3594="",$O3594=0),IF(K3594="","",0),IF($P3594=1,0,K3594*(N(INDEX(Settings!$E$11:$E$18,$O3594))+N(INDEX(Settings!$G$11:$G$18,$O3594)))+N(INDEX(Settings!$F$11:$F$18,$O3594))))</f>
        <v/>
      </c>
      <c r="N3594" s="53">
        <f>IF(K3594="","",K3594-L3594-M3594-N($I3594)-$P3594*N(Settings!$D$20))</f>
        <v/>
      </c>
      <c r="O3594">
        <f>IF($C3594="",0,IFERROR(MATCH($C3594,Settings!$D$11:$D$18,0),0))</f>
        <v/>
      </c>
      <c r="P3594">
        <f>IF(LOWER(TRIM($J3594&amp;""))="x",1,0)</f>
        <v/>
      </c>
    </row>
    <row r="3595">
      <c r="A3595" s="49" t="n"/>
      <c r="B3595" s="50" t="n"/>
      <c r="C3595" s="50" t="n"/>
      <c r="D3595" s="50" t="n"/>
      <c r="E3595" s="50" t="n"/>
      <c r="F3595" s="51" t="n"/>
      <c r="G3595" s="51" t="n"/>
      <c r="H3595" s="51" t="n"/>
      <c r="I3595" s="51" t="n"/>
      <c r="J3595" s="50" t="n"/>
      <c r="K3595" s="52">
        <f>IF(OR($A3595="",$E3595=""),"",IF($P3595=1,0,N($E3595)*N($F3595)-N($G3595)+N($H3595)))</f>
        <v/>
      </c>
      <c r="L3595" s="52">
        <f>IF(K3595="","",IF($P3595=1,0,N($E3595)*IFERROR(INDEX(Products!$D$8:$D$307,MATCH($D3595,Products!$A$8:$A$307,0)),0)))</f>
        <v/>
      </c>
      <c r="M3595" s="52">
        <f>IF(OR(K3595="",$O3595=0),IF(K3595="","",0),IF($P3595=1,0,K3595*(N(INDEX(Settings!$E$11:$E$18,$O3595))+N(INDEX(Settings!$G$11:$G$18,$O3595)))+N(INDEX(Settings!$F$11:$F$18,$O3595))))</f>
        <v/>
      </c>
      <c r="N3595" s="53">
        <f>IF(K3595="","",K3595-L3595-M3595-N($I3595)-$P3595*N(Settings!$D$20))</f>
        <v/>
      </c>
      <c r="O3595">
        <f>IF($C3595="",0,IFERROR(MATCH($C3595,Settings!$D$11:$D$18,0),0))</f>
        <v/>
      </c>
      <c r="P3595">
        <f>IF(LOWER(TRIM($J3595&amp;""))="x",1,0)</f>
        <v/>
      </c>
    </row>
    <row r="3596">
      <c r="A3596" s="49" t="n"/>
      <c r="B3596" s="50" t="n"/>
      <c r="C3596" s="50" t="n"/>
      <c r="D3596" s="50" t="n"/>
      <c r="E3596" s="50" t="n"/>
      <c r="F3596" s="51" t="n"/>
      <c r="G3596" s="51" t="n"/>
      <c r="H3596" s="51" t="n"/>
      <c r="I3596" s="51" t="n"/>
      <c r="J3596" s="50" t="n"/>
      <c r="K3596" s="52">
        <f>IF(OR($A3596="",$E3596=""),"",IF($P3596=1,0,N($E3596)*N($F3596)-N($G3596)+N($H3596)))</f>
        <v/>
      </c>
      <c r="L3596" s="52">
        <f>IF(K3596="","",IF($P3596=1,0,N($E3596)*IFERROR(INDEX(Products!$D$8:$D$307,MATCH($D3596,Products!$A$8:$A$307,0)),0)))</f>
        <v/>
      </c>
      <c r="M3596" s="52">
        <f>IF(OR(K3596="",$O3596=0),IF(K3596="","",0),IF($P3596=1,0,K3596*(N(INDEX(Settings!$E$11:$E$18,$O3596))+N(INDEX(Settings!$G$11:$G$18,$O3596)))+N(INDEX(Settings!$F$11:$F$18,$O3596))))</f>
        <v/>
      </c>
      <c r="N3596" s="53">
        <f>IF(K3596="","",K3596-L3596-M3596-N($I3596)-$P3596*N(Settings!$D$20))</f>
        <v/>
      </c>
      <c r="O3596">
        <f>IF($C3596="",0,IFERROR(MATCH($C3596,Settings!$D$11:$D$18,0),0))</f>
        <v/>
      </c>
      <c r="P3596">
        <f>IF(LOWER(TRIM($J3596&amp;""))="x",1,0)</f>
        <v/>
      </c>
    </row>
    <row r="3597">
      <c r="A3597" s="49" t="n"/>
      <c r="B3597" s="50" t="n"/>
      <c r="C3597" s="50" t="n"/>
      <c r="D3597" s="50" t="n"/>
      <c r="E3597" s="50" t="n"/>
      <c r="F3597" s="51" t="n"/>
      <c r="G3597" s="51" t="n"/>
      <c r="H3597" s="51" t="n"/>
      <c r="I3597" s="51" t="n"/>
      <c r="J3597" s="50" t="n"/>
      <c r="K3597" s="52">
        <f>IF(OR($A3597="",$E3597=""),"",IF($P3597=1,0,N($E3597)*N($F3597)-N($G3597)+N($H3597)))</f>
        <v/>
      </c>
      <c r="L3597" s="52">
        <f>IF(K3597="","",IF($P3597=1,0,N($E3597)*IFERROR(INDEX(Products!$D$8:$D$307,MATCH($D3597,Products!$A$8:$A$307,0)),0)))</f>
        <v/>
      </c>
      <c r="M3597" s="52">
        <f>IF(OR(K3597="",$O3597=0),IF(K3597="","",0),IF($P3597=1,0,K3597*(N(INDEX(Settings!$E$11:$E$18,$O3597))+N(INDEX(Settings!$G$11:$G$18,$O3597)))+N(INDEX(Settings!$F$11:$F$18,$O3597))))</f>
        <v/>
      </c>
      <c r="N3597" s="53">
        <f>IF(K3597="","",K3597-L3597-M3597-N($I3597)-$P3597*N(Settings!$D$20))</f>
        <v/>
      </c>
      <c r="O3597">
        <f>IF($C3597="",0,IFERROR(MATCH($C3597,Settings!$D$11:$D$18,0),0))</f>
        <v/>
      </c>
      <c r="P3597">
        <f>IF(LOWER(TRIM($J3597&amp;""))="x",1,0)</f>
        <v/>
      </c>
    </row>
    <row r="3598">
      <c r="A3598" s="49" t="n"/>
      <c r="B3598" s="50" t="n"/>
      <c r="C3598" s="50" t="n"/>
      <c r="D3598" s="50" t="n"/>
      <c r="E3598" s="50" t="n"/>
      <c r="F3598" s="51" t="n"/>
      <c r="G3598" s="51" t="n"/>
      <c r="H3598" s="51" t="n"/>
      <c r="I3598" s="51" t="n"/>
      <c r="J3598" s="50" t="n"/>
      <c r="K3598" s="52">
        <f>IF(OR($A3598="",$E3598=""),"",IF($P3598=1,0,N($E3598)*N($F3598)-N($G3598)+N($H3598)))</f>
        <v/>
      </c>
      <c r="L3598" s="52">
        <f>IF(K3598="","",IF($P3598=1,0,N($E3598)*IFERROR(INDEX(Products!$D$8:$D$307,MATCH($D3598,Products!$A$8:$A$307,0)),0)))</f>
        <v/>
      </c>
      <c r="M3598" s="52">
        <f>IF(OR(K3598="",$O3598=0),IF(K3598="","",0),IF($P3598=1,0,K3598*(N(INDEX(Settings!$E$11:$E$18,$O3598))+N(INDEX(Settings!$G$11:$G$18,$O3598)))+N(INDEX(Settings!$F$11:$F$18,$O3598))))</f>
        <v/>
      </c>
      <c r="N3598" s="53">
        <f>IF(K3598="","",K3598-L3598-M3598-N($I3598)-$P3598*N(Settings!$D$20))</f>
        <v/>
      </c>
      <c r="O3598">
        <f>IF($C3598="",0,IFERROR(MATCH($C3598,Settings!$D$11:$D$18,0),0))</f>
        <v/>
      </c>
      <c r="P3598">
        <f>IF(LOWER(TRIM($J3598&amp;""))="x",1,0)</f>
        <v/>
      </c>
    </row>
    <row r="3599">
      <c r="A3599" s="49" t="n"/>
      <c r="B3599" s="50" t="n"/>
      <c r="C3599" s="50" t="n"/>
      <c r="D3599" s="50" t="n"/>
      <c r="E3599" s="50" t="n"/>
      <c r="F3599" s="51" t="n"/>
      <c r="G3599" s="51" t="n"/>
      <c r="H3599" s="51" t="n"/>
      <c r="I3599" s="51" t="n"/>
      <c r="J3599" s="50" t="n"/>
      <c r="K3599" s="52">
        <f>IF(OR($A3599="",$E3599=""),"",IF($P3599=1,0,N($E3599)*N($F3599)-N($G3599)+N($H3599)))</f>
        <v/>
      </c>
      <c r="L3599" s="52">
        <f>IF(K3599="","",IF($P3599=1,0,N($E3599)*IFERROR(INDEX(Products!$D$8:$D$307,MATCH($D3599,Products!$A$8:$A$307,0)),0)))</f>
        <v/>
      </c>
      <c r="M3599" s="52">
        <f>IF(OR(K3599="",$O3599=0),IF(K3599="","",0),IF($P3599=1,0,K3599*(N(INDEX(Settings!$E$11:$E$18,$O3599))+N(INDEX(Settings!$G$11:$G$18,$O3599)))+N(INDEX(Settings!$F$11:$F$18,$O3599))))</f>
        <v/>
      </c>
      <c r="N3599" s="53">
        <f>IF(K3599="","",K3599-L3599-M3599-N($I3599)-$P3599*N(Settings!$D$20))</f>
        <v/>
      </c>
      <c r="O3599">
        <f>IF($C3599="",0,IFERROR(MATCH($C3599,Settings!$D$11:$D$18,0),0))</f>
        <v/>
      </c>
      <c r="P3599">
        <f>IF(LOWER(TRIM($J3599&amp;""))="x",1,0)</f>
        <v/>
      </c>
    </row>
    <row r="3600">
      <c r="A3600" s="49" t="n"/>
      <c r="B3600" s="50" t="n"/>
      <c r="C3600" s="50" t="n"/>
      <c r="D3600" s="50" t="n"/>
      <c r="E3600" s="50" t="n"/>
      <c r="F3600" s="51" t="n"/>
      <c r="G3600" s="51" t="n"/>
      <c r="H3600" s="51" t="n"/>
      <c r="I3600" s="51" t="n"/>
      <c r="J3600" s="50" t="n"/>
      <c r="K3600" s="52">
        <f>IF(OR($A3600="",$E3600=""),"",IF($P3600=1,0,N($E3600)*N($F3600)-N($G3600)+N($H3600)))</f>
        <v/>
      </c>
      <c r="L3600" s="52">
        <f>IF(K3600="","",IF($P3600=1,0,N($E3600)*IFERROR(INDEX(Products!$D$8:$D$307,MATCH($D3600,Products!$A$8:$A$307,0)),0)))</f>
        <v/>
      </c>
      <c r="M3600" s="52">
        <f>IF(OR(K3600="",$O3600=0),IF(K3600="","",0),IF($P3600=1,0,K3600*(N(INDEX(Settings!$E$11:$E$18,$O3600))+N(INDEX(Settings!$G$11:$G$18,$O3600)))+N(INDEX(Settings!$F$11:$F$18,$O3600))))</f>
        <v/>
      </c>
      <c r="N3600" s="53">
        <f>IF(K3600="","",K3600-L3600-M3600-N($I3600)-$P3600*N(Settings!$D$20))</f>
        <v/>
      </c>
      <c r="O3600">
        <f>IF($C3600="",0,IFERROR(MATCH($C3600,Settings!$D$11:$D$18,0),0))</f>
        <v/>
      </c>
      <c r="P3600">
        <f>IF(LOWER(TRIM($J3600&amp;""))="x",1,0)</f>
        <v/>
      </c>
    </row>
    <row r="3601">
      <c r="A3601" s="49" t="n"/>
      <c r="B3601" s="50" t="n"/>
      <c r="C3601" s="50" t="n"/>
      <c r="D3601" s="50" t="n"/>
      <c r="E3601" s="50" t="n"/>
      <c r="F3601" s="51" t="n"/>
      <c r="G3601" s="51" t="n"/>
      <c r="H3601" s="51" t="n"/>
      <c r="I3601" s="51" t="n"/>
      <c r="J3601" s="50" t="n"/>
      <c r="K3601" s="52">
        <f>IF(OR($A3601="",$E3601=""),"",IF($P3601=1,0,N($E3601)*N($F3601)-N($G3601)+N($H3601)))</f>
        <v/>
      </c>
      <c r="L3601" s="52">
        <f>IF(K3601="","",IF($P3601=1,0,N($E3601)*IFERROR(INDEX(Products!$D$8:$D$307,MATCH($D3601,Products!$A$8:$A$307,0)),0)))</f>
        <v/>
      </c>
      <c r="M3601" s="52">
        <f>IF(OR(K3601="",$O3601=0),IF(K3601="","",0),IF($P3601=1,0,K3601*(N(INDEX(Settings!$E$11:$E$18,$O3601))+N(INDEX(Settings!$G$11:$G$18,$O3601)))+N(INDEX(Settings!$F$11:$F$18,$O3601))))</f>
        <v/>
      </c>
      <c r="N3601" s="53">
        <f>IF(K3601="","",K3601-L3601-M3601-N($I3601)-$P3601*N(Settings!$D$20))</f>
        <v/>
      </c>
      <c r="O3601">
        <f>IF($C3601="",0,IFERROR(MATCH($C3601,Settings!$D$11:$D$18,0),0))</f>
        <v/>
      </c>
      <c r="P3601">
        <f>IF(LOWER(TRIM($J3601&amp;""))="x",1,0)</f>
        <v/>
      </c>
    </row>
    <row r="3602">
      <c r="A3602" s="49" t="n"/>
      <c r="B3602" s="50" t="n"/>
      <c r="C3602" s="50" t="n"/>
      <c r="D3602" s="50" t="n"/>
      <c r="E3602" s="50" t="n"/>
      <c r="F3602" s="51" t="n"/>
      <c r="G3602" s="51" t="n"/>
      <c r="H3602" s="51" t="n"/>
      <c r="I3602" s="51" t="n"/>
      <c r="J3602" s="50" t="n"/>
      <c r="K3602" s="52">
        <f>IF(OR($A3602="",$E3602=""),"",IF($P3602=1,0,N($E3602)*N($F3602)-N($G3602)+N($H3602)))</f>
        <v/>
      </c>
      <c r="L3602" s="52">
        <f>IF(K3602="","",IF($P3602=1,0,N($E3602)*IFERROR(INDEX(Products!$D$8:$D$307,MATCH($D3602,Products!$A$8:$A$307,0)),0)))</f>
        <v/>
      </c>
      <c r="M3602" s="52">
        <f>IF(OR(K3602="",$O3602=0),IF(K3602="","",0),IF($P3602=1,0,K3602*(N(INDEX(Settings!$E$11:$E$18,$O3602))+N(INDEX(Settings!$G$11:$G$18,$O3602)))+N(INDEX(Settings!$F$11:$F$18,$O3602))))</f>
        <v/>
      </c>
      <c r="N3602" s="53">
        <f>IF(K3602="","",K3602-L3602-M3602-N($I3602)-$P3602*N(Settings!$D$20))</f>
        <v/>
      </c>
      <c r="O3602">
        <f>IF($C3602="",0,IFERROR(MATCH($C3602,Settings!$D$11:$D$18,0),0))</f>
        <v/>
      </c>
      <c r="P3602">
        <f>IF(LOWER(TRIM($J3602&amp;""))="x",1,0)</f>
        <v/>
      </c>
    </row>
    <row r="3603">
      <c r="A3603" s="49" t="n"/>
      <c r="B3603" s="50" t="n"/>
      <c r="C3603" s="50" t="n"/>
      <c r="D3603" s="50" t="n"/>
      <c r="E3603" s="50" t="n"/>
      <c r="F3603" s="51" t="n"/>
      <c r="G3603" s="51" t="n"/>
      <c r="H3603" s="51" t="n"/>
      <c r="I3603" s="51" t="n"/>
      <c r="J3603" s="50" t="n"/>
      <c r="K3603" s="52">
        <f>IF(OR($A3603="",$E3603=""),"",IF($P3603=1,0,N($E3603)*N($F3603)-N($G3603)+N($H3603)))</f>
        <v/>
      </c>
      <c r="L3603" s="52">
        <f>IF(K3603="","",IF($P3603=1,0,N($E3603)*IFERROR(INDEX(Products!$D$8:$D$307,MATCH($D3603,Products!$A$8:$A$307,0)),0)))</f>
        <v/>
      </c>
      <c r="M3603" s="52">
        <f>IF(OR(K3603="",$O3603=0),IF(K3603="","",0),IF($P3603=1,0,K3603*(N(INDEX(Settings!$E$11:$E$18,$O3603))+N(INDEX(Settings!$G$11:$G$18,$O3603)))+N(INDEX(Settings!$F$11:$F$18,$O3603))))</f>
        <v/>
      </c>
      <c r="N3603" s="53">
        <f>IF(K3603="","",K3603-L3603-M3603-N($I3603)-$P3603*N(Settings!$D$20))</f>
        <v/>
      </c>
      <c r="O3603">
        <f>IF($C3603="",0,IFERROR(MATCH($C3603,Settings!$D$11:$D$18,0),0))</f>
        <v/>
      </c>
      <c r="P3603">
        <f>IF(LOWER(TRIM($J3603&amp;""))="x",1,0)</f>
        <v/>
      </c>
    </row>
    <row r="3604">
      <c r="A3604" s="49" t="n"/>
      <c r="B3604" s="50" t="n"/>
      <c r="C3604" s="50" t="n"/>
      <c r="D3604" s="50" t="n"/>
      <c r="E3604" s="50" t="n"/>
      <c r="F3604" s="51" t="n"/>
      <c r="G3604" s="51" t="n"/>
      <c r="H3604" s="51" t="n"/>
      <c r="I3604" s="51" t="n"/>
      <c r="J3604" s="50" t="n"/>
      <c r="K3604" s="52">
        <f>IF(OR($A3604="",$E3604=""),"",IF($P3604=1,0,N($E3604)*N($F3604)-N($G3604)+N($H3604)))</f>
        <v/>
      </c>
      <c r="L3604" s="52">
        <f>IF(K3604="","",IF($P3604=1,0,N($E3604)*IFERROR(INDEX(Products!$D$8:$D$307,MATCH($D3604,Products!$A$8:$A$307,0)),0)))</f>
        <v/>
      </c>
      <c r="M3604" s="52">
        <f>IF(OR(K3604="",$O3604=0),IF(K3604="","",0),IF($P3604=1,0,K3604*(N(INDEX(Settings!$E$11:$E$18,$O3604))+N(INDEX(Settings!$G$11:$G$18,$O3604)))+N(INDEX(Settings!$F$11:$F$18,$O3604))))</f>
        <v/>
      </c>
      <c r="N3604" s="53">
        <f>IF(K3604="","",K3604-L3604-M3604-N($I3604)-$P3604*N(Settings!$D$20))</f>
        <v/>
      </c>
      <c r="O3604">
        <f>IF($C3604="",0,IFERROR(MATCH($C3604,Settings!$D$11:$D$18,0),0))</f>
        <v/>
      </c>
      <c r="P3604">
        <f>IF(LOWER(TRIM($J3604&amp;""))="x",1,0)</f>
        <v/>
      </c>
    </row>
    <row r="3605">
      <c r="A3605" s="49" t="n"/>
      <c r="B3605" s="50" t="n"/>
      <c r="C3605" s="50" t="n"/>
      <c r="D3605" s="50" t="n"/>
      <c r="E3605" s="50" t="n"/>
      <c r="F3605" s="51" t="n"/>
      <c r="G3605" s="51" t="n"/>
      <c r="H3605" s="51" t="n"/>
      <c r="I3605" s="51" t="n"/>
      <c r="J3605" s="50" t="n"/>
      <c r="K3605" s="52">
        <f>IF(OR($A3605="",$E3605=""),"",IF($P3605=1,0,N($E3605)*N($F3605)-N($G3605)+N($H3605)))</f>
        <v/>
      </c>
      <c r="L3605" s="52">
        <f>IF(K3605="","",IF($P3605=1,0,N($E3605)*IFERROR(INDEX(Products!$D$8:$D$307,MATCH($D3605,Products!$A$8:$A$307,0)),0)))</f>
        <v/>
      </c>
      <c r="M3605" s="52">
        <f>IF(OR(K3605="",$O3605=0),IF(K3605="","",0),IF($P3605=1,0,K3605*(N(INDEX(Settings!$E$11:$E$18,$O3605))+N(INDEX(Settings!$G$11:$G$18,$O3605)))+N(INDEX(Settings!$F$11:$F$18,$O3605))))</f>
        <v/>
      </c>
      <c r="N3605" s="53">
        <f>IF(K3605="","",K3605-L3605-M3605-N($I3605)-$P3605*N(Settings!$D$20))</f>
        <v/>
      </c>
      <c r="O3605">
        <f>IF($C3605="",0,IFERROR(MATCH($C3605,Settings!$D$11:$D$18,0),0))</f>
        <v/>
      </c>
      <c r="P3605">
        <f>IF(LOWER(TRIM($J3605&amp;""))="x",1,0)</f>
        <v/>
      </c>
    </row>
    <row r="3606">
      <c r="A3606" s="49" t="n"/>
      <c r="B3606" s="50" t="n"/>
      <c r="C3606" s="50" t="n"/>
      <c r="D3606" s="50" t="n"/>
      <c r="E3606" s="50" t="n"/>
      <c r="F3606" s="51" t="n"/>
      <c r="G3606" s="51" t="n"/>
      <c r="H3606" s="51" t="n"/>
      <c r="I3606" s="51" t="n"/>
      <c r="J3606" s="50" t="n"/>
      <c r="K3606" s="52">
        <f>IF(OR($A3606="",$E3606=""),"",IF($P3606=1,0,N($E3606)*N($F3606)-N($G3606)+N($H3606)))</f>
        <v/>
      </c>
      <c r="L3606" s="52">
        <f>IF(K3606="","",IF($P3606=1,0,N($E3606)*IFERROR(INDEX(Products!$D$8:$D$307,MATCH($D3606,Products!$A$8:$A$307,0)),0)))</f>
        <v/>
      </c>
      <c r="M3606" s="52">
        <f>IF(OR(K3606="",$O3606=0),IF(K3606="","",0),IF($P3606=1,0,K3606*(N(INDEX(Settings!$E$11:$E$18,$O3606))+N(INDEX(Settings!$G$11:$G$18,$O3606)))+N(INDEX(Settings!$F$11:$F$18,$O3606))))</f>
        <v/>
      </c>
      <c r="N3606" s="53">
        <f>IF(K3606="","",K3606-L3606-M3606-N($I3606)-$P3606*N(Settings!$D$20))</f>
        <v/>
      </c>
      <c r="O3606">
        <f>IF($C3606="",0,IFERROR(MATCH($C3606,Settings!$D$11:$D$18,0),0))</f>
        <v/>
      </c>
      <c r="P3606">
        <f>IF(LOWER(TRIM($J3606&amp;""))="x",1,0)</f>
        <v/>
      </c>
    </row>
    <row r="3607">
      <c r="A3607" s="49" t="n"/>
      <c r="B3607" s="50" t="n"/>
      <c r="C3607" s="50" t="n"/>
      <c r="D3607" s="50" t="n"/>
      <c r="E3607" s="50" t="n"/>
      <c r="F3607" s="51" t="n"/>
      <c r="G3607" s="51" t="n"/>
      <c r="H3607" s="51" t="n"/>
      <c r="I3607" s="51" t="n"/>
      <c r="J3607" s="50" t="n"/>
      <c r="K3607" s="52">
        <f>IF(OR($A3607="",$E3607=""),"",IF($P3607=1,0,N($E3607)*N($F3607)-N($G3607)+N($H3607)))</f>
        <v/>
      </c>
      <c r="L3607" s="52">
        <f>IF(K3607="","",IF($P3607=1,0,N($E3607)*IFERROR(INDEX(Products!$D$8:$D$307,MATCH($D3607,Products!$A$8:$A$307,0)),0)))</f>
        <v/>
      </c>
      <c r="M3607" s="52">
        <f>IF(OR(K3607="",$O3607=0),IF(K3607="","",0),IF($P3607=1,0,K3607*(N(INDEX(Settings!$E$11:$E$18,$O3607))+N(INDEX(Settings!$G$11:$G$18,$O3607)))+N(INDEX(Settings!$F$11:$F$18,$O3607))))</f>
        <v/>
      </c>
      <c r="N3607" s="53">
        <f>IF(K3607="","",K3607-L3607-M3607-N($I3607)-$P3607*N(Settings!$D$20))</f>
        <v/>
      </c>
      <c r="O3607">
        <f>IF($C3607="",0,IFERROR(MATCH($C3607,Settings!$D$11:$D$18,0),0))</f>
        <v/>
      </c>
      <c r="P3607">
        <f>IF(LOWER(TRIM($J3607&amp;""))="x",1,0)</f>
        <v/>
      </c>
    </row>
    <row r="3608">
      <c r="A3608" s="49" t="n"/>
      <c r="B3608" s="50" t="n"/>
      <c r="C3608" s="50" t="n"/>
      <c r="D3608" s="50" t="n"/>
      <c r="E3608" s="50" t="n"/>
      <c r="F3608" s="51" t="n"/>
      <c r="G3608" s="51" t="n"/>
      <c r="H3608" s="51" t="n"/>
      <c r="I3608" s="51" t="n"/>
      <c r="J3608" s="50" t="n"/>
      <c r="K3608" s="52">
        <f>IF(OR($A3608="",$E3608=""),"",IF($P3608=1,0,N($E3608)*N($F3608)-N($G3608)+N($H3608)))</f>
        <v/>
      </c>
      <c r="L3608" s="52">
        <f>IF(K3608="","",IF($P3608=1,0,N($E3608)*IFERROR(INDEX(Products!$D$8:$D$307,MATCH($D3608,Products!$A$8:$A$307,0)),0)))</f>
        <v/>
      </c>
      <c r="M3608" s="52">
        <f>IF(OR(K3608="",$O3608=0),IF(K3608="","",0),IF($P3608=1,0,K3608*(N(INDEX(Settings!$E$11:$E$18,$O3608))+N(INDEX(Settings!$G$11:$G$18,$O3608)))+N(INDEX(Settings!$F$11:$F$18,$O3608))))</f>
        <v/>
      </c>
      <c r="N3608" s="53">
        <f>IF(K3608="","",K3608-L3608-M3608-N($I3608)-$P3608*N(Settings!$D$20))</f>
        <v/>
      </c>
      <c r="O3608">
        <f>IF($C3608="",0,IFERROR(MATCH($C3608,Settings!$D$11:$D$18,0),0))</f>
        <v/>
      </c>
      <c r="P3608">
        <f>IF(LOWER(TRIM($J3608&amp;""))="x",1,0)</f>
        <v/>
      </c>
    </row>
    <row r="3609">
      <c r="A3609" s="49" t="n"/>
      <c r="B3609" s="50" t="n"/>
      <c r="C3609" s="50" t="n"/>
      <c r="D3609" s="50" t="n"/>
      <c r="E3609" s="50" t="n"/>
      <c r="F3609" s="51" t="n"/>
      <c r="G3609" s="51" t="n"/>
      <c r="H3609" s="51" t="n"/>
      <c r="I3609" s="51" t="n"/>
      <c r="J3609" s="50" t="n"/>
      <c r="K3609" s="52">
        <f>IF(OR($A3609="",$E3609=""),"",IF($P3609=1,0,N($E3609)*N($F3609)-N($G3609)+N($H3609)))</f>
        <v/>
      </c>
      <c r="L3609" s="52">
        <f>IF(K3609="","",IF($P3609=1,0,N($E3609)*IFERROR(INDEX(Products!$D$8:$D$307,MATCH($D3609,Products!$A$8:$A$307,0)),0)))</f>
        <v/>
      </c>
      <c r="M3609" s="52">
        <f>IF(OR(K3609="",$O3609=0),IF(K3609="","",0),IF($P3609=1,0,K3609*(N(INDEX(Settings!$E$11:$E$18,$O3609))+N(INDEX(Settings!$G$11:$G$18,$O3609)))+N(INDEX(Settings!$F$11:$F$18,$O3609))))</f>
        <v/>
      </c>
      <c r="N3609" s="53">
        <f>IF(K3609="","",K3609-L3609-M3609-N($I3609)-$P3609*N(Settings!$D$20))</f>
        <v/>
      </c>
      <c r="O3609">
        <f>IF($C3609="",0,IFERROR(MATCH($C3609,Settings!$D$11:$D$18,0),0))</f>
        <v/>
      </c>
      <c r="P3609">
        <f>IF(LOWER(TRIM($J3609&amp;""))="x",1,0)</f>
        <v/>
      </c>
    </row>
    <row r="3610">
      <c r="A3610" s="49" t="n"/>
      <c r="B3610" s="50" t="n"/>
      <c r="C3610" s="50" t="n"/>
      <c r="D3610" s="50" t="n"/>
      <c r="E3610" s="50" t="n"/>
      <c r="F3610" s="51" t="n"/>
      <c r="G3610" s="51" t="n"/>
      <c r="H3610" s="51" t="n"/>
      <c r="I3610" s="51" t="n"/>
      <c r="J3610" s="50" t="n"/>
      <c r="K3610" s="52">
        <f>IF(OR($A3610="",$E3610=""),"",IF($P3610=1,0,N($E3610)*N($F3610)-N($G3610)+N($H3610)))</f>
        <v/>
      </c>
      <c r="L3610" s="52">
        <f>IF(K3610="","",IF($P3610=1,0,N($E3610)*IFERROR(INDEX(Products!$D$8:$D$307,MATCH($D3610,Products!$A$8:$A$307,0)),0)))</f>
        <v/>
      </c>
      <c r="M3610" s="52">
        <f>IF(OR(K3610="",$O3610=0),IF(K3610="","",0),IF($P3610=1,0,K3610*(N(INDEX(Settings!$E$11:$E$18,$O3610))+N(INDEX(Settings!$G$11:$G$18,$O3610)))+N(INDEX(Settings!$F$11:$F$18,$O3610))))</f>
        <v/>
      </c>
      <c r="N3610" s="53">
        <f>IF(K3610="","",K3610-L3610-M3610-N($I3610)-$P3610*N(Settings!$D$20))</f>
        <v/>
      </c>
      <c r="O3610">
        <f>IF($C3610="",0,IFERROR(MATCH($C3610,Settings!$D$11:$D$18,0),0))</f>
        <v/>
      </c>
      <c r="P3610">
        <f>IF(LOWER(TRIM($J3610&amp;""))="x",1,0)</f>
        <v/>
      </c>
    </row>
    <row r="3611">
      <c r="A3611" s="49" t="n"/>
      <c r="B3611" s="50" t="n"/>
      <c r="C3611" s="50" t="n"/>
      <c r="D3611" s="50" t="n"/>
      <c r="E3611" s="50" t="n"/>
      <c r="F3611" s="51" t="n"/>
      <c r="G3611" s="51" t="n"/>
      <c r="H3611" s="51" t="n"/>
      <c r="I3611" s="51" t="n"/>
      <c r="J3611" s="50" t="n"/>
      <c r="K3611" s="52">
        <f>IF(OR($A3611="",$E3611=""),"",IF($P3611=1,0,N($E3611)*N($F3611)-N($G3611)+N($H3611)))</f>
        <v/>
      </c>
      <c r="L3611" s="52">
        <f>IF(K3611="","",IF($P3611=1,0,N($E3611)*IFERROR(INDEX(Products!$D$8:$D$307,MATCH($D3611,Products!$A$8:$A$307,0)),0)))</f>
        <v/>
      </c>
      <c r="M3611" s="52">
        <f>IF(OR(K3611="",$O3611=0),IF(K3611="","",0),IF($P3611=1,0,K3611*(N(INDEX(Settings!$E$11:$E$18,$O3611))+N(INDEX(Settings!$G$11:$G$18,$O3611)))+N(INDEX(Settings!$F$11:$F$18,$O3611))))</f>
        <v/>
      </c>
      <c r="N3611" s="53">
        <f>IF(K3611="","",K3611-L3611-M3611-N($I3611)-$P3611*N(Settings!$D$20))</f>
        <v/>
      </c>
      <c r="O3611">
        <f>IF($C3611="",0,IFERROR(MATCH($C3611,Settings!$D$11:$D$18,0),0))</f>
        <v/>
      </c>
      <c r="P3611">
        <f>IF(LOWER(TRIM($J3611&amp;""))="x",1,0)</f>
        <v/>
      </c>
    </row>
    <row r="3612">
      <c r="A3612" s="49" t="n"/>
      <c r="B3612" s="50" t="n"/>
      <c r="C3612" s="50" t="n"/>
      <c r="D3612" s="50" t="n"/>
      <c r="E3612" s="50" t="n"/>
      <c r="F3612" s="51" t="n"/>
      <c r="G3612" s="51" t="n"/>
      <c r="H3612" s="51" t="n"/>
      <c r="I3612" s="51" t="n"/>
      <c r="J3612" s="50" t="n"/>
      <c r="K3612" s="52">
        <f>IF(OR($A3612="",$E3612=""),"",IF($P3612=1,0,N($E3612)*N($F3612)-N($G3612)+N($H3612)))</f>
        <v/>
      </c>
      <c r="L3612" s="52">
        <f>IF(K3612="","",IF($P3612=1,0,N($E3612)*IFERROR(INDEX(Products!$D$8:$D$307,MATCH($D3612,Products!$A$8:$A$307,0)),0)))</f>
        <v/>
      </c>
      <c r="M3612" s="52">
        <f>IF(OR(K3612="",$O3612=0),IF(K3612="","",0),IF($P3612=1,0,K3612*(N(INDEX(Settings!$E$11:$E$18,$O3612))+N(INDEX(Settings!$G$11:$G$18,$O3612)))+N(INDEX(Settings!$F$11:$F$18,$O3612))))</f>
        <v/>
      </c>
      <c r="N3612" s="53">
        <f>IF(K3612="","",K3612-L3612-M3612-N($I3612)-$P3612*N(Settings!$D$20))</f>
        <v/>
      </c>
      <c r="O3612">
        <f>IF($C3612="",0,IFERROR(MATCH($C3612,Settings!$D$11:$D$18,0),0))</f>
        <v/>
      </c>
      <c r="P3612">
        <f>IF(LOWER(TRIM($J3612&amp;""))="x",1,0)</f>
        <v/>
      </c>
    </row>
    <row r="3613">
      <c r="A3613" s="49" t="n"/>
      <c r="B3613" s="50" t="n"/>
      <c r="C3613" s="50" t="n"/>
      <c r="D3613" s="50" t="n"/>
      <c r="E3613" s="50" t="n"/>
      <c r="F3613" s="51" t="n"/>
      <c r="G3613" s="51" t="n"/>
      <c r="H3613" s="51" t="n"/>
      <c r="I3613" s="51" t="n"/>
      <c r="J3613" s="50" t="n"/>
      <c r="K3613" s="52">
        <f>IF(OR($A3613="",$E3613=""),"",IF($P3613=1,0,N($E3613)*N($F3613)-N($G3613)+N($H3613)))</f>
        <v/>
      </c>
      <c r="L3613" s="52">
        <f>IF(K3613="","",IF($P3613=1,0,N($E3613)*IFERROR(INDEX(Products!$D$8:$D$307,MATCH($D3613,Products!$A$8:$A$307,0)),0)))</f>
        <v/>
      </c>
      <c r="M3613" s="52">
        <f>IF(OR(K3613="",$O3613=0),IF(K3613="","",0),IF($P3613=1,0,K3613*(N(INDEX(Settings!$E$11:$E$18,$O3613))+N(INDEX(Settings!$G$11:$G$18,$O3613)))+N(INDEX(Settings!$F$11:$F$18,$O3613))))</f>
        <v/>
      </c>
      <c r="N3613" s="53">
        <f>IF(K3613="","",K3613-L3613-M3613-N($I3613)-$P3613*N(Settings!$D$20))</f>
        <v/>
      </c>
      <c r="O3613">
        <f>IF($C3613="",0,IFERROR(MATCH($C3613,Settings!$D$11:$D$18,0),0))</f>
        <v/>
      </c>
      <c r="P3613">
        <f>IF(LOWER(TRIM($J3613&amp;""))="x",1,0)</f>
        <v/>
      </c>
    </row>
    <row r="3614">
      <c r="A3614" s="49" t="n"/>
      <c r="B3614" s="50" t="n"/>
      <c r="C3614" s="50" t="n"/>
      <c r="D3614" s="50" t="n"/>
      <c r="E3614" s="50" t="n"/>
      <c r="F3614" s="51" t="n"/>
      <c r="G3614" s="51" t="n"/>
      <c r="H3614" s="51" t="n"/>
      <c r="I3614" s="51" t="n"/>
      <c r="J3614" s="50" t="n"/>
      <c r="K3614" s="52">
        <f>IF(OR($A3614="",$E3614=""),"",IF($P3614=1,0,N($E3614)*N($F3614)-N($G3614)+N($H3614)))</f>
        <v/>
      </c>
      <c r="L3614" s="52">
        <f>IF(K3614="","",IF($P3614=1,0,N($E3614)*IFERROR(INDEX(Products!$D$8:$D$307,MATCH($D3614,Products!$A$8:$A$307,0)),0)))</f>
        <v/>
      </c>
      <c r="M3614" s="52">
        <f>IF(OR(K3614="",$O3614=0),IF(K3614="","",0),IF($P3614=1,0,K3614*(N(INDEX(Settings!$E$11:$E$18,$O3614))+N(INDEX(Settings!$G$11:$G$18,$O3614)))+N(INDEX(Settings!$F$11:$F$18,$O3614))))</f>
        <v/>
      </c>
      <c r="N3614" s="53">
        <f>IF(K3614="","",K3614-L3614-M3614-N($I3614)-$P3614*N(Settings!$D$20))</f>
        <v/>
      </c>
      <c r="O3614">
        <f>IF($C3614="",0,IFERROR(MATCH($C3614,Settings!$D$11:$D$18,0),0))</f>
        <v/>
      </c>
      <c r="P3614">
        <f>IF(LOWER(TRIM($J3614&amp;""))="x",1,0)</f>
        <v/>
      </c>
    </row>
    <row r="3615">
      <c r="A3615" s="49" t="n"/>
      <c r="B3615" s="50" t="n"/>
      <c r="C3615" s="50" t="n"/>
      <c r="D3615" s="50" t="n"/>
      <c r="E3615" s="50" t="n"/>
      <c r="F3615" s="51" t="n"/>
      <c r="G3615" s="51" t="n"/>
      <c r="H3615" s="51" t="n"/>
      <c r="I3615" s="51" t="n"/>
      <c r="J3615" s="50" t="n"/>
      <c r="K3615" s="52">
        <f>IF(OR($A3615="",$E3615=""),"",IF($P3615=1,0,N($E3615)*N($F3615)-N($G3615)+N($H3615)))</f>
        <v/>
      </c>
      <c r="L3615" s="52">
        <f>IF(K3615="","",IF($P3615=1,0,N($E3615)*IFERROR(INDEX(Products!$D$8:$D$307,MATCH($D3615,Products!$A$8:$A$307,0)),0)))</f>
        <v/>
      </c>
      <c r="M3615" s="52">
        <f>IF(OR(K3615="",$O3615=0),IF(K3615="","",0),IF($P3615=1,0,K3615*(N(INDEX(Settings!$E$11:$E$18,$O3615))+N(INDEX(Settings!$G$11:$G$18,$O3615)))+N(INDEX(Settings!$F$11:$F$18,$O3615))))</f>
        <v/>
      </c>
      <c r="N3615" s="53">
        <f>IF(K3615="","",K3615-L3615-M3615-N($I3615)-$P3615*N(Settings!$D$20))</f>
        <v/>
      </c>
      <c r="O3615">
        <f>IF($C3615="",0,IFERROR(MATCH($C3615,Settings!$D$11:$D$18,0),0))</f>
        <v/>
      </c>
      <c r="P3615">
        <f>IF(LOWER(TRIM($J3615&amp;""))="x",1,0)</f>
        <v/>
      </c>
    </row>
    <row r="3616">
      <c r="A3616" s="49" t="n"/>
      <c r="B3616" s="50" t="n"/>
      <c r="C3616" s="50" t="n"/>
      <c r="D3616" s="50" t="n"/>
      <c r="E3616" s="50" t="n"/>
      <c r="F3616" s="51" t="n"/>
      <c r="G3616" s="51" t="n"/>
      <c r="H3616" s="51" t="n"/>
      <c r="I3616" s="51" t="n"/>
      <c r="J3616" s="50" t="n"/>
      <c r="K3616" s="52">
        <f>IF(OR($A3616="",$E3616=""),"",IF($P3616=1,0,N($E3616)*N($F3616)-N($G3616)+N($H3616)))</f>
        <v/>
      </c>
      <c r="L3616" s="52">
        <f>IF(K3616="","",IF($P3616=1,0,N($E3616)*IFERROR(INDEX(Products!$D$8:$D$307,MATCH($D3616,Products!$A$8:$A$307,0)),0)))</f>
        <v/>
      </c>
      <c r="M3616" s="52">
        <f>IF(OR(K3616="",$O3616=0),IF(K3616="","",0),IF($P3616=1,0,K3616*(N(INDEX(Settings!$E$11:$E$18,$O3616))+N(INDEX(Settings!$G$11:$G$18,$O3616)))+N(INDEX(Settings!$F$11:$F$18,$O3616))))</f>
        <v/>
      </c>
      <c r="N3616" s="53">
        <f>IF(K3616="","",K3616-L3616-M3616-N($I3616)-$P3616*N(Settings!$D$20))</f>
        <v/>
      </c>
      <c r="O3616">
        <f>IF($C3616="",0,IFERROR(MATCH($C3616,Settings!$D$11:$D$18,0),0))</f>
        <v/>
      </c>
      <c r="P3616">
        <f>IF(LOWER(TRIM($J3616&amp;""))="x",1,0)</f>
        <v/>
      </c>
    </row>
    <row r="3617">
      <c r="A3617" s="49" t="n"/>
      <c r="B3617" s="50" t="n"/>
      <c r="C3617" s="50" t="n"/>
      <c r="D3617" s="50" t="n"/>
      <c r="E3617" s="50" t="n"/>
      <c r="F3617" s="51" t="n"/>
      <c r="G3617" s="51" t="n"/>
      <c r="H3617" s="51" t="n"/>
      <c r="I3617" s="51" t="n"/>
      <c r="J3617" s="50" t="n"/>
      <c r="K3617" s="52">
        <f>IF(OR($A3617="",$E3617=""),"",IF($P3617=1,0,N($E3617)*N($F3617)-N($G3617)+N($H3617)))</f>
        <v/>
      </c>
      <c r="L3617" s="52">
        <f>IF(K3617="","",IF($P3617=1,0,N($E3617)*IFERROR(INDEX(Products!$D$8:$D$307,MATCH($D3617,Products!$A$8:$A$307,0)),0)))</f>
        <v/>
      </c>
      <c r="M3617" s="52">
        <f>IF(OR(K3617="",$O3617=0),IF(K3617="","",0),IF($P3617=1,0,K3617*(N(INDEX(Settings!$E$11:$E$18,$O3617))+N(INDEX(Settings!$G$11:$G$18,$O3617)))+N(INDEX(Settings!$F$11:$F$18,$O3617))))</f>
        <v/>
      </c>
      <c r="N3617" s="53">
        <f>IF(K3617="","",K3617-L3617-M3617-N($I3617)-$P3617*N(Settings!$D$20))</f>
        <v/>
      </c>
      <c r="O3617">
        <f>IF($C3617="",0,IFERROR(MATCH($C3617,Settings!$D$11:$D$18,0),0))</f>
        <v/>
      </c>
      <c r="P3617">
        <f>IF(LOWER(TRIM($J3617&amp;""))="x",1,0)</f>
        <v/>
      </c>
    </row>
    <row r="3618">
      <c r="A3618" s="49" t="n"/>
      <c r="B3618" s="50" t="n"/>
      <c r="C3618" s="50" t="n"/>
      <c r="D3618" s="50" t="n"/>
      <c r="E3618" s="50" t="n"/>
      <c r="F3618" s="51" t="n"/>
      <c r="G3618" s="51" t="n"/>
      <c r="H3618" s="51" t="n"/>
      <c r="I3618" s="51" t="n"/>
      <c r="J3618" s="50" t="n"/>
      <c r="K3618" s="52">
        <f>IF(OR($A3618="",$E3618=""),"",IF($P3618=1,0,N($E3618)*N($F3618)-N($G3618)+N($H3618)))</f>
        <v/>
      </c>
      <c r="L3618" s="52">
        <f>IF(K3618="","",IF($P3618=1,0,N($E3618)*IFERROR(INDEX(Products!$D$8:$D$307,MATCH($D3618,Products!$A$8:$A$307,0)),0)))</f>
        <v/>
      </c>
      <c r="M3618" s="52">
        <f>IF(OR(K3618="",$O3618=0),IF(K3618="","",0),IF($P3618=1,0,K3618*(N(INDEX(Settings!$E$11:$E$18,$O3618))+N(INDEX(Settings!$G$11:$G$18,$O3618)))+N(INDEX(Settings!$F$11:$F$18,$O3618))))</f>
        <v/>
      </c>
      <c r="N3618" s="53">
        <f>IF(K3618="","",K3618-L3618-M3618-N($I3618)-$P3618*N(Settings!$D$20))</f>
        <v/>
      </c>
      <c r="O3618">
        <f>IF($C3618="",0,IFERROR(MATCH($C3618,Settings!$D$11:$D$18,0),0))</f>
        <v/>
      </c>
      <c r="P3618">
        <f>IF(LOWER(TRIM($J3618&amp;""))="x",1,0)</f>
        <v/>
      </c>
    </row>
    <row r="3619">
      <c r="A3619" s="49" t="n"/>
      <c r="B3619" s="50" t="n"/>
      <c r="C3619" s="50" t="n"/>
      <c r="D3619" s="50" t="n"/>
      <c r="E3619" s="50" t="n"/>
      <c r="F3619" s="51" t="n"/>
      <c r="G3619" s="51" t="n"/>
      <c r="H3619" s="51" t="n"/>
      <c r="I3619" s="51" t="n"/>
      <c r="J3619" s="50" t="n"/>
      <c r="K3619" s="52">
        <f>IF(OR($A3619="",$E3619=""),"",IF($P3619=1,0,N($E3619)*N($F3619)-N($G3619)+N($H3619)))</f>
        <v/>
      </c>
      <c r="L3619" s="52">
        <f>IF(K3619="","",IF($P3619=1,0,N($E3619)*IFERROR(INDEX(Products!$D$8:$D$307,MATCH($D3619,Products!$A$8:$A$307,0)),0)))</f>
        <v/>
      </c>
      <c r="M3619" s="52">
        <f>IF(OR(K3619="",$O3619=0),IF(K3619="","",0),IF($P3619=1,0,K3619*(N(INDEX(Settings!$E$11:$E$18,$O3619))+N(INDEX(Settings!$G$11:$G$18,$O3619)))+N(INDEX(Settings!$F$11:$F$18,$O3619))))</f>
        <v/>
      </c>
      <c r="N3619" s="53">
        <f>IF(K3619="","",K3619-L3619-M3619-N($I3619)-$P3619*N(Settings!$D$20))</f>
        <v/>
      </c>
      <c r="O3619">
        <f>IF($C3619="",0,IFERROR(MATCH($C3619,Settings!$D$11:$D$18,0),0))</f>
        <v/>
      </c>
      <c r="P3619">
        <f>IF(LOWER(TRIM($J3619&amp;""))="x",1,0)</f>
        <v/>
      </c>
    </row>
    <row r="3620">
      <c r="A3620" s="49" t="n"/>
      <c r="B3620" s="50" t="n"/>
      <c r="C3620" s="50" t="n"/>
      <c r="D3620" s="50" t="n"/>
      <c r="E3620" s="50" t="n"/>
      <c r="F3620" s="51" t="n"/>
      <c r="G3620" s="51" t="n"/>
      <c r="H3620" s="51" t="n"/>
      <c r="I3620" s="51" t="n"/>
      <c r="J3620" s="50" t="n"/>
      <c r="K3620" s="52">
        <f>IF(OR($A3620="",$E3620=""),"",IF($P3620=1,0,N($E3620)*N($F3620)-N($G3620)+N($H3620)))</f>
        <v/>
      </c>
      <c r="L3620" s="52">
        <f>IF(K3620="","",IF($P3620=1,0,N($E3620)*IFERROR(INDEX(Products!$D$8:$D$307,MATCH($D3620,Products!$A$8:$A$307,0)),0)))</f>
        <v/>
      </c>
      <c r="M3620" s="52">
        <f>IF(OR(K3620="",$O3620=0),IF(K3620="","",0),IF($P3620=1,0,K3620*(N(INDEX(Settings!$E$11:$E$18,$O3620))+N(INDEX(Settings!$G$11:$G$18,$O3620)))+N(INDEX(Settings!$F$11:$F$18,$O3620))))</f>
        <v/>
      </c>
      <c r="N3620" s="53">
        <f>IF(K3620="","",K3620-L3620-M3620-N($I3620)-$P3620*N(Settings!$D$20))</f>
        <v/>
      </c>
      <c r="O3620">
        <f>IF($C3620="",0,IFERROR(MATCH($C3620,Settings!$D$11:$D$18,0),0))</f>
        <v/>
      </c>
      <c r="P3620">
        <f>IF(LOWER(TRIM($J3620&amp;""))="x",1,0)</f>
        <v/>
      </c>
    </row>
    <row r="3621">
      <c r="A3621" s="49" t="n"/>
      <c r="B3621" s="50" t="n"/>
      <c r="C3621" s="50" t="n"/>
      <c r="D3621" s="50" t="n"/>
      <c r="E3621" s="50" t="n"/>
      <c r="F3621" s="51" t="n"/>
      <c r="G3621" s="51" t="n"/>
      <c r="H3621" s="51" t="n"/>
      <c r="I3621" s="51" t="n"/>
      <c r="J3621" s="50" t="n"/>
      <c r="K3621" s="52">
        <f>IF(OR($A3621="",$E3621=""),"",IF($P3621=1,0,N($E3621)*N($F3621)-N($G3621)+N($H3621)))</f>
        <v/>
      </c>
      <c r="L3621" s="52">
        <f>IF(K3621="","",IF($P3621=1,0,N($E3621)*IFERROR(INDEX(Products!$D$8:$D$307,MATCH($D3621,Products!$A$8:$A$307,0)),0)))</f>
        <v/>
      </c>
      <c r="M3621" s="52">
        <f>IF(OR(K3621="",$O3621=0),IF(K3621="","",0),IF($P3621=1,0,K3621*(N(INDEX(Settings!$E$11:$E$18,$O3621))+N(INDEX(Settings!$G$11:$G$18,$O3621)))+N(INDEX(Settings!$F$11:$F$18,$O3621))))</f>
        <v/>
      </c>
      <c r="N3621" s="53">
        <f>IF(K3621="","",K3621-L3621-M3621-N($I3621)-$P3621*N(Settings!$D$20))</f>
        <v/>
      </c>
      <c r="O3621">
        <f>IF($C3621="",0,IFERROR(MATCH($C3621,Settings!$D$11:$D$18,0),0))</f>
        <v/>
      </c>
      <c r="P3621">
        <f>IF(LOWER(TRIM($J3621&amp;""))="x",1,0)</f>
        <v/>
      </c>
    </row>
    <row r="3622">
      <c r="A3622" s="49" t="n"/>
      <c r="B3622" s="50" t="n"/>
      <c r="C3622" s="50" t="n"/>
      <c r="D3622" s="50" t="n"/>
      <c r="E3622" s="50" t="n"/>
      <c r="F3622" s="51" t="n"/>
      <c r="G3622" s="51" t="n"/>
      <c r="H3622" s="51" t="n"/>
      <c r="I3622" s="51" t="n"/>
      <c r="J3622" s="50" t="n"/>
      <c r="K3622" s="52">
        <f>IF(OR($A3622="",$E3622=""),"",IF($P3622=1,0,N($E3622)*N($F3622)-N($G3622)+N($H3622)))</f>
        <v/>
      </c>
      <c r="L3622" s="52">
        <f>IF(K3622="","",IF($P3622=1,0,N($E3622)*IFERROR(INDEX(Products!$D$8:$D$307,MATCH($D3622,Products!$A$8:$A$307,0)),0)))</f>
        <v/>
      </c>
      <c r="M3622" s="52">
        <f>IF(OR(K3622="",$O3622=0),IF(K3622="","",0),IF($P3622=1,0,K3622*(N(INDEX(Settings!$E$11:$E$18,$O3622))+N(INDEX(Settings!$G$11:$G$18,$O3622)))+N(INDEX(Settings!$F$11:$F$18,$O3622))))</f>
        <v/>
      </c>
      <c r="N3622" s="53">
        <f>IF(K3622="","",K3622-L3622-M3622-N($I3622)-$P3622*N(Settings!$D$20))</f>
        <v/>
      </c>
      <c r="O3622">
        <f>IF($C3622="",0,IFERROR(MATCH($C3622,Settings!$D$11:$D$18,0),0))</f>
        <v/>
      </c>
      <c r="P3622">
        <f>IF(LOWER(TRIM($J3622&amp;""))="x",1,0)</f>
        <v/>
      </c>
    </row>
    <row r="3623">
      <c r="A3623" s="49" t="n"/>
      <c r="B3623" s="50" t="n"/>
      <c r="C3623" s="50" t="n"/>
      <c r="D3623" s="50" t="n"/>
      <c r="E3623" s="50" t="n"/>
      <c r="F3623" s="51" t="n"/>
      <c r="G3623" s="51" t="n"/>
      <c r="H3623" s="51" t="n"/>
      <c r="I3623" s="51" t="n"/>
      <c r="J3623" s="50" t="n"/>
      <c r="K3623" s="52">
        <f>IF(OR($A3623="",$E3623=""),"",IF($P3623=1,0,N($E3623)*N($F3623)-N($G3623)+N($H3623)))</f>
        <v/>
      </c>
      <c r="L3623" s="52">
        <f>IF(K3623="","",IF($P3623=1,0,N($E3623)*IFERROR(INDEX(Products!$D$8:$D$307,MATCH($D3623,Products!$A$8:$A$307,0)),0)))</f>
        <v/>
      </c>
      <c r="M3623" s="52">
        <f>IF(OR(K3623="",$O3623=0),IF(K3623="","",0),IF($P3623=1,0,K3623*(N(INDEX(Settings!$E$11:$E$18,$O3623))+N(INDEX(Settings!$G$11:$G$18,$O3623)))+N(INDEX(Settings!$F$11:$F$18,$O3623))))</f>
        <v/>
      </c>
      <c r="N3623" s="53">
        <f>IF(K3623="","",K3623-L3623-M3623-N($I3623)-$P3623*N(Settings!$D$20))</f>
        <v/>
      </c>
      <c r="O3623">
        <f>IF($C3623="",0,IFERROR(MATCH($C3623,Settings!$D$11:$D$18,0),0))</f>
        <v/>
      </c>
      <c r="P3623">
        <f>IF(LOWER(TRIM($J3623&amp;""))="x",1,0)</f>
        <v/>
      </c>
    </row>
    <row r="3624">
      <c r="A3624" s="49" t="n"/>
      <c r="B3624" s="50" t="n"/>
      <c r="C3624" s="50" t="n"/>
      <c r="D3624" s="50" t="n"/>
      <c r="E3624" s="50" t="n"/>
      <c r="F3624" s="51" t="n"/>
      <c r="G3624" s="51" t="n"/>
      <c r="H3624" s="51" t="n"/>
      <c r="I3624" s="51" t="n"/>
      <c r="J3624" s="50" t="n"/>
      <c r="K3624" s="52">
        <f>IF(OR($A3624="",$E3624=""),"",IF($P3624=1,0,N($E3624)*N($F3624)-N($G3624)+N($H3624)))</f>
        <v/>
      </c>
      <c r="L3624" s="52">
        <f>IF(K3624="","",IF($P3624=1,0,N($E3624)*IFERROR(INDEX(Products!$D$8:$D$307,MATCH($D3624,Products!$A$8:$A$307,0)),0)))</f>
        <v/>
      </c>
      <c r="M3624" s="52">
        <f>IF(OR(K3624="",$O3624=0),IF(K3624="","",0),IF($P3624=1,0,K3624*(N(INDEX(Settings!$E$11:$E$18,$O3624))+N(INDEX(Settings!$G$11:$G$18,$O3624)))+N(INDEX(Settings!$F$11:$F$18,$O3624))))</f>
        <v/>
      </c>
      <c r="N3624" s="53">
        <f>IF(K3624="","",K3624-L3624-M3624-N($I3624)-$P3624*N(Settings!$D$20))</f>
        <v/>
      </c>
      <c r="O3624">
        <f>IF($C3624="",0,IFERROR(MATCH($C3624,Settings!$D$11:$D$18,0),0))</f>
        <v/>
      </c>
      <c r="P3624">
        <f>IF(LOWER(TRIM($J3624&amp;""))="x",1,0)</f>
        <v/>
      </c>
    </row>
    <row r="3625">
      <c r="A3625" s="49" t="n"/>
      <c r="B3625" s="50" t="n"/>
      <c r="C3625" s="50" t="n"/>
      <c r="D3625" s="50" t="n"/>
      <c r="E3625" s="50" t="n"/>
      <c r="F3625" s="51" t="n"/>
      <c r="G3625" s="51" t="n"/>
      <c r="H3625" s="51" t="n"/>
      <c r="I3625" s="51" t="n"/>
      <c r="J3625" s="50" t="n"/>
      <c r="K3625" s="52">
        <f>IF(OR($A3625="",$E3625=""),"",IF($P3625=1,0,N($E3625)*N($F3625)-N($G3625)+N($H3625)))</f>
        <v/>
      </c>
      <c r="L3625" s="52">
        <f>IF(K3625="","",IF($P3625=1,0,N($E3625)*IFERROR(INDEX(Products!$D$8:$D$307,MATCH($D3625,Products!$A$8:$A$307,0)),0)))</f>
        <v/>
      </c>
      <c r="M3625" s="52">
        <f>IF(OR(K3625="",$O3625=0),IF(K3625="","",0),IF($P3625=1,0,K3625*(N(INDEX(Settings!$E$11:$E$18,$O3625))+N(INDEX(Settings!$G$11:$G$18,$O3625)))+N(INDEX(Settings!$F$11:$F$18,$O3625))))</f>
        <v/>
      </c>
      <c r="N3625" s="53">
        <f>IF(K3625="","",K3625-L3625-M3625-N($I3625)-$P3625*N(Settings!$D$20))</f>
        <v/>
      </c>
      <c r="O3625">
        <f>IF($C3625="",0,IFERROR(MATCH($C3625,Settings!$D$11:$D$18,0),0))</f>
        <v/>
      </c>
      <c r="P3625">
        <f>IF(LOWER(TRIM($J3625&amp;""))="x",1,0)</f>
        <v/>
      </c>
    </row>
    <row r="3626">
      <c r="A3626" s="49" t="n"/>
      <c r="B3626" s="50" t="n"/>
      <c r="C3626" s="50" t="n"/>
      <c r="D3626" s="50" t="n"/>
      <c r="E3626" s="50" t="n"/>
      <c r="F3626" s="51" t="n"/>
      <c r="G3626" s="51" t="n"/>
      <c r="H3626" s="51" t="n"/>
      <c r="I3626" s="51" t="n"/>
      <c r="J3626" s="50" t="n"/>
      <c r="K3626" s="52">
        <f>IF(OR($A3626="",$E3626=""),"",IF($P3626=1,0,N($E3626)*N($F3626)-N($G3626)+N($H3626)))</f>
        <v/>
      </c>
      <c r="L3626" s="52">
        <f>IF(K3626="","",IF($P3626=1,0,N($E3626)*IFERROR(INDEX(Products!$D$8:$D$307,MATCH($D3626,Products!$A$8:$A$307,0)),0)))</f>
        <v/>
      </c>
      <c r="M3626" s="52">
        <f>IF(OR(K3626="",$O3626=0),IF(K3626="","",0),IF($P3626=1,0,K3626*(N(INDEX(Settings!$E$11:$E$18,$O3626))+N(INDEX(Settings!$G$11:$G$18,$O3626)))+N(INDEX(Settings!$F$11:$F$18,$O3626))))</f>
        <v/>
      </c>
      <c r="N3626" s="53">
        <f>IF(K3626="","",K3626-L3626-M3626-N($I3626)-$P3626*N(Settings!$D$20))</f>
        <v/>
      </c>
      <c r="O3626">
        <f>IF($C3626="",0,IFERROR(MATCH($C3626,Settings!$D$11:$D$18,0),0))</f>
        <v/>
      </c>
      <c r="P3626">
        <f>IF(LOWER(TRIM($J3626&amp;""))="x",1,0)</f>
        <v/>
      </c>
    </row>
    <row r="3627">
      <c r="A3627" s="49" t="n"/>
      <c r="B3627" s="50" t="n"/>
      <c r="C3627" s="50" t="n"/>
      <c r="D3627" s="50" t="n"/>
      <c r="E3627" s="50" t="n"/>
      <c r="F3627" s="51" t="n"/>
      <c r="G3627" s="51" t="n"/>
      <c r="H3627" s="51" t="n"/>
      <c r="I3627" s="51" t="n"/>
      <c r="J3627" s="50" t="n"/>
      <c r="K3627" s="52">
        <f>IF(OR($A3627="",$E3627=""),"",IF($P3627=1,0,N($E3627)*N($F3627)-N($G3627)+N($H3627)))</f>
        <v/>
      </c>
      <c r="L3627" s="52">
        <f>IF(K3627="","",IF($P3627=1,0,N($E3627)*IFERROR(INDEX(Products!$D$8:$D$307,MATCH($D3627,Products!$A$8:$A$307,0)),0)))</f>
        <v/>
      </c>
      <c r="M3627" s="52">
        <f>IF(OR(K3627="",$O3627=0),IF(K3627="","",0),IF($P3627=1,0,K3627*(N(INDEX(Settings!$E$11:$E$18,$O3627))+N(INDEX(Settings!$G$11:$G$18,$O3627)))+N(INDEX(Settings!$F$11:$F$18,$O3627))))</f>
        <v/>
      </c>
      <c r="N3627" s="53">
        <f>IF(K3627="","",K3627-L3627-M3627-N($I3627)-$P3627*N(Settings!$D$20))</f>
        <v/>
      </c>
      <c r="O3627">
        <f>IF($C3627="",0,IFERROR(MATCH($C3627,Settings!$D$11:$D$18,0),0))</f>
        <v/>
      </c>
      <c r="P3627">
        <f>IF(LOWER(TRIM($J3627&amp;""))="x",1,0)</f>
        <v/>
      </c>
    </row>
    <row r="3628">
      <c r="A3628" s="49" t="n"/>
      <c r="B3628" s="50" t="n"/>
      <c r="C3628" s="50" t="n"/>
      <c r="D3628" s="50" t="n"/>
      <c r="E3628" s="50" t="n"/>
      <c r="F3628" s="51" t="n"/>
      <c r="G3628" s="51" t="n"/>
      <c r="H3628" s="51" t="n"/>
      <c r="I3628" s="51" t="n"/>
      <c r="J3628" s="50" t="n"/>
      <c r="K3628" s="52">
        <f>IF(OR($A3628="",$E3628=""),"",IF($P3628=1,0,N($E3628)*N($F3628)-N($G3628)+N($H3628)))</f>
        <v/>
      </c>
      <c r="L3628" s="52">
        <f>IF(K3628="","",IF($P3628=1,0,N($E3628)*IFERROR(INDEX(Products!$D$8:$D$307,MATCH($D3628,Products!$A$8:$A$307,0)),0)))</f>
        <v/>
      </c>
      <c r="M3628" s="52">
        <f>IF(OR(K3628="",$O3628=0),IF(K3628="","",0),IF($P3628=1,0,K3628*(N(INDEX(Settings!$E$11:$E$18,$O3628))+N(INDEX(Settings!$G$11:$G$18,$O3628)))+N(INDEX(Settings!$F$11:$F$18,$O3628))))</f>
        <v/>
      </c>
      <c r="N3628" s="53">
        <f>IF(K3628="","",K3628-L3628-M3628-N($I3628)-$P3628*N(Settings!$D$20))</f>
        <v/>
      </c>
      <c r="O3628">
        <f>IF($C3628="",0,IFERROR(MATCH($C3628,Settings!$D$11:$D$18,0),0))</f>
        <v/>
      </c>
      <c r="P3628">
        <f>IF(LOWER(TRIM($J3628&amp;""))="x",1,0)</f>
        <v/>
      </c>
    </row>
    <row r="3629">
      <c r="A3629" s="49" t="n"/>
      <c r="B3629" s="50" t="n"/>
      <c r="C3629" s="50" t="n"/>
      <c r="D3629" s="50" t="n"/>
      <c r="E3629" s="50" t="n"/>
      <c r="F3629" s="51" t="n"/>
      <c r="G3629" s="51" t="n"/>
      <c r="H3629" s="51" t="n"/>
      <c r="I3629" s="51" t="n"/>
      <c r="J3629" s="50" t="n"/>
      <c r="K3629" s="52">
        <f>IF(OR($A3629="",$E3629=""),"",IF($P3629=1,0,N($E3629)*N($F3629)-N($G3629)+N($H3629)))</f>
        <v/>
      </c>
      <c r="L3629" s="52">
        <f>IF(K3629="","",IF($P3629=1,0,N($E3629)*IFERROR(INDEX(Products!$D$8:$D$307,MATCH($D3629,Products!$A$8:$A$307,0)),0)))</f>
        <v/>
      </c>
      <c r="M3629" s="52">
        <f>IF(OR(K3629="",$O3629=0),IF(K3629="","",0),IF($P3629=1,0,K3629*(N(INDEX(Settings!$E$11:$E$18,$O3629))+N(INDEX(Settings!$G$11:$G$18,$O3629)))+N(INDEX(Settings!$F$11:$F$18,$O3629))))</f>
        <v/>
      </c>
      <c r="N3629" s="53">
        <f>IF(K3629="","",K3629-L3629-M3629-N($I3629)-$P3629*N(Settings!$D$20))</f>
        <v/>
      </c>
      <c r="O3629">
        <f>IF($C3629="",0,IFERROR(MATCH($C3629,Settings!$D$11:$D$18,0),0))</f>
        <v/>
      </c>
      <c r="P3629">
        <f>IF(LOWER(TRIM($J3629&amp;""))="x",1,0)</f>
        <v/>
      </c>
    </row>
    <row r="3630">
      <c r="A3630" s="49" t="n"/>
      <c r="B3630" s="50" t="n"/>
      <c r="C3630" s="50" t="n"/>
      <c r="D3630" s="50" t="n"/>
      <c r="E3630" s="50" t="n"/>
      <c r="F3630" s="51" t="n"/>
      <c r="G3630" s="51" t="n"/>
      <c r="H3630" s="51" t="n"/>
      <c r="I3630" s="51" t="n"/>
      <c r="J3630" s="50" t="n"/>
      <c r="K3630" s="52">
        <f>IF(OR($A3630="",$E3630=""),"",IF($P3630=1,0,N($E3630)*N($F3630)-N($G3630)+N($H3630)))</f>
        <v/>
      </c>
      <c r="L3630" s="52">
        <f>IF(K3630="","",IF($P3630=1,0,N($E3630)*IFERROR(INDEX(Products!$D$8:$D$307,MATCH($D3630,Products!$A$8:$A$307,0)),0)))</f>
        <v/>
      </c>
      <c r="M3630" s="52">
        <f>IF(OR(K3630="",$O3630=0),IF(K3630="","",0),IF($P3630=1,0,K3630*(N(INDEX(Settings!$E$11:$E$18,$O3630))+N(INDEX(Settings!$G$11:$G$18,$O3630)))+N(INDEX(Settings!$F$11:$F$18,$O3630))))</f>
        <v/>
      </c>
      <c r="N3630" s="53">
        <f>IF(K3630="","",K3630-L3630-M3630-N($I3630)-$P3630*N(Settings!$D$20))</f>
        <v/>
      </c>
      <c r="O3630">
        <f>IF($C3630="",0,IFERROR(MATCH($C3630,Settings!$D$11:$D$18,0),0))</f>
        <v/>
      </c>
      <c r="P3630">
        <f>IF(LOWER(TRIM($J3630&amp;""))="x",1,0)</f>
        <v/>
      </c>
    </row>
    <row r="3631">
      <c r="A3631" s="49" t="n"/>
      <c r="B3631" s="50" t="n"/>
      <c r="C3631" s="50" t="n"/>
      <c r="D3631" s="50" t="n"/>
      <c r="E3631" s="50" t="n"/>
      <c r="F3631" s="51" t="n"/>
      <c r="G3631" s="51" t="n"/>
      <c r="H3631" s="51" t="n"/>
      <c r="I3631" s="51" t="n"/>
      <c r="J3631" s="50" t="n"/>
      <c r="K3631" s="52">
        <f>IF(OR($A3631="",$E3631=""),"",IF($P3631=1,0,N($E3631)*N($F3631)-N($G3631)+N($H3631)))</f>
        <v/>
      </c>
      <c r="L3631" s="52">
        <f>IF(K3631="","",IF($P3631=1,0,N($E3631)*IFERROR(INDEX(Products!$D$8:$D$307,MATCH($D3631,Products!$A$8:$A$307,0)),0)))</f>
        <v/>
      </c>
      <c r="M3631" s="52">
        <f>IF(OR(K3631="",$O3631=0),IF(K3631="","",0),IF($P3631=1,0,K3631*(N(INDEX(Settings!$E$11:$E$18,$O3631))+N(INDEX(Settings!$G$11:$G$18,$O3631)))+N(INDEX(Settings!$F$11:$F$18,$O3631))))</f>
        <v/>
      </c>
      <c r="N3631" s="53">
        <f>IF(K3631="","",K3631-L3631-M3631-N($I3631)-$P3631*N(Settings!$D$20))</f>
        <v/>
      </c>
      <c r="O3631">
        <f>IF($C3631="",0,IFERROR(MATCH($C3631,Settings!$D$11:$D$18,0),0))</f>
        <v/>
      </c>
      <c r="P3631">
        <f>IF(LOWER(TRIM($J3631&amp;""))="x",1,0)</f>
        <v/>
      </c>
    </row>
    <row r="3632">
      <c r="A3632" s="49" t="n"/>
      <c r="B3632" s="50" t="n"/>
      <c r="C3632" s="50" t="n"/>
      <c r="D3632" s="50" t="n"/>
      <c r="E3632" s="50" t="n"/>
      <c r="F3632" s="51" t="n"/>
      <c r="G3632" s="51" t="n"/>
      <c r="H3632" s="51" t="n"/>
      <c r="I3632" s="51" t="n"/>
      <c r="J3632" s="50" t="n"/>
      <c r="K3632" s="52">
        <f>IF(OR($A3632="",$E3632=""),"",IF($P3632=1,0,N($E3632)*N($F3632)-N($G3632)+N($H3632)))</f>
        <v/>
      </c>
      <c r="L3632" s="52">
        <f>IF(K3632="","",IF($P3632=1,0,N($E3632)*IFERROR(INDEX(Products!$D$8:$D$307,MATCH($D3632,Products!$A$8:$A$307,0)),0)))</f>
        <v/>
      </c>
      <c r="M3632" s="52">
        <f>IF(OR(K3632="",$O3632=0),IF(K3632="","",0),IF($P3632=1,0,K3632*(N(INDEX(Settings!$E$11:$E$18,$O3632))+N(INDEX(Settings!$G$11:$G$18,$O3632)))+N(INDEX(Settings!$F$11:$F$18,$O3632))))</f>
        <v/>
      </c>
      <c r="N3632" s="53">
        <f>IF(K3632="","",K3632-L3632-M3632-N($I3632)-$P3632*N(Settings!$D$20))</f>
        <v/>
      </c>
      <c r="O3632">
        <f>IF($C3632="",0,IFERROR(MATCH($C3632,Settings!$D$11:$D$18,0),0))</f>
        <v/>
      </c>
      <c r="P3632">
        <f>IF(LOWER(TRIM($J3632&amp;""))="x",1,0)</f>
        <v/>
      </c>
    </row>
    <row r="3633">
      <c r="A3633" s="49" t="n"/>
      <c r="B3633" s="50" t="n"/>
      <c r="C3633" s="50" t="n"/>
      <c r="D3633" s="50" t="n"/>
      <c r="E3633" s="50" t="n"/>
      <c r="F3633" s="51" t="n"/>
      <c r="G3633" s="51" t="n"/>
      <c r="H3633" s="51" t="n"/>
      <c r="I3633" s="51" t="n"/>
      <c r="J3633" s="50" t="n"/>
      <c r="K3633" s="52">
        <f>IF(OR($A3633="",$E3633=""),"",IF($P3633=1,0,N($E3633)*N($F3633)-N($G3633)+N($H3633)))</f>
        <v/>
      </c>
      <c r="L3633" s="52">
        <f>IF(K3633="","",IF($P3633=1,0,N($E3633)*IFERROR(INDEX(Products!$D$8:$D$307,MATCH($D3633,Products!$A$8:$A$307,0)),0)))</f>
        <v/>
      </c>
      <c r="M3633" s="52">
        <f>IF(OR(K3633="",$O3633=0),IF(K3633="","",0),IF($P3633=1,0,K3633*(N(INDEX(Settings!$E$11:$E$18,$O3633))+N(INDEX(Settings!$G$11:$G$18,$O3633)))+N(INDEX(Settings!$F$11:$F$18,$O3633))))</f>
        <v/>
      </c>
      <c r="N3633" s="53">
        <f>IF(K3633="","",K3633-L3633-M3633-N($I3633)-$P3633*N(Settings!$D$20))</f>
        <v/>
      </c>
      <c r="O3633">
        <f>IF($C3633="",0,IFERROR(MATCH($C3633,Settings!$D$11:$D$18,0),0))</f>
        <v/>
      </c>
      <c r="P3633">
        <f>IF(LOWER(TRIM($J3633&amp;""))="x",1,0)</f>
        <v/>
      </c>
    </row>
    <row r="3634">
      <c r="A3634" s="49" t="n"/>
      <c r="B3634" s="50" t="n"/>
      <c r="C3634" s="50" t="n"/>
      <c r="D3634" s="50" t="n"/>
      <c r="E3634" s="50" t="n"/>
      <c r="F3634" s="51" t="n"/>
      <c r="G3634" s="51" t="n"/>
      <c r="H3634" s="51" t="n"/>
      <c r="I3634" s="51" t="n"/>
      <c r="J3634" s="50" t="n"/>
      <c r="K3634" s="52">
        <f>IF(OR($A3634="",$E3634=""),"",IF($P3634=1,0,N($E3634)*N($F3634)-N($G3634)+N($H3634)))</f>
        <v/>
      </c>
      <c r="L3634" s="52">
        <f>IF(K3634="","",IF($P3634=1,0,N($E3634)*IFERROR(INDEX(Products!$D$8:$D$307,MATCH($D3634,Products!$A$8:$A$307,0)),0)))</f>
        <v/>
      </c>
      <c r="M3634" s="52">
        <f>IF(OR(K3634="",$O3634=0),IF(K3634="","",0),IF($P3634=1,0,K3634*(N(INDEX(Settings!$E$11:$E$18,$O3634))+N(INDEX(Settings!$G$11:$G$18,$O3634)))+N(INDEX(Settings!$F$11:$F$18,$O3634))))</f>
        <v/>
      </c>
      <c r="N3634" s="53">
        <f>IF(K3634="","",K3634-L3634-M3634-N($I3634)-$P3634*N(Settings!$D$20))</f>
        <v/>
      </c>
      <c r="O3634">
        <f>IF($C3634="",0,IFERROR(MATCH($C3634,Settings!$D$11:$D$18,0),0))</f>
        <v/>
      </c>
      <c r="P3634">
        <f>IF(LOWER(TRIM($J3634&amp;""))="x",1,0)</f>
        <v/>
      </c>
    </row>
    <row r="3635">
      <c r="A3635" s="49" t="n"/>
      <c r="B3635" s="50" t="n"/>
      <c r="C3635" s="50" t="n"/>
      <c r="D3635" s="50" t="n"/>
      <c r="E3635" s="50" t="n"/>
      <c r="F3635" s="51" t="n"/>
      <c r="G3635" s="51" t="n"/>
      <c r="H3635" s="51" t="n"/>
      <c r="I3635" s="51" t="n"/>
      <c r="J3635" s="50" t="n"/>
      <c r="K3635" s="52">
        <f>IF(OR($A3635="",$E3635=""),"",IF($P3635=1,0,N($E3635)*N($F3635)-N($G3635)+N($H3635)))</f>
        <v/>
      </c>
      <c r="L3635" s="52">
        <f>IF(K3635="","",IF($P3635=1,0,N($E3635)*IFERROR(INDEX(Products!$D$8:$D$307,MATCH($D3635,Products!$A$8:$A$307,0)),0)))</f>
        <v/>
      </c>
      <c r="M3635" s="52">
        <f>IF(OR(K3635="",$O3635=0),IF(K3635="","",0),IF($P3635=1,0,K3635*(N(INDEX(Settings!$E$11:$E$18,$O3635))+N(INDEX(Settings!$G$11:$G$18,$O3635)))+N(INDEX(Settings!$F$11:$F$18,$O3635))))</f>
        <v/>
      </c>
      <c r="N3635" s="53">
        <f>IF(K3635="","",K3635-L3635-M3635-N($I3635)-$P3635*N(Settings!$D$20))</f>
        <v/>
      </c>
      <c r="O3635">
        <f>IF($C3635="",0,IFERROR(MATCH($C3635,Settings!$D$11:$D$18,0),0))</f>
        <v/>
      </c>
      <c r="P3635">
        <f>IF(LOWER(TRIM($J3635&amp;""))="x",1,0)</f>
        <v/>
      </c>
    </row>
    <row r="3636">
      <c r="A3636" s="49" t="n"/>
      <c r="B3636" s="50" t="n"/>
      <c r="C3636" s="50" t="n"/>
      <c r="D3636" s="50" t="n"/>
      <c r="E3636" s="50" t="n"/>
      <c r="F3636" s="51" t="n"/>
      <c r="G3636" s="51" t="n"/>
      <c r="H3636" s="51" t="n"/>
      <c r="I3636" s="51" t="n"/>
      <c r="J3636" s="50" t="n"/>
      <c r="K3636" s="52">
        <f>IF(OR($A3636="",$E3636=""),"",IF($P3636=1,0,N($E3636)*N($F3636)-N($G3636)+N($H3636)))</f>
        <v/>
      </c>
      <c r="L3636" s="52">
        <f>IF(K3636="","",IF($P3636=1,0,N($E3636)*IFERROR(INDEX(Products!$D$8:$D$307,MATCH($D3636,Products!$A$8:$A$307,0)),0)))</f>
        <v/>
      </c>
      <c r="M3636" s="52">
        <f>IF(OR(K3636="",$O3636=0),IF(K3636="","",0),IF($P3636=1,0,K3636*(N(INDEX(Settings!$E$11:$E$18,$O3636))+N(INDEX(Settings!$G$11:$G$18,$O3636)))+N(INDEX(Settings!$F$11:$F$18,$O3636))))</f>
        <v/>
      </c>
      <c r="N3636" s="53">
        <f>IF(K3636="","",K3636-L3636-M3636-N($I3636)-$P3636*N(Settings!$D$20))</f>
        <v/>
      </c>
      <c r="O3636">
        <f>IF($C3636="",0,IFERROR(MATCH($C3636,Settings!$D$11:$D$18,0),0))</f>
        <v/>
      </c>
      <c r="P3636">
        <f>IF(LOWER(TRIM($J3636&amp;""))="x",1,0)</f>
        <v/>
      </c>
    </row>
    <row r="3637">
      <c r="A3637" s="49" t="n"/>
      <c r="B3637" s="50" t="n"/>
      <c r="C3637" s="50" t="n"/>
      <c r="D3637" s="50" t="n"/>
      <c r="E3637" s="50" t="n"/>
      <c r="F3637" s="51" t="n"/>
      <c r="G3637" s="51" t="n"/>
      <c r="H3637" s="51" t="n"/>
      <c r="I3637" s="51" t="n"/>
      <c r="J3637" s="50" t="n"/>
      <c r="K3637" s="52">
        <f>IF(OR($A3637="",$E3637=""),"",IF($P3637=1,0,N($E3637)*N($F3637)-N($G3637)+N($H3637)))</f>
        <v/>
      </c>
      <c r="L3637" s="52">
        <f>IF(K3637="","",IF($P3637=1,0,N($E3637)*IFERROR(INDEX(Products!$D$8:$D$307,MATCH($D3637,Products!$A$8:$A$307,0)),0)))</f>
        <v/>
      </c>
      <c r="M3637" s="52">
        <f>IF(OR(K3637="",$O3637=0),IF(K3637="","",0),IF($P3637=1,0,K3637*(N(INDEX(Settings!$E$11:$E$18,$O3637))+N(INDEX(Settings!$G$11:$G$18,$O3637)))+N(INDEX(Settings!$F$11:$F$18,$O3637))))</f>
        <v/>
      </c>
      <c r="N3637" s="53">
        <f>IF(K3637="","",K3637-L3637-M3637-N($I3637)-$P3637*N(Settings!$D$20))</f>
        <v/>
      </c>
      <c r="O3637">
        <f>IF($C3637="",0,IFERROR(MATCH($C3637,Settings!$D$11:$D$18,0),0))</f>
        <v/>
      </c>
      <c r="P3637">
        <f>IF(LOWER(TRIM($J3637&amp;""))="x",1,0)</f>
        <v/>
      </c>
    </row>
    <row r="3638">
      <c r="A3638" s="49" t="n"/>
      <c r="B3638" s="50" t="n"/>
      <c r="C3638" s="50" t="n"/>
      <c r="D3638" s="50" t="n"/>
      <c r="E3638" s="50" t="n"/>
      <c r="F3638" s="51" t="n"/>
      <c r="G3638" s="51" t="n"/>
      <c r="H3638" s="51" t="n"/>
      <c r="I3638" s="51" t="n"/>
      <c r="J3638" s="50" t="n"/>
      <c r="K3638" s="52">
        <f>IF(OR($A3638="",$E3638=""),"",IF($P3638=1,0,N($E3638)*N($F3638)-N($G3638)+N($H3638)))</f>
        <v/>
      </c>
      <c r="L3638" s="52">
        <f>IF(K3638="","",IF($P3638=1,0,N($E3638)*IFERROR(INDEX(Products!$D$8:$D$307,MATCH($D3638,Products!$A$8:$A$307,0)),0)))</f>
        <v/>
      </c>
      <c r="M3638" s="52">
        <f>IF(OR(K3638="",$O3638=0),IF(K3638="","",0),IF($P3638=1,0,K3638*(N(INDEX(Settings!$E$11:$E$18,$O3638))+N(INDEX(Settings!$G$11:$G$18,$O3638)))+N(INDEX(Settings!$F$11:$F$18,$O3638))))</f>
        <v/>
      </c>
      <c r="N3638" s="53">
        <f>IF(K3638="","",K3638-L3638-M3638-N($I3638)-$P3638*N(Settings!$D$20))</f>
        <v/>
      </c>
      <c r="O3638">
        <f>IF($C3638="",0,IFERROR(MATCH($C3638,Settings!$D$11:$D$18,0),0))</f>
        <v/>
      </c>
      <c r="P3638">
        <f>IF(LOWER(TRIM($J3638&amp;""))="x",1,0)</f>
        <v/>
      </c>
    </row>
    <row r="3639">
      <c r="A3639" s="49" t="n"/>
      <c r="B3639" s="50" t="n"/>
      <c r="C3639" s="50" t="n"/>
      <c r="D3639" s="50" t="n"/>
      <c r="E3639" s="50" t="n"/>
      <c r="F3639" s="51" t="n"/>
      <c r="G3639" s="51" t="n"/>
      <c r="H3639" s="51" t="n"/>
      <c r="I3639" s="51" t="n"/>
      <c r="J3639" s="50" t="n"/>
      <c r="K3639" s="52">
        <f>IF(OR($A3639="",$E3639=""),"",IF($P3639=1,0,N($E3639)*N($F3639)-N($G3639)+N($H3639)))</f>
        <v/>
      </c>
      <c r="L3639" s="52">
        <f>IF(K3639="","",IF($P3639=1,0,N($E3639)*IFERROR(INDEX(Products!$D$8:$D$307,MATCH($D3639,Products!$A$8:$A$307,0)),0)))</f>
        <v/>
      </c>
      <c r="M3639" s="52">
        <f>IF(OR(K3639="",$O3639=0),IF(K3639="","",0),IF($P3639=1,0,K3639*(N(INDEX(Settings!$E$11:$E$18,$O3639))+N(INDEX(Settings!$G$11:$G$18,$O3639)))+N(INDEX(Settings!$F$11:$F$18,$O3639))))</f>
        <v/>
      </c>
      <c r="N3639" s="53">
        <f>IF(K3639="","",K3639-L3639-M3639-N($I3639)-$P3639*N(Settings!$D$20))</f>
        <v/>
      </c>
      <c r="O3639">
        <f>IF($C3639="",0,IFERROR(MATCH($C3639,Settings!$D$11:$D$18,0),0))</f>
        <v/>
      </c>
      <c r="P3639">
        <f>IF(LOWER(TRIM($J3639&amp;""))="x",1,0)</f>
        <v/>
      </c>
    </row>
    <row r="3640">
      <c r="A3640" s="49" t="n"/>
      <c r="B3640" s="50" t="n"/>
      <c r="C3640" s="50" t="n"/>
      <c r="D3640" s="50" t="n"/>
      <c r="E3640" s="50" t="n"/>
      <c r="F3640" s="51" t="n"/>
      <c r="G3640" s="51" t="n"/>
      <c r="H3640" s="51" t="n"/>
      <c r="I3640" s="51" t="n"/>
      <c r="J3640" s="50" t="n"/>
      <c r="K3640" s="52">
        <f>IF(OR($A3640="",$E3640=""),"",IF($P3640=1,0,N($E3640)*N($F3640)-N($G3640)+N($H3640)))</f>
        <v/>
      </c>
      <c r="L3640" s="52">
        <f>IF(K3640="","",IF($P3640=1,0,N($E3640)*IFERROR(INDEX(Products!$D$8:$D$307,MATCH($D3640,Products!$A$8:$A$307,0)),0)))</f>
        <v/>
      </c>
      <c r="M3640" s="52">
        <f>IF(OR(K3640="",$O3640=0),IF(K3640="","",0),IF($P3640=1,0,K3640*(N(INDEX(Settings!$E$11:$E$18,$O3640))+N(INDEX(Settings!$G$11:$G$18,$O3640)))+N(INDEX(Settings!$F$11:$F$18,$O3640))))</f>
        <v/>
      </c>
      <c r="N3640" s="53">
        <f>IF(K3640="","",K3640-L3640-M3640-N($I3640)-$P3640*N(Settings!$D$20))</f>
        <v/>
      </c>
      <c r="O3640">
        <f>IF($C3640="",0,IFERROR(MATCH($C3640,Settings!$D$11:$D$18,0),0))</f>
        <v/>
      </c>
      <c r="P3640">
        <f>IF(LOWER(TRIM($J3640&amp;""))="x",1,0)</f>
        <v/>
      </c>
    </row>
    <row r="3641">
      <c r="A3641" s="49" t="n"/>
      <c r="B3641" s="50" t="n"/>
      <c r="C3641" s="50" t="n"/>
      <c r="D3641" s="50" t="n"/>
      <c r="E3641" s="50" t="n"/>
      <c r="F3641" s="51" t="n"/>
      <c r="G3641" s="51" t="n"/>
      <c r="H3641" s="51" t="n"/>
      <c r="I3641" s="51" t="n"/>
      <c r="J3641" s="50" t="n"/>
      <c r="K3641" s="52">
        <f>IF(OR($A3641="",$E3641=""),"",IF($P3641=1,0,N($E3641)*N($F3641)-N($G3641)+N($H3641)))</f>
        <v/>
      </c>
      <c r="L3641" s="52">
        <f>IF(K3641="","",IF($P3641=1,0,N($E3641)*IFERROR(INDEX(Products!$D$8:$D$307,MATCH($D3641,Products!$A$8:$A$307,0)),0)))</f>
        <v/>
      </c>
      <c r="M3641" s="52">
        <f>IF(OR(K3641="",$O3641=0),IF(K3641="","",0),IF($P3641=1,0,K3641*(N(INDEX(Settings!$E$11:$E$18,$O3641))+N(INDEX(Settings!$G$11:$G$18,$O3641)))+N(INDEX(Settings!$F$11:$F$18,$O3641))))</f>
        <v/>
      </c>
      <c r="N3641" s="53">
        <f>IF(K3641="","",K3641-L3641-M3641-N($I3641)-$P3641*N(Settings!$D$20))</f>
        <v/>
      </c>
      <c r="O3641">
        <f>IF($C3641="",0,IFERROR(MATCH($C3641,Settings!$D$11:$D$18,0),0))</f>
        <v/>
      </c>
      <c r="P3641">
        <f>IF(LOWER(TRIM($J3641&amp;""))="x",1,0)</f>
        <v/>
      </c>
    </row>
    <row r="3642">
      <c r="A3642" s="49" t="n"/>
      <c r="B3642" s="50" t="n"/>
      <c r="C3642" s="50" t="n"/>
      <c r="D3642" s="50" t="n"/>
      <c r="E3642" s="50" t="n"/>
      <c r="F3642" s="51" t="n"/>
      <c r="G3642" s="51" t="n"/>
      <c r="H3642" s="51" t="n"/>
      <c r="I3642" s="51" t="n"/>
      <c r="J3642" s="50" t="n"/>
      <c r="K3642" s="52">
        <f>IF(OR($A3642="",$E3642=""),"",IF($P3642=1,0,N($E3642)*N($F3642)-N($G3642)+N($H3642)))</f>
        <v/>
      </c>
      <c r="L3642" s="52">
        <f>IF(K3642="","",IF($P3642=1,0,N($E3642)*IFERROR(INDEX(Products!$D$8:$D$307,MATCH($D3642,Products!$A$8:$A$307,0)),0)))</f>
        <v/>
      </c>
      <c r="M3642" s="52">
        <f>IF(OR(K3642="",$O3642=0),IF(K3642="","",0),IF($P3642=1,0,K3642*(N(INDEX(Settings!$E$11:$E$18,$O3642))+N(INDEX(Settings!$G$11:$G$18,$O3642)))+N(INDEX(Settings!$F$11:$F$18,$O3642))))</f>
        <v/>
      </c>
      <c r="N3642" s="53">
        <f>IF(K3642="","",K3642-L3642-M3642-N($I3642)-$P3642*N(Settings!$D$20))</f>
        <v/>
      </c>
      <c r="O3642">
        <f>IF($C3642="",0,IFERROR(MATCH($C3642,Settings!$D$11:$D$18,0),0))</f>
        <v/>
      </c>
      <c r="P3642">
        <f>IF(LOWER(TRIM($J3642&amp;""))="x",1,0)</f>
        <v/>
      </c>
    </row>
    <row r="3643">
      <c r="A3643" s="49" t="n"/>
      <c r="B3643" s="50" t="n"/>
      <c r="C3643" s="50" t="n"/>
      <c r="D3643" s="50" t="n"/>
      <c r="E3643" s="50" t="n"/>
      <c r="F3643" s="51" t="n"/>
      <c r="G3643" s="51" t="n"/>
      <c r="H3643" s="51" t="n"/>
      <c r="I3643" s="51" t="n"/>
      <c r="J3643" s="50" t="n"/>
      <c r="K3643" s="52">
        <f>IF(OR($A3643="",$E3643=""),"",IF($P3643=1,0,N($E3643)*N($F3643)-N($G3643)+N($H3643)))</f>
        <v/>
      </c>
      <c r="L3643" s="52">
        <f>IF(K3643="","",IF($P3643=1,0,N($E3643)*IFERROR(INDEX(Products!$D$8:$D$307,MATCH($D3643,Products!$A$8:$A$307,0)),0)))</f>
        <v/>
      </c>
      <c r="M3643" s="52">
        <f>IF(OR(K3643="",$O3643=0),IF(K3643="","",0),IF($P3643=1,0,K3643*(N(INDEX(Settings!$E$11:$E$18,$O3643))+N(INDEX(Settings!$G$11:$G$18,$O3643)))+N(INDEX(Settings!$F$11:$F$18,$O3643))))</f>
        <v/>
      </c>
      <c r="N3643" s="53">
        <f>IF(K3643="","",K3643-L3643-M3643-N($I3643)-$P3643*N(Settings!$D$20))</f>
        <v/>
      </c>
      <c r="O3643">
        <f>IF($C3643="",0,IFERROR(MATCH($C3643,Settings!$D$11:$D$18,0),0))</f>
        <v/>
      </c>
      <c r="P3643">
        <f>IF(LOWER(TRIM($J3643&amp;""))="x",1,0)</f>
        <v/>
      </c>
    </row>
    <row r="3644">
      <c r="A3644" s="49" t="n"/>
      <c r="B3644" s="50" t="n"/>
      <c r="C3644" s="50" t="n"/>
      <c r="D3644" s="50" t="n"/>
      <c r="E3644" s="50" t="n"/>
      <c r="F3644" s="51" t="n"/>
      <c r="G3644" s="51" t="n"/>
      <c r="H3644" s="51" t="n"/>
      <c r="I3644" s="51" t="n"/>
      <c r="J3644" s="50" t="n"/>
      <c r="K3644" s="52">
        <f>IF(OR($A3644="",$E3644=""),"",IF($P3644=1,0,N($E3644)*N($F3644)-N($G3644)+N($H3644)))</f>
        <v/>
      </c>
      <c r="L3644" s="52">
        <f>IF(K3644="","",IF($P3644=1,0,N($E3644)*IFERROR(INDEX(Products!$D$8:$D$307,MATCH($D3644,Products!$A$8:$A$307,0)),0)))</f>
        <v/>
      </c>
      <c r="M3644" s="52">
        <f>IF(OR(K3644="",$O3644=0),IF(K3644="","",0),IF($P3644=1,0,K3644*(N(INDEX(Settings!$E$11:$E$18,$O3644))+N(INDEX(Settings!$G$11:$G$18,$O3644)))+N(INDEX(Settings!$F$11:$F$18,$O3644))))</f>
        <v/>
      </c>
      <c r="N3644" s="53">
        <f>IF(K3644="","",K3644-L3644-M3644-N($I3644)-$P3644*N(Settings!$D$20))</f>
        <v/>
      </c>
      <c r="O3644">
        <f>IF($C3644="",0,IFERROR(MATCH($C3644,Settings!$D$11:$D$18,0),0))</f>
        <v/>
      </c>
      <c r="P3644">
        <f>IF(LOWER(TRIM($J3644&amp;""))="x",1,0)</f>
        <v/>
      </c>
    </row>
    <row r="3645">
      <c r="A3645" s="49" t="n"/>
      <c r="B3645" s="50" t="n"/>
      <c r="C3645" s="50" t="n"/>
      <c r="D3645" s="50" t="n"/>
      <c r="E3645" s="50" t="n"/>
      <c r="F3645" s="51" t="n"/>
      <c r="G3645" s="51" t="n"/>
      <c r="H3645" s="51" t="n"/>
      <c r="I3645" s="51" t="n"/>
      <c r="J3645" s="50" t="n"/>
      <c r="K3645" s="52">
        <f>IF(OR($A3645="",$E3645=""),"",IF($P3645=1,0,N($E3645)*N($F3645)-N($G3645)+N($H3645)))</f>
        <v/>
      </c>
      <c r="L3645" s="52">
        <f>IF(K3645="","",IF($P3645=1,0,N($E3645)*IFERROR(INDEX(Products!$D$8:$D$307,MATCH($D3645,Products!$A$8:$A$307,0)),0)))</f>
        <v/>
      </c>
      <c r="M3645" s="52">
        <f>IF(OR(K3645="",$O3645=0),IF(K3645="","",0),IF($P3645=1,0,K3645*(N(INDEX(Settings!$E$11:$E$18,$O3645))+N(INDEX(Settings!$G$11:$G$18,$O3645)))+N(INDEX(Settings!$F$11:$F$18,$O3645))))</f>
        <v/>
      </c>
      <c r="N3645" s="53">
        <f>IF(K3645="","",K3645-L3645-M3645-N($I3645)-$P3645*N(Settings!$D$20))</f>
        <v/>
      </c>
      <c r="O3645">
        <f>IF($C3645="",0,IFERROR(MATCH($C3645,Settings!$D$11:$D$18,0),0))</f>
        <v/>
      </c>
      <c r="P3645">
        <f>IF(LOWER(TRIM($J3645&amp;""))="x",1,0)</f>
        <v/>
      </c>
    </row>
    <row r="3646">
      <c r="A3646" s="49" t="n"/>
      <c r="B3646" s="50" t="n"/>
      <c r="C3646" s="50" t="n"/>
      <c r="D3646" s="50" t="n"/>
      <c r="E3646" s="50" t="n"/>
      <c r="F3646" s="51" t="n"/>
      <c r="G3646" s="51" t="n"/>
      <c r="H3646" s="51" t="n"/>
      <c r="I3646" s="51" t="n"/>
      <c r="J3646" s="50" t="n"/>
      <c r="K3646" s="52">
        <f>IF(OR($A3646="",$E3646=""),"",IF($P3646=1,0,N($E3646)*N($F3646)-N($G3646)+N($H3646)))</f>
        <v/>
      </c>
      <c r="L3646" s="52">
        <f>IF(K3646="","",IF($P3646=1,0,N($E3646)*IFERROR(INDEX(Products!$D$8:$D$307,MATCH($D3646,Products!$A$8:$A$307,0)),0)))</f>
        <v/>
      </c>
      <c r="M3646" s="52">
        <f>IF(OR(K3646="",$O3646=0),IF(K3646="","",0),IF($P3646=1,0,K3646*(N(INDEX(Settings!$E$11:$E$18,$O3646))+N(INDEX(Settings!$G$11:$G$18,$O3646)))+N(INDEX(Settings!$F$11:$F$18,$O3646))))</f>
        <v/>
      </c>
      <c r="N3646" s="53">
        <f>IF(K3646="","",K3646-L3646-M3646-N($I3646)-$P3646*N(Settings!$D$20))</f>
        <v/>
      </c>
      <c r="O3646">
        <f>IF($C3646="",0,IFERROR(MATCH($C3646,Settings!$D$11:$D$18,0),0))</f>
        <v/>
      </c>
      <c r="P3646">
        <f>IF(LOWER(TRIM($J3646&amp;""))="x",1,0)</f>
        <v/>
      </c>
    </row>
    <row r="3647">
      <c r="A3647" s="49" t="n"/>
      <c r="B3647" s="50" t="n"/>
      <c r="C3647" s="50" t="n"/>
      <c r="D3647" s="50" t="n"/>
      <c r="E3647" s="50" t="n"/>
      <c r="F3647" s="51" t="n"/>
      <c r="G3647" s="51" t="n"/>
      <c r="H3647" s="51" t="n"/>
      <c r="I3647" s="51" t="n"/>
      <c r="J3647" s="50" t="n"/>
      <c r="K3647" s="52">
        <f>IF(OR($A3647="",$E3647=""),"",IF($P3647=1,0,N($E3647)*N($F3647)-N($G3647)+N($H3647)))</f>
        <v/>
      </c>
      <c r="L3647" s="52">
        <f>IF(K3647="","",IF($P3647=1,0,N($E3647)*IFERROR(INDEX(Products!$D$8:$D$307,MATCH($D3647,Products!$A$8:$A$307,0)),0)))</f>
        <v/>
      </c>
      <c r="M3647" s="52">
        <f>IF(OR(K3647="",$O3647=0),IF(K3647="","",0),IF($P3647=1,0,K3647*(N(INDEX(Settings!$E$11:$E$18,$O3647))+N(INDEX(Settings!$G$11:$G$18,$O3647)))+N(INDEX(Settings!$F$11:$F$18,$O3647))))</f>
        <v/>
      </c>
      <c r="N3647" s="53">
        <f>IF(K3647="","",K3647-L3647-M3647-N($I3647)-$P3647*N(Settings!$D$20))</f>
        <v/>
      </c>
      <c r="O3647">
        <f>IF($C3647="",0,IFERROR(MATCH($C3647,Settings!$D$11:$D$18,0),0))</f>
        <v/>
      </c>
      <c r="P3647">
        <f>IF(LOWER(TRIM($J3647&amp;""))="x",1,0)</f>
        <v/>
      </c>
    </row>
    <row r="3648">
      <c r="A3648" s="49" t="n"/>
      <c r="B3648" s="50" t="n"/>
      <c r="C3648" s="50" t="n"/>
      <c r="D3648" s="50" t="n"/>
      <c r="E3648" s="50" t="n"/>
      <c r="F3648" s="51" t="n"/>
      <c r="G3648" s="51" t="n"/>
      <c r="H3648" s="51" t="n"/>
      <c r="I3648" s="51" t="n"/>
      <c r="J3648" s="50" t="n"/>
      <c r="K3648" s="52">
        <f>IF(OR($A3648="",$E3648=""),"",IF($P3648=1,0,N($E3648)*N($F3648)-N($G3648)+N($H3648)))</f>
        <v/>
      </c>
      <c r="L3648" s="52">
        <f>IF(K3648="","",IF($P3648=1,0,N($E3648)*IFERROR(INDEX(Products!$D$8:$D$307,MATCH($D3648,Products!$A$8:$A$307,0)),0)))</f>
        <v/>
      </c>
      <c r="M3648" s="52">
        <f>IF(OR(K3648="",$O3648=0),IF(K3648="","",0),IF($P3648=1,0,K3648*(N(INDEX(Settings!$E$11:$E$18,$O3648))+N(INDEX(Settings!$G$11:$G$18,$O3648)))+N(INDEX(Settings!$F$11:$F$18,$O3648))))</f>
        <v/>
      </c>
      <c r="N3648" s="53">
        <f>IF(K3648="","",K3648-L3648-M3648-N($I3648)-$P3648*N(Settings!$D$20))</f>
        <v/>
      </c>
      <c r="O3648">
        <f>IF($C3648="",0,IFERROR(MATCH($C3648,Settings!$D$11:$D$18,0),0))</f>
        <v/>
      </c>
      <c r="P3648">
        <f>IF(LOWER(TRIM($J3648&amp;""))="x",1,0)</f>
        <v/>
      </c>
    </row>
    <row r="3649">
      <c r="A3649" s="49" t="n"/>
      <c r="B3649" s="50" t="n"/>
      <c r="C3649" s="50" t="n"/>
      <c r="D3649" s="50" t="n"/>
      <c r="E3649" s="50" t="n"/>
      <c r="F3649" s="51" t="n"/>
      <c r="G3649" s="51" t="n"/>
      <c r="H3649" s="51" t="n"/>
      <c r="I3649" s="51" t="n"/>
      <c r="J3649" s="50" t="n"/>
      <c r="K3649" s="52">
        <f>IF(OR($A3649="",$E3649=""),"",IF($P3649=1,0,N($E3649)*N($F3649)-N($G3649)+N($H3649)))</f>
        <v/>
      </c>
      <c r="L3649" s="52">
        <f>IF(K3649="","",IF($P3649=1,0,N($E3649)*IFERROR(INDEX(Products!$D$8:$D$307,MATCH($D3649,Products!$A$8:$A$307,0)),0)))</f>
        <v/>
      </c>
      <c r="M3649" s="52">
        <f>IF(OR(K3649="",$O3649=0),IF(K3649="","",0),IF($P3649=1,0,K3649*(N(INDEX(Settings!$E$11:$E$18,$O3649))+N(INDEX(Settings!$G$11:$G$18,$O3649)))+N(INDEX(Settings!$F$11:$F$18,$O3649))))</f>
        <v/>
      </c>
      <c r="N3649" s="53">
        <f>IF(K3649="","",K3649-L3649-M3649-N($I3649)-$P3649*N(Settings!$D$20))</f>
        <v/>
      </c>
      <c r="O3649">
        <f>IF($C3649="",0,IFERROR(MATCH($C3649,Settings!$D$11:$D$18,0),0))</f>
        <v/>
      </c>
      <c r="P3649">
        <f>IF(LOWER(TRIM($J3649&amp;""))="x",1,0)</f>
        <v/>
      </c>
    </row>
    <row r="3650">
      <c r="A3650" s="49" t="n"/>
      <c r="B3650" s="50" t="n"/>
      <c r="C3650" s="50" t="n"/>
      <c r="D3650" s="50" t="n"/>
      <c r="E3650" s="50" t="n"/>
      <c r="F3650" s="51" t="n"/>
      <c r="G3650" s="51" t="n"/>
      <c r="H3650" s="51" t="n"/>
      <c r="I3650" s="51" t="n"/>
      <c r="J3650" s="50" t="n"/>
      <c r="K3650" s="52">
        <f>IF(OR($A3650="",$E3650=""),"",IF($P3650=1,0,N($E3650)*N($F3650)-N($G3650)+N($H3650)))</f>
        <v/>
      </c>
      <c r="L3650" s="52">
        <f>IF(K3650="","",IF($P3650=1,0,N($E3650)*IFERROR(INDEX(Products!$D$8:$D$307,MATCH($D3650,Products!$A$8:$A$307,0)),0)))</f>
        <v/>
      </c>
      <c r="M3650" s="52">
        <f>IF(OR(K3650="",$O3650=0),IF(K3650="","",0),IF($P3650=1,0,K3650*(N(INDEX(Settings!$E$11:$E$18,$O3650))+N(INDEX(Settings!$G$11:$G$18,$O3650)))+N(INDEX(Settings!$F$11:$F$18,$O3650))))</f>
        <v/>
      </c>
      <c r="N3650" s="53">
        <f>IF(K3650="","",K3650-L3650-M3650-N($I3650)-$P3650*N(Settings!$D$20))</f>
        <v/>
      </c>
      <c r="O3650">
        <f>IF($C3650="",0,IFERROR(MATCH($C3650,Settings!$D$11:$D$18,0),0))</f>
        <v/>
      </c>
      <c r="P3650">
        <f>IF(LOWER(TRIM($J3650&amp;""))="x",1,0)</f>
        <v/>
      </c>
    </row>
    <row r="3651">
      <c r="A3651" s="49" t="n"/>
      <c r="B3651" s="50" t="n"/>
      <c r="C3651" s="50" t="n"/>
      <c r="D3651" s="50" t="n"/>
      <c r="E3651" s="50" t="n"/>
      <c r="F3651" s="51" t="n"/>
      <c r="G3651" s="51" t="n"/>
      <c r="H3651" s="51" t="n"/>
      <c r="I3651" s="51" t="n"/>
      <c r="J3651" s="50" t="n"/>
      <c r="K3651" s="52">
        <f>IF(OR($A3651="",$E3651=""),"",IF($P3651=1,0,N($E3651)*N($F3651)-N($G3651)+N($H3651)))</f>
        <v/>
      </c>
      <c r="L3651" s="52">
        <f>IF(K3651="","",IF($P3651=1,0,N($E3651)*IFERROR(INDEX(Products!$D$8:$D$307,MATCH($D3651,Products!$A$8:$A$307,0)),0)))</f>
        <v/>
      </c>
      <c r="M3651" s="52">
        <f>IF(OR(K3651="",$O3651=0),IF(K3651="","",0),IF($P3651=1,0,K3651*(N(INDEX(Settings!$E$11:$E$18,$O3651))+N(INDEX(Settings!$G$11:$G$18,$O3651)))+N(INDEX(Settings!$F$11:$F$18,$O3651))))</f>
        <v/>
      </c>
      <c r="N3651" s="53">
        <f>IF(K3651="","",K3651-L3651-M3651-N($I3651)-$P3651*N(Settings!$D$20))</f>
        <v/>
      </c>
      <c r="O3651">
        <f>IF($C3651="",0,IFERROR(MATCH($C3651,Settings!$D$11:$D$18,0),0))</f>
        <v/>
      </c>
      <c r="P3651">
        <f>IF(LOWER(TRIM($J3651&amp;""))="x",1,0)</f>
        <v/>
      </c>
    </row>
    <row r="3652">
      <c r="A3652" s="49" t="n"/>
      <c r="B3652" s="50" t="n"/>
      <c r="C3652" s="50" t="n"/>
      <c r="D3652" s="50" t="n"/>
      <c r="E3652" s="50" t="n"/>
      <c r="F3652" s="51" t="n"/>
      <c r="G3652" s="51" t="n"/>
      <c r="H3652" s="51" t="n"/>
      <c r="I3652" s="51" t="n"/>
      <c r="J3652" s="50" t="n"/>
      <c r="K3652" s="52">
        <f>IF(OR($A3652="",$E3652=""),"",IF($P3652=1,0,N($E3652)*N($F3652)-N($G3652)+N($H3652)))</f>
        <v/>
      </c>
      <c r="L3652" s="52">
        <f>IF(K3652="","",IF($P3652=1,0,N($E3652)*IFERROR(INDEX(Products!$D$8:$D$307,MATCH($D3652,Products!$A$8:$A$307,0)),0)))</f>
        <v/>
      </c>
      <c r="M3652" s="52">
        <f>IF(OR(K3652="",$O3652=0),IF(K3652="","",0),IF($P3652=1,0,K3652*(N(INDEX(Settings!$E$11:$E$18,$O3652))+N(INDEX(Settings!$G$11:$G$18,$O3652)))+N(INDEX(Settings!$F$11:$F$18,$O3652))))</f>
        <v/>
      </c>
      <c r="N3652" s="53">
        <f>IF(K3652="","",K3652-L3652-M3652-N($I3652)-$P3652*N(Settings!$D$20))</f>
        <v/>
      </c>
      <c r="O3652">
        <f>IF($C3652="",0,IFERROR(MATCH($C3652,Settings!$D$11:$D$18,0),0))</f>
        <v/>
      </c>
      <c r="P3652">
        <f>IF(LOWER(TRIM($J3652&amp;""))="x",1,0)</f>
        <v/>
      </c>
    </row>
    <row r="3653">
      <c r="A3653" s="49" t="n"/>
      <c r="B3653" s="50" t="n"/>
      <c r="C3653" s="50" t="n"/>
      <c r="D3653" s="50" t="n"/>
      <c r="E3653" s="50" t="n"/>
      <c r="F3653" s="51" t="n"/>
      <c r="G3653" s="51" t="n"/>
      <c r="H3653" s="51" t="n"/>
      <c r="I3653" s="51" t="n"/>
      <c r="J3653" s="50" t="n"/>
      <c r="K3653" s="52">
        <f>IF(OR($A3653="",$E3653=""),"",IF($P3653=1,0,N($E3653)*N($F3653)-N($G3653)+N($H3653)))</f>
        <v/>
      </c>
      <c r="L3653" s="52">
        <f>IF(K3653="","",IF($P3653=1,0,N($E3653)*IFERROR(INDEX(Products!$D$8:$D$307,MATCH($D3653,Products!$A$8:$A$307,0)),0)))</f>
        <v/>
      </c>
      <c r="M3653" s="52">
        <f>IF(OR(K3653="",$O3653=0),IF(K3653="","",0),IF($P3653=1,0,K3653*(N(INDEX(Settings!$E$11:$E$18,$O3653))+N(INDEX(Settings!$G$11:$G$18,$O3653)))+N(INDEX(Settings!$F$11:$F$18,$O3653))))</f>
        <v/>
      </c>
      <c r="N3653" s="53">
        <f>IF(K3653="","",K3653-L3653-M3653-N($I3653)-$P3653*N(Settings!$D$20))</f>
        <v/>
      </c>
      <c r="O3653">
        <f>IF($C3653="",0,IFERROR(MATCH($C3653,Settings!$D$11:$D$18,0),0))</f>
        <v/>
      </c>
      <c r="P3653">
        <f>IF(LOWER(TRIM($J3653&amp;""))="x",1,0)</f>
        <v/>
      </c>
    </row>
    <row r="3654">
      <c r="A3654" s="49" t="n"/>
      <c r="B3654" s="50" t="n"/>
      <c r="C3654" s="50" t="n"/>
      <c r="D3654" s="50" t="n"/>
      <c r="E3654" s="50" t="n"/>
      <c r="F3654" s="51" t="n"/>
      <c r="G3654" s="51" t="n"/>
      <c r="H3654" s="51" t="n"/>
      <c r="I3654" s="51" t="n"/>
      <c r="J3654" s="50" t="n"/>
      <c r="K3654" s="52">
        <f>IF(OR($A3654="",$E3654=""),"",IF($P3654=1,0,N($E3654)*N($F3654)-N($G3654)+N($H3654)))</f>
        <v/>
      </c>
      <c r="L3654" s="52">
        <f>IF(K3654="","",IF($P3654=1,0,N($E3654)*IFERROR(INDEX(Products!$D$8:$D$307,MATCH($D3654,Products!$A$8:$A$307,0)),0)))</f>
        <v/>
      </c>
      <c r="M3654" s="52">
        <f>IF(OR(K3654="",$O3654=0),IF(K3654="","",0),IF($P3654=1,0,K3654*(N(INDEX(Settings!$E$11:$E$18,$O3654))+N(INDEX(Settings!$G$11:$G$18,$O3654)))+N(INDEX(Settings!$F$11:$F$18,$O3654))))</f>
        <v/>
      </c>
      <c r="N3654" s="53">
        <f>IF(K3654="","",K3654-L3654-M3654-N($I3654)-$P3654*N(Settings!$D$20))</f>
        <v/>
      </c>
      <c r="O3654">
        <f>IF($C3654="",0,IFERROR(MATCH($C3654,Settings!$D$11:$D$18,0),0))</f>
        <v/>
      </c>
      <c r="P3654">
        <f>IF(LOWER(TRIM($J3654&amp;""))="x",1,0)</f>
        <v/>
      </c>
    </row>
    <row r="3655">
      <c r="A3655" s="49" t="n"/>
      <c r="B3655" s="50" t="n"/>
      <c r="C3655" s="50" t="n"/>
      <c r="D3655" s="50" t="n"/>
      <c r="E3655" s="50" t="n"/>
      <c r="F3655" s="51" t="n"/>
      <c r="G3655" s="51" t="n"/>
      <c r="H3655" s="51" t="n"/>
      <c r="I3655" s="51" t="n"/>
      <c r="J3655" s="50" t="n"/>
      <c r="K3655" s="52">
        <f>IF(OR($A3655="",$E3655=""),"",IF($P3655=1,0,N($E3655)*N($F3655)-N($G3655)+N($H3655)))</f>
        <v/>
      </c>
      <c r="L3655" s="52">
        <f>IF(K3655="","",IF($P3655=1,0,N($E3655)*IFERROR(INDEX(Products!$D$8:$D$307,MATCH($D3655,Products!$A$8:$A$307,0)),0)))</f>
        <v/>
      </c>
      <c r="M3655" s="52">
        <f>IF(OR(K3655="",$O3655=0),IF(K3655="","",0),IF($P3655=1,0,K3655*(N(INDEX(Settings!$E$11:$E$18,$O3655))+N(INDEX(Settings!$G$11:$G$18,$O3655)))+N(INDEX(Settings!$F$11:$F$18,$O3655))))</f>
        <v/>
      </c>
      <c r="N3655" s="53">
        <f>IF(K3655="","",K3655-L3655-M3655-N($I3655)-$P3655*N(Settings!$D$20))</f>
        <v/>
      </c>
      <c r="O3655">
        <f>IF($C3655="",0,IFERROR(MATCH($C3655,Settings!$D$11:$D$18,0),0))</f>
        <v/>
      </c>
      <c r="P3655">
        <f>IF(LOWER(TRIM($J3655&amp;""))="x",1,0)</f>
        <v/>
      </c>
    </row>
    <row r="3656">
      <c r="A3656" s="49" t="n"/>
      <c r="B3656" s="50" t="n"/>
      <c r="C3656" s="50" t="n"/>
      <c r="D3656" s="50" t="n"/>
      <c r="E3656" s="50" t="n"/>
      <c r="F3656" s="51" t="n"/>
      <c r="G3656" s="51" t="n"/>
      <c r="H3656" s="51" t="n"/>
      <c r="I3656" s="51" t="n"/>
      <c r="J3656" s="50" t="n"/>
      <c r="K3656" s="52">
        <f>IF(OR($A3656="",$E3656=""),"",IF($P3656=1,0,N($E3656)*N($F3656)-N($G3656)+N($H3656)))</f>
        <v/>
      </c>
      <c r="L3656" s="52">
        <f>IF(K3656="","",IF($P3656=1,0,N($E3656)*IFERROR(INDEX(Products!$D$8:$D$307,MATCH($D3656,Products!$A$8:$A$307,0)),0)))</f>
        <v/>
      </c>
      <c r="M3656" s="52">
        <f>IF(OR(K3656="",$O3656=0),IF(K3656="","",0),IF($P3656=1,0,K3656*(N(INDEX(Settings!$E$11:$E$18,$O3656))+N(INDEX(Settings!$G$11:$G$18,$O3656)))+N(INDEX(Settings!$F$11:$F$18,$O3656))))</f>
        <v/>
      </c>
      <c r="N3656" s="53">
        <f>IF(K3656="","",K3656-L3656-M3656-N($I3656)-$P3656*N(Settings!$D$20))</f>
        <v/>
      </c>
      <c r="O3656">
        <f>IF($C3656="",0,IFERROR(MATCH($C3656,Settings!$D$11:$D$18,0),0))</f>
        <v/>
      </c>
      <c r="P3656">
        <f>IF(LOWER(TRIM($J3656&amp;""))="x",1,0)</f>
        <v/>
      </c>
    </row>
    <row r="3657">
      <c r="A3657" s="49" t="n"/>
      <c r="B3657" s="50" t="n"/>
      <c r="C3657" s="50" t="n"/>
      <c r="D3657" s="50" t="n"/>
      <c r="E3657" s="50" t="n"/>
      <c r="F3657" s="51" t="n"/>
      <c r="G3657" s="51" t="n"/>
      <c r="H3657" s="51" t="n"/>
      <c r="I3657" s="51" t="n"/>
      <c r="J3657" s="50" t="n"/>
      <c r="K3657" s="52">
        <f>IF(OR($A3657="",$E3657=""),"",IF($P3657=1,0,N($E3657)*N($F3657)-N($G3657)+N($H3657)))</f>
        <v/>
      </c>
      <c r="L3657" s="52">
        <f>IF(K3657="","",IF($P3657=1,0,N($E3657)*IFERROR(INDEX(Products!$D$8:$D$307,MATCH($D3657,Products!$A$8:$A$307,0)),0)))</f>
        <v/>
      </c>
      <c r="M3657" s="52">
        <f>IF(OR(K3657="",$O3657=0),IF(K3657="","",0),IF($P3657=1,0,K3657*(N(INDEX(Settings!$E$11:$E$18,$O3657))+N(INDEX(Settings!$G$11:$G$18,$O3657)))+N(INDEX(Settings!$F$11:$F$18,$O3657))))</f>
        <v/>
      </c>
      <c r="N3657" s="53">
        <f>IF(K3657="","",K3657-L3657-M3657-N($I3657)-$P3657*N(Settings!$D$20))</f>
        <v/>
      </c>
      <c r="O3657">
        <f>IF($C3657="",0,IFERROR(MATCH($C3657,Settings!$D$11:$D$18,0),0))</f>
        <v/>
      </c>
      <c r="P3657">
        <f>IF(LOWER(TRIM($J3657&amp;""))="x",1,0)</f>
        <v/>
      </c>
    </row>
    <row r="3658">
      <c r="A3658" s="49" t="n"/>
      <c r="B3658" s="50" t="n"/>
      <c r="C3658" s="50" t="n"/>
      <c r="D3658" s="50" t="n"/>
      <c r="E3658" s="50" t="n"/>
      <c r="F3658" s="51" t="n"/>
      <c r="G3658" s="51" t="n"/>
      <c r="H3658" s="51" t="n"/>
      <c r="I3658" s="51" t="n"/>
      <c r="J3658" s="50" t="n"/>
      <c r="K3658" s="52">
        <f>IF(OR($A3658="",$E3658=""),"",IF($P3658=1,0,N($E3658)*N($F3658)-N($G3658)+N($H3658)))</f>
        <v/>
      </c>
      <c r="L3658" s="52">
        <f>IF(K3658="","",IF($P3658=1,0,N($E3658)*IFERROR(INDEX(Products!$D$8:$D$307,MATCH($D3658,Products!$A$8:$A$307,0)),0)))</f>
        <v/>
      </c>
      <c r="M3658" s="52">
        <f>IF(OR(K3658="",$O3658=0),IF(K3658="","",0),IF($P3658=1,0,K3658*(N(INDEX(Settings!$E$11:$E$18,$O3658))+N(INDEX(Settings!$G$11:$G$18,$O3658)))+N(INDEX(Settings!$F$11:$F$18,$O3658))))</f>
        <v/>
      </c>
      <c r="N3658" s="53">
        <f>IF(K3658="","",K3658-L3658-M3658-N($I3658)-$P3658*N(Settings!$D$20))</f>
        <v/>
      </c>
      <c r="O3658">
        <f>IF($C3658="",0,IFERROR(MATCH($C3658,Settings!$D$11:$D$18,0),0))</f>
        <v/>
      </c>
      <c r="P3658">
        <f>IF(LOWER(TRIM($J3658&amp;""))="x",1,0)</f>
        <v/>
      </c>
    </row>
    <row r="3659">
      <c r="A3659" s="49" t="n"/>
      <c r="B3659" s="50" t="n"/>
      <c r="C3659" s="50" t="n"/>
      <c r="D3659" s="50" t="n"/>
      <c r="E3659" s="50" t="n"/>
      <c r="F3659" s="51" t="n"/>
      <c r="G3659" s="51" t="n"/>
      <c r="H3659" s="51" t="n"/>
      <c r="I3659" s="51" t="n"/>
      <c r="J3659" s="50" t="n"/>
      <c r="K3659" s="52">
        <f>IF(OR($A3659="",$E3659=""),"",IF($P3659=1,0,N($E3659)*N($F3659)-N($G3659)+N($H3659)))</f>
        <v/>
      </c>
      <c r="L3659" s="52">
        <f>IF(K3659="","",IF($P3659=1,0,N($E3659)*IFERROR(INDEX(Products!$D$8:$D$307,MATCH($D3659,Products!$A$8:$A$307,0)),0)))</f>
        <v/>
      </c>
      <c r="M3659" s="52">
        <f>IF(OR(K3659="",$O3659=0),IF(K3659="","",0),IF($P3659=1,0,K3659*(N(INDEX(Settings!$E$11:$E$18,$O3659))+N(INDEX(Settings!$G$11:$G$18,$O3659)))+N(INDEX(Settings!$F$11:$F$18,$O3659))))</f>
        <v/>
      </c>
      <c r="N3659" s="53">
        <f>IF(K3659="","",K3659-L3659-M3659-N($I3659)-$P3659*N(Settings!$D$20))</f>
        <v/>
      </c>
      <c r="O3659">
        <f>IF($C3659="",0,IFERROR(MATCH($C3659,Settings!$D$11:$D$18,0),0))</f>
        <v/>
      </c>
      <c r="P3659">
        <f>IF(LOWER(TRIM($J3659&amp;""))="x",1,0)</f>
        <v/>
      </c>
    </row>
    <row r="3660">
      <c r="A3660" s="49" t="n"/>
      <c r="B3660" s="50" t="n"/>
      <c r="C3660" s="50" t="n"/>
      <c r="D3660" s="50" t="n"/>
      <c r="E3660" s="50" t="n"/>
      <c r="F3660" s="51" t="n"/>
      <c r="G3660" s="51" t="n"/>
      <c r="H3660" s="51" t="n"/>
      <c r="I3660" s="51" t="n"/>
      <c r="J3660" s="50" t="n"/>
      <c r="K3660" s="52">
        <f>IF(OR($A3660="",$E3660=""),"",IF($P3660=1,0,N($E3660)*N($F3660)-N($G3660)+N($H3660)))</f>
        <v/>
      </c>
      <c r="L3660" s="52">
        <f>IF(K3660="","",IF($P3660=1,0,N($E3660)*IFERROR(INDEX(Products!$D$8:$D$307,MATCH($D3660,Products!$A$8:$A$307,0)),0)))</f>
        <v/>
      </c>
      <c r="M3660" s="52">
        <f>IF(OR(K3660="",$O3660=0),IF(K3660="","",0),IF($P3660=1,0,K3660*(N(INDEX(Settings!$E$11:$E$18,$O3660))+N(INDEX(Settings!$G$11:$G$18,$O3660)))+N(INDEX(Settings!$F$11:$F$18,$O3660))))</f>
        <v/>
      </c>
      <c r="N3660" s="53">
        <f>IF(K3660="","",K3660-L3660-M3660-N($I3660)-$P3660*N(Settings!$D$20))</f>
        <v/>
      </c>
      <c r="O3660">
        <f>IF($C3660="",0,IFERROR(MATCH($C3660,Settings!$D$11:$D$18,0),0))</f>
        <v/>
      </c>
      <c r="P3660">
        <f>IF(LOWER(TRIM($J3660&amp;""))="x",1,0)</f>
        <v/>
      </c>
    </row>
    <row r="3661">
      <c r="A3661" s="49" t="n"/>
      <c r="B3661" s="50" t="n"/>
      <c r="C3661" s="50" t="n"/>
      <c r="D3661" s="50" t="n"/>
      <c r="E3661" s="50" t="n"/>
      <c r="F3661" s="51" t="n"/>
      <c r="G3661" s="51" t="n"/>
      <c r="H3661" s="51" t="n"/>
      <c r="I3661" s="51" t="n"/>
      <c r="J3661" s="50" t="n"/>
      <c r="K3661" s="52">
        <f>IF(OR($A3661="",$E3661=""),"",IF($P3661=1,0,N($E3661)*N($F3661)-N($G3661)+N($H3661)))</f>
        <v/>
      </c>
      <c r="L3661" s="52">
        <f>IF(K3661="","",IF($P3661=1,0,N($E3661)*IFERROR(INDEX(Products!$D$8:$D$307,MATCH($D3661,Products!$A$8:$A$307,0)),0)))</f>
        <v/>
      </c>
      <c r="M3661" s="52">
        <f>IF(OR(K3661="",$O3661=0),IF(K3661="","",0),IF($P3661=1,0,K3661*(N(INDEX(Settings!$E$11:$E$18,$O3661))+N(INDEX(Settings!$G$11:$G$18,$O3661)))+N(INDEX(Settings!$F$11:$F$18,$O3661))))</f>
        <v/>
      </c>
      <c r="N3661" s="53">
        <f>IF(K3661="","",K3661-L3661-M3661-N($I3661)-$P3661*N(Settings!$D$20))</f>
        <v/>
      </c>
      <c r="O3661">
        <f>IF($C3661="",0,IFERROR(MATCH($C3661,Settings!$D$11:$D$18,0),0))</f>
        <v/>
      </c>
      <c r="P3661">
        <f>IF(LOWER(TRIM($J3661&amp;""))="x",1,0)</f>
        <v/>
      </c>
    </row>
    <row r="3662">
      <c r="A3662" s="49" t="n"/>
      <c r="B3662" s="50" t="n"/>
      <c r="C3662" s="50" t="n"/>
      <c r="D3662" s="50" t="n"/>
      <c r="E3662" s="50" t="n"/>
      <c r="F3662" s="51" t="n"/>
      <c r="G3662" s="51" t="n"/>
      <c r="H3662" s="51" t="n"/>
      <c r="I3662" s="51" t="n"/>
      <c r="J3662" s="50" t="n"/>
      <c r="K3662" s="52">
        <f>IF(OR($A3662="",$E3662=""),"",IF($P3662=1,0,N($E3662)*N($F3662)-N($G3662)+N($H3662)))</f>
        <v/>
      </c>
      <c r="L3662" s="52">
        <f>IF(K3662="","",IF($P3662=1,0,N($E3662)*IFERROR(INDEX(Products!$D$8:$D$307,MATCH($D3662,Products!$A$8:$A$307,0)),0)))</f>
        <v/>
      </c>
      <c r="M3662" s="52">
        <f>IF(OR(K3662="",$O3662=0),IF(K3662="","",0),IF($P3662=1,0,K3662*(N(INDEX(Settings!$E$11:$E$18,$O3662))+N(INDEX(Settings!$G$11:$G$18,$O3662)))+N(INDEX(Settings!$F$11:$F$18,$O3662))))</f>
        <v/>
      </c>
      <c r="N3662" s="53">
        <f>IF(K3662="","",K3662-L3662-M3662-N($I3662)-$P3662*N(Settings!$D$20))</f>
        <v/>
      </c>
      <c r="O3662">
        <f>IF($C3662="",0,IFERROR(MATCH($C3662,Settings!$D$11:$D$18,0),0))</f>
        <v/>
      </c>
      <c r="P3662">
        <f>IF(LOWER(TRIM($J3662&amp;""))="x",1,0)</f>
        <v/>
      </c>
    </row>
    <row r="3663">
      <c r="A3663" s="49" t="n"/>
      <c r="B3663" s="50" t="n"/>
      <c r="C3663" s="50" t="n"/>
      <c r="D3663" s="50" t="n"/>
      <c r="E3663" s="50" t="n"/>
      <c r="F3663" s="51" t="n"/>
      <c r="G3663" s="51" t="n"/>
      <c r="H3663" s="51" t="n"/>
      <c r="I3663" s="51" t="n"/>
      <c r="J3663" s="50" t="n"/>
      <c r="K3663" s="52">
        <f>IF(OR($A3663="",$E3663=""),"",IF($P3663=1,0,N($E3663)*N($F3663)-N($G3663)+N($H3663)))</f>
        <v/>
      </c>
      <c r="L3663" s="52">
        <f>IF(K3663="","",IF($P3663=1,0,N($E3663)*IFERROR(INDEX(Products!$D$8:$D$307,MATCH($D3663,Products!$A$8:$A$307,0)),0)))</f>
        <v/>
      </c>
      <c r="M3663" s="52">
        <f>IF(OR(K3663="",$O3663=0),IF(K3663="","",0),IF($P3663=1,0,K3663*(N(INDEX(Settings!$E$11:$E$18,$O3663))+N(INDEX(Settings!$G$11:$G$18,$O3663)))+N(INDEX(Settings!$F$11:$F$18,$O3663))))</f>
        <v/>
      </c>
      <c r="N3663" s="53">
        <f>IF(K3663="","",K3663-L3663-M3663-N($I3663)-$P3663*N(Settings!$D$20))</f>
        <v/>
      </c>
      <c r="O3663">
        <f>IF($C3663="",0,IFERROR(MATCH($C3663,Settings!$D$11:$D$18,0),0))</f>
        <v/>
      </c>
      <c r="P3663">
        <f>IF(LOWER(TRIM($J3663&amp;""))="x",1,0)</f>
        <v/>
      </c>
    </row>
    <row r="3664">
      <c r="A3664" s="49" t="n"/>
      <c r="B3664" s="50" t="n"/>
      <c r="C3664" s="50" t="n"/>
      <c r="D3664" s="50" t="n"/>
      <c r="E3664" s="50" t="n"/>
      <c r="F3664" s="51" t="n"/>
      <c r="G3664" s="51" t="n"/>
      <c r="H3664" s="51" t="n"/>
      <c r="I3664" s="51" t="n"/>
      <c r="J3664" s="50" t="n"/>
      <c r="K3664" s="52">
        <f>IF(OR($A3664="",$E3664=""),"",IF($P3664=1,0,N($E3664)*N($F3664)-N($G3664)+N($H3664)))</f>
        <v/>
      </c>
      <c r="L3664" s="52">
        <f>IF(K3664="","",IF($P3664=1,0,N($E3664)*IFERROR(INDEX(Products!$D$8:$D$307,MATCH($D3664,Products!$A$8:$A$307,0)),0)))</f>
        <v/>
      </c>
      <c r="M3664" s="52">
        <f>IF(OR(K3664="",$O3664=0),IF(K3664="","",0),IF($P3664=1,0,K3664*(N(INDEX(Settings!$E$11:$E$18,$O3664))+N(INDEX(Settings!$G$11:$G$18,$O3664)))+N(INDEX(Settings!$F$11:$F$18,$O3664))))</f>
        <v/>
      </c>
      <c r="N3664" s="53">
        <f>IF(K3664="","",K3664-L3664-M3664-N($I3664)-$P3664*N(Settings!$D$20))</f>
        <v/>
      </c>
      <c r="O3664">
        <f>IF($C3664="",0,IFERROR(MATCH($C3664,Settings!$D$11:$D$18,0),0))</f>
        <v/>
      </c>
      <c r="P3664">
        <f>IF(LOWER(TRIM($J3664&amp;""))="x",1,0)</f>
        <v/>
      </c>
    </row>
    <row r="3665">
      <c r="A3665" s="49" t="n"/>
      <c r="B3665" s="50" t="n"/>
      <c r="C3665" s="50" t="n"/>
      <c r="D3665" s="50" t="n"/>
      <c r="E3665" s="50" t="n"/>
      <c r="F3665" s="51" t="n"/>
      <c r="G3665" s="51" t="n"/>
      <c r="H3665" s="51" t="n"/>
      <c r="I3665" s="51" t="n"/>
      <c r="J3665" s="50" t="n"/>
      <c r="K3665" s="52">
        <f>IF(OR($A3665="",$E3665=""),"",IF($P3665=1,0,N($E3665)*N($F3665)-N($G3665)+N($H3665)))</f>
        <v/>
      </c>
      <c r="L3665" s="52">
        <f>IF(K3665="","",IF($P3665=1,0,N($E3665)*IFERROR(INDEX(Products!$D$8:$D$307,MATCH($D3665,Products!$A$8:$A$307,0)),0)))</f>
        <v/>
      </c>
      <c r="M3665" s="52">
        <f>IF(OR(K3665="",$O3665=0),IF(K3665="","",0),IF($P3665=1,0,K3665*(N(INDEX(Settings!$E$11:$E$18,$O3665))+N(INDEX(Settings!$G$11:$G$18,$O3665)))+N(INDEX(Settings!$F$11:$F$18,$O3665))))</f>
        <v/>
      </c>
      <c r="N3665" s="53">
        <f>IF(K3665="","",K3665-L3665-M3665-N($I3665)-$P3665*N(Settings!$D$20))</f>
        <v/>
      </c>
      <c r="O3665">
        <f>IF($C3665="",0,IFERROR(MATCH($C3665,Settings!$D$11:$D$18,0),0))</f>
        <v/>
      </c>
      <c r="P3665">
        <f>IF(LOWER(TRIM($J3665&amp;""))="x",1,0)</f>
        <v/>
      </c>
    </row>
    <row r="3666">
      <c r="A3666" s="49" t="n"/>
      <c r="B3666" s="50" t="n"/>
      <c r="C3666" s="50" t="n"/>
      <c r="D3666" s="50" t="n"/>
      <c r="E3666" s="50" t="n"/>
      <c r="F3666" s="51" t="n"/>
      <c r="G3666" s="51" t="n"/>
      <c r="H3666" s="51" t="n"/>
      <c r="I3666" s="51" t="n"/>
      <c r="J3666" s="50" t="n"/>
      <c r="K3666" s="52">
        <f>IF(OR($A3666="",$E3666=""),"",IF($P3666=1,0,N($E3666)*N($F3666)-N($G3666)+N($H3666)))</f>
        <v/>
      </c>
      <c r="L3666" s="52">
        <f>IF(K3666="","",IF($P3666=1,0,N($E3666)*IFERROR(INDEX(Products!$D$8:$D$307,MATCH($D3666,Products!$A$8:$A$307,0)),0)))</f>
        <v/>
      </c>
      <c r="M3666" s="52">
        <f>IF(OR(K3666="",$O3666=0),IF(K3666="","",0),IF($P3666=1,0,K3666*(N(INDEX(Settings!$E$11:$E$18,$O3666))+N(INDEX(Settings!$G$11:$G$18,$O3666)))+N(INDEX(Settings!$F$11:$F$18,$O3666))))</f>
        <v/>
      </c>
      <c r="N3666" s="53">
        <f>IF(K3666="","",K3666-L3666-M3666-N($I3666)-$P3666*N(Settings!$D$20))</f>
        <v/>
      </c>
      <c r="O3666">
        <f>IF($C3666="",0,IFERROR(MATCH($C3666,Settings!$D$11:$D$18,0),0))</f>
        <v/>
      </c>
      <c r="P3666">
        <f>IF(LOWER(TRIM($J3666&amp;""))="x",1,0)</f>
        <v/>
      </c>
    </row>
    <row r="3667">
      <c r="A3667" s="49" t="n"/>
      <c r="B3667" s="50" t="n"/>
      <c r="C3667" s="50" t="n"/>
      <c r="D3667" s="50" t="n"/>
      <c r="E3667" s="50" t="n"/>
      <c r="F3667" s="51" t="n"/>
      <c r="G3667" s="51" t="n"/>
      <c r="H3667" s="51" t="n"/>
      <c r="I3667" s="51" t="n"/>
      <c r="J3667" s="50" t="n"/>
      <c r="K3667" s="52">
        <f>IF(OR($A3667="",$E3667=""),"",IF($P3667=1,0,N($E3667)*N($F3667)-N($G3667)+N($H3667)))</f>
        <v/>
      </c>
      <c r="L3667" s="52">
        <f>IF(K3667="","",IF($P3667=1,0,N($E3667)*IFERROR(INDEX(Products!$D$8:$D$307,MATCH($D3667,Products!$A$8:$A$307,0)),0)))</f>
        <v/>
      </c>
      <c r="M3667" s="52">
        <f>IF(OR(K3667="",$O3667=0),IF(K3667="","",0),IF($P3667=1,0,K3667*(N(INDEX(Settings!$E$11:$E$18,$O3667))+N(INDEX(Settings!$G$11:$G$18,$O3667)))+N(INDEX(Settings!$F$11:$F$18,$O3667))))</f>
        <v/>
      </c>
      <c r="N3667" s="53">
        <f>IF(K3667="","",K3667-L3667-M3667-N($I3667)-$P3667*N(Settings!$D$20))</f>
        <v/>
      </c>
      <c r="O3667">
        <f>IF($C3667="",0,IFERROR(MATCH($C3667,Settings!$D$11:$D$18,0),0))</f>
        <v/>
      </c>
      <c r="P3667">
        <f>IF(LOWER(TRIM($J3667&amp;""))="x",1,0)</f>
        <v/>
      </c>
    </row>
    <row r="3668">
      <c r="A3668" s="49" t="n"/>
      <c r="B3668" s="50" t="n"/>
      <c r="C3668" s="50" t="n"/>
      <c r="D3668" s="50" t="n"/>
      <c r="E3668" s="50" t="n"/>
      <c r="F3668" s="51" t="n"/>
      <c r="G3668" s="51" t="n"/>
      <c r="H3668" s="51" t="n"/>
      <c r="I3668" s="51" t="n"/>
      <c r="J3668" s="50" t="n"/>
      <c r="K3668" s="52">
        <f>IF(OR($A3668="",$E3668=""),"",IF($P3668=1,0,N($E3668)*N($F3668)-N($G3668)+N($H3668)))</f>
        <v/>
      </c>
      <c r="L3668" s="52">
        <f>IF(K3668="","",IF($P3668=1,0,N($E3668)*IFERROR(INDEX(Products!$D$8:$D$307,MATCH($D3668,Products!$A$8:$A$307,0)),0)))</f>
        <v/>
      </c>
      <c r="M3668" s="52">
        <f>IF(OR(K3668="",$O3668=0),IF(K3668="","",0),IF($P3668=1,0,K3668*(N(INDEX(Settings!$E$11:$E$18,$O3668))+N(INDEX(Settings!$G$11:$G$18,$O3668)))+N(INDEX(Settings!$F$11:$F$18,$O3668))))</f>
        <v/>
      </c>
      <c r="N3668" s="53">
        <f>IF(K3668="","",K3668-L3668-M3668-N($I3668)-$P3668*N(Settings!$D$20))</f>
        <v/>
      </c>
      <c r="O3668">
        <f>IF($C3668="",0,IFERROR(MATCH($C3668,Settings!$D$11:$D$18,0),0))</f>
        <v/>
      </c>
      <c r="P3668">
        <f>IF(LOWER(TRIM($J3668&amp;""))="x",1,0)</f>
        <v/>
      </c>
    </row>
    <row r="3669">
      <c r="A3669" s="49" t="n"/>
      <c r="B3669" s="50" t="n"/>
      <c r="C3669" s="50" t="n"/>
      <c r="D3669" s="50" t="n"/>
      <c r="E3669" s="50" t="n"/>
      <c r="F3669" s="51" t="n"/>
      <c r="G3669" s="51" t="n"/>
      <c r="H3669" s="51" t="n"/>
      <c r="I3669" s="51" t="n"/>
      <c r="J3669" s="50" t="n"/>
      <c r="K3669" s="52">
        <f>IF(OR($A3669="",$E3669=""),"",IF($P3669=1,0,N($E3669)*N($F3669)-N($G3669)+N($H3669)))</f>
        <v/>
      </c>
      <c r="L3669" s="52">
        <f>IF(K3669="","",IF($P3669=1,0,N($E3669)*IFERROR(INDEX(Products!$D$8:$D$307,MATCH($D3669,Products!$A$8:$A$307,0)),0)))</f>
        <v/>
      </c>
      <c r="M3669" s="52">
        <f>IF(OR(K3669="",$O3669=0),IF(K3669="","",0),IF($P3669=1,0,K3669*(N(INDEX(Settings!$E$11:$E$18,$O3669))+N(INDEX(Settings!$G$11:$G$18,$O3669)))+N(INDEX(Settings!$F$11:$F$18,$O3669))))</f>
        <v/>
      </c>
      <c r="N3669" s="53">
        <f>IF(K3669="","",K3669-L3669-M3669-N($I3669)-$P3669*N(Settings!$D$20))</f>
        <v/>
      </c>
      <c r="O3669">
        <f>IF($C3669="",0,IFERROR(MATCH($C3669,Settings!$D$11:$D$18,0),0))</f>
        <v/>
      </c>
      <c r="P3669">
        <f>IF(LOWER(TRIM($J3669&amp;""))="x",1,0)</f>
        <v/>
      </c>
    </row>
    <row r="3670">
      <c r="A3670" s="49" t="n"/>
      <c r="B3670" s="50" t="n"/>
      <c r="C3670" s="50" t="n"/>
      <c r="D3670" s="50" t="n"/>
      <c r="E3670" s="50" t="n"/>
      <c r="F3670" s="51" t="n"/>
      <c r="G3670" s="51" t="n"/>
      <c r="H3670" s="51" t="n"/>
      <c r="I3670" s="51" t="n"/>
      <c r="J3670" s="50" t="n"/>
      <c r="K3670" s="52">
        <f>IF(OR($A3670="",$E3670=""),"",IF($P3670=1,0,N($E3670)*N($F3670)-N($G3670)+N($H3670)))</f>
        <v/>
      </c>
      <c r="L3670" s="52">
        <f>IF(K3670="","",IF($P3670=1,0,N($E3670)*IFERROR(INDEX(Products!$D$8:$D$307,MATCH($D3670,Products!$A$8:$A$307,0)),0)))</f>
        <v/>
      </c>
      <c r="M3670" s="52">
        <f>IF(OR(K3670="",$O3670=0),IF(K3670="","",0),IF($P3670=1,0,K3670*(N(INDEX(Settings!$E$11:$E$18,$O3670))+N(INDEX(Settings!$G$11:$G$18,$O3670)))+N(INDEX(Settings!$F$11:$F$18,$O3670))))</f>
        <v/>
      </c>
      <c r="N3670" s="53">
        <f>IF(K3670="","",K3670-L3670-M3670-N($I3670)-$P3670*N(Settings!$D$20))</f>
        <v/>
      </c>
      <c r="O3670">
        <f>IF($C3670="",0,IFERROR(MATCH($C3670,Settings!$D$11:$D$18,0),0))</f>
        <v/>
      </c>
      <c r="P3670">
        <f>IF(LOWER(TRIM($J3670&amp;""))="x",1,0)</f>
        <v/>
      </c>
    </row>
    <row r="3671">
      <c r="A3671" s="49" t="n"/>
      <c r="B3671" s="50" t="n"/>
      <c r="C3671" s="50" t="n"/>
      <c r="D3671" s="50" t="n"/>
      <c r="E3671" s="50" t="n"/>
      <c r="F3671" s="51" t="n"/>
      <c r="G3671" s="51" t="n"/>
      <c r="H3671" s="51" t="n"/>
      <c r="I3671" s="51" t="n"/>
      <c r="J3671" s="50" t="n"/>
      <c r="K3671" s="52">
        <f>IF(OR($A3671="",$E3671=""),"",IF($P3671=1,0,N($E3671)*N($F3671)-N($G3671)+N($H3671)))</f>
        <v/>
      </c>
      <c r="L3671" s="52">
        <f>IF(K3671="","",IF($P3671=1,0,N($E3671)*IFERROR(INDEX(Products!$D$8:$D$307,MATCH($D3671,Products!$A$8:$A$307,0)),0)))</f>
        <v/>
      </c>
      <c r="M3671" s="52">
        <f>IF(OR(K3671="",$O3671=0),IF(K3671="","",0),IF($P3671=1,0,K3671*(N(INDEX(Settings!$E$11:$E$18,$O3671))+N(INDEX(Settings!$G$11:$G$18,$O3671)))+N(INDEX(Settings!$F$11:$F$18,$O3671))))</f>
        <v/>
      </c>
      <c r="N3671" s="53">
        <f>IF(K3671="","",K3671-L3671-M3671-N($I3671)-$P3671*N(Settings!$D$20))</f>
        <v/>
      </c>
      <c r="O3671">
        <f>IF($C3671="",0,IFERROR(MATCH($C3671,Settings!$D$11:$D$18,0),0))</f>
        <v/>
      </c>
      <c r="P3671">
        <f>IF(LOWER(TRIM($J3671&amp;""))="x",1,0)</f>
        <v/>
      </c>
    </row>
    <row r="3672">
      <c r="A3672" s="49" t="n"/>
      <c r="B3672" s="50" t="n"/>
      <c r="C3672" s="50" t="n"/>
      <c r="D3672" s="50" t="n"/>
      <c r="E3672" s="50" t="n"/>
      <c r="F3672" s="51" t="n"/>
      <c r="G3672" s="51" t="n"/>
      <c r="H3672" s="51" t="n"/>
      <c r="I3672" s="51" t="n"/>
      <c r="J3672" s="50" t="n"/>
      <c r="K3672" s="52">
        <f>IF(OR($A3672="",$E3672=""),"",IF($P3672=1,0,N($E3672)*N($F3672)-N($G3672)+N($H3672)))</f>
        <v/>
      </c>
      <c r="L3672" s="52">
        <f>IF(K3672="","",IF($P3672=1,0,N($E3672)*IFERROR(INDEX(Products!$D$8:$D$307,MATCH($D3672,Products!$A$8:$A$307,0)),0)))</f>
        <v/>
      </c>
      <c r="M3672" s="52">
        <f>IF(OR(K3672="",$O3672=0),IF(K3672="","",0),IF($P3672=1,0,K3672*(N(INDEX(Settings!$E$11:$E$18,$O3672))+N(INDEX(Settings!$G$11:$G$18,$O3672)))+N(INDEX(Settings!$F$11:$F$18,$O3672))))</f>
        <v/>
      </c>
      <c r="N3672" s="53">
        <f>IF(K3672="","",K3672-L3672-M3672-N($I3672)-$P3672*N(Settings!$D$20))</f>
        <v/>
      </c>
      <c r="O3672">
        <f>IF($C3672="",0,IFERROR(MATCH($C3672,Settings!$D$11:$D$18,0),0))</f>
        <v/>
      </c>
      <c r="P3672">
        <f>IF(LOWER(TRIM($J3672&amp;""))="x",1,0)</f>
        <v/>
      </c>
    </row>
    <row r="3673">
      <c r="A3673" s="49" t="n"/>
      <c r="B3673" s="50" t="n"/>
      <c r="C3673" s="50" t="n"/>
      <c r="D3673" s="50" t="n"/>
      <c r="E3673" s="50" t="n"/>
      <c r="F3673" s="51" t="n"/>
      <c r="G3673" s="51" t="n"/>
      <c r="H3673" s="51" t="n"/>
      <c r="I3673" s="51" t="n"/>
      <c r="J3673" s="50" t="n"/>
      <c r="K3673" s="52">
        <f>IF(OR($A3673="",$E3673=""),"",IF($P3673=1,0,N($E3673)*N($F3673)-N($G3673)+N($H3673)))</f>
        <v/>
      </c>
      <c r="L3673" s="52">
        <f>IF(K3673="","",IF($P3673=1,0,N($E3673)*IFERROR(INDEX(Products!$D$8:$D$307,MATCH($D3673,Products!$A$8:$A$307,0)),0)))</f>
        <v/>
      </c>
      <c r="M3673" s="52">
        <f>IF(OR(K3673="",$O3673=0),IF(K3673="","",0),IF($P3673=1,0,K3673*(N(INDEX(Settings!$E$11:$E$18,$O3673))+N(INDEX(Settings!$G$11:$G$18,$O3673)))+N(INDEX(Settings!$F$11:$F$18,$O3673))))</f>
        <v/>
      </c>
      <c r="N3673" s="53">
        <f>IF(K3673="","",K3673-L3673-M3673-N($I3673)-$P3673*N(Settings!$D$20))</f>
        <v/>
      </c>
      <c r="O3673">
        <f>IF($C3673="",0,IFERROR(MATCH($C3673,Settings!$D$11:$D$18,0),0))</f>
        <v/>
      </c>
      <c r="P3673">
        <f>IF(LOWER(TRIM($J3673&amp;""))="x",1,0)</f>
        <v/>
      </c>
    </row>
    <row r="3674">
      <c r="A3674" s="49" t="n"/>
      <c r="B3674" s="50" t="n"/>
      <c r="C3674" s="50" t="n"/>
      <c r="D3674" s="50" t="n"/>
      <c r="E3674" s="50" t="n"/>
      <c r="F3674" s="51" t="n"/>
      <c r="G3674" s="51" t="n"/>
      <c r="H3674" s="51" t="n"/>
      <c r="I3674" s="51" t="n"/>
      <c r="J3674" s="50" t="n"/>
      <c r="K3674" s="52">
        <f>IF(OR($A3674="",$E3674=""),"",IF($P3674=1,0,N($E3674)*N($F3674)-N($G3674)+N($H3674)))</f>
        <v/>
      </c>
      <c r="L3674" s="52">
        <f>IF(K3674="","",IF($P3674=1,0,N($E3674)*IFERROR(INDEX(Products!$D$8:$D$307,MATCH($D3674,Products!$A$8:$A$307,0)),0)))</f>
        <v/>
      </c>
      <c r="M3674" s="52">
        <f>IF(OR(K3674="",$O3674=0),IF(K3674="","",0),IF($P3674=1,0,K3674*(N(INDEX(Settings!$E$11:$E$18,$O3674))+N(INDEX(Settings!$G$11:$G$18,$O3674)))+N(INDEX(Settings!$F$11:$F$18,$O3674))))</f>
        <v/>
      </c>
      <c r="N3674" s="53">
        <f>IF(K3674="","",K3674-L3674-M3674-N($I3674)-$P3674*N(Settings!$D$20))</f>
        <v/>
      </c>
      <c r="O3674">
        <f>IF($C3674="",0,IFERROR(MATCH($C3674,Settings!$D$11:$D$18,0),0))</f>
        <v/>
      </c>
      <c r="P3674">
        <f>IF(LOWER(TRIM($J3674&amp;""))="x",1,0)</f>
        <v/>
      </c>
    </row>
    <row r="3675">
      <c r="A3675" s="49" t="n"/>
      <c r="B3675" s="50" t="n"/>
      <c r="C3675" s="50" t="n"/>
      <c r="D3675" s="50" t="n"/>
      <c r="E3675" s="50" t="n"/>
      <c r="F3675" s="51" t="n"/>
      <c r="G3675" s="51" t="n"/>
      <c r="H3675" s="51" t="n"/>
      <c r="I3675" s="51" t="n"/>
      <c r="J3675" s="50" t="n"/>
      <c r="K3675" s="52">
        <f>IF(OR($A3675="",$E3675=""),"",IF($P3675=1,0,N($E3675)*N($F3675)-N($G3675)+N($H3675)))</f>
        <v/>
      </c>
      <c r="L3675" s="52">
        <f>IF(K3675="","",IF($P3675=1,0,N($E3675)*IFERROR(INDEX(Products!$D$8:$D$307,MATCH($D3675,Products!$A$8:$A$307,0)),0)))</f>
        <v/>
      </c>
      <c r="M3675" s="52">
        <f>IF(OR(K3675="",$O3675=0),IF(K3675="","",0),IF($P3675=1,0,K3675*(N(INDEX(Settings!$E$11:$E$18,$O3675))+N(INDEX(Settings!$G$11:$G$18,$O3675)))+N(INDEX(Settings!$F$11:$F$18,$O3675))))</f>
        <v/>
      </c>
      <c r="N3675" s="53">
        <f>IF(K3675="","",K3675-L3675-M3675-N($I3675)-$P3675*N(Settings!$D$20))</f>
        <v/>
      </c>
      <c r="O3675">
        <f>IF($C3675="",0,IFERROR(MATCH($C3675,Settings!$D$11:$D$18,0),0))</f>
        <v/>
      </c>
      <c r="P3675">
        <f>IF(LOWER(TRIM($J3675&amp;""))="x",1,0)</f>
        <v/>
      </c>
    </row>
    <row r="3676">
      <c r="A3676" s="49" t="n"/>
      <c r="B3676" s="50" t="n"/>
      <c r="C3676" s="50" t="n"/>
      <c r="D3676" s="50" t="n"/>
      <c r="E3676" s="50" t="n"/>
      <c r="F3676" s="51" t="n"/>
      <c r="G3676" s="51" t="n"/>
      <c r="H3676" s="51" t="n"/>
      <c r="I3676" s="51" t="n"/>
      <c r="J3676" s="50" t="n"/>
      <c r="K3676" s="52">
        <f>IF(OR($A3676="",$E3676=""),"",IF($P3676=1,0,N($E3676)*N($F3676)-N($G3676)+N($H3676)))</f>
        <v/>
      </c>
      <c r="L3676" s="52">
        <f>IF(K3676="","",IF($P3676=1,0,N($E3676)*IFERROR(INDEX(Products!$D$8:$D$307,MATCH($D3676,Products!$A$8:$A$307,0)),0)))</f>
        <v/>
      </c>
      <c r="M3676" s="52">
        <f>IF(OR(K3676="",$O3676=0),IF(K3676="","",0),IF($P3676=1,0,K3676*(N(INDEX(Settings!$E$11:$E$18,$O3676))+N(INDEX(Settings!$G$11:$G$18,$O3676)))+N(INDEX(Settings!$F$11:$F$18,$O3676))))</f>
        <v/>
      </c>
      <c r="N3676" s="53">
        <f>IF(K3676="","",K3676-L3676-M3676-N($I3676)-$P3676*N(Settings!$D$20))</f>
        <v/>
      </c>
      <c r="O3676">
        <f>IF($C3676="",0,IFERROR(MATCH($C3676,Settings!$D$11:$D$18,0),0))</f>
        <v/>
      </c>
      <c r="P3676">
        <f>IF(LOWER(TRIM($J3676&amp;""))="x",1,0)</f>
        <v/>
      </c>
    </row>
    <row r="3677">
      <c r="A3677" s="49" t="n"/>
      <c r="B3677" s="50" t="n"/>
      <c r="C3677" s="50" t="n"/>
      <c r="D3677" s="50" t="n"/>
      <c r="E3677" s="50" t="n"/>
      <c r="F3677" s="51" t="n"/>
      <c r="G3677" s="51" t="n"/>
      <c r="H3677" s="51" t="n"/>
      <c r="I3677" s="51" t="n"/>
      <c r="J3677" s="50" t="n"/>
      <c r="K3677" s="52">
        <f>IF(OR($A3677="",$E3677=""),"",IF($P3677=1,0,N($E3677)*N($F3677)-N($G3677)+N($H3677)))</f>
        <v/>
      </c>
      <c r="L3677" s="52">
        <f>IF(K3677="","",IF($P3677=1,0,N($E3677)*IFERROR(INDEX(Products!$D$8:$D$307,MATCH($D3677,Products!$A$8:$A$307,0)),0)))</f>
        <v/>
      </c>
      <c r="M3677" s="52">
        <f>IF(OR(K3677="",$O3677=0),IF(K3677="","",0),IF($P3677=1,0,K3677*(N(INDEX(Settings!$E$11:$E$18,$O3677))+N(INDEX(Settings!$G$11:$G$18,$O3677)))+N(INDEX(Settings!$F$11:$F$18,$O3677))))</f>
        <v/>
      </c>
      <c r="N3677" s="53">
        <f>IF(K3677="","",K3677-L3677-M3677-N($I3677)-$P3677*N(Settings!$D$20))</f>
        <v/>
      </c>
      <c r="O3677">
        <f>IF($C3677="",0,IFERROR(MATCH($C3677,Settings!$D$11:$D$18,0),0))</f>
        <v/>
      </c>
      <c r="P3677">
        <f>IF(LOWER(TRIM($J3677&amp;""))="x",1,0)</f>
        <v/>
      </c>
    </row>
    <row r="3678">
      <c r="A3678" s="49" t="n"/>
      <c r="B3678" s="50" t="n"/>
      <c r="C3678" s="50" t="n"/>
      <c r="D3678" s="50" t="n"/>
      <c r="E3678" s="50" t="n"/>
      <c r="F3678" s="51" t="n"/>
      <c r="G3678" s="51" t="n"/>
      <c r="H3678" s="51" t="n"/>
      <c r="I3678" s="51" t="n"/>
      <c r="J3678" s="50" t="n"/>
      <c r="K3678" s="52">
        <f>IF(OR($A3678="",$E3678=""),"",IF($P3678=1,0,N($E3678)*N($F3678)-N($G3678)+N($H3678)))</f>
        <v/>
      </c>
      <c r="L3678" s="52">
        <f>IF(K3678="","",IF($P3678=1,0,N($E3678)*IFERROR(INDEX(Products!$D$8:$D$307,MATCH($D3678,Products!$A$8:$A$307,0)),0)))</f>
        <v/>
      </c>
      <c r="M3678" s="52">
        <f>IF(OR(K3678="",$O3678=0),IF(K3678="","",0),IF($P3678=1,0,K3678*(N(INDEX(Settings!$E$11:$E$18,$O3678))+N(INDEX(Settings!$G$11:$G$18,$O3678)))+N(INDEX(Settings!$F$11:$F$18,$O3678))))</f>
        <v/>
      </c>
      <c r="N3678" s="53">
        <f>IF(K3678="","",K3678-L3678-M3678-N($I3678)-$P3678*N(Settings!$D$20))</f>
        <v/>
      </c>
      <c r="O3678">
        <f>IF($C3678="",0,IFERROR(MATCH($C3678,Settings!$D$11:$D$18,0),0))</f>
        <v/>
      </c>
      <c r="P3678">
        <f>IF(LOWER(TRIM($J3678&amp;""))="x",1,0)</f>
        <v/>
      </c>
    </row>
    <row r="3679">
      <c r="A3679" s="49" t="n"/>
      <c r="B3679" s="50" t="n"/>
      <c r="C3679" s="50" t="n"/>
      <c r="D3679" s="50" t="n"/>
      <c r="E3679" s="50" t="n"/>
      <c r="F3679" s="51" t="n"/>
      <c r="G3679" s="51" t="n"/>
      <c r="H3679" s="51" t="n"/>
      <c r="I3679" s="51" t="n"/>
      <c r="J3679" s="50" t="n"/>
      <c r="K3679" s="52">
        <f>IF(OR($A3679="",$E3679=""),"",IF($P3679=1,0,N($E3679)*N($F3679)-N($G3679)+N($H3679)))</f>
        <v/>
      </c>
      <c r="L3679" s="52">
        <f>IF(K3679="","",IF($P3679=1,0,N($E3679)*IFERROR(INDEX(Products!$D$8:$D$307,MATCH($D3679,Products!$A$8:$A$307,0)),0)))</f>
        <v/>
      </c>
      <c r="M3679" s="52">
        <f>IF(OR(K3679="",$O3679=0),IF(K3679="","",0),IF($P3679=1,0,K3679*(N(INDEX(Settings!$E$11:$E$18,$O3679))+N(INDEX(Settings!$G$11:$G$18,$O3679)))+N(INDEX(Settings!$F$11:$F$18,$O3679))))</f>
        <v/>
      </c>
      <c r="N3679" s="53">
        <f>IF(K3679="","",K3679-L3679-M3679-N($I3679)-$P3679*N(Settings!$D$20))</f>
        <v/>
      </c>
      <c r="O3679">
        <f>IF($C3679="",0,IFERROR(MATCH($C3679,Settings!$D$11:$D$18,0),0))</f>
        <v/>
      </c>
      <c r="P3679">
        <f>IF(LOWER(TRIM($J3679&amp;""))="x",1,0)</f>
        <v/>
      </c>
    </row>
    <row r="3680">
      <c r="A3680" s="49" t="n"/>
      <c r="B3680" s="50" t="n"/>
      <c r="C3680" s="50" t="n"/>
      <c r="D3680" s="50" t="n"/>
      <c r="E3680" s="50" t="n"/>
      <c r="F3680" s="51" t="n"/>
      <c r="G3680" s="51" t="n"/>
      <c r="H3680" s="51" t="n"/>
      <c r="I3680" s="51" t="n"/>
      <c r="J3680" s="50" t="n"/>
      <c r="K3680" s="52">
        <f>IF(OR($A3680="",$E3680=""),"",IF($P3680=1,0,N($E3680)*N($F3680)-N($G3680)+N($H3680)))</f>
        <v/>
      </c>
      <c r="L3680" s="52">
        <f>IF(K3680="","",IF($P3680=1,0,N($E3680)*IFERROR(INDEX(Products!$D$8:$D$307,MATCH($D3680,Products!$A$8:$A$307,0)),0)))</f>
        <v/>
      </c>
      <c r="M3680" s="52">
        <f>IF(OR(K3680="",$O3680=0),IF(K3680="","",0),IF($P3680=1,0,K3680*(N(INDEX(Settings!$E$11:$E$18,$O3680))+N(INDEX(Settings!$G$11:$G$18,$O3680)))+N(INDEX(Settings!$F$11:$F$18,$O3680))))</f>
        <v/>
      </c>
      <c r="N3680" s="53">
        <f>IF(K3680="","",K3680-L3680-M3680-N($I3680)-$P3680*N(Settings!$D$20))</f>
        <v/>
      </c>
      <c r="O3680">
        <f>IF($C3680="",0,IFERROR(MATCH($C3680,Settings!$D$11:$D$18,0),0))</f>
        <v/>
      </c>
      <c r="P3680">
        <f>IF(LOWER(TRIM($J3680&amp;""))="x",1,0)</f>
        <v/>
      </c>
    </row>
    <row r="3681">
      <c r="A3681" s="49" t="n"/>
      <c r="B3681" s="50" t="n"/>
      <c r="C3681" s="50" t="n"/>
      <c r="D3681" s="50" t="n"/>
      <c r="E3681" s="50" t="n"/>
      <c r="F3681" s="51" t="n"/>
      <c r="G3681" s="51" t="n"/>
      <c r="H3681" s="51" t="n"/>
      <c r="I3681" s="51" t="n"/>
      <c r="J3681" s="50" t="n"/>
      <c r="K3681" s="52">
        <f>IF(OR($A3681="",$E3681=""),"",IF($P3681=1,0,N($E3681)*N($F3681)-N($G3681)+N($H3681)))</f>
        <v/>
      </c>
      <c r="L3681" s="52">
        <f>IF(K3681="","",IF($P3681=1,0,N($E3681)*IFERROR(INDEX(Products!$D$8:$D$307,MATCH($D3681,Products!$A$8:$A$307,0)),0)))</f>
        <v/>
      </c>
      <c r="M3681" s="52">
        <f>IF(OR(K3681="",$O3681=0),IF(K3681="","",0),IF($P3681=1,0,K3681*(N(INDEX(Settings!$E$11:$E$18,$O3681))+N(INDEX(Settings!$G$11:$G$18,$O3681)))+N(INDEX(Settings!$F$11:$F$18,$O3681))))</f>
        <v/>
      </c>
      <c r="N3681" s="53">
        <f>IF(K3681="","",K3681-L3681-M3681-N($I3681)-$P3681*N(Settings!$D$20))</f>
        <v/>
      </c>
      <c r="O3681">
        <f>IF($C3681="",0,IFERROR(MATCH($C3681,Settings!$D$11:$D$18,0),0))</f>
        <v/>
      </c>
      <c r="P3681">
        <f>IF(LOWER(TRIM($J3681&amp;""))="x",1,0)</f>
        <v/>
      </c>
    </row>
    <row r="3682">
      <c r="A3682" s="49" t="n"/>
      <c r="B3682" s="50" t="n"/>
      <c r="C3682" s="50" t="n"/>
      <c r="D3682" s="50" t="n"/>
      <c r="E3682" s="50" t="n"/>
      <c r="F3682" s="51" t="n"/>
      <c r="G3682" s="51" t="n"/>
      <c r="H3682" s="51" t="n"/>
      <c r="I3682" s="51" t="n"/>
      <c r="J3682" s="50" t="n"/>
      <c r="K3682" s="52">
        <f>IF(OR($A3682="",$E3682=""),"",IF($P3682=1,0,N($E3682)*N($F3682)-N($G3682)+N($H3682)))</f>
        <v/>
      </c>
      <c r="L3682" s="52">
        <f>IF(K3682="","",IF($P3682=1,0,N($E3682)*IFERROR(INDEX(Products!$D$8:$D$307,MATCH($D3682,Products!$A$8:$A$307,0)),0)))</f>
        <v/>
      </c>
      <c r="M3682" s="52">
        <f>IF(OR(K3682="",$O3682=0),IF(K3682="","",0),IF($P3682=1,0,K3682*(N(INDEX(Settings!$E$11:$E$18,$O3682))+N(INDEX(Settings!$G$11:$G$18,$O3682)))+N(INDEX(Settings!$F$11:$F$18,$O3682))))</f>
        <v/>
      </c>
      <c r="N3682" s="53">
        <f>IF(K3682="","",K3682-L3682-M3682-N($I3682)-$P3682*N(Settings!$D$20))</f>
        <v/>
      </c>
      <c r="O3682">
        <f>IF($C3682="",0,IFERROR(MATCH($C3682,Settings!$D$11:$D$18,0),0))</f>
        <v/>
      </c>
      <c r="P3682">
        <f>IF(LOWER(TRIM($J3682&amp;""))="x",1,0)</f>
        <v/>
      </c>
    </row>
    <row r="3683">
      <c r="A3683" s="49" t="n"/>
      <c r="B3683" s="50" t="n"/>
      <c r="C3683" s="50" t="n"/>
      <c r="D3683" s="50" t="n"/>
      <c r="E3683" s="50" t="n"/>
      <c r="F3683" s="51" t="n"/>
      <c r="G3683" s="51" t="n"/>
      <c r="H3683" s="51" t="n"/>
      <c r="I3683" s="51" t="n"/>
      <c r="J3683" s="50" t="n"/>
      <c r="K3683" s="52">
        <f>IF(OR($A3683="",$E3683=""),"",IF($P3683=1,0,N($E3683)*N($F3683)-N($G3683)+N($H3683)))</f>
        <v/>
      </c>
      <c r="L3683" s="52">
        <f>IF(K3683="","",IF($P3683=1,0,N($E3683)*IFERROR(INDEX(Products!$D$8:$D$307,MATCH($D3683,Products!$A$8:$A$307,0)),0)))</f>
        <v/>
      </c>
      <c r="M3683" s="52">
        <f>IF(OR(K3683="",$O3683=0),IF(K3683="","",0),IF($P3683=1,0,K3683*(N(INDEX(Settings!$E$11:$E$18,$O3683))+N(INDEX(Settings!$G$11:$G$18,$O3683)))+N(INDEX(Settings!$F$11:$F$18,$O3683))))</f>
        <v/>
      </c>
      <c r="N3683" s="53">
        <f>IF(K3683="","",K3683-L3683-M3683-N($I3683)-$P3683*N(Settings!$D$20))</f>
        <v/>
      </c>
      <c r="O3683">
        <f>IF($C3683="",0,IFERROR(MATCH($C3683,Settings!$D$11:$D$18,0),0))</f>
        <v/>
      </c>
      <c r="P3683">
        <f>IF(LOWER(TRIM($J3683&amp;""))="x",1,0)</f>
        <v/>
      </c>
    </row>
    <row r="3684">
      <c r="A3684" s="49" t="n"/>
      <c r="B3684" s="50" t="n"/>
      <c r="C3684" s="50" t="n"/>
      <c r="D3684" s="50" t="n"/>
      <c r="E3684" s="50" t="n"/>
      <c r="F3684" s="51" t="n"/>
      <c r="G3684" s="51" t="n"/>
      <c r="H3684" s="51" t="n"/>
      <c r="I3684" s="51" t="n"/>
      <c r="J3684" s="50" t="n"/>
      <c r="K3684" s="52">
        <f>IF(OR($A3684="",$E3684=""),"",IF($P3684=1,0,N($E3684)*N($F3684)-N($G3684)+N($H3684)))</f>
        <v/>
      </c>
      <c r="L3684" s="52">
        <f>IF(K3684="","",IF($P3684=1,0,N($E3684)*IFERROR(INDEX(Products!$D$8:$D$307,MATCH($D3684,Products!$A$8:$A$307,0)),0)))</f>
        <v/>
      </c>
      <c r="M3684" s="52">
        <f>IF(OR(K3684="",$O3684=0),IF(K3684="","",0),IF($P3684=1,0,K3684*(N(INDEX(Settings!$E$11:$E$18,$O3684))+N(INDEX(Settings!$G$11:$G$18,$O3684)))+N(INDEX(Settings!$F$11:$F$18,$O3684))))</f>
        <v/>
      </c>
      <c r="N3684" s="53">
        <f>IF(K3684="","",K3684-L3684-M3684-N($I3684)-$P3684*N(Settings!$D$20))</f>
        <v/>
      </c>
      <c r="O3684">
        <f>IF($C3684="",0,IFERROR(MATCH($C3684,Settings!$D$11:$D$18,0),0))</f>
        <v/>
      </c>
      <c r="P3684">
        <f>IF(LOWER(TRIM($J3684&amp;""))="x",1,0)</f>
        <v/>
      </c>
    </row>
    <row r="3685">
      <c r="A3685" s="49" t="n"/>
      <c r="B3685" s="50" t="n"/>
      <c r="C3685" s="50" t="n"/>
      <c r="D3685" s="50" t="n"/>
      <c r="E3685" s="50" t="n"/>
      <c r="F3685" s="51" t="n"/>
      <c r="G3685" s="51" t="n"/>
      <c r="H3685" s="51" t="n"/>
      <c r="I3685" s="51" t="n"/>
      <c r="J3685" s="50" t="n"/>
      <c r="K3685" s="52">
        <f>IF(OR($A3685="",$E3685=""),"",IF($P3685=1,0,N($E3685)*N($F3685)-N($G3685)+N($H3685)))</f>
        <v/>
      </c>
      <c r="L3685" s="52">
        <f>IF(K3685="","",IF($P3685=1,0,N($E3685)*IFERROR(INDEX(Products!$D$8:$D$307,MATCH($D3685,Products!$A$8:$A$307,0)),0)))</f>
        <v/>
      </c>
      <c r="M3685" s="52">
        <f>IF(OR(K3685="",$O3685=0),IF(K3685="","",0),IF($P3685=1,0,K3685*(N(INDEX(Settings!$E$11:$E$18,$O3685))+N(INDEX(Settings!$G$11:$G$18,$O3685)))+N(INDEX(Settings!$F$11:$F$18,$O3685))))</f>
        <v/>
      </c>
      <c r="N3685" s="53">
        <f>IF(K3685="","",K3685-L3685-M3685-N($I3685)-$P3685*N(Settings!$D$20))</f>
        <v/>
      </c>
      <c r="O3685">
        <f>IF($C3685="",0,IFERROR(MATCH($C3685,Settings!$D$11:$D$18,0),0))</f>
        <v/>
      </c>
      <c r="P3685">
        <f>IF(LOWER(TRIM($J3685&amp;""))="x",1,0)</f>
        <v/>
      </c>
    </row>
    <row r="3686">
      <c r="A3686" s="49" t="n"/>
      <c r="B3686" s="50" t="n"/>
      <c r="C3686" s="50" t="n"/>
      <c r="D3686" s="50" t="n"/>
      <c r="E3686" s="50" t="n"/>
      <c r="F3686" s="51" t="n"/>
      <c r="G3686" s="51" t="n"/>
      <c r="H3686" s="51" t="n"/>
      <c r="I3686" s="51" t="n"/>
      <c r="J3686" s="50" t="n"/>
      <c r="K3686" s="52">
        <f>IF(OR($A3686="",$E3686=""),"",IF($P3686=1,0,N($E3686)*N($F3686)-N($G3686)+N($H3686)))</f>
        <v/>
      </c>
      <c r="L3686" s="52">
        <f>IF(K3686="","",IF($P3686=1,0,N($E3686)*IFERROR(INDEX(Products!$D$8:$D$307,MATCH($D3686,Products!$A$8:$A$307,0)),0)))</f>
        <v/>
      </c>
      <c r="M3686" s="52">
        <f>IF(OR(K3686="",$O3686=0),IF(K3686="","",0),IF($P3686=1,0,K3686*(N(INDEX(Settings!$E$11:$E$18,$O3686))+N(INDEX(Settings!$G$11:$G$18,$O3686)))+N(INDEX(Settings!$F$11:$F$18,$O3686))))</f>
        <v/>
      </c>
      <c r="N3686" s="53">
        <f>IF(K3686="","",K3686-L3686-M3686-N($I3686)-$P3686*N(Settings!$D$20))</f>
        <v/>
      </c>
      <c r="O3686">
        <f>IF($C3686="",0,IFERROR(MATCH($C3686,Settings!$D$11:$D$18,0),0))</f>
        <v/>
      </c>
      <c r="P3686">
        <f>IF(LOWER(TRIM($J3686&amp;""))="x",1,0)</f>
        <v/>
      </c>
    </row>
    <row r="3687">
      <c r="A3687" s="49" t="n"/>
      <c r="B3687" s="50" t="n"/>
      <c r="C3687" s="50" t="n"/>
      <c r="D3687" s="50" t="n"/>
      <c r="E3687" s="50" t="n"/>
      <c r="F3687" s="51" t="n"/>
      <c r="G3687" s="51" t="n"/>
      <c r="H3687" s="51" t="n"/>
      <c r="I3687" s="51" t="n"/>
      <c r="J3687" s="50" t="n"/>
      <c r="K3687" s="52">
        <f>IF(OR($A3687="",$E3687=""),"",IF($P3687=1,0,N($E3687)*N($F3687)-N($G3687)+N($H3687)))</f>
        <v/>
      </c>
      <c r="L3687" s="52">
        <f>IF(K3687="","",IF($P3687=1,0,N($E3687)*IFERROR(INDEX(Products!$D$8:$D$307,MATCH($D3687,Products!$A$8:$A$307,0)),0)))</f>
        <v/>
      </c>
      <c r="M3687" s="52">
        <f>IF(OR(K3687="",$O3687=0),IF(K3687="","",0),IF($P3687=1,0,K3687*(N(INDEX(Settings!$E$11:$E$18,$O3687))+N(INDEX(Settings!$G$11:$G$18,$O3687)))+N(INDEX(Settings!$F$11:$F$18,$O3687))))</f>
        <v/>
      </c>
      <c r="N3687" s="53">
        <f>IF(K3687="","",K3687-L3687-M3687-N($I3687)-$P3687*N(Settings!$D$20))</f>
        <v/>
      </c>
      <c r="O3687">
        <f>IF($C3687="",0,IFERROR(MATCH($C3687,Settings!$D$11:$D$18,0),0))</f>
        <v/>
      </c>
      <c r="P3687">
        <f>IF(LOWER(TRIM($J3687&amp;""))="x",1,0)</f>
        <v/>
      </c>
    </row>
    <row r="3688">
      <c r="A3688" s="49" t="n"/>
      <c r="B3688" s="50" t="n"/>
      <c r="C3688" s="50" t="n"/>
      <c r="D3688" s="50" t="n"/>
      <c r="E3688" s="50" t="n"/>
      <c r="F3688" s="51" t="n"/>
      <c r="G3688" s="51" t="n"/>
      <c r="H3688" s="51" t="n"/>
      <c r="I3688" s="51" t="n"/>
      <c r="J3688" s="50" t="n"/>
      <c r="K3688" s="52">
        <f>IF(OR($A3688="",$E3688=""),"",IF($P3688=1,0,N($E3688)*N($F3688)-N($G3688)+N($H3688)))</f>
        <v/>
      </c>
      <c r="L3688" s="52">
        <f>IF(K3688="","",IF($P3688=1,0,N($E3688)*IFERROR(INDEX(Products!$D$8:$D$307,MATCH($D3688,Products!$A$8:$A$307,0)),0)))</f>
        <v/>
      </c>
      <c r="M3688" s="52">
        <f>IF(OR(K3688="",$O3688=0),IF(K3688="","",0),IF($P3688=1,0,K3688*(N(INDEX(Settings!$E$11:$E$18,$O3688))+N(INDEX(Settings!$G$11:$G$18,$O3688)))+N(INDEX(Settings!$F$11:$F$18,$O3688))))</f>
        <v/>
      </c>
      <c r="N3688" s="53">
        <f>IF(K3688="","",K3688-L3688-M3688-N($I3688)-$P3688*N(Settings!$D$20))</f>
        <v/>
      </c>
      <c r="O3688">
        <f>IF($C3688="",0,IFERROR(MATCH($C3688,Settings!$D$11:$D$18,0),0))</f>
        <v/>
      </c>
      <c r="P3688">
        <f>IF(LOWER(TRIM($J3688&amp;""))="x",1,0)</f>
        <v/>
      </c>
    </row>
    <row r="3689">
      <c r="A3689" s="49" t="n"/>
      <c r="B3689" s="50" t="n"/>
      <c r="C3689" s="50" t="n"/>
      <c r="D3689" s="50" t="n"/>
      <c r="E3689" s="50" t="n"/>
      <c r="F3689" s="51" t="n"/>
      <c r="G3689" s="51" t="n"/>
      <c r="H3689" s="51" t="n"/>
      <c r="I3689" s="51" t="n"/>
      <c r="J3689" s="50" t="n"/>
      <c r="K3689" s="52">
        <f>IF(OR($A3689="",$E3689=""),"",IF($P3689=1,0,N($E3689)*N($F3689)-N($G3689)+N($H3689)))</f>
        <v/>
      </c>
      <c r="L3689" s="52">
        <f>IF(K3689="","",IF($P3689=1,0,N($E3689)*IFERROR(INDEX(Products!$D$8:$D$307,MATCH($D3689,Products!$A$8:$A$307,0)),0)))</f>
        <v/>
      </c>
      <c r="M3689" s="52">
        <f>IF(OR(K3689="",$O3689=0),IF(K3689="","",0),IF($P3689=1,0,K3689*(N(INDEX(Settings!$E$11:$E$18,$O3689))+N(INDEX(Settings!$G$11:$G$18,$O3689)))+N(INDEX(Settings!$F$11:$F$18,$O3689))))</f>
        <v/>
      </c>
      <c r="N3689" s="53">
        <f>IF(K3689="","",K3689-L3689-M3689-N($I3689)-$P3689*N(Settings!$D$20))</f>
        <v/>
      </c>
      <c r="O3689">
        <f>IF($C3689="",0,IFERROR(MATCH($C3689,Settings!$D$11:$D$18,0),0))</f>
        <v/>
      </c>
      <c r="P3689">
        <f>IF(LOWER(TRIM($J3689&amp;""))="x",1,0)</f>
        <v/>
      </c>
    </row>
    <row r="3690">
      <c r="A3690" s="49" t="n"/>
      <c r="B3690" s="50" t="n"/>
      <c r="C3690" s="50" t="n"/>
      <c r="D3690" s="50" t="n"/>
      <c r="E3690" s="50" t="n"/>
      <c r="F3690" s="51" t="n"/>
      <c r="G3690" s="51" t="n"/>
      <c r="H3690" s="51" t="n"/>
      <c r="I3690" s="51" t="n"/>
      <c r="J3690" s="50" t="n"/>
      <c r="K3690" s="52">
        <f>IF(OR($A3690="",$E3690=""),"",IF($P3690=1,0,N($E3690)*N($F3690)-N($G3690)+N($H3690)))</f>
        <v/>
      </c>
      <c r="L3690" s="52">
        <f>IF(K3690="","",IF($P3690=1,0,N($E3690)*IFERROR(INDEX(Products!$D$8:$D$307,MATCH($D3690,Products!$A$8:$A$307,0)),0)))</f>
        <v/>
      </c>
      <c r="M3690" s="52">
        <f>IF(OR(K3690="",$O3690=0),IF(K3690="","",0),IF($P3690=1,0,K3690*(N(INDEX(Settings!$E$11:$E$18,$O3690))+N(INDEX(Settings!$G$11:$G$18,$O3690)))+N(INDEX(Settings!$F$11:$F$18,$O3690))))</f>
        <v/>
      </c>
      <c r="N3690" s="53">
        <f>IF(K3690="","",K3690-L3690-M3690-N($I3690)-$P3690*N(Settings!$D$20))</f>
        <v/>
      </c>
      <c r="O3690">
        <f>IF($C3690="",0,IFERROR(MATCH($C3690,Settings!$D$11:$D$18,0),0))</f>
        <v/>
      </c>
      <c r="P3690">
        <f>IF(LOWER(TRIM($J3690&amp;""))="x",1,0)</f>
        <v/>
      </c>
    </row>
    <row r="3691">
      <c r="A3691" s="49" t="n"/>
      <c r="B3691" s="50" t="n"/>
      <c r="C3691" s="50" t="n"/>
      <c r="D3691" s="50" t="n"/>
      <c r="E3691" s="50" t="n"/>
      <c r="F3691" s="51" t="n"/>
      <c r="G3691" s="51" t="n"/>
      <c r="H3691" s="51" t="n"/>
      <c r="I3691" s="51" t="n"/>
      <c r="J3691" s="50" t="n"/>
      <c r="K3691" s="52">
        <f>IF(OR($A3691="",$E3691=""),"",IF($P3691=1,0,N($E3691)*N($F3691)-N($G3691)+N($H3691)))</f>
        <v/>
      </c>
      <c r="L3691" s="52">
        <f>IF(K3691="","",IF($P3691=1,0,N($E3691)*IFERROR(INDEX(Products!$D$8:$D$307,MATCH($D3691,Products!$A$8:$A$307,0)),0)))</f>
        <v/>
      </c>
      <c r="M3691" s="52">
        <f>IF(OR(K3691="",$O3691=0),IF(K3691="","",0),IF($P3691=1,0,K3691*(N(INDEX(Settings!$E$11:$E$18,$O3691))+N(INDEX(Settings!$G$11:$G$18,$O3691)))+N(INDEX(Settings!$F$11:$F$18,$O3691))))</f>
        <v/>
      </c>
      <c r="N3691" s="53">
        <f>IF(K3691="","",K3691-L3691-M3691-N($I3691)-$P3691*N(Settings!$D$20))</f>
        <v/>
      </c>
      <c r="O3691">
        <f>IF($C3691="",0,IFERROR(MATCH($C3691,Settings!$D$11:$D$18,0),0))</f>
        <v/>
      </c>
      <c r="P3691">
        <f>IF(LOWER(TRIM($J3691&amp;""))="x",1,0)</f>
        <v/>
      </c>
    </row>
    <row r="3692">
      <c r="A3692" s="49" t="n"/>
      <c r="B3692" s="50" t="n"/>
      <c r="C3692" s="50" t="n"/>
      <c r="D3692" s="50" t="n"/>
      <c r="E3692" s="50" t="n"/>
      <c r="F3692" s="51" t="n"/>
      <c r="G3692" s="51" t="n"/>
      <c r="H3692" s="51" t="n"/>
      <c r="I3692" s="51" t="n"/>
      <c r="J3692" s="50" t="n"/>
      <c r="K3692" s="52">
        <f>IF(OR($A3692="",$E3692=""),"",IF($P3692=1,0,N($E3692)*N($F3692)-N($G3692)+N($H3692)))</f>
        <v/>
      </c>
      <c r="L3692" s="52">
        <f>IF(K3692="","",IF($P3692=1,0,N($E3692)*IFERROR(INDEX(Products!$D$8:$D$307,MATCH($D3692,Products!$A$8:$A$307,0)),0)))</f>
        <v/>
      </c>
      <c r="M3692" s="52">
        <f>IF(OR(K3692="",$O3692=0),IF(K3692="","",0),IF($P3692=1,0,K3692*(N(INDEX(Settings!$E$11:$E$18,$O3692))+N(INDEX(Settings!$G$11:$G$18,$O3692)))+N(INDEX(Settings!$F$11:$F$18,$O3692))))</f>
        <v/>
      </c>
      <c r="N3692" s="53">
        <f>IF(K3692="","",K3692-L3692-M3692-N($I3692)-$P3692*N(Settings!$D$20))</f>
        <v/>
      </c>
      <c r="O3692">
        <f>IF($C3692="",0,IFERROR(MATCH($C3692,Settings!$D$11:$D$18,0),0))</f>
        <v/>
      </c>
      <c r="P3692">
        <f>IF(LOWER(TRIM($J3692&amp;""))="x",1,0)</f>
        <v/>
      </c>
    </row>
    <row r="3693">
      <c r="A3693" s="49" t="n"/>
      <c r="B3693" s="50" t="n"/>
      <c r="C3693" s="50" t="n"/>
      <c r="D3693" s="50" t="n"/>
      <c r="E3693" s="50" t="n"/>
      <c r="F3693" s="51" t="n"/>
      <c r="G3693" s="51" t="n"/>
      <c r="H3693" s="51" t="n"/>
      <c r="I3693" s="51" t="n"/>
      <c r="J3693" s="50" t="n"/>
      <c r="K3693" s="52">
        <f>IF(OR($A3693="",$E3693=""),"",IF($P3693=1,0,N($E3693)*N($F3693)-N($G3693)+N($H3693)))</f>
        <v/>
      </c>
      <c r="L3693" s="52">
        <f>IF(K3693="","",IF($P3693=1,0,N($E3693)*IFERROR(INDEX(Products!$D$8:$D$307,MATCH($D3693,Products!$A$8:$A$307,0)),0)))</f>
        <v/>
      </c>
      <c r="M3693" s="52">
        <f>IF(OR(K3693="",$O3693=0),IF(K3693="","",0),IF($P3693=1,0,K3693*(N(INDEX(Settings!$E$11:$E$18,$O3693))+N(INDEX(Settings!$G$11:$G$18,$O3693)))+N(INDEX(Settings!$F$11:$F$18,$O3693))))</f>
        <v/>
      </c>
      <c r="N3693" s="53">
        <f>IF(K3693="","",K3693-L3693-M3693-N($I3693)-$P3693*N(Settings!$D$20))</f>
        <v/>
      </c>
      <c r="O3693">
        <f>IF($C3693="",0,IFERROR(MATCH($C3693,Settings!$D$11:$D$18,0),0))</f>
        <v/>
      </c>
      <c r="P3693">
        <f>IF(LOWER(TRIM($J3693&amp;""))="x",1,0)</f>
        <v/>
      </c>
    </row>
    <row r="3694">
      <c r="A3694" s="49" t="n"/>
      <c r="B3694" s="50" t="n"/>
      <c r="C3694" s="50" t="n"/>
      <c r="D3694" s="50" t="n"/>
      <c r="E3694" s="50" t="n"/>
      <c r="F3694" s="51" t="n"/>
      <c r="G3694" s="51" t="n"/>
      <c r="H3694" s="51" t="n"/>
      <c r="I3694" s="51" t="n"/>
      <c r="J3694" s="50" t="n"/>
      <c r="K3694" s="52">
        <f>IF(OR($A3694="",$E3694=""),"",IF($P3694=1,0,N($E3694)*N($F3694)-N($G3694)+N($H3694)))</f>
        <v/>
      </c>
      <c r="L3694" s="52">
        <f>IF(K3694="","",IF($P3694=1,0,N($E3694)*IFERROR(INDEX(Products!$D$8:$D$307,MATCH($D3694,Products!$A$8:$A$307,0)),0)))</f>
        <v/>
      </c>
      <c r="M3694" s="52">
        <f>IF(OR(K3694="",$O3694=0),IF(K3694="","",0),IF($P3694=1,0,K3694*(N(INDEX(Settings!$E$11:$E$18,$O3694))+N(INDEX(Settings!$G$11:$G$18,$O3694)))+N(INDEX(Settings!$F$11:$F$18,$O3694))))</f>
        <v/>
      </c>
      <c r="N3694" s="53">
        <f>IF(K3694="","",K3694-L3694-M3694-N($I3694)-$P3694*N(Settings!$D$20))</f>
        <v/>
      </c>
      <c r="O3694">
        <f>IF($C3694="",0,IFERROR(MATCH($C3694,Settings!$D$11:$D$18,0),0))</f>
        <v/>
      </c>
      <c r="P3694">
        <f>IF(LOWER(TRIM($J3694&amp;""))="x",1,0)</f>
        <v/>
      </c>
    </row>
    <row r="3695">
      <c r="A3695" s="49" t="n"/>
      <c r="B3695" s="50" t="n"/>
      <c r="C3695" s="50" t="n"/>
      <c r="D3695" s="50" t="n"/>
      <c r="E3695" s="50" t="n"/>
      <c r="F3695" s="51" t="n"/>
      <c r="G3695" s="51" t="n"/>
      <c r="H3695" s="51" t="n"/>
      <c r="I3695" s="51" t="n"/>
      <c r="J3695" s="50" t="n"/>
      <c r="K3695" s="52">
        <f>IF(OR($A3695="",$E3695=""),"",IF($P3695=1,0,N($E3695)*N($F3695)-N($G3695)+N($H3695)))</f>
        <v/>
      </c>
      <c r="L3695" s="52">
        <f>IF(K3695="","",IF($P3695=1,0,N($E3695)*IFERROR(INDEX(Products!$D$8:$D$307,MATCH($D3695,Products!$A$8:$A$307,0)),0)))</f>
        <v/>
      </c>
      <c r="M3695" s="52">
        <f>IF(OR(K3695="",$O3695=0),IF(K3695="","",0),IF($P3695=1,0,K3695*(N(INDEX(Settings!$E$11:$E$18,$O3695))+N(INDEX(Settings!$G$11:$G$18,$O3695)))+N(INDEX(Settings!$F$11:$F$18,$O3695))))</f>
        <v/>
      </c>
      <c r="N3695" s="53">
        <f>IF(K3695="","",K3695-L3695-M3695-N($I3695)-$P3695*N(Settings!$D$20))</f>
        <v/>
      </c>
      <c r="O3695">
        <f>IF($C3695="",0,IFERROR(MATCH($C3695,Settings!$D$11:$D$18,0),0))</f>
        <v/>
      </c>
      <c r="P3695">
        <f>IF(LOWER(TRIM($J3695&amp;""))="x",1,0)</f>
        <v/>
      </c>
    </row>
    <row r="3696">
      <c r="A3696" s="49" t="n"/>
      <c r="B3696" s="50" t="n"/>
      <c r="C3696" s="50" t="n"/>
      <c r="D3696" s="50" t="n"/>
      <c r="E3696" s="50" t="n"/>
      <c r="F3696" s="51" t="n"/>
      <c r="G3696" s="51" t="n"/>
      <c r="H3696" s="51" t="n"/>
      <c r="I3696" s="51" t="n"/>
      <c r="J3696" s="50" t="n"/>
      <c r="K3696" s="52">
        <f>IF(OR($A3696="",$E3696=""),"",IF($P3696=1,0,N($E3696)*N($F3696)-N($G3696)+N($H3696)))</f>
        <v/>
      </c>
      <c r="L3696" s="52">
        <f>IF(K3696="","",IF($P3696=1,0,N($E3696)*IFERROR(INDEX(Products!$D$8:$D$307,MATCH($D3696,Products!$A$8:$A$307,0)),0)))</f>
        <v/>
      </c>
      <c r="M3696" s="52">
        <f>IF(OR(K3696="",$O3696=0),IF(K3696="","",0),IF($P3696=1,0,K3696*(N(INDEX(Settings!$E$11:$E$18,$O3696))+N(INDEX(Settings!$G$11:$G$18,$O3696)))+N(INDEX(Settings!$F$11:$F$18,$O3696))))</f>
        <v/>
      </c>
      <c r="N3696" s="53">
        <f>IF(K3696="","",K3696-L3696-M3696-N($I3696)-$P3696*N(Settings!$D$20))</f>
        <v/>
      </c>
      <c r="O3696">
        <f>IF($C3696="",0,IFERROR(MATCH($C3696,Settings!$D$11:$D$18,0),0))</f>
        <v/>
      </c>
      <c r="P3696">
        <f>IF(LOWER(TRIM($J3696&amp;""))="x",1,0)</f>
        <v/>
      </c>
    </row>
    <row r="3697">
      <c r="A3697" s="49" t="n"/>
      <c r="B3697" s="50" t="n"/>
      <c r="C3697" s="50" t="n"/>
      <c r="D3697" s="50" t="n"/>
      <c r="E3697" s="50" t="n"/>
      <c r="F3697" s="51" t="n"/>
      <c r="G3697" s="51" t="n"/>
      <c r="H3697" s="51" t="n"/>
      <c r="I3697" s="51" t="n"/>
      <c r="J3697" s="50" t="n"/>
      <c r="K3697" s="52">
        <f>IF(OR($A3697="",$E3697=""),"",IF($P3697=1,0,N($E3697)*N($F3697)-N($G3697)+N($H3697)))</f>
        <v/>
      </c>
      <c r="L3697" s="52">
        <f>IF(K3697="","",IF($P3697=1,0,N($E3697)*IFERROR(INDEX(Products!$D$8:$D$307,MATCH($D3697,Products!$A$8:$A$307,0)),0)))</f>
        <v/>
      </c>
      <c r="M3697" s="52">
        <f>IF(OR(K3697="",$O3697=0),IF(K3697="","",0),IF($P3697=1,0,K3697*(N(INDEX(Settings!$E$11:$E$18,$O3697))+N(INDEX(Settings!$G$11:$G$18,$O3697)))+N(INDEX(Settings!$F$11:$F$18,$O3697))))</f>
        <v/>
      </c>
      <c r="N3697" s="53">
        <f>IF(K3697="","",K3697-L3697-M3697-N($I3697)-$P3697*N(Settings!$D$20))</f>
        <v/>
      </c>
      <c r="O3697">
        <f>IF($C3697="",0,IFERROR(MATCH($C3697,Settings!$D$11:$D$18,0),0))</f>
        <v/>
      </c>
      <c r="P3697">
        <f>IF(LOWER(TRIM($J3697&amp;""))="x",1,0)</f>
        <v/>
      </c>
    </row>
    <row r="3698">
      <c r="A3698" s="49" t="n"/>
      <c r="B3698" s="50" t="n"/>
      <c r="C3698" s="50" t="n"/>
      <c r="D3698" s="50" t="n"/>
      <c r="E3698" s="50" t="n"/>
      <c r="F3698" s="51" t="n"/>
      <c r="G3698" s="51" t="n"/>
      <c r="H3698" s="51" t="n"/>
      <c r="I3698" s="51" t="n"/>
      <c r="J3698" s="50" t="n"/>
      <c r="K3698" s="52">
        <f>IF(OR($A3698="",$E3698=""),"",IF($P3698=1,0,N($E3698)*N($F3698)-N($G3698)+N($H3698)))</f>
        <v/>
      </c>
      <c r="L3698" s="52">
        <f>IF(K3698="","",IF($P3698=1,0,N($E3698)*IFERROR(INDEX(Products!$D$8:$D$307,MATCH($D3698,Products!$A$8:$A$307,0)),0)))</f>
        <v/>
      </c>
      <c r="M3698" s="52">
        <f>IF(OR(K3698="",$O3698=0),IF(K3698="","",0),IF($P3698=1,0,K3698*(N(INDEX(Settings!$E$11:$E$18,$O3698))+N(INDEX(Settings!$G$11:$G$18,$O3698)))+N(INDEX(Settings!$F$11:$F$18,$O3698))))</f>
        <v/>
      </c>
      <c r="N3698" s="53">
        <f>IF(K3698="","",K3698-L3698-M3698-N($I3698)-$P3698*N(Settings!$D$20))</f>
        <v/>
      </c>
      <c r="O3698">
        <f>IF($C3698="",0,IFERROR(MATCH($C3698,Settings!$D$11:$D$18,0),0))</f>
        <v/>
      </c>
      <c r="P3698">
        <f>IF(LOWER(TRIM($J3698&amp;""))="x",1,0)</f>
        <v/>
      </c>
    </row>
    <row r="3699">
      <c r="A3699" s="49" t="n"/>
      <c r="B3699" s="50" t="n"/>
      <c r="C3699" s="50" t="n"/>
      <c r="D3699" s="50" t="n"/>
      <c r="E3699" s="50" t="n"/>
      <c r="F3699" s="51" t="n"/>
      <c r="G3699" s="51" t="n"/>
      <c r="H3699" s="51" t="n"/>
      <c r="I3699" s="51" t="n"/>
      <c r="J3699" s="50" t="n"/>
      <c r="K3699" s="52">
        <f>IF(OR($A3699="",$E3699=""),"",IF($P3699=1,0,N($E3699)*N($F3699)-N($G3699)+N($H3699)))</f>
        <v/>
      </c>
      <c r="L3699" s="52">
        <f>IF(K3699="","",IF($P3699=1,0,N($E3699)*IFERROR(INDEX(Products!$D$8:$D$307,MATCH($D3699,Products!$A$8:$A$307,0)),0)))</f>
        <v/>
      </c>
      <c r="M3699" s="52">
        <f>IF(OR(K3699="",$O3699=0),IF(K3699="","",0),IF($P3699=1,0,K3699*(N(INDEX(Settings!$E$11:$E$18,$O3699))+N(INDEX(Settings!$G$11:$G$18,$O3699)))+N(INDEX(Settings!$F$11:$F$18,$O3699))))</f>
        <v/>
      </c>
      <c r="N3699" s="53">
        <f>IF(K3699="","",K3699-L3699-M3699-N($I3699)-$P3699*N(Settings!$D$20))</f>
        <v/>
      </c>
      <c r="O3699">
        <f>IF($C3699="",0,IFERROR(MATCH($C3699,Settings!$D$11:$D$18,0),0))</f>
        <v/>
      </c>
      <c r="P3699">
        <f>IF(LOWER(TRIM($J3699&amp;""))="x",1,0)</f>
        <v/>
      </c>
    </row>
    <row r="3700">
      <c r="A3700" s="49" t="n"/>
      <c r="B3700" s="50" t="n"/>
      <c r="C3700" s="50" t="n"/>
      <c r="D3700" s="50" t="n"/>
      <c r="E3700" s="50" t="n"/>
      <c r="F3700" s="51" t="n"/>
      <c r="G3700" s="51" t="n"/>
      <c r="H3700" s="51" t="n"/>
      <c r="I3700" s="51" t="n"/>
      <c r="J3700" s="50" t="n"/>
      <c r="K3700" s="52">
        <f>IF(OR($A3700="",$E3700=""),"",IF($P3700=1,0,N($E3700)*N($F3700)-N($G3700)+N($H3700)))</f>
        <v/>
      </c>
      <c r="L3700" s="52">
        <f>IF(K3700="","",IF($P3700=1,0,N($E3700)*IFERROR(INDEX(Products!$D$8:$D$307,MATCH($D3700,Products!$A$8:$A$307,0)),0)))</f>
        <v/>
      </c>
      <c r="M3700" s="52">
        <f>IF(OR(K3700="",$O3700=0),IF(K3700="","",0),IF($P3700=1,0,K3700*(N(INDEX(Settings!$E$11:$E$18,$O3700))+N(INDEX(Settings!$G$11:$G$18,$O3700)))+N(INDEX(Settings!$F$11:$F$18,$O3700))))</f>
        <v/>
      </c>
      <c r="N3700" s="53">
        <f>IF(K3700="","",K3700-L3700-M3700-N($I3700)-$P3700*N(Settings!$D$20))</f>
        <v/>
      </c>
      <c r="O3700">
        <f>IF($C3700="",0,IFERROR(MATCH($C3700,Settings!$D$11:$D$18,0),0))</f>
        <v/>
      </c>
      <c r="P3700">
        <f>IF(LOWER(TRIM($J3700&amp;""))="x",1,0)</f>
        <v/>
      </c>
    </row>
    <row r="3701">
      <c r="A3701" s="49" t="n"/>
      <c r="B3701" s="50" t="n"/>
      <c r="C3701" s="50" t="n"/>
      <c r="D3701" s="50" t="n"/>
      <c r="E3701" s="50" t="n"/>
      <c r="F3701" s="51" t="n"/>
      <c r="G3701" s="51" t="n"/>
      <c r="H3701" s="51" t="n"/>
      <c r="I3701" s="51" t="n"/>
      <c r="J3701" s="50" t="n"/>
      <c r="K3701" s="52">
        <f>IF(OR($A3701="",$E3701=""),"",IF($P3701=1,0,N($E3701)*N($F3701)-N($G3701)+N($H3701)))</f>
        <v/>
      </c>
      <c r="L3701" s="52">
        <f>IF(K3701="","",IF($P3701=1,0,N($E3701)*IFERROR(INDEX(Products!$D$8:$D$307,MATCH($D3701,Products!$A$8:$A$307,0)),0)))</f>
        <v/>
      </c>
      <c r="M3701" s="52">
        <f>IF(OR(K3701="",$O3701=0),IF(K3701="","",0),IF($P3701=1,0,K3701*(N(INDEX(Settings!$E$11:$E$18,$O3701))+N(INDEX(Settings!$G$11:$G$18,$O3701)))+N(INDEX(Settings!$F$11:$F$18,$O3701))))</f>
        <v/>
      </c>
      <c r="N3701" s="53">
        <f>IF(K3701="","",K3701-L3701-M3701-N($I3701)-$P3701*N(Settings!$D$20))</f>
        <v/>
      </c>
      <c r="O3701">
        <f>IF($C3701="",0,IFERROR(MATCH($C3701,Settings!$D$11:$D$18,0),0))</f>
        <v/>
      </c>
      <c r="P3701">
        <f>IF(LOWER(TRIM($J3701&amp;""))="x",1,0)</f>
        <v/>
      </c>
    </row>
    <row r="3702">
      <c r="A3702" s="49" t="n"/>
      <c r="B3702" s="50" t="n"/>
      <c r="C3702" s="50" t="n"/>
      <c r="D3702" s="50" t="n"/>
      <c r="E3702" s="50" t="n"/>
      <c r="F3702" s="51" t="n"/>
      <c r="G3702" s="51" t="n"/>
      <c r="H3702" s="51" t="n"/>
      <c r="I3702" s="51" t="n"/>
      <c r="J3702" s="50" t="n"/>
      <c r="K3702" s="52">
        <f>IF(OR($A3702="",$E3702=""),"",IF($P3702=1,0,N($E3702)*N($F3702)-N($G3702)+N($H3702)))</f>
        <v/>
      </c>
      <c r="L3702" s="52">
        <f>IF(K3702="","",IF($P3702=1,0,N($E3702)*IFERROR(INDEX(Products!$D$8:$D$307,MATCH($D3702,Products!$A$8:$A$307,0)),0)))</f>
        <v/>
      </c>
      <c r="M3702" s="52">
        <f>IF(OR(K3702="",$O3702=0),IF(K3702="","",0),IF($P3702=1,0,K3702*(N(INDEX(Settings!$E$11:$E$18,$O3702))+N(INDEX(Settings!$G$11:$G$18,$O3702)))+N(INDEX(Settings!$F$11:$F$18,$O3702))))</f>
        <v/>
      </c>
      <c r="N3702" s="53">
        <f>IF(K3702="","",K3702-L3702-M3702-N($I3702)-$P3702*N(Settings!$D$20))</f>
        <v/>
      </c>
      <c r="O3702">
        <f>IF($C3702="",0,IFERROR(MATCH($C3702,Settings!$D$11:$D$18,0),0))</f>
        <v/>
      </c>
      <c r="P3702">
        <f>IF(LOWER(TRIM($J3702&amp;""))="x",1,0)</f>
        <v/>
      </c>
    </row>
    <row r="3703">
      <c r="A3703" s="49" t="n"/>
      <c r="B3703" s="50" t="n"/>
      <c r="C3703" s="50" t="n"/>
      <c r="D3703" s="50" t="n"/>
      <c r="E3703" s="50" t="n"/>
      <c r="F3703" s="51" t="n"/>
      <c r="G3703" s="51" t="n"/>
      <c r="H3703" s="51" t="n"/>
      <c r="I3703" s="51" t="n"/>
      <c r="J3703" s="50" t="n"/>
      <c r="K3703" s="52">
        <f>IF(OR($A3703="",$E3703=""),"",IF($P3703=1,0,N($E3703)*N($F3703)-N($G3703)+N($H3703)))</f>
        <v/>
      </c>
      <c r="L3703" s="52">
        <f>IF(K3703="","",IF($P3703=1,0,N($E3703)*IFERROR(INDEX(Products!$D$8:$D$307,MATCH($D3703,Products!$A$8:$A$307,0)),0)))</f>
        <v/>
      </c>
      <c r="M3703" s="52">
        <f>IF(OR(K3703="",$O3703=0),IF(K3703="","",0),IF($P3703=1,0,K3703*(N(INDEX(Settings!$E$11:$E$18,$O3703))+N(INDEX(Settings!$G$11:$G$18,$O3703)))+N(INDEX(Settings!$F$11:$F$18,$O3703))))</f>
        <v/>
      </c>
      <c r="N3703" s="53">
        <f>IF(K3703="","",K3703-L3703-M3703-N($I3703)-$P3703*N(Settings!$D$20))</f>
        <v/>
      </c>
      <c r="O3703">
        <f>IF($C3703="",0,IFERROR(MATCH($C3703,Settings!$D$11:$D$18,0),0))</f>
        <v/>
      </c>
      <c r="P3703">
        <f>IF(LOWER(TRIM($J3703&amp;""))="x",1,0)</f>
        <v/>
      </c>
    </row>
    <row r="3704">
      <c r="A3704" s="49" t="n"/>
      <c r="B3704" s="50" t="n"/>
      <c r="C3704" s="50" t="n"/>
      <c r="D3704" s="50" t="n"/>
      <c r="E3704" s="50" t="n"/>
      <c r="F3704" s="51" t="n"/>
      <c r="G3704" s="51" t="n"/>
      <c r="H3704" s="51" t="n"/>
      <c r="I3704" s="51" t="n"/>
      <c r="J3704" s="50" t="n"/>
      <c r="K3704" s="52">
        <f>IF(OR($A3704="",$E3704=""),"",IF($P3704=1,0,N($E3704)*N($F3704)-N($G3704)+N($H3704)))</f>
        <v/>
      </c>
      <c r="L3704" s="52">
        <f>IF(K3704="","",IF($P3704=1,0,N($E3704)*IFERROR(INDEX(Products!$D$8:$D$307,MATCH($D3704,Products!$A$8:$A$307,0)),0)))</f>
        <v/>
      </c>
      <c r="M3704" s="52">
        <f>IF(OR(K3704="",$O3704=0),IF(K3704="","",0),IF($P3704=1,0,K3704*(N(INDEX(Settings!$E$11:$E$18,$O3704))+N(INDEX(Settings!$G$11:$G$18,$O3704)))+N(INDEX(Settings!$F$11:$F$18,$O3704))))</f>
        <v/>
      </c>
      <c r="N3704" s="53">
        <f>IF(K3704="","",K3704-L3704-M3704-N($I3704)-$P3704*N(Settings!$D$20))</f>
        <v/>
      </c>
      <c r="O3704">
        <f>IF($C3704="",0,IFERROR(MATCH($C3704,Settings!$D$11:$D$18,0),0))</f>
        <v/>
      </c>
      <c r="P3704">
        <f>IF(LOWER(TRIM($J3704&amp;""))="x",1,0)</f>
        <v/>
      </c>
    </row>
    <row r="3705">
      <c r="A3705" s="49" t="n"/>
      <c r="B3705" s="50" t="n"/>
      <c r="C3705" s="50" t="n"/>
      <c r="D3705" s="50" t="n"/>
      <c r="E3705" s="50" t="n"/>
      <c r="F3705" s="51" t="n"/>
      <c r="G3705" s="51" t="n"/>
      <c r="H3705" s="51" t="n"/>
      <c r="I3705" s="51" t="n"/>
      <c r="J3705" s="50" t="n"/>
      <c r="K3705" s="52">
        <f>IF(OR($A3705="",$E3705=""),"",IF($P3705=1,0,N($E3705)*N($F3705)-N($G3705)+N($H3705)))</f>
        <v/>
      </c>
      <c r="L3705" s="52">
        <f>IF(K3705="","",IF($P3705=1,0,N($E3705)*IFERROR(INDEX(Products!$D$8:$D$307,MATCH($D3705,Products!$A$8:$A$307,0)),0)))</f>
        <v/>
      </c>
      <c r="M3705" s="52">
        <f>IF(OR(K3705="",$O3705=0),IF(K3705="","",0),IF($P3705=1,0,K3705*(N(INDEX(Settings!$E$11:$E$18,$O3705))+N(INDEX(Settings!$G$11:$G$18,$O3705)))+N(INDEX(Settings!$F$11:$F$18,$O3705))))</f>
        <v/>
      </c>
      <c r="N3705" s="53">
        <f>IF(K3705="","",K3705-L3705-M3705-N($I3705)-$P3705*N(Settings!$D$20))</f>
        <v/>
      </c>
      <c r="O3705">
        <f>IF($C3705="",0,IFERROR(MATCH($C3705,Settings!$D$11:$D$18,0),0))</f>
        <v/>
      </c>
      <c r="P3705">
        <f>IF(LOWER(TRIM($J3705&amp;""))="x",1,0)</f>
        <v/>
      </c>
    </row>
    <row r="3706">
      <c r="A3706" s="49" t="n"/>
      <c r="B3706" s="50" t="n"/>
      <c r="C3706" s="50" t="n"/>
      <c r="D3706" s="50" t="n"/>
      <c r="E3706" s="50" t="n"/>
      <c r="F3706" s="51" t="n"/>
      <c r="G3706" s="51" t="n"/>
      <c r="H3706" s="51" t="n"/>
      <c r="I3706" s="51" t="n"/>
      <c r="J3706" s="50" t="n"/>
      <c r="K3706" s="52">
        <f>IF(OR($A3706="",$E3706=""),"",IF($P3706=1,0,N($E3706)*N($F3706)-N($G3706)+N($H3706)))</f>
        <v/>
      </c>
      <c r="L3706" s="52">
        <f>IF(K3706="","",IF($P3706=1,0,N($E3706)*IFERROR(INDEX(Products!$D$8:$D$307,MATCH($D3706,Products!$A$8:$A$307,0)),0)))</f>
        <v/>
      </c>
      <c r="M3706" s="52">
        <f>IF(OR(K3706="",$O3706=0),IF(K3706="","",0),IF($P3706=1,0,K3706*(N(INDEX(Settings!$E$11:$E$18,$O3706))+N(INDEX(Settings!$G$11:$G$18,$O3706)))+N(INDEX(Settings!$F$11:$F$18,$O3706))))</f>
        <v/>
      </c>
      <c r="N3706" s="53">
        <f>IF(K3706="","",K3706-L3706-M3706-N($I3706)-$P3706*N(Settings!$D$20))</f>
        <v/>
      </c>
      <c r="O3706">
        <f>IF($C3706="",0,IFERROR(MATCH($C3706,Settings!$D$11:$D$18,0),0))</f>
        <v/>
      </c>
      <c r="P3706">
        <f>IF(LOWER(TRIM($J3706&amp;""))="x",1,0)</f>
        <v/>
      </c>
    </row>
    <row r="3707">
      <c r="A3707" s="49" t="n"/>
      <c r="B3707" s="50" t="n"/>
      <c r="C3707" s="50" t="n"/>
      <c r="D3707" s="50" t="n"/>
      <c r="E3707" s="50" t="n"/>
      <c r="F3707" s="51" t="n"/>
      <c r="G3707" s="51" t="n"/>
      <c r="H3707" s="51" t="n"/>
      <c r="I3707" s="51" t="n"/>
      <c r="J3707" s="50" t="n"/>
      <c r="K3707" s="52">
        <f>IF(OR($A3707="",$E3707=""),"",IF($P3707=1,0,N($E3707)*N($F3707)-N($G3707)+N($H3707)))</f>
        <v/>
      </c>
      <c r="L3707" s="52">
        <f>IF(K3707="","",IF($P3707=1,0,N($E3707)*IFERROR(INDEX(Products!$D$8:$D$307,MATCH($D3707,Products!$A$8:$A$307,0)),0)))</f>
        <v/>
      </c>
      <c r="M3707" s="52">
        <f>IF(OR(K3707="",$O3707=0),IF(K3707="","",0),IF($P3707=1,0,K3707*(N(INDEX(Settings!$E$11:$E$18,$O3707))+N(INDEX(Settings!$G$11:$G$18,$O3707)))+N(INDEX(Settings!$F$11:$F$18,$O3707))))</f>
        <v/>
      </c>
      <c r="N3707" s="53">
        <f>IF(K3707="","",K3707-L3707-M3707-N($I3707)-$P3707*N(Settings!$D$20))</f>
        <v/>
      </c>
      <c r="O3707">
        <f>IF($C3707="",0,IFERROR(MATCH($C3707,Settings!$D$11:$D$18,0),0))</f>
        <v/>
      </c>
      <c r="P3707">
        <f>IF(LOWER(TRIM($J3707&amp;""))="x",1,0)</f>
        <v/>
      </c>
    </row>
    <row r="3708">
      <c r="A3708" s="49" t="n"/>
      <c r="B3708" s="50" t="n"/>
      <c r="C3708" s="50" t="n"/>
      <c r="D3708" s="50" t="n"/>
      <c r="E3708" s="50" t="n"/>
      <c r="F3708" s="51" t="n"/>
      <c r="G3708" s="51" t="n"/>
      <c r="H3708" s="51" t="n"/>
      <c r="I3708" s="51" t="n"/>
      <c r="J3708" s="50" t="n"/>
      <c r="K3708" s="52">
        <f>IF(OR($A3708="",$E3708=""),"",IF($P3708=1,0,N($E3708)*N($F3708)-N($G3708)+N($H3708)))</f>
        <v/>
      </c>
      <c r="L3708" s="52">
        <f>IF(K3708="","",IF($P3708=1,0,N($E3708)*IFERROR(INDEX(Products!$D$8:$D$307,MATCH($D3708,Products!$A$8:$A$307,0)),0)))</f>
        <v/>
      </c>
      <c r="M3708" s="52">
        <f>IF(OR(K3708="",$O3708=0),IF(K3708="","",0),IF($P3708=1,0,K3708*(N(INDEX(Settings!$E$11:$E$18,$O3708))+N(INDEX(Settings!$G$11:$G$18,$O3708)))+N(INDEX(Settings!$F$11:$F$18,$O3708))))</f>
        <v/>
      </c>
      <c r="N3708" s="53">
        <f>IF(K3708="","",K3708-L3708-M3708-N($I3708)-$P3708*N(Settings!$D$20))</f>
        <v/>
      </c>
      <c r="O3708">
        <f>IF($C3708="",0,IFERROR(MATCH($C3708,Settings!$D$11:$D$18,0),0))</f>
        <v/>
      </c>
      <c r="P3708">
        <f>IF(LOWER(TRIM($J3708&amp;""))="x",1,0)</f>
        <v/>
      </c>
    </row>
    <row r="3709">
      <c r="A3709" s="49" t="n"/>
      <c r="B3709" s="50" t="n"/>
      <c r="C3709" s="50" t="n"/>
      <c r="D3709" s="50" t="n"/>
      <c r="E3709" s="50" t="n"/>
      <c r="F3709" s="51" t="n"/>
      <c r="G3709" s="51" t="n"/>
      <c r="H3709" s="51" t="n"/>
      <c r="I3709" s="51" t="n"/>
      <c r="J3709" s="50" t="n"/>
      <c r="K3709" s="52">
        <f>IF(OR($A3709="",$E3709=""),"",IF($P3709=1,0,N($E3709)*N($F3709)-N($G3709)+N($H3709)))</f>
        <v/>
      </c>
      <c r="L3709" s="52">
        <f>IF(K3709="","",IF($P3709=1,0,N($E3709)*IFERROR(INDEX(Products!$D$8:$D$307,MATCH($D3709,Products!$A$8:$A$307,0)),0)))</f>
        <v/>
      </c>
      <c r="M3709" s="52">
        <f>IF(OR(K3709="",$O3709=0),IF(K3709="","",0),IF($P3709=1,0,K3709*(N(INDEX(Settings!$E$11:$E$18,$O3709))+N(INDEX(Settings!$G$11:$G$18,$O3709)))+N(INDEX(Settings!$F$11:$F$18,$O3709))))</f>
        <v/>
      </c>
      <c r="N3709" s="53">
        <f>IF(K3709="","",K3709-L3709-M3709-N($I3709)-$P3709*N(Settings!$D$20))</f>
        <v/>
      </c>
      <c r="O3709">
        <f>IF($C3709="",0,IFERROR(MATCH($C3709,Settings!$D$11:$D$18,0),0))</f>
        <v/>
      </c>
      <c r="P3709">
        <f>IF(LOWER(TRIM($J3709&amp;""))="x",1,0)</f>
        <v/>
      </c>
    </row>
    <row r="3710">
      <c r="A3710" s="49" t="n"/>
      <c r="B3710" s="50" t="n"/>
      <c r="C3710" s="50" t="n"/>
      <c r="D3710" s="50" t="n"/>
      <c r="E3710" s="50" t="n"/>
      <c r="F3710" s="51" t="n"/>
      <c r="G3710" s="51" t="n"/>
      <c r="H3710" s="51" t="n"/>
      <c r="I3710" s="51" t="n"/>
      <c r="J3710" s="50" t="n"/>
      <c r="K3710" s="52">
        <f>IF(OR($A3710="",$E3710=""),"",IF($P3710=1,0,N($E3710)*N($F3710)-N($G3710)+N($H3710)))</f>
        <v/>
      </c>
      <c r="L3710" s="52">
        <f>IF(K3710="","",IF($P3710=1,0,N($E3710)*IFERROR(INDEX(Products!$D$8:$D$307,MATCH($D3710,Products!$A$8:$A$307,0)),0)))</f>
        <v/>
      </c>
      <c r="M3710" s="52">
        <f>IF(OR(K3710="",$O3710=0),IF(K3710="","",0),IF($P3710=1,0,K3710*(N(INDEX(Settings!$E$11:$E$18,$O3710))+N(INDEX(Settings!$G$11:$G$18,$O3710)))+N(INDEX(Settings!$F$11:$F$18,$O3710))))</f>
        <v/>
      </c>
      <c r="N3710" s="53">
        <f>IF(K3710="","",K3710-L3710-M3710-N($I3710)-$P3710*N(Settings!$D$20))</f>
        <v/>
      </c>
      <c r="O3710">
        <f>IF($C3710="",0,IFERROR(MATCH($C3710,Settings!$D$11:$D$18,0),0))</f>
        <v/>
      </c>
      <c r="P3710">
        <f>IF(LOWER(TRIM($J3710&amp;""))="x",1,0)</f>
        <v/>
      </c>
    </row>
    <row r="3711">
      <c r="A3711" s="49" t="n"/>
      <c r="B3711" s="50" t="n"/>
      <c r="C3711" s="50" t="n"/>
      <c r="D3711" s="50" t="n"/>
      <c r="E3711" s="50" t="n"/>
      <c r="F3711" s="51" t="n"/>
      <c r="G3711" s="51" t="n"/>
      <c r="H3711" s="51" t="n"/>
      <c r="I3711" s="51" t="n"/>
      <c r="J3711" s="50" t="n"/>
      <c r="K3711" s="52">
        <f>IF(OR($A3711="",$E3711=""),"",IF($P3711=1,0,N($E3711)*N($F3711)-N($G3711)+N($H3711)))</f>
        <v/>
      </c>
      <c r="L3711" s="52">
        <f>IF(K3711="","",IF($P3711=1,0,N($E3711)*IFERROR(INDEX(Products!$D$8:$D$307,MATCH($D3711,Products!$A$8:$A$307,0)),0)))</f>
        <v/>
      </c>
      <c r="M3711" s="52">
        <f>IF(OR(K3711="",$O3711=0),IF(K3711="","",0),IF($P3711=1,0,K3711*(N(INDEX(Settings!$E$11:$E$18,$O3711))+N(INDEX(Settings!$G$11:$G$18,$O3711)))+N(INDEX(Settings!$F$11:$F$18,$O3711))))</f>
        <v/>
      </c>
      <c r="N3711" s="53">
        <f>IF(K3711="","",K3711-L3711-M3711-N($I3711)-$P3711*N(Settings!$D$20))</f>
        <v/>
      </c>
      <c r="O3711">
        <f>IF($C3711="",0,IFERROR(MATCH($C3711,Settings!$D$11:$D$18,0),0))</f>
        <v/>
      </c>
      <c r="P3711">
        <f>IF(LOWER(TRIM($J3711&amp;""))="x",1,0)</f>
        <v/>
      </c>
    </row>
    <row r="3712">
      <c r="A3712" s="49" t="n"/>
      <c r="B3712" s="50" t="n"/>
      <c r="C3712" s="50" t="n"/>
      <c r="D3712" s="50" t="n"/>
      <c r="E3712" s="50" t="n"/>
      <c r="F3712" s="51" t="n"/>
      <c r="G3712" s="51" t="n"/>
      <c r="H3712" s="51" t="n"/>
      <c r="I3712" s="51" t="n"/>
      <c r="J3712" s="50" t="n"/>
      <c r="K3712" s="52">
        <f>IF(OR($A3712="",$E3712=""),"",IF($P3712=1,0,N($E3712)*N($F3712)-N($G3712)+N($H3712)))</f>
        <v/>
      </c>
      <c r="L3712" s="52">
        <f>IF(K3712="","",IF($P3712=1,0,N($E3712)*IFERROR(INDEX(Products!$D$8:$D$307,MATCH($D3712,Products!$A$8:$A$307,0)),0)))</f>
        <v/>
      </c>
      <c r="M3712" s="52">
        <f>IF(OR(K3712="",$O3712=0),IF(K3712="","",0),IF($P3712=1,0,K3712*(N(INDEX(Settings!$E$11:$E$18,$O3712))+N(INDEX(Settings!$G$11:$G$18,$O3712)))+N(INDEX(Settings!$F$11:$F$18,$O3712))))</f>
        <v/>
      </c>
      <c r="N3712" s="53">
        <f>IF(K3712="","",K3712-L3712-M3712-N($I3712)-$P3712*N(Settings!$D$20))</f>
        <v/>
      </c>
      <c r="O3712">
        <f>IF($C3712="",0,IFERROR(MATCH($C3712,Settings!$D$11:$D$18,0),0))</f>
        <v/>
      </c>
      <c r="P3712">
        <f>IF(LOWER(TRIM($J3712&amp;""))="x",1,0)</f>
        <v/>
      </c>
    </row>
    <row r="3713">
      <c r="A3713" s="49" t="n"/>
      <c r="B3713" s="50" t="n"/>
      <c r="C3713" s="50" t="n"/>
      <c r="D3713" s="50" t="n"/>
      <c r="E3713" s="50" t="n"/>
      <c r="F3713" s="51" t="n"/>
      <c r="G3713" s="51" t="n"/>
      <c r="H3713" s="51" t="n"/>
      <c r="I3713" s="51" t="n"/>
      <c r="J3713" s="50" t="n"/>
      <c r="K3713" s="52">
        <f>IF(OR($A3713="",$E3713=""),"",IF($P3713=1,0,N($E3713)*N($F3713)-N($G3713)+N($H3713)))</f>
        <v/>
      </c>
      <c r="L3713" s="52">
        <f>IF(K3713="","",IF($P3713=1,0,N($E3713)*IFERROR(INDEX(Products!$D$8:$D$307,MATCH($D3713,Products!$A$8:$A$307,0)),0)))</f>
        <v/>
      </c>
      <c r="M3713" s="52">
        <f>IF(OR(K3713="",$O3713=0),IF(K3713="","",0),IF($P3713=1,0,K3713*(N(INDEX(Settings!$E$11:$E$18,$O3713))+N(INDEX(Settings!$G$11:$G$18,$O3713)))+N(INDEX(Settings!$F$11:$F$18,$O3713))))</f>
        <v/>
      </c>
      <c r="N3713" s="53">
        <f>IF(K3713="","",K3713-L3713-M3713-N($I3713)-$P3713*N(Settings!$D$20))</f>
        <v/>
      </c>
      <c r="O3713">
        <f>IF($C3713="",0,IFERROR(MATCH($C3713,Settings!$D$11:$D$18,0),0))</f>
        <v/>
      </c>
      <c r="P3713">
        <f>IF(LOWER(TRIM($J3713&amp;""))="x",1,0)</f>
        <v/>
      </c>
    </row>
    <row r="3714">
      <c r="A3714" s="49" t="n"/>
      <c r="B3714" s="50" t="n"/>
      <c r="C3714" s="50" t="n"/>
      <c r="D3714" s="50" t="n"/>
      <c r="E3714" s="50" t="n"/>
      <c r="F3714" s="51" t="n"/>
      <c r="G3714" s="51" t="n"/>
      <c r="H3714" s="51" t="n"/>
      <c r="I3714" s="51" t="n"/>
      <c r="J3714" s="50" t="n"/>
      <c r="K3714" s="52">
        <f>IF(OR($A3714="",$E3714=""),"",IF($P3714=1,0,N($E3714)*N($F3714)-N($G3714)+N($H3714)))</f>
        <v/>
      </c>
      <c r="L3714" s="52">
        <f>IF(K3714="","",IF($P3714=1,0,N($E3714)*IFERROR(INDEX(Products!$D$8:$D$307,MATCH($D3714,Products!$A$8:$A$307,0)),0)))</f>
        <v/>
      </c>
      <c r="M3714" s="52">
        <f>IF(OR(K3714="",$O3714=0),IF(K3714="","",0),IF($P3714=1,0,K3714*(N(INDEX(Settings!$E$11:$E$18,$O3714))+N(INDEX(Settings!$G$11:$G$18,$O3714)))+N(INDEX(Settings!$F$11:$F$18,$O3714))))</f>
        <v/>
      </c>
      <c r="N3714" s="53">
        <f>IF(K3714="","",K3714-L3714-M3714-N($I3714)-$P3714*N(Settings!$D$20))</f>
        <v/>
      </c>
      <c r="O3714">
        <f>IF($C3714="",0,IFERROR(MATCH($C3714,Settings!$D$11:$D$18,0),0))</f>
        <v/>
      </c>
      <c r="P3714">
        <f>IF(LOWER(TRIM($J3714&amp;""))="x",1,0)</f>
        <v/>
      </c>
    </row>
    <row r="3715">
      <c r="A3715" s="49" t="n"/>
      <c r="B3715" s="50" t="n"/>
      <c r="C3715" s="50" t="n"/>
      <c r="D3715" s="50" t="n"/>
      <c r="E3715" s="50" t="n"/>
      <c r="F3715" s="51" t="n"/>
      <c r="G3715" s="51" t="n"/>
      <c r="H3715" s="51" t="n"/>
      <c r="I3715" s="51" t="n"/>
      <c r="J3715" s="50" t="n"/>
      <c r="K3715" s="52">
        <f>IF(OR($A3715="",$E3715=""),"",IF($P3715=1,0,N($E3715)*N($F3715)-N($G3715)+N($H3715)))</f>
        <v/>
      </c>
      <c r="L3715" s="52">
        <f>IF(K3715="","",IF($P3715=1,0,N($E3715)*IFERROR(INDEX(Products!$D$8:$D$307,MATCH($D3715,Products!$A$8:$A$307,0)),0)))</f>
        <v/>
      </c>
      <c r="M3715" s="52">
        <f>IF(OR(K3715="",$O3715=0),IF(K3715="","",0),IF($P3715=1,0,K3715*(N(INDEX(Settings!$E$11:$E$18,$O3715))+N(INDEX(Settings!$G$11:$G$18,$O3715)))+N(INDEX(Settings!$F$11:$F$18,$O3715))))</f>
        <v/>
      </c>
      <c r="N3715" s="53">
        <f>IF(K3715="","",K3715-L3715-M3715-N($I3715)-$P3715*N(Settings!$D$20))</f>
        <v/>
      </c>
      <c r="O3715">
        <f>IF($C3715="",0,IFERROR(MATCH($C3715,Settings!$D$11:$D$18,0),0))</f>
        <v/>
      </c>
      <c r="P3715">
        <f>IF(LOWER(TRIM($J3715&amp;""))="x",1,0)</f>
        <v/>
      </c>
    </row>
    <row r="3716">
      <c r="A3716" s="49" t="n"/>
      <c r="B3716" s="50" t="n"/>
      <c r="C3716" s="50" t="n"/>
      <c r="D3716" s="50" t="n"/>
      <c r="E3716" s="50" t="n"/>
      <c r="F3716" s="51" t="n"/>
      <c r="G3716" s="51" t="n"/>
      <c r="H3716" s="51" t="n"/>
      <c r="I3716" s="51" t="n"/>
      <c r="J3716" s="50" t="n"/>
      <c r="K3716" s="52">
        <f>IF(OR($A3716="",$E3716=""),"",IF($P3716=1,0,N($E3716)*N($F3716)-N($G3716)+N($H3716)))</f>
        <v/>
      </c>
      <c r="L3716" s="52">
        <f>IF(K3716="","",IF($P3716=1,0,N($E3716)*IFERROR(INDEX(Products!$D$8:$D$307,MATCH($D3716,Products!$A$8:$A$307,0)),0)))</f>
        <v/>
      </c>
      <c r="M3716" s="52">
        <f>IF(OR(K3716="",$O3716=0),IF(K3716="","",0),IF($P3716=1,0,K3716*(N(INDEX(Settings!$E$11:$E$18,$O3716))+N(INDEX(Settings!$G$11:$G$18,$O3716)))+N(INDEX(Settings!$F$11:$F$18,$O3716))))</f>
        <v/>
      </c>
      <c r="N3716" s="53">
        <f>IF(K3716="","",K3716-L3716-M3716-N($I3716)-$P3716*N(Settings!$D$20))</f>
        <v/>
      </c>
      <c r="O3716">
        <f>IF($C3716="",0,IFERROR(MATCH($C3716,Settings!$D$11:$D$18,0),0))</f>
        <v/>
      </c>
      <c r="P3716">
        <f>IF(LOWER(TRIM($J3716&amp;""))="x",1,0)</f>
        <v/>
      </c>
    </row>
    <row r="3717">
      <c r="A3717" s="49" t="n"/>
      <c r="B3717" s="50" t="n"/>
      <c r="C3717" s="50" t="n"/>
      <c r="D3717" s="50" t="n"/>
      <c r="E3717" s="50" t="n"/>
      <c r="F3717" s="51" t="n"/>
      <c r="G3717" s="51" t="n"/>
      <c r="H3717" s="51" t="n"/>
      <c r="I3717" s="51" t="n"/>
      <c r="J3717" s="50" t="n"/>
      <c r="K3717" s="52">
        <f>IF(OR($A3717="",$E3717=""),"",IF($P3717=1,0,N($E3717)*N($F3717)-N($G3717)+N($H3717)))</f>
        <v/>
      </c>
      <c r="L3717" s="52">
        <f>IF(K3717="","",IF($P3717=1,0,N($E3717)*IFERROR(INDEX(Products!$D$8:$D$307,MATCH($D3717,Products!$A$8:$A$307,0)),0)))</f>
        <v/>
      </c>
      <c r="M3717" s="52">
        <f>IF(OR(K3717="",$O3717=0),IF(K3717="","",0),IF($P3717=1,0,K3717*(N(INDEX(Settings!$E$11:$E$18,$O3717))+N(INDEX(Settings!$G$11:$G$18,$O3717)))+N(INDEX(Settings!$F$11:$F$18,$O3717))))</f>
        <v/>
      </c>
      <c r="N3717" s="53">
        <f>IF(K3717="","",K3717-L3717-M3717-N($I3717)-$P3717*N(Settings!$D$20))</f>
        <v/>
      </c>
      <c r="O3717">
        <f>IF($C3717="",0,IFERROR(MATCH($C3717,Settings!$D$11:$D$18,0),0))</f>
        <v/>
      </c>
      <c r="P3717">
        <f>IF(LOWER(TRIM($J3717&amp;""))="x",1,0)</f>
        <v/>
      </c>
    </row>
    <row r="3718">
      <c r="A3718" s="49" t="n"/>
      <c r="B3718" s="50" t="n"/>
      <c r="C3718" s="50" t="n"/>
      <c r="D3718" s="50" t="n"/>
      <c r="E3718" s="50" t="n"/>
      <c r="F3718" s="51" t="n"/>
      <c r="G3718" s="51" t="n"/>
      <c r="H3718" s="51" t="n"/>
      <c r="I3718" s="51" t="n"/>
      <c r="J3718" s="50" t="n"/>
      <c r="K3718" s="52">
        <f>IF(OR($A3718="",$E3718=""),"",IF($P3718=1,0,N($E3718)*N($F3718)-N($G3718)+N($H3718)))</f>
        <v/>
      </c>
      <c r="L3718" s="52">
        <f>IF(K3718="","",IF($P3718=1,0,N($E3718)*IFERROR(INDEX(Products!$D$8:$D$307,MATCH($D3718,Products!$A$8:$A$307,0)),0)))</f>
        <v/>
      </c>
      <c r="M3718" s="52">
        <f>IF(OR(K3718="",$O3718=0),IF(K3718="","",0),IF($P3718=1,0,K3718*(N(INDEX(Settings!$E$11:$E$18,$O3718))+N(INDEX(Settings!$G$11:$G$18,$O3718)))+N(INDEX(Settings!$F$11:$F$18,$O3718))))</f>
        <v/>
      </c>
      <c r="N3718" s="53">
        <f>IF(K3718="","",K3718-L3718-M3718-N($I3718)-$P3718*N(Settings!$D$20))</f>
        <v/>
      </c>
      <c r="O3718">
        <f>IF($C3718="",0,IFERROR(MATCH($C3718,Settings!$D$11:$D$18,0),0))</f>
        <v/>
      </c>
      <c r="P3718">
        <f>IF(LOWER(TRIM($J3718&amp;""))="x",1,0)</f>
        <v/>
      </c>
    </row>
    <row r="3719">
      <c r="A3719" s="49" t="n"/>
      <c r="B3719" s="50" t="n"/>
      <c r="C3719" s="50" t="n"/>
      <c r="D3719" s="50" t="n"/>
      <c r="E3719" s="50" t="n"/>
      <c r="F3719" s="51" t="n"/>
      <c r="G3719" s="51" t="n"/>
      <c r="H3719" s="51" t="n"/>
      <c r="I3719" s="51" t="n"/>
      <c r="J3719" s="50" t="n"/>
      <c r="K3719" s="52">
        <f>IF(OR($A3719="",$E3719=""),"",IF($P3719=1,0,N($E3719)*N($F3719)-N($G3719)+N($H3719)))</f>
        <v/>
      </c>
      <c r="L3719" s="52">
        <f>IF(K3719="","",IF($P3719=1,0,N($E3719)*IFERROR(INDEX(Products!$D$8:$D$307,MATCH($D3719,Products!$A$8:$A$307,0)),0)))</f>
        <v/>
      </c>
      <c r="M3719" s="52">
        <f>IF(OR(K3719="",$O3719=0),IF(K3719="","",0),IF($P3719=1,0,K3719*(N(INDEX(Settings!$E$11:$E$18,$O3719))+N(INDEX(Settings!$G$11:$G$18,$O3719)))+N(INDEX(Settings!$F$11:$F$18,$O3719))))</f>
        <v/>
      </c>
      <c r="N3719" s="53">
        <f>IF(K3719="","",K3719-L3719-M3719-N($I3719)-$P3719*N(Settings!$D$20))</f>
        <v/>
      </c>
      <c r="O3719">
        <f>IF($C3719="",0,IFERROR(MATCH($C3719,Settings!$D$11:$D$18,0),0))</f>
        <v/>
      </c>
      <c r="P3719">
        <f>IF(LOWER(TRIM($J3719&amp;""))="x",1,0)</f>
        <v/>
      </c>
    </row>
    <row r="3720">
      <c r="A3720" s="49" t="n"/>
      <c r="B3720" s="50" t="n"/>
      <c r="C3720" s="50" t="n"/>
      <c r="D3720" s="50" t="n"/>
      <c r="E3720" s="50" t="n"/>
      <c r="F3720" s="51" t="n"/>
      <c r="G3720" s="51" t="n"/>
      <c r="H3720" s="51" t="n"/>
      <c r="I3720" s="51" t="n"/>
      <c r="J3720" s="50" t="n"/>
      <c r="K3720" s="52">
        <f>IF(OR($A3720="",$E3720=""),"",IF($P3720=1,0,N($E3720)*N($F3720)-N($G3720)+N($H3720)))</f>
        <v/>
      </c>
      <c r="L3720" s="52">
        <f>IF(K3720="","",IF($P3720=1,0,N($E3720)*IFERROR(INDEX(Products!$D$8:$D$307,MATCH($D3720,Products!$A$8:$A$307,0)),0)))</f>
        <v/>
      </c>
      <c r="M3720" s="52">
        <f>IF(OR(K3720="",$O3720=0),IF(K3720="","",0),IF($P3720=1,0,K3720*(N(INDEX(Settings!$E$11:$E$18,$O3720))+N(INDEX(Settings!$G$11:$G$18,$O3720)))+N(INDEX(Settings!$F$11:$F$18,$O3720))))</f>
        <v/>
      </c>
      <c r="N3720" s="53">
        <f>IF(K3720="","",K3720-L3720-M3720-N($I3720)-$P3720*N(Settings!$D$20))</f>
        <v/>
      </c>
      <c r="O3720">
        <f>IF($C3720="",0,IFERROR(MATCH($C3720,Settings!$D$11:$D$18,0),0))</f>
        <v/>
      </c>
      <c r="P3720">
        <f>IF(LOWER(TRIM($J3720&amp;""))="x",1,0)</f>
        <v/>
      </c>
    </row>
    <row r="3721">
      <c r="A3721" s="49" t="n"/>
      <c r="B3721" s="50" t="n"/>
      <c r="C3721" s="50" t="n"/>
      <c r="D3721" s="50" t="n"/>
      <c r="E3721" s="50" t="n"/>
      <c r="F3721" s="51" t="n"/>
      <c r="G3721" s="51" t="n"/>
      <c r="H3721" s="51" t="n"/>
      <c r="I3721" s="51" t="n"/>
      <c r="J3721" s="50" t="n"/>
      <c r="K3721" s="52">
        <f>IF(OR($A3721="",$E3721=""),"",IF($P3721=1,0,N($E3721)*N($F3721)-N($G3721)+N($H3721)))</f>
        <v/>
      </c>
      <c r="L3721" s="52">
        <f>IF(K3721="","",IF($P3721=1,0,N($E3721)*IFERROR(INDEX(Products!$D$8:$D$307,MATCH($D3721,Products!$A$8:$A$307,0)),0)))</f>
        <v/>
      </c>
      <c r="M3721" s="52">
        <f>IF(OR(K3721="",$O3721=0),IF(K3721="","",0),IF($P3721=1,0,K3721*(N(INDEX(Settings!$E$11:$E$18,$O3721))+N(INDEX(Settings!$G$11:$G$18,$O3721)))+N(INDEX(Settings!$F$11:$F$18,$O3721))))</f>
        <v/>
      </c>
      <c r="N3721" s="53">
        <f>IF(K3721="","",K3721-L3721-M3721-N($I3721)-$P3721*N(Settings!$D$20))</f>
        <v/>
      </c>
      <c r="O3721">
        <f>IF($C3721="",0,IFERROR(MATCH($C3721,Settings!$D$11:$D$18,0),0))</f>
        <v/>
      </c>
      <c r="P3721">
        <f>IF(LOWER(TRIM($J3721&amp;""))="x",1,0)</f>
        <v/>
      </c>
    </row>
    <row r="3722">
      <c r="A3722" s="49" t="n"/>
      <c r="B3722" s="50" t="n"/>
      <c r="C3722" s="50" t="n"/>
      <c r="D3722" s="50" t="n"/>
      <c r="E3722" s="50" t="n"/>
      <c r="F3722" s="51" t="n"/>
      <c r="G3722" s="51" t="n"/>
      <c r="H3722" s="51" t="n"/>
      <c r="I3722" s="51" t="n"/>
      <c r="J3722" s="50" t="n"/>
      <c r="K3722" s="52">
        <f>IF(OR($A3722="",$E3722=""),"",IF($P3722=1,0,N($E3722)*N($F3722)-N($G3722)+N($H3722)))</f>
        <v/>
      </c>
      <c r="L3722" s="52">
        <f>IF(K3722="","",IF($P3722=1,0,N($E3722)*IFERROR(INDEX(Products!$D$8:$D$307,MATCH($D3722,Products!$A$8:$A$307,0)),0)))</f>
        <v/>
      </c>
      <c r="M3722" s="52">
        <f>IF(OR(K3722="",$O3722=0),IF(K3722="","",0),IF($P3722=1,0,K3722*(N(INDEX(Settings!$E$11:$E$18,$O3722))+N(INDEX(Settings!$G$11:$G$18,$O3722)))+N(INDEX(Settings!$F$11:$F$18,$O3722))))</f>
        <v/>
      </c>
      <c r="N3722" s="53">
        <f>IF(K3722="","",K3722-L3722-M3722-N($I3722)-$P3722*N(Settings!$D$20))</f>
        <v/>
      </c>
      <c r="O3722">
        <f>IF($C3722="",0,IFERROR(MATCH($C3722,Settings!$D$11:$D$18,0),0))</f>
        <v/>
      </c>
      <c r="P3722">
        <f>IF(LOWER(TRIM($J3722&amp;""))="x",1,0)</f>
        <v/>
      </c>
    </row>
    <row r="3723">
      <c r="A3723" s="49" t="n"/>
      <c r="B3723" s="50" t="n"/>
      <c r="C3723" s="50" t="n"/>
      <c r="D3723" s="50" t="n"/>
      <c r="E3723" s="50" t="n"/>
      <c r="F3723" s="51" t="n"/>
      <c r="G3723" s="51" t="n"/>
      <c r="H3723" s="51" t="n"/>
      <c r="I3723" s="51" t="n"/>
      <c r="J3723" s="50" t="n"/>
      <c r="K3723" s="52">
        <f>IF(OR($A3723="",$E3723=""),"",IF($P3723=1,0,N($E3723)*N($F3723)-N($G3723)+N($H3723)))</f>
        <v/>
      </c>
      <c r="L3723" s="52">
        <f>IF(K3723="","",IF($P3723=1,0,N($E3723)*IFERROR(INDEX(Products!$D$8:$D$307,MATCH($D3723,Products!$A$8:$A$307,0)),0)))</f>
        <v/>
      </c>
      <c r="M3723" s="52">
        <f>IF(OR(K3723="",$O3723=0),IF(K3723="","",0),IF($P3723=1,0,K3723*(N(INDEX(Settings!$E$11:$E$18,$O3723))+N(INDEX(Settings!$G$11:$G$18,$O3723)))+N(INDEX(Settings!$F$11:$F$18,$O3723))))</f>
        <v/>
      </c>
      <c r="N3723" s="53">
        <f>IF(K3723="","",K3723-L3723-M3723-N($I3723)-$P3723*N(Settings!$D$20))</f>
        <v/>
      </c>
      <c r="O3723">
        <f>IF($C3723="",0,IFERROR(MATCH($C3723,Settings!$D$11:$D$18,0),0))</f>
        <v/>
      </c>
      <c r="P3723">
        <f>IF(LOWER(TRIM($J3723&amp;""))="x",1,0)</f>
        <v/>
      </c>
    </row>
    <row r="3724">
      <c r="A3724" s="49" t="n"/>
      <c r="B3724" s="50" t="n"/>
      <c r="C3724" s="50" t="n"/>
      <c r="D3724" s="50" t="n"/>
      <c r="E3724" s="50" t="n"/>
      <c r="F3724" s="51" t="n"/>
      <c r="G3724" s="51" t="n"/>
      <c r="H3724" s="51" t="n"/>
      <c r="I3724" s="51" t="n"/>
      <c r="J3724" s="50" t="n"/>
      <c r="K3724" s="52">
        <f>IF(OR($A3724="",$E3724=""),"",IF($P3724=1,0,N($E3724)*N($F3724)-N($G3724)+N($H3724)))</f>
        <v/>
      </c>
      <c r="L3724" s="52">
        <f>IF(K3724="","",IF($P3724=1,0,N($E3724)*IFERROR(INDEX(Products!$D$8:$D$307,MATCH($D3724,Products!$A$8:$A$307,0)),0)))</f>
        <v/>
      </c>
      <c r="M3724" s="52">
        <f>IF(OR(K3724="",$O3724=0),IF(K3724="","",0),IF($P3724=1,0,K3724*(N(INDEX(Settings!$E$11:$E$18,$O3724))+N(INDEX(Settings!$G$11:$G$18,$O3724)))+N(INDEX(Settings!$F$11:$F$18,$O3724))))</f>
        <v/>
      </c>
      <c r="N3724" s="53">
        <f>IF(K3724="","",K3724-L3724-M3724-N($I3724)-$P3724*N(Settings!$D$20))</f>
        <v/>
      </c>
      <c r="O3724">
        <f>IF($C3724="",0,IFERROR(MATCH($C3724,Settings!$D$11:$D$18,0),0))</f>
        <v/>
      </c>
      <c r="P3724">
        <f>IF(LOWER(TRIM($J3724&amp;""))="x",1,0)</f>
        <v/>
      </c>
    </row>
    <row r="3725">
      <c r="A3725" s="49" t="n"/>
      <c r="B3725" s="50" t="n"/>
      <c r="C3725" s="50" t="n"/>
      <c r="D3725" s="50" t="n"/>
      <c r="E3725" s="50" t="n"/>
      <c r="F3725" s="51" t="n"/>
      <c r="G3725" s="51" t="n"/>
      <c r="H3725" s="51" t="n"/>
      <c r="I3725" s="51" t="n"/>
      <c r="J3725" s="50" t="n"/>
      <c r="K3725" s="52">
        <f>IF(OR($A3725="",$E3725=""),"",IF($P3725=1,0,N($E3725)*N($F3725)-N($G3725)+N($H3725)))</f>
        <v/>
      </c>
      <c r="L3725" s="52">
        <f>IF(K3725="","",IF($P3725=1,0,N($E3725)*IFERROR(INDEX(Products!$D$8:$D$307,MATCH($D3725,Products!$A$8:$A$307,0)),0)))</f>
        <v/>
      </c>
      <c r="M3725" s="52">
        <f>IF(OR(K3725="",$O3725=0),IF(K3725="","",0),IF($P3725=1,0,K3725*(N(INDEX(Settings!$E$11:$E$18,$O3725))+N(INDEX(Settings!$G$11:$G$18,$O3725)))+N(INDEX(Settings!$F$11:$F$18,$O3725))))</f>
        <v/>
      </c>
      <c r="N3725" s="53">
        <f>IF(K3725="","",K3725-L3725-M3725-N($I3725)-$P3725*N(Settings!$D$20))</f>
        <v/>
      </c>
      <c r="O3725">
        <f>IF($C3725="",0,IFERROR(MATCH($C3725,Settings!$D$11:$D$18,0),0))</f>
        <v/>
      </c>
      <c r="P3725">
        <f>IF(LOWER(TRIM($J3725&amp;""))="x",1,0)</f>
        <v/>
      </c>
    </row>
    <row r="3726">
      <c r="A3726" s="49" t="n"/>
      <c r="B3726" s="50" t="n"/>
      <c r="C3726" s="50" t="n"/>
      <c r="D3726" s="50" t="n"/>
      <c r="E3726" s="50" t="n"/>
      <c r="F3726" s="51" t="n"/>
      <c r="G3726" s="51" t="n"/>
      <c r="H3726" s="51" t="n"/>
      <c r="I3726" s="51" t="n"/>
      <c r="J3726" s="50" t="n"/>
      <c r="K3726" s="52">
        <f>IF(OR($A3726="",$E3726=""),"",IF($P3726=1,0,N($E3726)*N($F3726)-N($G3726)+N($H3726)))</f>
        <v/>
      </c>
      <c r="L3726" s="52">
        <f>IF(K3726="","",IF($P3726=1,0,N($E3726)*IFERROR(INDEX(Products!$D$8:$D$307,MATCH($D3726,Products!$A$8:$A$307,0)),0)))</f>
        <v/>
      </c>
      <c r="M3726" s="52">
        <f>IF(OR(K3726="",$O3726=0),IF(K3726="","",0),IF($P3726=1,0,K3726*(N(INDEX(Settings!$E$11:$E$18,$O3726))+N(INDEX(Settings!$G$11:$G$18,$O3726)))+N(INDEX(Settings!$F$11:$F$18,$O3726))))</f>
        <v/>
      </c>
      <c r="N3726" s="53">
        <f>IF(K3726="","",K3726-L3726-M3726-N($I3726)-$P3726*N(Settings!$D$20))</f>
        <v/>
      </c>
      <c r="O3726">
        <f>IF($C3726="",0,IFERROR(MATCH($C3726,Settings!$D$11:$D$18,0),0))</f>
        <v/>
      </c>
      <c r="P3726">
        <f>IF(LOWER(TRIM($J3726&amp;""))="x",1,0)</f>
        <v/>
      </c>
    </row>
    <row r="3727">
      <c r="A3727" s="49" t="n"/>
      <c r="B3727" s="50" t="n"/>
      <c r="C3727" s="50" t="n"/>
      <c r="D3727" s="50" t="n"/>
      <c r="E3727" s="50" t="n"/>
      <c r="F3727" s="51" t="n"/>
      <c r="G3727" s="51" t="n"/>
      <c r="H3727" s="51" t="n"/>
      <c r="I3727" s="51" t="n"/>
      <c r="J3727" s="50" t="n"/>
      <c r="K3727" s="52">
        <f>IF(OR($A3727="",$E3727=""),"",IF($P3727=1,0,N($E3727)*N($F3727)-N($G3727)+N($H3727)))</f>
        <v/>
      </c>
      <c r="L3727" s="52">
        <f>IF(K3727="","",IF($P3727=1,0,N($E3727)*IFERROR(INDEX(Products!$D$8:$D$307,MATCH($D3727,Products!$A$8:$A$307,0)),0)))</f>
        <v/>
      </c>
      <c r="M3727" s="52">
        <f>IF(OR(K3727="",$O3727=0),IF(K3727="","",0),IF($P3727=1,0,K3727*(N(INDEX(Settings!$E$11:$E$18,$O3727))+N(INDEX(Settings!$G$11:$G$18,$O3727)))+N(INDEX(Settings!$F$11:$F$18,$O3727))))</f>
        <v/>
      </c>
      <c r="N3727" s="53">
        <f>IF(K3727="","",K3727-L3727-M3727-N($I3727)-$P3727*N(Settings!$D$20))</f>
        <v/>
      </c>
      <c r="O3727">
        <f>IF($C3727="",0,IFERROR(MATCH($C3727,Settings!$D$11:$D$18,0),0))</f>
        <v/>
      </c>
      <c r="P3727">
        <f>IF(LOWER(TRIM($J3727&amp;""))="x",1,0)</f>
        <v/>
      </c>
    </row>
    <row r="3728">
      <c r="A3728" s="49" t="n"/>
      <c r="B3728" s="50" t="n"/>
      <c r="C3728" s="50" t="n"/>
      <c r="D3728" s="50" t="n"/>
      <c r="E3728" s="50" t="n"/>
      <c r="F3728" s="51" t="n"/>
      <c r="G3728" s="51" t="n"/>
      <c r="H3728" s="51" t="n"/>
      <c r="I3728" s="51" t="n"/>
      <c r="J3728" s="50" t="n"/>
      <c r="K3728" s="52">
        <f>IF(OR($A3728="",$E3728=""),"",IF($P3728=1,0,N($E3728)*N($F3728)-N($G3728)+N($H3728)))</f>
        <v/>
      </c>
      <c r="L3728" s="52">
        <f>IF(K3728="","",IF($P3728=1,0,N($E3728)*IFERROR(INDEX(Products!$D$8:$D$307,MATCH($D3728,Products!$A$8:$A$307,0)),0)))</f>
        <v/>
      </c>
      <c r="M3728" s="52">
        <f>IF(OR(K3728="",$O3728=0),IF(K3728="","",0),IF($P3728=1,0,K3728*(N(INDEX(Settings!$E$11:$E$18,$O3728))+N(INDEX(Settings!$G$11:$G$18,$O3728)))+N(INDEX(Settings!$F$11:$F$18,$O3728))))</f>
        <v/>
      </c>
      <c r="N3728" s="53">
        <f>IF(K3728="","",K3728-L3728-M3728-N($I3728)-$P3728*N(Settings!$D$20))</f>
        <v/>
      </c>
      <c r="O3728">
        <f>IF($C3728="",0,IFERROR(MATCH($C3728,Settings!$D$11:$D$18,0),0))</f>
        <v/>
      </c>
      <c r="P3728">
        <f>IF(LOWER(TRIM($J3728&amp;""))="x",1,0)</f>
        <v/>
      </c>
    </row>
    <row r="3729">
      <c r="A3729" s="49" t="n"/>
      <c r="B3729" s="50" t="n"/>
      <c r="C3729" s="50" t="n"/>
      <c r="D3729" s="50" t="n"/>
      <c r="E3729" s="50" t="n"/>
      <c r="F3729" s="51" t="n"/>
      <c r="G3729" s="51" t="n"/>
      <c r="H3729" s="51" t="n"/>
      <c r="I3729" s="51" t="n"/>
      <c r="J3729" s="50" t="n"/>
      <c r="K3729" s="52">
        <f>IF(OR($A3729="",$E3729=""),"",IF($P3729=1,0,N($E3729)*N($F3729)-N($G3729)+N($H3729)))</f>
        <v/>
      </c>
      <c r="L3729" s="52">
        <f>IF(K3729="","",IF($P3729=1,0,N($E3729)*IFERROR(INDEX(Products!$D$8:$D$307,MATCH($D3729,Products!$A$8:$A$307,0)),0)))</f>
        <v/>
      </c>
      <c r="M3729" s="52">
        <f>IF(OR(K3729="",$O3729=0),IF(K3729="","",0),IF($P3729=1,0,K3729*(N(INDEX(Settings!$E$11:$E$18,$O3729))+N(INDEX(Settings!$G$11:$G$18,$O3729)))+N(INDEX(Settings!$F$11:$F$18,$O3729))))</f>
        <v/>
      </c>
      <c r="N3729" s="53">
        <f>IF(K3729="","",K3729-L3729-M3729-N($I3729)-$P3729*N(Settings!$D$20))</f>
        <v/>
      </c>
      <c r="O3729">
        <f>IF($C3729="",0,IFERROR(MATCH($C3729,Settings!$D$11:$D$18,0),0))</f>
        <v/>
      </c>
      <c r="P3729">
        <f>IF(LOWER(TRIM($J3729&amp;""))="x",1,0)</f>
        <v/>
      </c>
    </row>
    <row r="3730">
      <c r="A3730" s="49" t="n"/>
      <c r="B3730" s="50" t="n"/>
      <c r="C3730" s="50" t="n"/>
      <c r="D3730" s="50" t="n"/>
      <c r="E3730" s="50" t="n"/>
      <c r="F3730" s="51" t="n"/>
      <c r="G3730" s="51" t="n"/>
      <c r="H3730" s="51" t="n"/>
      <c r="I3730" s="51" t="n"/>
      <c r="J3730" s="50" t="n"/>
      <c r="K3730" s="52">
        <f>IF(OR($A3730="",$E3730=""),"",IF($P3730=1,0,N($E3730)*N($F3730)-N($G3730)+N($H3730)))</f>
        <v/>
      </c>
      <c r="L3730" s="52">
        <f>IF(K3730="","",IF($P3730=1,0,N($E3730)*IFERROR(INDEX(Products!$D$8:$D$307,MATCH($D3730,Products!$A$8:$A$307,0)),0)))</f>
        <v/>
      </c>
      <c r="M3730" s="52">
        <f>IF(OR(K3730="",$O3730=0),IF(K3730="","",0),IF($P3730=1,0,K3730*(N(INDEX(Settings!$E$11:$E$18,$O3730))+N(INDEX(Settings!$G$11:$G$18,$O3730)))+N(INDEX(Settings!$F$11:$F$18,$O3730))))</f>
        <v/>
      </c>
      <c r="N3730" s="53">
        <f>IF(K3730="","",K3730-L3730-M3730-N($I3730)-$P3730*N(Settings!$D$20))</f>
        <v/>
      </c>
      <c r="O3730">
        <f>IF($C3730="",0,IFERROR(MATCH($C3730,Settings!$D$11:$D$18,0),0))</f>
        <v/>
      </c>
      <c r="P3730">
        <f>IF(LOWER(TRIM($J3730&amp;""))="x",1,0)</f>
        <v/>
      </c>
    </row>
    <row r="3731">
      <c r="A3731" s="49" t="n"/>
      <c r="B3731" s="50" t="n"/>
      <c r="C3731" s="50" t="n"/>
      <c r="D3731" s="50" t="n"/>
      <c r="E3731" s="50" t="n"/>
      <c r="F3731" s="51" t="n"/>
      <c r="G3731" s="51" t="n"/>
      <c r="H3731" s="51" t="n"/>
      <c r="I3731" s="51" t="n"/>
      <c r="J3731" s="50" t="n"/>
      <c r="K3731" s="52">
        <f>IF(OR($A3731="",$E3731=""),"",IF($P3731=1,0,N($E3731)*N($F3731)-N($G3731)+N($H3731)))</f>
        <v/>
      </c>
      <c r="L3731" s="52">
        <f>IF(K3731="","",IF($P3731=1,0,N($E3731)*IFERROR(INDEX(Products!$D$8:$D$307,MATCH($D3731,Products!$A$8:$A$307,0)),0)))</f>
        <v/>
      </c>
      <c r="M3731" s="52">
        <f>IF(OR(K3731="",$O3731=0),IF(K3731="","",0),IF($P3731=1,0,K3731*(N(INDEX(Settings!$E$11:$E$18,$O3731))+N(INDEX(Settings!$G$11:$G$18,$O3731)))+N(INDEX(Settings!$F$11:$F$18,$O3731))))</f>
        <v/>
      </c>
      <c r="N3731" s="53">
        <f>IF(K3731="","",K3731-L3731-M3731-N($I3731)-$P3731*N(Settings!$D$20))</f>
        <v/>
      </c>
      <c r="O3731">
        <f>IF($C3731="",0,IFERROR(MATCH($C3731,Settings!$D$11:$D$18,0),0))</f>
        <v/>
      </c>
      <c r="P3731">
        <f>IF(LOWER(TRIM($J3731&amp;""))="x",1,0)</f>
        <v/>
      </c>
    </row>
    <row r="3732">
      <c r="A3732" s="49" t="n"/>
      <c r="B3732" s="50" t="n"/>
      <c r="C3732" s="50" t="n"/>
      <c r="D3732" s="50" t="n"/>
      <c r="E3732" s="50" t="n"/>
      <c r="F3732" s="51" t="n"/>
      <c r="G3732" s="51" t="n"/>
      <c r="H3732" s="51" t="n"/>
      <c r="I3732" s="51" t="n"/>
      <c r="J3732" s="50" t="n"/>
      <c r="K3732" s="52">
        <f>IF(OR($A3732="",$E3732=""),"",IF($P3732=1,0,N($E3732)*N($F3732)-N($G3732)+N($H3732)))</f>
        <v/>
      </c>
      <c r="L3732" s="52">
        <f>IF(K3732="","",IF($P3732=1,0,N($E3732)*IFERROR(INDEX(Products!$D$8:$D$307,MATCH($D3732,Products!$A$8:$A$307,0)),0)))</f>
        <v/>
      </c>
      <c r="M3732" s="52">
        <f>IF(OR(K3732="",$O3732=0),IF(K3732="","",0),IF($P3732=1,0,K3732*(N(INDEX(Settings!$E$11:$E$18,$O3732))+N(INDEX(Settings!$G$11:$G$18,$O3732)))+N(INDEX(Settings!$F$11:$F$18,$O3732))))</f>
        <v/>
      </c>
      <c r="N3732" s="53">
        <f>IF(K3732="","",K3732-L3732-M3732-N($I3732)-$P3732*N(Settings!$D$20))</f>
        <v/>
      </c>
      <c r="O3732">
        <f>IF($C3732="",0,IFERROR(MATCH($C3732,Settings!$D$11:$D$18,0),0))</f>
        <v/>
      </c>
      <c r="P3732">
        <f>IF(LOWER(TRIM($J3732&amp;""))="x",1,0)</f>
        <v/>
      </c>
    </row>
    <row r="3733">
      <c r="A3733" s="49" t="n"/>
      <c r="B3733" s="50" t="n"/>
      <c r="C3733" s="50" t="n"/>
      <c r="D3733" s="50" t="n"/>
      <c r="E3733" s="50" t="n"/>
      <c r="F3733" s="51" t="n"/>
      <c r="G3733" s="51" t="n"/>
      <c r="H3733" s="51" t="n"/>
      <c r="I3733" s="51" t="n"/>
      <c r="J3733" s="50" t="n"/>
      <c r="K3733" s="52">
        <f>IF(OR($A3733="",$E3733=""),"",IF($P3733=1,0,N($E3733)*N($F3733)-N($G3733)+N($H3733)))</f>
        <v/>
      </c>
      <c r="L3733" s="52">
        <f>IF(K3733="","",IF($P3733=1,0,N($E3733)*IFERROR(INDEX(Products!$D$8:$D$307,MATCH($D3733,Products!$A$8:$A$307,0)),0)))</f>
        <v/>
      </c>
      <c r="M3733" s="52">
        <f>IF(OR(K3733="",$O3733=0),IF(K3733="","",0),IF($P3733=1,0,K3733*(N(INDEX(Settings!$E$11:$E$18,$O3733))+N(INDEX(Settings!$G$11:$G$18,$O3733)))+N(INDEX(Settings!$F$11:$F$18,$O3733))))</f>
        <v/>
      </c>
      <c r="N3733" s="53">
        <f>IF(K3733="","",K3733-L3733-M3733-N($I3733)-$P3733*N(Settings!$D$20))</f>
        <v/>
      </c>
      <c r="O3733">
        <f>IF($C3733="",0,IFERROR(MATCH($C3733,Settings!$D$11:$D$18,0),0))</f>
        <v/>
      </c>
      <c r="P3733">
        <f>IF(LOWER(TRIM($J3733&amp;""))="x",1,0)</f>
        <v/>
      </c>
    </row>
    <row r="3734">
      <c r="A3734" s="49" t="n"/>
      <c r="B3734" s="50" t="n"/>
      <c r="C3734" s="50" t="n"/>
      <c r="D3734" s="50" t="n"/>
      <c r="E3734" s="50" t="n"/>
      <c r="F3734" s="51" t="n"/>
      <c r="G3734" s="51" t="n"/>
      <c r="H3734" s="51" t="n"/>
      <c r="I3734" s="51" t="n"/>
      <c r="J3734" s="50" t="n"/>
      <c r="K3734" s="52">
        <f>IF(OR($A3734="",$E3734=""),"",IF($P3734=1,0,N($E3734)*N($F3734)-N($G3734)+N($H3734)))</f>
        <v/>
      </c>
      <c r="L3734" s="52">
        <f>IF(K3734="","",IF($P3734=1,0,N($E3734)*IFERROR(INDEX(Products!$D$8:$D$307,MATCH($D3734,Products!$A$8:$A$307,0)),0)))</f>
        <v/>
      </c>
      <c r="M3734" s="52">
        <f>IF(OR(K3734="",$O3734=0),IF(K3734="","",0),IF($P3734=1,0,K3734*(N(INDEX(Settings!$E$11:$E$18,$O3734))+N(INDEX(Settings!$G$11:$G$18,$O3734)))+N(INDEX(Settings!$F$11:$F$18,$O3734))))</f>
        <v/>
      </c>
      <c r="N3734" s="53">
        <f>IF(K3734="","",K3734-L3734-M3734-N($I3734)-$P3734*N(Settings!$D$20))</f>
        <v/>
      </c>
      <c r="O3734">
        <f>IF($C3734="",0,IFERROR(MATCH($C3734,Settings!$D$11:$D$18,0),0))</f>
        <v/>
      </c>
      <c r="P3734">
        <f>IF(LOWER(TRIM($J3734&amp;""))="x",1,0)</f>
        <v/>
      </c>
    </row>
    <row r="3735">
      <c r="A3735" s="49" t="n"/>
      <c r="B3735" s="50" t="n"/>
      <c r="C3735" s="50" t="n"/>
      <c r="D3735" s="50" t="n"/>
      <c r="E3735" s="50" t="n"/>
      <c r="F3735" s="51" t="n"/>
      <c r="G3735" s="51" t="n"/>
      <c r="H3735" s="51" t="n"/>
      <c r="I3735" s="51" t="n"/>
      <c r="J3735" s="50" t="n"/>
      <c r="K3735" s="52">
        <f>IF(OR($A3735="",$E3735=""),"",IF($P3735=1,0,N($E3735)*N($F3735)-N($G3735)+N($H3735)))</f>
        <v/>
      </c>
      <c r="L3735" s="52">
        <f>IF(K3735="","",IF($P3735=1,0,N($E3735)*IFERROR(INDEX(Products!$D$8:$D$307,MATCH($D3735,Products!$A$8:$A$307,0)),0)))</f>
        <v/>
      </c>
      <c r="M3735" s="52">
        <f>IF(OR(K3735="",$O3735=0),IF(K3735="","",0),IF($P3735=1,0,K3735*(N(INDEX(Settings!$E$11:$E$18,$O3735))+N(INDEX(Settings!$G$11:$G$18,$O3735)))+N(INDEX(Settings!$F$11:$F$18,$O3735))))</f>
        <v/>
      </c>
      <c r="N3735" s="53">
        <f>IF(K3735="","",K3735-L3735-M3735-N($I3735)-$P3735*N(Settings!$D$20))</f>
        <v/>
      </c>
      <c r="O3735">
        <f>IF($C3735="",0,IFERROR(MATCH($C3735,Settings!$D$11:$D$18,0),0))</f>
        <v/>
      </c>
      <c r="P3735">
        <f>IF(LOWER(TRIM($J3735&amp;""))="x",1,0)</f>
        <v/>
      </c>
    </row>
    <row r="3736">
      <c r="A3736" s="49" t="n"/>
      <c r="B3736" s="50" t="n"/>
      <c r="C3736" s="50" t="n"/>
      <c r="D3736" s="50" t="n"/>
      <c r="E3736" s="50" t="n"/>
      <c r="F3736" s="51" t="n"/>
      <c r="G3736" s="51" t="n"/>
      <c r="H3736" s="51" t="n"/>
      <c r="I3736" s="51" t="n"/>
      <c r="J3736" s="50" t="n"/>
      <c r="K3736" s="52">
        <f>IF(OR($A3736="",$E3736=""),"",IF($P3736=1,0,N($E3736)*N($F3736)-N($G3736)+N($H3736)))</f>
        <v/>
      </c>
      <c r="L3736" s="52">
        <f>IF(K3736="","",IF($P3736=1,0,N($E3736)*IFERROR(INDEX(Products!$D$8:$D$307,MATCH($D3736,Products!$A$8:$A$307,0)),0)))</f>
        <v/>
      </c>
      <c r="M3736" s="52">
        <f>IF(OR(K3736="",$O3736=0),IF(K3736="","",0),IF($P3736=1,0,K3736*(N(INDEX(Settings!$E$11:$E$18,$O3736))+N(INDEX(Settings!$G$11:$G$18,$O3736)))+N(INDEX(Settings!$F$11:$F$18,$O3736))))</f>
        <v/>
      </c>
      <c r="N3736" s="53">
        <f>IF(K3736="","",K3736-L3736-M3736-N($I3736)-$P3736*N(Settings!$D$20))</f>
        <v/>
      </c>
      <c r="O3736">
        <f>IF($C3736="",0,IFERROR(MATCH($C3736,Settings!$D$11:$D$18,0),0))</f>
        <v/>
      </c>
      <c r="P3736">
        <f>IF(LOWER(TRIM($J3736&amp;""))="x",1,0)</f>
        <v/>
      </c>
    </row>
    <row r="3737">
      <c r="A3737" s="49" t="n"/>
      <c r="B3737" s="50" t="n"/>
      <c r="C3737" s="50" t="n"/>
      <c r="D3737" s="50" t="n"/>
      <c r="E3737" s="50" t="n"/>
      <c r="F3737" s="51" t="n"/>
      <c r="G3737" s="51" t="n"/>
      <c r="H3737" s="51" t="n"/>
      <c r="I3737" s="51" t="n"/>
      <c r="J3737" s="50" t="n"/>
      <c r="K3737" s="52">
        <f>IF(OR($A3737="",$E3737=""),"",IF($P3737=1,0,N($E3737)*N($F3737)-N($G3737)+N($H3737)))</f>
        <v/>
      </c>
      <c r="L3737" s="52">
        <f>IF(K3737="","",IF($P3737=1,0,N($E3737)*IFERROR(INDEX(Products!$D$8:$D$307,MATCH($D3737,Products!$A$8:$A$307,0)),0)))</f>
        <v/>
      </c>
      <c r="M3737" s="52">
        <f>IF(OR(K3737="",$O3737=0),IF(K3737="","",0),IF($P3737=1,0,K3737*(N(INDEX(Settings!$E$11:$E$18,$O3737))+N(INDEX(Settings!$G$11:$G$18,$O3737)))+N(INDEX(Settings!$F$11:$F$18,$O3737))))</f>
        <v/>
      </c>
      <c r="N3737" s="53">
        <f>IF(K3737="","",K3737-L3737-M3737-N($I3737)-$P3737*N(Settings!$D$20))</f>
        <v/>
      </c>
      <c r="O3737">
        <f>IF($C3737="",0,IFERROR(MATCH($C3737,Settings!$D$11:$D$18,0),0))</f>
        <v/>
      </c>
      <c r="P3737">
        <f>IF(LOWER(TRIM($J3737&amp;""))="x",1,0)</f>
        <v/>
      </c>
    </row>
    <row r="3738">
      <c r="A3738" s="49" t="n"/>
      <c r="B3738" s="50" t="n"/>
      <c r="C3738" s="50" t="n"/>
      <c r="D3738" s="50" t="n"/>
      <c r="E3738" s="50" t="n"/>
      <c r="F3738" s="51" t="n"/>
      <c r="G3738" s="51" t="n"/>
      <c r="H3738" s="51" t="n"/>
      <c r="I3738" s="51" t="n"/>
      <c r="J3738" s="50" t="n"/>
      <c r="K3738" s="52">
        <f>IF(OR($A3738="",$E3738=""),"",IF($P3738=1,0,N($E3738)*N($F3738)-N($G3738)+N($H3738)))</f>
        <v/>
      </c>
      <c r="L3738" s="52">
        <f>IF(K3738="","",IF($P3738=1,0,N($E3738)*IFERROR(INDEX(Products!$D$8:$D$307,MATCH($D3738,Products!$A$8:$A$307,0)),0)))</f>
        <v/>
      </c>
      <c r="M3738" s="52">
        <f>IF(OR(K3738="",$O3738=0),IF(K3738="","",0),IF($P3738=1,0,K3738*(N(INDEX(Settings!$E$11:$E$18,$O3738))+N(INDEX(Settings!$G$11:$G$18,$O3738)))+N(INDEX(Settings!$F$11:$F$18,$O3738))))</f>
        <v/>
      </c>
      <c r="N3738" s="53">
        <f>IF(K3738="","",K3738-L3738-M3738-N($I3738)-$P3738*N(Settings!$D$20))</f>
        <v/>
      </c>
      <c r="O3738">
        <f>IF($C3738="",0,IFERROR(MATCH($C3738,Settings!$D$11:$D$18,0),0))</f>
        <v/>
      </c>
      <c r="P3738">
        <f>IF(LOWER(TRIM($J3738&amp;""))="x",1,0)</f>
        <v/>
      </c>
    </row>
    <row r="3739">
      <c r="A3739" s="49" t="n"/>
      <c r="B3739" s="50" t="n"/>
      <c r="C3739" s="50" t="n"/>
      <c r="D3739" s="50" t="n"/>
      <c r="E3739" s="50" t="n"/>
      <c r="F3739" s="51" t="n"/>
      <c r="G3739" s="51" t="n"/>
      <c r="H3739" s="51" t="n"/>
      <c r="I3739" s="51" t="n"/>
      <c r="J3739" s="50" t="n"/>
      <c r="K3739" s="52">
        <f>IF(OR($A3739="",$E3739=""),"",IF($P3739=1,0,N($E3739)*N($F3739)-N($G3739)+N($H3739)))</f>
        <v/>
      </c>
      <c r="L3739" s="52">
        <f>IF(K3739="","",IF($P3739=1,0,N($E3739)*IFERROR(INDEX(Products!$D$8:$D$307,MATCH($D3739,Products!$A$8:$A$307,0)),0)))</f>
        <v/>
      </c>
      <c r="M3739" s="52">
        <f>IF(OR(K3739="",$O3739=0),IF(K3739="","",0),IF($P3739=1,0,K3739*(N(INDEX(Settings!$E$11:$E$18,$O3739))+N(INDEX(Settings!$G$11:$G$18,$O3739)))+N(INDEX(Settings!$F$11:$F$18,$O3739))))</f>
        <v/>
      </c>
      <c r="N3739" s="53">
        <f>IF(K3739="","",K3739-L3739-M3739-N($I3739)-$P3739*N(Settings!$D$20))</f>
        <v/>
      </c>
      <c r="O3739">
        <f>IF($C3739="",0,IFERROR(MATCH($C3739,Settings!$D$11:$D$18,0),0))</f>
        <v/>
      </c>
      <c r="P3739">
        <f>IF(LOWER(TRIM($J3739&amp;""))="x",1,0)</f>
        <v/>
      </c>
    </row>
    <row r="3740">
      <c r="A3740" s="49" t="n"/>
      <c r="B3740" s="50" t="n"/>
      <c r="C3740" s="50" t="n"/>
      <c r="D3740" s="50" t="n"/>
      <c r="E3740" s="50" t="n"/>
      <c r="F3740" s="51" t="n"/>
      <c r="G3740" s="51" t="n"/>
      <c r="H3740" s="51" t="n"/>
      <c r="I3740" s="51" t="n"/>
      <c r="J3740" s="50" t="n"/>
      <c r="K3740" s="52">
        <f>IF(OR($A3740="",$E3740=""),"",IF($P3740=1,0,N($E3740)*N($F3740)-N($G3740)+N($H3740)))</f>
        <v/>
      </c>
      <c r="L3740" s="52">
        <f>IF(K3740="","",IF($P3740=1,0,N($E3740)*IFERROR(INDEX(Products!$D$8:$D$307,MATCH($D3740,Products!$A$8:$A$307,0)),0)))</f>
        <v/>
      </c>
      <c r="M3740" s="52">
        <f>IF(OR(K3740="",$O3740=0),IF(K3740="","",0),IF($P3740=1,0,K3740*(N(INDEX(Settings!$E$11:$E$18,$O3740))+N(INDEX(Settings!$G$11:$G$18,$O3740)))+N(INDEX(Settings!$F$11:$F$18,$O3740))))</f>
        <v/>
      </c>
      <c r="N3740" s="53">
        <f>IF(K3740="","",K3740-L3740-M3740-N($I3740)-$P3740*N(Settings!$D$20))</f>
        <v/>
      </c>
      <c r="O3740">
        <f>IF($C3740="",0,IFERROR(MATCH($C3740,Settings!$D$11:$D$18,0),0))</f>
        <v/>
      </c>
      <c r="P3740">
        <f>IF(LOWER(TRIM($J3740&amp;""))="x",1,0)</f>
        <v/>
      </c>
    </row>
    <row r="3741">
      <c r="A3741" s="49" t="n"/>
      <c r="B3741" s="50" t="n"/>
      <c r="C3741" s="50" t="n"/>
      <c r="D3741" s="50" t="n"/>
      <c r="E3741" s="50" t="n"/>
      <c r="F3741" s="51" t="n"/>
      <c r="G3741" s="51" t="n"/>
      <c r="H3741" s="51" t="n"/>
      <c r="I3741" s="51" t="n"/>
      <c r="J3741" s="50" t="n"/>
      <c r="K3741" s="52">
        <f>IF(OR($A3741="",$E3741=""),"",IF($P3741=1,0,N($E3741)*N($F3741)-N($G3741)+N($H3741)))</f>
        <v/>
      </c>
      <c r="L3741" s="52">
        <f>IF(K3741="","",IF($P3741=1,0,N($E3741)*IFERROR(INDEX(Products!$D$8:$D$307,MATCH($D3741,Products!$A$8:$A$307,0)),0)))</f>
        <v/>
      </c>
      <c r="M3741" s="52">
        <f>IF(OR(K3741="",$O3741=0),IF(K3741="","",0),IF($P3741=1,0,K3741*(N(INDEX(Settings!$E$11:$E$18,$O3741))+N(INDEX(Settings!$G$11:$G$18,$O3741)))+N(INDEX(Settings!$F$11:$F$18,$O3741))))</f>
        <v/>
      </c>
      <c r="N3741" s="53">
        <f>IF(K3741="","",K3741-L3741-M3741-N($I3741)-$P3741*N(Settings!$D$20))</f>
        <v/>
      </c>
      <c r="O3741">
        <f>IF($C3741="",0,IFERROR(MATCH($C3741,Settings!$D$11:$D$18,0),0))</f>
        <v/>
      </c>
      <c r="P3741">
        <f>IF(LOWER(TRIM($J3741&amp;""))="x",1,0)</f>
        <v/>
      </c>
    </row>
    <row r="3742">
      <c r="A3742" s="49" t="n"/>
      <c r="B3742" s="50" t="n"/>
      <c r="C3742" s="50" t="n"/>
      <c r="D3742" s="50" t="n"/>
      <c r="E3742" s="50" t="n"/>
      <c r="F3742" s="51" t="n"/>
      <c r="G3742" s="51" t="n"/>
      <c r="H3742" s="51" t="n"/>
      <c r="I3742" s="51" t="n"/>
      <c r="J3742" s="50" t="n"/>
      <c r="K3742" s="52">
        <f>IF(OR($A3742="",$E3742=""),"",IF($P3742=1,0,N($E3742)*N($F3742)-N($G3742)+N($H3742)))</f>
        <v/>
      </c>
      <c r="L3742" s="52">
        <f>IF(K3742="","",IF($P3742=1,0,N($E3742)*IFERROR(INDEX(Products!$D$8:$D$307,MATCH($D3742,Products!$A$8:$A$307,0)),0)))</f>
        <v/>
      </c>
      <c r="M3742" s="52">
        <f>IF(OR(K3742="",$O3742=0),IF(K3742="","",0),IF($P3742=1,0,K3742*(N(INDEX(Settings!$E$11:$E$18,$O3742))+N(INDEX(Settings!$G$11:$G$18,$O3742)))+N(INDEX(Settings!$F$11:$F$18,$O3742))))</f>
        <v/>
      </c>
      <c r="N3742" s="53">
        <f>IF(K3742="","",K3742-L3742-M3742-N($I3742)-$P3742*N(Settings!$D$20))</f>
        <v/>
      </c>
      <c r="O3742">
        <f>IF($C3742="",0,IFERROR(MATCH($C3742,Settings!$D$11:$D$18,0),0))</f>
        <v/>
      </c>
      <c r="P3742">
        <f>IF(LOWER(TRIM($J3742&amp;""))="x",1,0)</f>
        <v/>
      </c>
    </row>
    <row r="3743">
      <c r="A3743" s="49" t="n"/>
      <c r="B3743" s="50" t="n"/>
      <c r="C3743" s="50" t="n"/>
      <c r="D3743" s="50" t="n"/>
      <c r="E3743" s="50" t="n"/>
      <c r="F3743" s="51" t="n"/>
      <c r="G3743" s="51" t="n"/>
      <c r="H3743" s="51" t="n"/>
      <c r="I3743" s="51" t="n"/>
      <c r="J3743" s="50" t="n"/>
      <c r="K3743" s="52">
        <f>IF(OR($A3743="",$E3743=""),"",IF($P3743=1,0,N($E3743)*N($F3743)-N($G3743)+N($H3743)))</f>
        <v/>
      </c>
      <c r="L3743" s="52">
        <f>IF(K3743="","",IF($P3743=1,0,N($E3743)*IFERROR(INDEX(Products!$D$8:$D$307,MATCH($D3743,Products!$A$8:$A$307,0)),0)))</f>
        <v/>
      </c>
      <c r="M3743" s="52">
        <f>IF(OR(K3743="",$O3743=0),IF(K3743="","",0),IF($P3743=1,0,K3743*(N(INDEX(Settings!$E$11:$E$18,$O3743))+N(INDEX(Settings!$G$11:$G$18,$O3743)))+N(INDEX(Settings!$F$11:$F$18,$O3743))))</f>
        <v/>
      </c>
      <c r="N3743" s="53">
        <f>IF(K3743="","",K3743-L3743-M3743-N($I3743)-$P3743*N(Settings!$D$20))</f>
        <v/>
      </c>
      <c r="O3743">
        <f>IF($C3743="",0,IFERROR(MATCH($C3743,Settings!$D$11:$D$18,0),0))</f>
        <v/>
      </c>
      <c r="P3743">
        <f>IF(LOWER(TRIM($J3743&amp;""))="x",1,0)</f>
        <v/>
      </c>
    </row>
    <row r="3744">
      <c r="A3744" s="49" t="n"/>
      <c r="B3744" s="50" t="n"/>
      <c r="C3744" s="50" t="n"/>
      <c r="D3744" s="50" t="n"/>
      <c r="E3744" s="50" t="n"/>
      <c r="F3744" s="51" t="n"/>
      <c r="G3744" s="51" t="n"/>
      <c r="H3744" s="51" t="n"/>
      <c r="I3744" s="51" t="n"/>
      <c r="J3744" s="50" t="n"/>
      <c r="K3744" s="52">
        <f>IF(OR($A3744="",$E3744=""),"",IF($P3744=1,0,N($E3744)*N($F3744)-N($G3744)+N($H3744)))</f>
        <v/>
      </c>
      <c r="L3744" s="52">
        <f>IF(K3744="","",IF($P3744=1,0,N($E3744)*IFERROR(INDEX(Products!$D$8:$D$307,MATCH($D3744,Products!$A$8:$A$307,0)),0)))</f>
        <v/>
      </c>
      <c r="M3744" s="52">
        <f>IF(OR(K3744="",$O3744=0),IF(K3744="","",0),IF($P3744=1,0,K3744*(N(INDEX(Settings!$E$11:$E$18,$O3744))+N(INDEX(Settings!$G$11:$G$18,$O3744)))+N(INDEX(Settings!$F$11:$F$18,$O3744))))</f>
        <v/>
      </c>
      <c r="N3744" s="53">
        <f>IF(K3744="","",K3744-L3744-M3744-N($I3744)-$P3744*N(Settings!$D$20))</f>
        <v/>
      </c>
      <c r="O3744">
        <f>IF($C3744="",0,IFERROR(MATCH($C3744,Settings!$D$11:$D$18,0),0))</f>
        <v/>
      </c>
      <c r="P3744">
        <f>IF(LOWER(TRIM($J3744&amp;""))="x",1,0)</f>
        <v/>
      </c>
    </row>
    <row r="3745">
      <c r="A3745" s="49" t="n"/>
      <c r="B3745" s="50" t="n"/>
      <c r="C3745" s="50" t="n"/>
      <c r="D3745" s="50" t="n"/>
      <c r="E3745" s="50" t="n"/>
      <c r="F3745" s="51" t="n"/>
      <c r="G3745" s="51" t="n"/>
      <c r="H3745" s="51" t="n"/>
      <c r="I3745" s="51" t="n"/>
      <c r="J3745" s="50" t="n"/>
      <c r="K3745" s="52">
        <f>IF(OR($A3745="",$E3745=""),"",IF($P3745=1,0,N($E3745)*N($F3745)-N($G3745)+N($H3745)))</f>
        <v/>
      </c>
      <c r="L3745" s="52">
        <f>IF(K3745="","",IF($P3745=1,0,N($E3745)*IFERROR(INDEX(Products!$D$8:$D$307,MATCH($D3745,Products!$A$8:$A$307,0)),0)))</f>
        <v/>
      </c>
      <c r="M3745" s="52">
        <f>IF(OR(K3745="",$O3745=0),IF(K3745="","",0),IF($P3745=1,0,K3745*(N(INDEX(Settings!$E$11:$E$18,$O3745))+N(INDEX(Settings!$G$11:$G$18,$O3745)))+N(INDEX(Settings!$F$11:$F$18,$O3745))))</f>
        <v/>
      </c>
      <c r="N3745" s="53">
        <f>IF(K3745="","",K3745-L3745-M3745-N($I3745)-$P3745*N(Settings!$D$20))</f>
        <v/>
      </c>
      <c r="O3745">
        <f>IF($C3745="",0,IFERROR(MATCH($C3745,Settings!$D$11:$D$18,0),0))</f>
        <v/>
      </c>
      <c r="P3745">
        <f>IF(LOWER(TRIM($J3745&amp;""))="x",1,0)</f>
        <v/>
      </c>
    </row>
    <row r="3746">
      <c r="A3746" s="49" t="n"/>
      <c r="B3746" s="50" t="n"/>
      <c r="C3746" s="50" t="n"/>
      <c r="D3746" s="50" t="n"/>
      <c r="E3746" s="50" t="n"/>
      <c r="F3746" s="51" t="n"/>
      <c r="G3746" s="51" t="n"/>
      <c r="H3746" s="51" t="n"/>
      <c r="I3746" s="51" t="n"/>
      <c r="J3746" s="50" t="n"/>
      <c r="K3746" s="52">
        <f>IF(OR($A3746="",$E3746=""),"",IF($P3746=1,0,N($E3746)*N($F3746)-N($G3746)+N($H3746)))</f>
        <v/>
      </c>
      <c r="L3746" s="52">
        <f>IF(K3746="","",IF($P3746=1,0,N($E3746)*IFERROR(INDEX(Products!$D$8:$D$307,MATCH($D3746,Products!$A$8:$A$307,0)),0)))</f>
        <v/>
      </c>
      <c r="M3746" s="52">
        <f>IF(OR(K3746="",$O3746=0),IF(K3746="","",0),IF($P3746=1,0,K3746*(N(INDEX(Settings!$E$11:$E$18,$O3746))+N(INDEX(Settings!$G$11:$G$18,$O3746)))+N(INDEX(Settings!$F$11:$F$18,$O3746))))</f>
        <v/>
      </c>
      <c r="N3746" s="53">
        <f>IF(K3746="","",K3746-L3746-M3746-N($I3746)-$P3746*N(Settings!$D$20))</f>
        <v/>
      </c>
      <c r="O3746">
        <f>IF($C3746="",0,IFERROR(MATCH($C3746,Settings!$D$11:$D$18,0),0))</f>
        <v/>
      </c>
      <c r="P3746">
        <f>IF(LOWER(TRIM($J3746&amp;""))="x",1,0)</f>
        <v/>
      </c>
    </row>
    <row r="3747">
      <c r="A3747" s="49" t="n"/>
      <c r="B3747" s="50" t="n"/>
      <c r="C3747" s="50" t="n"/>
      <c r="D3747" s="50" t="n"/>
      <c r="E3747" s="50" t="n"/>
      <c r="F3747" s="51" t="n"/>
      <c r="G3747" s="51" t="n"/>
      <c r="H3747" s="51" t="n"/>
      <c r="I3747" s="51" t="n"/>
      <c r="J3747" s="50" t="n"/>
      <c r="K3747" s="52">
        <f>IF(OR($A3747="",$E3747=""),"",IF($P3747=1,0,N($E3747)*N($F3747)-N($G3747)+N($H3747)))</f>
        <v/>
      </c>
      <c r="L3747" s="52">
        <f>IF(K3747="","",IF($P3747=1,0,N($E3747)*IFERROR(INDEX(Products!$D$8:$D$307,MATCH($D3747,Products!$A$8:$A$307,0)),0)))</f>
        <v/>
      </c>
      <c r="M3747" s="52">
        <f>IF(OR(K3747="",$O3747=0),IF(K3747="","",0),IF($P3747=1,0,K3747*(N(INDEX(Settings!$E$11:$E$18,$O3747))+N(INDEX(Settings!$G$11:$G$18,$O3747)))+N(INDEX(Settings!$F$11:$F$18,$O3747))))</f>
        <v/>
      </c>
      <c r="N3747" s="53">
        <f>IF(K3747="","",K3747-L3747-M3747-N($I3747)-$P3747*N(Settings!$D$20))</f>
        <v/>
      </c>
      <c r="O3747">
        <f>IF($C3747="",0,IFERROR(MATCH($C3747,Settings!$D$11:$D$18,0),0))</f>
        <v/>
      </c>
      <c r="P3747">
        <f>IF(LOWER(TRIM($J3747&amp;""))="x",1,0)</f>
        <v/>
      </c>
    </row>
    <row r="3748">
      <c r="A3748" s="49" t="n"/>
      <c r="B3748" s="50" t="n"/>
      <c r="C3748" s="50" t="n"/>
      <c r="D3748" s="50" t="n"/>
      <c r="E3748" s="50" t="n"/>
      <c r="F3748" s="51" t="n"/>
      <c r="G3748" s="51" t="n"/>
      <c r="H3748" s="51" t="n"/>
      <c r="I3748" s="51" t="n"/>
      <c r="J3748" s="50" t="n"/>
      <c r="K3748" s="52">
        <f>IF(OR($A3748="",$E3748=""),"",IF($P3748=1,0,N($E3748)*N($F3748)-N($G3748)+N($H3748)))</f>
        <v/>
      </c>
      <c r="L3748" s="52">
        <f>IF(K3748="","",IF($P3748=1,0,N($E3748)*IFERROR(INDEX(Products!$D$8:$D$307,MATCH($D3748,Products!$A$8:$A$307,0)),0)))</f>
        <v/>
      </c>
      <c r="M3748" s="52">
        <f>IF(OR(K3748="",$O3748=0),IF(K3748="","",0),IF($P3748=1,0,K3748*(N(INDEX(Settings!$E$11:$E$18,$O3748))+N(INDEX(Settings!$G$11:$G$18,$O3748)))+N(INDEX(Settings!$F$11:$F$18,$O3748))))</f>
        <v/>
      </c>
      <c r="N3748" s="53">
        <f>IF(K3748="","",K3748-L3748-M3748-N($I3748)-$P3748*N(Settings!$D$20))</f>
        <v/>
      </c>
      <c r="O3748">
        <f>IF($C3748="",0,IFERROR(MATCH($C3748,Settings!$D$11:$D$18,0),0))</f>
        <v/>
      </c>
      <c r="P3748">
        <f>IF(LOWER(TRIM($J3748&amp;""))="x",1,0)</f>
        <v/>
      </c>
    </row>
    <row r="3749">
      <c r="A3749" s="49" t="n"/>
      <c r="B3749" s="50" t="n"/>
      <c r="C3749" s="50" t="n"/>
      <c r="D3749" s="50" t="n"/>
      <c r="E3749" s="50" t="n"/>
      <c r="F3749" s="51" t="n"/>
      <c r="G3749" s="51" t="n"/>
      <c r="H3749" s="51" t="n"/>
      <c r="I3749" s="51" t="n"/>
      <c r="J3749" s="50" t="n"/>
      <c r="K3749" s="52">
        <f>IF(OR($A3749="",$E3749=""),"",IF($P3749=1,0,N($E3749)*N($F3749)-N($G3749)+N($H3749)))</f>
        <v/>
      </c>
      <c r="L3749" s="52">
        <f>IF(K3749="","",IF($P3749=1,0,N($E3749)*IFERROR(INDEX(Products!$D$8:$D$307,MATCH($D3749,Products!$A$8:$A$307,0)),0)))</f>
        <v/>
      </c>
      <c r="M3749" s="52">
        <f>IF(OR(K3749="",$O3749=0),IF(K3749="","",0),IF($P3749=1,0,K3749*(N(INDEX(Settings!$E$11:$E$18,$O3749))+N(INDEX(Settings!$G$11:$G$18,$O3749)))+N(INDEX(Settings!$F$11:$F$18,$O3749))))</f>
        <v/>
      </c>
      <c r="N3749" s="53">
        <f>IF(K3749="","",K3749-L3749-M3749-N($I3749)-$P3749*N(Settings!$D$20))</f>
        <v/>
      </c>
      <c r="O3749">
        <f>IF($C3749="",0,IFERROR(MATCH($C3749,Settings!$D$11:$D$18,0),0))</f>
        <v/>
      </c>
      <c r="P3749">
        <f>IF(LOWER(TRIM($J3749&amp;""))="x",1,0)</f>
        <v/>
      </c>
    </row>
    <row r="3750">
      <c r="A3750" s="49" t="n"/>
      <c r="B3750" s="50" t="n"/>
      <c r="C3750" s="50" t="n"/>
      <c r="D3750" s="50" t="n"/>
      <c r="E3750" s="50" t="n"/>
      <c r="F3750" s="51" t="n"/>
      <c r="G3750" s="51" t="n"/>
      <c r="H3750" s="51" t="n"/>
      <c r="I3750" s="51" t="n"/>
      <c r="J3750" s="50" t="n"/>
      <c r="K3750" s="52">
        <f>IF(OR($A3750="",$E3750=""),"",IF($P3750=1,0,N($E3750)*N($F3750)-N($G3750)+N($H3750)))</f>
        <v/>
      </c>
      <c r="L3750" s="52">
        <f>IF(K3750="","",IF($P3750=1,0,N($E3750)*IFERROR(INDEX(Products!$D$8:$D$307,MATCH($D3750,Products!$A$8:$A$307,0)),0)))</f>
        <v/>
      </c>
      <c r="M3750" s="52">
        <f>IF(OR(K3750="",$O3750=0),IF(K3750="","",0),IF($P3750=1,0,K3750*(N(INDEX(Settings!$E$11:$E$18,$O3750))+N(INDEX(Settings!$G$11:$G$18,$O3750)))+N(INDEX(Settings!$F$11:$F$18,$O3750))))</f>
        <v/>
      </c>
      <c r="N3750" s="53">
        <f>IF(K3750="","",K3750-L3750-M3750-N($I3750)-$P3750*N(Settings!$D$20))</f>
        <v/>
      </c>
      <c r="O3750">
        <f>IF($C3750="",0,IFERROR(MATCH($C3750,Settings!$D$11:$D$18,0),0))</f>
        <v/>
      </c>
      <c r="P3750">
        <f>IF(LOWER(TRIM($J3750&amp;""))="x",1,0)</f>
        <v/>
      </c>
    </row>
    <row r="3751">
      <c r="A3751" s="49" t="n"/>
      <c r="B3751" s="50" t="n"/>
      <c r="C3751" s="50" t="n"/>
      <c r="D3751" s="50" t="n"/>
      <c r="E3751" s="50" t="n"/>
      <c r="F3751" s="51" t="n"/>
      <c r="G3751" s="51" t="n"/>
      <c r="H3751" s="51" t="n"/>
      <c r="I3751" s="51" t="n"/>
      <c r="J3751" s="50" t="n"/>
      <c r="K3751" s="52">
        <f>IF(OR($A3751="",$E3751=""),"",IF($P3751=1,0,N($E3751)*N($F3751)-N($G3751)+N($H3751)))</f>
        <v/>
      </c>
      <c r="L3751" s="52">
        <f>IF(K3751="","",IF($P3751=1,0,N($E3751)*IFERROR(INDEX(Products!$D$8:$D$307,MATCH($D3751,Products!$A$8:$A$307,0)),0)))</f>
        <v/>
      </c>
      <c r="M3751" s="52">
        <f>IF(OR(K3751="",$O3751=0),IF(K3751="","",0),IF($P3751=1,0,K3751*(N(INDEX(Settings!$E$11:$E$18,$O3751))+N(INDEX(Settings!$G$11:$G$18,$O3751)))+N(INDEX(Settings!$F$11:$F$18,$O3751))))</f>
        <v/>
      </c>
      <c r="N3751" s="53">
        <f>IF(K3751="","",K3751-L3751-M3751-N($I3751)-$P3751*N(Settings!$D$20))</f>
        <v/>
      </c>
      <c r="O3751">
        <f>IF($C3751="",0,IFERROR(MATCH($C3751,Settings!$D$11:$D$18,0),0))</f>
        <v/>
      </c>
      <c r="P3751">
        <f>IF(LOWER(TRIM($J3751&amp;""))="x",1,0)</f>
        <v/>
      </c>
    </row>
    <row r="3752">
      <c r="A3752" s="49" t="n"/>
      <c r="B3752" s="50" t="n"/>
      <c r="C3752" s="50" t="n"/>
      <c r="D3752" s="50" t="n"/>
      <c r="E3752" s="50" t="n"/>
      <c r="F3752" s="51" t="n"/>
      <c r="G3752" s="51" t="n"/>
      <c r="H3752" s="51" t="n"/>
      <c r="I3752" s="51" t="n"/>
      <c r="J3752" s="50" t="n"/>
      <c r="K3752" s="52">
        <f>IF(OR($A3752="",$E3752=""),"",IF($P3752=1,0,N($E3752)*N($F3752)-N($G3752)+N($H3752)))</f>
        <v/>
      </c>
      <c r="L3752" s="52">
        <f>IF(K3752="","",IF($P3752=1,0,N($E3752)*IFERROR(INDEX(Products!$D$8:$D$307,MATCH($D3752,Products!$A$8:$A$307,0)),0)))</f>
        <v/>
      </c>
      <c r="M3752" s="52">
        <f>IF(OR(K3752="",$O3752=0),IF(K3752="","",0),IF($P3752=1,0,K3752*(N(INDEX(Settings!$E$11:$E$18,$O3752))+N(INDEX(Settings!$G$11:$G$18,$O3752)))+N(INDEX(Settings!$F$11:$F$18,$O3752))))</f>
        <v/>
      </c>
      <c r="N3752" s="53">
        <f>IF(K3752="","",K3752-L3752-M3752-N($I3752)-$P3752*N(Settings!$D$20))</f>
        <v/>
      </c>
      <c r="O3752">
        <f>IF($C3752="",0,IFERROR(MATCH($C3752,Settings!$D$11:$D$18,0),0))</f>
        <v/>
      </c>
      <c r="P3752">
        <f>IF(LOWER(TRIM($J3752&amp;""))="x",1,0)</f>
        <v/>
      </c>
    </row>
    <row r="3753">
      <c r="A3753" s="49" t="n"/>
      <c r="B3753" s="50" t="n"/>
      <c r="C3753" s="50" t="n"/>
      <c r="D3753" s="50" t="n"/>
      <c r="E3753" s="50" t="n"/>
      <c r="F3753" s="51" t="n"/>
      <c r="G3753" s="51" t="n"/>
      <c r="H3753" s="51" t="n"/>
      <c r="I3753" s="51" t="n"/>
      <c r="J3753" s="50" t="n"/>
      <c r="K3753" s="52">
        <f>IF(OR($A3753="",$E3753=""),"",IF($P3753=1,0,N($E3753)*N($F3753)-N($G3753)+N($H3753)))</f>
        <v/>
      </c>
      <c r="L3753" s="52">
        <f>IF(K3753="","",IF($P3753=1,0,N($E3753)*IFERROR(INDEX(Products!$D$8:$D$307,MATCH($D3753,Products!$A$8:$A$307,0)),0)))</f>
        <v/>
      </c>
      <c r="M3753" s="52">
        <f>IF(OR(K3753="",$O3753=0),IF(K3753="","",0),IF($P3753=1,0,K3753*(N(INDEX(Settings!$E$11:$E$18,$O3753))+N(INDEX(Settings!$G$11:$G$18,$O3753)))+N(INDEX(Settings!$F$11:$F$18,$O3753))))</f>
        <v/>
      </c>
      <c r="N3753" s="53">
        <f>IF(K3753="","",K3753-L3753-M3753-N($I3753)-$P3753*N(Settings!$D$20))</f>
        <v/>
      </c>
      <c r="O3753">
        <f>IF($C3753="",0,IFERROR(MATCH($C3753,Settings!$D$11:$D$18,0),0))</f>
        <v/>
      </c>
      <c r="P3753">
        <f>IF(LOWER(TRIM($J3753&amp;""))="x",1,0)</f>
        <v/>
      </c>
    </row>
    <row r="3754">
      <c r="A3754" s="49" t="n"/>
      <c r="B3754" s="50" t="n"/>
      <c r="C3754" s="50" t="n"/>
      <c r="D3754" s="50" t="n"/>
      <c r="E3754" s="50" t="n"/>
      <c r="F3754" s="51" t="n"/>
      <c r="G3754" s="51" t="n"/>
      <c r="H3754" s="51" t="n"/>
      <c r="I3754" s="51" t="n"/>
      <c r="J3754" s="50" t="n"/>
      <c r="K3754" s="52">
        <f>IF(OR($A3754="",$E3754=""),"",IF($P3754=1,0,N($E3754)*N($F3754)-N($G3754)+N($H3754)))</f>
        <v/>
      </c>
      <c r="L3754" s="52">
        <f>IF(K3754="","",IF($P3754=1,0,N($E3754)*IFERROR(INDEX(Products!$D$8:$D$307,MATCH($D3754,Products!$A$8:$A$307,0)),0)))</f>
        <v/>
      </c>
      <c r="M3754" s="52">
        <f>IF(OR(K3754="",$O3754=0),IF(K3754="","",0),IF($P3754=1,0,K3754*(N(INDEX(Settings!$E$11:$E$18,$O3754))+N(INDEX(Settings!$G$11:$G$18,$O3754)))+N(INDEX(Settings!$F$11:$F$18,$O3754))))</f>
        <v/>
      </c>
      <c r="N3754" s="53">
        <f>IF(K3754="","",K3754-L3754-M3754-N($I3754)-$P3754*N(Settings!$D$20))</f>
        <v/>
      </c>
      <c r="O3754">
        <f>IF($C3754="",0,IFERROR(MATCH($C3754,Settings!$D$11:$D$18,0),0))</f>
        <v/>
      </c>
      <c r="P3754">
        <f>IF(LOWER(TRIM($J3754&amp;""))="x",1,0)</f>
        <v/>
      </c>
    </row>
    <row r="3755">
      <c r="A3755" s="49" t="n"/>
      <c r="B3755" s="50" t="n"/>
      <c r="C3755" s="50" t="n"/>
      <c r="D3755" s="50" t="n"/>
      <c r="E3755" s="50" t="n"/>
      <c r="F3755" s="51" t="n"/>
      <c r="G3755" s="51" t="n"/>
      <c r="H3755" s="51" t="n"/>
      <c r="I3755" s="51" t="n"/>
      <c r="J3755" s="50" t="n"/>
      <c r="K3755" s="52">
        <f>IF(OR($A3755="",$E3755=""),"",IF($P3755=1,0,N($E3755)*N($F3755)-N($G3755)+N($H3755)))</f>
        <v/>
      </c>
      <c r="L3755" s="52">
        <f>IF(K3755="","",IF($P3755=1,0,N($E3755)*IFERROR(INDEX(Products!$D$8:$D$307,MATCH($D3755,Products!$A$8:$A$307,0)),0)))</f>
        <v/>
      </c>
      <c r="M3755" s="52">
        <f>IF(OR(K3755="",$O3755=0),IF(K3755="","",0),IF($P3755=1,0,K3755*(N(INDEX(Settings!$E$11:$E$18,$O3755))+N(INDEX(Settings!$G$11:$G$18,$O3755)))+N(INDEX(Settings!$F$11:$F$18,$O3755))))</f>
        <v/>
      </c>
      <c r="N3755" s="53">
        <f>IF(K3755="","",K3755-L3755-M3755-N($I3755)-$P3755*N(Settings!$D$20))</f>
        <v/>
      </c>
      <c r="O3755">
        <f>IF($C3755="",0,IFERROR(MATCH($C3755,Settings!$D$11:$D$18,0),0))</f>
        <v/>
      </c>
      <c r="P3755">
        <f>IF(LOWER(TRIM($J3755&amp;""))="x",1,0)</f>
        <v/>
      </c>
    </row>
    <row r="3756">
      <c r="A3756" s="49" t="n"/>
      <c r="B3756" s="50" t="n"/>
      <c r="C3756" s="50" t="n"/>
      <c r="D3756" s="50" t="n"/>
      <c r="E3756" s="50" t="n"/>
      <c r="F3756" s="51" t="n"/>
      <c r="G3756" s="51" t="n"/>
      <c r="H3756" s="51" t="n"/>
      <c r="I3756" s="51" t="n"/>
      <c r="J3756" s="50" t="n"/>
      <c r="K3756" s="52">
        <f>IF(OR($A3756="",$E3756=""),"",IF($P3756=1,0,N($E3756)*N($F3756)-N($G3756)+N($H3756)))</f>
        <v/>
      </c>
      <c r="L3756" s="52">
        <f>IF(K3756="","",IF($P3756=1,0,N($E3756)*IFERROR(INDEX(Products!$D$8:$D$307,MATCH($D3756,Products!$A$8:$A$307,0)),0)))</f>
        <v/>
      </c>
      <c r="M3756" s="52">
        <f>IF(OR(K3756="",$O3756=0),IF(K3756="","",0),IF($P3756=1,0,K3756*(N(INDEX(Settings!$E$11:$E$18,$O3756))+N(INDEX(Settings!$G$11:$G$18,$O3756)))+N(INDEX(Settings!$F$11:$F$18,$O3756))))</f>
        <v/>
      </c>
      <c r="N3756" s="53">
        <f>IF(K3756="","",K3756-L3756-M3756-N($I3756)-$P3756*N(Settings!$D$20))</f>
        <v/>
      </c>
      <c r="O3756">
        <f>IF($C3756="",0,IFERROR(MATCH($C3756,Settings!$D$11:$D$18,0),0))</f>
        <v/>
      </c>
      <c r="P3756">
        <f>IF(LOWER(TRIM($J3756&amp;""))="x",1,0)</f>
        <v/>
      </c>
    </row>
    <row r="3757">
      <c r="A3757" s="49" t="n"/>
      <c r="B3757" s="50" t="n"/>
      <c r="C3757" s="50" t="n"/>
      <c r="D3757" s="50" t="n"/>
      <c r="E3757" s="50" t="n"/>
      <c r="F3757" s="51" t="n"/>
      <c r="G3757" s="51" t="n"/>
      <c r="H3757" s="51" t="n"/>
      <c r="I3757" s="51" t="n"/>
      <c r="J3757" s="50" t="n"/>
      <c r="K3757" s="52">
        <f>IF(OR($A3757="",$E3757=""),"",IF($P3757=1,0,N($E3757)*N($F3757)-N($G3757)+N($H3757)))</f>
        <v/>
      </c>
      <c r="L3757" s="52">
        <f>IF(K3757="","",IF($P3757=1,0,N($E3757)*IFERROR(INDEX(Products!$D$8:$D$307,MATCH($D3757,Products!$A$8:$A$307,0)),0)))</f>
        <v/>
      </c>
      <c r="M3757" s="52">
        <f>IF(OR(K3757="",$O3757=0),IF(K3757="","",0),IF($P3757=1,0,K3757*(N(INDEX(Settings!$E$11:$E$18,$O3757))+N(INDEX(Settings!$G$11:$G$18,$O3757)))+N(INDEX(Settings!$F$11:$F$18,$O3757))))</f>
        <v/>
      </c>
      <c r="N3757" s="53">
        <f>IF(K3757="","",K3757-L3757-M3757-N($I3757)-$P3757*N(Settings!$D$20))</f>
        <v/>
      </c>
      <c r="O3757">
        <f>IF($C3757="",0,IFERROR(MATCH($C3757,Settings!$D$11:$D$18,0),0))</f>
        <v/>
      </c>
      <c r="P3757">
        <f>IF(LOWER(TRIM($J3757&amp;""))="x",1,0)</f>
        <v/>
      </c>
    </row>
    <row r="3758">
      <c r="A3758" s="49" t="n"/>
      <c r="B3758" s="50" t="n"/>
      <c r="C3758" s="50" t="n"/>
      <c r="D3758" s="50" t="n"/>
      <c r="E3758" s="50" t="n"/>
      <c r="F3758" s="51" t="n"/>
      <c r="G3758" s="51" t="n"/>
      <c r="H3758" s="51" t="n"/>
      <c r="I3758" s="51" t="n"/>
      <c r="J3758" s="50" t="n"/>
      <c r="K3758" s="52">
        <f>IF(OR($A3758="",$E3758=""),"",IF($P3758=1,0,N($E3758)*N($F3758)-N($G3758)+N($H3758)))</f>
        <v/>
      </c>
      <c r="L3758" s="52">
        <f>IF(K3758="","",IF($P3758=1,0,N($E3758)*IFERROR(INDEX(Products!$D$8:$D$307,MATCH($D3758,Products!$A$8:$A$307,0)),0)))</f>
        <v/>
      </c>
      <c r="M3758" s="52">
        <f>IF(OR(K3758="",$O3758=0),IF(K3758="","",0),IF($P3758=1,0,K3758*(N(INDEX(Settings!$E$11:$E$18,$O3758))+N(INDEX(Settings!$G$11:$G$18,$O3758)))+N(INDEX(Settings!$F$11:$F$18,$O3758))))</f>
        <v/>
      </c>
      <c r="N3758" s="53">
        <f>IF(K3758="","",K3758-L3758-M3758-N($I3758)-$P3758*N(Settings!$D$20))</f>
        <v/>
      </c>
      <c r="O3758">
        <f>IF($C3758="",0,IFERROR(MATCH($C3758,Settings!$D$11:$D$18,0),0))</f>
        <v/>
      </c>
      <c r="P3758">
        <f>IF(LOWER(TRIM($J3758&amp;""))="x",1,0)</f>
        <v/>
      </c>
    </row>
    <row r="3759">
      <c r="A3759" s="49" t="n"/>
      <c r="B3759" s="50" t="n"/>
      <c r="C3759" s="50" t="n"/>
      <c r="D3759" s="50" t="n"/>
      <c r="E3759" s="50" t="n"/>
      <c r="F3759" s="51" t="n"/>
      <c r="G3759" s="51" t="n"/>
      <c r="H3759" s="51" t="n"/>
      <c r="I3759" s="51" t="n"/>
      <c r="J3759" s="50" t="n"/>
      <c r="K3759" s="52">
        <f>IF(OR($A3759="",$E3759=""),"",IF($P3759=1,0,N($E3759)*N($F3759)-N($G3759)+N($H3759)))</f>
        <v/>
      </c>
      <c r="L3759" s="52">
        <f>IF(K3759="","",IF($P3759=1,0,N($E3759)*IFERROR(INDEX(Products!$D$8:$D$307,MATCH($D3759,Products!$A$8:$A$307,0)),0)))</f>
        <v/>
      </c>
      <c r="M3759" s="52">
        <f>IF(OR(K3759="",$O3759=0),IF(K3759="","",0),IF($P3759=1,0,K3759*(N(INDEX(Settings!$E$11:$E$18,$O3759))+N(INDEX(Settings!$G$11:$G$18,$O3759)))+N(INDEX(Settings!$F$11:$F$18,$O3759))))</f>
        <v/>
      </c>
      <c r="N3759" s="53">
        <f>IF(K3759="","",K3759-L3759-M3759-N($I3759)-$P3759*N(Settings!$D$20))</f>
        <v/>
      </c>
      <c r="O3759">
        <f>IF($C3759="",0,IFERROR(MATCH($C3759,Settings!$D$11:$D$18,0),0))</f>
        <v/>
      </c>
      <c r="P3759">
        <f>IF(LOWER(TRIM($J3759&amp;""))="x",1,0)</f>
        <v/>
      </c>
    </row>
    <row r="3760">
      <c r="A3760" s="49" t="n"/>
      <c r="B3760" s="50" t="n"/>
      <c r="C3760" s="50" t="n"/>
      <c r="D3760" s="50" t="n"/>
      <c r="E3760" s="50" t="n"/>
      <c r="F3760" s="51" t="n"/>
      <c r="G3760" s="51" t="n"/>
      <c r="H3760" s="51" t="n"/>
      <c r="I3760" s="51" t="n"/>
      <c r="J3760" s="50" t="n"/>
      <c r="K3760" s="52">
        <f>IF(OR($A3760="",$E3760=""),"",IF($P3760=1,0,N($E3760)*N($F3760)-N($G3760)+N($H3760)))</f>
        <v/>
      </c>
      <c r="L3760" s="52">
        <f>IF(K3760="","",IF($P3760=1,0,N($E3760)*IFERROR(INDEX(Products!$D$8:$D$307,MATCH($D3760,Products!$A$8:$A$307,0)),0)))</f>
        <v/>
      </c>
      <c r="M3760" s="52">
        <f>IF(OR(K3760="",$O3760=0),IF(K3760="","",0),IF($P3760=1,0,K3760*(N(INDEX(Settings!$E$11:$E$18,$O3760))+N(INDEX(Settings!$G$11:$G$18,$O3760)))+N(INDEX(Settings!$F$11:$F$18,$O3760))))</f>
        <v/>
      </c>
      <c r="N3760" s="53">
        <f>IF(K3760="","",K3760-L3760-M3760-N($I3760)-$P3760*N(Settings!$D$20))</f>
        <v/>
      </c>
      <c r="O3760">
        <f>IF($C3760="",0,IFERROR(MATCH($C3760,Settings!$D$11:$D$18,0),0))</f>
        <v/>
      </c>
      <c r="P3760">
        <f>IF(LOWER(TRIM($J3760&amp;""))="x",1,0)</f>
        <v/>
      </c>
    </row>
    <row r="3761">
      <c r="A3761" s="49" t="n"/>
      <c r="B3761" s="50" t="n"/>
      <c r="C3761" s="50" t="n"/>
      <c r="D3761" s="50" t="n"/>
      <c r="E3761" s="50" t="n"/>
      <c r="F3761" s="51" t="n"/>
      <c r="G3761" s="51" t="n"/>
      <c r="H3761" s="51" t="n"/>
      <c r="I3761" s="51" t="n"/>
      <c r="J3761" s="50" t="n"/>
      <c r="K3761" s="52">
        <f>IF(OR($A3761="",$E3761=""),"",IF($P3761=1,0,N($E3761)*N($F3761)-N($G3761)+N($H3761)))</f>
        <v/>
      </c>
      <c r="L3761" s="52">
        <f>IF(K3761="","",IF($P3761=1,0,N($E3761)*IFERROR(INDEX(Products!$D$8:$D$307,MATCH($D3761,Products!$A$8:$A$307,0)),0)))</f>
        <v/>
      </c>
      <c r="M3761" s="52">
        <f>IF(OR(K3761="",$O3761=0),IF(K3761="","",0),IF($P3761=1,0,K3761*(N(INDEX(Settings!$E$11:$E$18,$O3761))+N(INDEX(Settings!$G$11:$G$18,$O3761)))+N(INDEX(Settings!$F$11:$F$18,$O3761))))</f>
        <v/>
      </c>
      <c r="N3761" s="53">
        <f>IF(K3761="","",K3761-L3761-M3761-N($I3761)-$P3761*N(Settings!$D$20))</f>
        <v/>
      </c>
      <c r="O3761">
        <f>IF($C3761="",0,IFERROR(MATCH($C3761,Settings!$D$11:$D$18,0),0))</f>
        <v/>
      </c>
      <c r="P3761">
        <f>IF(LOWER(TRIM($J3761&amp;""))="x",1,0)</f>
        <v/>
      </c>
    </row>
    <row r="3762">
      <c r="A3762" s="49" t="n"/>
      <c r="B3762" s="50" t="n"/>
      <c r="C3762" s="50" t="n"/>
      <c r="D3762" s="50" t="n"/>
      <c r="E3762" s="50" t="n"/>
      <c r="F3762" s="51" t="n"/>
      <c r="G3762" s="51" t="n"/>
      <c r="H3762" s="51" t="n"/>
      <c r="I3762" s="51" t="n"/>
      <c r="J3762" s="50" t="n"/>
      <c r="K3762" s="52">
        <f>IF(OR($A3762="",$E3762=""),"",IF($P3762=1,0,N($E3762)*N($F3762)-N($G3762)+N($H3762)))</f>
        <v/>
      </c>
      <c r="L3762" s="52">
        <f>IF(K3762="","",IF($P3762=1,0,N($E3762)*IFERROR(INDEX(Products!$D$8:$D$307,MATCH($D3762,Products!$A$8:$A$307,0)),0)))</f>
        <v/>
      </c>
      <c r="M3762" s="52">
        <f>IF(OR(K3762="",$O3762=0),IF(K3762="","",0),IF($P3762=1,0,K3762*(N(INDEX(Settings!$E$11:$E$18,$O3762))+N(INDEX(Settings!$G$11:$G$18,$O3762)))+N(INDEX(Settings!$F$11:$F$18,$O3762))))</f>
        <v/>
      </c>
      <c r="N3762" s="53">
        <f>IF(K3762="","",K3762-L3762-M3762-N($I3762)-$P3762*N(Settings!$D$20))</f>
        <v/>
      </c>
      <c r="O3762">
        <f>IF($C3762="",0,IFERROR(MATCH($C3762,Settings!$D$11:$D$18,0),0))</f>
        <v/>
      </c>
      <c r="P3762">
        <f>IF(LOWER(TRIM($J3762&amp;""))="x",1,0)</f>
        <v/>
      </c>
    </row>
    <row r="3763">
      <c r="A3763" s="49" t="n"/>
      <c r="B3763" s="50" t="n"/>
      <c r="C3763" s="50" t="n"/>
      <c r="D3763" s="50" t="n"/>
      <c r="E3763" s="50" t="n"/>
      <c r="F3763" s="51" t="n"/>
      <c r="G3763" s="51" t="n"/>
      <c r="H3763" s="51" t="n"/>
      <c r="I3763" s="51" t="n"/>
      <c r="J3763" s="50" t="n"/>
      <c r="K3763" s="52">
        <f>IF(OR($A3763="",$E3763=""),"",IF($P3763=1,0,N($E3763)*N($F3763)-N($G3763)+N($H3763)))</f>
        <v/>
      </c>
      <c r="L3763" s="52">
        <f>IF(K3763="","",IF($P3763=1,0,N($E3763)*IFERROR(INDEX(Products!$D$8:$D$307,MATCH($D3763,Products!$A$8:$A$307,0)),0)))</f>
        <v/>
      </c>
      <c r="M3763" s="52">
        <f>IF(OR(K3763="",$O3763=0),IF(K3763="","",0),IF($P3763=1,0,K3763*(N(INDEX(Settings!$E$11:$E$18,$O3763))+N(INDEX(Settings!$G$11:$G$18,$O3763)))+N(INDEX(Settings!$F$11:$F$18,$O3763))))</f>
        <v/>
      </c>
      <c r="N3763" s="53">
        <f>IF(K3763="","",K3763-L3763-M3763-N($I3763)-$P3763*N(Settings!$D$20))</f>
        <v/>
      </c>
      <c r="O3763">
        <f>IF($C3763="",0,IFERROR(MATCH($C3763,Settings!$D$11:$D$18,0),0))</f>
        <v/>
      </c>
      <c r="P3763">
        <f>IF(LOWER(TRIM($J3763&amp;""))="x",1,0)</f>
        <v/>
      </c>
    </row>
    <row r="3764">
      <c r="A3764" s="49" t="n"/>
      <c r="B3764" s="50" t="n"/>
      <c r="C3764" s="50" t="n"/>
      <c r="D3764" s="50" t="n"/>
      <c r="E3764" s="50" t="n"/>
      <c r="F3764" s="51" t="n"/>
      <c r="G3764" s="51" t="n"/>
      <c r="H3764" s="51" t="n"/>
      <c r="I3764" s="51" t="n"/>
      <c r="J3764" s="50" t="n"/>
      <c r="K3764" s="52">
        <f>IF(OR($A3764="",$E3764=""),"",IF($P3764=1,0,N($E3764)*N($F3764)-N($G3764)+N($H3764)))</f>
        <v/>
      </c>
      <c r="L3764" s="52">
        <f>IF(K3764="","",IF($P3764=1,0,N($E3764)*IFERROR(INDEX(Products!$D$8:$D$307,MATCH($D3764,Products!$A$8:$A$307,0)),0)))</f>
        <v/>
      </c>
      <c r="M3764" s="52">
        <f>IF(OR(K3764="",$O3764=0),IF(K3764="","",0),IF($P3764=1,0,K3764*(N(INDEX(Settings!$E$11:$E$18,$O3764))+N(INDEX(Settings!$G$11:$G$18,$O3764)))+N(INDEX(Settings!$F$11:$F$18,$O3764))))</f>
        <v/>
      </c>
      <c r="N3764" s="53">
        <f>IF(K3764="","",K3764-L3764-M3764-N($I3764)-$P3764*N(Settings!$D$20))</f>
        <v/>
      </c>
      <c r="O3764">
        <f>IF($C3764="",0,IFERROR(MATCH($C3764,Settings!$D$11:$D$18,0),0))</f>
        <v/>
      </c>
      <c r="P3764">
        <f>IF(LOWER(TRIM($J3764&amp;""))="x",1,0)</f>
        <v/>
      </c>
    </row>
    <row r="3765">
      <c r="A3765" s="49" t="n"/>
      <c r="B3765" s="50" t="n"/>
      <c r="C3765" s="50" t="n"/>
      <c r="D3765" s="50" t="n"/>
      <c r="E3765" s="50" t="n"/>
      <c r="F3765" s="51" t="n"/>
      <c r="G3765" s="51" t="n"/>
      <c r="H3765" s="51" t="n"/>
      <c r="I3765" s="51" t="n"/>
      <c r="J3765" s="50" t="n"/>
      <c r="K3765" s="52">
        <f>IF(OR($A3765="",$E3765=""),"",IF($P3765=1,0,N($E3765)*N($F3765)-N($G3765)+N($H3765)))</f>
        <v/>
      </c>
      <c r="L3765" s="52">
        <f>IF(K3765="","",IF($P3765=1,0,N($E3765)*IFERROR(INDEX(Products!$D$8:$D$307,MATCH($D3765,Products!$A$8:$A$307,0)),0)))</f>
        <v/>
      </c>
      <c r="M3765" s="52">
        <f>IF(OR(K3765="",$O3765=0),IF(K3765="","",0),IF($P3765=1,0,K3765*(N(INDEX(Settings!$E$11:$E$18,$O3765))+N(INDEX(Settings!$G$11:$G$18,$O3765)))+N(INDEX(Settings!$F$11:$F$18,$O3765))))</f>
        <v/>
      </c>
      <c r="N3765" s="53">
        <f>IF(K3765="","",K3765-L3765-M3765-N($I3765)-$P3765*N(Settings!$D$20))</f>
        <v/>
      </c>
      <c r="O3765">
        <f>IF($C3765="",0,IFERROR(MATCH($C3765,Settings!$D$11:$D$18,0),0))</f>
        <v/>
      </c>
      <c r="P3765">
        <f>IF(LOWER(TRIM($J3765&amp;""))="x",1,0)</f>
        <v/>
      </c>
    </row>
    <row r="3766">
      <c r="A3766" s="49" t="n"/>
      <c r="B3766" s="50" t="n"/>
      <c r="C3766" s="50" t="n"/>
      <c r="D3766" s="50" t="n"/>
      <c r="E3766" s="50" t="n"/>
      <c r="F3766" s="51" t="n"/>
      <c r="G3766" s="51" t="n"/>
      <c r="H3766" s="51" t="n"/>
      <c r="I3766" s="51" t="n"/>
      <c r="J3766" s="50" t="n"/>
      <c r="K3766" s="52">
        <f>IF(OR($A3766="",$E3766=""),"",IF($P3766=1,0,N($E3766)*N($F3766)-N($G3766)+N($H3766)))</f>
        <v/>
      </c>
      <c r="L3766" s="52">
        <f>IF(K3766="","",IF($P3766=1,0,N($E3766)*IFERROR(INDEX(Products!$D$8:$D$307,MATCH($D3766,Products!$A$8:$A$307,0)),0)))</f>
        <v/>
      </c>
      <c r="M3766" s="52">
        <f>IF(OR(K3766="",$O3766=0),IF(K3766="","",0),IF($P3766=1,0,K3766*(N(INDEX(Settings!$E$11:$E$18,$O3766))+N(INDEX(Settings!$G$11:$G$18,$O3766)))+N(INDEX(Settings!$F$11:$F$18,$O3766))))</f>
        <v/>
      </c>
      <c r="N3766" s="53">
        <f>IF(K3766="","",K3766-L3766-M3766-N($I3766)-$P3766*N(Settings!$D$20))</f>
        <v/>
      </c>
      <c r="O3766">
        <f>IF($C3766="",0,IFERROR(MATCH($C3766,Settings!$D$11:$D$18,0),0))</f>
        <v/>
      </c>
      <c r="P3766">
        <f>IF(LOWER(TRIM($J3766&amp;""))="x",1,0)</f>
        <v/>
      </c>
    </row>
    <row r="3767">
      <c r="A3767" s="49" t="n"/>
      <c r="B3767" s="50" t="n"/>
      <c r="C3767" s="50" t="n"/>
      <c r="D3767" s="50" t="n"/>
      <c r="E3767" s="50" t="n"/>
      <c r="F3767" s="51" t="n"/>
      <c r="G3767" s="51" t="n"/>
      <c r="H3767" s="51" t="n"/>
      <c r="I3767" s="51" t="n"/>
      <c r="J3767" s="50" t="n"/>
      <c r="K3767" s="52">
        <f>IF(OR($A3767="",$E3767=""),"",IF($P3767=1,0,N($E3767)*N($F3767)-N($G3767)+N($H3767)))</f>
        <v/>
      </c>
      <c r="L3767" s="52">
        <f>IF(K3767="","",IF($P3767=1,0,N($E3767)*IFERROR(INDEX(Products!$D$8:$D$307,MATCH($D3767,Products!$A$8:$A$307,0)),0)))</f>
        <v/>
      </c>
      <c r="M3767" s="52">
        <f>IF(OR(K3767="",$O3767=0),IF(K3767="","",0),IF($P3767=1,0,K3767*(N(INDEX(Settings!$E$11:$E$18,$O3767))+N(INDEX(Settings!$G$11:$G$18,$O3767)))+N(INDEX(Settings!$F$11:$F$18,$O3767))))</f>
        <v/>
      </c>
      <c r="N3767" s="53">
        <f>IF(K3767="","",K3767-L3767-M3767-N($I3767)-$P3767*N(Settings!$D$20))</f>
        <v/>
      </c>
      <c r="O3767">
        <f>IF($C3767="",0,IFERROR(MATCH($C3767,Settings!$D$11:$D$18,0),0))</f>
        <v/>
      </c>
      <c r="P3767">
        <f>IF(LOWER(TRIM($J3767&amp;""))="x",1,0)</f>
        <v/>
      </c>
    </row>
    <row r="3768">
      <c r="A3768" s="49" t="n"/>
      <c r="B3768" s="50" t="n"/>
      <c r="C3768" s="50" t="n"/>
      <c r="D3768" s="50" t="n"/>
      <c r="E3768" s="50" t="n"/>
      <c r="F3768" s="51" t="n"/>
      <c r="G3768" s="51" t="n"/>
      <c r="H3768" s="51" t="n"/>
      <c r="I3768" s="51" t="n"/>
      <c r="J3768" s="50" t="n"/>
      <c r="K3768" s="52">
        <f>IF(OR($A3768="",$E3768=""),"",IF($P3768=1,0,N($E3768)*N($F3768)-N($G3768)+N($H3768)))</f>
        <v/>
      </c>
      <c r="L3768" s="52">
        <f>IF(K3768="","",IF($P3768=1,0,N($E3768)*IFERROR(INDEX(Products!$D$8:$D$307,MATCH($D3768,Products!$A$8:$A$307,0)),0)))</f>
        <v/>
      </c>
      <c r="M3768" s="52">
        <f>IF(OR(K3768="",$O3768=0),IF(K3768="","",0),IF($P3768=1,0,K3768*(N(INDEX(Settings!$E$11:$E$18,$O3768))+N(INDEX(Settings!$G$11:$G$18,$O3768)))+N(INDEX(Settings!$F$11:$F$18,$O3768))))</f>
        <v/>
      </c>
      <c r="N3768" s="53">
        <f>IF(K3768="","",K3768-L3768-M3768-N($I3768)-$P3768*N(Settings!$D$20))</f>
        <v/>
      </c>
      <c r="O3768">
        <f>IF($C3768="",0,IFERROR(MATCH($C3768,Settings!$D$11:$D$18,0),0))</f>
        <v/>
      </c>
      <c r="P3768">
        <f>IF(LOWER(TRIM($J3768&amp;""))="x",1,0)</f>
        <v/>
      </c>
    </row>
    <row r="3769">
      <c r="A3769" s="49" t="n"/>
      <c r="B3769" s="50" t="n"/>
      <c r="C3769" s="50" t="n"/>
      <c r="D3769" s="50" t="n"/>
      <c r="E3769" s="50" t="n"/>
      <c r="F3769" s="51" t="n"/>
      <c r="G3769" s="51" t="n"/>
      <c r="H3769" s="51" t="n"/>
      <c r="I3769" s="51" t="n"/>
      <c r="J3769" s="50" t="n"/>
      <c r="K3769" s="52">
        <f>IF(OR($A3769="",$E3769=""),"",IF($P3769=1,0,N($E3769)*N($F3769)-N($G3769)+N($H3769)))</f>
        <v/>
      </c>
      <c r="L3769" s="52">
        <f>IF(K3769="","",IF($P3769=1,0,N($E3769)*IFERROR(INDEX(Products!$D$8:$D$307,MATCH($D3769,Products!$A$8:$A$307,0)),0)))</f>
        <v/>
      </c>
      <c r="M3769" s="52">
        <f>IF(OR(K3769="",$O3769=0),IF(K3769="","",0),IF($P3769=1,0,K3769*(N(INDEX(Settings!$E$11:$E$18,$O3769))+N(INDEX(Settings!$G$11:$G$18,$O3769)))+N(INDEX(Settings!$F$11:$F$18,$O3769))))</f>
        <v/>
      </c>
      <c r="N3769" s="53">
        <f>IF(K3769="","",K3769-L3769-M3769-N($I3769)-$P3769*N(Settings!$D$20))</f>
        <v/>
      </c>
      <c r="O3769">
        <f>IF($C3769="",0,IFERROR(MATCH($C3769,Settings!$D$11:$D$18,0),0))</f>
        <v/>
      </c>
      <c r="P3769">
        <f>IF(LOWER(TRIM($J3769&amp;""))="x",1,0)</f>
        <v/>
      </c>
    </row>
    <row r="3770">
      <c r="A3770" s="49" t="n"/>
      <c r="B3770" s="50" t="n"/>
      <c r="C3770" s="50" t="n"/>
      <c r="D3770" s="50" t="n"/>
      <c r="E3770" s="50" t="n"/>
      <c r="F3770" s="51" t="n"/>
      <c r="G3770" s="51" t="n"/>
      <c r="H3770" s="51" t="n"/>
      <c r="I3770" s="51" t="n"/>
      <c r="J3770" s="50" t="n"/>
      <c r="K3770" s="52">
        <f>IF(OR($A3770="",$E3770=""),"",IF($P3770=1,0,N($E3770)*N($F3770)-N($G3770)+N($H3770)))</f>
        <v/>
      </c>
      <c r="L3770" s="52">
        <f>IF(K3770="","",IF($P3770=1,0,N($E3770)*IFERROR(INDEX(Products!$D$8:$D$307,MATCH($D3770,Products!$A$8:$A$307,0)),0)))</f>
        <v/>
      </c>
      <c r="M3770" s="52">
        <f>IF(OR(K3770="",$O3770=0),IF(K3770="","",0),IF($P3770=1,0,K3770*(N(INDEX(Settings!$E$11:$E$18,$O3770))+N(INDEX(Settings!$G$11:$G$18,$O3770)))+N(INDEX(Settings!$F$11:$F$18,$O3770))))</f>
        <v/>
      </c>
      <c r="N3770" s="53">
        <f>IF(K3770="","",K3770-L3770-M3770-N($I3770)-$P3770*N(Settings!$D$20))</f>
        <v/>
      </c>
      <c r="O3770">
        <f>IF($C3770="",0,IFERROR(MATCH($C3770,Settings!$D$11:$D$18,0),0))</f>
        <v/>
      </c>
      <c r="P3770">
        <f>IF(LOWER(TRIM($J3770&amp;""))="x",1,0)</f>
        <v/>
      </c>
    </row>
    <row r="3771">
      <c r="A3771" s="49" t="n"/>
      <c r="B3771" s="50" t="n"/>
      <c r="C3771" s="50" t="n"/>
      <c r="D3771" s="50" t="n"/>
      <c r="E3771" s="50" t="n"/>
      <c r="F3771" s="51" t="n"/>
      <c r="G3771" s="51" t="n"/>
      <c r="H3771" s="51" t="n"/>
      <c r="I3771" s="51" t="n"/>
      <c r="J3771" s="50" t="n"/>
      <c r="K3771" s="52">
        <f>IF(OR($A3771="",$E3771=""),"",IF($P3771=1,0,N($E3771)*N($F3771)-N($G3771)+N($H3771)))</f>
        <v/>
      </c>
      <c r="L3771" s="52">
        <f>IF(K3771="","",IF($P3771=1,0,N($E3771)*IFERROR(INDEX(Products!$D$8:$D$307,MATCH($D3771,Products!$A$8:$A$307,0)),0)))</f>
        <v/>
      </c>
      <c r="M3771" s="52">
        <f>IF(OR(K3771="",$O3771=0),IF(K3771="","",0),IF($P3771=1,0,K3771*(N(INDEX(Settings!$E$11:$E$18,$O3771))+N(INDEX(Settings!$G$11:$G$18,$O3771)))+N(INDEX(Settings!$F$11:$F$18,$O3771))))</f>
        <v/>
      </c>
      <c r="N3771" s="53">
        <f>IF(K3771="","",K3771-L3771-M3771-N($I3771)-$P3771*N(Settings!$D$20))</f>
        <v/>
      </c>
      <c r="O3771">
        <f>IF($C3771="",0,IFERROR(MATCH($C3771,Settings!$D$11:$D$18,0),0))</f>
        <v/>
      </c>
      <c r="P3771">
        <f>IF(LOWER(TRIM($J3771&amp;""))="x",1,0)</f>
        <v/>
      </c>
    </row>
    <row r="3772">
      <c r="A3772" s="49" t="n"/>
      <c r="B3772" s="50" t="n"/>
      <c r="C3772" s="50" t="n"/>
      <c r="D3772" s="50" t="n"/>
      <c r="E3772" s="50" t="n"/>
      <c r="F3772" s="51" t="n"/>
      <c r="G3772" s="51" t="n"/>
      <c r="H3772" s="51" t="n"/>
      <c r="I3772" s="51" t="n"/>
      <c r="J3772" s="50" t="n"/>
      <c r="K3772" s="52">
        <f>IF(OR($A3772="",$E3772=""),"",IF($P3772=1,0,N($E3772)*N($F3772)-N($G3772)+N($H3772)))</f>
        <v/>
      </c>
      <c r="L3772" s="52">
        <f>IF(K3772="","",IF($P3772=1,0,N($E3772)*IFERROR(INDEX(Products!$D$8:$D$307,MATCH($D3772,Products!$A$8:$A$307,0)),0)))</f>
        <v/>
      </c>
      <c r="M3772" s="52">
        <f>IF(OR(K3772="",$O3772=0),IF(K3772="","",0),IF($P3772=1,0,K3772*(N(INDEX(Settings!$E$11:$E$18,$O3772))+N(INDEX(Settings!$G$11:$G$18,$O3772)))+N(INDEX(Settings!$F$11:$F$18,$O3772))))</f>
        <v/>
      </c>
      <c r="N3772" s="53">
        <f>IF(K3772="","",K3772-L3772-M3772-N($I3772)-$P3772*N(Settings!$D$20))</f>
        <v/>
      </c>
      <c r="O3772">
        <f>IF($C3772="",0,IFERROR(MATCH($C3772,Settings!$D$11:$D$18,0),0))</f>
        <v/>
      </c>
      <c r="P3772">
        <f>IF(LOWER(TRIM($J3772&amp;""))="x",1,0)</f>
        <v/>
      </c>
    </row>
    <row r="3773">
      <c r="A3773" s="49" t="n"/>
      <c r="B3773" s="50" t="n"/>
      <c r="C3773" s="50" t="n"/>
      <c r="D3773" s="50" t="n"/>
      <c r="E3773" s="50" t="n"/>
      <c r="F3773" s="51" t="n"/>
      <c r="G3773" s="51" t="n"/>
      <c r="H3773" s="51" t="n"/>
      <c r="I3773" s="51" t="n"/>
      <c r="J3773" s="50" t="n"/>
      <c r="K3773" s="52">
        <f>IF(OR($A3773="",$E3773=""),"",IF($P3773=1,0,N($E3773)*N($F3773)-N($G3773)+N($H3773)))</f>
        <v/>
      </c>
      <c r="L3773" s="52">
        <f>IF(K3773="","",IF($P3773=1,0,N($E3773)*IFERROR(INDEX(Products!$D$8:$D$307,MATCH($D3773,Products!$A$8:$A$307,0)),0)))</f>
        <v/>
      </c>
      <c r="M3773" s="52">
        <f>IF(OR(K3773="",$O3773=0),IF(K3773="","",0),IF($P3773=1,0,K3773*(N(INDEX(Settings!$E$11:$E$18,$O3773))+N(INDEX(Settings!$G$11:$G$18,$O3773)))+N(INDEX(Settings!$F$11:$F$18,$O3773))))</f>
        <v/>
      </c>
      <c r="N3773" s="53">
        <f>IF(K3773="","",K3773-L3773-M3773-N($I3773)-$P3773*N(Settings!$D$20))</f>
        <v/>
      </c>
      <c r="O3773">
        <f>IF($C3773="",0,IFERROR(MATCH($C3773,Settings!$D$11:$D$18,0),0))</f>
        <v/>
      </c>
      <c r="P3773">
        <f>IF(LOWER(TRIM($J3773&amp;""))="x",1,0)</f>
        <v/>
      </c>
    </row>
    <row r="3774">
      <c r="A3774" s="49" t="n"/>
      <c r="B3774" s="50" t="n"/>
      <c r="C3774" s="50" t="n"/>
      <c r="D3774" s="50" t="n"/>
      <c r="E3774" s="50" t="n"/>
      <c r="F3774" s="51" t="n"/>
      <c r="G3774" s="51" t="n"/>
      <c r="H3774" s="51" t="n"/>
      <c r="I3774" s="51" t="n"/>
      <c r="J3774" s="50" t="n"/>
      <c r="K3774" s="52">
        <f>IF(OR($A3774="",$E3774=""),"",IF($P3774=1,0,N($E3774)*N($F3774)-N($G3774)+N($H3774)))</f>
        <v/>
      </c>
      <c r="L3774" s="52">
        <f>IF(K3774="","",IF($P3774=1,0,N($E3774)*IFERROR(INDEX(Products!$D$8:$D$307,MATCH($D3774,Products!$A$8:$A$307,0)),0)))</f>
        <v/>
      </c>
      <c r="M3774" s="52">
        <f>IF(OR(K3774="",$O3774=0),IF(K3774="","",0),IF($P3774=1,0,K3774*(N(INDEX(Settings!$E$11:$E$18,$O3774))+N(INDEX(Settings!$G$11:$G$18,$O3774)))+N(INDEX(Settings!$F$11:$F$18,$O3774))))</f>
        <v/>
      </c>
      <c r="N3774" s="53">
        <f>IF(K3774="","",K3774-L3774-M3774-N($I3774)-$P3774*N(Settings!$D$20))</f>
        <v/>
      </c>
      <c r="O3774">
        <f>IF($C3774="",0,IFERROR(MATCH($C3774,Settings!$D$11:$D$18,0),0))</f>
        <v/>
      </c>
      <c r="P3774">
        <f>IF(LOWER(TRIM($J3774&amp;""))="x",1,0)</f>
        <v/>
      </c>
    </row>
    <row r="3775">
      <c r="A3775" s="49" t="n"/>
      <c r="B3775" s="50" t="n"/>
      <c r="C3775" s="50" t="n"/>
      <c r="D3775" s="50" t="n"/>
      <c r="E3775" s="50" t="n"/>
      <c r="F3775" s="51" t="n"/>
      <c r="G3775" s="51" t="n"/>
      <c r="H3775" s="51" t="n"/>
      <c r="I3775" s="51" t="n"/>
      <c r="J3775" s="50" t="n"/>
      <c r="K3775" s="52">
        <f>IF(OR($A3775="",$E3775=""),"",IF($P3775=1,0,N($E3775)*N($F3775)-N($G3775)+N($H3775)))</f>
        <v/>
      </c>
      <c r="L3775" s="52">
        <f>IF(K3775="","",IF($P3775=1,0,N($E3775)*IFERROR(INDEX(Products!$D$8:$D$307,MATCH($D3775,Products!$A$8:$A$307,0)),0)))</f>
        <v/>
      </c>
      <c r="M3775" s="52">
        <f>IF(OR(K3775="",$O3775=0),IF(K3775="","",0),IF($P3775=1,0,K3775*(N(INDEX(Settings!$E$11:$E$18,$O3775))+N(INDEX(Settings!$G$11:$G$18,$O3775)))+N(INDEX(Settings!$F$11:$F$18,$O3775))))</f>
        <v/>
      </c>
      <c r="N3775" s="53">
        <f>IF(K3775="","",K3775-L3775-M3775-N($I3775)-$P3775*N(Settings!$D$20))</f>
        <v/>
      </c>
      <c r="O3775">
        <f>IF($C3775="",0,IFERROR(MATCH($C3775,Settings!$D$11:$D$18,0),0))</f>
        <v/>
      </c>
      <c r="P3775">
        <f>IF(LOWER(TRIM($J3775&amp;""))="x",1,0)</f>
        <v/>
      </c>
    </row>
    <row r="3776">
      <c r="A3776" s="49" t="n"/>
      <c r="B3776" s="50" t="n"/>
      <c r="C3776" s="50" t="n"/>
      <c r="D3776" s="50" t="n"/>
      <c r="E3776" s="50" t="n"/>
      <c r="F3776" s="51" t="n"/>
      <c r="G3776" s="51" t="n"/>
      <c r="H3776" s="51" t="n"/>
      <c r="I3776" s="51" t="n"/>
      <c r="J3776" s="50" t="n"/>
      <c r="K3776" s="52">
        <f>IF(OR($A3776="",$E3776=""),"",IF($P3776=1,0,N($E3776)*N($F3776)-N($G3776)+N($H3776)))</f>
        <v/>
      </c>
      <c r="L3776" s="52">
        <f>IF(K3776="","",IF($P3776=1,0,N($E3776)*IFERROR(INDEX(Products!$D$8:$D$307,MATCH($D3776,Products!$A$8:$A$307,0)),0)))</f>
        <v/>
      </c>
      <c r="M3776" s="52">
        <f>IF(OR(K3776="",$O3776=0),IF(K3776="","",0),IF($P3776=1,0,K3776*(N(INDEX(Settings!$E$11:$E$18,$O3776))+N(INDEX(Settings!$G$11:$G$18,$O3776)))+N(INDEX(Settings!$F$11:$F$18,$O3776))))</f>
        <v/>
      </c>
      <c r="N3776" s="53">
        <f>IF(K3776="","",K3776-L3776-M3776-N($I3776)-$P3776*N(Settings!$D$20))</f>
        <v/>
      </c>
      <c r="O3776">
        <f>IF($C3776="",0,IFERROR(MATCH($C3776,Settings!$D$11:$D$18,0),0))</f>
        <v/>
      </c>
      <c r="P3776">
        <f>IF(LOWER(TRIM($J3776&amp;""))="x",1,0)</f>
        <v/>
      </c>
    </row>
    <row r="3777">
      <c r="A3777" s="49" t="n"/>
      <c r="B3777" s="50" t="n"/>
      <c r="C3777" s="50" t="n"/>
      <c r="D3777" s="50" t="n"/>
      <c r="E3777" s="50" t="n"/>
      <c r="F3777" s="51" t="n"/>
      <c r="G3777" s="51" t="n"/>
      <c r="H3777" s="51" t="n"/>
      <c r="I3777" s="51" t="n"/>
      <c r="J3777" s="50" t="n"/>
      <c r="K3777" s="52">
        <f>IF(OR($A3777="",$E3777=""),"",IF($P3777=1,0,N($E3777)*N($F3777)-N($G3777)+N($H3777)))</f>
        <v/>
      </c>
      <c r="L3777" s="52">
        <f>IF(K3777="","",IF($P3777=1,0,N($E3777)*IFERROR(INDEX(Products!$D$8:$D$307,MATCH($D3777,Products!$A$8:$A$307,0)),0)))</f>
        <v/>
      </c>
      <c r="M3777" s="52">
        <f>IF(OR(K3777="",$O3777=0),IF(K3777="","",0),IF($P3777=1,0,K3777*(N(INDEX(Settings!$E$11:$E$18,$O3777))+N(INDEX(Settings!$G$11:$G$18,$O3777)))+N(INDEX(Settings!$F$11:$F$18,$O3777))))</f>
        <v/>
      </c>
      <c r="N3777" s="53">
        <f>IF(K3777="","",K3777-L3777-M3777-N($I3777)-$P3777*N(Settings!$D$20))</f>
        <v/>
      </c>
      <c r="O3777">
        <f>IF($C3777="",0,IFERROR(MATCH($C3777,Settings!$D$11:$D$18,0),0))</f>
        <v/>
      </c>
      <c r="P3777">
        <f>IF(LOWER(TRIM($J3777&amp;""))="x",1,0)</f>
        <v/>
      </c>
    </row>
    <row r="3778">
      <c r="A3778" s="49" t="n"/>
      <c r="B3778" s="50" t="n"/>
      <c r="C3778" s="50" t="n"/>
      <c r="D3778" s="50" t="n"/>
      <c r="E3778" s="50" t="n"/>
      <c r="F3778" s="51" t="n"/>
      <c r="G3778" s="51" t="n"/>
      <c r="H3778" s="51" t="n"/>
      <c r="I3778" s="51" t="n"/>
      <c r="J3778" s="50" t="n"/>
      <c r="K3778" s="52">
        <f>IF(OR($A3778="",$E3778=""),"",IF($P3778=1,0,N($E3778)*N($F3778)-N($G3778)+N($H3778)))</f>
        <v/>
      </c>
      <c r="L3778" s="52">
        <f>IF(K3778="","",IF($P3778=1,0,N($E3778)*IFERROR(INDEX(Products!$D$8:$D$307,MATCH($D3778,Products!$A$8:$A$307,0)),0)))</f>
        <v/>
      </c>
      <c r="M3778" s="52">
        <f>IF(OR(K3778="",$O3778=0),IF(K3778="","",0),IF($P3778=1,0,K3778*(N(INDEX(Settings!$E$11:$E$18,$O3778))+N(INDEX(Settings!$G$11:$G$18,$O3778)))+N(INDEX(Settings!$F$11:$F$18,$O3778))))</f>
        <v/>
      </c>
      <c r="N3778" s="53">
        <f>IF(K3778="","",K3778-L3778-M3778-N($I3778)-$P3778*N(Settings!$D$20))</f>
        <v/>
      </c>
      <c r="O3778">
        <f>IF($C3778="",0,IFERROR(MATCH($C3778,Settings!$D$11:$D$18,0),0))</f>
        <v/>
      </c>
      <c r="P3778">
        <f>IF(LOWER(TRIM($J3778&amp;""))="x",1,0)</f>
        <v/>
      </c>
    </row>
    <row r="3779">
      <c r="A3779" s="49" t="n"/>
      <c r="B3779" s="50" t="n"/>
      <c r="C3779" s="50" t="n"/>
      <c r="D3779" s="50" t="n"/>
      <c r="E3779" s="50" t="n"/>
      <c r="F3779" s="51" t="n"/>
      <c r="G3779" s="51" t="n"/>
      <c r="H3779" s="51" t="n"/>
      <c r="I3779" s="51" t="n"/>
      <c r="J3779" s="50" t="n"/>
      <c r="K3779" s="52">
        <f>IF(OR($A3779="",$E3779=""),"",IF($P3779=1,0,N($E3779)*N($F3779)-N($G3779)+N($H3779)))</f>
        <v/>
      </c>
      <c r="L3779" s="52">
        <f>IF(K3779="","",IF($P3779=1,0,N($E3779)*IFERROR(INDEX(Products!$D$8:$D$307,MATCH($D3779,Products!$A$8:$A$307,0)),0)))</f>
        <v/>
      </c>
      <c r="M3779" s="52">
        <f>IF(OR(K3779="",$O3779=0),IF(K3779="","",0),IF($P3779=1,0,K3779*(N(INDEX(Settings!$E$11:$E$18,$O3779))+N(INDEX(Settings!$G$11:$G$18,$O3779)))+N(INDEX(Settings!$F$11:$F$18,$O3779))))</f>
        <v/>
      </c>
      <c r="N3779" s="53">
        <f>IF(K3779="","",K3779-L3779-M3779-N($I3779)-$P3779*N(Settings!$D$20))</f>
        <v/>
      </c>
      <c r="O3779">
        <f>IF($C3779="",0,IFERROR(MATCH($C3779,Settings!$D$11:$D$18,0),0))</f>
        <v/>
      </c>
      <c r="P3779">
        <f>IF(LOWER(TRIM($J3779&amp;""))="x",1,0)</f>
        <v/>
      </c>
    </row>
    <row r="3780">
      <c r="A3780" s="49" t="n"/>
      <c r="B3780" s="50" t="n"/>
      <c r="C3780" s="50" t="n"/>
      <c r="D3780" s="50" t="n"/>
      <c r="E3780" s="50" t="n"/>
      <c r="F3780" s="51" t="n"/>
      <c r="G3780" s="51" t="n"/>
      <c r="H3780" s="51" t="n"/>
      <c r="I3780" s="51" t="n"/>
      <c r="J3780" s="50" t="n"/>
      <c r="K3780" s="52">
        <f>IF(OR($A3780="",$E3780=""),"",IF($P3780=1,0,N($E3780)*N($F3780)-N($G3780)+N($H3780)))</f>
        <v/>
      </c>
      <c r="L3780" s="52">
        <f>IF(K3780="","",IF($P3780=1,0,N($E3780)*IFERROR(INDEX(Products!$D$8:$D$307,MATCH($D3780,Products!$A$8:$A$307,0)),0)))</f>
        <v/>
      </c>
      <c r="M3780" s="52">
        <f>IF(OR(K3780="",$O3780=0),IF(K3780="","",0),IF($P3780=1,0,K3780*(N(INDEX(Settings!$E$11:$E$18,$O3780))+N(INDEX(Settings!$G$11:$G$18,$O3780)))+N(INDEX(Settings!$F$11:$F$18,$O3780))))</f>
        <v/>
      </c>
      <c r="N3780" s="53">
        <f>IF(K3780="","",K3780-L3780-M3780-N($I3780)-$P3780*N(Settings!$D$20))</f>
        <v/>
      </c>
      <c r="O3780">
        <f>IF($C3780="",0,IFERROR(MATCH($C3780,Settings!$D$11:$D$18,0),0))</f>
        <v/>
      </c>
      <c r="P3780">
        <f>IF(LOWER(TRIM($J3780&amp;""))="x",1,0)</f>
        <v/>
      </c>
    </row>
    <row r="3781">
      <c r="A3781" s="49" t="n"/>
      <c r="B3781" s="50" t="n"/>
      <c r="C3781" s="50" t="n"/>
      <c r="D3781" s="50" t="n"/>
      <c r="E3781" s="50" t="n"/>
      <c r="F3781" s="51" t="n"/>
      <c r="G3781" s="51" t="n"/>
      <c r="H3781" s="51" t="n"/>
      <c r="I3781" s="51" t="n"/>
      <c r="J3781" s="50" t="n"/>
      <c r="K3781" s="52">
        <f>IF(OR($A3781="",$E3781=""),"",IF($P3781=1,0,N($E3781)*N($F3781)-N($G3781)+N($H3781)))</f>
        <v/>
      </c>
      <c r="L3781" s="52">
        <f>IF(K3781="","",IF($P3781=1,0,N($E3781)*IFERROR(INDEX(Products!$D$8:$D$307,MATCH($D3781,Products!$A$8:$A$307,0)),0)))</f>
        <v/>
      </c>
      <c r="M3781" s="52">
        <f>IF(OR(K3781="",$O3781=0),IF(K3781="","",0),IF($P3781=1,0,K3781*(N(INDEX(Settings!$E$11:$E$18,$O3781))+N(INDEX(Settings!$G$11:$G$18,$O3781)))+N(INDEX(Settings!$F$11:$F$18,$O3781))))</f>
        <v/>
      </c>
      <c r="N3781" s="53">
        <f>IF(K3781="","",K3781-L3781-M3781-N($I3781)-$P3781*N(Settings!$D$20))</f>
        <v/>
      </c>
      <c r="O3781">
        <f>IF($C3781="",0,IFERROR(MATCH($C3781,Settings!$D$11:$D$18,0),0))</f>
        <v/>
      </c>
      <c r="P3781">
        <f>IF(LOWER(TRIM($J3781&amp;""))="x",1,0)</f>
        <v/>
      </c>
    </row>
    <row r="3782">
      <c r="A3782" s="49" t="n"/>
      <c r="B3782" s="50" t="n"/>
      <c r="C3782" s="50" t="n"/>
      <c r="D3782" s="50" t="n"/>
      <c r="E3782" s="50" t="n"/>
      <c r="F3782" s="51" t="n"/>
      <c r="G3782" s="51" t="n"/>
      <c r="H3782" s="51" t="n"/>
      <c r="I3782" s="51" t="n"/>
      <c r="J3782" s="50" t="n"/>
      <c r="K3782" s="52">
        <f>IF(OR($A3782="",$E3782=""),"",IF($P3782=1,0,N($E3782)*N($F3782)-N($G3782)+N($H3782)))</f>
        <v/>
      </c>
      <c r="L3782" s="52">
        <f>IF(K3782="","",IF($P3782=1,0,N($E3782)*IFERROR(INDEX(Products!$D$8:$D$307,MATCH($D3782,Products!$A$8:$A$307,0)),0)))</f>
        <v/>
      </c>
      <c r="M3782" s="52">
        <f>IF(OR(K3782="",$O3782=0),IF(K3782="","",0),IF($P3782=1,0,K3782*(N(INDEX(Settings!$E$11:$E$18,$O3782))+N(INDEX(Settings!$G$11:$G$18,$O3782)))+N(INDEX(Settings!$F$11:$F$18,$O3782))))</f>
        <v/>
      </c>
      <c r="N3782" s="53">
        <f>IF(K3782="","",K3782-L3782-M3782-N($I3782)-$P3782*N(Settings!$D$20))</f>
        <v/>
      </c>
      <c r="O3782">
        <f>IF($C3782="",0,IFERROR(MATCH($C3782,Settings!$D$11:$D$18,0),0))</f>
        <v/>
      </c>
      <c r="P3782">
        <f>IF(LOWER(TRIM($J3782&amp;""))="x",1,0)</f>
        <v/>
      </c>
    </row>
    <row r="3783">
      <c r="A3783" s="49" t="n"/>
      <c r="B3783" s="50" t="n"/>
      <c r="C3783" s="50" t="n"/>
      <c r="D3783" s="50" t="n"/>
      <c r="E3783" s="50" t="n"/>
      <c r="F3783" s="51" t="n"/>
      <c r="G3783" s="51" t="n"/>
      <c r="H3783" s="51" t="n"/>
      <c r="I3783" s="51" t="n"/>
      <c r="J3783" s="50" t="n"/>
      <c r="K3783" s="52">
        <f>IF(OR($A3783="",$E3783=""),"",IF($P3783=1,0,N($E3783)*N($F3783)-N($G3783)+N($H3783)))</f>
        <v/>
      </c>
      <c r="L3783" s="52">
        <f>IF(K3783="","",IF($P3783=1,0,N($E3783)*IFERROR(INDEX(Products!$D$8:$D$307,MATCH($D3783,Products!$A$8:$A$307,0)),0)))</f>
        <v/>
      </c>
      <c r="M3783" s="52">
        <f>IF(OR(K3783="",$O3783=0),IF(K3783="","",0),IF($P3783=1,0,K3783*(N(INDEX(Settings!$E$11:$E$18,$O3783))+N(INDEX(Settings!$G$11:$G$18,$O3783)))+N(INDEX(Settings!$F$11:$F$18,$O3783))))</f>
        <v/>
      </c>
      <c r="N3783" s="53">
        <f>IF(K3783="","",K3783-L3783-M3783-N($I3783)-$P3783*N(Settings!$D$20))</f>
        <v/>
      </c>
      <c r="O3783">
        <f>IF($C3783="",0,IFERROR(MATCH($C3783,Settings!$D$11:$D$18,0),0))</f>
        <v/>
      </c>
      <c r="P3783">
        <f>IF(LOWER(TRIM($J3783&amp;""))="x",1,0)</f>
        <v/>
      </c>
    </row>
    <row r="3784">
      <c r="A3784" s="49" t="n"/>
      <c r="B3784" s="50" t="n"/>
      <c r="C3784" s="50" t="n"/>
      <c r="D3784" s="50" t="n"/>
      <c r="E3784" s="50" t="n"/>
      <c r="F3784" s="51" t="n"/>
      <c r="G3784" s="51" t="n"/>
      <c r="H3784" s="51" t="n"/>
      <c r="I3784" s="51" t="n"/>
      <c r="J3784" s="50" t="n"/>
      <c r="K3784" s="52">
        <f>IF(OR($A3784="",$E3784=""),"",IF($P3784=1,0,N($E3784)*N($F3784)-N($G3784)+N($H3784)))</f>
        <v/>
      </c>
      <c r="L3784" s="52">
        <f>IF(K3784="","",IF($P3784=1,0,N($E3784)*IFERROR(INDEX(Products!$D$8:$D$307,MATCH($D3784,Products!$A$8:$A$307,0)),0)))</f>
        <v/>
      </c>
      <c r="M3784" s="52">
        <f>IF(OR(K3784="",$O3784=0),IF(K3784="","",0),IF($P3784=1,0,K3784*(N(INDEX(Settings!$E$11:$E$18,$O3784))+N(INDEX(Settings!$G$11:$G$18,$O3784)))+N(INDEX(Settings!$F$11:$F$18,$O3784))))</f>
        <v/>
      </c>
      <c r="N3784" s="53">
        <f>IF(K3784="","",K3784-L3784-M3784-N($I3784)-$P3784*N(Settings!$D$20))</f>
        <v/>
      </c>
      <c r="O3784">
        <f>IF($C3784="",0,IFERROR(MATCH($C3784,Settings!$D$11:$D$18,0),0))</f>
        <v/>
      </c>
      <c r="P3784">
        <f>IF(LOWER(TRIM($J3784&amp;""))="x",1,0)</f>
        <v/>
      </c>
    </row>
    <row r="3785">
      <c r="A3785" s="49" t="n"/>
      <c r="B3785" s="50" t="n"/>
      <c r="C3785" s="50" t="n"/>
      <c r="D3785" s="50" t="n"/>
      <c r="E3785" s="50" t="n"/>
      <c r="F3785" s="51" t="n"/>
      <c r="G3785" s="51" t="n"/>
      <c r="H3785" s="51" t="n"/>
      <c r="I3785" s="51" t="n"/>
      <c r="J3785" s="50" t="n"/>
      <c r="K3785" s="52">
        <f>IF(OR($A3785="",$E3785=""),"",IF($P3785=1,0,N($E3785)*N($F3785)-N($G3785)+N($H3785)))</f>
        <v/>
      </c>
      <c r="L3785" s="52">
        <f>IF(K3785="","",IF($P3785=1,0,N($E3785)*IFERROR(INDEX(Products!$D$8:$D$307,MATCH($D3785,Products!$A$8:$A$307,0)),0)))</f>
        <v/>
      </c>
      <c r="M3785" s="52">
        <f>IF(OR(K3785="",$O3785=0),IF(K3785="","",0),IF($P3785=1,0,K3785*(N(INDEX(Settings!$E$11:$E$18,$O3785))+N(INDEX(Settings!$G$11:$G$18,$O3785)))+N(INDEX(Settings!$F$11:$F$18,$O3785))))</f>
        <v/>
      </c>
      <c r="N3785" s="53">
        <f>IF(K3785="","",K3785-L3785-M3785-N($I3785)-$P3785*N(Settings!$D$20))</f>
        <v/>
      </c>
      <c r="O3785">
        <f>IF($C3785="",0,IFERROR(MATCH($C3785,Settings!$D$11:$D$18,0),0))</f>
        <v/>
      </c>
      <c r="P3785">
        <f>IF(LOWER(TRIM($J3785&amp;""))="x",1,0)</f>
        <v/>
      </c>
    </row>
    <row r="3786">
      <c r="A3786" s="49" t="n"/>
      <c r="B3786" s="50" t="n"/>
      <c r="C3786" s="50" t="n"/>
      <c r="D3786" s="50" t="n"/>
      <c r="E3786" s="50" t="n"/>
      <c r="F3786" s="51" t="n"/>
      <c r="G3786" s="51" t="n"/>
      <c r="H3786" s="51" t="n"/>
      <c r="I3786" s="51" t="n"/>
      <c r="J3786" s="50" t="n"/>
      <c r="K3786" s="52">
        <f>IF(OR($A3786="",$E3786=""),"",IF($P3786=1,0,N($E3786)*N($F3786)-N($G3786)+N($H3786)))</f>
        <v/>
      </c>
      <c r="L3786" s="52">
        <f>IF(K3786="","",IF($P3786=1,0,N($E3786)*IFERROR(INDEX(Products!$D$8:$D$307,MATCH($D3786,Products!$A$8:$A$307,0)),0)))</f>
        <v/>
      </c>
      <c r="M3786" s="52">
        <f>IF(OR(K3786="",$O3786=0),IF(K3786="","",0),IF($P3786=1,0,K3786*(N(INDEX(Settings!$E$11:$E$18,$O3786))+N(INDEX(Settings!$G$11:$G$18,$O3786)))+N(INDEX(Settings!$F$11:$F$18,$O3786))))</f>
        <v/>
      </c>
      <c r="N3786" s="53">
        <f>IF(K3786="","",K3786-L3786-M3786-N($I3786)-$P3786*N(Settings!$D$20))</f>
        <v/>
      </c>
      <c r="O3786">
        <f>IF($C3786="",0,IFERROR(MATCH($C3786,Settings!$D$11:$D$18,0),0))</f>
        <v/>
      </c>
      <c r="P3786">
        <f>IF(LOWER(TRIM($J3786&amp;""))="x",1,0)</f>
        <v/>
      </c>
    </row>
    <row r="3787">
      <c r="A3787" s="49" t="n"/>
      <c r="B3787" s="50" t="n"/>
      <c r="C3787" s="50" t="n"/>
      <c r="D3787" s="50" t="n"/>
      <c r="E3787" s="50" t="n"/>
      <c r="F3787" s="51" t="n"/>
      <c r="G3787" s="51" t="n"/>
      <c r="H3787" s="51" t="n"/>
      <c r="I3787" s="51" t="n"/>
      <c r="J3787" s="50" t="n"/>
      <c r="K3787" s="52">
        <f>IF(OR($A3787="",$E3787=""),"",IF($P3787=1,0,N($E3787)*N($F3787)-N($G3787)+N($H3787)))</f>
        <v/>
      </c>
      <c r="L3787" s="52">
        <f>IF(K3787="","",IF($P3787=1,0,N($E3787)*IFERROR(INDEX(Products!$D$8:$D$307,MATCH($D3787,Products!$A$8:$A$307,0)),0)))</f>
        <v/>
      </c>
      <c r="M3787" s="52">
        <f>IF(OR(K3787="",$O3787=0),IF(K3787="","",0),IF($P3787=1,0,K3787*(N(INDEX(Settings!$E$11:$E$18,$O3787))+N(INDEX(Settings!$G$11:$G$18,$O3787)))+N(INDEX(Settings!$F$11:$F$18,$O3787))))</f>
        <v/>
      </c>
      <c r="N3787" s="53">
        <f>IF(K3787="","",K3787-L3787-M3787-N($I3787)-$P3787*N(Settings!$D$20))</f>
        <v/>
      </c>
      <c r="O3787">
        <f>IF($C3787="",0,IFERROR(MATCH($C3787,Settings!$D$11:$D$18,0),0))</f>
        <v/>
      </c>
      <c r="P3787">
        <f>IF(LOWER(TRIM($J3787&amp;""))="x",1,0)</f>
        <v/>
      </c>
    </row>
    <row r="3788">
      <c r="A3788" s="49" t="n"/>
      <c r="B3788" s="50" t="n"/>
      <c r="C3788" s="50" t="n"/>
      <c r="D3788" s="50" t="n"/>
      <c r="E3788" s="50" t="n"/>
      <c r="F3788" s="51" t="n"/>
      <c r="G3788" s="51" t="n"/>
      <c r="H3788" s="51" t="n"/>
      <c r="I3788" s="51" t="n"/>
      <c r="J3788" s="50" t="n"/>
      <c r="K3788" s="52">
        <f>IF(OR($A3788="",$E3788=""),"",IF($P3788=1,0,N($E3788)*N($F3788)-N($G3788)+N($H3788)))</f>
        <v/>
      </c>
      <c r="L3788" s="52">
        <f>IF(K3788="","",IF($P3788=1,0,N($E3788)*IFERROR(INDEX(Products!$D$8:$D$307,MATCH($D3788,Products!$A$8:$A$307,0)),0)))</f>
        <v/>
      </c>
      <c r="M3788" s="52">
        <f>IF(OR(K3788="",$O3788=0),IF(K3788="","",0),IF($P3788=1,0,K3788*(N(INDEX(Settings!$E$11:$E$18,$O3788))+N(INDEX(Settings!$G$11:$G$18,$O3788)))+N(INDEX(Settings!$F$11:$F$18,$O3788))))</f>
        <v/>
      </c>
      <c r="N3788" s="53">
        <f>IF(K3788="","",K3788-L3788-M3788-N($I3788)-$P3788*N(Settings!$D$20))</f>
        <v/>
      </c>
      <c r="O3788">
        <f>IF($C3788="",0,IFERROR(MATCH($C3788,Settings!$D$11:$D$18,0),0))</f>
        <v/>
      </c>
      <c r="P3788">
        <f>IF(LOWER(TRIM($J3788&amp;""))="x",1,0)</f>
        <v/>
      </c>
    </row>
    <row r="3789">
      <c r="A3789" s="49" t="n"/>
      <c r="B3789" s="50" t="n"/>
      <c r="C3789" s="50" t="n"/>
      <c r="D3789" s="50" t="n"/>
      <c r="E3789" s="50" t="n"/>
      <c r="F3789" s="51" t="n"/>
      <c r="G3789" s="51" t="n"/>
      <c r="H3789" s="51" t="n"/>
      <c r="I3789" s="51" t="n"/>
      <c r="J3789" s="50" t="n"/>
      <c r="K3789" s="52">
        <f>IF(OR($A3789="",$E3789=""),"",IF($P3789=1,0,N($E3789)*N($F3789)-N($G3789)+N($H3789)))</f>
        <v/>
      </c>
      <c r="L3789" s="52">
        <f>IF(K3789="","",IF($P3789=1,0,N($E3789)*IFERROR(INDEX(Products!$D$8:$D$307,MATCH($D3789,Products!$A$8:$A$307,0)),0)))</f>
        <v/>
      </c>
      <c r="M3789" s="52">
        <f>IF(OR(K3789="",$O3789=0),IF(K3789="","",0),IF($P3789=1,0,K3789*(N(INDEX(Settings!$E$11:$E$18,$O3789))+N(INDEX(Settings!$G$11:$G$18,$O3789)))+N(INDEX(Settings!$F$11:$F$18,$O3789))))</f>
        <v/>
      </c>
      <c r="N3789" s="53">
        <f>IF(K3789="","",K3789-L3789-M3789-N($I3789)-$P3789*N(Settings!$D$20))</f>
        <v/>
      </c>
      <c r="O3789">
        <f>IF($C3789="",0,IFERROR(MATCH($C3789,Settings!$D$11:$D$18,0),0))</f>
        <v/>
      </c>
      <c r="P3789">
        <f>IF(LOWER(TRIM($J3789&amp;""))="x",1,0)</f>
        <v/>
      </c>
    </row>
    <row r="3790">
      <c r="A3790" s="49" t="n"/>
      <c r="B3790" s="50" t="n"/>
      <c r="C3790" s="50" t="n"/>
      <c r="D3790" s="50" t="n"/>
      <c r="E3790" s="50" t="n"/>
      <c r="F3790" s="51" t="n"/>
      <c r="G3790" s="51" t="n"/>
      <c r="H3790" s="51" t="n"/>
      <c r="I3790" s="51" t="n"/>
      <c r="J3790" s="50" t="n"/>
      <c r="K3790" s="52">
        <f>IF(OR($A3790="",$E3790=""),"",IF($P3790=1,0,N($E3790)*N($F3790)-N($G3790)+N($H3790)))</f>
        <v/>
      </c>
      <c r="L3790" s="52">
        <f>IF(K3790="","",IF($P3790=1,0,N($E3790)*IFERROR(INDEX(Products!$D$8:$D$307,MATCH($D3790,Products!$A$8:$A$307,0)),0)))</f>
        <v/>
      </c>
      <c r="M3790" s="52">
        <f>IF(OR(K3790="",$O3790=0),IF(K3790="","",0),IF($P3790=1,0,K3790*(N(INDEX(Settings!$E$11:$E$18,$O3790))+N(INDEX(Settings!$G$11:$G$18,$O3790)))+N(INDEX(Settings!$F$11:$F$18,$O3790))))</f>
        <v/>
      </c>
      <c r="N3790" s="53">
        <f>IF(K3790="","",K3790-L3790-M3790-N($I3790)-$P3790*N(Settings!$D$20))</f>
        <v/>
      </c>
      <c r="O3790">
        <f>IF($C3790="",0,IFERROR(MATCH($C3790,Settings!$D$11:$D$18,0),0))</f>
        <v/>
      </c>
      <c r="P3790">
        <f>IF(LOWER(TRIM($J3790&amp;""))="x",1,0)</f>
        <v/>
      </c>
    </row>
    <row r="3791">
      <c r="A3791" s="49" t="n"/>
      <c r="B3791" s="50" t="n"/>
      <c r="C3791" s="50" t="n"/>
      <c r="D3791" s="50" t="n"/>
      <c r="E3791" s="50" t="n"/>
      <c r="F3791" s="51" t="n"/>
      <c r="G3791" s="51" t="n"/>
      <c r="H3791" s="51" t="n"/>
      <c r="I3791" s="51" t="n"/>
      <c r="J3791" s="50" t="n"/>
      <c r="K3791" s="52">
        <f>IF(OR($A3791="",$E3791=""),"",IF($P3791=1,0,N($E3791)*N($F3791)-N($G3791)+N($H3791)))</f>
        <v/>
      </c>
      <c r="L3791" s="52">
        <f>IF(K3791="","",IF($P3791=1,0,N($E3791)*IFERROR(INDEX(Products!$D$8:$D$307,MATCH($D3791,Products!$A$8:$A$307,0)),0)))</f>
        <v/>
      </c>
      <c r="M3791" s="52">
        <f>IF(OR(K3791="",$O3791=0),IF(K3791="","",0),IF($P3791=1,0,K3791*(N(INDEX(Settings!$E$11:$E$18,$O3791))+N(INDEX(Settings!$G$11:$G$18,$O3791)))+N(INDEX(Settings!$F$11:$F$18,$O3791))))</f>
        <v/>
      </c>
      <c r="N3791" s="53">
        <f>IF(K3791="","",K3791-L3791-M3791-N($I3791)-$P3791*N(Settings!$D$20))</f>
        <v/>
      </c>
      <c r="O3791">
        <f>IF($C3791="",0,IFERROR(MATCH($C3791,Settings!$D$11:$D$18,0),0))</f>
        <v/>
      </c>
      <c r="P3791">
        <f>IF(LOWER(TRIM($J3791&amp;""))="x",1,0)</f>
        <v/>
      </c>
    </row>
    <row r="3792">
      <c r="A3792" s="49" t="n"/>
      <c r="B3792" s="50" t="n"/>
      <c r="C3792" s="50" t="n"/>
      <c r="D3792" s="50" t="n"/>
      <c r="E3792" s="50" t="n"/>
      <c r="F3792" s="51" t="n"/>
      <c r="G3792" s="51" t="n"/>
      <c r="H3792" s="51" t="n"/>
      <c r="I3792" s="51" t="n"/>
      <c r="J3792" s="50" t="n"/>
      <c r="K3792" s="52">
        <f>IF(OR($A3792="",$E3792=""),"",IF($P3792=1,0,N($E3792)*N($F3792)-N($G3792)+N($H3792)))</f>
        <v/>
      </c>
      <c r="L3792" s="52">
        <f>IF(K3792="","",IF($P3792=1,0,N($E3792)*IFERROR(INDEX(Products!$D$8:$D$307,MATCH($D3792,Products!$A$8:$A$307,0)),0)))</f>
        <v/>
      </c>
      <c r="M3792" s="52">
        <f>IF(OR(K3792="",$O3792=0),IF(K3792="","",0),IF($P3792=1,0,K3792*(N(INDEX(Settings!$E$11:$E$18,$O3792))+N(INDEX(Settings!$G$11:$G$18,$O3792)))+N(INDEX(Settings!$F$11:$F$18,$O3792))))</f>
        <v/>
      </c>
      <c r="N3792" s="53">
        <f>IF(K3792="","",K3792-L3792-M3792-N($I3792)-$P3792*N(Settings!$D$20))</f>
        <v/>
      </c>
      <c r="O3792">
        <f>IF($C3792="",0,IFERROR(MATCH($C3792,Settings!$D$11:$D$18,0),0))</f>
        <v/>
      </c>
      <c r="P3792">
        <f>IF(LOWER(TRIM($J3792&amp;""))="x",1,0)</f>
        <v/>
      </c>
    </row>
    <row r="3793">
      <c r="A3793" s="49" t="n"/>
      <c r="B3793" s="50" t="n"/>
      <c r="C3793" s="50" t="n"/>
      <c r="D3793" s="50" t="n"/>
      <c r="E3793" s="50" t="n"/>
      <c r="F3793" s="51" t="n"/>
      <c r="G3793" s="51" t="n"/>
      <c r="H3793" s="51" t="n"/>
      <c r="I3793" s="51" t="n"/>
      <c r="J3793" s="50" t="n"/>
      <c r="K3793" s="52">
        <f>IF(OR($A3793="",$E3793=""),"",IF($P3793=1,0,N($E3793)*N($F3793)-N($G3793)+N($H3793)))</f>
        <v/>
      </c>
      <c r="L3793" s="52">
        <f>IF(K3793="","",IF($P3793=1,0,N($E3793)*IFERROR(INDEX(Products!$D$8:$D$307,MATCH($D3793,Products!$A$8:$A$307,0)),0)))</f>
        <v/>
      </c>
      <c r="M3793" s="52">
        <f>IF(OR(K3793="",$O3793=0),IF(K3793="","",0),IF($P3793=1,0,K3793*(N(INDEX(Settings!$E$11:$E$18,$O3793))+N(INDEX(Settings!$G$11:$G$18,$O3793)))+N(INDEX(Settings!$F$11:$F$18,$O3793))))</f>
        <v/>
      </c>
      <c r="N3793" s="53">
        <f>IF(K3793="","",K3793-L3793-M3793-N($I3793)-$P3793*N(Settings!$D$20))</f>
        <v/>
      </c>
      <c r="O3793">
        <f>IF($C3793="",0,IFERROR(MATCH($C3793,Settings!$D$11:$D$18,0),0))</f>
        <v/>
      </c>
      <c r="P3793">
        <f>IF(LOWER(TRIM($J3793&amp;""))="x",1,0)</f>
        <v/>
      </c>
    </row>
    <row r="3794">
      <c r="A3794" s="49" t="n"/>
      <c r="B3794" s="50" t="n"/>
      <c r="C3794" s="50" t="n"/>
      <c r="D3794" s="50" t="n"/>
      <c r="E3794" s="50" t="n"/>
      <c r="F3794" s="51" t="n"/>
      <c r="G3794" s="51" t="n"/>
      <c r="H3794" s="51" t="n"/>
      <c r="I3794" s="51" t="n"/>
      <c r="J3794" s="50" t="n"/>
      <c r="K3794" s="52">
        <f>IF(OR($A3794="",$E3794=""),"",IF($P3794=1,0,N($E3794)*N($F3794)-N($G3794)+N($H3794)))</f>
        <v/>
      </c>
      <c r="L3794" s="52">
        <f>IF(K3794="","",IF($P3794=1,0,N($E3794)*IFERROR(INDEX(Products!$D$8:$D$307,MATCH($D3794,Products!$A$8:$A$307,0)),0)))</f>
        <v/>
      </c>
      <c r="M3794" s="52">
        <f>IF(OR(K3794="",$O3794=0),IF(K3794="","",0),IF($P3794=1,0,K3794*(N(INDEX(Settings!$E$11:$E$18,$O3794))+N(INDEX(Settings!$G$11:$G$18,$O3794)))+N(INDEX(Settings!$F$11:$F$18,$O3794))))</f>
        <v/>
      </c>
      <c r="N3794" s="53">
        <f>IF(K3794="","",K3794-L3794-M3794-N($I3794)-$P3794*N(Settings!$D$20))</f>
        <v/>
      </c>
      <c r="O3794">
        <f>IF($C3794="",0,IFERROR(MATCH($C3794,Settings!$D$11:$D$18,0),0))</f>
        <v/>
      </c>
      <c r="P3794">
        <f>IF(LOWER(TRIM($J3794&amp;""))="x",1,0)</f>
        <v/>
      </c>
    </row>
    <row r="3795">
      <c r="A3795" s="49" t="n"/>
      <c r="B3795" s="50" t="n"/>
      <c r="C3795" s="50" t="n"/>
      <c r="D3795" s="50" t="n"/>
      <c r="E3795" s="50" t="n"/>
      <c r="F3795" s="51" t="n"/>
      <c r="G3795" s="51" t="n"/>
      <c r="H3795" s="51" t="n"/>
      <c r="I3795" s="51" t="n"/>
      <c r="J3795" s="50" t="n"/>
      <c r="K3795" s="52">
        <f>IF(OR($A3795="",$E3795=""),"",IF($P3795=1,0,N($E3795)*N($F3795)-N($G3795)+N($H3795)))</f>
        <v/>
      </c>
      <c r="L3795" s="52">
        <f>IF(K3795="","",IF($P3795=1,0,N($E3795)*IFERROR(INDEX(Products!$D$8:$D$307,MATCH($D3795,Products!$A$8:$A$307,0)),0)))</f>
        <v/>
      </c>
      <c r="M3795" s="52">
        <f>IF(OR(K3795="",$O3795=0),IF(K3795="","",0),IF($P3795=1,0,K3795*(N(INDEX(Settings!$E$11:$E$18,$O3795))+N(INDEX(Settings!$G$11:$G$18,$O3795)))+N(INDEX(Settings!$F$11:$F$18,$O3795))))</f>
        <v/>
      </c>
      <c r="N3795" s="53">
        <f>IF(K3795="","",K3795-L3795-M3795-N($I3795)-$P3795*N(Settings!$D$20))</f>
        <v/>
      </c>
      <c r="O3795">
        <f>IF($C3795="",0,IFERROR(MATCH($C3795,Settings!$D$11:$D$18,0),0))</f>
        <v/>
      </c>
      <c r="P3795">
        <f>IF(LOWER(TRIM($J3795&amp;""))="x",1,0)</f>
        <v/>
      </c>
    </row>
    <row r="3796">
      <c r="A3796" s="49" t="n"/>
      <c r="B3796" s="50" t="n"/>
      <c r="C3796" s="50" t="n"/>
      <c r="D3796" s="50" t="n"/>
      <c r="E3796" s="50" t="n"/>
      <c r="F3796" s="51" t="n"/>
      <c r="G3796" s="51" t="n"/>
      <c r="H3796" s="51" t="n"/>
      <c r="I3796" s="51" t="n"/>
      <c r="J3796" s="50" t="n"/>
      <c r="K3796" s="52">
        <f>IF(OR($A3796="",$E3796=""),"",IF($P3796=1,0,N($E3796)*N($F3796)-N($G3796)+N($H3796)))</f>
        <v/>
      </c>
      <c r="L3796" s="52">
        <f>IF(K3796="","",IF($P3796=1,0,N($E3796)*IFERROR(INDEX(Products!$D$8:$D$307,MATCH($D3796,Products!$A$8:$A$307,0)),0)))</f>
        <v/>
      </c>
      <c r="M3796" s="52">
        <f>IF(OR(K3796="",$O3796=0),IF(K3796="","",0),IF($P3796=1,0,K3796*(N(INDEX(Settings!$E$11:$E$18,$O3796))+N(INDEX(Settings!$G$11:$G$18,$O3796)))+N(INDEX(Settings!$F$11:$F$18,$O3796))))</f>
        <v/>
      </c>
      <c r="N3796" s="53">
        <f>IF(K3796="","",K3796-L3796-M3796-N($I3796)-$P3796*N(Settings!$D$20))</f>
        <v/>
      </c>
      <c r="O3796">
        <f>IF($C3796="",0,IFERROR(MATCH($C3796,Settings!$D$11:$D$18,0),0))</f>
        <v/>
      </c>
      <c r="P3796">
        <f>IF(LOWER(TRIM($J3796&amp;""))="x",1,0)</f>
        <v/>
      </c>
    </row>
    <row r="3797">
      <c r="A3797" s="49" t="n"/>
      <c r="B3797" s="50" t="n"/>
      <c r="C3797" s="50" t="n"/>
      <c r="D3797" s="50" t="n"/>
      <c r="E3797" s="50" t="n"/>
      <c r="F3797" s="51" t="n"/>
      <c r="G3797" s="51" t="n"/>
      <c r="H3797" s="51" t="n"/>
      <c r="I3797" s="51" t="n"/>
      <c r="J3797" s="50" t="n"/>
      <c r="K3797" s="52">
        <f>IF(OR($A3797="",$E3797=""),"",IF($P3797=1,0,N($E3797)*N($F3797)-N($G3797)+N($H3797)))</f>
        <v/>
      </c>
      <c r="L3797" s="52">
        <f>IF(K3797="","",IF($P3797=1,0,N($E3797)*IFERROR(INDEX(Products!$D$8:$D$307,MATCH($D3797,Products!$A$8:$A$307,0)),0)))</f>
        <v/>
      </c>
      <c r="M3797" s="52">
        <f>IF(OR(K3797="",$O3797=0),IF(K3797="","",0),IF($P3797=1,0,K3797*(N(INDEX(Settings!$E$11:$E$18,$O3797))+N(INDEX(Settings!$G$11:$G$18,$O3797)))+N(INDEX(Settings!$F$11:$F$18,$O3797))))</f>
        <v/>
      </c>
      <c r="N3797" s="53">
        <f>IF(K3797="","",K3797-L3797-M3797-N($I3797)-$P3797*N(Settings!$D$20))</f>
        <v/>
      </c>
      <c r="O3797">
        <f>IF($C3797="",0,IFERROR(MATCH($C3797,Settings!$D$11:$D$18,0),0))</f>
        <v/>
      </c>
      <c r="P3797">
        <f>IF(LOWER(TRIM($J3797&amp;""))="x",1,0)</f>
        <v/>
      </c>
    </row>
    <row r="3798">
      <c r="A3798" s="49" t="n"/>
      <c r="B3798" s="50" t="n"/>
      <c r="C3798" s="50" t="n"/>
      <c r="D3798" s="50" t="n"/>
      <c r="E3798" s="50" t="n"/>
      <c r="F3798" s="51" t="n"/>
      <c r="G3798" s="51" t="n"/>
      <c r="H3798" s="51" t="n"/>
      <c r="I3798" s="51" t="n"/>
      <c r="J3798" s="50" t="n"/>
      <c r="K3798" s="52">
        <f>IF(OR($A3798="",$E3798=""),"",IF($P3798=1,0,N($E3798)*N($F3798)-N($G3798)+N($H3798)))</f>
        <v/>
      </c>
      <c r="L3798" s="52">
        <f>IF(K3798="","",IF($P3798=1,0,N($E3798)*IFERROR(INDEX(Products!$D$8:$D$307,MATCH($D3798,Products!$A$8:$A$307,0)),0)))</f>
        <v/>
      </c>
      <c r="M3798" s="52">
        <f>IF(OR(K3798="",$O3798=0),IF(K3798="","",0),IF($P3798=1,0,K3798*(N(INDEX(Settings!$E$11:$E$18,$O3798))+N(INDEX(Settings!$G$11:$G$18,$O3798)))+N(INDEX(Settings!$F$11:$F$18,$O3798))))</f>
        <v/>
      </c>
      <c r="N3798" s="53">
        <f>IF(K3798="","",K3798-L3798-M3798-N($I3798)-$P3798*N(Settings!$D$20))</f>
        <v/>
      </c>
      <c r="O3798">
        <f>IF($C3798="",0,IFERROR(MATCH($C3798,Settings!$D$11:$D$18,0),0))</f>
        <v/>
      </c>
      <c r="P3798">
        <f>IF(LOWER(TRIM($J3798&amp;""))="x",1,0)</f>
        <v/>
      </c>
    </row>
    <row r="3799">
      <c r="A3799" s="49" t="n"/>
      <c r="B3799" s="50" t="n"/>
      <c r="C3799" s="50" t="n"/>
      <c r="D3799" s="50" t="n"/>
      <c r="E3799" s="50" t="n"/>
      <c r="F3799" s="51" t="n"/>
      <c r="G3799" s="51" t="n"/>
      <c r="H3799" s="51" t="n"/>
      <c r="I3799" s="51" t="n"/>
      <c r="J3799" s="50" t="n"/>
      <c r="K3799" s="52">
        <f>IF(OR($A3799="",$E3799=""),"",IF($P3799=1,0,N($E3799)*N($F3799)-N($G3799)+N($H3799)))</f>
        <v/>
      </c>
      <c r="L3799" s="52">
        <f>IF(K3799="","",IF($P3799=1,0,N($E3799)*IFERROR(INDEX(Products!$D$8:$D$307,MATCH($D3799,Products!$A$8:$A$307,0)),0)))</f>
        <v/>
      </c>
      <c r="M3799" s="52">
        <f>IF(OR(K3799="",$O3799=0),IF(K3799="","",0),IF($P3799=1,0,K3799*(N(INDEX(Settings!$E$11:$E$18,$O3799))+N(INDEX(Settings!$G$11:$G$18,$O3799)))+N(INDEX(Settings!$F$11:$F$18,$O3799))))</f>
        <v/>
      </c>
      <c r="N3799" s="53">
        <f>IF(K3799="","",K3799-L3799-M3799-N($I3799)-$P3799*N(Settings!$D$20))</f>
        <v/>
      </c>
      <c r="O3799">
        <f>IF($C3799="",0,IFERROR(MATCH($C3799,Settings!$D$11:$D$18,0),0))</f>
        <v/>
      </c>
      <c r="P3799">
        <f>IF(LOWER(TRIM($J3799&amp;""))="x",1,0)</f>
        <v/>
      </c>
    </row>
    <row r="3800">
      <c r="A3800" s="49" t="n"/>
      <c r="B3800" s="50" t="n"/>
      <c r="C3800" s="50" t="n"/>
      <c r="D3800" s="50" t="n"/>
      <c r="E3800" s="50" t="n"/>
      <c r="F3800" s="51" t="n"/>
      <c r="G3800" s="51" t="n"/>
      <c r="H3800" s="51" t="n"/>
      <c r="I3800" s="51" t="n"/>
      <c r="J3800" s="50" t="n"/>
      <c r="K3800" s="52">
        <f>IF(OR($A3800="",$E3800=""),"",IF($P3800=1,0,N($E3800)*N($F3800)-N($G3800)+N($H3800)))</f>
        <v/>
      </c>
      <c r="L3800" s="52">
        <f>IF(K3800="","",IF($P3800=1,0,N($E3800)*IFERROR(INDEX(Products!$D$8:$D$307,MATCH($D3800,Products!$A$8:$A$307,0)),0)))</f>
        <v/>
      </c>
      <c r="M3800" s="52">
        <f>IF(OR(K3800="",$O3800=0),IF(K3800="","",0),IF($P3800=1,0,K3800*(N(INDEX(Settings!$E$11:$E$18,$O3800))+N(INDEX(Settings!$G$11:$G$18,$O3800)))+N(INDEX(Settings!$F$11:$F$18,$O3800))))</f>
        <v/>
      </c>
      <c r="N3800" s="53">
        <f>IF(K3800="","",K3800-L3800-M3800-N($I3800)-$P3800*N(Settings!$D$20))</f>
        <v/>
      </c>
      <c r="O3800">
        <f>IF($C3800="",0,IFERROR(MATCH($C3800,Settings!$D$11:$D$18,0),0))</f>
        <v/>
      </c>
      <c r="P3800">
        <f>IF(LOWER(TRIM($J3800&amp;""))="x",1,0)</f>
        <v/>
      </c>
    </row>
    <row r="3801">
      <c r="A3801" s="49" t="n"/>
      <c r="B3801" s="50" t="n"/>
      <c r="C3801" s="50" t="n"/>
      <c r="D3801" s="50" t="n"/>
      <c r="E3801" s="50" t="n"/>
      <c r="F3801" s="51" t="n"/>
      <c r="G3801" s="51" t="n"/>
      <c r="H3801" s="51" t="n"/>
      <c r="I3801" s="51" t="n"/>
      <c r="J3801" s="50" t="n"/>
      <c r="K3801" s="52">
        <f>IF(OR($A3801="",$E3801=""),"",IF($P3801=1,0,N($E3801)*N($F3801)-N($G3801)+N($H3801)))</f>
        <v/>
      </c>
      <c r="L3801" s="52">
        <f>IF(K3801="","",IF($P3801=1,0,N($E3801)*IFERROR(INDEX(Products!$D$8:$D$307,MATCH($D3801,Products!$A$8:$A$307,0)),0)))</f>
        <v/>
      </c>
      <c r="M3801" s="52">
        <f>IF(OR(K3801="",$O3801=0),IF(K3801="","",0),IF($P3801=1,0,K3801*(N(INDEX(Settings!$E$11:$E$18,$O3801))+N(INDEX(Settings!$G$11:$G$18,$O3801)))+N(INDEX(Settings!$F$11:$F$18,$O3801))))</f>
        <v/>
      </c>
      <c r="N3801" s="53">
        <f>IF(K3801="","",K3801-L3801-M3801-N($I3801)-$P3801*N(Settings!$D$20))</f>
        <v/>
      </c>
      <c r="O3801">
        <f>IF($C3801="",0,IFERROR(MATCH($C3801,Settings!$D$11:$D$18,0),0))</f>
        <v/>
      </c>
      <c r="P3801">
        <f>IF(LOWER(TRIM($J3801&amp;""))="x",1,0)</f>
        <v/>
      </c>
    </row>
    <row r="3802">
      <c r="A3802" s="49" t="n"/>
      <c r="B3802" s="50" t="n"/>
      <c r="C3802" s="50" t="n"/>
      <c r="D3802" s="50" t="n"/>
      <c r="E3802" s="50" t="n"/>
      <c r="F3802" s="51" t="n"/>
      <c r="G3802" s="51" t="n"/>
      <c r="H3802" s="51" t="n"/>
      <c r="I3802" s="51" t="n"/>
      <c r="J3802" s="50" t="n"/>
      <c r="K3802" s="52">
        <f>IF(OR($A3802="",$E3802=""),"",IF($P3802=1,0,N($E3802)*N($F3802)-N($G3802)+N($H3802)))</f>
        <v/>
      </c>
      <c r="L3802" s="52">
        <f>IF(K3802="","",IF($P3802=1,0,N($E3802)*IFERROR(INDEX(Products!$D$8:$D$307,MATCH($D3802,Products!$A$8:$A$307,0)),0)))</f>
        <v/>
      </c>
      <c r="M3802" s="52">
        <f>IF(OR(K3802="",$O3802=0),IF(K3802="","",0),IF($P3802=1,0,K3802*(N(INDEX(Settings!$E$11:$E$18,$O3802))+N(INDEX(Settings!$G$11:$G$18,$O3802)))+N(INDEX(Settings!$F$11:$F$18,$O3802))))</f>
        <v/>
      </c>
      <c r="N3802" s="53">
        <f>IF(K3802="","",K3802-L3802-M3802-N($I3802)-$P3802*N(Settings!$D$20))</f>
        <v/>
      </c>
      <c r="O3802">
        <f>IF($C3802="",0,IFERROR(MATCH($C3802,Settings!$D$11:$D$18,0),0))</f>
        <v/>
      </c>
      <c r="P3802">
        <f>IF(LOWER(TRIM($J3802&amp;""))="x",1,0)</f>
        <v/>
      </c>
    </row>
    <row r="3803">
      <c r="A3803" s="49" t="n"/>
      <c r="B3803" s="50" t="n"/>
      <c r="C3803" s="50" t="n"/>
      <c r="D3803" s="50" t="n"/>
      <c r="E3803" s="50" t="n"/>
      <c r="F3803" s="51" t="n"/>
      <c r="G3803" s="51" t="n"/>
      <c r="H3803" s="51" t="n"/>
      <c r="I3803" s="51" t="n"/>
      <c r="J3803" s="50" t="n"/>
      <c r="K3803" s="52">
        <f>IF(OR($A3803="",$E3803=""),"",IF($P3803=1,0,N($E3803)*N($F3803)-N($G3803)+N($H3803)))</f>
        <v/>
      </c>
      <c r="L3803" s="52">
        <f>IF(K3803="","",IF($P3803=1,0,N($E3803)*IFERROR(INDEX(Products!$D$8:$D$307,MATCH($D3803,Products!$A$8:$A$307,0)),0)))</f>
        <v/>
      </c>
      <c r="M3803" s="52">
        <f>IF(OR(K3803="",$O3803=0),IF(K3803="","",0),IF($P3803=1,0,K3803*(N(INDEX(Settings!$E$11:$E$18,$O3803))+N(INDEX(Settings!$G$11:$G$18,$O3803)))+N(INDEX(Settings!$F$11:$F$18,$O3803))))</f>
        <v/>
      </c>
      <c r="N3803" s="53">
        <f>IF(K3803="","",K3803-L3803-M3803-N($I3803)-$P3803*N(Settings!$D$20))</f>
        <v/>
      </c>
      <c r="O3803">
        <f>IF($C3803="",0,IFERROR(MATCH($C3803,Settings!$D$11:$D$18,0),0))</f>
        <v/>
      </c>
      <c r="P3803">
        <f>IF(LOWER(TRIM($J3803&amp;""))="x",1,0)</f>
        <v/>
      </c>
    </row>
    <row r="3804">
      <c r="A3804" s="49" t="n"/>
      <c r="B3804" s="50" t="n"/>
      <c r="C3804" s="50" t="n"/>
      <c r="D3804" s="50" t="n"/>
      <c r="E3804" s="50" t="n"/>
      <c r="F3804" s="51" t="n"/>
      <c r="G3804" s="51" t="n"/>
      <c r="H3804" s="51" t="n"/>
      <c r="I3804" s="51" t="n"/>
      <c r="J3804" s="50" t="n"/>
      <c r="K3804" s="52">
        <f>IF(OR($A3804="",$E3804=""),"",IF($P3804=1,0,N($E3804)*N($F3804)-N($G3804)+N($H3804)))</f>
        <v/>
      </c>
      <c r="L3804" s="52">
        <f>IF(K3804="","",IF($P3804=1,0,N($E3804)*IFERROR(INDEX(Products!$D$8:$D$307,MATCH($D3804,Products!$A$8:$A$307,0)),0)))</f>
        <v/>
      </c>
      <c r="M3804" s="52">
        <f>IF(OR(K3804="",$O3804=0),IF(K3804="","",0),IF($P3804=1,0,K3804*(N(INDEX(Settings!$E$11:$E$18,$O3804))+N(INDEX(Settings!$G$11:$G$18,$O3804)))+N(INDEX(Settings!$F$11:$F$18,$O3804))))</f>
        <v/>
      </c>
      <c r="N3804" s="53">
        <f>IF(K3804="","",K3804-L3804-M3804-N($I3804)-$P3804*N(Settings!$D$20))</f>
        <v/>
      </c>
      <c r="O3804">
        <f>IF($C3804="",0,IFERROR(MATCH($C3804,Settings!$D$11:$D$18,0),0))</f>
        <v/>
      </c>
      <c r="P3804">
        <f>IF(LOWER(TRIM($J3804&amp;""))="x",1,0)</f>
        <v/>
      </c>
    </row>
    <row r="3805">
      <c r="A3805" s="49" t="n"/>
      <c r="B3805" s="50" t="n"/>
      <c r="C3805" s="50" t="n"/>
      <c r="D3805" s="50" t="n"/>
      <c r="E3805" s="50" t="n"/>
      <c r="F3805" s="51" t="n"/>
      <c r="G3805" s="51" t="n"/>
      <c r="H3805" s="51" t="n"/>
      <c r="I3805" s="51" t="n"/>
      <c r="J3805" s="50" t="n"/>
      <c r="K3805" s="52">
        <f>IF(OR($A3805="",$E3805=""),"",IF($P3805=1,0,N($E3805)*N($F3805)-N($G3805)+N($H3805)))</f>
        <v/>
      </c>
      <c r="L3805" s="52">
        <f>IF(K3805="","",IF($P3805=1,0,N($E3805)*IFERROR(INDEX(Products!$D$8:$D$307,MATCH($D3805,Products!$A$8:$A$307,0)),0)))</f>
        <v/>
      </c>
      <c r="M3805" s="52">
        <f>IF(OR(K3805="",$O3805=0),IF(K3805="","",0),IF($P3805=1,0,K3805*(N(INDEX(Settings!$E$11:$E$18,$O3805))+N(INDEX(Settings!$G$11:$G$18,$O3805)))+N(INDEX(Settings!$F$11:$F$18,$O3805))))</f>
        <v/>
      </c>
      <c r="N3805" s="53">
        <f>IF(K3805="","",K3805-L3805-M3805-N($I3805)-$P3805*N(Settings!$D$20))</f>
        <v/>
      </c>
      <c r="O3805">
        <f>IF($C3805="",0,IFERROR(MATCH($C3805,Settings!$D$11:$D$18,0),0))</f>
        <v/>
      </c>
      <c r="P3805">
        <f>IF(LOWER(TRIM($J3805&amp;""))="x",1,0)</f>
        <v/>
      </c>
    </row>
    <row r="3806">
      <c r="A3806" s="49" t="n"/>
      <c r="B3806" s="50" t="n"/>
      <c r="C3806" s="50" t="n"/>
      <c r="D3806" s="50" t="n"/>
      <c r="E3806" s="50" t="n"/>
      <c r="F3806" s="51" t="n"/>
      <c r="G3806" s="51" t="n"/>
      <c r="H3806" s="51" t="n"/>
      <c r="I3806" s="51" t="n"/>
      <c r="J3806" s="50" t="n"/>
      <c r="K3806" s="52">
        <f>IF(OR($A3806="",$E3806=""),"",IF($P3806=1,0,N($E3806)*N($F3806)-N($G3806)+N($H3806)))</f>
        <v/>
      </c>
      <c r="L3806" s="52">
        <f>IF(K3806="","",IF($P3806=1,0,N($E3806)*IFERROR(INDEX(Products!$D$8:$D$307,MATCH($D3806,Products!$A$8:$A$307,0)),0)))</f>
        <v/>
      </c>
      <c r="M3806" s="52">
        <f>IF(OR(K3806="",$O3806=0),IF(K3806="","",0),IF($P3806=1,0,K3806*(N(INDEX(Settings!$E$11:$E$18,$O3806))+N(INDEX(Settings!$G$11:$G$18,$O3806)))+N(INDEX(Settings!$F$11:$F$18,$O3806))))</f>
        <v/>
      </c>
      <c r="N3806" s="53">
        <f>IF(K3806="","",K3806-L3806-M3806-N($I3806)-$P3806*N(Settings!$D$20))</f>
        <v/>
      </c>
      <c r="O3806">
        <f>IF($C3806="",0,IFERROR(MATCH($C3806,Settings!$D$11:$D$18,0),0))</f>
        <v/>
      </c>
      <c r="P3806">
        <f>IF(LOWER(TRIM($J3806&amp;""))="x",1,0)</f>
        <v/>
      </c>
    </row>
    <row r="3807">
      <c r="A3807" s="49" t="n"/>
      <c r="B3807" s="50" t="n"/>
      <c r="C3807" s="50" t="n"/>
      <c r="D3807" s="50" t="n"/>
      <c r="E3807" s="50" t="n"/>
      <c r="F3807" s="51" t="n"/>
      <c r="G3807" s="51" t="n"/>
      <c r="H3807" s="51" t="n"/>
      <c r="I3807" s="51" t="n"/>
      <c r="J3807" s="50" t="n"/>
      <c r="K3807" s="52">
        <f>IF(OR($A3807="",$E3807=""),"",IF($P3807=1,0,N($E3807)*N($F3807)-N($G3807)+N($H3807)))</f>
        <v/>
      </c>
      <c r="L3807" s="52">
        <f>IF(K3807="","",IF($P3807=1,0,N($E3807)*IFERROR(INDEX(Products!$D$8:$D$307,MATCH($D3807,Products!$A$8:$A$307,0)),0)))</f>
        <v/>
      </c>
      <c r="M3807" s="52">
        <f>IF(OR(K3807="",$O3807=0),IF(K3807="","",0),IF($P3807=1,0,K3807*(N(INDEX(Settings!$E$11:$E$18,$O3807))+N(INDEX(Settings!$G$11:$G$18,$O3807)))+N(INDEX(Settings!$F$11:$F$18,$O3807))))</f>
        <v/>
      </c>
      <c r="N3807" s="53">
        <f>IF(K3807="","",K3807-L3807-M3807-N($I3807)-$P3807*N(Settings!$D$20))</f>
        <v/>
      </c>
      <c r="O3807">
        <f>IF($C3807="",0,IFERROR(MATCH($C3807,Settings!$D$11:$D$18,0),0))</f>
        <v/>
      </c>
      <c r="P3807">
        <f>IF(LOWER(TRIM($J3807&amp;""))="x",1,0)</f>
        <v/>
      </c>
    </row>
    <row r="3808">
      <c r="A3808" s="49" t="n"/>
      <c r="B3808" s="50" t="n"/>
      <c r="C3808" s="50" t="n"/>
      <c r="D3808" s="50" t="n"/>
      <c r="E3808" s="50" t="n"/>
      <c r="F3808" s="51" t="n"/>
      <c r="G3808" s="51" t="n"/>
      <c r="H3808" s="51" t="n"/>
      <c r="I3808" s="51" t="n"/>
      <c r="J3808" s="50" t="n"/>
      <c r="K3808" s="52">
        <f>IF(OR($A3808="",$E3808=""),"",IF($P3808=1,0,N($E3808)*N($F3808)-N($G3808)+N($H3808)))</f>
        <v/>
      </c>
      <c r="L3808" s="52">
        <f>IF(K3808="","",IF($P3808=1,0,N($E3808)*IFERROR(INDEX(Products!$D$8:$D$307,MATCH($D3808,Products!$A$8:$A$307,0)),0)))</f>
        <v/>
      </c>
      <c r="M3808" s="52">
        <f>IF(OR(K3808="",$O3808=0),IF(K3808="","",0),IF($P3808=1,0,K3808*(N(INDEX(Settings!$E$11:$E$18,$O3808))+N(INDEX(Settings!$G$11:$G$18,$O3808)))+N(INDEX(Settings!$F$11:$F$18,$O3808))))</f>
        <v/>
      </c>
      <c r="N3808" s="53">
        <f>IF(K3808="","",K3808-L3808-M3808-N($I3808)-$P3808*N(Settings!$D$20))</f>
        <v/>
      </c>
      <c r="O3808">
        <f>IF($C3808="",0,IFERROR(MATCH($C3808,Settings!$D$11:$D$18,0),0))</f>
        <v/>
      </c>
      <c r="P3808">
        <f>IF(LOWER(TRIM($J3808&amp;""))="x",1,0)</f>
        <v/>
      </c>
    </row>
    <row r="3809">
      <c r="A3809" s="49" t="n"/>
      <c r="B3809" s="50" t="n"/>
      <c r="C3809" s="50" t="n"/>
      <c r="D3809" s="50" t="n"/>
      <c r="E3809" s="50" t="n"/>
      <c r="F3809" s="51" t="n"/>
      <c r="G3809" s="51" t="n"/>
      <c r="H3809" s="51" t="n"/>
      <c r="I3809" s="51" t="n"/>
      <c r="J3809" s="50" t="n"/>
      <c r="K3809" s="52">
        <f>IF(OR($A3809="",$E3809=""),"",IF($P3809=1,0,N($E3809)*N($F3809)-N($G3809)+N($H3809)))</f>
        <v/>
      </c>
      <c r="L3809" s="52">
        <f>IF(K3809="","",IF($P3809=1,0,N($E3809)*IFERROR(INDEX(Products!$D$8:$D$307,MATCH($D3809,Products!$A$8:$A$307,0)),0)))</f>
        <v/>
      </c>
      <c r="M3809" s="52">
        <f>IF(OR(K3809="",$O3809=0),IF(K3809="","",0),IF($P3809=1,0,K3809*(N(INDEX(Settings!$E$11:$E$18,$O3809))+N(INDEX(Settings!$G$11:$G$18,$O3809)))+N(INDEX(Settings!$F$11:$F$18,$O3809))))</f>
        <v/>
      </c>
      <c r="N3809" s="53">
        <f>IF(K3809="","",K3809-L3809-M3809-N($I3809)-$P3809*N(Settings!$D$20))</f>
        <v/>
      </c>
      <c r="O3809">
        <f>IF($C3809="",0,IFERROR(MATCH($C3809,Settings!$D$11:$D$18,0),0))</f>
        <v/>
      </c>
      <c r="P3809">
        <f>IF(LOWER(TRIM($J3809&amp;""))="x",1,0)</f>
        <v/>
      </c>
    </row>
    <row r="3810">
      <c r="A3810" s="49" t="n"/>
      <c r="B3810" s="50" t="n"/>
      <c r="C3810" s="50" t="n"/>
      <c r="D3810" s="50" t="n"/>
      <c r="E3810" s="50" t="n"/>
      <c r="F3810" s="51" t="n"/>
      <c r="G3810" s="51" t="n"/>
      <c r="H3810" s="51" t="n"/>
      <c r="I3810" s="51" t="n"/>
      <c r="J3810" s="50" t="n"/>
      <c r="K3810" s="52">
        <f>IF(OR($A3810="",$E3810=""),"",IF($P3810=1,0,N($E3810)*N($F3810)-N($G3810)+N($H3810)))</f>
        <v/>
      </c>
      <c r="L3810" s="52">
        <f>IF(K3810="","",IF($P3810=1,0,N($E3810)*IFERROR(INDEX(Products!$D$8:$D$307,MATCH($D3810,Products!$A$8:$A$307,0)),0)))</f>
        <v/>
      </c>
      <c r="M3810" s="52">
        <f>IF(OR(K3810="",$O3810=0),IF(K3810="","",0),IF($P3810=1,0,K3810*(N(INDEX(Settings!$E$11:$E$18,$O3810))+N(INDEX(Settings!$G$11:$G$18,$O3810)))+N(INDEX(Settings!$F$11:$F$18,$O3810))))</f>
        <v/>
      </c>
      <c r="N3810" s="53">
        <f>IF(K3810="","",K3810-L3810-M3810-N($I3810)-$P3810*N(Settings!$D$20))</f>
        <v/>
      </c>
      <c r="O3810">
        <f>IF($C3810="",0,IFERROR(MATCH($C3810,Settings!$D$11:$D$18,0),0))</f>
        <v/>
      </c>
      <c r="P3810">
        <f>IF(LOWER(TRIM($J3810&amp;""))="x",1,0)</f>
        <v/>
      </c>
    </row>
    <row r="3811">
      <c r="A3811" s="49" t="n"/>
      <c r="B3811" s="50" t="n"/>
      <c r="C3811" s="50" t="n"/>
      <c r="D3811" s="50" t="n"/>
      <c r="E3811" s="50" t="n"/>
      <c r="F3811" s="51" t="n"/>
      <c r="G3811" s="51" t="n"/>
      <c r="H3811" s="51" t="n"/>
      <c r="I3811" s="51" t="n"/>
      <c r="J3811" s="50" t="n"/>
      <c r="K3811" s="52">
        <f>IF(OR($A3811="",$E3811=""),"",IF($P3811=1,0,N($E3811)*N($F3811)-N($G3811)+N($H3811)))</f>
        <v/>
      </c>
      <c r="L3811" s="52">
        <f>IF(K3811="","",IF($P3811=1,0,N($E3811)*IFERROR(INDEX(Products!$D$8:$D$307,MATCH($D3811,Products!$A$8:$A$307,0)),0)))</f>
        <v/>
      </c>
      <c r="M3811" s="52">
        <f>IF(OR(K3811="",$O3811=0),IF(K3811="","",0),IF($P3811=1,0,K3811*(N(INDEX(Settings!$E$11:$E$18,$O3811))+N(INDEX(Settings!$G$11:$G$18,$O3811)))+N(INDEX(Settings!$F$11:$F$18,$O3811))))</f>
        <v/>
      </c>
      <c r="N3811" s="53">
        <f>IF(K3811="","",K3811-L3811-M3811-N($I3811)-$P3811*N(Settings!$D$20))</f>
        <v/>
      </c>
      <c r="O3811">
        <f>IF($C3811="",0,IFERROR(MATCH($C3811,Settings!$D$11:$D$18,0),0))</f>
        <v/>
      </c>
      <c r="P3811">
        <f>IF(LOWER(TRIM($J3811&amp;""))="x",1,0)</f>
        <v/>
      </c>
    </row>
    <row r="3812">
      <c r="A3812" s="49" t="n"/>
      <c r="B3812" s="50" t="n"/>
      <c r="C3812" s="50" t="n"/>
      <c r="D3812" s="50" t="n"/>
      <c r="E3812" s="50" t="n"/>
      <c r="F3812" s="51" t="n"/>
      <c r="G3812" s="51" t="n"/>
      <c r="H3812" s="51" t="n"/>
      <c r="I3812" s="51" t="n"/>
      <c r="J3812" s="50" t="n"/>
      <c r="K3812" s="52">
        <f>IF(OR($A3812="",$E3812=""),"",IF($P3812=1,0,N($E3812)*N($F3812)-N($G3812)+N($H3812)))</f>
        <v/>
      </c>
      <c r="L3812" s="52">
        <f>IF(K3812="","",IF($P3812=1,0,N($E3812)*IFERROR(INDEX(Products!$D$8:$D$307,MATCH($D3812,Products!$A$8:$A$307,0)),0)))</f>
        <v/>
      </c>
      <c r="M3812" s="52">
        <f>IF(OR(K3812="",$O3812=0),IF(K3812="","",0),IF($P3812=1,0,K3812*(N(INDEX(Settings!$E$11:$E$18,$O3812))+N(INDEX(Settings!$G$11:$G$18,$O3812)))+N(INDEX(Settings!$F$11:$F$18,$O3812))))</f>
        <v/>
      </c>
      <c r="N3812" s="53">
        <f>IF(K3812="","",K3812-L3812-M3812-N($I3812)-$P3812*N(Settings!$D$20))</f>
        <v/>
      </c>
      <c r="O3812">
        <f>IF($C3812="",0,IFERROR(MATCH($C3812,Settings!$D$11:$D$18,0),0))</f>
        <v/>
      </c>
      <c r="P3812">
        <f>IF(LOWER(TRIM($J3812&amp;""))="x",1,0)</f>
        <v/>
      </c>
    </row>
    <row r="3813">
      <c r="A3813" s="49" t="n"/>
      <c r="B3813" s="50" t="n"/>
      <c r="C3813" s="50" t="n"/>
      <c r="D3813" s="50" t="n"/>
      <c r="E3813" s="50" t="n"/>
      <c r="F3813" s="51" t="n"/>
      <c r="G3813" s="51" t="n"/>
      <c r="H3813" s="51" t="n"/>
      <c r="I3813" s="51" t="n"/>
      <c r="J3813" s="50" t="n"/>
      <c r="K3813" s="52">
        <f>IF(OR($A3813="",$E3813=""),"",IF($P3813=1,0,N($E3813)*N($F3813)-N($G3813)+N($H3813)))</f>
        <v/>
      </c>
      <c r="L3813" s="52">
        <f>IF(K3813="","",IF($P3813=1,0,N($E3813)*IFERROR(INDEX(Products!$D$8:$D$307,MATCH($D3813,Products!$A$8:$A$307,0)),0)))</f>
        <v/>
      </c>
      <c r="M3813" s="52">
        <f>IF(OR(K3813="",$O3813=0),IF(K3813="","",0),IF($P3813=1,0,K3813*(N(INDEX(Settings!$E$11:$E$18,$O3813))+N(INDEX(Settings!$G$11:$G$18,$O3813)))+N(INDEX(Settings!$F$11:$F$18,$O3813))))</f>
        <v/>
      </c>
      <c r="N3813" s="53">
        <f>IF(K3813="","",K3813-L3813-M3813-N($I3813)-$P3813*N(Settings!$D$20))</f>
        <v/>
      </c>
      <c r="O3813">
        <f>IF($C3813="",0,IFERROR(MATCH($C3813,Settings!$D$11:$D$18,0),0))</f>
        <v/>
      </c>
      <c r="P3813">
        <f>IF(LOWER(TRIM($J3813&amp;""))="x",1,0)</f>
        <v/>
      </c>
    </row>
    <row r="3814">
      <c r="A3814" s="49" t="n"/>
      <c r="B3814" s="50" t="n"/>
      <c r="C3814" s="50" t="n"/>
      <c r="D3814" s="50" t="n"/>
      <c r="E3814" s="50" t="n"/>
      <c r="F3814" s="51" t="n"/>
      <c r="G3814" s="51" t="n"/>
      <c r="H3814" s="51" t="n"/>
      <c r="I3814" s="51" t="n"/>
      <c r="J3814" s="50" t="n"/>
      <c r="K3814" s="52">
        <f>IF(OR($A3814="",$E3814=""),"",IF($P3814=1,0,N($E3814)*N($F3814)-N($G3814)+N($H3814)))</f>
        <v/>
      </c>
      <c r="L3814" s="52">
        <f>IF(K3814="","",IF($P3814=1,0,N($E3814)*IFERROR(INDEX(Products!$D$8:$D$307,MATCH($D3814,Products!$A$8:$A$307,0)),0)))</f>
        <v/>
      </c>
      <c r="M3814" s="52">
        <f>IF(OR(K3814="",$O3814=0),IF(K3814="","",0),IF($P3814=1,0,K3814*(N(INDEX(Settings!$E$11:$E$18,$O3814))+N(INDEX(Settings!$G$11:$G$18,$O3814)))+N(INDEX(Settings!$F$11:$F$18,$O3814))))</f>
        <v/>
      </c>
      <c r="N3814" s="53">
        <f>IF(K3814="","",K3814-L3814-M3814-N($I3814)-$P3814*N(Settings!$D$20))</f>
        <v/>
      </c>
      <c r="O3814">
        <f>IF($C3814="",0,IFERROR(MATCH($C3814,Settings!$D$11:$D$18,0),0))</f>
        <v/>
      </c>
      <c r="P3814">
        <f>IF(LOWER(TRIM($J3814&amp;""))="x",1,0)</f>
        <v/>
      </c>
    </row>
    <row r="3815">
      <c r="A3815" s="49" t="n"/>
      <c r="B3815" s="50" t="n"/>
      <c r="C3815" s="50" t="n"/>
      <c r="D3815" s="50" t="n"/>
      <c r="E3815" s="50" t="n"/>
      <c r="F3815" s="51" t="n"/>
      <c r="G3815" s="51" t="n"/>
      <c r="H3815" s="51" t="n"/>
      <c r="I3815" s="51" t="n"/>
      <c r="J3815" s="50" t="n"/>
      <c r="K3815" s="52">
        <f>IF(OR($A3815="",$E3815=""),"",IF($P3815=1,0,N($E3815)*N($F3815)-N($G3815)+N($H3815)))</f>
        <v/>
      </c>
      <c r="L3815" s="52">
        <f>IF(K3815="","",IF($P3815=1,0,N($E3815)*IFERROR(INDEX(Products!$D$8:$D$307,MATCH($D3815,Products!$A$8:$A$307,0)),0)))</f>
        <v/>
      </c>
      <c r="M3815" s="52">
        <f>IF(OR(K3815="",$O3815=0),IF(K3815="","",0),IF($P3815=1,0,K3815*(N(INDEX(Settings!$E$11:$E$18,$O3815))+N(INDEX(Settings!$G$11:$G$18,$O3815)))+N(INDEX(Settings!$F$11:$F$18,$O3815))))</f>
        <v/>
      </c>
      <c r="N3815" s="53">
        <f>IF(K3815="","",K3815-L3815-M3815-N($I3815)-$P3815*N(Settings!$D$20))</f>
        <v/>
      </c>
      <c r="O3815">
        <f>IF($C3815="",0,IFERROR(MATCH($C3815,Settings!$D$11:$D$18,0),0))</f>
        <v/>
      </c>
      <c r="P3815">
        <f>IF(LOWER(TRIM($J3815&amp;""))="x",1,0)</f>
        <v/>
      </c>
    </row>
    <row r="3816">
      <c r="A3816" s="49" t="n"/>
      <c r="B3816" s="50" t="n"/>
      <c r="C3816" s="50" t="n"/>
      <c r="D3816" s="50" t="n"/>
      <c r="E3816" s="50" t="n"/>
      <c r="F3816" s="51" t="n"/>
      <c r="G3816" s="51" t="n"/>
      <c r="H3816" s="51" t="n"/>
      <c r="I3816" s="51" t="n"/>
      <c r="J3816" s="50" t="n"/>
      <c r="K3816" s="52">
        <f>IF(OR($A3816="",$E3816=""),"",IF($P3816=1,0,N($E3816)*N($F3816)-N($G3816)+N($H3816)))</f>
        <v/>
      </c>
      <c r="L3816" s="52">
        <f>IF(K3816="","",IF($P3816=1,0,N($E3816)*IFERROR(INDEX(Products!$D$8:$D$307,MATCH($D3816,Products!$A$8:$A$307,0)),0)))</f>
        <v/>
      </c>
      <c r="M3816" s="52">
        <f>IF(OR(K3816="",$O3816=0),IF(K3816="","",0),IF($P3816=1,0,K3816*(N(INDEX(Settings!$E$11:$E$18,$O3816))+N(INDEX(Settings!$G$11:$G$18,$O3816)))+N(INDEX(Settings!$F$11:$F$18,$O3816))))</f>
        <v/>
      </c>
      <c r="N3816" s="53">
        <f>IF(K3816="","",K3816-L3816-M3816-N($I3816)-$P3816*N(Settings!$D$20))</f>
        <v/>
      </c>
      <c r="O3816">
        <f>IF($C3816="",0,IFERROR(MATCH($C3816,Settings!$D$11:$D$18,0),0))</f>
        <v/>
      </c>
      <c r="P3816">
        <f>IF(LOWER(TRIM($J3816&amp;""))="x",1,0)</f>
        <v/>
      </c>
    </row>
    <row r="3817">
      <c r="A3817" s="49" t="n"/>
      <c r="B3817" s="50" t="n"/>
      <c r="C3817" s="50" t="n"/>
      <c r="D3817" s="50" t="n"/>
      <c r="E3817" s="50" t="n"/>
      <c r="F3817" s="51" t="n"/>
      <c r="G3817" s="51" t="n"/>
      <c r="H3817" s="51" t="n"/>
      <c r="I3817" s="51" t="n"/>
      <c r="J3817" s="50" t="n"/>
      <c r="K3817" s="52">
        <f>IF(OR($A3817="",$E3817=""),"",IF($P3817=1,0,N($E3817)*N($F3817)-N($G3817)+N($H3817)))</f>
        <v/>
      </c>
      <c r="L3817" s="52">
        <f>IF(K3817="","",IF($P3817=1,0,N($E3817)*IFERROR(INDEX(Products!$D$8:$D$307,MATCH($D3817,Products!$A$8:$A$307,0)),0)))</f>
        <v/>
      </c>
      <c r="M3817" s="52">
        <f>IF(OR(K3817="",$O3817=0),IF(K3817="","",0),IF($P3817=1,0,K3817*(N(INDEX(Settings!$E$11:$E$18,$O3817))+N(INDEX(Settings!$G$11:$G$18,$O3817)))+N(INDEX(Settings!$F$11:$F$18,$O3817))))</f>
        <v/>
      </c>
      <c r="N3817" s="53">
        <f>IF(K3817="","",K3817-L3817-M3817-N($I3817)-$P3817*N(Settings!$D$20))</f>
        <v/>
      </c>
      <c r="O3817">
        <f>IF($C3817="",0,IFERROR(MATCH($C3817,Settings!$D$11:$D$18,0),0))</f>
        <v/>
      </c>
      <c r="P3817">
        <f>IF(LOWER(TRIM($J3817&amp;""))="x",1,0)</f>
        <v/>
      </c>
    </row>
    <row r="3818">
      <c r="A3818" s="49" t="n"/>
      <c r="B3818" s="50" t="n"/>
      <c r="C3818" s="50" t="n"/>
      <c r="D3818" s="50" t="n"/>
      <c r="E3818" s="50" t="n"/>
      <c r="F3818" s="51" t="n"/>
      <c r="G3818" s="51" t="n"/>
      <c r="H3818" s="51" t="n"/>
      <c r="I3818" s="51" t="n"/>
      <c r="J3818" s="50" t="n"/>
      <c r="K3818" s="52">
        <f>IF(OR($A3818="",$E3818=""),"",IF($P3818=1,0,N($E3818)*N($F3818)-N($G3818)+N($H3818)))</f>
        <v/>
      </c>
      <c r="L3818" s="52">
        <f>IF(K3818="","",IF($P3818=1,0,N($E3818)*IFERROR(INDEX(Products!$D$8:$D$307,MATCH($D3818,Products!$A$8:$A$307,0)),0)))</f>
        <v/>
      </c>
      <c r="M3818" s="52">
        <f>IF(OR(K3818="",$O3818=0),IF(K3818="","",0),IF($P3818=1,0,K3818*(N(INDEX(Settings!$E$11:$E$18,$O3818))+N(INDEX(Settings!$G$11:$G$18,$O3818)))+N(INDEX(Settings!$F$11:$F$18,$O3818))))</f>
        <v/>
      </c>
      <c r="N3818" s="53">
        <f>IF(K3818="","",K3818-L3818-M3818-N($I3818)-$P3818*N(Settings!$D$20))</f>
        <v/>
      </c>
      <c r="O3818">
        <f>IF($C3818="",0,IFERROR(MATCH($C3818,Settings!$D$11:$D$18,0),0))</f>
        <v/>
      </c>
      <c r="P3818">
        <f>IF(LOWER(TRIM($J3818&amp;""))="x",1,0)</f>
        <v/>
      </c>
    </row>
    <row r="3819">
      <c r="A3819" s="49" t="n"/>
      <c r="B3819" s="50" t="n"/>
      <c r="C3819" s="50" t="n"/>
      <c r="D3819" s="50" t="n"/>
      <c r="E3819" s="50" t="n"/>
      <c r="F3819" s="51" t="n"/>
      <c r="G3819" s="51" t="n"/>
      <c r="H3819" s="51" t="n"/>
      <c r="I3819" s="51" t="n"/>
      <c r="J3819" s="50" t="n"/>
      <c r="K3819" s="52">
        <f>IF(OR($A3819="",$E3819=""),"",IF($P3819=1,0,N($E3819)*N($F3819)-N($G3819)+N($H3819)))</f>
        <v/>
      </c>
      <c r="L3819" s="52">
        <f>IF(K3819="","",IF($P3819=1,0,N($E3819)*IFERROR(INDEX(Products!$D$8:$D$307,MATCH($D3819,Products!$A$8:$A$307,0)),0)))</f>
        <v/>
      </c>
      <c r="M3819" s="52">
        <f>IF(OR(K3819="",$O3819=0),IF(K3819="","",0),IF($P3819=1,0,K3819*(N(INDEX(Settings!$E$11:$E$18,$O3819))+N(INDEX(Settings!$G$11:$G$18,$O3819)))+N(INDEX(Settings!$F$11:$F$18,$O3819))))</f>
        <v/>
      </c>
      <c r="N3819" s="53">
        <f>IF(K3819="","",K3819-L3819-M3819-N($I3819)-$P3819*N(Settings!$D$20))</f>
        <v/>
      </c>
      <c r="O3819">
        <f>IF($C3819="",0,IFERROR(MATCH($C3819,Settings!$D$11:$D$18,0),0))</f>
        <v/>
      </c>
      <c r="P3819">
        <f>IF(LOWER(TRIM($J3819&amp;""))="x",1,0)</f>
        <v/>
      </c>
    </row>
    <row r="3820">
      <c r="A3820" s="49" t="n"/>
      <c r="B3820" s="50" t="n"/>
      <c r="C3820" s="50" t="n"/>
      <c r="D3820" s="50" t="n"/>
      <c r="E3820" s="50" t="n"/>
      <c r="F3820" s="51" t="n"/>
      <c r="G3820" s="51" t="n"/>
      <c r="H3820" s="51" t="n"/>
      <c r="I3820" s="51" t="n"/>
      <c r="J3820" s="50" t="n"/>
      <c r="K3820" s="52">
        <f>IF(OR($A3820="",$E3820=""),"",IF($P3820=1,0,N($E3820)*N($F3820)-N($G3820)+N($H3820)))</f>
        <v/>
      </c>
      <c r="L3820" s="52">
        <f>IF(K3820="","",IF($P3820=1,0,N($E3820)*IFERROR(INDEX(Products!$D$8:$D$307,MATCH($D3820,Products!$A$8:$A$307,0)),0)))</f>
        <v/>
      </c>
      <c r="M3820" s="52">
        <f>IF(OR(K3820="",$O3820=0),IF(K3820="","",0),IF($P3820=1,0,K3820*(N(INDEX(Settings!$E$11:$E$18,$O3820))+N(INDEX(Settings!$G$11:$G$18,$O3820)))+N(INDEX(Settings!$F$11:$F$18,$O3820))))</f>
        <v/>
      </c>
      <c r="N3820" s="53">
        <f>IF(K3820="","",K3820-L3820-M3820-N($I3820)-$P3820*N(Settings!$D$20))</f>
        <v/>
      </c>
      <c r="O3820">
        <f>IF($C3820="",0,IFERROR(MATCH($C3820,Settings!$D$11:$D$18,0),0))</f>
        <v/>
      </c>
      <c r="P3820">
        <f>IF(LOWER(TRIM($J3820&amp;""))="x",1,0)</f>
        <v/>
      </c>
    </row>
    <row r="3821">
      <c r="A3821" s="49" t="n"/>
      <c r="B3821" s="50" t="n"/>
      <c r="C3821" s="50" t="n"/>
      <c r="D3821" s="50" t="n"/>
      <c r="E3821" s="50" t="n"/>
      <c r="F3821" s="51" t="n"/>
      <c r="G3821" s="51" t="n"/>
      <c r="H3821" s="51" t="n"/>
      <c r="I3821" s="51" t="n"/>
      <c r="J3821" s="50" t="n"/>
      <c r="K3821" s="52">
        <f>IF(OR($A3821="",$E3821=""),"",IF($P3821=1,0,N($E3821)*N($F3821)-N($G3821)+N($H3821)))</f>
        <v/>
      </c>
      <c r="L3821" s="52">
        <f>IF(K3821="","",IF($P3821=1,0,N($E3821)*IFERROR(INDEX(Products!$D$8:$D$307,MATCH($D3821,Products!$A$8:$A$307,0)),0)))</f>
        <v/>
      </c>
      <c r="M3821" s="52">
        <f>IF(OR(K3821="",$O3821=0),IF(K3821="","",0),IF($P3821=1,0,K3821*(N(INDEX(Settings!$E$11:$E$18,$O3821))+N(INDEX(Settings!$G$11:$G$18,$O3821)))+N(INDEX(Settings!$F$11:$F$18,$O3821))))</f>
        <v/>
      </c>
      <c r="N3821" s="53">
        <f>IF(K3821="","",K3821-L3821-M3821-N($I3821)-$P3821*N(Settings!$D$20))</f>
        <v/>
      </c>
      <c r="O3821">
        <f>IF($C3821="",0,IFERROR(MATCH($C3821,Settings!$D$11:$D$18,0),0))</f>
        <v/>
      </c>
      <c r="P3821">
        <f>IF(LOWER(TRIM($J3821&amp;""))="x",1,0)</f>
        <v/>
      </c>
    </row>
    <row r="3822">
      <c r="A3822" s="49" t="n"/>
      <c r="B3822" s="50" t="n"/>
      <c r="C3822" s="50" t="n"/>
      <c r="D3822" s="50" t="n"/>
      <c r="E3822" s="50" t="n"/>
      <c r="F3822" s="51" t="n"/>
      <c r="G3822" s="51" t="n"/>
      <c r="H3822" s="51" t="n"/>
      <c r="I3822" s="51" t="n"/>
      <c r="J3822" s="50" t="n"/>
      <c r="K3822" s="52">
        <f>IF(OR($A3822="",$E3822=""),"",IF($P3822=1,0,N($E3822)*N($F3822)-N($G3822)+N($H3822)))</f>
        <v/>
      </c>
      <c r="L3822" s="52">
        <f>IF(K3822="","",IF($P3822=1,0,N($E3822)*IFERROR(INDEX(Products!$D$8:$D$307,MATCH($D3822,Products!$A$8:$A$307,0)),0)))</f>
        <v/>
      </c>
      <c r="M3822" s="52">
        <f>IF(OR(K3822="",$O3822=0),IF(K3822="","",0),IF($P3822=1,0,K3822*(N(INDEX(Settings!$E$11:$E$18,$O3822))+N(INDEX(Settings!$G$11:$G$18,$O3822)))+N(INDEX(Settings!$F$11:$F$18,$O3822))))</f>
        <v/>
      </c>
      <c r="N3822" s="53">
        <f>IF(K3822="","",K3822-L3822-M3822-N($I3822)-$P3822*N(Settings!$D$20))</f>
        <v/>
      </c>
      <c r="O3822">
        <f>IF($C3822="",0,IFERROR(MATCH($C3822,Settings!$D$11:$D$18,0),0))</f>
        <v/>
      </c>
      <c r="P3822">
        <f>IF(LOWER(TRIM($J3822&amp;""))="x",1,0)</f>
        <v/>
      </c>
    </row>
    <row r="3823">
      <c r="A3823" s="49" t="n"/>
      <c r="B3823" s="50" t="n"/>
      <c r="C3823" s="50" t="n"/>
      <c r="D3823" s="50" t="n"/>
      <c r="E3823" s="50" t="n"/>
      <c r="F3823" s="51" t="n"/>
      <c r="G3823" s="51" t="n"/>
      <c r="H3823" s="51" t="n"/>
      <c r="I3823" s="51" t="n"/>
      <c r="J3823" s="50" t="n"/>
      <c r="K3823" s="52">
        <f>IF(OR($A3823="",$E3823=""),"",IF($P3823=1,0,N($E3823)*N($F3823)-N($G3823)+N($H3823)))</f>
        <v/>
      </c>
      <c r="L3823" s="52">
        <f>IF(K3823="","",IF($P3823=1,0,N($E3823)*IFERROR(INDEX(Products!$D$8:$D$307,MATCH($D3823,Products!$A$8:$A$307,0)),0)))</f>
        <v/>
      </c>
      <c r="M3823" s="52">
        <f>IF(OR(K3823="",$O3823=0),IF(K3823="","",0),IF($P3823=1,0,K3823*(N(INDEX(Settings!$E$11:$E$18,$O3823))+N(INDEX(Settings!$G$11:$G$18,$O3823)))+N(INDEX(Settings!$F$11:$F$18,$O3823))))</f>
        <v/>
      </c>
      <c r="N3823" s="53">
        <f>IF(K3823="","",K3823-L3823-M3823-N($I3823)-$P3823*N(Settings!$D$20))</f>
        <v/>
      </c>
      <c r="O3823">
        <f>IF($C3823="",0,IFERROR(MATCH($C3823,Settings!$D$11:$D$18,0),0))</f>
        <v/>
      </c>
      <c r="P3823">
        <f>IF(LOWER(TRIM($J3823&amp;""))="x",1,0)</f>
        <v/>
      </c>
    </row>
    <row r="3824">
      <c r="A3824" s="49" t="n"/>
      <c r="B3824" s="50" t="n"/>
      <c r="C3824" s="50" t="n"/>
      <c r="D3824" s="50" t="n"/>
      <c r="E3824" s="50" t="n"/>
      <c r="F3824" s="51" t="n"/>
      <c r="G3824" s="51" t="n"/>
      <c r="H3824" s="51" t="n"/>
      <c r="I3824" s="51" t="n"/>
      <c r="J3824" s="50" t="n"/>
      <c r="K3824" s="52">
        <f>IF(OR($A3824="",$E3824=""),"",IF($P3824=1,0,N($E3824)*N($F3824)-N($G3824)+N($H3824)))</f>
        <v/>
      </c>
      <c r="L3824" s="52">
        <f>IF(K3824="","",IF($P3824=1,0,N($E3824)*IFERROR(INDEX(Products!$D$8:$D$307,MATCH($D3824,Products!$A$8:$A$307,0)),0)))</f>
        <v/>
      </c>
      <c r="M3824" s="52">
        <f>IF(OR(K3824="",$O3824=0),IF(K3824="","",0),IF($P3824=1,0,K3824*(N(INDEX(Settings!$E$11:$E$18,$O3824))+N(INDEX(Settings!$G$11:$G$18,$O3824)))+N(INDEX(Settings!$F$11:$F$18,$O3824))))</f>
        <v/>
      </c>
      <c r="N3824" s="53">
        <f>IF(K3824="","",K3824-L3824-M3824-N($I3824)-$P3824*N(Settings!$D$20))</f>
        <v/>
      </c>
      <c r="O3824">
        <f>IF($C3824="",0,IFERROR(MATCH($C3824,Settings!$D$11:$D$18,0),0))</f>
        <v/>
      </c>
      <c r="P3824">
        <f>IF(LOWER(TRIM($J3824&amp;""))="x",1,0)</f>
        <v/>
      </c>
    </row>
    <row r="3825">
      <c r="A3825" s="49" t="n"/>
      <c r="B3825" s="50" t="n"/>
      <c r="C3825" s="50" t="n"/>
      <c r="D3825" s="50" t="n"/>
      <c r="E3825" s="50" t="n"/>
      <c r="F3825" s="51" t="n"/>
      <c r="G3825" s="51" t="n"/>
      <c r="H3825" s="51" t="n"/>
      <c r="I3825" s="51" t="n"/>
      <c r="J3825" s="50" t="n"/>
      <c r="K3825" s="52">
        <f>IF(OR($A3825="",$E3825=""),"",IF($P3825=1,0,N($E3825)*N($F3825)-N($G3825)+N($H3825)))</f>
        <v/>
      </c>
      <c r="L3825" s="52">
        <f>IF(K3825="","",IF($P3825=1,0,N($E3825)*IFERROR(INDEX(Products!$D$8:$D$307,MATCH($D3825,Products!$A$8:$A$307,0)),0)))</f>
        <v/>
      </c>
      <c r="M3825" s="52">
        <f>IF(OR(K3825="",$O3825=0),IF(K3825="","",0),IF($P3825=1,0,K3825*(N(INDEX(Settings!$E$11:$E$18,$O3825))+N(INDEX(Settings!$G$11:$G$18,$O3825)))+N(INDEX(Settings!$F$11:$F$18,$O3825))))</f>
        <v/>
      </c>
      <c r="N3825" s="53">
        <f>IF(K3825="","",K3825-L3825-M3825-N($I3825)-$P3825*N(Settings!$D$20))</f>
        <v/>
      </c>
      <c r="O3825">
        <f>IF($C3825="",0,IFERROR(MATCH($C3825,Settings!$D$11:$D$18,0),0))</f>
        <v/>
      </c>
      <c r="P3825">
        <f>IF(LOWER(TRIM($J3825&amp;""))="x",1,0)</f>
        <v/>
      </c>
    </row>
    <row r="3826">
      <c r="A3826" s="49" t="n"/>
      <c r="B3826" s="50" t="n"/>
      <c r="C3826" s="50" t="n"/>
      <c r="D3826" s="50" t="n"/>
      <c r="E3826" s="50" t="n"/>
      <c r="F3826" s="51" t="n"/>
      <c r="G3826" s="51" t="n"/>
      <c r="H3826" s="51" t="n"/>
      <c r="I3826" s="51" t="n"/>
      <c r="J3826" s="50" t="n"/>
      <c r="K3826" s="52">
        <f>IF(OR($A3826="",$E3826=""),"",IF($P3826=1,0,N($E3826)*N($F3826)-N($G3826)+N($H3826)))</f>
        <v/>
      </c>
      <c r="L3826" s="52">
        <f>IF(K3826="","",IF($P3826=1,0,N($E3826)*IFERROR(INDEX(Products!$D$8:$D$307,MATCH($D3826,Products!$A$8:$A$307,0)),0)))</f>
        <v/>
      </c>
      <c r="M3826" s="52">
        <f>IF(OR(K3826="",$O3826=0),IF(K3826="","",0),IF($P3826=1,0,K3826*(N(INDEX(Settings!$E$11:$E$18,$O3826))+N(INDEX(Settings!$G$11:$G$18,$O3826)))+N(INDEX(Settings!$F$11:$F$18,$O3826))))</f>
        <v/>
      </c>
      <c r="N3826" s="53">
        <f>IF(K3826="","",K3826-L3826-M3826-N($I3826)-$P3826*N(Settings!$D$20))</f>
        <v/>
      </c>
      <c r="O3826">
        <f>IF($C3826="",0,IFERROR(MATCH($C3826,Settings!$D$11:$D$18,0),0))</f>
        <v/>
      </c>
      <c r="P3826">
        <f>IF(LOWER(TRIM($J3826&amp;""))="x",1,0)</f>
        <v/>
      </c>
    </row>
    <row r="3827">
      <c r="A3827" s="49" t="n"/>
      <c r="B3827" s="50" t="n"/>
      <c r="C3827" s="50" t="n"/>
      <c r="D3827" s="50" t="n"/>
      <c r="E3827" s="50" t="n"/>
      <c r="F3827" s="51" t="n"/>
      <c r="G3827" s="51" t="n"/>
      <c r="H3827" s="51" t="n"/>
      <c r="I3827" s="51" t="n"/>
      <c r="J3827" s="50" t="n"/>
      <c r="K3827" s="52">
        <f>IF(OR($A3827="",$E3827=""),"",IF($P3827=1,0,N($E3827)*N($F3827)-N($G3827)+N($H3827)))</f>
        <v/>
      </c>
      <c r="L3827" s="52">
        <f>IF(K3827="","",IF($P3827=1,0,N($E3827)*IFERROR(INDEX(Products!$D$8:$D$307,MATCH($D3827,Products!$A$8:$A$307,0)),0)))</f>
        <v/>
      </c>
      <c r="M3827" s="52">
        <f>IF(OR(K3827="",$O3827=0),IF(K3827="","",0),IF($P3827=1,0,K3827*(N(INDEX(Settings!$E$11:$E$18,$O3827))+N(INDEX(Settings!$G$11:$G$18,$O3827)))+N(INDEX(Settings!$F$11:$F$18,$O3827))))</f>
        <v/>
      </c>
      <c r="N3827" s="53">
        <f>IF(K3827="","",K3827-L3827-M3827-N($I3827)-$P3827*N(Settings!$D$20))</f>
        <v/>
      </c>
      <c r="O3827">
        <f>IF($C3827="",0,IFERROR(MATCH($C3827,Settings!$D$11:$D$18,0),0))</f>
        <v/>
      </c>
      <c r="P3827">
        <f>IF(LOWER(TRIM($J3827&amp;""))="x",1,0)</f>
        <v/>
      </c>
    </row>
    <row r="3828">
      <c r="A3828" s="49" t="n"/>
      <c r="B3828" s="50" t="n"/>
      <c r="C3828" s="50" t="n"/>
      <c r="D3828" s="50" t="n"/>
      <c r="E3828" s="50" t="n"/>
      <c r="F3828" s="51" t="n"/>
      <c r="G3828" s="51" t="n"/>
      <c r="H3828" s="51" t="n"/>
      <c r="I3828" s="51" t="n"/>
      <c r="J3828" s="50" t="n"/>
      <c r="K3828" s="52">
        <f>IF(OR($A3828="",$E3828=""),"",IF($P3828=1,0,N($E3828)*N($F3828)-N($G3828)+N($H3828)))</f>
        <v/>
      </c>
      <c r="L3828" s="52">
        <f>IF(K3828="","",IF($P3828=1,0,N($E3828)*IFERROR(INDEX(Products!$D$8:$D$307,MATCH($D3828,Products!$A$8:$A$307,0)),0)))</f>
        <v/>
      </c>
      <c r="M3828" s="52">
        <f>IF(OR(K3828="",$O3828=0),IF(K3828="","",0),IF($P3828=1,0,K3828*(N(INDEX(Settings!$E$11:$E$18,$O3828))+N(INDEX(Settings!$G$11:$G$18,$O3828)))+N(INDEX(Settings!$F$11:$F$18,$O3828))))</f>
        <v/>
      </c>
      <c r="N3828" s="53">
        <f>IF(K3828="","",K3828-L3828-M3828-N($I3828)-$P3828*N(Settings!$D$20))</f>
        <v/>
      </c>
      <c r="O3828">
        <f>IF($C3828="",0,IFERROR(MATCH($C3828,Settings!$D$11:$D$18,0),0))</f>
        <v/>
      </c>
      <c r="P3828">
        <f>IF(LOWER(TRIM($J3828&amp;""))="x",1,0)</f>
        <v/>
      </c>
    </row>
    <row r="3829">
      <c r="A3829" s="49" t="n"/>
      <c r="B3829" s="50" t="n"/>
      <c r="C3829" s="50" t="n"/>
      <c r="D3829" s="50" t="n"/>
      <c r="E3829" s="50" t="n"/>
      <c r="F3829" s="51" t="n"/>
      <c r="G3829" s="51" t="n"/>
      <c r="H3829" s="51" t="n"/>
      <c r="I3829" s="51" t="n"/>
      <c r="J3829" s="50" t="n"/>
      <c r="K3829" s="52">
        <f>IF(OR($A3829="",$E3829=""),"",IF($P3829=1,0,N($E3829)*N($F3829)-N($G3829)+N($H3829)))</f>
        <v/>
      </c>
      <c r="L3829" s="52">
        <f>IF(K3829="","",IF($P3829=1,0,N($E3829)*IFERROR(INDEX(Products!$D$8:$D$307,MATCH($D3829,Products!$A$8:$A$307,0)),0)))</f>
        <v/>
      </c>
      <c r="M3829" s="52">
        <f>IF(OR(K3829="",$O3829=0),IF(K3829="","",0),IF($P3829=1,0,K3829*(N(INDEX(Settings!$E$11:$E$18,$O3829))+N(INDEX(Settings!$G$11:$G$18,$O3829)))+N(INDEX(Settings!$F$11:$F$18,$O3829))))</f>
        <v/>
      </c>
      <c r="N3829" s="53">
        <f>IF(K3829="","",K3829-L3829-M3829-N($I3829)-$P3829*N(Settings!$D$20))</f>
        <v/>
      </c>
      <c r="O3829">
        <f>IF($C3829="",0,IFERROR(MATCH($C3829,Settings!$D$11:$D$18,0),0))</f>
        <v/>
      </c>
      <c r="P3829">
        <f>IF(LOWER(TRIM($J3829&amp;""))="x",1,0)</f>
        <v/>
      </c>
    </row>
    <row r="3830">
      <c r="A3830" s="49" t="n"/>
      <c r="B3830" s="50" t="n"/>
      <c r="C3830" s="50" t="n"/>
      <c r="D3830" s="50" t="n"/>
      <c r="E3830" s="50" t="n"/>
      <c r="F3830" s="51" t="n"/>
      <c r="G3830" s="51" t="n"/>
      <c r="H3830" s="51" t="n"/>
      <c r="I3830" s="51" t="n"/>
      <c r="J3830" s="50" t="n"/>
      <c r="K3830" s="52">
        <f>IF(OR($A3830="",$E3830=""),"",IF($P3830=1,0,N($E3830)*N($F3830)-N($G3830)+N($H3830)))</f>
        <v/>
      </c>
      <c r="L3830" s="52">
        <f>IF(K3830="","",IF($P3830=1,0,N($E3830)*IFERROR(INDEX(Products!$D$8:$D$307,MATCH($D3830,Products!$A$8:$A$307,0)),0)))</f>
        <v/>
      </c>
      <c r="M3830" s="52">
        <f>IF(OR(K3830="",$O3830=0),IF(K3830="","",0),IF($P3830=1,0,K3830*(N(INDEX(Settings!$E$11:$E$18,$O3830))+N(INDEX(Settings!$G$11:$G$18,$O3830)))+N(INDEX(Settings!$F$11:$F$18,$O3830))))</f>
        <v/>
      </c>
      <c r="N3830" s="53">
        <f>IF(K3830="","",K3830-L3830-M3830-N($I3830)-$P3830*N(Settings!$D$20))</f>
        <v/>
      </c>
      <c r="O3830">
        <f>IF($C3830="",0,IFERROR(MATCH($C3830,Settings!$D$11:$D$18,0),0))</f>
        <v/>
      </c>
      <c r="P3830">
        <f>IF(LOWER(TRIM($J3830&amp;""))="x",1,0)</f>
        <v/>
      </c>
    </row>
    <row r="3831">
      <c r="A3831" s="49" t="n"/>
      <c r="B3831" s="50" t="n"/>
      <c r="C3831" s="50" t="n"/>
      <c r="D3831" s="50" t="n"/>
      <c r="E3831" s="50" t="n"/>
      <c r="F3831" s="51" t="n"/>
      <c r="G3831" s="51" t="n"/>
      <c r="H3831" s="51" t="n"/>
      <c r="I3831" s="51" t="n"/>
      <c r="J3831" s="50" t="n"/>
      <c r="K3831" s="52">
        <f>IF(OR($A3831="",$E3831=""),"",IF($P3831=1,0,N($E3831)*N($F3831)-N($G3831)+N($H3831)))</f>
        <v/>
      </c>
      <c r="L3831" s="52">
        <f>IF(K3831="","",IF($P3831=1,0,N($E3831)*IFERROR(INDEX(Products!$D$8:$D$307,MATCH($D3831,Products!$A$8:$A$307,0)),0)))</f>
        <v/>
      </c>
      <c r="M3831" s="52">
        <f>IF(OR(K3831="",$O3831=0),IF(K3831="","",0),IF($P3831=1,0,K3831*(N(INDEX(Settings!$E$11:$E$18,$O3831))+N(INDEX(Settings!$G$11:$G$18,$O3831)))+N(INDEX(Settings!$F$11:$F$18,$O3831))))</f>
        <v/>
      </c>
      <c r="N3831" s="53">
        <f>IF(K3831="","",K3831-L3831-M3831-N($I3831)-$P3831*N(Settings!$D$20))</f>
        <v/>
      </c>
      <c r="O3831">
        <f>IF($C3831="",0,IFERROR(MATCH($C3831,Settings!$D$11:$D$18,0),0))</f>
        <v/>
      </c>
      <c r="P3831">
        <f>IF(LOWER(TRIM($J3831&amp;""))="x",1,0)</f>
        <v/>
      </c>
    </row>
    <row r="3832">
      <c r="A3832" s="49" t="n"/>
      <c r="B3832" s="50" t="n"/>
      <c r="C3832" s="50" t="n"/>
      <c r="D3832" s="50" t="n"/>
      <c r="E3832" s="50" t="n"/>
      <c r="F3832" s="51" t="n"/>
      <c r="G3832" s="51" t="n"/>
      <c r="H3832" s="51" t="n"/>
      <c r="I3832" s="51" t="n"/>
      <c r="J3832" s="50" t="n"/>
      <c r="K3832" s="52">
        <f>IF(OR($A3832="",$E3832=""),"",IF($P3832=1,0,N($E3832)*N($F3832)-N($G3832)+N($H3832)))</f>
        <v/>
      </c>
      <c r="L3832" s="52">
        <f>IF(K3832="","",IF($P3832=1,0,N($E3832)*IFERROR(INDEX(Products!$D$8:$D$307,MATCH($D3832,Products!$A$8:$A$307,0)),0)))</f>
        <v/>
      </c>
      <c r="M3832" s="52">
        <f>IF(OR(K3832="",$O3832=0),IF(K3832="","",0),IF($P3832=1,0,K3832*(N(INDEX(Settings!$E$11:$E$18,$O3832))+N(INDEX(Settings!$G$11:$G$18,$O3832)))+N(INDEX(Settings!$F$11:$F$18,$O3832))))</f>
        <v/>
      </c>
      <c r="N3832" s="53">
        <f>IF(K3832="","",K3832-L3832-M3832-N($I3832)-$P3832*N(Settings!$D$20))</f>
        <v/>
      </c>
      <c r="O3832">
        <f>IF($C3832="",0,IFERROR(MATCH($C3832,Settings!$D$11:$D$18,0),0))</f>
        <v/>
      </c>
      <c r="P3832">
        <f>IF(LOWER(TRIM($J3832&amp;""))="x",1,0)</f>
        <v/>
      </c>
    </row>
    <row r="3833">
      <c r="A3833" s="49" t="n"/>
      <c r="B3833" s="50" t="n"/>
      <c r="C3833" s="50" t="n"/>
      <c r="D3833" s="50" t="n"/>
      <c r="E3833" s="50" t="n"/>
      <c r="F3833" s="51" t="n"/>
      <c r="G3833" s="51" t="n"/>
      <c r="H3833" s="51" t="n"/>
      <c r="I3833" s="51" t="n"/>
      <c r="J3833" s="50" t="n"/>
      <c r="K3833" s="52">
        <f>IF(OR($A3833="",$E3833=""),"",IF($P3833=1,0,N($E3833)*N($F3833)-N($G3833)+N($H3833)))</f>
        <v/>
      </c>
      <c r="L3833" s="52">
        <f>IF(K3833="","",IF($P3833=1,0,N($E3833)*IFERROR(INDEX(Products!$D$8:$D$307,MATCH($D3833,Products!$A$8:$A$307,0)),0)))</f>
        <v/>
      </c>
      <c r="M3833" s="52">
        <f>IF(OR(K3833="",$O3833=0),IF(K3833="","",0),IF($P3833=1,0,K3833*(N(INDEX(Settings!$E$11:$E$18,$O3833))+N(INDEX(Settings!$G$11:$G$18,$O3833)))+N(INDEX(Settings!$F$11:$F$18,$O3833))))</f>
        <v/>
      </c>
      <c r="N3833" s="53">
        <f>IF(K3833="","",K3833-L3833-M3833-N($I3833)-$P3833*N(Settings!$D$20))</f>
        <v/>
      </c>
      <c r="O3833">
        <f>IF($C3833="",0,IFERROR(MATCH($C3833,Settings!$D$11:$D$18,0),0))</f>
        <v/>
      </c>
      <c r="P3833">
        <f>IF(LOWER(TRIM($J3833&amp;""))="x",1,0)</f>
        <v/>
      </c>
    </row>
    <row r="3834">
      <c r="A3834" s="49" t="n"/>
      <c r="B3834" s="50" t="n"/>
      <c r="C3834" s="50" t="n"/>
      <c r="D3834" s="50" t="n"/>
      <c r="E3834" s="50" t="n"/>
      <c r="F3834" s="51" t="n"/>
      <c r="G3834" s="51" t="n"/>
      <c r="H3834" s="51" t="n"/>
      <c r="I3834" s="51" t="n"/>
      <c r="J3834" s="50" t="n"/>
      <c r="K3834" s="52">
        <f>IF(OR($A3834="",$E3834=""),"",IF($P3834=1,0,N($E3834)*N($F3834)-N($G3834)+N($H3834)))</f>
        <v/>
      </c>
      <c r="L3834" s="52">
        <f>IF(K3834="","",IF($P3834=1,0,N($E3834)*IFERROR(INDEX(Products!$D$8:$D$307,MATCH($D3834,Products!$A$8:$A$307,0)),0)))</f>
        <v/>
      </c>
      <c r="M3834" s="52">
        <f>IF(OR(K3834="",$O3834=0),IF(K3834="","",0),IF($P3834=1,0,K3834*(N(INDEX(Settings!$E$11:$E$18,$O3834))+N(INDEX(Settings!$G$11:$G$18,$O3834)))+N(INDEX(Settings!$F$11:$F$18,$O3834))))</f>
        <v/>
      </c>
      <c r="N3834" s="53">
        <f>IF(K3834="","",K3834-L3834-M3834-N($I3834)-$P3834*N(Settings!$D$20))</f>
        <v/>
      </c>
      <c r="O3834">
        <f>IF($C3834="",0,IFERROR(MATCH($C3834,Settings!$D$11:$D$18,0),0))</f>
        <v/>
      </c>
      <c r="P3834">
        <f>IF(LOWER(TRIM($J3834&amp;""))="x",1,0)</f>
        <v/>
      </c>
    </row>
    <row r="3835">
      <c r="A3835" s="49" t="n"/>
      <c r="B3835" s="50" t="n"/>
      <c r="C3835" s="50" t="n"/>
      <c r="D3835" s="50" t="n"/>
      <c r="E3835" s="50" t="n"/>
      <c r="F3835" s="51" t="n"/>
      <c r="G3835" s="51" t="n"/>
      <c r="H3835" s="51" t="n"/>
      <c r="I3835" s="51" t="n"/>
      <c r="J3835" s="50" t="n"/>
      <c r="K3835" s="52">
        <f>IF(OR($A3835="",$E3835=""),"",IF($P3835=1,0,N($E3835)*N($F3835)-N($G3835)+N($H3835)))</f>
        <v/>
      </c>
      <c r="L3835" s="52">
        <f>IF(K3835="","",IF($P3835=1,0,N($E3835)*IFERROR(INDEX(Products!$D$8:$D$307,MATCH($D3835,Products!$A$8:$A$307,0)),0)))</f>
        <v/>
      </c>
      <c r="M3835" s="52">
        <f>IF(OR(K3835="",$O3835=0),IF(K3835="","",0),IF($P3835=1,0,K3835*(N(INDEX(Settings!$E$11:$E$18,$O3835))+N(INDEX(Settings!$G$11:$G$18,$O3835)))+N(INDEX(Settings!$F$11:$F$18,$O3835))))</f>
        <v/>
      </c>
      <c r="N3835" s="53">
        <f>IF(K3835="","",K3835-L3835-M3835-N($I3835)-$P3835*N(Settings!$D$20))</f>
        <v/>
      </c>
      <c r="O3835">
        <f>IF($C3835="",0,IFERROR(MATCH($C3835,Settings!$D$11:$D$18,0),0))</f>
        <v/>
      </c>
      <c r="P3835">
        <f>IF(LOWER(TRIM($J3835&amp;""))="x",1,0)</f>
        <v/>
      </c>
    </row>
    <row r="3836">
      <c r="A3836" s="49" t="n"/>
      <c r="B3836" s="50" t="n"/>
      <c r="C3836" s="50" t="n"/>
      <c r="D3836" s="50" t="n"/>
      <c r="E3836" s="50" t="n"/>
      <c r="F3836" s="51" t="n"/>
      <c r="G3836" s="51" t="n"/>
      <c r="H3836" s="51" t="n"/>
      <c r="I3836" s="51" t="n"/>
      <c r="J3836" s="50" t="n"/>
      <c r="K3836" s="52">
        <f>IF(OR($A3836="",$E3836=""),"",IF($P3836=1,0,N($E3836)*N($F3836)-N($G3836)+N($H3836)))</f>
        <v/>
      </c>
      <c r="L3836" s="52">
        <f>IF(K3836="","",IF($P3836=1,0,N($E3836)*IFERROR(INDEX(Products!$D$8:$D$307,MATCH($D3836,Products!$A$8:$A$307,0)),0)))</f>
        <v/>
      </c>
      <c r="M3836" s="52">
        <f>IF(OR(K3836="",$O3836=0),IF(K3836="","",0),IF($P3836=1,0,K3836*(N(INDEX(Settings!$E$11:$E$18,$O3836))+N(INDEX(Settings!$G$11:$G$18,$O3836)))+N(INDEX(Settings!$F$11:$F$18,$O3836))))</f>
        <v/>
      </c>
      <c r="N3836" s="53">
        <f>IF(K3836="","",K3836-L3836-M3836-N($I3836)-$P3836*N(Settings!$D$20))</f>
        <v/>
      </c>
      <c r="O3836">
        <f>IF($C3836="",0,IFERROR(MATCH($C3836,Settings!$D$11:$D$18,0),0))</f>
        <v/>
      </c>
      <c r="P3836">
        <f>IF(LOWER(TRIM($J3836&amp;""))="x",1,0)</f>
        <v/>
      </c>
    </row>
    <row r="3837">
      <c r="A3837" s="49" t="n"/>
      <c r="B3837" s="50" t="n"/>
      <c r="C3837" s="50" t="n"/>
      <c r="D3837" s="50" t="n"/>
      <c r="E3837" s="50" t="n"/>
      <c r="F3837" s="51" t="n"/>
      <c r="G3837" s="51" t="n"/>
      <c r="H3837" s="51" t="n"/>
      <c r="I3837" s="51" t="n"/>
      <c r="J3837" s="50" t="n"/>
      <c r="K3837" s="52">
        <f>IF(OR($A3837="",$E3837=""),"",IF($P3837=1,0,N($E3837)*N($F3837)-N($G3837)+N($H3837)))</f>
        <v/>
      </c>
      <c r="L3837" s="52">
        <f>IF(K3837="","",IF($P3837=1,0,N($E3837)*IFERROR(INDEX(Products!$D$8:$D$307,MATCH($D3837,Products!$A$8:$A$307,0)),0)))</f>
        <v/>
      </c>
      <c r="M3837" s="52">
        <f>IF(OR(K3837="",$O3837=0),IF(K3837="","",0),IF($P3837=1,0,K3837*(N(INDEX(Settings!$E$11:$E$18,$O3837))+N(INDEX(Settings!$G$11:$G$18,$O3837)))+N(INDEX(Settings!$F$11:$F$18,$O3837))))</f>
        <v/>
      </c>
      <c r="N3837" s="53">
        <f>IF(K3837="","",K3837-L3837-M3837-N($I3837)-$P3837*N(Settings!$D$20))</f>
        <v/>
      </c>
      <c r="O3837">
        <f>IF($C3837="",0,IFERROR(MATCH($C3837,Settings!$D$11:$D$18,0),0))</f>
        <v/>
      </c>
      <c r="P3837">
        <f>IF(LOWER(TRIM($J3837&amp;""))="x",1,0)</f>
        <v/>
      </c>
    </row>
    <row r="3838">
      <c r="A3838" s="49" t="n"/>
      <c r="B3838" s="50" t="n"/>
      <c r="C3838" s="50" t="n"/>
      <c r="D3838" s="50" t="n"/>
      <c r="E3838" s="50" t="n"/>
      <c r="F3838" s="51" t="n"/>
      <c r="G3838" s="51" t="n"/>
      <c r="H3838" s="51" t="n"/>
      <c r="I3838" s="51" t="n"/>
      <c r="J3838" s="50" t="n"/>
      <c r="K3838" s="52">
        <f>IF(OR($A3838="",$E3838=""),"",IF($P3838=1,0,N($E3838)*N($F3838)-N($G3838)+N($H3838)))</f>
        <v/>
      </c>
      <c r="L3838" s="52">
        <f>IF(K3838="","",IF($P3838=1,0,N($E3838)*IFERROR(INDEX(Products!$D$8:$D$307,MATCH($D3838,Products!$A$8:$A$307,0)),0)))</f>
        <v/>
      </c>
      <c r="M3838" s="52">
        <f>IF(OR(K3838="",$O3838=0),IF(K3838="","",0),IF($P3838=1,0,K3838*(N(INDEX(Settings!$E$11:$E$18,$O3838))+N(INDEX(Settings!$G$11:$G$18,$O3838)))+N(INDEX(Settings!$F$11:$F$18,$O3838))))</f>
        <v/>
      </c>
      <c r="N3838" s="53">
        <f>IF(K3838="","",K3838-L3838-M3838-N($I3838)-$P3838*N(Settings!$D$20))</f>
        <v/>
      </c>
      <c r="O3838">
        <f>IF($C3838="",0,IFERROR(MATCH($C3838,Settings!$D$11:$D$18,0),0))</f>
        <v/>
      </c>
      <c r="P3838">
        <f>IF(LOWER(TRIM($J3838&amp;""))="x",1,0)</f>
        <v/>
      </c>
    </row>
    <row r="3839">
      <c r="A3839" s="49" t="n"/>
      <c r="B3839" s="50" t="n"/>
      <c r="C3839" s="50" t="n"/>
      <c r="D3839" s="50" t="n"/>
      <c r="E3839" s="50" t="n"/>
      <c r="F3839" s="51" t="n"/>
      <c r="G3839" s="51" t="n"/>
      <c r="H3839" s="51" t="n"/>
      <c r="I3839" s="51" t="n"/>
      <c r="J3839" s="50" t="n"/>
      <c r="K3839" s="52">
        <f>IF(OR($A3839="",$E3839=""),"",IF($P3839=1,0,N($E3839)*N($F3839)-N($G3839)+N($H3839)))</f>
        <v/>
      </c>
      <c r="L3839" s="52">
        <f>IF(K3839="","",IF($P3839=1,0,N($E3839)*IFERROR(INDEX(Products!$D$8:$D$307,MATCH($D3839,Products!$A$8:$A$307,0)),0)))</f>
        <v/>
      </c>
      <c r="M3839" s="52">
        <f>IF(OR(K3839="",$O3839=0),IF(K3839="","",0),IF($P3839=1,0,K3839*(N(INDEX(Settings!$E$11:$E$18,$O3839))+N(INDEX(Settings!$G$11:$G$18,$O3839)))+N(INDEX(Settings!$F$11:$F$18,$O3839))))</f>
        <v/>
      </c>
      <c r="N3839" s="53">
        <f>IF(K3839="","",K3839-L3839-M3839-N($I3839)-$P3839*N(Settings!$D$20))</f>
        <v/>
      </c>
      <c r="O3839">
        <f>IF($C3839="",0,IFERROR(MATCH($C3839,Settings!$D$11:$D$18,0),0))</f>
        <v/>
      </c>
      <c r="P3839">
        <f>IF(LOWER(TRIM($J3839&amp;""))="x",1,0)</f>
        <v/>
      </c>
    </row>
    <row r="3840">
      <c r="A3840" s="49" t="n"/>
      <c r="B3840" s="50" t="n"/>
      <c r="C3840" s="50" t="n"/>
      <c r="D3840" s="50" t="n"/>
      <c r="E3840" s="50" t="n"/>
      <c r="F3840" s="51" t="n"/>
      <c r="G3840" s="51" t="n"/>
      <c r="H3840" s="51" t="n"/>
      <c r="I3840" s="51" t="n"/>
      <c r="J3840" s="50" t="n"/>
      <c r="K3840" s="52">
        <f>IF(OR($A3840="",$E3840=""),"",IF($P3840=1,0,N($E3840)*N($F3840)-N($G3840)+N($H3840)))</f>
        <v/>
      </c>
      <c r="L3840" s="52">
        <f>IF(K3840="","",IF($P3840=1,0,N($E3840)*IFERROR(INDEX(Products!$D$8:$D$307,MATCH($D3840,Products!$A$8:$A$307,0)),0)))</f>
        <v/>
      </c>
      <c r="M3840" s="52">
        <f>IF(OR(K3840="",$O3840=0),IF(K3840="","",0),IF($P3840=1,0,K3840*(N(INDEX(Settings!$E$11:$E$18,$O3840))+N(INDEX(Settings!$G$11:$G$18,$O3840)))+N(INDEX(Settings!$F$11:$F$18,$O3840))))</f>
        <v/>
      </c>
      <c r="N3840" s="53">
        <f>IF(K3840="","",K3840-L3840-M3840-N($I3840)-$P3840*N(Settings!$D$20))</f>
        <v/>
      </c>
      <c r="O3840">
        <f>IF($C3840="",0,IFERROR(MATCH($C3840,Settings!$D$11:$D$18,0),0))</f>
        <v/>
      </c>
      <c r="P3840">
        <f>IF(LOWER(TRIM($J3840&amp;""))="x",1,0)</f>
        <v/>
      </c>
    </row>
    <row r="3841">
      <c r="A3841" s="49" t="n"/>
      <c r="B3841" s="50" t="n"/>
      <c r="C3841" s="50" t="n"/>
      <c r="D3841" s="50" t="n"/>
      <c r="E3841" s="50" t="n"/>
      <c r="F3841" s="51" t="n"/>
      <c r="G3841" s="51" t="n"/>
      <c r="H3841" s="51" t="n"/>
      <c r="I3841" s="51" t="n"/>
      <c r="J3841" s="50" t="n"/>
      <c r="K3841" s="52">
        <f>IF(OR($A3841="",$E3841=""),"",IF($P3841=1,0,N($E3841)*N($F3841)-N($G3841)+N($H3841)))</f>
        <v/>
      </c>
      <c r="L3841" s="52">
        <f>IF(K3841="","",IF($P3841=1,0,N($E3841)*IFERROR(INDEX(Products!$D$8:$D$307,MATCH($D3841,Products!$A$8:$A$307,0)),0)))</f>
        <v/>
      </c>
      <c r="M3841" s="52">
        <f>IF(OR(K3841="",$O3841=0),IF(K3841="","",0),IF($P3841=1,0,K3841*(N(INDEX(Settings!$E$11:$E$18,$O3841))+N(INDEX(Settings!$G$11:$G$18,$O3841)))+N(INDEX(Settings!$F$11:$F$18,$O3841))))</f>
        <v/>
      </c>
      <c r="N3841" s="53">
        <f>IF(K3841="","",K3841-L3841-M3841-N($I3841)-$P3841*N(Settings!$D$20))</f>
        <v/>
      </c>
      <c r="O3841">
        <f>IF($C3841="",0,IFERROR(MATCH($C3841,Settings!$D$11:$D$18,0),0))</f>
        <v/>
      </c>
      <c r="P3841">
        <f>IF(LOWER(TRIM($J3841&amp;""))="x",1,0)</f>
        <v/>
      </c>
    </row>
    <row r="3842">
      <c r="A3842" s="49" t="n"/>
      <c r="B3842" s="50" t="n"/>
      <c r="C3842" s="50" t="n"/>
      <c r="D3842" s="50" t="n"/>
      <c r="E3842" s="50" t="n"/>
      <c r="F3842" s="51" t="n"/>
      <c r="G3842" s="51" t="n"/>
      <c r="H3842" s="51" t="n"/>
      <c r="I3842" s="51" t="n"/>
      <c r="J3842" s="50" t="n"/>
      <c r="K3842" s="52">
        <f>IF(OR($A3842="",$E3842=""),"",IF($P3842=1,0,N($E3842)*N($F3842)-N($G3842)+N($H3842)))</f>
        <v/>
      </c>
      <c r="L3842" s="52">
        <f>IF(K3842="","",IF($P3842=1,0,N($E3842)*IFERROR(INDEX(Products!$D$8:$D$307,MATCH($D3842,Products!$A$8:$A$307,0)),0)))</f>
        <v/>
      </c>
      <c r="M3842" s="52">
        <f>IF(OR(K3842="",$O3842=0),IF(K3842="","",0),IF($P3842=1,0,K3842*(N(INDEX(Settings!$E$11:$E$18,$O3842))+N(INDEX(Settings!$G$11:$G$18,$O3842)))+N(INDEX(Settings!$F$11:$F$18,$O3842))))</f>
        <v/>
      </c>
      <c r="N3842" s="53">
        <f>IF(K3842="","",K3842-L3842-M3842-N($I3842)-$P3842*N(Settings!$D$20))</f>
        <v/>
      </c>
      <c r="O3842">
        <f>IF($C3842="",0,IFERROR(MATCH($C3842,Settings!$D$11:$D$18,0),0))</f>
        <v/>
      </c>
      <c r="P3842">
        <f>IF(LOWER(TRIM($J3842&amp;""))="x",1,0)</f>
        <v/>
      </c>
    </row>
    <row r="3843">
      <c r="A3843" s="49" t="n"/>
      <c r="B3843" s="50" t="n"/>
      <c r="C3843" s="50" t="n"/>
      <c r="D3843" s="50" t="n"/>
      <c r="E3843" s="50" t="n"/>
      <c r="F3843" s="51" t="n"/>
      <c r="G3843" s="51" t="n"/>
      <c r="H3843" s="51" t="n"/>
      <c r="I3843" s="51" t="n"/>
      <c r="J3843" s="50" t="n"/>
      <c r="K3843" s="52">
        <f>IF(OR($A3843="",$E3843=""),"",IF($P3843=1,0,N($E3843)*N($F3843)-N($G3843)+N($H3843)))</f>
        <v/>
      </c>
      <c r="L3843" s="52">
        <f>IF(K3843="","",IF($P3843=1,0,N($E3843)*IFERROR(INDEX(Products!$D$8:$D$307,MATCH($D3843,Products!$A$8:$A$307,0)),0)))</f>
        <v/>
      </c>
      <c r="M3843" s="52">
        <f>IF(OR(K3843="",$O3843=0),IF(K3843="","",0),IF($P3843=1,0,K3843*(N(INDEX(Settings!$E$11:$E$18,$O3843))+N(INDEX(Settings!$G$11:$G$18,$O3843)))+N(INDEX(Settings!$F$11:$F$18,$O3843))))</f>
        <v/>
      </c>
      <c r="N3843" s="53">
        <f>IF(K3843="","",K3843-L3843-M3843-N($I3843)-$P3843*N(Settings!$D$20))</f>
        <v/>
      </c>
      <c r="O3843">
        <f>IF($C3843="",0,IFERROR(MATCH($C3843,Settings!$D$11:$D$18,0),0))</f>
        <v/>
      </c>
      <c r="P3843">
        <f>IF(LOWER(TRIM($J3843&amp;""))="x",1,0)</f>
        <v/>
      </c>
    </row>
    <row r="3844">
      <c r="A3844" s="49" t="n"/>
      <c r="B3844" s="50" t="n"/>
      <c r="C3844" s="50" t="n"/>
      <c r="D3844" s="50" t="n"/>
      <c r="E3844" s="50" t="n"/>
      <c r="F3844" s="51" t="n"/>
      <c r="G3844" s="51" t="n"/>
      <c r="H3844" s="51" t="n"/>
      <c r="I3844" s="51" t="n"/>
      <c r="J3844" s="50" t="n"/>
      <c r="K3844" s="52">
        <f>IF(OR($A3844="",$E3844=""),"",IF($P3844=1,0,N($E3844)*N($F3844)-N($G3844)+N($H3844)))</f>
        <v/>
      </c>
      <c r="L3844" s="52">
        <f>IF(K3844="","",IF($P3844=1,0,N($E3844)*IFERROR(INDEX(Products!$D$8:$D$307,MATCH($D3844,Products!$A$8:$A$307,0)),0)))</f>
        <v/>
      </c>
      <c r="M3844" s="52">
        <f>IF(OR(K3844="",$O3844=0),IF(K3844="","",0),IF($P3844=1,0,K3844*(N(INDEX(Settings!$E$11:$E$18,$O3844))+N(INDEX(Settings!$G$11:$G$18,$O3844)))+N(INDEX(Settings!$F$11:$F$18,$O3844))))</f>
        <v/>
      </c>
      <c r="N3844" s="53">
        <f>IF(K3844="","",K3844-L3844-M3844-N($I3844)-$P3844*N(Settings!$D$20))</f>
        <v/>
      </c>
      <c r="O3844">
        <f>IF($C3844="",0,IFERROR(MATCH($C3844,Settings!$D$11:$D$18,0),0))</f>
        <v/>
      </c>
      <c r="P3844">
        <f>IF(LOWER(TRIM($J3844&amp;""))="x",1,0)</f>
        <v/>
      </c>
    </row>
    <row r="3845">
      <c r="A3845" s="49" t="n"/>
      <c r="B3845" s="50" t="n"/>
      <c r="C3845" s="50" t="n"/>
      <c r="D3845" s="50" t="n"/>
      <c r="E3845" s="50" t="n"/>
      <c r="F3845" s="51" t="n"/>
      <c r="G3845" s="51" t="n"/>
      <c r="H3845" s="51" t="n"/>
      <c r="I3845" s="51" t="n"/>
      <c r="J3845" s="50" t="n"/>
      <c r="K3845" s="52">
        <f>IF(OR($A3845="",$E3845=""),"",IF($P3845=1,0,N($E3845)*N($F3845)-N($G3845)+N($H3845)))</f>
        <v/>
      </c>
      <c r="L3845" s="52">
        <f>IF(K3845="","",IF($P3845=1,0,N($E3845)*IFERROR(INDEX(Products!$D$8:$D$307,MATCH($D3845,Products!$A$8:$A$307,0)),0)))</f>
        <v/>
      </c>
      <c r="M3845" s="52">
        <f>IF(OR(K3845="",$O3845=0),IF(K3845="","",0),IF($P3845=1,0,K3845*(N(INDEX(Settings!$E$11:$E$18,$O3845))+N(INDEX(Settings!$G$11:$G$18,$O3845)))+N(INDEX(Settings!$F$11:$F$18,$O3845))))</f>
        <v/>
      </c>
      <c r="N3845" s="53">
        <f>IF(K3845="","",K3845-L3845-M3845-N($I3845)-$P3845*N(Settings!$D$20))</f>
        <v/>
      </c>
      <c r="O3845">
        <f>IF($C3845="",0,IFERROR(MATCH($C3845,Settings!$D$11:$D$18,0),0))</f>
        <v/>
      </c>
      <c r="P3845">
        <f>IF(LOWER(TRIM($J3845&amp;""))="x",1,0)</f>
        <v/>
      </c>
    </row>
    <row r="3846">
      <c r="A3846" s="49" t="n"/>
      <c r="B3846" s="50" t="n"/>
      <c r="C3846" s="50" t="n"/>
      <c r="D3846" s="50" t="n"/>
      <c r="E3846" s="50" t="n"/>
      <c r="F3846" s="51" t="n"/>
      <c r="G3846" s="51" t="n"/>
      <c r="H3846" s="51" t="n"/>
      <c r="I3846" s="51" t="n"/>
      <c r="J3846" s="50" t="n"/>
      <c r="K3846" s="52">
        <f>IF(OR($A3846="",$E3846=""),"",IF($P3846=1,0,N($E3846)*N($F3846)-N($G3846)+N($H3846)))</f>
        <v/>
      </c>
      <c r="L3846" s="52">
        <f>IF(K3846="","",IF($P3846=1,0,N($E3846)*IFERROR(INDEX(Products!$D$8:$D$307,MATCH($D3846,Products!$A$8:$A$307,0)),0)))</f>
        <v/>
      </c>
      <c r="M3846" s="52">
        <f>IF(OR(K3846="",$O3846=0),IF(K3846="","",0),IF($P3846=1,0,K3846*(N(INDEX(Settings!$E$11:$E$18,$O3846))+N(INDEX(Settings!$G$11:$G$18,$O3846)))+N(INDEX(Settings!$F$11:$F$18,$O3846))))</f>
        <v/>
      </c>
      <c r="N3846" s="53">
        <f>IF(K3846="","",K3846-L3846-M3846-N($I3846)-$P3846*N(Settings!$D$20))</f>
        <v/>
      </c>
      <c r="O3846">
        <f>IF($C3846="",0,IFERROR(MATCH($C3846,Settings!$D$11:$D$18,0),0))</f>
        <v/>
      </c>
      <c r="P3846">
        <f>IF(LOWER(TRIM($J3846&amp;""))="x",1,0)</f>
        <v/>
      </c>
    </row>
    <row r="3847">
      <c r="A3847" s="49" t="n"/>
      <c r="B3847" s="50" t="n"/>
      <c r="C3847" s="50" t="n"/>
      <c r="D3847" s="50" t="n"/>
      <c r="E3847" s="50" t="n"/>
      <c r="F3847" s="51" t="n"/>
      <c r="G3847" s="51" t="n"/>
      <c r="H3847" s="51" t="n"/>
      <c r="I3847" s="51" t="n"/>
      <c r="J3847" s="50" t="n"/>
      <c r="K3847" s="52">
        <f>IF(OR($A3847="",$E3847=""),"",IF($P3847=1,0,N($E3847)*N($F3847)-N($G3847)+N($H3847)))</f>
        <v/>
      </c>
      <c r="L3847" s="52">
        <f>IF(K3847="","",IF($P3847=1,0,N($E3847)*IFERROR(INDEX(Products!$D$8:$D$307,MATCH($D3847,Products!$A$8:$A$307,0)),0)))</f>
        <v/>
      </c>
      <c r="M3847" s="52">
        <f>IF(OR(K3847="",$O3847=0),IF(K3847="","",0),IF($P3847=1,0,K3847*(N(INDEX(Settings!$E$11:$E$18,$O3847))+N(INDEX(Settings!$G$11:$G$18,$O3847)))+N(INDEX(Settings!$F$11:$F$18,$O3847))))</f>
        <v/>
      </c>
      <c r="N3847" s="53">
        <f>IF(K3847="","",K3847-L3847-M3847-N($I3847)-$P3847*N(Settings!$D$20))</f>
        <v/>
      </c>
      <c r="O3847">
        <f>IF($C3847="",0,IFERROR(MATCH($C3847,Settings!$D$11:$D$18,0),0))</f>
        <v/>
      </c>
      <c r="P3847">
        <f>IF(LOWER(TRIM($J3847&amp;""))="x",1,0)</f>
        <v/>
      </c>
    </row>
    <row r="3848">
      <c r="A3848" s="49" t="n"/>
      <c r="B3848" s="50" t="n"/>
      <c r="C3848" s="50" t="n"/>
      <c r="D3848" s="50" t="n"/>
      <c r="E3848" s="50" t="n"/>
      <c r="F3848" s="51" t="n"/>
      <c r="G3848" s="51" t="n"/>
      <c r="H3848" s="51" t="n"/>
      <c r="I3848" s="51" t="n"/>
      <c r="J3848" s="50" t="n"/>
      <c r="K3848" s="52">
        <f>IF(OR($A3848="",$E3848=""),"",IF($P3848=1,0,N($E3848)*N($F3848)-N($G3848)+N($H3848)))</f>
        <v/>
      </c>
      <c r="L3848" s="52">
        <f>IF(K3848="","",IF($P3848=1,0,N($E3848)*IFERROR(INDEX(Products!$D$8:$D$307,MATCH($D3848,Products!$A$8:$A$307,0)),0)))</f>
        <v/>
      </c>
      <c r="M3848" s="52">
        <f>IF(OR(K3848="",$O3848=0),IF(K3848="","",0),IF($P3848=1,0,K3848*(N(INDEX(Settings!$E$11:$E$18,$O3848))+N(INDEX(Settings!$G$11:$G$18,$O3848)))+N(INDEX(Settings!$F$11:$F$18,$O3848))))</f>
        <v/>
      </c>
      <c r="N3848" s="53">
        <f>IF(K3848="","",K3848-L3848-M3848-N($I3848)-$P3848*N(Settings!$D$20))</f>
        <v/>
      </c>
      <c r="O3848">
        <f>IF($C3848="",0,IFERROR(MATCH($C3848,Settings!$D$11:$D$18,0),0))</f>
        <v/>
      </c>
      <c r="P3848">
        <f>IF(LOWER(TRIM($J3848&amp;""))="x",1,0)</f>
        <v/>
      </c>
    </row>
    <row r="3849">
      <c r="A3849" s="49" t="n"/>
      <c r="B3849" s="50" t="n"/>
      <c r="C3849" s="50" t="n"/>
      <c r="D3849" s="50" t="n"/>
      <c r="E3849" s="50" t="n"/>
      <c r="F3849" s="51" t="n"/>
      <c r="G3849" s="51" t="n"/>
      <c r="H3849" s="51" t="n"/>
      <c r="I3849" s="51" t="n"/>
      <c r="J3849" s="50" t="n"/>
      <c r="K3849" s="52">
        <f>IF(OR($A3849="",$E3849=""),"",IF($P3849=1,0,N($E3849)*N($F3849)-N($G3849)+N($H3849)))</f>
        <v/>
      </c>
      <c r="L3849" s="52">
        <f>IF(K3849="","",IF($P3849=1,0,N($E3849)*IFERROR(INDEX(Products!$D$8:$D$307,MATCH($D3849,Products!$A$8:$A$307,0)),0)))</f>
        <v/>
      </c>
      <c r="M3849" s="52">
        <f>IF(OR(K3849="",$O3849=0),IF(K3849="","",0),IF($P3849=1,0,K3849*(N(INDEX(Settings!$E$11:$E$18,$O3849))+N(INDEX(Settings!$G$11:$G$18,$O3849)))+N(INDEX(Settings!$F$11:$F$18,$O3849))))</f>
        <v/>
      </c>
      <c r="N3849" s="53">
        <f>IF(K3849="","",K3849-L3849-M3849-N($I3849)-$P3849*N(Settings!$D$20))</f>
        <v/>
      </c>
      <c r="O3849">
        <f>IF($C3849="",0,IFERROR(MATCH($C3849,Settings!$D$11:$D$18,0),0))</f>
        <v/>
      </c>
      <c r="P3849">
        <f>IF(LOWER(TRIM($J3849&amp;""))="x",1,0)</f>
        <v/>
      </c>
    </row>
    <row r="3850">
      <c r="A3850" s="49" t="n"/>
      <c r="B3850" s="50" t="n"/>
      <c r="C3850" s="50" t="n"/>
      <c r="D3850" s="50" t="n"/>
      <c r="E3850" s="50" t="n"/>
      <c r="F3850" s="51" t="n"/>
      <c r="G3850" s="51" t="n"/>
      <c r="H3850" s="51" t="n"/>
      <c r="I3850" s="51" t="n"/>
      <c r="J3850" s="50" t="n"/>
      <c r="K3850" s="52">
        <f>IF(OR($A3850="",$E3850=""),"",IF($P3850=1,0,N($E3850)*N($F3850)-N($G3850)+N($H3850)))</f>
        <v/>
      </c>
      <c r="L3850" s="52">
        <f>IF(K3850="","",IF($P3850=1,0,N($E3850)*IFERROR(INDEX(Products!$D$8:$D$307,MATCH($D3850,Products!$A$8:$A$307,0)),0)))</f>
        <v/>
      </c>
      <c r="M3850" s="52">
        <f>IF(OR(K3850="",$O3850=0),IF(K3850="","",0),IF($P3850=1,0,K3850*(N(INDEX(Settings!$E$11:$E$18,$O3850))+N(INDEX(Settings!$G$11:$G$18,$O3850)))+N(INDEX(Settings!$F$11:$F$18,$O3850))))</f>
        <v/>
      </c>
      <c r="N3850" s="53">
        <f>IF(K3850="","",K3850-L3850-M3850-N($I3850)-$P3850*N(Settings!$D$20))</f>
        <v/>
      </c>
      <c r="O3850">
        <f>IF($C3850="",0,IFERROR(MATCH($C3850,Settings!$D$11:$D$18,0),0))</f>
        <v/>
      </c>
      <c r="P3850">
        <f>IF(LOWER(TRIM($J3850&amp;""))="x",1,0)</f>
        <v/>
      </c>
    </row>
    <row r="3851">
      <c r="A3851" s="49" t="n"/>
      <c r="B3851" s="50" t="n"/>
      <c r="C3851" s="50" t="n"/>
      <c r="D3851" s="50" t="n"/>
      <c r="E3851" s="50" t="n"/>
      <c r="F3851" s="51" t="n"/>
      <c r="G3851" s="51" t="n"/>
      <c r="H3851" s="51" t="n"/>
      <c r="I3851" s="51" t="n"/>
      <c r="J3851" s="50" t="n"/>
      <c r="K3851" s="52">
        <f>IF(OR($A3851="",$E3851=""),"",IF($P3851=1,0,N($E3851)*N($F3851)-N($G3851)+N($H3851)))</f>
        <v/>
      </c>
      <c r="L3851" s="52">
        <f>IF(K3851="","",IF($P3851=1,0,N($E3851)*IFERROR(INDEX(Products!$D$8:$D$307,MATCH($D3851,Products!$A$8:$A$307,0)),0)))</f>
        <v/>
      </c>
      <c r="M3851" s="52">
        <f>IF(OR(K3851="",$O3851=0),IF(K3851="","",0),IF($P3851=1,0,K3851*(N(INDEX(Settings!$E$11:$E$18,$O3851))+N(INDEX(Settings!$G$11:$G$18,$O3851)))+N(INDEX(Settings!$F$11:$F$18,$O3851))))</f>
        <v/>
      </c>
      <c r="N3851" s="53">
        <f>IF(K3851="","",K3851-L3851-M3851-N($I3851)-$P3851*N(Settings!$D$20))</f>
        <v/>
      </c>
      <c r="O3851">
        <f>IF($C3851="",0,IFERROR(MATCH($C3851,Settings!$D$11:$D$18,0),0))</f>
        <v/>
      </c>
      <c r="P3851">
        <f>IF(LOWER(TRIM($J3851&amp;""))="x",1,0)</f>
        <v/>
      </c>
    </row>
    <row r="3852">
      <c r="A3852" s="49" t="n"/>
      <c r="B3852" s="50" t="n"/>
      <c r="C3852" s="50" t="n"/>
      <c r="D3852" s="50" t="n"/>
      <c r="E3852" s="50" t="n"/>
      <c r="F3852" s="51" t="n"/>
      <c r="G3852" s="51" t="n"/>
      <c r="H3852" s="51" t="n"/>
      <c r="I3852" s="51" t="n"/>
      <c r="J3852" s="50" t="n"/>
      <c r="K3852" s="52">
        <f>IF(OR($A3852="",$E3852=""),"",IF($P3852=1,0,N($E3852)*N($F3852)-N($G3852)+N($H3852)))</f>
        <v/>
      </c>
      <c r="L3852" s="52">
        <f>IF(K3852="","",IF($P3852=1,0,N($E3852)*IFERROR(INDEX(Products!$D$8:$D$307,MATCH($D3852,Products!$A$8:$A$307,0)),0)))</f>
        <v/>
      </c>
      <c r="M3852" s="52">
        <f>IF(OR(K3852="",$O3852=0),IF(K3852="","",0),IF($P3852=1,0,K3852*(N(INDEX(Settings!$E$11:$E$18,$O3852))+N(INDEX(Settings!$G$11:$G$18,$O3852)))+N(INDEX(Settings!$F$11:$F$18,$O3852))))</f>
        <v/>
      </c>
      <c r="N3852" s="53">
        <f>IF(K3852="","",K3852-L3852-M3852-N($I3852)-$P3852*N(Settings!$D$20))</f>
        <v/>
      </c>
      <c r="O3852">
        <f>IF($C3852="",0,IFERROR(MATCH($C3852,Settings!$D$11:$D$18,0),0))</f>
        <v/>
      </c>
      <c r="P3852">
        <f>IF(LOWER(TRIM($J3852&amp;""))="x",1,0)</f>
        <v/>
      </c>
    </row>
    <row r="3853">
      <c r="A3853" s="49" t="n"/>
      <c r="B3853" s="50" t="n"/>
      <c r="C3853" s="50" t="n"/>
      <c r="D3853" s="50" t="n"/>
      <c r="E3853" s="50" t="n"/>
      <c r="F3853" s="51" t="n"/>
      <c r="G3853" s="51" t="n"/>
      <c r="H3853" s="51" t="n"/>
      <c r="I3853" s="51" t="n"/>
      <c r="J3853" s="50" t="n"/>
      <c r="K3853" s="52">
        <f>IF(OR($A3853="",$E3853=""),"",IF($P3853=1,0,N($E3853)*N($F3853)-N($G3853)+N($H3853)))</f>
        <v/>
      </c>
      <c r="L3853" s="52">
        <f>IF(K3853="","",IF($P3853=1,0,N($E3853)*IFERROR(INDEX(Products!$D$8:$D$307,MATCH($D3853,Products!$A$8:$A$307,0)),0)))</f>
        <v/>
      </c>
      <c r="M3853" s="52">
        <f>IF(OR(K3853="",$O3853=0),IF(K3853="","",0),IF($P3853=1,0,K3853*(N(INDEX(Settings!$E$11:$E$18,$O3853))+N(INDEX(Settings!$G$11:$G$18,$O3853)))+N(INDEX(Settings!$F$11:$F$18,$O3853))))</f>
        <v/>
      </c>
      <c r="N3853" s="53">
        <f>IF(K3853="","",K3853-L3853-M3853-N($I3853)-$P3853*N(Settings!$D$20))</f>
        <v/>
      </c>
      <c r="O3853">
        <f>IF($C3853="",0,IFERROR(MATCH($C3853,Settings!$D$11:$D$18,0),0))</f>
        <v/>
      </c>
      <c r="P3853">
        <f>IF(LOWER(TRIM($J3853&amp;""))="x",1,0)</f>
        <v/>
      </c>
    </row>
    <row r="3854">
      <c r="A3854" s="49" t="n"/>
      <c r="B3854" s="50" t="n"/>
      <c r="C3854" s="50" t="n"/>
      <c r="D3854" s="50" t="n"/>
      <c r="E3854" s="50" t="n"/>
      <c r="F3854" s="51" t="n"/>
      <c r="G3854" s="51" t="n"/>
      <c r="H3854" s="51" t="n"/>
      <c r="I3854" s="51" t="n"/>
      <c r="J3854" s="50" t="n"/>
      <c r="K3854" s="52">
        <f>IF(OR($A3854="",$E3854=""),"",IF($P3854=1,0,N($E3854)*N($F3854)-N($G3854)+N($H3854)))</f>
        <v/>
      </c>
      <c r="L3854" s="52">
        <f>IF(K3854="","",IF($P3854=1,0,N($E3854)*IFERROR(INDEX(Products!$D$8:$D$307,MATCH($D3854,Products!$A$8:$A$307,0)),0)))</f>
        <v/>
      </c>
      <c r="M3854" s="52">
        <f>IF(OR(K3854="",$O3854=0),IF(K3854="","",0),IF($P3854=1,0,K3854*(N(INDEX(Settings!$E$11:$E$18,$O3854))+N(INDEX(Settings!$G$11:$G$18,$O3854)))+N(INDEX(Settings!$F$11:$F$18,$O3854))))</f>
        <v/>
      </c>
      <c r="N3854" s="53">
        <f>IF(K3854="","",K3854-L3854-M3854-N($I3854)-$P3854*N(Settings!$D$20))</f>
        <v/>
      </c>
      <c r="O3854">
        <f>IF($C3854="",0,IFERROR(MATCH($C3854,Settings!$D$11:$D$18,0),0))</f>
        <v/>
      </c>
      <c r="P3854">
        <f>IF(LOWER(TRIM($J3854&amp;""))="x",1,0)</f>
        <v/>
      </c>
    </row>
    <row r="3855">
      <c r="A3855" s="49" t="n"/>
      <c r="B3855" s="50" t="n"/>
      <c r="C3855" s="50" t="n"/>
      <c r="D3855" s="50" t="n"/>
      <c r="E3855" s="50" t="n"/>
      <c r="F3855" s="51" t="n"/>
      <c r="G3855" s="51" t="n"/>
      <c r="H3855" s="51" t="n"/>
      <c r="I3855" s="51" t="n"/>
      <c r="J3855" s="50" t="n"/>
      <c r="K3855" s="52">
        <f>IF(OR($A3855="",$E3855=""),"",IF($P3855=1,0,N($E3855)*N($F3855)-N($G3855)+N($H3855)))</f>
        <v/>
      </c>
      <c r="L3855" s="52">
        <f>IF(K3855="","",IF($P3855=1,0,N($E3855)*IFERROR(INDEX(Products!$D$8:$D$307,MATCH($D3855,Products!$A$8:$A$307,0)),0)))</f>
        <v/>
      </c>
      <c r="M3855" s="52">
        <f>IF(OR(K3855="",$O3855=0),IF(K3855="","",0),IF($P3855=1,0,K3855*(N(INDEX(Settings!$E$11:$E$18,$O3855))+N(INDEX(Settings!$G$11:$G$18,$O3855)))+N(INDEX(Settings!$F$11:$F$18,$O3855))))</f>
        <v/>
      </c>
      <c r="N3855" s="53">
        <f>IF(K3855="","",K3855-L3855-M3855-N($I3855)-$P3855*N(Settings!$D$20))</f>
        <v/>
      </c>
      <c r="O3855">
        <f>IF($C3855="",0,IFERROR(MATCH($C3855,Settings!$D$11:$D$18,0),0))</f>
        <v/>
      </c>
      <c r="P3855">
        <f>IF(LOWER(TRIM($J3855&amp;""))="x",1,0)</f>
        <v/>
      </c>
    </row>
    <row r="3856">
      <c r="A3856" s="49" t="n"/>
      <c r="B3856" s="50" t="n"/>
      <c r="C3856" s="50" t="n"/>
      <c r="D3856" s="50" t="n"/>
      <c r="E3856" s="50" t="n"/>
      <c r="F3856" s="51" t="n"/>
      <c r="G3856" s="51" t="n"/>
      <c r="H3856" s="51" t="n"/>
      <c r="I3856" s="51" t="n"/>
      <c r="J3856" s="50" t="n"/>
      <c r="K3856" s="52">
        <f>IF(OR($A3856="",$E3856=""),"",IF($P3856=1,0,N($E3856)*N($F3856)-N($G3856)+N($H3856)))</f>
        <v/>
      </c>
      <c r="L3856" s="52">
        <f>IF(K3856="","",IF($P3856=1,0,N($E3856)*IFERROR(INDEX(Products!$D$8:$D$307,MATCH($D3856,Products!$A$8:$A$307,0)),0)))</f>
        <v/>
      </c>
      <c r="M3856" s="52">
        <f>IF(OR(K3856="",$O3856=0),IF(K3856="","",0),IF($P3856=1,0,K3856*(N(INDEX(Settings!$E$11:$E$18,$O3856))+N(INDEX(Settings!$G$11:$G$18,$O3856)))+N(INDEX(Settings!$F$11:$F$18,$O3856))))</f>
        <v/>
      </c>
      <c r="N3856" s="53">
        <f>IF(K3856="","",K3856-L3856-M3856-N($I3856)-$P3856*N(Settings!$D$20))</f>
        <v/>
      </c>
      <c r="O3856">
        <f>IF($C3856="",0,IFERROR(MATCH($C3856,Settings!$D$11:$D$18,0),0))</f>
        <v/>
      </c>
      <c r="P3856">
        <f>IF(LOWER(TRIM($J3856&amp;""))="x",1,0)</f>
        <v/>
      </c>
    </row>
    <row r="3857">
      <c r="A3857" s="49" t="n"/>
      <c r="B3857" s="50" t="n"/>
      <c r="C3857" s="50" t="n"/>
      <c r="D3857" s="50" t="n"/>
      <c r="E3857" s="50" t="n"/>
      <c r="F3857" s="51" t="n"/>
      <c r="G3857" s="51" t="n"/>
      <c r="H3857" s="51" t="n"/>
      <c r="I3857" s="51" t="n"/>
      <c r="J3857" s="50" t="n"/>
      <c r="K3857" s="52">
        <f>IF(OR($A3857="",$E3857=""),"",IF($P3857=1,0,N($E3857)*N($F3857)-N($G3857)+N($H3857)))</f>
        <v/>
      </c>
      <c r="L3857" s="52">
        <f>IF(K3857="","",IF($P3857=1,0,N($E3857)*IFERROR(INDEX(Products!$D$8:$D$307,MATCH($D3857,Products!$A$8:$A$307,0)),0)))</f>
        <v/>
      </c>
      <c r="M3857" s="52">
        <f>IF(OR(K3857="",$O3857=0),IF(K3857="","",0),IF($P3857=1,0,K3857*(N(INDEX(Settings!$E$11:$E$18,$O3857))+N(INDEX(Settings!$G$11:$G$18,$O3857)))+N(INDEX(Settings!$F$11:$F$18,$O3857))))</f>
        <v/>
      </c>
      <c r="N3857" s="53">
        <f>IF(K3857="","",K3857-L3857-M3857-N($I3857)-$P3857*N(Settings!$D$20))</f>
        <v/>
      </c>
      <c r="O3857">
        <f>IF($C3857="",0,IFERROR(MATCH($C3857,Settings!$D$11:$D$18,0),0))</f>
        <v/>
      </c>
      <c r="P3857">
        <f>IF(LOWER(TRIM($J3857&amp;""))="x",1,0)</f>
        <v/>
      </c>
    </row>
    <row r="3858">
      <c r="A3858" s="49" t="n"/>
      <c r="B3858" s="50" t="n"/>
      <c r="C3858" s="50" t="n"/>
      <c r="D3858" s="50" t="n"/>
      <c r="E3858" s="50" t="n"/>
      <c r="F3858" s="51" t="n"/>
      <c r="G3858" s="51" t="n"/>
      <c r="H3858" s="51" t="n"/>
      <c r="I3858" s="51" t="n"/>
      <c r="J3858" s="50" t="n"/>
      <c r="K3858" s="52">
        <f>IF(OR($A3858="",$E3858=""),"",IF($P3858=1,0,N($E3858)*N($F3858)-N($G3858)+N($H3858)))</f>
        <v/>
      </c>
      <c r="L3858" s="52">
        <f>IF(K3858="","",IF($P3858=1,0,N($E3858)*IFERROR(INDEX(Products!$D$8:$D$307,MATCH($D3858,Products!$A$8:$A$307,0)),0)))</f>
        <v/>
      </c>
      <c r="M3858" s="52">
        <f>IF(OR(K3858="",$O3858=0),IF(K3858="","",0),IF($P3858=1,0,K3858*(N(INDEX(Settings!$E$11:$E$18,$O3858))+N(INDEX(Settings!$G$11:$G$18,$O3858)))+N(INDEX(Settings!$F$11:$F$18,$O3858))))</f>
        <v/>
      </c>
      <c r="N3858" s="53">
        <f>IF(K3858="","",K3858-L3858-M3858-N($I3858)-$P3858*N(Settings!$D$20))</f>
        <v/>
      </c>
      <c r="O3858">
        <f>IF($C3858="",0,IFERROR(MATCH($C3858,Settings!$D$11:$D$18,0),0))</f>
        <v/>
      </c>
      <c r="P3858">
        <f>IF(LOWER(TRIM($J3858&amp;""))="x",1,0)</f>
        <v/>
      </c>
    </row>
    <row r="3859">
      <c r="A3859" s="49" t="n"/>
      <c r="B3859" s="50" t="n"/>
      <c r="C3859" s="50" t="n"/>
      <c r="D3859" s="50" t="n"/>
      <c r="E3859" s="50" t="n"/>
      <c r="F3859" s="51" t="n"/>
      <c r="G3859" s="51" t="n"/>
      <c r="H3859" s="51" t="n"/>
      <c r="I3859" s="51" t="n"/>
      <c r="J3859" s="50" t="n"/>
      <c r="K3859" s="52">
        <f>IF(OR($A3859="",$E3859=""),"",IF($P3859=1,0,N($E3859)*N($F3859)-N($G3859)+N($H3859)))</f>
        <v/>
      </c>
      <c r="L3859" s="52">
        <f>IF(K3859="","",IF($P3859=1,0,N($E3859)*IFERROR(INDEX(Products!$D$8:$D$307,MATCH($D3859,Products!$A$8:$A$307,0)),0)))</f>
        <v/>
      </c>
      <c r="M3859" s="52">
        <f>IF(OR(K3859="",$O3859=0),IF(K3859="","",0),IF($P3859=1,0,K3859*(N(INDEX(Settings!$E$11:$E$18,$O3859))+N(INDEX(Settings!$G$11:$G$18,$O3859)))+N(INDEX(Settings!$F$11:$F$18,$O3859))))</f>
        <v/>
      </c>
      <c r="N3859" s="53">
        <f>IF(K3859="","",K3859-L3859-M3859-N($I3859)-$P3859*N(Settings!$D$20))</f>
        <v/>
      </c>
      <c r="O3859">
        <f>IF($C3859="",0,IFERROR(MATCH($C3859,Settings!$D$11:$D$18,0),0))</f>
        <v/>
      </c>
      <c r="P3859">
        <f>IF(LOWER(TRIM($J3859&amp;""))="x",1,0)</f>
        <v/>
      </c>
    </row>
    <row r="3860">
      <c r="A3860" s="49" t="n"/>
      <c r="B3860" s="50" t="n"/>
      <c r="C3860" s="50" t="n"/>
      <c r="D3860" s="50" t="n"/>
      <c r="E3860" s="50" t="n"/>
      <c r="F3860" s="51" t="n"/>
      <c r="G3860" s="51" t="n"/>
      <c r="H3860" s="51" t="n"/>
      <c r="I3860" s="51" t="n"/>
      <c r="J3860" s="50" t="n"/>
      <c r="K3860" s="52">
        <f>IF(OR($A3860="",$E3860=""),"",IF($P3860=1,0,N($E3860)*N($F3860)-N($G3860)+N($H3860)))</f>
        <v/>
      </c>
      <c r="L3860" s="52">
        <f>IF(K3860="","",IF($P3860=1,0,N($E3860)*IFERROR(INDEX(Products!$D$8:$D$307,MATCH($D3860,Products!$A$8:$A$307,0)),0)))</f>
        <v/>
      </c>
      <c r="M3860" s="52">
        <f>IF(OR(K3860="",$O3860=0),IF(K3860="","",0),IF($P3860=1,0,K3860*(N(INDEX(Settings!$E$11:$E$18,$O3860))+N(INDEX(Settings!$G$11:$G$18,$O3860)))+N(INDEX(Settings!$F$11:$F$18,$O3860))))</f>
        <v/>
      </c>
      <c r="N3860" s="53">
        <f>IF(K3860="","",K3860-L3860-M3860-N($I3860)-$P3860*N(Settings!$D$20))</f>
        <v/>
      </c>
      <c r="O3860">
        <f>IF($C3860="",0,IFERROR(MATCH($C3860,Settings!$D$11:$D$18,0),0))</f>
        <v/>
      </c>
      <c r="P3860">
        <f>IF(LOWER(TRIM($J3860&amp;""))="x",1,0)</f>
        <v/>
      </c>
    </row>
    <row r="3861">
      <c r="A3861" s="49" t="n"/>
      <c r="B3861" s="50" t="n"/>
      <c r="C3861" s="50" t="n"/>
      <c r="D3861" s="50" t="n"/>
      <c r="E3861" s="50" t="n"/>
      <c r="F3861" s="51" t="n"/>
      <c r="G3861" s="51" t="n"/>
      <c r="H3861" s="51" t="n"/>
      <c r="I3861" s="51" t="n"/>
      <c r="J3861" s="50" t="n"/>
      <c r="K3861" s="52">
        <f>IF(OR($A3861="",$E3861=""),"",IF($P3861=1,0,N($E3861)*N($F3861)-N($G3861)+N($H3861)))</f>
        <v/>
      </c>
      <c r="L3861" s="52">
        <f>IF(K3861="","",IF($P3861=1,0,N($E3861)*IFERROR(INDEX(Products!$D$8:$D$307,MATCH($D3861,Products!$A$8:$A$307,0)),0)))</f>
        <v/>
      </c>
      <c r="M3861" s="52">
        <f>IF(OR(K3861="",$O3861=0),IF(K3861="","",0),IF($P3861=1,0,K3861*(N(INDEX(Settings!$E$11:$E$18,$O3861))+N(INDEX(Settings!$G$11:$G$18,$O3861)))+N(INDEX(Settings!$F$11:$F$18,$O3861))))</f>
        <v/>
      </c>
      <c r="N3861" s="53">
        <f>IF(K3861="","",K3861-L3861-M3861-N($I3861)-$P3861*N(Settings!$D$20))</f>
        <v/>
      </c>
      <c r="O3861">
        <f>IF($C3861="",0,IFERROR(MATCH($C3861,Settings!$D$11:$D$18,0),0))</f>
        <v/>
      </c>
      <c r="P3861">
        <f>IF(LOWER(TRIM($J3861&amp;""))="x",1,0)</f>
        <v/>
      </c>
    </row>
    <row r="3862">
      <c r="A3862" s="49" t="n"/>
      <c r="B3862" s="50" t="n"/>
      <c r="C3862" s="50" t="n"/>
      <c r="D3862" s="50" t="n"/>
      <c r="E3862" s="50" t="n"/>
      <c r="F3862" s="51" t="n"/>
      <c r="G3862" s="51" t="n"/>
      <c r="H3862" s="51" t="n"/>
      <c r="I3862" s="51" t="n"/>
      <c r="J3862" s="50" t="n"/>
      <c r="K3862" s="52">
        <f>IF(OR($A3862="",$E3862=""),"",IF($P3862=1,0,N($E3862)*N($F3862)-N($G3862)+N($H3862)))</f>
        <v/>
      </c>
      <c r="L3862" s="52">
        <f>IF(K3862="","",IF($P3862=1,0,N($E3862)*IFERROR(INDEX(Products!$D$8:$D$307,MATCH($D3862,Products!$A$8:$A$307,0)),0)))</f>
        <v/>
      </c>
      <c r="M3862" s="52">
        <f>IF(OR(K3862="",$O3862=0),IF(K3862="","",0),IF($P3862=1,0,K3862*(N(INDEX(Settings!$E$11:$E$18,$O3862))+N(INDEX(Settings!$G$11:$G$18,$O3862)))+N(INDEX(Settings!$F$11:$F$18,$O3862))))</f>
        <v/>
      </c>
      <c r="N3862" s="53">
        <f>IF(K3862="","",K3862-L3862-M3862-N($I3862)-$P3862*N(Settings!$D$20))</f>
        <v/>
      </c>
      <c r="O3862">
        <f>IF($C3862="",0,IFERROR(MATCH($C3862,Settings!$D$11:$D$18,0),0))</f>
        <v/>
      </c>
      <c r="P3862">
        <f>IF(LOWER(TRIM($J3862&amp;""))="x",1,0)</f>
        <v/>
      </c>
    </row>
    <row r="3863">
      <c r="A3863" s="49" t="n"/>
      <c r="B3863" s="50" t="n"/>
      <c r="C3863" s="50" t="n"/>
      <c r="D3863" s="50" t="n"/>
      <c r="E3863" s="50" t="n"/>
      <c r="F3863" s="51" t="n"/>
      <c r="G3863" s="51" t="n"/>
      <c r="H3863" s="51" t="n"/>
      <c r="I3863" s="51" t="n"/>
      <c r="J3863" s="50" t="n"/>
      <c r="K3863" s="52">
        <f>IF(OR($A3863="",$E3863=""),"",IF($P3863=1,0,N($E3863)*N($F3863)-N($G3863)+N($H3863)))</f>
        <v/>
      </c>
      <c r="L3863" s="52">
        <f>IF(K3863="","",IF($P3863=1,0,N($E3863)*IFERROR(INDEX(Products!$D$8:$D$307,MATCH($D3863,Products!$A$8:$A$307,0)),0)))</f>
        <v/>
      </c>
      <c r="M3863" s="52">
        <f>IF(OR(K3863="",$O3863=0),IF(K3863="","",0),IF($P3863=1,0,K3863*(N(INDEX(Settings!$E$11:$E$18,$O3863))+N(INDEX(Settings!$G$11:$G$18,$O3863)))+N(INDEX(Settings!$F$11:$F$18,$O3863))))</f>
        <v/>
      </c>
      <c r="N3863" s="53">
        <f>IF(K3863="","",K3863-L3863-M3863-N($I3863)-$P3863*N(Settings!$D$20))</f>
        <v/>
      </c>
      <c r="O3863">
        <f>IF($C3863="",0,IFERROR(MATCH($C3863,Settings!$D$11:$D$18,0),0))</f>
        <v/>
      </c>
      <c r="P3863">
        <f>IF(LOWER(TRIM($J3863&amp;""))="x",1,0)</f>
        <v/>
      </c>
    </row>
    <row r="3864">
      <c r="A3864" s="49" t="n"/>
      <c r="B3864" s="50" t="n"/>
      <c r="C3864" s="50" t="n"/>
      <c r="D3864" s="50" t="n"/>
      <c r="E3864" s="50" t="n"/>
      <c r="F3864" s="51" t="n"/>
      <c r="G3864" s="51" t="n"/>
      <c r="H3864" s="51" t="n"/>
      <c r="I3864" s="51" t="n"/>
      <c r="J3864" s="50" t="n"/>
      <c r="K3864" s="52">
        <f>IF(OR($A3864="",$E3864=""),"",IF($P3864=1,0,N($E3864)*N($F3864)-N($G3864)+N($H3864)))</f>
        <v/>
      </c>
      <c r="L3864" s="52">
        <f>IF(K3864="","",IF($P3864=1,0,N($E3864)*IFERROR(INDEX(Products!$D$8:$D$307,MATCH($D3864,Products!$A$8:$A$307,0)),0)))</f>
        <v/>
      </c>
      <c r="M3864" s="52">
        <f>IF(OR(K3864="",$O3864=0),IF(K3864="","",0),IF($P3864=1,0,K3864*(N(INDEX(Settings!$E$11:$E$18,$O3864))+N(INDEX(Settings!$G$11:$G$18,$O3864)))+N(INDEX(Settings!$F$11:$F$18,$O3864))))</f>
        <v/>
      </c>
      <c r="N3864" s="53">
        <f>IF(K3864="","",K3864-L3864-M3864-N($I3864)-$P3864*N(Settings!$D$20))</f>
        <v/>
      </c>
      <c r="O3864">
        <f>IF($C3864="",0,IFERROR(MATCH($C3864,Settings!$D$11:$D$18,0),0))</f>
        <v/>
      </c>
      <c r="P3864">
        <f>IF(LOWER(TRIM($J3864&amp;""))="x",1,0)</f>
        <v/>
      </c>
    </row>
    <row r="3865">
      <c r="A3865" s="49" t="n"/>
      <c r="B3865" s="50" t="n"/>
      <c r="C3865" s="50" t="n"/>
      <c r="D3865" s="50" t="n"/>
      <c r="E3865" s="50" t="n"/>
      <c r="F3865" s="51" t="n"/>
      <c r="G3865" s="51" t="n"/>
      <c r="H3865" s="51" t="n"/>
      <c r="I3865" s="51" t="n"/>
      <c r="J3865" s="50" t="n"/>
      <c r="K3865" s="52">
        <f>IF(OR($A3865="",$E3865=""),"",IF($P3865=1,0,N($E3865)*N($F3865)-N($G3865)+N($H3865)))</f>
        <v/>
      </c>
      <c r="L3865" s="52">
        <f>IF(K3865="","",IF($P3865=1,0,N($E3865)*IFERROR(INDEX(Products!$D$8:$D$307,MATCH($D3865,Products!$A$8:$A$307,0)),0)))</f>
        <v/>
      </c>
      <c r="M3865" s="52">
        <f>IF(OR(K3865="",$O3865=0),IF(K3865="","",0),IF($P3865=1,0,K3865*(N(INDEX(Settings!$E$11:$E$18,$O3865))+N(INDEX(Settings!$G$11:$G$18,$O3865)))+N(INDEX(Settings!$F$11:$F$18,$O3865))))</f>
        <v/>
      </c>
      <c r="N3865" s="53">
        <f>IF(K3865="","",K3865-L3865-M3865-N($I3865)-$P3865*N(Settings!$D$20))</f>
        <v/>
      </c>
      <c r="O3865">
        <f>IF($C3865="",0,IFERROR(MATCH($C3865,Settings!$D$11:$D$18,0),0))</f>
        <v/>
      </c>
      <c r="P3865">
        <f>IF(LOWER(TRIM($J3865&amp;""))="x",1,0)</f>
        <v/>
      </c>
    </row>
    <row r="3866">
      <c r="A3866" s="49" t="n"/>
      <c r="B3866" s="50" t="n"/>
      <c r="C3866" s="50" t="n"/>
      <c r="D3866" s="50" t="n"/>
      <c r="E3866" s="50" t="n"/>
      <c r="F3866" s="51" t="n"/>
      <c r="G3866" s="51" t="n"/>
      <c r="H3866" s="51" t="n"/>
      <c r="I3866" s="51" t="n"/>
      <c r="J3866" s="50" t="n"/>
      <c r="K3866" s="52">
        <f>IF(OR($A3866="",$E3866=""),"",IF($P3866=1,0,N($E3866)*N($F3866)-N($G3866)+N($H3866)))</f>
        <v/>
      </c>
      <c r="L3866" s="52">
        <f>IF(K3866="","",IF($P3866=1,0,N($E3866)*IFERROR(INDEX(Products!$D$8:$D$307,MATCH($D3866,Products!$A$8:$A$307,0)),0)))</f>
        <v/>
      </c>
      <c r="M3866" s="52">
        <f>IF(OR(K3866="",$O3866=0),IF(K3866="","",0),IF($P3866=1,0,K3866*(N(INDEX(Settings!$E$11:$E$18,$O3866))+N(INDEX(Settings!$G$11:$G$18,$O3866)))+N(INDEX(Settings!$F$11:$F$18,$O3866))))</f>
        <v/>
      </c>
      <c r="N3866" s="53">
        <f>IF(K3866="","",K3866-L3866-M3866-N($I3866)-$P3866*N(Settings!$D$20))</f>
        <v/>
      </c>
      <c r="O3866">
        <f>IF($C3866="",0,IFERROR(MATCH($C3866,Settings!$D$11:$D$18,0),0))</f>
        <v/>
      </c>
      <c r="P3866">
        <f>IF(LOWER(TRIM($J3866&amp;""))="x",1,0)</f>
        <v/>
      </c>
    </row>
    <row r="3867">
      <c r="A3867" s="49" t="n"/>
      <c r="B3867" s="50" t="n"/>
      <c r="C3867" s="50" t="n"/>
      <c r="D3867" s="50" t="n"/>
      <c r="E3867" s="50" t="n"/>
      <c r="F3867" s="51" t="n"/>
      <c r="G3867" s="51" t="n"/>
      <c r="H3867" s="51" t="n"/>
      <c r="I3867" s="51" t="n"/>
      <c r="J3867" s="50" t="n"/>
      <c r="K3867" s="52">
        <f>IF(OR($A3867="",$E3867=""),"",IF($P3867=1,0,N($E3867)*N($F3867)-N($G3867)+N($H3867)))</f>
        <v/>
      </c>
      <c r="L3867" s="52">
        <f>IF(K3867="","",IF($P3867=1,0,N($E3867)*IFERROR(INDEX(Products!$D$8:$D$307,MATCH($D3867,Products!$A$8:$A$307,0)),0)))</f>
        <v/>
      </c>
      <c r="M3867" s="52">
        <f>IF(OR(K3867="",$O3867=0),IF(K3867="","",0),IF($P3867=1,0,K3867*(N(INDEX(Settings!$E$11:$E$18,$O3867))+N(INDEX(Settings!$G$11:$G$18,$O3867)))+N(INDEX(Settings!$F$11:$F$18,$O3867))))</f>
        <v/>
      </c>
      <c r="N3867" s="53">
        <f>IF(K3867="","",K3867-L3867-M3867-N($I3867)-$P3867*N(Settings!$D$20))</f>
        <v/>
      </c>
      <c r="O3867">
        <f>IF($C3867="",0,IFERROR(MATCH($C3867,Settings!$D$11:$D$18,0),0))</f>
        <v/>
      </c>
      <c r="P3867">
        <f>IF(LOWER(TRIM($J3867&amp;""))="x",1,0)</f>
        <v/>
      </c>
    </row>
    <row r="3868">
      <c r="A3868" s="49" t="n"/>
      <c r="B3868" s="50" t="n"/>
      <c r="C3868" s="50" t="n"/>
      <c r="D3868" s="50" t="n"/>
      <c r="E3868" s="50" t="n"/>
      <c r="F3868" s="51" t="n"/>
      <c r="G3868" s="51" t="n"/>
      <c r="H3868" s="51" t="n"/>
      <c r="I3868" s="51" t="n"/>
      <c r="J3868" s="50" t="n"/>
      <c r="K3868" s="52">
        <f>IF(OR($A3868="",$E3868=""),"",IF($P3868=1,0,N($E3868)*N($F3868)-N($G3868)+N($H3868)))</f>
        <v/>
      </c>
      <c r="L3868" s="52">
        <f>IF(K3868="","",IF($P3868=1,0,N($E3868)*IFERROR(INDEX(Products!$D$8:$D$307,MATCH($D3868,Products!$A$8:$A$307,0)),0)))</f>
        <v/>
      </c>
      <c r="M3868" s="52">
        <f>IF(OR(K3868="",$O3868=0),IF(K3868="","",0),IF($P3868=1,0,K3868*(N(INDEX(Settings!$E$11:$E$18,$O3868))+N(INDEX(Settings!$G$11:$G$18,$O3868)))+N(INDEX(Settings!$F$11:$F$18,$O3868))))</f>
        <v/>
      </c>
      <c r="N3868" s="53">
        <f>IF(K3868="","",K3868-L3868-M3868-N($I3868)-$P3868*N(Settings!$D$20))</f>
        <v/>
      </c>
      <c r="O3868">
        <f>IF($C3868="",0,IFERROR(MATCH($C3868,Settings!$D$11:$D$18,0),0))</f>
        <v/>
      </c>
      <c r="P3868">
        <f>IF(LOWER(TRIM($J3868&amp;""))="x",1,0)</f>
        <v/>
      </c>
    </row>
    <row r="3869">
      <c r="A3869" s="49" t="n"/>
      <c r="B3869" s="50" t="n"/>
      <c r="C3869" s="50" t="n"/>
      <c r="D3869" s="50" t="n"/>
      <c r="E3869" s="50" t="n"/>
      <c r="F3869" s="51" t="n"/>
      <c r="G3869" s="51" t="n"/>
      <c r="H3869" s="51" t="n"/>
      <c r="I3869" s="51" t="n"/>
      <c r="J3869" s="50" t="n"/>
      <c r="K3869" s="52">
        <f>IF(OR($A3869="",$E3869=""),"",IF($P3869=1,0,N($E3869)*N($F3869)-N($G3869)+N($H3869)))</f>
        <v/>
      </c>
      <c r="L3869" s="52">
        <f>IF(K3869="","",IF($P3869=1,0,N($E3869)*IFERROR(INDEX(Products!$D$8:$D$307,MATCH($D3869,Products!$A$8:$A$307,0)),0)))</f>
        <v/>
      </c>
      <c r="M3869" s="52">
        <f>IF(OR(K3869="",$O3869=0),IF(K3869="","",0),IF($P3869=1,0,K3869*(N(INDEX(Settings!$E$11:$E$18,$O3869))+N(INDEX(Settings!$G$11:$G$18,$O3869)))+N(INDEX(Settings!$F$11:$F$18,$O3869))))</f>
        <v/>
      </c>
      <c r="N3869" s="53">
        <f>IF(K3869="","",K3869-L3869-M3869-N($I3869)-$P3869*N(Settings!$D$20))</f>
        <v/>
      </c>
      <c r="O3869">
        <f>IF($C3869="",0,IFERROR(MATCH($C3869,Settings!$D$11:$D$18,0),0))</f>
        <v/>
      </c>
      <c r="P3869">
        <f>IF(LOWER(TRIM($J3869&amp;""))="x",1,0)</f>
        <v/>
      </c>
    </row>
    <row r="3870">
      <c r="A3870" s="49" t="n"/>
      <c r="B3870" s="50" t="n"/>
      <c r="C3870" s="50" t="n"/>
      <c r="D3870" s="50" t="n"/>
      <c r="E3870" s="50" t="n"/>
      <c r="F3870" s="51" t="n"/>
      <c r="G3870" s="51" t="n"/>
      <c r="H3870" s="51" t="n"/>
      <c r="I3870" s="51" t="n"/>
      <c r="J3870" s="50" t="n"/>
      <c r="K3870" s="52">
        <f>IF(OR($A3870="",$E3870=""),"",IF($P3870=1,0,N($E3870)*N($F3870)-N($G3870)+N($H3870)))</f>
        <v/>
      </c>
      <c r="L3870" s="52">
        <f>IF(K3870="","",IF($P3870=1,0,N($E3870)*IFERROR(INDEX(Products!$D$8:$D$307,MATCH($D3870,Products!$A$8:$A$307,0)),0)))</f>
        <v/>
      </c>
      <c r="M3870" s="52">
        <f>IF(OR(K3870="",$O3870=0),IF(K3870="","",0),IF($P3870=1,0,K3870*(N(INDEX(Settings!$E$11:$E$18,$O3870))+N(INDEX(Settings!$G$11:$G$18,$O3870)))+N(INDEX(Settings!$F$11:$F$18,$O3870))))</f>
        <v/>
      </c>
      <c r="N3870" s="53">
        <f>IF(K3870="","",K3870-L3870-M3870-N($I3870)-$P3870*N(Settings!$D$20))</f>
        <v/>
      </c>
      <c r="O3870">
        <f>IF($C3870="",0,IFERROR(MATCH($C3870,Settings!$D$11:$D$18,0),0))</f>
        <v/>
      </c>
      <c r="P3870">
        <f>IF(LOWER(TRIM($J3870&amp;""))="x",1,0)</f>
        <v/>
      </c>
    </row>
    <row r="3871">
      <c r="A3871" s="49" t="n"/>
      <c r="B3871" s="50" t="n"/>
      <c r="C3871" s="50" t="n"/>
      <c r="D3871" s="50" t="n"/>
      <c r="E3871" s="50" t="n"/>
      <c r="F3871" s="51" t="n"/>
      <c r="G3871" s="51" t="n"/>
      <c r="H3871" s="51" t="n"/>
      <c r="I3871" s="51" t="n"/>
      <c r="J3871" s="50" t="n"/>
      <c r="K3871" s="52">
        <f>IF(OR($A3871="",$E3871=""),"",IF($P3871=1,0,N($E3871)*N($F3871)-N($G3871)+N($H3871)))</f>
        <v/>
      </c>
      <c r="L3871" s="52">
        <f>IF(K3871="","",IF($P3871=1,0,N($E3871)*IFERROR(INDEX(Products!$D$8:$D$307,MATCH($D3871,Products!$A$8:$A$307,0)),0)))</f>
        <v/>
      </c>
      <c r="M3871" s="52">
        <f>IF(OR(K3871="",$O3871=0),IF(K3871="","",0),IF($P3871=1,0,K3871*(N(INDEX(Settings!$E$11:$E$18,$O3871))+N(INDEX(Settings!$G$11:$G$18,$O3871)))+N(INDEX(Settings!$F$11:$F$18,$O3871))))</f>
        <v/>
      </c>
      <c r="N3871" s="53">
        <f>IF(K3871="","",K3871-L3871-M3871-N($I3871)-$P3871*N(Settings!$D$20))</f>
        <v/>
      </c>
      <c r="O3871">
        <f>IF($C3871="",0,IFERROR(MATCH($C3871,Settings!$D$11:$D$18,0),0))</f>
        <v/>
      </c>
      <c r="P3871">
        <f>IF(LOWER(TRIM($J3871&amp;""))="x",1,0)</f>
        <v/>
      </c>
    </row>
    <row r="3872">
      <c r="A3872" s="49" t="n"/>
      <c r="B3872" s="50" t="n"/>
      <c r="C3872" s="50" t="n"/>
      <c r="D3872" s="50" t="n"/>
      <c r="E3872" s="50" t="n"/>
      <c r="F3872" s="51" t="n"/>
      <c r="G3872" s="51" t="n"/>
      <c r="H3872" s="51" t="n"/>
      <c r="I3872" s="51" t="n"/>
      <c r="J3872" s="50" t="n"/>
      <c r="K3872" s="52">
        <f>IF(OR($A3872="",$E3872=""),"",IF($P3872=1,0,N($E3872)*N($F3872)-N($G3872)+N($H3872)))</f>
        <v/>
      </c>
      <c r="L3872" s="52">
        <f>IF(K3872="","",IF($P3872=1,0,N($E3872)*IFERROR(INDEX(Products!$D$8:$D$307,MATCH($D3872,Products!$A$8:$A$307,0)),0)))</f>
        <v/>
      </c>
      <c r="M3872" s="52">
        <f>IF(OR(K3872="",$O3872=0),IF(K3872="","",0),IF($P3872=1,0,K3872*(N(INDEX(Settings!$E$11:$E$18,$O3872))+N(INDEX(Settings!$G$11:$G$18,$O3872)))+N(INDEX(Settings!$F$11:$F$18,$O3872))))</f>
        <v/>
      </c>
      <c r="N3872" s="53">
        <f>IF(K3872="","",K3872-L3872-M3872-N($I3872)-$P3872*N(Settings!$D$20))</f>
        <v/>
      </c>
      <c r="O3872">
        <f>IF($C3872="",0,IFERROR(MATCH($C3872,Settings!$D$11:$D$18,0),0))</f>
        <v/>
      </c>
      <c r="P3872">
        <f>IF(LOWER(TRIM($J3872&amp;""))="x",1,0)</f>
        <v/>
      </c>
    </row>
    <row r="3873">
      <c r="A3873" s="49" t="n"/>
      <c r="B3873" s="50" t="n"/>
      <c r="C3873" s="50" t="n"/>
      <c r="D3873" s="50" t="n"/>
      <c r="E3873" s="50" t="n"/>
      <c r="F3873" s="51" t="n"/>
      <c r="G3873" s="51" t="n"/>
      <c r="H3873" s="51" t="n"/>
      <c r="I3873" s="51" t="n"/>
      <c r="J3873" s="50" t="n"/>
      <c r="K3873" s="52">
        <f>IF(OR($A3873="",$E3873=""),"",IF($P3873=1,0,N($E3873)*N($F3873)-N($G3873)+N($H3873)))</f>
        <v/>
      </c>
      <c r="L3873" s="52">
        <f>IF(K3873="","",IF($P3873=1,0,N($E3873)*IFERROR(INDEX(Products!$D$8:$D$307,MATCH($D3873,Products!$A$8:$A$307,0)),0)))</f>
        <v/>
      </c>
      <c r="M3873" s="52">
        <f>IF(OR(K3873="",$O3873=0),IF(K3873="","",0),IF($P3873=1,0,K3873*(N(INDEX(Settings!$E$11:$E$18,$O3873))+N(INDEX(Settings!$G$11:$G$18,$O3873)))+N(INDEX(Settings!$F$11:$F$18,$O3873))))</f>
        <v/>
      </c>
      <c r="N3873" s="53">
        <f>IF(K3873="","",K3873-L3873-M3873-N($I3873)-$P3873*N(Settings!$D$20))</f>
        <v/>
      </c>
      <c r="O3873">
        <f>IF($C3873="",0,IFERROR(MATCH($C3873,Settings!$D$11:$D$18,0),0))</f>
        <v/>
      </c>
      <c r="P3873">
        <f>IF(LOWER(TRIM($J3873&amp;""))="x",1,0)</f>
        <v/>
      </c>
    </row>
    <row r="3874">
      <c r="A3874" s="49" t="n"/>
      <c r="B3874" s="50" t="n"/>
      <c r="C3874" s="50" t="n"/>
      <c r="D3874" s="50" t="n"/>
      <c r="E3874" s="50" t="n"/>
      <c r="F3874" s="51" t="n"/>
      <c r="G3874" s="51" t="n"/>
      <c r="H3874" s="51" t="n"/>
      <c r="I3874" s="51" t="n"/>
      <c r="J3874" s="50" t="n"/>
      <c r="K3874" s="52">
        <f>IF(OR($A3874="",$E3874=""),"",IF($P3874=1,0,N($E3874)*N($F3874)-N($G3874)+N($H3874)))</f>
        <v/>
      </c>
      <c r="L3874" s="52">
        <f>IF(K3874="","",IF($P3874=1,0,N($E3874)*IFERROR(INDEX(Products!$D$8:$D$307,MATCH($D3874,Products!$A$8:$A$307,0)),0)))</f>
        <v/>
      </c>
      <c r="M3874" s="52">
        <f>IF(OR(K3874="",$O3874=0),IF(K3874="","",0),IF($P3874=1,0,K3874*(N(INDEX(Settings!$E$11:$E$18,$O3874))+N(INDEX(Settings!$G$11:$G$18,$O3874)))+N(INDEX(Settings!$F$11:$F$18,$O3874))))</f>
        <v/>
      </c>
      <c r="N3874" s="53">
        <f>IF(K3874="","",K3874-L3874-M3874-N($I3874)-$P3874*N(Settings!$D$20))</f>
        <v/>
      </c>
      <c r="O3874">
        <f>IF($C3874="",0,IFERROR(MATCH($C3874,Settings!$D$11:$D$18,0),0))</f>
        <v/>
      </c>
      <c r="P3874">
        <f>IF(LOWER(TRIM($J3874&amp;""))="x",1,0)</f>
        <v/>
      </c>
    </row>
    <row r="3875">
      <c r="A3875" s="49" t="n"/>
      <c r="B3875" s="50" t="n"/>
      <c r="C3875" s="50" t="n"/>
      <c r="D3875" s="50" t="n"/>
      <c r="E3875" s="50" t="n"/>
      <c r="F3875" s="51" t="n"/>
      <c r="G3875" s="51" t="n"/>
      <c r="H3875" s="51" t="n"/>
      <c r="I3875" s="51" t="n"/>
      <c r="J3875" s="50" t="n"/>
      <c r="K3875" s="52">
        <f>IF(OR($A3875="",$E3875=""),"",IF($P3875=1,0,N($E3875)*N($F3875)-N($G3875)+N($H3875)))</f>
        <v/>
      </c>
      <c r="L3875" s="52">
        <f>IF(K3875="","",IF($P3875=1,0,N($E3875)*IFERROR(INDEX(Products!$D$8:$D$307,MATCH($D3875,Products!$A$8:$A$307,0)),0)))</f>
        <v/>
      </c>
      <c r="M3875" s="52">
        <f>IF(OR(K3875="",$O3875=0),IF(K3875="","",0),IF($P3875=1,0,K3875*(N(INDEX(Settings!$E$11:$E$18,$O3875))+N(INDEX(Settings!$G$11:$G$18,$O3875)))+N(INDEX(Settings!$F$11:$F$18,$O3875))))</f>
        <v/>
      </c>
      <c r="N3875" s="53">
        <f>IF(K3875="","",K3875-L3875-M3875-N($I3875)-$P3875*N(Settings!$D$20))</f>
        <v/>
      </c>
      <c r="O3875">
        <f>IF($C3875="",0,IFERROR(MATCH($C3875,Settings!$D$11:$D$18,0),0))</f>
        <v/>
      </c>
      <c r="P3875">
        <f>IF(LOWER(TRIM($J3875&amp;""))="x",1,0)</f>
        <v/>
      </c>
    </row>
    <row r="3876">
      <c r="A3876" s="49" t="n"/>
      <c r="B3876" s="50" t="n"/>
      <c r="C3876" s="50" t="n"/>
      <c r="D3876" s="50" t="n"/>
      <c r="E3876" s="50" t="n"/>
      <c r="F3876" s="51" t="n"/>
      <c r="G3876" s="51" t="n"/>
      <c r="H3876" s="51" t="n"/>
      <c r="I3876" s="51" t="n"/>
      <c r="J3876" s="50" t="n"/>
      <c r="K3876" s="52">
        <f>IF(OR($A3876="",$E3876=""),"",IF($P3876=1,0,N($E3876)*N($F3876)-N($G3876)+N($H3876)))</f>
        <v/>
      </c>
      <c r="L3876" s="52">
        <f>IF(K3876="","",IF($P3876=1,0,N($E3876)*IFERROR(INDEX(Products!$D$8:$D$307,MATCH($D3876,Products!$A$8:$A$307,0)),0)))</f>
        <v/>
      </c>
      <c r="M3876" s="52">
        <f>IF(OR(K3876="",$O3876=0),IF(K3876="","",0),IF($P3876=1,0,K3876*(N(INDEX(Settings!$E$11:$E$18,$O3876))+N(INDEX(Settings!$G$11:$G$18,$O3876)))+N(INDEX(Settings!$F$11:$F$18,$O3876))))</f>
        <v/>
      </c>
      <c r="N3876" s="53">
        <f>IF(K3876="","",K3876-L3876-M3876-N($I3876)-$P3876*N(Settings!$D$20))</f>
        <v/>
      </c>
      <c r="O3876">
        <f>IF($C3876="",0,IFERROR(MATCH($C3876,Settings!$D$11:$D$18,0),0))</f>
        <v/>
      </c>
      <c r="P3876">
        <f>IF(LOWER(TRIM($J3876&amp;""))="x",1,0)</f>
        <v/>
      </c>
    </row>
    <row r="3877">
      <c r="A3877" s="49" t="n"/>
      <c r="B3877" s="50" t="n"/>
      <c r="C3877" s="50" t="n"/>
      <c r="D3877" s="50" t="n"/>
      <c r="E3877" s="50" t="n"/>
      <c r="F3877" s="51" t="n"/>
      <c r="G3877" s="51" t="n"/>
      <c r="H3877" s="51" t="n"/>
      <c r="I3877" s="51" t="n"/>
      <c r="J3877" s="50" t="n"/>
      <c r="K3877" s="52">
        <f>IF(OR($A3877="",$E3877=""),"",IF($P3877=1,0,N($E3877)*N($F3877)-N($G3877)+N($H3877)))</f>
        <v/>
      </c>
      <c r="L3877" s="52">
        <f>IF(K3877="","",IF($P3877=1,0,N($E3877)*IFERROR(INDEX(Products!$D$8:$D$307,MATCH($D3877,Products!$A$8:$A$307,0)),0)))</f>
        <v/>
      </c>
      <c r="M3877" s="52">
        <f>IF(OR(K3877="",$O3877=0),IF(K3877="","",0),IF($P3877=1,0,K3877*(N(INDEX(Settings!$E$11:$E$18,$O3877))+N(INDEX(Settings!$G$11:$G$18,$O3877)))+N(INDEX(Settings!$F$11:$F$18,$O3877))))</f>
        <v/>
      </c>
      <c r="N3877" s="53">
        <f>IF(K3877="","",K3877-L3877-M3877-N($I3877)-$P3877*N(Settings!$D$20))</f>
        <v/>
      </c>
      <c r="O3877">
        <f>IF($C3877="",0,IFERROR(MATCH($C3877,Settings!$D$11:$D$18,0),0))</f>
        <v/>
      </c>
      <c r="P3877">
        <f>IF(LOWER(TRIM($J3877&amp;""))="x",1,0)</f>
        <v/>
      </c>
    </row>
    <row r="3878">
      <c r="A3878" s="49" t="n"/>
      <c r="B3878" s="50" t="n"/>
      <c r="C3878" s="50" t="n"/>
      <c r="D3878" s="50" t="n"/>
      <c r="E3878" s="50" t="n"/>
      <c r="F3878" s="51" t="n"/>
      <c r="G3878" s="51" t="n"/>
      <c r="H3878" s="51" t="n"/>
      <c r="I3878" s="51" t="n"/>
      <c r="J3878" s="50" t="n"/>
      <c r="K3878" s="52">
        <f>IF(OR($A3878="",$E3878=""),"",IF($P3878=1,0,N($E3878)*N($F3878)-N($G3878)+N($H3878)))</f>
        <v/>
      </c>
      <c r="L3878" s="52">
        <f>IF(K3878="","",IF($P3878=1,0,N($E3878)*IFERROR(INDEX(Products!$D$8:$D$307,MATCH($D3878,Products!$A$8:$A$307,0)),0)))</f>
        <v/>
      </c>
      <c r="M3878" s="52">
        <f>IF(OR(K3878="",$O3878=0),IF(K3878="","",0),IF($P3878=1,0,K3878*(N(INDEX(Settings!$E$11:$E$18,$O3878))+N(INDEX(Settings!$G$11:$G$18,$O3878)))+N(INDEX(Settings!$F$11:$F$18,$O3878))))</f>
        <v/>
      </c>
      <c r="N3878" s="53">
        <f>IF(K3878="","",K3878-L3878-M3878-N($I3878)-$P3878*N(Settings!$D$20))</f>
        <v/>
      </c>
      <c r="O3878">
        <f>IF($C3878="",0,IFERROR(MATCH($C3878,Settings!$D$11:$D$18,0),0))</f>
        <v/>
      </c>
      <c r="P3878">
        <f>IF(LOWER(TRIM($J3878&amp;""))="x",1,0)</f>
        <v/>
      </c>
    </row>
    <row r="3879">
      <c r="A3879" s="49" t="n"/>
      <c r="B3879" s="50" t="n"/>
      <c r="C3879" s="50" t="n"/>
      <c r="D3879" s="50" t="n"/>
      <c r="E3879" s="50" t="n"/>
      <c r="F3879" s="51" t="n"/>
      <c r="G3879" s="51" t="n"/>
      <c r="H3879" s="51" t="n"/>
      <c r="I3879" s="51" t="n"/>
      <c r="J3879" s="50" t="n"/>
      <c r="K3879" s="52">
        <f>IF(OR($A3879="",$E3879=""),"",IF($P3879=1,0,N($E3879)*N($F3879)-N($G3879)+N($H3879)))</f>
        <v/>
      </c>
      <c r="L3879" s="52">
        <f>IF(K3879="","",IF($P3879=1,0,N($E3879)*IFERROR(INDEX(Products!$D$8:$D$307,MATCH($D3879,Products!$A$8:$A$307,0)),0)))</f>
        <v/>
      </c>
      <c r="M3879" s="52">
        <f>IF(OR(K3879="",$O3879=0),IF(K3879="","",0),IF($P3879=1,0,K3879*(N(INDEX(Settings!$E$11:$E$18,$O3879))+N(INDEX(Settings!$G$11:$G$18,$O3879)))+N(INDEX(Settings!$F$11:$F$18,$O3879))))</f>
        <v/>
      </c>
      <c r="N3879" s="53">
        <f>IF(K3879="","",K3879-L3879-M3879-N($I3879)-$P3879*N(Settings!$D$20))</f>
        <v/>
      </c>
      <c r="O3879">
        <f>IF($C3879="",0,IFERROR(MATCH($C3879,Settings!$D$11:$D$18,0),0))</f>
        <v/>
      </c>
      <c r="P3879">
        <f>IF(LOWER(TRIM($J3879&amp;""))="x",1,0)</f>
        <v/>
      </c>
    </row>
    <row r="3880">
      <c r="A3880" s="49" t="n"/>
      <c r="B3880" s="50" t="n"/>
      <c r="C3880" s="50" t="n"/>
      <c r="D3880" s="50" t="n"/>
      <c r="E3880" s="50" t="n"/>
      <c r="F3880" s="51" t="n"/>
      <c r="G3880" s="51" t="n"/>
      <c r="H3880" s="51" t="n"/>
      <c r="I3880" s="51" t="n"/>
      <c r="J3880" s="50" t="n"/>
      <c r="K3880" s="52">
        <f>IF(OR($A3880="",$E3880=""),"",IF($P3880=1,0,N($E3880)*N($F3880)-N($G3880)+N($H3880)))</f>
        <v/>
      </c>
      <c r="L3880" s="52">
        <f>IF(K3880="","",IF($P3880=1,0,N($E3880)*IFERROR(INDEX(Products!$D$8:$D$307,MATCH($D3880,Products!$A$8:$A$307,0)),0)))</f>
        <v/>
      </c>
      <c r="M3880" s="52">
        <f>IF(OR(K3880="",$O3880=0),IF(K3880="","",0),IF($P3880=1,0,K3880*(N(INDEX(Settings!$E$11:$E$18,$O3880))+N(INDEX(Settings!$G$11:$G$18,$O3880)))+N(INDEX(Settings!$F$11:$F$18,$O3880))))</f>
        <v/>
      </c>
      <c r="N3880" s="53">
        <f>IF(K3880="","",K3880-L3880-M3880-N($I3880)-$P3880*N(Settings!$D$20))</f>
        <v/>
      </c>
      <c r="O3880">
        <f>IF($C3880="",0,IFERROR(MATCH($C3880,Settings!$D$11:$D$18,0),0))</f>
        <v/>
      </c>
      <c r="P3880">
        <f>IF(LOWER(TRIM($J3880&amp;""))="x",1,0)</f>
        <v/>
      </c>
    </row>
    <row r="3881">
      <c r="A3881" s="49" t="n"/>
      <c r="B3881" s="50" t="n"/>
      <c r="C3881" s="50" t="n"/>
      <c r="D3881" s="50" t="n"/>
      <c r="E3881" s="50" t="n"/>
      <c r="F3881" s="51" t="n"/>
      <c r="G3881" s="51" t="n"/>
      <c r="H3881" s="51" t="n"/>
      <c r="I3881" s="51" t="n"/>
      <c r="J3881" s="50" t="n"/>
      <c r="K3881" s="52">
        <f>IF(OR($A3881="",$E3881=""),"",IF($P3881=1,0,N($E3881)*N($F3881)-N($G3881)+N($H3881)))</f>
        <v/>
      </c>
      <c r="L3881" s="52">
        <f>IF(K3881="","",IF($P3881=1,0,N($E3881)*IFERROR(INDEX(Products!$D$8:$D$307,MATCH($D3881,Products!$A$8:$A$307,0)),0)))</f>
        <v/>
      </c>
      <c r="M3881" s="52">
        <f>IF(OR(K3881="",$O3881=0),IF(K3881="","",0),IF($P3881=1,0,K3881*(N(INDEX(Settings!$E$11:$E$18,$O3881))+N(INDEX(Settings!$G$11:$G$18,$O3881)))+N(INDEX(Settings!$F$11:$F$18,$O3881))))</f>
        <v/>
      </c>
      <c r="N3881" s="53">
        <f>IF(K3881="","",K3881-L3881-M3881-N($I3881)-$P3881*N(Settings!$D$20))</f>
        <v/>
      </c>
      <c r="O3881">
        <f>IF($C3881="",0,IFERROR(MATCH($C3881,Settings!$D$11:$D$18,0),0))</f>
        <v/>
      </c>
      <c r="P3881">
        <f>IF(LOWER(TRIM($J3881&amp;""))="x",1,0)</f>
        <v/>
      </c>
    </row>
    <row r="3882">
      <c r="A3882" s="49" t="n"/>
      <c r="B3882" s="50" t="n"/>
      <c r="C3882" s="50" t="n"/>
      <c r="D3882" s="50" t="n"/>
      <c r="E3882" s="50" t="n"/>
      <c r="F3882" s="51" t="n"/>
      <c r="G3882" s="51" t="n"/>
      <c r="H3882" s="51" t="n"/>
      <c r="I3882" s="51" t="n"/>
      <c r="J3882" s="50" t="n"/>
      <c r="K3882" s="52">
        <f>IF(OR($A3882="",$E3882=""),"",IF($P3882=1,0,N($E3882)*N($F3882)-N($G3882)+N($H3882)))</f>
        <v/>
      </c>
      <c r="L3882" s="52">
        <f>IF(K3882="","",IF($P3882=1,0,N($E3882)*IFERROR(INDEX(Products!$D$8:$D$307,MATCH($D3882,Products!$A$8:$A$307,0)),0)))</f>
        <v/>
      </c>
      <c r="M3882" s="52">
        <f>IF(OR(K3882="",$O3882=0),IF(K3882="","",0),IF($P3882=1,0,K3882*(N(INDEX(Settings!$E$11:$E$18,$O3882))+N(INDEX(Settings!$G$11:$G$18,$O3882)))+N(INDEX(Settings!$F$11:$F$18,$O3882))))</f>
        <v/>
      </c>
      <c r="N3882" s="53">
        <f>IF(K3882="","",K3882-L3882-M3882-N($I3882)-$P3882*N(Settings!$D$20))</f>
        <v/>
      </c>
      <c r="O3882">
        <f>IF($C3882="",0,IFERROR(MATCH($C3882,Settings!$D$11:$D$18,0),0))</f>
        <v/>
      </c>
      <c r="P3882">
        <f>IF(LOWER(TRIM($J3882&amp;""))="x",1,0)</f>
        <v/>
      </c>
    </row>
    <row r="3883">
      <c r="A3883" s="49" t="n"/>
      <c r="B3883" s="50" t="n"/>
      <c r="C3883" s="50" t="n"/>
      <c r="D3883" s="50" t="n"/>
      <c r="E3883" s="50" t="n"/>
      <c r="F3883" s="51" t="n"/>
      <c r="G3883" s="51" t="n"/>
      <c r="H3883" s="51" t="n"/>
      <c r="I3883" s="51" t="n"/>
      <c r="J3883" s="50" t="n"/>
      <c r="K3883" s="52">
        <f>IF(OR($A3883="",$E3883=""),"",IF($P3883=1,0,N($E3883)*N($F3883)-N($G3883)+N($H3883)))</f>
        <v/>
      </c>
      <c r="L3883" s="52">
        <f>IF(K3883="","",IF($P3883=1,0,N($E3883)*IFERROR(INDEX(Products!$D$8:$D$307,MATCH($D3883,Products!$A$8:$A$307,0)),0)))</f>
        <v/>
      </c>
      <c r="M3883" s="52">
        <f>IF(OR(K3883="",$O3883=0),IF(K3883="","",0),IF($P3883=1,0,K3883*(N(INDEX(Settings!$E$11:$E$18,$O3883))+N(INDEX(Settings!$G$11:$G$18,$O3883)))+N(INDEX(Settings!$F$11:$F$18,$O3883))))</f>
        <v/>
      </c>
      <c r="N3883" s="53">
        <f>IF(K3883="","",K3883-L3883-M3883-N($I3883)-$P3883*N(Settings!$D$20))</f>
        <v/>
      </c>
      <c r="O3883">
        <f>IF($C3883="",0,IFERROR(MATCH($C3883,Settings!$D$11:$D$18,0),0))</f>
        <v/>
      </c>
      <c r="P3883">
        <f>IF(LOWER(TRIM($J3883&amp;""))="x",1,0)</f>
        <v/>
      </c>
    </row>
    <row r="3884">
      <c r="A3884" s="49" t="n"/>
      <c r="B3884" s="50" t="n"/>
      <c r="C3884" s="50" t="n"/>
      <c r="D3884" s="50" t="n"/>
      <c r="E3884" s="50" t="n"/>
      <c r="F3884" s="51" t="n"/>
      <c r="G3884" s="51" t="n"/>
      <c r="H3884" s="51" t="n"/>
      <c r="I3884" s="51" t="n"/>
      <c r="J3884" s="50" t="n"/>
      <c r="K3884" s="52">
        <f>IF(OR($A3884="",$E3884=""),"",IF($P3884=1,0,N($E3884)*N($F3884)-N($G3884)+N($H3884)))</f>
        <v/>
      </c>
      <c r="L3884" s="52">
        <f>IF(K3884="","",IF($P3884=1,0,N($E3884)*IFERROR(INDEX(Products!$D$8:$D$307,MATCH($D3884,Products!$A$8:$A$307,0)),0)))</f>
        <v/>
      </c>
      <c r="M3884" s="52">
        <f>IF(OR(K3884="",$O3884=0),IF(K3884="","",0),IF($P3884=1,0,K3884*(N(INDEX(Settings!$E$11:$E$18,$O3884))+N(INDEX(Settings!$G$11:$G$18,$O3884)))+N(INDEX(Settings!$F$11:$F$18,$O3884))))</f>
        <v/>
      </c>
      <c r="N3884" s="53">
        <f>IF(K3884="","",K3884-L3884-M3884-N($I3884)-$P3884*N(Settings!$D$20))</f>
        <v/>
      </c>
      <c r="O3884">
        <f>IF($C3884="",0,IFERROR(MATCH($C3884,Settings!$D$11:$D$18,0),0))</f>
        <v/>
      </c>
      <c r="P3884">
        <f>IF(LOWER(TRIM($J3884&amp;""))="x",1,0)</f>
        <v/>
      </c>
    </row>
    <row r="3885">
      <c r="A3885" s="49" t="n"/>
      <c r="B3885" s="50" t="n"/>
      <c r="C3885" s="50" t="n"/>
      <c r="D3885" s="50" t="n"/>
      <c r="E3885" s="50" t="n"/>
      <c r="F3885" s="51" t="n"/>
      <c r="G3885" s="51" t="n"/>
      <c r="H3885" s="51" t="n"/>
      <c r="I3885" s="51" t="n"/>
      <c r="J3885" s="50" t="n"/>
      <c r="K3885" s="52">
        <f>IF(OR($A3885="",$E3885=""),"",IF($P3885=1,0,N($E3885)*N($F3885)-N($G3885)+N($H3885)))</f>
        <v/>
      </c>
      <c r="L3885" s="52">
        <f>IF(K3885="","",IF($P3885=1,0,N($E3885)*IFERROR(INDEX(Products!$D$8:$D$307,MATCH($D3885,Products!$A$8:$A$307,0)),0)))</f>
        <v/>
      </c>
      <c r="M3885" s="52">
        <f>IF(OR(K3885="",$O3885=0),IF(K3885="","",0),IF($P3885=1,0,K3885*(N(INDEX(Settings!$E$11:$E$18,$O3885))+N(INDEX(Settings!$G$11:$G$18,$O3885)))+N(INDEX(Settings!$F$11:$F$18,$O3885))))</f>
        <v/>
      </c>
      <c r="N3885" s="53">
        <f>IF(K3885="","",K3885-L3885-M3885-N($I3885)-$P3885*N(Settings!$D$20))</f>
        <v/>
      </c>
      <c r="O3885">
        <f>IF($C3885="",0,IFERROR(MATCH($C3885,Settings!$D$11:$D$18,0),0))</f>
        <v/>
      </c>
      <c r="P3885">
        <f>IF(LOWER(TRIM($J3885&amp;""))="x",1,0)</f>
        <v/>
      </c>
    </row>
    <row r="3886">
      <c r="A3886" s="49" t="n"/>
      <c r="B3886" s="50" t="n"/>
      <c r="C3886" s="50" t="n"/>
      <c r="D3886" s="50" t="n"/>
      <c r="E3886" s="50" t="n"/>
      <c r="F3886" s="51" t="n"/>
      <c r="G3886" s="51" t="n"/>
      <c r="H3886" s="51" t="n"/>
      <c r="I3886" s="51" t="n"/>
      <c r="J3886" s="50" t="n"/>
      <c r="K3886" s="52">
        <f>IF(OR($A3886="",$E3886=""),"",IF($P3886=1,0,N($E3886)*N($F3886)-N($G3886)+N($H3886)))</f>
        <v/>
      </c>
      <c r="L3886" s="52">
        <f>IF(K3886="","",IF($P3886=1,0,N($E3886)*IFERROR(INDEX(Products!$D$8:$D$307,MATCH($D3886,Products!$A$8:$A$307,0)),0)))</f>
        <v/>
      </c>
      <c r="M3886" s="52">
        <f>IF(OR(K3886="",$O3886=0),IF(K3886="","",0),IF($P3886=1,0,K3886*(N(INDEX(Settings!$E$11:$E$18,$O3886))+N(INDEX(Settings!$G$11:$G$18,$O3886)))+N(INDEX(Settings!$F$11:$F$18,$O3886))))</f>
        <v/>
      </c>
      <c r="N3886" s="53">
        <f>IF(K3886="","",K3886-L3886-M3886-N($I3886)-$P3886*N(Settings!$D$20))</f>
        <v/>
      </c>
      <c r="O3886">
        <f>IF($C3886="",0,IFERROR(MATCH($C3886,Settings!$D$11:$D$18,0),0))</f>
        <v/>
      </c>
      <c r="P3886">
        <f>IF(LOWER(TRIM($J3886&amp;""))="x",1,0)</f>
        <v/>
      </c>
    </row>
    <row r="3887">
      <c r="A3887" s="49" t="n"/>
      <c r="B3887" s="50" t="n"/>
      <c r="C3887" s="50" t="n"/>
      <c r="D3887" s="50" t="n"/>
      <c r="E3887" s="50" t="n"/>
      <c r="F3887" s="51" t="n"/>
      <c r="G3887" s="51" t="n"/>
      <c r="H3887" s="51" t="n"/>
      <c r="I3887" s="51" t="n"/>
      <c r="J3887" s="50" t="n"/>
      <c r="K3887" s="52">
        <f>IF(OR($A3887="",$E3887=""),"",IF($P3887=1,0,N($E3887)*N($F3887)-N($G3887)+N($H3887)))</f>
        <v/>
      </c>
      <c r="L3887" s="52">
        <f>IF(K3887="","",IF($P3887=1,0,N($E3887)*IFERROR(INDEX(Products!$D$8:$D$307,MATCH($D3887,Products!$A$8:$A$307,0)),0)))</f>
        <v/>
      </c>
      <c r="M3887" s="52">
        <f>IF(OR(K3887="",$O3887=0),IF(K3887="","",0),IF($P3887=1,0,K3887*(N(INDEX(Settings!$E$11:$E$18,$O3887))+N(INDEX(Settings!$G$11:$G$18,$O3887)))+N(INDEX(Settings!$F$11:$F$18,$O3887))))</f>
        <v/>
      </c>
      <c r="N3887" s="53">
        <f>IF(K3887="","",K3887-L3887-M3887-N($I3887)-$P3887*N(Settings!$D$20))</f>
        <v/>
      </c>
      <c r="O3887">
        <f>IF($C3887="",0,IFERROR(MATCH($C3887,Settings!$D$11:$D$18,0),0))</f>
        <v/>
      </c>
      <c r="P3887">
        <f>IF(LOWER(TRIM($J3887&amp;""))="x",1,0)</f>
        <v/>
      </c>
    </row>
    <row r="3888">
      <c r="A3888" s="49" t="n"/>
      <c r="B3888" s="50" t="n"/>
      <c r="C3888" s="50" t="n"/>
      <c r="D3888" s="50" t="n"/>
      <c r="E3888" s="50" t="n"/>
      <c r="F3888" s="51" t="n"/>
      <c r="G3888" s="51" t="n"/>
      <c r="H3888" s="51" t="n"/>
      <c r="I3888" s="51" t="n"/>
      <c r="J3888" s="50" t="n"/>
      <c r="K3888" s="52">
        <f>IF(OR($A3888="",$E3888=""),"",IF($P3888=1,0,N($E3888)*N($F3888)-N($G3888)+N($H3888)))</f>
        <v/>
      </c>
      <c r="L3888" s="52">
        <f>IF(K3888="","",IF($P3888=1,0,N($E3888)*IFERROR(INDEX(Products!$D$8:$D$307,MATCH($D3888,Products!$A$8:$A$307,0)),0)))</f>
        <v/>
      </c>
      <c r="M3888" s="52">
        <f>IF(OR(K3888="",$O3888=0),IF(K3888="","",0),IF($P3888=1,0,K3888*(N(INDEX(Settings!$E$11:$E$18,$O3888))+N(INDEX(Settings!$G$11:$G$18,$O3888)))+N(INDEX(Settings!$F$11:$F$18,$O3888))))</f>
        <v/>
      </c>
      <c r="N3888" s="53">
        <f>IF(K3888="","",K3888-L3888-M3888-N($I3888)-$P3888*N(Settings!$D$20))</f>
        <v/>
      </c>
      <c r="O3888">
        <f>IF($C3888="",0,IFERROR(MATCH($C3888,Settings!$D$11:$D$18,0),0))</f>
        <v/>
      </c>
      <c r="P3888">
        <f>IF(LOWER(TRIM($J3888&amp;""))="x",1,0)</f>
        <v/>
      </c>
    </row>
    <row r="3889">
      <c r="A3889" s="49" t="n"/>
      <c r="B3889" s="50" t="n"/>
      <c r="C3889" s="50" t="n"/>
      <c r="D3889" s="50" t="n"/>
      <c r="E3889" s="50" t="n"/>
      <c r="F3889" s="51" t="n"/>
      <c r="G3889" s="51" t="n"/>
      <c r="H3889" s="51" t="n"/>
      <c r="I3889" s="51" t="n"/>
      <c r="J3889" s="50" t="n"/>
      <c r="K3889" s="52">
        <f>IF(OR($A3889="",$E3889=""),"",IF($P3889=1,0,N($E3889)*N($F3889)-N($G3889)+N($H3889)))</f>
        <v/>
      </c>
      <c r="L3889" s="52">
        <f>IF(K3889="","",IF($P3889=1,0,N($E3889)*IFERROR(INDEX(Products!$D$8:$D$307,MATCH($D3889,Products!$A$8:$A$307,0)),0)))</f>
        <v/>
      </c>
      <c r="M3889" s="52">
        <f>IF(OR(K3889="",$O3889=0),IF(K3889="","",0),IF($P3889=1,0,K3889*(N(INDEX(Settings!$E$11:$E$18,$O3889))+N(INDEX(Settings!$G$11:$G$18,$O3889)))+N(INDEX(Settings!$F$11:$F$18,$O3889))))</f>
        <v/>
      </c>
      <c r="N3889" s="53">
        <f>IF(K3889="","",K3889-L3889-M3889-N($I3889)-$P3889*N(Settings!$D$20))</f>
        <v/>
      </c>
      <c r="O3889">
        <f>IF($C3889="",0,IFERROR(MATCH($C3889,Settings!$D$11:$D$18,0),0))</f>
        <v/>
      </c>
      <c r="P3889">
        <f>IF(LOWER(TRIM($J3889&amp;""))="x",1,0)</f>
        <v/>
      </c>
    </row>
    <row r="3890">
      <c r="A3890" s="49" t="n"/>
      <c r="B3890" s="50" t="n"/>
      <c r="C3890" s="50" t="n"/>
      <c r="D3890" s="50" t="n"/>
      <c r="E3890" s="50" t="n"/>
      <c r="F3890" s="51" t="n"/>
      <c r="G3890" s="51" t="n"/>
      <c r="H3890" s="51" t="n"/>
      <c r="I3890" s="51" t="n"/>
      <c r="J3890" s="50" t="n"/>
      <c r="K3890" s="52">
        <f>IF(OR($A3890="",$E3890=""),"",IF($P3890=1,0,N($E3890)*N($F3890)-N($G3890)+N($H3890)))</f>
        <v/>
      </c>
      <c r="L3890" s="52">
        <f>IF(K3890="","",IF($P3890=1,0,N($E3890)*IFERROR(INDEX(Products!$D$8:$D$307,MATCH($D3890,Products!$A$8:$A$307,0)),0)))</f>
        <v/>
      </c>
      <c r="M3890" s="52">
        <f>IF(OR(K3890="",$O3890=0),IF(K3890="","",0),IF($P3890=1,0,K3890*(N(INDEX(Settings!$E$11:$E$18,$O3890))+N(INDEX(Settings!$G$11:$G$18,$O3890)))+N(INDEX(Settings!$F$11:$F$18,$O3890))))</f>
        <v/>
      </c>
      <c r="N3890" s="53">
        <f>IF(K3890="","",K3890-L3890-M3890-N($I3890)-$P3890*N(Settings!$D$20))</f>
        <v/>
      </c>
      <c r="O3890">
        <f>IF($C3890="",0,IFERROR(MATCH($C3890,Settings!$D$11:$D$18,0),0))</f>
        <v/>
      </c>
      <c r="P3890">
        <f>IF(LOWER(TRIM($J3890&amp;""))="x",1,0)</f>
        <v/>
      </c>
    </row>
    <row r="3891">
      <c r="A3891" s="49" t="n"/>
      <c r="B3891" s="50" t="n"/>
      <c r="C3891" s="50" t="n"/>
      <c r="D3891" s="50" t="n"/>
      <c r="E3891" s="50" t="n"/>
      <c r="F3891" s="51" t="n"/>
      <c r="G3891" s="51" t="n"/>
      <c r="H3891" s="51" t="n"/>
      <c r="I3891" s="51" t="n"/>
      <c r="J3891" s="50" t="n"/>
      <c r="K3891" s="52">
        <f>IF(OR($A3891="",$E3891=""),"",IF($P3891=1,0,N($E3891)*N($F3891)-N($G3891)+N($H3891)))</f>
        <v/>
      </c>
      <c r="L3891" s="52">
        <f>IF(K3891="","",IF($P3891=1,0,N($E3891)*IFERROR(INDEX(Products!$D$8:$D$307,MATCH($D3891,Products!$A$8:$A$307,0)),0)))</f>
        <v/>
      </c>
      <c r="M3891" s="52">
        <f>IF(OR(K3891="",$O3891=0),IF(K3891="","",0),IF($P3891=1,0,K3891*(N(INDEX(Settings!$E$11:$E$18,$O3891))+N(INDEX(Settings!$G$11:$G$18,$O3891)))+N(INDEX(Settings!$F$11:$F$18,$O3891))))</f>
        <v/>
      </c>
      <c r="N3891" s="53">
        <f>IF(K3891="","",K3891-L3891-M3891-N($I3891)-$P3891*N(Settings!$D$20))</f>
        <v/>
      </c>
      <c r="O3891">
        <f>IF($C3891="",0,IFERROR(MATCH($C3891,Settings!$D$11:$D$18,0),0))</f>
        <v/>
      </c>
      <c r="P3891">
        <f>IF(LOWER(TRIM($J3891&amp;""))="x",1,0)</f>
        <v/>
      </c>
    </row>
    <row r="3892">
      <c r="A3892" s="49" t="n"/>
      <c r="B3892" s="50" t="n"/>
      <c r="C3892" s="50" t="n"/>
      <c r="D3892" s="50" t="n"/>
      <c r="E3892" s="50" t="n"/>
      <c r="F3892" s="51" t="n"/>
      <c r="G3892" s="51" t="n"/>
      <c r="H3892" s="51" t="n"/>
      <c r="I3892" s="51" t="n"/>
      <c r="J3892" s="50" t="n"/>
      <c r="K3892" s="52">
        <f>IF(OR($A3892="",$E3892=""),"",IF($P3892=1,0,N($E3892)*N($F3892)-N($G3892)+N($H3892)))</f>
        <v/>
      </c>
      <c r="L3892" s="52">
        <f>IF(K3892="","",IF($P3892=1,0,N($E3892)*IFERROR(INDEX(Products!$D$8:$D$307,MATCH($D3892,Products!$A$8:$A$307,0)),0)))</f>
        <v/>
      </c>
      <c r="M3892" s="52">
        <f>IF(OR(K3892="",$O3892=0),IF(K3892="","",0),IF($P3892=1,0,K3892*(N(INDEX(Settings!$E$11:$E$18,$O3892))+N(INDEX(Settings!$G$11:$G$18,$O3892)))+N(INDEX(Settings!$F$11:$F$18,$O3892))))</f>
        <v/>
      </c>
      <c r="N3892" s="53">
        <f>IF(K3892="","",K3892-L3892-M3892-N($I3892)-$P3892*N(Settings!$D$20))</f>
        <v/>
      </c>
      <c r="O3892">
        <f>IF($C3892="",0,IFERROR(MATCH($C3892,Settings!$D$11:$D$18,0),0))</f>
        <v/>
      </c>
      <c r="P3892">
        <f>IF(LOWER(TRIM($J3892&amp;""))="x",1,0)</f>
        <v/>
      </c>
    </row>
    <row r="3893">
      <c r="A3893" s="49" t="n"/>
      <c r="B3893" s="50" t="n"/>
      <c r="C3893" s="50" t="n"/>
      <c r="D3893" s="50" t="n"/>
      <c r="E3893" s="50" t="n"/>
      <c r="F3893" s="51" t="n"/>
      <c r="G3893" s="51" t="n"/>
      <c r="H3893" s="51" t="n"/>
      <c r="I3893" s="51" t="n"/>
      <c r="J3893" s="50" t="n"/>
      <c r="K3893" s="52">
        <f>IF(OR($A3893="",$E3893=""),"",IF($P3893=1,0,N($E3893)*N($F3893)-N($G3893)+N($H3893)))</f>
        <v/>
      </c>
      <c r="L3893" s="52">
        <f>IF(K3893="","",IF($P3893=1,0,N($E3893)*IFERROR(INDEX(Products!$D$8:$D$307,MATCH($D3893,Products!$A$8:$A$307,0)),0)))</f>
        <v/>
      </c>
      <c r="M3893" s="52">
        <f>IF(OR(K3893="",$O3893=0),IF(K3893="","",0),IF($P3893=1,0,K3893*(N(INDEX(Settings!$E$11:$E$18,$O3893))+N(INDEX(Settings!$G$11:$G$18,$O3893)))+N(INDEX(Settings!$F$11:$F$18,$O3893))))</f>
        <v/>
      </c>
      <c r="N3893" s="53">
        <f>IF(K3893="","",K3893-L3893-M3893-N($I3893)-$P3893*N(Settings!$D$20))</f>
        <v/>
      </c>
      <c r="O3893">
        <f>IF($C3893="",0,IFERROR(MATCH($C3893,Settings!$D$11:$D$18,0),0))</f>
        <v/>
      </c>
      <c r="P3893">
        <f>IF(LOWER(TRIM($J3893&amp;""))="x",1,0)</f>
        <v/>
      </c>
    </row>
    <row r="3894">
      <c r="A3894" s="49" t="n"/>
      <c r="B3894" s="50" t="n"/>
      <c r="C3894" s="50" t="n"/>
      <c r="D3894" s="50" t="n"/>
      <c r="E3894" s="50" t="n"/>
      <c r="F3894" s="51" t="n"/>
      <c r="G3894" s="51" t="n"/>
      <c r="H3894" s="51" t="n"/>
      <c r="I3894" s="51" t="n"/>
      <c r="J3894" s="50" t="n"/>
      <c r="K3894" s="52">
        <f>IF(OR($A3894="",$E3894=""),"",IF($P3894=1,0,N($E3894)*N($F3894)-N($G3894)+N($H3894)))</f>
        <v/>
      </c>
      <c r="L3894" s="52">
        <f>IF(K3894="","",IF($P3894=1,0,N($E3894)*IFERROR(INDEX(Products!$D$8:$D$307,MATCH($D3894,Products!$A$8:$A$307,0)),0)))</f>
        <v/>
      </c>
      <c r="M3894" s="52">
        <f>IF(OR(K3894="",$O3894=0),IF(K3894="","",0),IF($P3894=1,0,K3894*(N(INDEX(Settings!$E$11:$E$18,$O3894))+N(INDEX(Settings!$G$11:$G$18,$O3894)))+N(INDEX(Settings!$F$11:$F$18,$O3894))))</f>
        <v/>
      </c>
      <c r="N3894" s="53">
        <f>IF(K3894="","",K3894-L3894-M3894-N($I3894)-$P3894*N(Settings!$D$20))</f>
        <v/>
      </c>
      <c r="O3894">
        <f>IF($C3894="",0,IFERROR(MATCH($C3894,Settings!$D$11:$D$18,0),0))</f>
        <v/>
      </c>
      <c r="P3894">
        <f>IF(LOWER(TRIM($J3894&amp;""))="x",1,0)</f>
        <v/>
      </c>
    </row>
    <row r="3895">
      <c r="A3895" s="49" t="n"/>
      <c r="B3895" s="50" t="n"/>
      <c r="C3895" s="50" t="n"/>
      <c r="D3895" s="50" t="n"/>
      <c r="E3895" s="50" t="n"/>
      <c r="F3895" s="51" t="n"/>
      <c r="G3895" s="51" t="n"/>
      <c r="H3895" s="51" t="n"/>
      <c r="I3895" s="51" t="n"/>
      <c r="J3895" s="50" t="n"/>
      <c r="K3895" s="52">
        <f>IF(OR($A3895="",$E3895=""),"",IF($P3895=1,0,N($E3895)*N($F3895)-N($G3895)+N($H3895)))</f>
        <v/>
      </c>
      <c r="L3895" s="52">
        <f>IF(K3895="","",IF($P3895=1,0,N($E3895)*IFERROR(INDEX(Products!$D$8:$D$307,MATCH($D3895,Products!$A$8:$A$307,0)),0)))</f>
        <v/>
      </c>
      <c r="M3895" s="52">
        <f>IF(OR(K3895="",$O3895=0),IF(K3895="","",0),IF($P3895=1,0,K3895*(N(INDEX(Settings!$E$11:$E$18,$O3895))+N(INDEX(Settings!$G$11:$G$18,$O3895)))+N(INDEX(Settings!$F$11:$F$18,$O3895))))</f>
        <v/>
      </c>
      <c r="N3895" s="53">
        <f>IF(K3895="","",K3895-L3895-M3895-N($I3895)-$P3895*N(Settings!$D$20))</f>
        <v/>
      </c>
      <c r="O3895">
        <f>IF($C3895="",0,IFERROR(MATCH($C3895,Settings!$D$11:$D$18,0),0))</f>
        <v/>
      </c>
      <c r="P3895">
        <f>IF(LOWER(TRIM($J3895&amp;""))="x",1,0)</f>
        <v/>
      </c>
    </row>
    <row r="3896">
      <c r="A3896" s="49" t="n"/>
      <c r="B3896" s="50" t="n"/>
      <c r="C3896" s="50" t="n"/>
      <c r="D3896" s="50" t="n"/>
      <c r="E3896" s="50" t="n"/>
      <c r="F3896" s="51" t="n"/>
      <c r="G3896" s="51" t="n"/>
      <c r="H3896" s="51" t="n"/>
      <c r="I3896" s="51" t="n"/>
      <c r="J3896" s="50" t="n"/>
      <c r="K3896" s="52">
        <f>IF(OR($A3896="",$E3896=""),"",IF($P3896=1,0,N($E3896)*N($F3896)-N($G3896)+N($H3896)))</f>
        <v/>
      </c>
      <c r="L3896" s="52">
        <f>IF(K3896="","",IF($P3896=1,0,N($E3896)*IFERROR(INDEX(Products!$D$8:$D$307,MATCH($D3896,Products!$A$8:$A$307,0)),0)))</f>
        <v/>
      </c>
      <c r="M3896" s="52">
        <f>IF(OR(K3896="",$O3896=0),IF(K3896="","",0),IF($P3896=1,0,K3896*(N(INDEX(Settings!$E$11:$E$18,$O3896))+N(INDEX(Settings!$G$11:$G$18,$O3896)))+N(INDEX(Settings!$F$11:$F$18,$O3896))))</f>
        <v/>
      </c>
      <c r="N3896" s="53">
        <f>IF(K3896="","",K3896-L3896-M3896-N($I3896)-$P3896*N(Settings!$D$20))</f>
        <v/>
      </c>
      <c r="O3896">
        <f>IF($C3896="",0,IFERROR(MATCH($C3896,Settings!$D$11:$D$18,0),0))</f>
        <v/>
      </c>
      <c r="P3896">
        <f>IF(LOWER(TRIM($J3896&amp;""))="x",1,0)</f>
        <v/>
      </c>
    </row>
    <row r="3897">
      <c r="A3897" s="49" t="n"/>
      <c r="B3897" s="50" t="n"/>
      <c r="C3897" s="50" t="n"/>
      <c r="D3897" s="50" t="n"/>
      <c r="E3897" s="50" t="n"/>
      <c r="F3897" s="51" t="n"/>
      <c r="G3897" s="51" t="n"/>
      <c r="H3897" s="51" t="n"/>
      <c r="I3897" s="51" t="n"/>
      <c r="J3897" s="50" t="n"/>
      <c r="K3897" s="52">
        <f>IF(OR($A3897="",$E3897=""),"",IF($P3897=1,0,N($E3897)*N($F3897)-N($G3897)+N($H3897)))</f>
        <v/>
      </c>
      <c r="L3897" s="52">
        <f>IF(K3897="","",IF($P3897=1,0,N($E3897)*IFERROR(INDEX(Products!$D$8:$D$307,MATCH($D3897,Products!$A$8:$A$307,0)),0)))</f>
        <v/>
      </c>
      <c r="M3897" s="52">
        <f>IF(OR(K3897="",$O3897=0),IF(K3897="","",0),IF($P3897=1,0,K3897*(N(INDEX(Settings!$E$11:$E$18,$O3897))+N(INDEX(Settings!$G$11:$G$18,$O3897)))+N(INDEX(Settings!$F$11:$F$18,$O3897))))</f>
        <v/>
      </c>
      <c r="N3897" s="53">
        <f>IF(K3897="","",K3897-L3897-M3897-N($I3897)-$P3897*N(Settings!$D$20))</f>
        <v/>
      </c>
      <c r="O3897">
        <f>IF($C3897="",0,IFERROR(MATCH($C3897,Settings!$D$11:$D$18,0),0))</f>
        <v/>
      </c>
      <c r="P3897">
        <f>IF(LOWER(TRIM($J3897&amp;""))="x",1,0)</f>
        <v/>
      </c>
    </row>
    <row r="3898">
      <c r="A3898" s="49" t="n"/>
      <c r="B3898" s="50" t="n"/>
      <c r="C3898" s="50" t="n"/>
      <c r="D3898" s="50" t="n"/>
      <c r="E3898" s="50" t="n"/>
      <c r="F3898" s="51" t="n"/>
      <c r="G3898" s="51" t="n"/>
      <c r="H3898" s="51" t="n"/>
      <c r="I3898" s="51" t="n"/>
      <c r="J3898" s="50" t="n"/>
      <c r="K3898" s="52">
        <f>IF(OR($A3898="",$E3898=""),"",IF($P3898=1,0,N($E3898)*N($F3898)-N($G3898)+N($H3898)))</f>
        <v/>
      </c>
      <c r="L3898" s="52">
        <f>IF(K3898="","",IF($P3898=1,0,N($E3898)*IFERROR(INDEX(Products!$D$8:$D$307,MATCH($D3898,Products!$A$8:$A$307,0)),0)))</f>
        <v/>
      </c>
      <c r="M3898" s="52">
        <f>IF(OR(K3898="",$O3898=0),IF(K3898="","",0),IF($P3898=1,0,K3898*(N(INDEX(Settings!$E$11:$E$18,$O3898))+N(INDEX(Settings!$G$11:$G$18,$O3898)))+N(INDEX(Settings!$F$11:$F$18,$O3898))))</f>
        <v/>
      </c>
      <c r="N3898" s="53">
        <f>IF(K3898="","",K3898-L3898-M3898-N($I3898)-$P3898*N(Settings!$D$20))</f>
        <v/>
      </c>
      <c r="O3898">
        <f>IF($C3898="",0,IFERROR(MATCH($C3898,Settings!$D$11:$D$18,0),0))</f>
        <v/>
      </c>
      <c r="P3898">
        <f>IF(LOWER(TRIM($J3898&amp;""))="x",1,0)</f>
        <v/>
      </c>
    </row>
    <row r="3899">
      <c r="A3899" s="49" t="n"/>
      <c r="B3899" s="50" t="n"/>
      <c r="C3899" s="50" t="n"/>
      <c r="D3899" s="50" t="n"/>
      <c r="E3899" s="50" t="n"/>
      <c r="F3899" s="51" t="n"/>
      <c r="G3899" s="51" t="n"/>
      <c r="H3899" s="51" t="n"/>
      <c r="I3899" s="51" t="n"/>
      <c r="J3899" s="50" t="n"/>
      <c r="K3899" s="52">
        <f>IF(OR($A3899="",$E3899=""),"",IF($P3899=1,0,N($E3899)*N($F3899)-N($G3899)+N($H3899)))</f>
        <v/>
      </c>
      <c r="L3899" s="52">
        <f>IF(K3899="","",IF($P3899=1,0,N($E3899)*IFERROR(INDEX(Products!$D$8:$D$307,MATCH($D3899,Products!$A$8:$A$307,0)),0)))</f>
        <v/>
      </c>
      <c r="M3899" s="52">
        <f>IF(OR(K3899="",$O3899=0),IF(K3899="","",0),IF($P3899=1,0,K3899*(N(INDEX(Settings!$E$11:$E$18,$O3899))+N(INDEX(Settings!$G$11:$G$18,$O3899)))+N(INDEX(Settings!$F$11:$F$18,$O3899))))</f>
        <v/>
      </c>
      <c r="N3899" s="53">
        <f>IF(K3899="","",K3899-L3899-M3899-N($I3899)-$P3899*N(Settings!$D$20))</f>
        <v/>
      </c>
      <c r="O3899">
        <f>IF($C3899="",0,IFERROR(MATCH($C3899,Settings!$D$11:$D$18,0),0))</f>
        <v/>
      </c>
      <c r="P3899">
        <f>IF(LOWER(TRIM($J3899&amp;""))="x",1,0)</f>
        <v/>
      </c>
    </row>
    <row r="3900">
      <c r="A3900" s="49" t="n"/>
      <c r="B3900" s="50" t="n"/>
      <c r="C3900" s="50" t="n"/>
      <c r="D3900" s="50" t="n"/>
      <c r="E3900" s="50" t="n"/>
      <c r="F3900" s="51" t="n"/>
      <c r="G3900" s="51" t="n"/>
      <c r="H3900" s="51" t="n"/>
      <c r="I3900" s="51" t="n"/>
      <c r="J3900" s="50" t="n"/>
      <c r="K3900" s="52">
        <f>IF(OR($A3900="",$E3900=""),"",IF($P3900=1,0,N($E3900)*N($F3900)-N($G3900)+N($H3900)))</f>
        <v/>
      </c>
      <c r="L3900" s="52">
        <f>IF(K3900="","",IF($P3900=1,0,N($E3900)*IFERROR(INDEX(Products!$D$8:$D$307,MATCH($D3900,Products!$A$8:$A$307,0)),0)))</f>
        <v/>
      </c>
      <c r="M3900" s="52">
        <f>IF(OR(K3900="",$O3900=0),IF(K3900="","",0),IF($P3900=1,0,K3900*(N(INDEX(Settings!$E$11:$E$18,$O3900))+N(INDEX(Settings!$G$11:$G$18,$O3900)))+N(INDEX(Settings!$F$11:$F$18,$O3900))))</f>
        <v/>
      </c>
      <c r="N3900" s="53">
        <f>IF(K3900="","",K3900-L3900-M3900-N($I3900)-$P3900*N(Settings!$D$20))</f>
        <v/>
      </c>
      <c r="O3900">
        <f>IF($C3900="",0,IFERROR(MATCH($C3900,Settings!$D$11:$D$18,0),0))</f>
        <v/>
      </c>
      <c r="P3900">
        <f>IF(LOWER(TRIM($J3900&amp;""))="x",1,0)</f>
        <v/>
      </c>
    </row>
    <row r="3901">
      <c r="A3901" s="49" t="n"/>
      <c r="B3901" s="50" t="n"/>
      <c r="C3901" s="50" t="n"/>
      <c r="D3901" s="50" t="n"/>
      <c r="E3901" s="50" t="n"/>
      <c r="F3901" s="51" t="n"/>
      <c r="G3901" s="51" t="n"/>
      <c r="H3901" s="51" t="n"/>
      <c r="I3901" s="51" t="n"/>
      <c r="J3901" s="50" t="n"/>
      <c r="K3901" s="52">
        <f>IF(OR($A3901="",$E3901=""),"",IF($P3901=1,0,N($E3901)*N($F3901)-N($G3901)+N($H3901)))</f>
        <v/>
      </c>
      <c r="L3901" s="52">
        <f>IF(K3901="","",IF($P3901=1,0,N($E3901)*IFERROR(INDEX(Products!$D$8:$D$307,MATCH($D3901,Products!$A$8:$A$307,0)),0)))</f>
        <v/>
      </c>
      <c r="M3901" s="52">
        <f>IF(OR(K3901="",$O3901=0),IF(K3901="","",0),IF($P3901=1,0,K3901*(N(INDEX(Settings!$E$11:$E$18,$O3901))+N(INDEX(Settings!$G$11:$G$18,$O3901)))+N(INDEX(Settings!$F$11:$F$18,$O3901))))</f>
        <v/>
      </c>
      <c r="N3901" s="53">
        <f>IF(K3901="","",K3901-L3901-M3901-N($I3901)-$P3901*N(Settings!$D$20))</f>
        <v/>
      </c>
      <c r="O3901">
        <f>IF($C3901="",0,IFERROR(MATCH($C3901,Settings!$D$11:$D$18,0),0))</f>
        <v/>
      </c>
      <c r="P3901">
        <f>IF(LOWER(TRIM($J3901&amp;""))="x",1,0)</f>
        <v/>
      </c>
    </row>
    <row r="3902">
      <c r="A3902" s="49" t="n"/>
      <c r="B3902" s="50" t="n"/>
      <c r="C3902" s="50" t="n"/>
      <c r="D3902" s="50" t="n"/>
      <c r="E3902" s="50" t="n"/>
      <c r="F3902" s="51" t="n"/>
      <c r="G3902" s="51" t="n"/>
      <c r="H3902" s="51" t="n"/>
      <c r="I3902" s="51" t="n"/>
      <c r="J3902" s="50" t="n"/>
      <c r="K3902" s="52">
        <f>IF(OR($A3902="",$E3902=""),"",IF($P3902=1,0,N($E3902)*N($F3902)-N($G3902)+N($H3902)))</f>
        <v/>
      </c>
      <c r="L3902" s="52">
        <f>IF(K3902="","",IF($P3902=1,0,N($E3902)*IFERROR(INDEX(Products!$D$8:$D$307,MATCH($D3902,Products!$A$8:$A$307,0)),0)))</f>
        <v/>
      </c>
      <c r="M3902" s="52">
        <f>IF(OR(K3902="",$O3902=0),IF(K3902="","",0),IF($P3902=1,0,K3902*(N(INDEX(Settings!$E$11:$E$18,$O3902))+N(INDEX(Settings!$G$11:$G$18,$O3902)))+N(INDEX(Settings!$F$11:$F$18,$O3902))))</f>
        <v/>
      </c>
      <c r="N3902" s="53">
        <f>IF(K3902="","",K3902-L3902-M3902-N($I3902)-$P3902*N(Settings!$D$20))</f>
        <v/>
      </c>
      <c r="O3902">
        <f>IF($C3902="",0,IFERROR(MATCH($C3902,Settings!$D$11:$D$18,0),0))</f>
        <v/>
      </c>
      <c r="P3902">
        <f>IF(LOWER(TRIM($J3902&amp;""))="x",1,0)</f>
        <v/>
      </c>
    </row>
    <row r="3903">
      <c r="A3903" s="49" t="n"/>
      <c r="B3903" s="50" t="n"/>
      <c r="C3903" s="50" t="n"/>
      <c r="D3903" s="50" t="n"/>
      <c r="E3903" s="50" t="n"/>
      <c r="F3903" s="51" t="n"/>
      <c r="G3903" s="51" t="n"/>
      <c r="H3903" s="51" t="n"/>
      <c r="I3903" s="51" t="n"/>
      <c r="J3903" s="50" t="n"/>
      <c r="K3903" s="52">
        <f>IF(OR($A3903="",$E3903=""),"",IF($P3903=1,0,N($E3903)*N($F3903)-N($G3903)+N($H3903)))</f>
        <v/>
      </c>
      <c r="L3903" s="52">
        <f>IF(K3903="","",IF($P3903=1,0,N($E3903)*IFERROR(INDEX(Products!$D$8:$D$307,MATCH($D3903,Products!$A$8:$A$307,0)),0)))</f>
        <v/>
      </c>
      <c r="M3903" s="52">
        <f>IF(OR(K3903="",$O3903=0),IF(K3903="","",0),IF($P3903=1,0,K3903*(N(INDEX(Settings!$E$11:$E$18,$O3903))+N(INDEX(Settings!$G$11:$G$18,$O3903)))+N(INDEX(Settings!$F$11:$F$18,$O3903))))</f>
        <v/>
      </c>
      <c r="N3903" s="53">
        <f>IF(K3903="","",K3903-L3903-M3903-N($I3903)-$P3903*N(Settings!$D$20))</f>
        <v/>
      </c>
      <c r="O3903">
        <f>IF($C3903="",0,IFERROR(MATCH($C3903,Settings!$D$11:$D$18,0),0))</f>
        <v/>
      </c>
      <c r="P3903">
        <f>IF(LOWER(TRIM($J3903&amp;""))="x",1,0)</f>
        <v/>
      </c>
    </row>
    <row r="3904">
      <c r="A3904" s="49" t="n"/>
      <c r="B3904" s="50" t="n"/>
      <c r="C3904" s="50" t="n"/>
      <c r="D3904" s="50" t="n"/>
      <c r="E3904" s="50" t="n"/>
      <c r="F3904" s="51" t="n"/>
      <c r="G3904" s="51" t="n"/>
      <c r="H3904" s="51" t="n"/>
      <c r="I3904" s="51" t="n"/>
      <c r="J3904" s="50" t="n"/>
      <c r="K3904" s="52">
        <f>IF(OR($A3904="",$E3904=""),"",IF($P3904=1,0,N($E3904)*N($F3904)-N($G3904)+N($H3904)))</f>
        <v/>
      </c>
      <c r="L3904" s="52">
        <f>IF(K3904="","",IF($P3904=1,0,N($E3904)*IFERROR(INDEX(Products!$D$8:$D$307,MATCH($D3904,Products!$A$8:$A$307,0)),0)))</f>
        <v/>
      </c>
      <c r="M3904" s="52">
        <f>IF(OR(K3904="",$O3904=0),IF(K3904="","",0),IF($P3904=1,0,K3904*(N(INDEX(Settings!$E$11:$E$18,$O3904))+N(INDEX(Settings!$G$11:$G$18,$O3904)))+N(INDEX(Settings!$F$11:$F$18,$O3904))))</f>
        <v/>
      </c>
      <c r="N3904" s="53">
        <f>IF(K3904="","",K3904-L3904-M3904-N($I3904)-$P3904*N(Settings!$D$20))</f>
        <v/>
      </c>
      <c r="O3904">
        <f>IF($C3904="",0,IFERROR(MATCH($C3904,Settings!$D$11:$D$18,0),0))</f>
        <v/>
      </c>
      <c r="P3904">
        <f>IF(LOWER(TRIM($J3904&amp;""))="x",1,0)</f>
        <v/>
      </c>
    </row>
    <row r="3905">
      <c r="A3905" s="49" t="n"/>
      <c r="B3905" s="50" t="n"/>
      <c r="C3905" s="50" t="n"/>
      <c r="D3905" s="50" t="n"/>
      <c r="E3905" s="50" t="n"/>
      <c r="F3905" s="51" t="n"/>
      <c r="G3905" s="51" t="n"/>
      <c r="H3905" s="51" t="n"/>
      <c r="I3905" s="51" t="n"/>
      <c r="J3905" s="50" t="n"/>
      <c r="K3905" s="52">
        <f>IF(OR($A3905="",$E3905=""),"",IF($P3905=1,0,N($E3905)*N($F3905)-N($G3905)+N($H3905)))</f>
        <v/>
      </c>
      <c r="L3905" s="52">
        <f>IF(K3905="","",IF($P3905=1,0,N($E3905)*IFERROR(INDEX(Products!$D$8:$D$307,MATCH($D3905,Products!$A$8:$A$307,0)),0)))</f>
        <v/>
      </c>
      <c r="M3905" s="52">
        <f>IF(OR(K3905="",$O3905=0),IF(K3905="","",0),IF($P3905=1,0,K3905*(N(INDEX(Settings!$E$11:$E$18,$O3905))+N(INDEX(Settings!$G$11:$G$18,$O3905)))+N(INDEX(Settings!$F$11:$F$18,$O3905))))</f>
        <v/>
      </c>
      <c r="N3905" s="53">
        <f>IF(K3905="","",K3905-L3905-M3905-N($I3905)-$P3905*N(Settings!$D$20))</f>
        <v/>
      </c>
      <c r="O3905">
        <f>IF($C3905="",0,IFERROR(MATCH($C3905,Settings!$D$11:$D$18,0),0))</f>
        <v/>
      </c>
      <c r="P3905">
        <f>IF(LOWER(TRIM($J3905&amp;""))="x",1,0)</f>
        <v/>
      </c>
    </row>
    <row r="3906">
      <c r="A3906" s="49" t="n"/>
      <c r="B3906" s="50" t="n"/>
      <c r="C3906" s="50" t="n"/>
      <c r="D3906" s="50" t="n"/>
      <c r="E3906" s="50" t="n"/>
      <c r="F3906" s="51" t="n"/>
      <c r="G3906" s="51" t="n"/>
      <c r="H3906" s="51" t="n"/>
      <c r="I3906" s="51" t="n"/>
      <c r="J3906" s="50" t="n"/>
      <c r="K3906" s="52">
        <f>IF(OR($A3906="",$E3906=""),"",IF($P3906=1,0,N($E3906)*N($F3906)-N($G3906)+N($H3906)))</f>
        <v/>
      </c>
      <c r="L3906" s="52">
        <f>IF(K3906="","",IF($P3906=1,0,N($E3906)*IFERROR(INDEX(Products!$D$8:$D$307,MATCH($D3906,Products!$A$8:$A$307,0)),0)))</f>
        <v/>
      </c>
      <c r="M3906" s="52">
        <f>IF(OR(K3906="",$O3906=0),IF(K3906="","",0),IF($P3906=1,0,K3906*(N(INDEX(Settings!$E$11:$E$18,$O3906))+N(INDEX(Settings!$G$11:$G$18,$O3906)))+N(INDEX(Settings!$F$11:$F$18,$O3906))))</f>
        <v/>
      </c>
      <c r="N3906" s="53">
        <f>IF(K3906="","",K3906-L3906-M3906-N($I3906)-$P3906*N(Settings!$D$20))</f>
        <v/>
      </c>
      <c r="O3906">
        <f>IF($C3906="",0,IFERROR(MATCH($C3906,Settings!$D$11:$D$18,0),0))</f>
        <v/>
      </c>
      <c r="P3906">
        <f>IF(LOWER(TRIM($J3906&amp;""))="x",1,0)</f>
        <v/>
      </c>
    </row>
    <row r="3907">
      <c r="A3907" s="49" t="n"/>
      <c r="B3907" s="50" t="n"/>
      <c r="C3907" s="50" t="n"/>
      <c r="D3907" s="50" t="n"/>
      <c r="E3907" s="50" t="n"/>
      <c r="F3907" s="51" t="n"/>
      <c r="G3907" s="51" t="n"/>
      <c r="H3907" s="51" t="n"/>
      <c r="I3907" s="51" t="n"/>
      <c r="J3907" s="50" t="n"/>
      <c r="K3907" s="52">
        <f>IF(OR($A3907="",$E3907=""),"",IF($P3907=1,0,N($E3907)*N($F3907)-N($G3907)+N($H3907)))</f>
        <v/>
      </c>
      <c r="L3907" s="52">
        <f>IF(K3907="","",IF($P3907=1,0,N($E3907)*IFERROR(INDEX(Products!$D$8:$D$307,MATCH($D3907,Products!$A$8:$A$307,0)),0)))</f>
        <v/>
      </c>
      <c r="M3907" s="52">
        <f>IF(OR(K3907="",$O3907=0),IF(K3907="","",0),IF($P3907=1,0,K3907*(N(INDEX(Settings!$E$11:$E$18,$O3907))+N(INDEX(Settings!$G$11:$G$18,$O3907)))+N(INDEX(Settings!$F$11:$F$18,$O3907))))</f>
        <v/>
      </c>
      <c r="N3907" s="53">
        <f>IF(K3907="","",K3907-L3907-M3907-N($I3907)-$P3907*N(Settings!$D$20))</f>
        <v/>
      </c>
      <c r="O3907">
        <f>IF($C3907="",0,IFERROR(MATCH($C3907,Settings!$D$11:$D$18,0),0))</f>
        <v/>
      </c>
      <c r="P3907">
        <f>IF(LOWER(TRIM($J3907&amp;""))="x",1,0)</f>
        <v/>
      </c>
    </row>
    <row r="3908">
      <c r="A3908" s="49" t="n"/>
      <c r="B3908" s="50" t="n"/>
      <c r="C3908" s="50" t="n"/>
      <c r="D3908" s="50" t="n"/>
      <c r="E3908" s="50" t="n"/>
      <c r="F3908" s="51" t="n"/>
      <c r="G3908" s="51" t="n"/>
      <c r="H3908" s="51" t="n"/>
      <c r="I3908" s="51" t="n"/>
      <c r="J3908" s="50" t="n"/>
      <c r="K3908" s="52">
        <f>IF(OR($A3908="",$E3908=""),"",IF($P3908=1,0,N($E3908)*N($F3908)-N($G3908)+N($H3908)))</f>
        <v/>
      </c>
      <c r="L3908" s="52">
        <f>IF(K3908="","",IF($P3908=1,0,N($E3908)*IFERROR(INDEX(Products!$D$8:$D$307,MATCH($D3908,Products!$A$8:$A$307,0)),0)))</f>
        <v/>
      </c>
      <c r="M3908" s="52">
        <f>IF(OR(K3908="",$O3908=0),IF(K3908="","",0),IF($P3908=1,0,K3908*(N(INDEX(Settings!$E$11:$E$18,$O3908))+N(INDEX(Settings!$G$11:$G$18,$O3908)))+N(INDEX(Settings!$F$11:$F$18,$O3908))))</f>
        <v/>
      </c>
      <c r="N3908" s="53">
        <f>IF(K3908="","",K3908-L3908-M3908-N($I3908)-$P3908*N(Settings!$D$20))</f>
        <v/>
      </c>
      <c r="O3908">
        <f>IF($C3908="",0,IFERROR(MATCH($C3908,Settings!$D$11:$D$18,0),0))</f>
        <v/>
      </c>
      <c r="P3908">
        <f>IF(LOWER(TRIM($J3908&amp;""))="x",1,0)</f>
        <v/>
      </c>
    </row>
    <row r="3909">
      <c r="A3909" s="49" t="n"/>
      <c r="B3909" s="50" t="n"/>
      <c r="C3909" s="50" t="n"/>
      <c r="D3909" s="50" t="n"/>
      <c r="E3909" s="50" t="n"/>
      <c r="F3909" s="51" t="n"/>
      <c r="G3909" s="51" t="n"/>
      <c r="H3909" s="51" t="n"/>
      <c r="I3909" s="51" t="n"/>
      <c r="J3909" s="50" t="n"/>
      <c r="K3909" s="52">
        <f>IF(OR($A3909="",$E3909=""),"",IF($P3909=1,0,N($E3909)*N($F3909)-N($G3909)+N($H3909)))</f>
        <v/>
      </c>
      <c r="L3909" s="52">
        <f>IF(K3909="","",IF($P3909=1,0,N($E3909)*IFERROR(INDEX(Products!$D$8:$D$307,MATCH($D3909,Products!$A$8:$A$307,0)),0)))</f>
        <v/>
      </c>
      <c r="M3909" s="52">
        <f>IF(OR(K3909="",$O3909=0),IF(K3909="","",0),IF($P3909=1,0,K3909*(N(INDEX(Settings!$E$11:$E$18,$O3909))+N(INDEX(Settings!$G$11:$G$18,$O3909)))+N(INDEX(Settings!$F$11:$F$18,$O3909))))</f>
        <v/>
      </c>
      <c r="N3909" s="53">
        <f>IF(K3909="","",K3909-L3909-M3909-N($I3909)-$P3909*N(Settings!$D$20))</f>
        <v/>
      </c>
      <c r="O3909">
        <f>IF($C3909="",0,IFERROR(MATCH($C3909,Settings!$D$11:$D$18,0),0))</f>
        <v/>
      </c>
      <c r="P3909">
        <f>IF(LOWER(TRIM($J3909&amp;""))="x",1,0)</f>
        <v/>
      </c>
    </row>
    <row r="3910">
      <c r="A3910" s="49" t="n"/>
      <c r="B3910" s="50" t="n"/>
      <c r="C3910" s="50" t="n"/>
      <c r="D3910" s="50" t="n"/>
      <c r="E3910" s="50" t="n"/>
      <c r="F3910" s="51" t="n"/>
      <c r="G3910" s="51" t="n"/>
      <c r="H3910" s="51" t="n"/>
      <c r="I3910" s="51" t="n"/>
      <c r="J3910" s="50" t="n"/>
      <c r="K3910" s="52">
        <f>IF(OR($A3910="",$E3910=""),"",IF($P3910=1,0,N($E3910)*N($F3910)-N($G3910)+N($H3910)))</f>
        <v/>
      </c>
      <c r="L3910" s="52">
        <f>IF(K3910="","",IF($P3910=1,0,N($E3910)*IFERROR(INDEX(Products!$D$8:$D$307,MATCH($D3910,Products!$A$8:$A$307,0)),0)))</f>
        <v/>
      </c>
      <c r="M3910" s="52">
        <f>IF(OR(K3910="",$O3910=0),IF(K3910="","",0),IF($P3910=1,0,K3910*(N(INDEX(Settings!$E$11:$E$18,$O3910))+N(INDEX(Settings!$G$11:$G$18,$O3910)))+N(INDEX(Settings!$F$11:$F$18,$O3910))))</f>
        <v/>
      </c>
      <c r="N3910" s="53">
        <f>IF(K3910="","",K3910-L3910-M3910-N($I3910)-$P3910*N(Settings!$D$20))</f>
        <v/>
      </c>
      <c r="O3910">
        <f>IF($C3910="",0,IFERROR(MATCH($C3910,Settings!$D$11:$D$18,0),0))</f>
        <v/>
      </c>
      <c r="P3910">
        <f>IF(LOWER(TRIM($J3910&amp;""))="x",1,0)</f>
        <v/>
      </c>
    </row>
    <row r="3911">
      <c r="A3911" s="49" t="n"/>
      <c r="B3911" s="50" t="n"/>
      <c r="C3911" s="50" t="n"/>
      <c r="D3911" s="50" t="n"/>
      <c r="E3911" s="50" t="n"/>
      <c r="F3911" s="51" t="n"/>
      <c r="G3911" s="51" t="n"/>
      <c r="H3911" s="51" t="n"/>
      <c r="I3911" s="51" t="n"/>
      <c r="J3911" s="50" t="n"/>
      <c r="K3911" s="52">
        <f>IF(OR($A3911="",$E3911=""),"",IF($P3911=1,0,N($E3911)*N($F3911)-N($G3911)+N($H3911)))</f>
        <v/>
      </c>
      <c r="L3911" s="52">
        <f>IF(K3911="","",IF($P3911=1,0,N($E3911)*IFERROR(INDEX(Products!$D$8:$D$307,MATCH($D3911,Products!$A$8:$A$307,0)),0)))</f>
        <v/>
      </c>
      <c r="M3911" s="52">
        <f>IF(OR(K3911="",$O3911=0),IF(K3911="","",0),IF($P3911=1,0,K3911*(N(INDEX(Settings!$E$11:$E$18,$O3911))+N(INDEX(Settings!$G$11:$G$18,$O3911)))+N(INDEX(Settings!$F$11:$F$18,$O3911))))</f>
        <v/>
      </c>
      <c r="N3911" s="53">
        <f>IF(K3911="","",K3911-L3911-M3911-N($I3911)-$P3911*N(Settings!$D$20))</f>
        <v/>
      </c>
      <c r="O3911">
        <f>IF($C3911="",0,IFERROR(MATCH($C3911,Settings!$D$11:$D$18,0),0))</f>
        <v/>
      </c>
      <c r="P3911">
        <f>IF(LOWER(TRIM($J3911&amp;""))="x",1,0)</f>
        <v/>
      </c>
    </row>
    <row r="3912">
      <c r="A3912" s="49" t="n"/>
      <c r="B3912" s="50" t="n"/>
      <c r="C3912" s="50" t="n"/>
      <c r="D3912" s="50" t="n"/>
      <c r="E3912" s="50" t="n"/>
      <c r="F3912" s="51" t="n"/>
      <c r="G3912" s="51" t="n"/>
      <c r="H3912" s="51" t="n"/>
      <c r="I3912" s="51" t="n"/>
      <c r="J3912" s="50" t="n"/>
      <c r="K3912" s="52">
        <f>IF(OR($A3912="",$E3912=""),"",IF($P3912=1,0,N($E3912)*N($F3912)-N($G3912)+N($H3912)))</f>
        <v/>
      </c>
      <c r="L3912" s="52">
        <f>IF(K3912="","",IF($P3912=1,0,N($E3912)*IFERROR(INDEX(Products!$D$8:$D$307,MATCH($D3912,Products!$A$8:$A$307,0)),0)))</f>
        <v/>
      </c>
      <c r="M3912" s="52">
        <f>IF(OR(K3912="",$O3912=0),IF(K3912="","",0),IF($P3912=1,0,K3912*(N(INDEX(Settings!$E$11:$E$18,$O3912))+N(INDEX(Settings!$G$11:$G$18,$O3912)))+N(INDEX(Settings!$F$11:$F$18,$O3912))))</f>
        <v/>
      </c>
      <c r="N3912" s="53">
        <f>IF(K3912="","",K3912-L3912-M3912-N($I3912)-$P3912*N(Settings!$D$20))</f>
        <v/>
      </c>
      <c r="O3912">
        <f>IF($C3912="",0,IFERROR(MATCH($C3912,Settings!$D$11:$D$18,0),0))</f>
        <v/>
      </c>
      <c r="P3912">
        <f>IF(LOWER(TRIM($J3912&amp;""))="x",1,0)</f>
        <v/>
      </c>
    </row>
    <row r="3913">
      <c r="A3913" s="49" t="n"/>
      <c r="B3913" s="50" t="n"/>
      <c r="C3913" s="50" t="n"/>
      <c r="D3913" s="50" t="n"/>
      <c r="E3913" s="50" t="n"/>
      <c r="F3913" s="51" t="n"/>
      <c r="G3913" s="51" t="n"/>
      <c r="H3913" s="51" t="n"/>
      <c r="I3913" s="51" t="n"/>
      <c r="J3913" s="50" t="n"/>
      <c r="K3913" s="52">
        <f>IF(OR($A3913="",$E3913=""),"",IF($P3913=1,0,N($E3913)*N($F3913)-N($G3913)+N($H3913)))</f>
        <v/>
      </c>
      <c r="L3913" s="52">
        <f>IF(K3913="","",IF($P3913=1,0,N($E3913)*IFERROR(INDEX(Products!$D$8:$D$307,MATCH($D3913,Products!$A$8:$A$307,0)),0)))</f>
        <v/>
      </c>
      <c r="M3913" s="52">
        <f>IF(OR(K3913="",$O3913=0),IF(K3913="","",0),IF($P3913=1,0,K3913*(N(INDEX(Settings!$E$11:$E$18,$O3913))+N(INDEX(Settings!$G$11:$G$18,$O3913)))+N(INDEX(Settings!$F$11:$F$18,$O3913))))</f>
        <v/>
      </c>
      <c r="N3913" s="53">
        <f>IF(K3913="","",K3913-L3913-M3913-N($I3913)-$P3913*N(Settings!$D$20))</f>
        <v/>
      </c>
      <c r="O3913">
        <f>IF($C3913="",0,IFERROR(MATCH($C3913,Settings!$D$11:$D$18,0),0))</f>
        <v/>
      </c>
      <c r="P3913">
        <f>IF(LOWER(TRIM($J3913&amp;""))="x",1,0)</f>
        <v/>
      </c>
    </row>
    <row r="3914">
      <c r="A3914" s="49" t="n"/>
      <c r="B3914" s="50" t="n"/>
      <c r="C3914" s="50" t="n"/>
      <c r="D3914" s="50" t="n"/>
      <c r="E3914" s="50" t="n"/>
      <c r="F3914" s="51" t="n"/>
      <c r="G3914" s="51" t="n"/>
      <c r="H3914" s="51" t="n"/>
      <c r="I3914" s="51" t="n"/>
      <c r="J3914" s="50" t="n"/>
      <c r="K3914" s="52">
        <f>IF(OR($A3914="",$E3914=""),"",IF($P3914=1,0,N($E3914)*N($F3914)-N($G3914)+N($H3914)))</f>
        <v/>
      </c>
      <c r="L3914" s="52">
        <f>IF(K3914="","",IF($P3914=1,0,N($E3914)*IFERROR(INDEX(Products!$D$8:$D$307,MATCH($D3914,Products!$A$8:$A$307,0)),0)))</f>
        <v/>
      </c>
      <c r="M3914" s="52">
        <f>IF(OR(K3914="",$O3914=0),IF(K3914="","",0),IF($P3914=1,0,K3914*(N(INDEX(Settings!$E$11:$E$18,$O3914))+N(INDEX(Settings!$G$11:$G$18,$O3914)))+N(INDEX(Settings!$F$11:$F$18,$O3914))))</f>
        <v/>
      </c>
      <c r="N3914" s="53">
        <f>IF(K3914="","",K3914-L3914-M3914-N($I3914)-$P3914*N(Settings!$D$20))</f>
        <v/>
      </c>
      <c r="O3914">
        <f>IF($C3914="",0,IFERROR(MATCH($C3914,Settings!$D$11:$D$18,0),0))</f>
        <v/>
      </c>
      <c r="P3914">
        <f>IF(LOWER(TRIM($J3914&amp;""))="x",1,0)</f>
        <v/>
      </c>
    </row>
    <row r="3915">
      <c r="A3915" s="49" t="n"/>
      <c r="B3915" s="50" t="n"/>
      <c r="C3915" s="50" t="n"/>
      <c r="D3915" s="50" t="n"/>
      <c r="E3915" s="50" t="n"/>
      <c r="F3915" s="51" t="n"/>
      <c r="G3915" s="51" t="n"/>
      <c r="H3915" s="51" t="n"/>
      <c r="I3915" s="51" t="n"/>
      <c r="J3915" s="50" t="n"/>
      <c r="K3915" s="52">
        <f>IF(OR($A3915="",$E3915=""),"",IF($P3915=1,0,N($E3915)*N($F3915)-N($G3915)+N($H3915)))</f>
        <v/>
      </c>
      <c r="L3915" s="52">
        <f>IF(K3915="","",IF($P3915=1,0,N($E3915)*IFERROR(INDEX(Products!$D$8:$D$307,MATCH($D3915,Products!$A$8:$A$307,0)),0)))</f>
        <v/>
      </c>
      <c r="M3915" s="52">
        <f>IF(OR(K3915="",$O3915=0),IF(K3915="","",0),IF($P3915=1,0,K3915*(N(INDEX(Settings!$E$11:$E$18,$O3915))+N(INDEX(Settings!$G$11:$G$18,$O3915)))+N(INDEX(Settings!$F$11:$F$18,$O3915))))</f>
        <v/>
      </c>
      <c r="N3915" s="53">
        <f>IF(K3915="","",K3915-L3915-M3915-N($I3915)-$P3915*N(Settings!$D$20))</f>
        <v/>
      </c>
      <c r="O3915">
        <f>IF($C3915="",0,IFERROR(MATCH($C3915,Settings!$D$11:$D$18,0),0))</f>
        <v/>
      </c>
      <c r="P3915">
        <f>IF(LOWER(TRIM($J3915&amp;""))="x",1,0)</f>
        <v/>
      </c>
    </row>
    <row r="3916">
      <c r="A3916" s="49" t="n"/>
      <c r="B3916" s="50" t="n"/>
      <c r="C3916" s="50" t="n"/>
      <c r="D3916" s="50" t="n"/>
      <c r="E3916" s="50" t="n"/>
      <c r="F3916" s="51" t="n"/>
      <c r="G3916" s="51" t="n"/>
      <c r="H3916" s="51" t="n"/>
      <c r="I3916" s="51" t="n"/>
      <c r="J3916" s="50" t="n"/>
      <c r="K3916" s="52">
        <f>IF(OR($A3916="",$E3916=""),"",IF($P3916=1,0,N($E3916)*N($F3916)-N($G3916)+N($H3916)))</f>
        <v/>
      </c>
      <c r="L3916" s="52">
        <f>IF(K3916="","",IF($P3916=1,0,N($E3916)*IFERROR(INDEX(Products!$D$8:$D$307,MATCH($D3916,Products!$A$8:$A$307,0)),0)))</f>
        <v/>
      </c>
      <c r="M3916" s="52">
        <f>IF(OR(K3916="",$O3916=0),IF(K3916="","",0),IF($P3916=1,0,K3916*(N(INDEX(Settings!$E$11:$E$18,$O3916))+N(INDEX(Settings!$G$11:$G$18,$O3916)))+N(INDEX(Settings!$F$11:$F$18,$O3916))))</f>
        <v/>
      </c>
      <c r="N3916" s="53">
        <f>IF(K3916="","",K3916-L3916-M3916-N($I3916)-$P3916*N(Settings!$D$20))</f>
        <v/>
      </c>
      <c r="O3916">
        <f>IF($C3916="",0,IFERROR(MATCH($C3916,Settings!$D$11:$D$18,0),0))</f>
        <v/>
      </c>
      <c r="P3916">
        <f>IF(LOWER(TRIM($J3916&amp;""))="x",1,0)</f>
        <v/>
      </c>
    </row>
    <row r="3917">
      <c r="A3917" s="49" t="n"/>
      <c r="B3917" s="50" t="n"/>
      <c r="C3917" s="50" t="n"/>
      <c r="D3917" s="50" t="n"/>
      <c r="E3917" s="50" t="n"/>
      <c r="F3917" s="51" t="n"/>
      <c r="G3917" s="51" t="n"/>
      <c r="H3917" s="51" t="n"/>
      <c r="I3917" s="51" t="n"/>
      <c r="J3917" s="50" t="n"/>
      <c r="K3917" s="52">
        <f>IF(OR($A3917="",$E3917=""),"",IF($P3917=1,0,N($E3917)*N($F3917)-N($G3917)+N($H3917)))</f>
        <v/>
      </c>
      <c r="L3917" s="52">
        <f>IF(K3917="","",IF($P3917=1,0,N($E3917)*IFERROR(INDEX(Products!$D$8:$D$307,MATCH($D3917,Products!$A$8:$A$307,0)),0)))</f>
        <v/>
      </c>
      <c r="M3917" s="52">
        <f>IF(OR(K3917="",$O3917=0),IF(K3917="","",0),IF($P3917=1,0,K3917*(N(INDEX(Settings!$E$11:$E$18,$O3917))+N(INDEX(Settings!$G$11:$G$18,$O3917)))+N(INDEX(Settings!$F$11:$F$18,$O3917))))</f>
        <v/>
      </c>
      <c r="N3917" s="53">
        <f>IF(K3917="","",K3917-L3917-M3917-N($I3917)-$P3917*N(Settings!$D$20))</f>
        <v/>
      </c>
      <c r="O3917">
        <f>IF($C3917="",0,IFERROR(MATCH($C3917,Settings!$D$11:$D$18,0),0))</f>
        <v/>
      </c>
      <c r="P3917">
        <f>IF(LOWER(TRIM($J3917&amp;""))="x",1,0)</f>
        <v/>
      </c>
    </row>
    <row r="3918">
      <c r="A3918" s="49" t="n"/>
      <c r="B3918" s="50" t="n"/>
      <c r="C3918" s="50" t="n"/>
      <c r="D3918" s="50" t="n"/>
      <c r="E3918" s="50" t="n"/>
      <c r="F3918" s="51" t="n"/>
      <c r="G3918" s="51" t="n"/>
      <c r="H3918" s="51" t="n"/>
      <c r="I3918" s="51" t="n"/>
      <c r="J3918" s="50" t="n"/>
      <c r="K3918" s="52">
        <f>IF(OR($A3918="",$E3918=""),"",IF($P3918=1,0,N($E3918)*N($F3918)-N($G3918)+N($H3918)))</f>
        <v/>
      </c>
      <c r="L3918" s="52">
        <f>IF(K3918="","",IF($P3918=1,0,N($E3918)*IFERROR(INDEX(Products!$D$8:$D$307,MATCH($D3918,Products!$A$8:$A$307,0)),0)))</f>
        <v/>
      </c>
      <c r="M3918" s="52">
        <f>IF(OR(K3918="",$O3918=0),IF(K3918="","",0),IF($P3918=1,0,K3918*(N(INDEX(Settings!$E$11:$E$18,$O3918))+N(INDEX(Settings!$G$11:$G$18,$O3918)))+N(INDEX(Settings!$F$11:$F$18,$O3918))))</f>
        <v/>
      </c>
      <c r="N3918" s="53">
        <f>IF(K3918="","",K3918-L3918-M3918-N($I3918)-$P3918*N(Settings!$D$20))</f>
        <v/>
      </c>
      <c r="O3918">
        <f>IF($C3918="",0,IFERROR(MATCH($C3918,Settings!$D$11:$D$18,0),0))</f>
        <v/>
      </c>
      <c r="P3918">
        <f>IF(LOWER(TRIM($J3918&amp;""))="x",1,0)</f>
        <v/>
      </c>
    </row>
    <row r="3919">
      <c r="A3919" s="49" t="n"/>
      <c r="B3919" s="50" t="n"/>
      <c r="C3919" s="50" t="n"/>
      <c r="D3919" s="50" t="n"/>
      <c r="E3919" s="50" t="n"/>
      <c r="F3919" s="51" t="n"/>
      <c r="G3919" s="51" t="n"/>
      <c r="H3919" s="51" t="n"/>
      <c r="I3919" s="51" t="n"/>
      <c r="J3919" s="50" t="n"/>
      <c r="K3919" s="52">
        <f>IF(OR($A3919="",$E3919=""),"",IF($P3919=1,0,N($E3919)*N($F3919)-N($G3919)+N($H3919)))</f>
        <v/>
      </c>
      <c r="L3919" s="52">
        <f>IF(K3919="","",IF($P3919=1,0,N($E3919)*IFERROR(INDEX(Products!$D$8:$D$307,MATCH($D3919,Products!$A$8:$A$307,0)),0)))</f>
        <v/>
      </c>
      <c r="M3919" s="52">
        <f>IF(OR(K3919="",$O3919=0),IF(K3919="","",0),IF($P3919=1,0,K3919*(N(INDEX(Settings!$E$11:$E$18,$O3919))+N(INDEX(Settings!$G$11:$G$18,$O3919)))+N(INDEX(Settings!$F$11:$F$18,$O3919))))</f>
        <v/>
      </c>
      <c r="N3919" s="53">
        <f>IF(K3919="","",K3919-L3919-M3919-N($I3919)-$P3919*N(Settings!$D$20))</f>
        <v/>
      </c>
      <c r="O3919">
        <f>IF($C3919="",0,IFERROR(MATCH($C3919,Settings!$D$11:$D$18,0),0))</f>
        <v/>
      </c>
      <c r="P3919">
        <f>IF(LOWER(TRIM($J3919&amp;""))="x",1,0)</f>
        <v/>
      </c>
    </row>
    <row r="3920">
      <c r="A3920" s="49" t="n"/>
      <c r="B3920" s="50" t="n"/>
      <c r="C3920" s="50" t="n"/>
      <c r="D3920" s="50" t="n"/>
      <c r="E3920" s="50" t="n"/>
      <c r="F3920" s="51" t="n"/>
      <c r="G3920" s="51" t="n"/>
      <c r="H3920" s="51" t="n"/>
      <c r="I3920" s="51" t="n"/>
      <c r="J3920" s="50" t="n"/>
      <c r="K3920" s="52">
        <f>IF(OR($A3920="",$E3920=""),"",IF($P3920=1,0,N($E3920)*N($F3920)-N($G3920)+N($H3920)))</f>
        <v/>
      </c>
      <c r="L3920" s="52">
        <f>IF(K3920="","",IF($P3920=1,0,N($E3920)*IFERROR(INDEX(Products!$D$8:$D$307,MATCH($D3920,Products!$A$8:$A$307,0)),0)))</f>
        <v/>
      </c>
      <c r="M3920" s="52">
        <f>IF(OR(K3920="",$O3920=0),IF(K3920="","",0),IF($P3920=1,0,K3920*(N(INDEX(Settings!$E$11:$E$18,$O3920))+N(INDEX(Settings!$G$11:$G$18,$O3920)))+N(INDEX(Settings!$F$11:$F$18,$O3920))))</f>
        <v/>
      </c>
      <c r="N3920" s="53">
        <f>IF(K3920="","",K3920-L3920-M3920-N($I3920)-$P3920*N(Settings!$D$20))</f>
        <v/>
      </c>
      <c r="O3920">
        <f>IF($C3920="",0,IFERROR(MATCH($C3920,Settings!$D$11:$D$18,0),0))</f>
        <v/>
      </c>
      <c r="P3920">
        <f>IF(LOWER(TRIM($J3920&amp;""))="x",1,0)</f>
        <v/>
      </c>
    </row>
    <row r="3921">
      <c r="A3921" s="49" t="n"/>
      <c r="B3921" s="50" t="n"/>
      <c r="C3921" s="50" t="n"/>
      <c r="D3921" s="50" t="n"/>
      <c r="E3921" s="50" t="n"/>
      <c r="F3921" s="51" t="n"/>
      <c r="G3921" s="51" t="n"/>
      <c r="H3921" s="51" t="n"/>
      <c r="I3921" s="51" t="n"/>
      <c r="J3921" s="50" t="n"/>
      <c r="K3921" s="52">
        <f>IF(OR($A3921="",$E3921=""),"",IF($P3921=1,0,N($E3921)*N($F3921)-N($G3921)+N($H3921)))</f>
        <v/>
      </c>
      <c r="L3921" s="52">
        <f>IF(K3921="","",IF($P3921=1,0,N($E3921)*IFERROR(INDEX(Products!$D$8:$D$307,MATCH($D3921,Products!$A$8:$A$307,0)),0)))</f>
        <v/>
      </c>
      <c r="M3921" s="52">
        <f>IF(OR(K3921="",$O3921=0),IF(K3921="","",0),IF($P3921=1,0,K3921*(N(INDEX(Settings!$E$11:$E$18,$O3921))+N(INDEX(Settings!$G$11:$G$18,$O3921)))+N(INDEX(Settings!$F$11:$F$18,$O3921))))</f>
        <v/>
      </c>
      <c r="N3921" s="53">
        <f>IF(K3921="","",K3921-L3921-M3921-N($I3921)-$P3921*N(Settings!$D$20))</f>
        <v/>
      </c>
      <c r="O3921">
        <f>IF($C3921="",0,IFERROR(MATCH($C3921,Settings!$D$11:$D$18,0),0))</f>
        <v/>
      </c>
      <c r="P3921">
        <f>IF(LOWER(TRIM($J3921&amp;""))="x",1,0)</f>
        <v/>
      </c>
    </row>
    <row r="3922">
      <c r="A3922" s="49" t="n"/>
      <c r="B3922" s="50" t="n"/>
      <c r="C3922" s="50" t="n"/>
      <c r="D3922" s="50" t="n"/>
      <c r="E3922" s="50" t="n"/>
      <c r="F3922" s="51" t="n"/>
      <c r="G3922" s="51" t="n"/>
      <c r="H3922" s="51" t="n"/>
      <c r="I3922" s="51" t="n"/>
      <c r="J3922" s="50" t="n"/>
      <c r="K3922" s="52">
        <f>IF(OR($A3922="",$E3922=""),"",IF($P3922=1,0,N($E3922)*N($F3922)-N($G3922)+N($H3922)))</f>
        <v/>
      </c>
      <c r="L3922" s="52">
        <f>IF(K3922="","",IF($P3922=1,0,N($E3922)*IFERROR(INDEX(Products!$D$8:$D$307,MATCH($D3922,Products!$A$8:$A$307,0)),0)))</f>
        <v/>
      </c>
      <c r="M3922" s="52">
        <f>IF(OR(K3922="",$O3922=0),IF(K3922="","",0),IF($P3922=1,0,K3922*(N(INDEX(Settings!$E$11:$E$18,$O3922))+N(INDEX(Settings!$G$11:$G$18,$O3922)))+N(INDEX(Settings!$F$11:$F$18,$O3922))))</f>
        <v/>
      </c>
      <c r="N3922" s="53">
        <f>IF(K3922="","",K3922-L3922-M3922-N($I3922)-$P3922*N(Settings!$D$20))</f>
        <v/>
      </c>
      <c r="O3922">
        <f>IF($C3922="",0,IFERROR(MATCH($C3922,Settings!$D$11:$D$18,0),0))</f>
        <v/>
      </c>
      <c r="P3922">
        <f>IF(LOWER(TRIM($J3922&amp;""))="x",1,0)</f>
        <v/>
      </c>
    </row>
    <row r="3923">
      <c r="A3923" s="49" t="n"/>
      <c r="B3923" s="50" t="n"/>
      <c r="C3923" s="50" t="n"/>
      <c r="D3923" s="50" t="n"/>
      <c r="E3923" s="50" t="n"/>
      <c r="F3923" s="51" t="n"/>
      <c r="G3923" s="51" t="n"/>
      <c r="H3923" s="51" t="n"/>
      <c r="I3923" s="51" t="n"/>
      <c r="J3923" s="50" t="n"/>
      <c r="K3923" s="52">
        <f>IF(OR($A3923="",$E3923=""),"",IF($P3923=1,0,N($E3923)*N($F3923)-N($G3923)+N($H3923)))</f>
        <v/>
      </c>
      <c r="L3923" s="52">
        <f>IF(K3923="","",IF($P3923=1,0,N($E3923)*IFERROR(INDEX(Products!$D$8:$D$307,MATCH($D3923,Products!$A$8:$A$307,0)),0)))</f>
        <v/>
      </c>
      <c r="M3923" s="52">
        <f>IF(OR(K3923="",$O3923=0),IF(K3923="","",0),IF($P3923=1,0,K3923*(N(INDEX(Settings!$E$11:$E$18,$O3923))+N(INDEX(Settings!$G$11:$G$18,$O3923)))+N(INDEX(Settings!$F$11:$F$18,$O3923))))</f>
        <v/>
      </c>
      <c r="N3923" s="53">
        <f>IF(K3923="","",K3923-L3923-M3923-N($I3923)-$P3923*N(Settings!$D$20))</f>
        <v/>
      </c>
      <c r="O3923">
        <f>IF($C3923="",0,IFERROR(MATCH($C3923,Settings!$D$11:$D$18,0),0))</f>
        <v/>
      </c>
      <c r="P3923">
        <f>IF(LOWER(TRIM($J3923&amp;""))="x",1,0)</f>
        <v/>
      </c>
    </row>
    <row r="3924">
      <c r="A3924" s="49" t="n"/>
      <c r="B3924" s="50" t="n"/>
      <c r="C3924" s="50" t="n"/>
      <c r="D3924" s="50" t="n"/>
      <c r="E3924" s="50" t="n"/>
      <c r="F3924" s="51" t="n"/>
      <c r="G3924" s="51" t="n"/>
      <c r="H3924" s="51" t="n"/>
      <c r="I3924" s="51" t="n"/>
      <c r="J3924" s="50" t="n"/>
      <c r="K3924" s="52">
        <f>IF(OR($A3924="",$E3924=""),"",IF($P3924=1,0,N($E3924)*N($F3924)-N($G3924)+N($H3924)))</f>
        <v/>
      </c>
      <c r="L3924" s="52">
        <f>IF(K3924="","",IF($P3924=1,0,N($E3924)*IFERROR(INDEX(Products!$D$8:$D$307,MATCH($D3924,Products!$A$8:$A$307,0)),0)))</f>
        <v/>
      </c>
      <c r="M3924" s="52">
        <f>IF(OR(K3924="",$O3924=0),IF(K3924="","",0),IF($P3924=1,0,K3924*(N(INDEX(Settings!$E$11:$E$18,$O3924))+N(INDEX(Settings!$G$11:$G$18,$O3924)))+N(INDEX(Settings!$F$11:$F$18,$O3924))))</f>
        <v/>
      </c>
      <c r="N3924" s="53">
        <f>IF(K3924="","",K3924-L3924-M3924-N($I3924)-$P3924*N(Settings!$D$20))</f>
        <v/>
      </c>
      <c r="O3924">
        <f>IF($C3924="",0,IFERROR(MATCH($C3924,Settings!$D$11:$D$18,0),0))</f>
        <v/>
      </c>
      <c r="P3924">
        <f>IF(LOWER(TRIM($J3924&amp;""))="x",1,0)</f>
        <v/>
      </c>
    </row>
    <row r="3925">
      <c r="A3925" s="49" t="n"/>
      <c r="B3925" s="50" t="n"/>
      <c r="C3925" s="50" t="n"/>
      <c r="D3925" s="50" t="n"/>
      <c r="E3925" s="50" t="n"/>
      <c r="F3925" s="51" t="n"/>
      <c r="G3925" s="51" t="n"/>
      <c r="H3925" s="51" t="n"/>
      <c r="I3925" s="51" t="n"/>
      <c r="J3925" s="50" t="n"/>
      <c r="K3925" s="52">
        <f>IF(OR($A3925="",$E3925=""),"",IF($P3925=1,0,N($E3925)*N($F3925)-N($G3925)+N($H3925)))</f>
        <v/>
      </c>
      <c r="L3925" s="52">
        <f>IF(K3925="","",IF($P3925=1,0,N($E3925)*IFERROR(INDEX(Products!$D$8:$D$307,MATCH($D3925,Products!$A$8:$A$307,0)),0)))</f>
        <v/>
      </c>
      <c r="M3925" s="52">
        <f>IF(OR(K3925="",$O3925=0),IF(K3925="","",0),IF($P3925=1,0,K3925*(N(INDEX(Settings!$E$11:$E$18,$O3925))+N(INDEX(Settings!$G$11:$G$18,$O3925)))+N(INDEX(Settings!$F$11:$F$18,$O3925))))</f>
        <v/>
      </c>
      <c r="N3925" s="53">
        <f>IF(K3925="","",K3925-L3925-M3925-N($I3925)-$P3925*N(Settings!$D$20))</f>
        <v/>
      </c>
      <c r="O3925">
        <f>IF($C3925="",0,IFERROR(MATCH($C3925,Settings!$D$11:$D$18,0),0))</f>
        <v/>
      </c>
      <c r="P3925">
        <f>IF(LOWER(TRIM($J3925&amp;""))="x",1,0)</f>
        <v/>
      </c>
    </row>
    <row r="3926">
      <c r="A3926" s="49" t="n"/>
      <c r="B3926" s="50" t="n"/>
      <c r="C3926" s="50" t="n"/>
      <c r="D3926" s="50" t="n"/>
      <c r="E3926" s="50" t="n"/>
      <c r="F3926" s="51" t="n"/>
      <c r="G3926" s="51" t="n"/>
      <c r="H3926" s="51" t="n"/>
      <c r="I3926" s="51" t="n"/>
      <c r="J3926" s="50" t="n"/>
      <c r="K3926" s="52">
        <f>IF(OR($A3926="",$E3926=""),"",IF($P3926=1,0,N($E3926)*N($F3926)-N($G3926)+N($H3926)))</f>
        <v/>
      </c>
      <c r="L3926" s="52">
        <f>IF(K3926="","",IF($P3926=1,0,N($E3926)*IFERROR(INDEX(Products!$D$8:$D$307,MATCH($D3926,Products!$A$8:$A$307,0)),0)))</f>
        <v/>
      </c>
      <c r="M3926" s="52">
        <f>IF(OR(K3926="",$O3926=0),IF(K3926="","",0),IF($P3926=1,0,K3926*(N(INDEX(Settings!$E$11:$E$18,$O3926))+N(INDEX(Settings!$G$11:$G$18,$O3926)))+N(INDEX(Settings!$F$11:$F$18,$O3926))))</f>
        <v/>
      </c>
      <c r="N3926" s="53">
        <f>IF(K3926="","",K3926-L3926-M3926-N($I3926)-$P3926*N(Settings!$D$20))</f>
        <v/>
      </c>
      <c r="O3926">
        <f>IF($C3926="",0,IFERROR(MATCH($C3926,Settings!$D$11:$D$18,0),0))</f>
        <v/>
      </c>
      <c r="P3926">
        <f>IF(LOWER(TRIM($J3926&amp;""))="x",1,0)</f>
        <v/>
      </c>
    </row>
    <row r="3927">
      <c r="A3927" s="49" t="n"/>
      <c r="B3927" s="50" t="n"/>
      <c r="C3927" s="50" t="n"/>
      <c r="D3927" s="50" t="n"/>
      <c r="E3927" s="50" t="n"/>
      <c r="F3927" s="51" t="n"/>
      <c r="G3927" s="51" t="n"/>
      <c r="H3927" s="51" t="n"/>
      <c r="I3927" s="51" t="n"/>
      <c r="J3927" s="50" t="n"/>
      <c r="K3927" s="52">
        <f>IF(OR($A3927="",$E3927=""),"",IF($P3927=1,0,N($E3927)*N($F3927)-N($G3927)+N($H3927)))</f>
        <v/>
      </c>
      <c r="L3927" s="52">
        <f>IF(K3927="","",IF($P3927=1,0,N($E3927)*IFERROR(INDEX(Products!$D$8:$D$307,MATCH($D3927,Products!$A$8:$A$307,0)),0)))</f>
        <v/>
      </c>
      <c r="M3927" s="52">
        <f>IF(OR(K3927="",$O3927=0),IF(K3927="","",0),IF($P3927=1,0,K3927*(N(INDEX(Settings!$E$11:$E$18,$O3927))+N(INDEX(Settings!$G$11:$G$18,$O3927)))+N(INDEX(Settings!$F$11:$F$18,$O3927))))</f>
        <v/>
      </c>
      <c r="N3927" s="53">
        <f>IF(K3927="","",K3927-L3927-M3927-N($I3927)-$P3927*N(Settings!$D$20))</f>
        <v/>
      </c>
      <c r="O3927">
        <f>IF($C3927="",0,IFERROR(MATCH($C3927,Settings!$D$11:$D$18,0),0))</f>
        <v/>
      </c>
      <c r="P3927">
        <f>IF(LOWER(TRIM($J3927&amp;""))="x",1,0)</f>
        <v/>
      </c>
    </row>
    <row r="3928">
      <c r="A3928" s="49" t="n"/>
      <c r="B3928" s="50" t="n"/>
      <c r="C3928" s="50" t="n"/>
      <c r="D3928" s="50" t="n"/>
      <c r="E3928" s="50" t="n"/>
      <c r="F3928" s="51" t="n"/>
      <c r="G3928" s="51" t="n"/>
      <c r="H3928" s="51" t="n"/>
      <c r="I3928" s="51" t="n"/>
      <c r="J3928" s="50" t="n"/>
      <c r="K3928" s="52">
        <f>IF(OR($A3928="",$E3928=""),"",IF($P3928=1,0,N($E3928)*N($F3928)-N($G3928)+N($H3928)))</f>
        <v/>
      </c>
      <c r="L3928" s="52">
        <f>IF(K3928="","",IF($P3928=1,0,N($E3928)*IFERROR(INDEX(Products!$D$8:$D$307,MATCH($D3928,Products!$A$8:$A$307,0)),0)))</f>
        <v/>
      </c>
      <c r="M3928" s="52">
        <f>IF(OR(K3928="",$O3928=0),IF(K3928="","",0),IF($P3928=1,0,K3928*(N(INDEX(Settings!$E$11:$E$18,$O3928))+N(INDEX(Settings!$G$11:$G$18,$O3928)))+N(INDEX(Settings!$F$11:$F$18,$O3928))))</f>
        <v/>
      </c>
      <c r="N3928" s="53">
        <f>IF(K3928="","",K3928-L3928-M3928-N($I3928)-$P3928*N(Settings!$D$20))</f>
        <v/>
      </c>
      <c r="O3928">
        <f>IF($C3928="",0,IFERROR(MATCH($C3928,Settings!$D$11:$D$18,0),0))</f>
        <v/>
      </c>
      <c r="P3928">
        <f>IF(LOWER(TRIM($J3928&amp;""))="x",1,0)</f>
        <v/>
      </c>
    </row>
    <row r="3929">
      <c r="A3929" s="49" t="n"/>
      <c r="B3929" s="50" t="n"/>
      <c r="C3929" s="50" t="n"/>
      <c r="D3929" s="50" t="n"/>
      <c r="E3929" s="50" t="n"/>
      <c r="F3929" s="51" t="n"/>
      <c r="G3929" s="51" t="n"/>
      <c r="H3929" s="51" t="n"/>
      <c r="I3929" s="51" t="n"/>
      <c r="J3929" s="50" t="n"/>
      <c r="K3929" s="52">
        <f>IF(OR($A3929="",$E3929=""),"",IF($P3929=1,0,N($E3929)*N($F3929)-N($G3929)+N($H3929)))</f>
        <v/>
      </c>
      <c r="L3929" s="52">
        <f>IF(K3929="","",IF($P3929=1,0,N($E3929)*IFERROR(INDEX(Products!$D$8:$D$307,MATCH($D3929,Products!$A$8:$A$307,0)),0)))</f>
        <v/>
      </c>
      <c r="M3929" s="52">
        <f>IF(OR(K3929="",$O3929=0),IF(K3929="","",0),IF($P3929=1,0,K3929*(N(INDEX(Settings!$E$11:$E$18,$O3929))+N(INDEX(Settings!$G$11:$G$18,$O3929)))+N(INDEX(Settings!$F$11:$F$18,$O3929))))</f>
        <v/>
      </c>
      <c r="N3929" s="53">
        <f>IF(K3929="","",K3929-L3929-M3929-N($I3929)-$P3929*N(Settings!$D$20))</f>
        <v/>
      </c>
      <c r="O3929">
        <f>IF($C3929="",0,IFERROR(MATCH($C3929,Settings!$D$11:$D$18,0),0))</f>
        <v/>
      </c>
      <c r="P3929">
        <f>IF(LOWER(TRIM($J3929&amp;""))="x",1,0)</f>
        <v/>
      </c>
    </row>
    <row r="3930">
      <c r="A3930" s="49" t="n"/>
      <c r="B3930" s="50" t="n"/>
      <c r="C3930" s="50" t="n"/>
      <c r="D3930" s="50" t="n"/>
      <c r="E3930" s="50" t="n"/>
      <c r="F3930" s="51" t="n"/>
      <c r="G3930" s="51" t="n"/>
      <c r="H3930" s="51" t="n"/>
      <c r="I3930" s="51" t="n"/>
      <c r="J3930" s="50" t="n"/>
      <c r="K3930" s="52">
        <f>IF(OR($A3930="",$E3930=""),"",IF($P3930=1,0,N($E3930)*N($F3930)-N($G3930)+N($H3930)))</f>
        <v/>
      </c>
      <c r="L3930" s="52">
        <f>IF(K3930="","",IF($P3930=1,0,N($E3930)*IFERROR(INDEX(Products!$D$8:$D$307,MATCH($D3930,Products!$A$8:$A$307,0)),0)))</f>
        <v/>
      </c>
      <c r="M3930" s="52">
        <f>IF(OR(K3930="",$O3930=0),IF(K3930="","",0),IF($P3930=1,0,K3930*(N(INDEX(Settings!$E$11:$E$18,$O3930))+N(INDEX(Settings!$G$11:$G$18,$O3930)))+N(INDEX(Settings!$F$11:$F$18,$O3930))))</f>
        <v/>
      </c>
      <c r="N3930" s="53">
        <f>IF(K3930="","",K3930-L3930-M3930-N($I3930)-$P3930*N(Settings!$D$20))</f>
        <v/>
      </c>
      <c r="O3930">
        <f>IF($C3930="",0,IFERROR(MATCH($C3930,Settings!$D$11:$D$18,0),0))</f>
        <v/>
      </c>
      <c r="P3930">
        <f>IF(LOWER(TRIM($J3930&amp;""))="x",1,0)</f>
        <v/>
      </c>
    </row>
    <row r="3931">
      <c r="A3931" s="49" t="n"/>
      <c r="B3931" s="50" t="n"/>
      <c r="C3931" s="50" t="n"/>
      <c r="D3931" s="50" t="n"/>
      <c r="E3931" s="50" t="n"/>
      <c r="F3931" s="51" t="n"/>
      <c r="G3931" s="51" t="n"/>
      <c r="H3931" s="51" t="n"/>
      <c r="I3931" s="51" t="n"/>
      <c r="J3931" s="50" t="n"/>
      <c r="K3931" s="52">
        <f>IF(OR($A3931="",$E3931=""),"",IF($P3931=1,0,N($E3931)*N($F3931)-N($G3931)+N($H3931)))</f>
        <v/>
      </c>
      <c r="L3931" s="52">
        <f>IF(K3931="","",IF($P3931=1,0,N($E3931)*IFERROR(INDEX(Products!$D$8:$D$307,MATCH($D3931,Products!$A$8:$A$307,0)),0)))</f>
        <v/>
      </c>
      <c r="M3931" s="52">
        <f>IF(OR(K3931="",$O3931=0),IF(K3931="","",0),IF($P3931=1,0,K3931*(N(INDEX(Settings!$E$11:$E$18,$O3931))+N(INDEX(Settings!$G$11:$G$18,$O3931)))+N(INDEX(Settings!$F$11:$F$18,$O3931))))</f>
        <v/>
      </c>
      <c r="N3931" s="53">
        <f>IF(K3931="","",K3931-L3931-M3931-N($I3931)-$P3931*N(Settings!$D$20))</f>
        <v/>
      </c>
      <c r="O3931">
        <f>IF($C3931="",0,IFERROR(MATCH($C3931,Settings!$D$11:$D$18,0),0))</f>
        <v/>
      </c>
      <c r="P3931">
        <f>IF(LOWER(TRIM($J3931&amp;""))="x",1,0)</f>
        <v/>
      </c>
    </row>
    <row r="3932">
      <c r="A3932" s="49" t="n"/>
      <c r="B3932" s="50" t="n"/>
      <c r="C3932" s="50" t="n"/>
      <c r="D3932" s="50" t="n"/>
      <c r="E3932" s="50" t="n"/>
      <c r="F3932" s="51" t="n"/>
      <c r="G3932" s="51" t="n"/>
      <c r="H3932" s="51" t="n"/>
      <c r="I3932" s="51" t="n"/>
      <c r="J3932" s="50" t="n"/>
      <c r="K3932" s="52">
        <f>IF(OR($A3932="",$E3932=""),"",IF($P3932=1,0,N($E3932)*N($F3932)-N($G3932)+N($H3932)))</f>
        <v/>
      </c>
      <c r="L3932" s="52">
        <f>IF(K3932="","",IF($P3932=1,0,N($E3932)*IFERROR(INDEX(Products!$D$8:$D$307,MATCH($D3932,Products!$A$8:$A$307,0)),0)))</f>
        <v/>
      </c>
      <c r="M3932" s="52">
        <f>IF(OR(K3932="",$O3932=0),IF(K3932="","",0),IF($P3932=1,0,K3932*(N(INDEX(Settings!$E$11:$E$18,$O3932))+N(INDEX(Settings!$G$11:$G$18,$O3932)))+N(INDEX(Settings!$F$11:$F$18,$O3932))))</f>
        <v/>
      </c>
      <c r="N3932" s="53">
        <f>IF(K3932="","",K3932-L3932-M3932-N($I3932)-$P3932*N(Settings!$D$20))</f>
        <v/>
      </c>
      <c r="O3932">
        <f>IF($C3932="",0,IFERROR(MATCH($C3932,Settings!$D$11:$D$18,0),0))</f>
        <v/>
      </c>
      <c r="P3932">
        <f>IF(LOWER(TRIM($J3932&amp;""))="x",1,0)</f>
        <v/>
      </c>
    </row>
    <row r="3933">
      <c r="A3933" s="49" t="n"/>
      <c r="B3933" s="50" t="n"/>
      <c r="C3933" s="50" t="n"/>
      <c r="D3933" s="50" t="n"/>
      <c r="E3933" s="50" t="n"/>
      <c r="F3933" s="51" t="n"/>
      <c r="G3933" s="51" t="n"/>
      <c r="H3933" s="51" t="n"/>
      <c r="I3933" s="51" t="n"/>
      <c r="J3933" s="50" t="n"/>
      <c r="K3933" s="52">
        <f>IF(OR($A3933="",$E3933=""),"",IF($P3933=1,0,N($E3933)*N($F3933)-N($G3933)+N($H3933)))</f>
        <v/>
      </c>
      <c r="L3933" s="52">
        <f>IF(K3933="","",IF($P3933=1,0,N($E3933)*IFERROR(INDEX(Products!$D$8:$D$307,MATCH($D3933,Products!$A$8:$A$307,0)),0)))</f>
        <v/>
      </c>
      <c r="M3933" s="52">
        <f>IF(OR(K3933="",$O3933=0),IF(K3933="","",0),IF($P3933=1,0,K3933*(N(INDEX(Settings!$E$11:$E$18,$O3933))+N(INDEX(Settings!$G$11:$G$18,$O3933)))+N(INDEX(Settings!$F$11:$F$18,$O3933))))</f>
        <v/>
      </c>
      <c r="N3933" s="53">
        <f>IF(K3933="","",K3933-L3933-M3933-N($I3933)-$P3933*N(Settings!$D$20))</f>
        <v/>
      </c>
      <c r="O3933">
        <f>IF($C3933="",0,IFERROR(MATCH($C3933,Settings!$D$11:$D$18,0),0))</f>
        <v/>
      </c>
      <c r="P3933">
        <f>IF(LOWER(TRIM($J3933&amp;""))="x",1,0)</f>
        <v/>
      </c>
    </row>
    <row r="3934">
      <c r="A3934" s="49" t="n"/>
      <c r="B3934" s="50" t="n"/>
      <c r="C3934" s="50" t="n"/>
      <c r="D3934" s="50" t="n"/>
      <c r="E3934" s="50" t="n"/>
      <c r="F3934" s="51" t="n"/>
      <c r="G3934" s="51" t="n"/>
      <c r="H3934" s="51" t="n"/>
      <c r="I3934" s="51" t="n"/>
      <c r="J3934" s="50" t="n"/>
      <c r="K3934" s="52">
        <f>IF(OR($A3934="",$E3934=""),"",IF($P3934=1,0,N($E3934)*N($F3934)-N($G3934)+N($H3934)))</f>
        <v/>
      </c>
      <c r="L3934" s="52">
        <f>IF(K3934="","",IF($P3934=1,0,N($E3934)*IFERROR(INDEX(Products!$D$8:$D$307,MATCH($D3934,Products!$A$8:$A$307,0)),0)))</f>
        <v/>
      </c>
      <c r="M3934" s="52">
        <f>IF(OR(K3934="",$O3934=0),IF(K3934="","",0),IF($P3934=1,0,K3934*(N(INDEX(Settings!$E$11:$E$18,$O3934))+N(INDEX(Settings!$G$11:$G$18,$O3934)))+N(INDEX(Settings!$F$11:$F$18,$O3934))))</f>
        <v/>
      </c>
      <c r="N3934" s="53">
        <f>IF(K3934="","",K3934-L3934-M3934-N($I3934)-$P3934*N(Settings!$D$20))</f>
        <v/>
      </c>
      <c r="O3934">
        <f>IF($C3934="",0,IFERROR(MATCH($C3934,Settings!$D$11:$D$18,0),0))</f>
        <v/>
      </c>
      <c r="P3934">
        <f>IF(LOWER(TRIM($J3934&amp;""))="x",1,0)</f>
        <v/>
      </c>
    </row>
    <row r="3935">
      <c r="A3935" s="49" t="n"/>
      <c r="B3935" s="50" t="n"/>
      <c r="C3935" s="50" t="n"/>
      <c r="D3935" s="50" t="n"/>
      <c r="E3935" s="50" t="n"/>
      <c r="F3935" s="51" t="n"/>
      <c r="G3935" s="51" t="n"/>
      <c r="H3935" s="51" t="n"/>
      <c r="I3935" s="51" t="n"/>
      <c r="J3935" s="50" t="n"/>
      <c r="K3935" s="52">
        <f>IF(OR($A3935="",$E3935=""),"",IF($P3935=1,0,N($E3935)*N($F3935)-N($G3935)+N($H3935)))</f>
        <v/>
      </c>
      <c r="L3935" s="52">
        <f>IF(K3935="","",IF($P3935=1,0,N($E3935)*IFERROR(INDEX(Products!$D$8:$D$307,MATCH($D3935,Products!$A$8:$A$307,0)),0)))</f>
        <v/>
      </c>
      <c r="M3935" s="52">
        <f>IF(OR(K3935="",$O3935=0),IF(K3935="","",0),IF($P3935=1,0,K3935*(N(INDEX(Settings!$E$11:$E$18,$O3935))+N(INDEX(Settings!$G$11:$G$18,$O3935)))+N(INDEX(Settings!$F$11:$F$18,$O3935))))</f>
        <v/>
      </c>
      <c r="N3935" s="53">
        <f>IF(K3935="","",K3935-L3935-M3935-N($I3935)-$P3935*N(Settings!$D$20))</f>
        <v/>
      </c>
      <c r="O3935">
        <f>IF($C3935="",0,IFERROR(MATCH($C3935,Settings!$D$11:$D$18,0),0))</f>
        <v/>
      </c>
      <c r="P3935">
        <f>IF(LOWER(TRIM($J3935&amp;""))="x",1,0)</f>
        <v/>
      </c>
    </row>
    <row r="3936">
      <c r="A3936" s="49" t="n"/>
      <c r="B3936" s="50" t="n"/>
      <c r="C3936" s="50" t="n"/>
      <c r="D3936" s="50" t="n"/>
      <c r="E3936" s="50" t="n"/>
      <c r="F3936" s="51" t="n"/>
      <c r="G3936" s="51" t="n"/>
      <c r="H3936" s="51" t="n"/>
      <c r="I3936" s="51" t="n"/>
      <c r="J3936" s="50" t="n"/>
      <c r="K3936" s="52">
        <f>IF(OR($A3936="",$E3936=""),"",IF($P3936=1,0,N($E3936)*N($F3936)-N($G3936)+N($H3936)))</f>
        <v/>
      </c>
      <c r="L3936" s="52">
        <f>IF(K3936="","",IF($P3936=1,0,N($E3936)*IFERROR(INDEX(Products!$D$8:$D$307,MATCH($D3936,Products!$A$8:$A$307,0)),0)))</f>
        <v/>
      </c>
      <c r="M3936" s="52">
        <f>IF(OR(K3936="",$O3936=0),IF(K3936="","",0),IF($P3936=1,0,K3936*(N(INDEX(Settings!$E$11:$E$18,$O3936))+N(INDEX(Settings!$G$11:$G$18,$O3936)))+N(INDEX(Settings!$F$11:$F$18,$O3936))))</f>
        <v/>
      </c>
      <c r="N3936" s="53">
        <f>IF(K3936="","",K3936-L3936-M3936-N($I3936)-$P3936*N(Settings!$D$20))</f>
        <v/>
      </c>
      <c r="O3936">
        <f>IF($C3936="",0,IFERROR(MATCH($C3936,Settings!$D$11:$D$18,0),0))</f>
        <v/>
      </c>
      <c r="P3936">
        <f>IF(LOWER(TRIM($J3936&amp;""))="x",1,0)</f>
        <v/>
      </c>
    </row>
    <row r="3937">
      <c r="A3937" s="49" t="n"/>
      <c r="B3937" s="50" t="n"/>
      <c r="C3937" s="50" t="n"/>
      <c r="D3937" s="50" t="n"/>
      <c r="E3937" s="50" t="n"/>
      <c r="F3937" s="51" t="n"/>
      <c r="G3937" s="51" t="n"/>
      <c r="H3937" s="51" t="n"/>
      <c r="I3937" s="51" t="n"/>
      <c r="J3937" s="50" t="n"/>
      <c r="K3937" s="52">
        <f>IF(OR($A3937="",$E3937=""),"",IF($P3937=1,0,N($E3937)*N($F3937)-N($G3937)+N($H3937)))</f>
        <v/>
      </c>
      <c r="L3937" s="52">
        <f>IF(K3937="","",IF($P3937=1,0,N($E3937)*IFERROR(INDEX(Products!$D$8:$D$307,MATCH($D3937,Products!$A$8:$A$307,0)),0)))</f>
        <v/>
      </c>
      <c r="M3937" s="52">
        <f>IF(OR(K3937="",$O3937=0),IF(K3937="","",0),IF($P3937=1,0,K3937*(N(INDEX(Settings!$E$11:$E$18,$O3937))+N(INDEX(Settings!$G$11:$G$18,$O3937)))+N(INDEX(Settings!$F$11:$F$18,$O3937))))</f>
        <v/>
      </c>
      <c r="N3937" s="53">
        <f>IF(K3937="","",K3937-L3937-M3937-N($I3937)-$P3937*N(Settings!$D$20))</f>
        <v/>
      </c>
      <c r="O3937">
        <f>IF($C3937="",0,IFERROR(MATCH($C3937,Settings!$D$11:$D$18,0),0))</f>
        <v/>
      </c>
      <c r="P3937">
        <f>IF(LOWER(TRIM($J3937&amp;""))="x",1,0)</f>
        <v/>
      </c>
    </row>
    <row r="3938">
      <c r="A3938" s="49" t="n"/>
      <c r="B3938" s="50" t="n"/>
      <c r="C3938" s="50" t="n"/>
      <c r="D3938" s="50" t="n"/>
      <c r="E3938" s="50" t="n"/>
      <c r="F3938" s="51" t="n"/>
      <c r="G3938" s="51" t="n"/>
      <c r="H3938" s="51" t="n"/>
      <c r="I3938" s="51" t="n"/>
      <c r="J3938" s="50" t="n"/>
      <c r="K3938" s="52">
        <f>IF(OR($A3938="",$E3938=""),"",IF($P3938=1,0,N($E3938)*N($F3938)-N($G3938)+N($H3938)))</f>
        <v/>
      </c>
      <c r="L3938" s="52">
        <f>IF(K3938="","",IF($P3938=1,0,N($E3938)*IFERROR(INDEX(Products!$D$8:$D$307,MATCH($D3938,Products!$A$8:$A$307,0)),0)))</f>
        <v/>
      </c>
      <c r="M3938" s="52">
        <f>IF(OR(K3938="",$O3938=0),IF(K3938="","",0),IF($P3938=1,0,K3938*(N(INDEX(Settings!$E$11:$E$18,$O3938))+N(INDEX(Settings!$G$11:$G$18,$O3938)))+N(INDEX(Settings!$F$11:$F$18,$O3938))))</f>
        <v/>
      </c>
      <c r="N3938" s="53">
        <f>IF(K3938="","",K3938-L3938-M3938-N($I3938)-$P3938*N(Settings!$D$20))</f>
        <v/>
      </c>
      <c r="O3938">
        <f>IF($C3938="",0,IFERROR(MATCH($C3938,Settings!$D$11:$D$18,0),0))</f>
        <v/>
      </c>
      <c r="P3938">
        <f>IF(LOWER(TRIM($J3938&amp;""))="x",1,0)</f>
        <v/>
      </c>
    </row>
    <row r="3939">
      <c r="A3939" s="49" t="n"/>
      <c r="B3939" s="50" t="n"/>
      <c r="C3939" s="50" t="n"/>
      <c r="D3939" s="50" t="n"/>
      <c r="E3939" s="50" t="n"/>
      <c r="F3939" s="51" t="n"/>
      <c r="G3939" s="51" t="n"/>
      <c r="H3939" s="51" t="n"/>
      <c r="I3939" s="51" t="n"/>
      <c r="J3939" s="50" t="n"/>
      <c r="K3939" s="52">
        <f>IF(OR($A3939="",$E3939=""),"",IF($P3939=1,0,N($E3939)*N($F3939)-N($G3939)+N($H3939)))</f>
        <v/>
      </c>
      <c r="L3939" s="52">
        <f>IF(K3939="","",IF($P3939=1,0,N($E3939)*IFERROR(INDEX(Products!$D$8:$D$307,MATCH($D3939,Products!$A$8:$A$307,0)),0)))</f>
        <v/>
      </c>
      <c r="M3939" s="52">
        <f>IF(OR(K3939="",$O3939=0),IF(K3939="","",0),IF($P3939=1,0,K3939*(N(INDEX(Settings!$E$11:$E$18,$O3939))+N(INDEX(Settings!$G$11:$G$18,$O3939)))+N(INDEX(Settings!$F$11:$F$18,$O3939))))</f>
        <v/>
      </c>
      <c r="N3939" s="53">
        <f>IF(K3939="","",K3939-L3939-M3939-N($I3939)-$P3939*N(Settings!$D$20))</f>
        <v/>
      </c>
      <c r="O3939">
        <f>IF($C3939="",0,IFERROR(MATCH($C3939,Settings!$D$11:$D$18,0),0))</f>
        <v/>
      </c>
      <c r="P3939">
        <f>IF(LOWER(TRIM($J3939&amp;""))="x",1,0)</f>
        <v/>
      </c>
    </row>
    <row r="3940">
      <c r="A3940" s="49" t="n"/>
      <c r="B3940" s="50" t="n"/>
      <c r="C3940" s="50" t="n"/>
      <c r="D3940" s="50" t="n"/>
      <c r="E3940" s="50" t="n"/>
      <c r="F3940" s="51" t="n"/>
      <c r="G3940" s="51" t="n"/>
      <c r="H3940" s="51" t="n"/>
      <c r="I3940" s="51" t="n"/>
      <c r="J3940" s="50" t="n"/>
      <c r="K3940" s="52">
        <f>IF(OR($A3940="",$E3940=""),"",IF($P3940=1,0,N($E3940)*N($F3940)-N($G3940)+N($H3940)))</f>
        <v/>
      </c>
      <c r="L3940" s="52">
        <f>IF(K3940="","",IF($P3940=1,0,N($E3940)*IFERROR(INDEX(Products!$D$8:$D$307,MATCH($D3940,Products!$A$8:$A$307,0)),0)))</f>
        <v/>
      </c>
      <c r="M3940" s="52">
        <f>IF(OR(K3940="",$O3940=0),IF(K3940="","",0),IF($P3940=1,0,K3940*(N(INDEX(Settings!$E$11:$E$18,$O3940))+N(INDEX(Settings!$G$11:$G$18,$O3940)))+N(INDEX(Settings!$F$11:$F$18,$O3940))))</f>
        <v/>
      </c>
      <c r="N3940" s="53">
        <f>IF(K3940="","",K3940-L3940-M3940-N($I3940)-$P3940*N(Settings!$D$20))</f>
        <v/>
      </c>
      <c r="O3940">
        <f>IF($C3940="",0,IFERROR(MATCH($C3940,Settings!$D$11:$D$18,0),0))</f>
        <v/>
      </c>
      <c r="P3940">
        <f>IF(LOWER(TRIM($J3940&amp;""))="x",1,0)</f>
        <v/>
      </c>
    </row>
    <row r="3941">
      <c r="A3941" s="49" t="n"/>
      <c r="B3941" s="50" t="n"/>
      <c r="C3941" s="50" t="n"/>
      <c r="D3941" s="50" t="n"/>
      <c r="E3941" s="50" t="n"/>
      <c r="F3941" s="51" t="n"/>
      <c r="G3941" s="51" t="n"/>
      <c r="H3941" s="51" t="n"/>
      <c r="I3941" s="51" t="n"/>
      <c r="J3941" s="50" t="n"/>
      <c r="K3941" s="52">
        <f>IF(OR($A3941="",$E3941=""),"",IF($P3941=1,0,N($E3941)*N($F3941)-N($G3941)+N($H3941)))</f>
        <v/>
      </c>
      <c r="L3941" s="52">
        <f>IF(K3941="","",IF($P3941=1,0,N($E3941)*IFERROR(INDEX(Products!$D$8:$D$307,MATCH($D3941,Products!$A$8:$A$307,0)),0)))</f>
        <v/>
      </c>
      <c r="M3941" s="52">
        <f>IF(OR(K3941="",$O3941=0),IF(K3941="","",0),IF($P3941=1,0,K3941*(N(INDEX(Settings!$E$11:$E$18,$O3941))+N(INDEX(Settings!$G$11:$G$18,$O3941)))+N(INDEX(Settings!$F$11:$F$18,$O3941))))</f>
        <v/>
      </c>
      <c r="N3941" s="53">
        <f>IF(K3941="","",K3941-L3941-M3941-N($I3941)-$P3941*N(Settings!$D$20))</f>
        <v/>
      </c>
      <c r="O3941">
        <f>IF($C3941="",0,IFERROR(MATCH($C3941,Settings!$D$11:$D$18,0),0))</f>
        <v/>
      </c>
      <c r="P3941">
        <f>IF(LOWER(TRIM($J3941&amp;""))="x",1,0)</f>
        <v/>
      </c>
    </row>
    <row r="3942">
      <c r="A3942" s="49" t="n"/>
      <c r="B3942" s="50" t="n"/>
      <c r="C3942" s="50" t="n"/>
      <c r="D3942" s="50" t="n"/>
      <c r="E3942" s="50" t="n"/>
      <c r="F3942" s="51" t="n"/>
      <c r="G3942" s="51" t="n"/>
      <c r="H3942" s="51" t="n"/>
      <c r="I3942" s="51" t="n"/>
      <c r="J3942" s="50" t="n"/>
      <c r="K3942" s="52">
        <f>IF(OR($A3942="",$E3942=""),"",IF($P3942=1,0,N($E3942)*N($F3942)-N($G3942)+N($H3942)))</f>
        <v/>
      </c>
      <c r="L3942" s="52">
        <f>IF(K3942="","",IF($P3942=1,0,N($E3942)*IFERROR(INDEX(Products!$D$8:$D$307,MATCH($D3942,Products!$A$8:$A$307,0)),0)))</f>
        <v/>
      </c>
      <c r="M3942" s="52">
        <f>IF(OR(K3942="",$O3942=0),IF(K3942="","",0),IF($P3942=1,0,K3942*(N(INDEX(Settings!$E$11:$E$18,$O3942))+N(INDEX(Settings!$G$11:$G$18,$O3942)))+N(INDEX(Settings!$F$11:$F$18,$O3942))))</f>
        <v/>
      </c>
      <c r="N3942" s="53">
        <f>IF(K3942="","",K3942-L3942-M3942-N($I3942)-$P3942*N(Settings!$D$20))</f>
        <v/>
      </c>
      <c r="O3942">
        <f>IF($C3942="",0,IFERROR(MATCH($C3942,Settings!$D$11:$D$18,0),0))</f>
        <v/>
      </c>
      <c r="P3942">
        <f>IF(LOWER(TRIM($J3942&amp;""))="x",1,0)</f>
        <v/>
      </c>
    </row>
    <row r="3943">
      <c r="A3943" s="49" t="n"/>
      <c r="B3943" s="50" t="n"/>
      <c r="C3943" s="50" t="n"/>
      <c r="D3943" s="50" t="n"/>
      <c r="E3943" s="50" t="n"/>
      <c r="F3943" s="51" t="n"/>
      <c r="G3943" s="51" t="n"/>
      <c r="H3943" s="51" t="n"/>
      <c r="I3943" s="51" t="n"/>
      <c r="J3943" s="50" t="n"/>
      <c r="K3943" s="52">
        <f>IF(OR($A3943="",$E3943=""),"",IF($P3943=1,0,N($E3943)*N($F3943)-N($G3943)+N($H3943)))</f>
        <v/>
      </c>
      <c r="L3943" s="52">
        <f>IF(K3943="","",IF($P3943=1,0,N($E3943)*IFERROR(INDEX(Products!$D$8:$D$307,MATCH($D3943,Products!$A$8:$A$307,0)),0)))</f>
        <v/>
      </c>
      <c r="M3943" s="52">
        <f>IF(OR(K3943="",$O3943=0),IF(K3943="","",0),IF($P3943=1,0,K3943*(N(INDEX(Settings!$E$11:$E$18,$O3943))+N(INDEX(Settings!$G$11:$G$18,$O3943)))+N(INDEX(Settings!$F$11:$F$18,$O3943))))</f>
        <v/>
      </c>
      <c r="N3943" s="53">
        <f>IF(K3943="","",K3943-L3943-M3943-N($I3943)-$P3943*N(Settings!$D$20))</f>
        <v/>
      </c>
      <c r="O3943">
        <f>IF($C3943="",0,IFERROR(MATCH($C3943,Settings!$D$11:$D$18,0),0))</f>
        <v/>
      </c>
      <c r="P3943">
        <f>IF(LOWER(TRIM($J3943&amp;""))="x",1,0)</f>
        <v/>
      </c>
    </row>
    <row r="3944">
      <c r="A3944" s="49" t="n"/>
      <c r="B3944" s="50" t="n"/>
      <c r="C3944" s="50" t="n"/>
      <c r="D3944" s="50" t="n"/>
      <c r="E3944" s="50" t="n"/>
      <c r="F3944" s="51" t="n"/>
      <c r="G3944" s="51" t="n"/>
      <c r="H3944" s="51" t="n"/>
      <c r="I3944" s="51" t="n"/>
      <c r="J3944" s="50" t="n"/>
      <c r="K3944" s="52">
        <f>IF(OR($A3944="",$E3944=""),"",IF($P3944=1,0,N($E3944)*N($F3944)-N($G3944)+N($H3944)))</f>
        <v/>
      </c>
      <c r="L3944" s="52">
        <f>IF(K3944="","",IF($P3944=1,0,N($E3944)*IFERROR(INDEX(Products!$D$8:$D$307,MATCH($D3944,Products!$A$8:$A$307,0)),0)))</f>
        <v/>
      </c>
      <c r="M3944" s="52">
        <f>IF(OR(K3944="",$O3944=0),IF(K3944="","",0),IF($P3944=1,0,K3944*(N(INDEX(Settings!$E$11:$E$18,$O3944))+N(INDEX(Settings!$G$11:$G$18,$O3944)))+N(INDEX(Settings!$F$11:$F$18,$O3944))))</f>
        <v/>
      </c>
      <c r="N3944" s="53">
        <f>IF(K3944="","",K3944-L3944-M3944-N($I3944)-$P3944*N(Settings!$D$20))</f>
        <v/>
      </c>
      <c r="O3944">
        <f>IF($C3944="",0,IFERROR(MATCH($C3944,Settings!$D$11:$D$18,0),0))</f>
        <v/>
      </c>
      <c r="P3944">
        <f>IF(LOWER(TRIM($J3944&amp;""))="x",1,0)</f>
        <v/>
      </c>
    </row>
    <row r="3945">
      <c r="A3945" s="49" t="n"/>
      <c r="B3945" s="50" t="n"/>
      <c r="C3945" s="50" t="n"/>
      <c r="D3945" s="50" t="n"/>
      <c r="E3945" s="50" t="n"/>
      <c r="F3945" s="51" t="n"/>
      <c r="G3945" s="51" t="n"/>
      <c r="H3945" s="51" t="n"/>
      <c r="I3945" s="51" t="n"/>
      <c r="J3945" s="50" t="n"/>
      <c r="K3945" s="52">
        <f>IF(OR($A3945="",$E3945=""),"",IF($P3945=1,0,N($E3945)*N($F3945)-N($G3945)+N($H3945)))</f>
        <v/>
      </c>
      <c r="L3945" s="52">
        <f>IF(K3945="","",IF($P3945=1,0,N($E3945)*IFERROR(INDEX(Products!$D$8:$D$307,MATCH($D3945,Products!$A$8:$A$307,0)),0)))</f>
        <v/>
      </c>
      <c r="M3945" s="52">
        <f>IF(OR(K3945="",$O3945=0),IF(K3945="","",0),IF($P3945=1,0,K3945*(N(INDEX(Settings!$E$11:$E$18,$O3945))+N(INDEX(Settings!$G$11:$G$18,$O3945)))+N(INDEX(Settings!$F$11:$F$18,$O3945))))</f>
        <v/>
      </c>
      <c r="N3945" s="53">
        <f>IF(K3945="","",K3945-L3945-M3945-N($I3945)-$P3945*N(Settings!$D$20))</f>
        <v/>
      </c>
      <c r="O3945">
        <f>IF($C3945="",0,IFERROR(MATCH($C3945,Settings!$D$11:$D$18,0),0))</f>
        <v/>
      </c>
      <c r="P3945">
        <f>IF(LOWER(TRIM($J3945&amp;""))="x",1,0)</f>
        <v/>
      </c>
    </row>
    <row r="3946">
      <c r="A3946" s="49" t="n"/>
      <c r="B3946" s="50" t="n"/>
      <c r="C3946" s="50" t="n"/>
      <c r="D3946" s="50" t="n"/>
      <c r="E3946" s="50" t="n"/>
      <c r="F3946" s="51" t="n"/>
      <c r="G3946" s="51" t="n"/>
      <c r="H3946" s="51" t="n"/>
      <c r="I3946" s="51" t="n"/>
      <c r="J3946" s="50" t="n"/>
      <c r="K3946" s="52">
        <f>IF(OR($A3946="",$E3946=""),"",IF($P3946=1,0,N($E3946)*N($F3946)-N($G3946)+N($H3946)))</f>
        <v/>
      </c>
      <c r="L3946" s="52">
        <f>IF(K3946="","",IF($P3946=1,0,N($E3946)*IFERROR(INDEX(Products!$D$8:$D$307,MATCH($D3946,Products!$A$8:$A$307,0)),0)))</f>
        <v/>
      </c>
      <c r="M3946" s="52">
        <f>IF(OR(K3946="",$O3946=0),IF(K3946="","",0),IF($P3946=1,0,K3946*(N(INDEX(Settings!$E$11:$E$18,$O3946))+N(INDEX(Settings!$G$11:$G$18,$O3946)))+N(INDEX(Settings!$F$11:$F$18,$O3946))))</f>
        <v/>
      </c>
      <c r="N3946" s="53">
        <f>IF(K3946="","",K3946-L3946-M3946-N($I3946)-$P3946*N(Settings!$D$20))</f>
        <v/>
      </c>
      <c r="O3946">
        <f>IF($C3946="",0,IFERROR(MATCH($C3946,Settings!$D$11:$D$18,0),0))</f>
        <v/>
      </c>
      <c r="P3946">
        <f>IF(LOWER(TRIM($J3946&amp;""))="x",1,0)</f>
        <v/>
      </c>
    </row>
    <row r="3947">
      <c r="A3947" s="49" t="n"/>
      <c r="B3947" s="50" t="n"/>
      <c r="C3947" s="50" t="n"/>
      <c r="D3947" s="50" t="n"/>
      <c r="E3947" s="50" t="n"/>
      <c r="F3947" s="51" t="n"/>
      <c r="G3947" s="51" t="n"/>
      <c r="H3947" s="51" t="n"/>
      <c r="I3947" s="51" t="n"/>
      <c r="J3947" s="50" t="n"/>
      <c r="K3947" s="52">
        <f>IF(OR($A3947="",$E3947=""),"",IF($P3947=1,0,N($E3947)*N($F3947)-N($G3947)+N($H3947)))</f>
        <v/>
      </c>
      <c r="L3947" s="52">
        <f>IF(K3947="","",IF($P3947=1,0,N($E3947)*IFERROR(INDEX(Products!$D$8:$D$307,MATCH($D3947,Products!$A$8:$A$307,0)),0)))</f>
        <v/>
      </c>
      <c r="M3947" s="52">
        <f>IF(OR(K3947="",$O3947=0),IF(K3947="","",0),IF($P3947=1,0,K3947*(N(INDEX(Settings!$E$11:$E$18,$O3947))+N(INDEX(Settings!$G$11:$G$18,$O3947)))+N(INDEX(Settings!$F$11:$F$18,$O3947))))</f>
        <v/>
      </c>
      <c r="N3947" s="53">
        <f>IF(K3947="","",K3947-L3947-M3947-N($I3947)-$P3947*N(Settings!$D$20))</f>
        <v/>
      </c>
      <c r="O3947">
        <f>IF($C3947="",0,IFERROR(MATCH($C3947,Settings!$D$11:$D$18,0),0))</f>
        <v/>
      </c>
      <c r="P3947">
        <f>IF(LOWER(TRIM($J3947&amp;""))="x",1,0)</f>
        <v/>
      </c>
    </row>
    <row r="3948">
      <c r="A3948" s="49" t="n"/>
      <c r="B3948" s="50" t="n"/>
      <c r="C3948" s="50" t="n"/>
      <c r="D3948" s="50" t="n"/>
      <c r="E3948" s="50" t="n"/>
      <c r="F3948" s="51" t="n"/>
      <c r="G3948" s="51" t="n"/>
      <c r="H3948" s="51" t="n"/>
      <c r="I3948" s="51" t="n"/>
      <c r="J3948" s="50" t="n"/>
      <c r="K3948" s="52">
        <f>IF(OR($A3948="",$E3948=""),"",IF($P3948=1,0,N($E3948)*N($F3948)-N($G3948)+N($H3948)))</f>
        <v/>
      </c>
      <c r="L3948" s="52">
        <f>IF(K3948="","",IF($P3948=1,0,N($E3948)*IFERROR(INDEX(Products!$D$8:$D$307,MATCH($D3948,Products!$A$8:$A$307,0)),0)))</f>
        <v/>
      </c>
      <c r="M3948" s="52">
        <f>IF(OR(K3948="",$O3948=0),IF(K3948="","",0),IF($P3948=1,0,K3948*(N(INDEX(Settings!$E$11:$E$18,$O3948))+N(INDEX(Settings!$G$11:$G$18,$O3948)))+N(INDEX(Settings!$F$11:$F$18,$O3948))))</f>
        <v/>
      </c>
      <c r="N3948" s="53">
        <f>IF(K3948="","",K3948-L3948-M3948-N($I3948)-$P3948*N(Settings!$D$20))</f>
        <v/>
      </c>
      <c r="O3948">
        <f>IF($C3948="",0,IFERROR(MATCH($C3948,Settings!$D$11:$D$18,0),0))</f>
        <v/>
      </c>
      <c r="P3948">
        <f>IF(LOWER(TRIM($J3948&amp;""))="x",1,0)</f>
        <v/>
      </c>
    </row>
    <row r="3949">
      <c r="A3949" s="49" t="n"/>
      <c r="B3949" s="50" t="n"/>
      <c r="C3949" s="50" t="n"/>
      <c r="D3949" s="50" t="n"/>
      <c r="E3949" s="50" t="n"/>
      <c r="F3949" s="51" t="n"/>
      <c r="G3949" s="51" t="n"/>
      <c r="H3949" s="51" t="n"/>
      <c r="I3949" s="51" t="n"/>
      <c r="J3949" s="50" t="n"/>
      <c r="K3949" s="52">
        <f>IF(OR($A3949="",$E3949=""),"",IF($P3949=1,0,N($E3949)*N($F3949)-N($G3949)+N($H3949)))</f>
        <v/>
      </c>
      <c r="L3949" s="52">
        <f>IF(K3949="","",IF($P3949=1,0,N($E3949)*IFERROR(INDEX(Products!$D$8:$D$307,MATCH($D3949,Products!$A$8:$A$307,0)),0)))</f>
        <v/>
      </c>
      <c r="M3949" s="52">
        <f>IF(OR(K3949="",$O3949=0),IF(K3949="","",0),IF($P3949=1,0,K3949*(N(INDEX(Settings!$E$11:$E$18,$O3949))+N(INDEX(Settings!$G$11:$G$18,$O3949)))+N(INDEX(Settings!$F$11:$F$18,$O3949))))</f>
        <v/>
      </c>
      <c r="N3949" s="53">
        <f>IF(K3949="","",K3949-L3949-M3949-N($I3949)-$P3949*N(Settings!$D$20))</f>
        <v/>
      </c>
      <c r="O3949">
        <f>IF($C3949="",0,IFERROR(MATCH($C3949,Settings!$D$11:$D$18,0),0))</f>
        <v/>
      </c>
      <c r="P3949">
        <f>IF(LOWER(TRIM($J3949&amp;""))="x",1,0)</f>
        <v/>
      </c>
    </row>
    <row r="3950">
      <c r="A3950" s="49" t="n"/>
      <c r="B3950" s="50" t="n"/>
      <c r="C3950" s="50" t="n"/>
      <c r="D3950" s="50" t="n"/>
      <c r="E3950" s="50" t="n"/>
      <c r="F3950" s="51" t="n"/>
      <c r="G3950" s="51" t="n"/>
      <c r="H3950" s="51" t="n"/>
      <c r="I3950" s="51" t="n"/>
      <c r="J3950" s="50" t="n"/>
      <c r="K3950" s="52">
        <f>IF(OR($A3950="",$E3950=""),"",IF($P3950=1,0,N($E3950)*N($F3950)-N($G3950)+N($H3950)))</f>
        <v/>
      </c>
      <c r="L3950" s="52">
        <f>IF(K3950="","",IF($P3950=1,0,N($E3950)*IFERROR(INDEX(Products!$D$8:$D$307,MATCH($D3950,Products!$A$8:$A$307,0)),0)))</f>
        <v/>
      </c>
      <c r="M3950" s="52">
        <f>IF(OR(K3950="",$O3950=0),IF(K3950="","",0),IF($P3950=1,0,K3950*(N(INDEX(Settings!$E$11:$E$18,$O3950))+N(INDEX(Settings!$G$11:$G$18,$O3950)))+N(INDEX(Settings!$F$11:$F$18,$O3950))))</f>
        <v/>
      </c>
      <c r="N3950" s="53">
        <f>IF(K3950="","",K3950-L3950-M3950-N($I3950)-$P3950*N(Settings!$D$20))</f>
        <v/>
      </c>
      <c r="O3950">
        <f>IF($C3950="",0,IFERROR(MATCH($C3950,Settings!$D$11:$D$18,0),0))</f>
        <v/>
      </c>
      <c r="P3950">
        <f>IF(LOWER(TRIM($J3950&amp;""))="x",1,0)</f>
        <v/>
      </c>
    </row>
    <row r="3951">
      <c r="A3951" s="49" t="n"/>
      <c r="B3951" s="50" t="n"/>
      <c r="C3951" s="50" t="n"/>
      <c r="D3951" s="50" t="n"/>
      <c r="E3951" s="50" t="n"/>
      <c r="F3951" s="51" t="n"/>
      <c r="G3951" s="51" t="n"/>
      <c r="H3951" s="51" t="n"/>
      <c r="I3951" s="51" t="n"/>
      <c r="J3951" s="50" t="n"/>
      <c r="K3951" s="52">
        <f>IF(OR($A3951="",$E3951=""),"",IF($P3951=1,0,N($E3951)*N($F3951)-N($G3951)+N($H3951)))</f>
        <v/>
      </c>
      <c r="L3951" s="52">
        <f>IF(K3951="","",IF($P3951=1,0,N($E3951)*IFERROR(INDEX(Products!$D$8:$D$307,MATCH($D3951,Products!$A$8:$A$307,0)),0)))</f>
        <v/>
      </c>
      <c r="M3951" s="52">
        <f>IF(OR(K3951="",$O3951=0),IF(K3951="","",0),IF($P3951=1,0,K3951*(N(INDEX(Settings!$E$11:$E$18,$O3951))+N(INDEX(Settings!$G$11:$G$18,$O3951)))+N(INDEX(Settings!$F$11:$F$18,$O3951))))</f>
        <v/>
      </c>
      <c r="N3951" s="53">
        <f>IF(K3951="","",K3951-L3951-M3951-N($I3951)-$P3951*N(Settings!$D$20))</f>
        <v/>
      </c>
      <c r="O3951">
        <f>IF($C3951="",0,IFERROR(MATCH($C3951,Settings!$D$11:$D$18,0),0))</f>
        <v/>
      </c>
      <c r="P3951">
        <f>IF(LOWER(TRIM($J3951&amp;""))="x",1,0)</f>
        <v/>
      </c>
    </row>
    <row r="3952">
      <c r="A3952" s="49" t="n"/>
      <c r="B3952" s="50" t="n"/>
      <c r="C3952" s="50" t="n"/>
      <c r="D3952" s="50" t="n"/>
      <c r="E3952" s="50" t="n"/>
      <c r="F3952" s="51" t="n"/>
      <c r="G3952" s="51" t="n"/>
      <c r="H3952" s="51" t="n"/>
      <c r="I3952" s="51" t="n"/>
      <c r="J3952" s="50" t="n"/>
      <c r="K3952" s="52">
        <f>IF(OR($A3952="",$E3952=""),"",IF($P3952=1,0,N($E3952)*N($F3952)-N($G3952)+N($H3952)))</f>
        <v/>
      </c>
      <c r="L3952" s="52">
        <f>IF(K3952="","",IF($P3952=1,0,N($E3952)*IFERROR(INDEX(Products!$D$8:$D$307,MATCH($D3952,Products!$A$8:$A$307,0)),0)))</f>
        <v/>
      </c>
      <c r="M3952" s="52">
        <f>IF(OR(K3952="",$O3952=0),IF(K3952="","",0),IF($P3952=1,0,K3952*(N(INDEX(Settings!$E$11:$E$18,$O3952))+N(INDEX(Settings!$G$11:$G$18,$O3952)))+N(INDEX(Settings!$F$11:$F$18,$O3952))))</f>
        <v/>
      </c>
      <c r="N3952" s="53">
        <f>IF(K3952="","",K3952-L3952-M3952-N($I3952)-$P3952*N(Settings!$D$20))</f>
        <v/>
      </c>
      <c r="O3952">
        <f>IF($C3952="",0,IFERROR(MATCH($C3952,Settings!$D$11:$D$18,0),0))</f>
        <v/>
      </c>
      <c r="P3952">
        <f>IF(LOWER(TRIM($J3952&amp;""))="x",1,0)</f>
        <v/>
      </c>
    </row>
    <row r="3953">
      <c r="A3953" s="49" t="n"/>
      <c r="B3953" s="50" t="n"/>
      <c r="C3953" s="50" t="n"/>
      <c r="D3953" s="50" t="n"/>
      <c r="E3953" s="50" t="n"/>
      <c r="F3953" s="51" t="n"/>
      <c r="G3953" s="51" t="n"/>
      <c r="H3953" s="51" t="n"/>
      <c r="I3953" s="51" t="n"/>
      <c r="J3953" s="50" t="n"/>
      <c r="K3953" s="52">
        <f>IF(OR($A3953="",$E3953=""),"",IF($P3953=1,0,N($E3953)*N($F3953)-N($G3953)+N($H3953)))</f>
        <v/>
      </c>
      <c r="L3953" s="52">
        <f>IF(K3953="","",IF($P3953=1,0,N($E3953)*IFERROR(INDEX(Products!$D$8:$D$307,MATCH($D3953,Products!$A$8:$A$307,0)),0)))</f>
        <v/>
      </c>
      <c r="M3953" s="52">
        <f>IF(OR(K3953="",$O3953=0),IF(K3953="","",0),IF($P3953=1,0,K3953*(N(INDEX(Settings!$E$11:$E$18,$O3953))+N(INDEX(Settings!$G$11:$G$18,$O3953)))+N(INDEX(Settings!$F$11:$F$18,$O3953))))</f>
        <v/>
      </c>
      <c r="N3953" s="53">
        <f>IF(K3953="","",K3953-L3953-M3953-N($I3953)-$P3953*N(Settings!$D$20))</f>
        <v/>
      </c>
      <c r="O3953">
        <f>IF($C3953="",0,IFERROR(MATCH($C3953,Settings!$D$11:$D$18,0),0))</f>
        <v/>
      </c>
      <c r="P3953">
        <f>IF(LOWER(TRIM($J3953&amp;""))="x",1,0)</f>
        <v/>
      </c>
    </row>
    <row r="3954">
      <c r="A3954" s="49" t="n"/>
      <c r="B3954" s="50" t="n"/>
      <c r="C3954" s="50" t="n"/>
      <c r="D3954" s="50" t="n"/>
      <c r="E3954" s="50" t="n"/>
      <c r="F3954" s="51" t="n"/>
      <c r="G3954" s="51" t="n"/>
      <c r="H3954" s="51" t="n"/>
      <c r="I3954" s="51" t="n"/>
      <c r="J3954" s="50" t="n"/>
      <c r="K3954" s="52">
        <f>IF(OR($A3954="",$E3954=""),"",IF($P3954=1,0,N($E3954)*N($F3954)-N($G3954)+N($H3954)))</f>
        <v/>
      </c>
      <c r="L3954" s="52">
        <f>IF(K3954="","",IF($P3954=1,0,N($E3954)*IFERROR(INDEX(Products!$D$8:$D$307,MATCH($D3954,Products!$A$8:$A$307,0)),0)))</f>
        <v/>
      </c>
      <c r="M3954" s="52">
        <f>IF(OR(K3954="",$O3954=0),IF(K3954="","",0),IF($P3954=1,0,K3954*(N(INDEX(Settings!$E$11:$E$18,$O3954))+N(INDEX(Settings!$G$11:$G$18,$O3954)))+N(INDEX(Settings!$F$11:$F$18,$O3954))))</f>
        <v/>
      </c>
      <c r="N3954" s="53">
        <f>IF(K3954="","",K3954-L3954-M3954-N($I3954)-$P3954*N(Settings!$D$20))</f>
        <v/>
      </c>
      <c r="O3954">
        <f>IF($C3954="",0,IFERROR(MATCH($C3954,Settings!$D$11:$D$18,0),0))</f>
        <v/>
      </c>
      <c r="P3954">
        <f>IF(LOWER(TRIM($J3954&amp;""))="x",1,0)</f>
        <v/>
      </c>
    </row>
    <row r="3955">
      <c r="A3955" s="49" t="n"/>
      <c r="B3955" s="50" t="n"/>
      <c r="C3955" s="50" t="n"/>
      <c r="D3955" s="50" t="n"/>
      <c r="E3955" s="50" t="n"/>
      <c r="F3955" s="51" t="n"/>
      <c r="G3955" s="51" t="n"/>
      <c r="H3955" s="51" t="n"/>
      <c r="I3955" s="51" t="n"/>
      <c r="J3955" s="50" t="n"/>
      <c r="K3955" s="52">
        <f>IF(OR($A3955="",$E3955=""),"",IF($P3955=1,0,N($E3955)*N($F3955)-N($G3955)+N($H3955)))</f>
        <v/>
      </c>
      <c r="L3955" s="52">
        <f>IF(K3955="","",IF($P3955=1,0,N($E3955)*IFERROR(INDEX(Products!$D$8:$D$307,MATCH($D3955,Products!$A$8:$A$307,0)),0)))</f>
        <v/>
      </c>
      <c r="M3955" s="52">
        <f>IF(OR(K3955="",$O3955=0),IF(K3955="","",0),IF($P3955=1,0,K3955*(N(INDEX(Settings!$E$11:$E$18,$O3955))+N(INDEX(Settings!$G$11:$G$18,$O3955)))+N(INDEX(Settings!$F$11:$F$18,$O3955))))</f>
        <v/>
      </c>
      <c r="N3955" s="53">
        <f>IF(K3955="","",K3955-L3955-M3955-N($I3955)-$P3955*N(Settings!$D$20))</f>
        <v/>
      </c>
      <c r="O3955">
        <f>IF($C3955="",0,IFERROR(MATCH($C3955,Settings!$D$11:$D$18,0),0))</f>
        <v/>
      </c>
      <c r="P3955">
        <f>IF(LOWER(TRIM($J3955&amp;""))="x",1,0)</f>
        <v/>
      </c>
    </row>
    <row r="3956">
      <c r="A3956" s="49" t="n"/>
      <c r="B3956" s="50" t="n"/>
      <c r="C3956" s="50" t="n"/>
      <c r="D3956" s="50" t="n"/>
      <c r="E3956" s="50" t="n"/>
      <c r="F3956" s="51" t="n"/>
      <c r="G3956" s="51" t="n"/>
      <c r="H3956" s="51" t="n"/>
      <c r="I3956" s="51" t="n"/>
      <c r="J3956" s="50" t="n"/>
      <c r="K3956" s="52">
        <f>IF(OR($A3956="",$E3956=""),"",IF($P3956=1,0,N($E3956)*N($F3956)-N($G3956)+N($H3956)))</f>
        <v/>
      </c>
      <c r="L3956" s="52">
        <f>IF(K3956="","",IF($P3956=1,0,N($E3956)*IFERROR(INDEX(Products!$D$8:$D$307,MATCH($D3956,Products!$A$8:$A$307,0)),0)))</f>
        <v/>
      </c>
      <c r="M3956" s="52">
        <f>IF(OR(K3956="",$O3956=0),IF(K3956="","",0),IF($P3956=1,0,K3956*(N(INDEX(Settings!$E$11:$E$18,$O3956))+N(INDEX(Settings!$G$11:$G$18,$O3956)))+N(INDEX(Settings!$F$11:$F$18,$O3956))))</f>
        <v/>
      </c>
      <c r="N3956" s="53">
        <f>IF(K3956="","",K3956-L3956-M3956-N($I3956)-$P3956*N(Settings!$D$20))</f>
        <v/>
      </c>
      <c r="O3956">
        <f>IF($C3956="",0,IFERROR(MATCH($C3956,Settings!$D$11:$D$18,0),0))</f>
        <v/>
      </c>
      <c r="P3956">
        <f>IF(LOWER(TRIM($J3956&amp;""))="x",1,0)</f>
        <v/>
      </c>
    </row>
    <row r="3957">
      <c r="A3957" s="49" t="n"/>
      <c r="B3957" s="50" t="n"/>
      <c r="C3957" s="50" t="n"/>
      <c r="D3957" s="50" t="n"/>
      <c r="E3957" s="50" t="n"/>
      <c r="F3957" s="51" t="n"/>
      <c r="G3957" s="51" t="n"/>
      <c r="H3957" s="51" t="n"/>
      <c r="I3957" s="51" t="n"/>
      <c r="J3957" s="50" t="n"/>
      <c r="K3957" s="52">
        <f>IF(OR($A3957="",$E3957=""),"",IF($P3957=1,0,N($E3957)*N($F3957)-N($G3957)+N($H3957)))</f>
        <v/>
      </c>
      <c r="L3957" s="52">
        <f>IF(K3957="","",IF($P3957=1,0,N($E3957)*IFERROR(INDEX(Products!$D$8:$D$307,MATCH($D3957,Products!$A$8:$A$307,0)),0)))</f>
        <v/>
      </c>
      <c r="M3957" s="52">
        <f>IF(OR(K3957="",$O3957=0),IF(K3957="","",0),IF($P3957=1,0,K3957*(N(INDEX(Settings!$E$11:$E$18,$O3957))+N(INDEX(Settings!$G$11:$G$18,$O3957)))+N(INDEX(Settings!$F$11:$F$18,$O3957))))</f>
        <v/>
      </c>
      <c r="N3957" s="53">
        <f>IF(K3957="","",K3957-L3957-M3957-N($I3957)-$P3957*N(Settings!$D$20))</f>
        <v/>
      </c>
      <c r="O3957">
        <f>IF($C3957="",0,IFERROR(MATCH($C3957,Settings!$D$11:$D$18,0),0))</f>
        <v/>
      </c>
      <c r="P3957">
        <f>IF(LOWER(TRIM($J3957&amp;""))="x",1,0)</f>
        <v/>
      </c>
    </row>
    <row r="3958">
      <c r="A3958" s="49" t="n"/>
      <c r="B3958" s="50" t="n"/>
      <c r="C3958" s="50" t="n"/>
      <c r="D3958" s="50" t="n"/>
      <c r="E3958" s="50" t="n"/>
      <c r="F3958" s="51" t="n"/>
      <c r="G3958" s="51" t="n"/>
      <c r="H3958" s="51" t="n"/>
      <c r="I3958" s="51" t="n"/>
      <c r="J3958" s="50" t="n"/>
      <c r="K3958" s="52">
        <f>IF(OR($A3958="",$E3958=""),"",IF($P3958=1,0,N($E3958)*N($F3958)-N($G3958)+N($H3958)))</f>
        <v/>
      </c>
      <c r="L3958" s="52">
        <f>IF(K3958="","",IF($P3958=1,0,N($E3958)*IFERROR(INDEX(Products!$D$8:$D$307,MATCH($D3958,Products!$A$8:$A$307,0)),0)))</f>
        <v/>
      </c>
      <c r="M3958" s="52">
        <f>IF(OR(K3958="",$O3958=0),IF(K3958="","",0),IF($P3958=1,0,K3958*(N(INDEX(Settings!$E$11:$E$18,$O3958))+N(INDEX(Settings!$G$11:$G$18,$O3958)))+N(INDEX(Settings!$F$11:$F$18,$O3958))))</f>
        <v/>
      </c>
      <c r="N3958" s="53">
        <f>IF(K3958="","",K3958-L3958-M3958-N($I3958)-$P3958*N(Settings!$D$20))</f>
        <v/>
      </c>
      <c r="O3958">
        <f>IF($C3958="",0,IFERROR(MATCH($C3958,Settings!$D$11:$D$18,0),0))</f>
        <v/>
      </c>
      <c r="P3958">
        <f>IF(LOWER(TRIM($J3958&amp;""))="x",1,0)</f>
        <v/>
      </c>
    </row>
    <row r="3959">
      <c r="A3959" s="49" t="n"/>
      <c r="B3959" s="50" t="n"/>
      <c r="C3959" s="50" t="n"/>
      <c r="D3959" s="50" t="n"/>
      <c r="E3959" s="50" t="n"/>
      <c r="F3959" s="51" t="n"/>
      <c r="G3959" s="51" t="n"/>
      <c r="H3959" s="51" t="n"/>
      <c r="I3959" s="51" t="n"/>
      <c r="J3959" s="50" t="n"/>
      <c r="K3959" s="52">
        <f>IF(OR($A3959="",$E3959=""),"",IF($P3959=1,0,N($E3959)*N($F3959)-N($G3959)+N($H3959)))</f>
        <v/>
      </c>
      <c r="L3959" s="52">
        <f>IF(K3959="","",IF($P3959=1,0,N($E3959)*IFERROR(INDEX(Products!$D$8:$D$307,MATCH($D3959,Products!$A$8:$A$307,0)),0)))</f>
        <v/>
      </c>
      <c r="M3959" s="52">
        <f>IF(OR(K3959="",$O3959=0),IF(K3959="","",0),IF($P3959=1,0,K3959*(N(INDEX(Settings!$E$11:$E$18,$O3959))+N(INDEX(Settings!$G$11:$G$18,$O3959)))+N(INDEX(Settings!$F$11:$F$18,$O3959))))</f>
        <v/>
      </c>
      <c r="N3959" s="53">
        <f>IF(K3959="","",K3959-L3959-M3959-N($I3959)-$P3959*N(Settings!$D$20))</f>
        <v/>
      </c>
      <c r="O3959">
        <f>IF($C3959="",0,IFERROR(MATCH($C3959,Settings!$D$11:$D$18,0),0))</f>
        <v/>
      </c>
      <c r="P3959">
        <f>IF(LOWER(TRIM($J3959&amp;""))="x",1,0)</f>
        <v/>
      </c>
    </row>
    <row r="3960">
      <c r="A3960" s="49" t="n"/>
      <c r="B3960" s="50" t="n"/>
      <c r="C3960" s="50" t="n"/>
      <c r="D3960" s="50" t="n"/>
      <c r="E3960" s="50" t="n"/>
      <c r="F3960" s="51" t="n"/>
      <c r="G3960" s="51" t="n"/>
      <c r="H3960" s="51" t="n"/>
      <c r="I3960" s="51" t="n"/>
      <c r="J3960" s="50" t="n"/>
      <c r="K3960" s="52">
        <f>IF(OR($A3960="",$E3960=""),"",IF($P3960=1,0,N($E3960)*N($F3960)-N($G3960)+N($H3960)))</f>
        <v/>
      </c>
      <c r="L3960" s="52">
        <f>IF(K3960="","",IF($P3960=1,0,N($E3960)*IFERROR(INDEX(Products!$D$8:$D$307,MATCH($D3960,Products!$A$8:$A$307,0)),0)))</f>
        <v/>
      </c>
      <c r="M3960" s="52">
        <f>IF(OR(K3960="",$O3960=0),IF(K3960="","",0),IF($P3960=1,0,K3960*(N(INDEX(Settings!$E$11:$E$18,$O3960))+N(INDEX(Settings!$G$11:$G$18,$O3960)))+N(INDEX(Settings!$F$11:$F$18,$O3960))))</f>
        <v/>
      </c>
      <c r="N3960" s="53">
        <f>IF(K3960="","",K3960-L3960-M3960-N($I3960)-$P3960*N(Settings!$D$20))</f>
        <v/>
      </c>
      <c r="O3960">
        <f>IF($C3960="",0,IFERROR(MATCH($C3960,Settings!$D$11:$D$18,0),0))</f>
        <v/>
      </c>
      <c r="P3960">
        <f>IF(LOWER(TRIM($J3960&amp;""))="x",1,0)</f>
        <v/>
      </c>
    </row>
    <row r="3961">
      <c r="A3961" s="49" t="n"/>
      <c r="B3961" s="50" t="n"/>
      <c r="C3961" s="50" t="n"/>
      <c r="D3961" s="50" t="n"/>
      <c r="E3961" s="50" t="n"/>
      <c r="F3961" s="51" t="n"/>
      <c r="G3961" s="51" t="n"/>
      <c r="H3961" s="51" t="n"/>
      <c r="I3961" s="51" t="n"/>
      <c r="J3961" s="50" t="n"/>
      <c r="K3961" s="52">
        <f>IF(OR($A3961="",$E3961=""),"",IF($P3961=1,0,N($E3961)*N($F3961)-N($G3961)+N($H3961)))</f>
        <v/>
      </c>
      <c r="L3961" s="52">
        <f>IF(K3961="","",IF($P3961=1,0,N($E3961)*IFERROR(INDEX(Products!$D$8:$D$307,MATCH($D3961,Products!$A$8:$A$307,0)),0)))</f>
        <v/>
      </c>
      <c r="M3961" s="52">
        <f>IF(OR(K3961="",$O3961=0),IF(K3961="","",0),IF($P3961=1,0,K3961*(N(INDEX(Settings!$E$11:$E$18,$O3961))+N(INDEX(Settings!$G$11:$G$18,$O3961)))+N(INDEX(Settings!$F$11:$F$18,$O3961))))</f>
        <v/>
      </c>
      <c r="N3961" s="53">
        <f>IF(K3961="","",K3961-L3961-M3961-N($I3961)-$P3961*N(Settings!$D$20))</f>
        <v/>
      </c>
      <c r="O3961">
        <f>IF($C3961="",0,IFERROR(MATCH($C3961,Settings!$D$11:$D$18,0),0))</f>
        <v/>
      </c>
      <c r="P3961">
        <f>IF(LOWER(TRIM($J3961&amp;""))="x",1,0)</f>
        <v/>
      </c>
    </row>
    <row r="3962">
      <c r="A3962" s="49" t="n"/>
      <c r="B3962" s="50" t="n"/>
      <c r="C3962" s="50" t="n"/>
      <c r="D3962" s="50" t="n"/>
      <c r="E3962" s="50" t="n"/>
      <c r="F3962" s="51" t="n"/>
      <c r="G3962" s="51" t="n"/>
      <c r="H3962" s="51" t="n"/>
      <c r="I3962" s="51" t="n"/>
      <c r="J3962" s="50" t="n"/>
      <c r="K3962" s="52">
        <f>IF(OR($A3962="",$E3962=""),"",IF($P3962=1,0,N($E3962)*N($F3962)-N($G3962)+N($H3962)))</f>
        <v/>
      </c>
      <c r="L3962" s="52">
        <f>IF(K3962="","",IF($P3962=1,0,N($E3962)*IFERROR(INDEX(Products!$D$8:$D$307,MATCH($D3962,Products!$A$8:$A$307,0)),0)))</f>
        <v/>
      </c>
      <c r="M3962" s="52">
        <f>IF(OR(K3962="",$O3962=0),IF(K3962="","",0),IF($P3962=1,0,K3962*(N(INDEX(Settings!$E$11:$E$18,$O3962))+N(INDEX(Settings!$G$11:$G$18,$O3962)))+N(INDEX(Settings!$F$11:$F$18,$O3962))))</f>
        <v/>
      </c>
      <c r="N3962" s="53">
        <f>IF(K3962="","",K3962-L3962-M3962-N($I3962)-$P3962*N(Settings!$D$20))</f>
        <v/>
      </c>
      <c r="O3962">
        <f>IF($C3962="",0,IFERROR(MATCH($C3962,Settings!$D$11:$D$18,0),0))</f>
        <v/>
      </c>
      <c r="P3962">
        <f>IF(LOWER(TRIM($J3962&amp;""))="x",1,0)</f>
        <v/>
      </c>
    </row>
    <row r="3963">
      <c r="A3963" s="49" t="n"/>
      <c r="B3963" s="50" t="n"/>
      <c r="C3963" s="50" t="n"/>
      <c r="D3963" s="50" t="n"/>
      <c r="E3963" s="50" t="n"/>
      <c r="F3963" s="51" t="n"/>
      <c r="G3963" s="51" t="n"/>
      <c r="H3963" s="51" t="n"/>
      <c r="I3963" s="51" t="n"/>
      <c r="J3963" s="50" t="n"/>
      <c r="K3963" s="52">
        <f>IF(OR($A3963="",$E3963=""),"",IF($P3963=1,0,N($E3963)*N($F3963)-N($G3963)+N($H3963)))</f>
        <v/>
      </c>
      <c r="L3963" s="52">
        <f>IF(K3963="","",IF($P3963=1,0,N($E3963)*IFERROR(INDEX(Products!$D$8:$D$307,MATCH($D3963,Products!$A$8:$A$307,0)),0)))</f>
        <v/>
      </c>
      <c r="M3963" s="52">
        <f>IF(OR(K3963="",$O3963=0),IF(K3963="","",0),IF($P3963=1,0,K3963*(N(INDEX(Settings!$E$11:$E$18,$O3963))+N(INDEX(Settings!$G$11:$G$18,$O3963)))+N(INDEX(Settings!$F$11:$F$18,$O3963))))</f>
        <v/>
      </c>
      <c r="N3963" s="53">
        <f>IF(K3963="","",K3963-L3963-M3963-N($I3963)-$P3963*N(Settings!$D$20))</f>
        <v/>
      </c>
      <c r="O3963">
        <f>IF($C3963="",0,IFERROR(MATCH($C3963,Settings!$D$11:$D$18,0),0))</f>
        <v/>
      </c>
      <c r="P3963">
        <f>IF(LOWER(TRIM($J3963&amp;""))="x",1,0)</f>
        <v/>
      </c>
    </row>
    <row r="3964">
      <c r="A3964" s="49" t="n"/>
      <c r="B3964" s="50" t="n"/>
      <c r="C3964" s="50" t="n"/>
      <c r="D3964" s="50" t="n"/>
      <c r="E3964" s="50" t="n"/>
      <c r="F3964" s="51" t="n"/>
      <c r="G3964" s="51" t="n"/>
      <c r="H3964" s="51" t="n"/>
      <c r="I3964" s="51" t="n"/>
      <c r="J3964" s="50" t="n"/>
      <c r="K3964" s="52">
        <f>IF(OR($A3964="",$E3964=""),"",IF($P3964=1,0,N($E3964)*N($F3964)-N($G3964)+N($H3964)))</f>
        <v/>
      </c>
      <c r="L3964" s="52">
        <f>IF(K3964="","",IF($P3964=1,0,N($E3964)*IFERROR(INDEX(Products!$D$8:$D$307,MATCH($D3964,Products!$A$8:$A$307,0)),0)))</f>
        <v/>
      </c>
      <c r="M3964" s="52">
        <f>IF(OR(K3964="",$O3964=0),IF(K3964="","",0),IF($P3964=1,0,K3964*(N(INDEX(Settings!$E$11:$E$18,$O3964))+N(INDEX(Settings!$G$11:$G$18,$O3964)))+N(INDEX(Settings!$F$11:$F$18,$O3964))))</f>
        <v/>
      </c>
      <c r="N3964" s="53">
        <f>IF(K3964="","",K3964-L3964-M3964-N($I3964)-$P3964*N(Settings!$D$20))</f>
        <v/>
      </c>
      <c r="O3964">
        <f>IF($C3964="",0,IFERROR(MATCH($C3964,Settings!$D$11:$D$18,0),0))</f>
        <v/>
      </c>
      <c r="P3964">
        <f>IF(LOWER(TRIM($J3964&amp;""))="x",1,0)</f>
        <v/>
      </c>
    </row>
    <row r="3965">
      <c r="A3965" s="49" t="n"/>
      <c r="B3965" s="50" t="n"/>
      <c r="C3965" s="50" t="n"/>
      <c r="D3965" s="50" t="n"/>
      <c r="E3965" s="50" t="n"/>
      <c r="F3965" s="51" t="n"/>
      <c r="G3965" s="51" t="n"/>
      <c r="H3965" s="51" t="n"/>
      <c r="I3965" s="51" t="n"/>
      <c r="J3965" s="50" t="n"/>
      <c r="K3965" s="52">
        <f>IF(OR($A3965="",$E3965=""),"",IF($P3965=1,0,N($E3965)*N($F3965)-N($G3965)+N($H3965)))</f>
        <v/>
      </c>
      <c r="L3965" s="52">
        <f>IF(K3965="","",IF($P3965=1,0,N($E3965)*IFERROR(INDEX(Products!$D$8:$D$307,MATCH($D3965,Products!$A$8:$A$307,0)),0)))</f>
        <v/>
      </c>
      <c r="M3965" s="52">
        <f>IF(OR(K3965="",$O3965=0),IF(K3965="","",0),IF($P3965=1,0,K3965*(N(INDEX(Settings!$E$11:$E$18,$O3965))+N(INDEX(Settings!$G$11:$G$18,$O3965)))+N(INDEX(Settings!$F$11:$F$18,$O3965))))</f>
        <v/>
      </c>
      <c r="N3965" s="53">
        <f>IF(K3965="","",K3965-L3965-M3965-N($I3965)-$P3965*N(Settings!$D$20))</f>
        <v/>
      </c>
      <c r="O3965">
        <f>IF($C3965="",0,IFERROR(MATCH($C3965,Settings!$D$11:$D$18,0),0))</f>
        <v/>
      </c>
      <c r="P3965">
        <f>IF(LOWER(TRIM($J3965&amp;""))="x",1,0)</f>
        <v/>
      </c>
    </row>
    <row r="3966">
      <c r="A3966" s="49" t="n"/>
      <c r="B3966" s="50" t="n"/>
      <c r="C3966" s="50" t="n"/>
      <c r="D3966" s="50" t="n"/>
      <c r="E3966" s="50" t="n"/>
      <c r="F3966" s="51" t="n"/>
      <c r="G3966" s="51" t="n"/>
      <c r="H3966" s="51" t="n"/>
      <c r="I3966" s="51" t="n"/>
      <c r="J3966" s="50" t="n"/>
      <c r="K3966" s="52">
        <f>IF(OR($A3966="",$E3966=""),"",IF($P3966=1,0,N($E3966)*N($F3966)-N($G3966)+N($H3966)))</f>
        <v/>
      </c>
      <c r="L3966" s="52">
        <f>IF(K3966="","",IF($P3966=1,0,N($E3966)*IFERROR(INDEX(Products!$D$8:$D$307,MATCH($D3966,Products!$A$8:$A$307,0)),0)))</f>
        <v/>
      </c>
      <c r="M3966" s="52">
        <f>IF(OR(K3966="",$O3966=0),IF(K3966="","",0),IF($P3966=1,0,K3966*(N(INDEX(Settings!$E$11:$E$18,$O3966))+N(INDEX(Settings!$G$11:$G$18,$O3966)))+N(INDEX(Settings!$F$11:$F$18,$O3966))))</f>
        <v/>
      </c>
      <c r="N3966" s="53">
        <f>IF(K3966="","",K3966-L3966-M3966-N($I3966)-$P3966*N(Settings!$D$20))</f>
        <v/>
      </c>
      <c r="O3966">
        <f>IF($C3966="",0,IFERROR(MATCH($C3966,Settings!$D$11:$D$18,0),0))</f>
        <v/>
      </c>
      <c r="P3966">
        <f>IF(LOWER(TRIM($J3966&amp;""))="x",1,0)</f>
        <v/>
      </c>
    </row>
    <row r="3967">
      <c r="A3967" s="49" t="n"/>
      <c r="B3967" s="50" t="n"/>
      <c r="C3967" s="50" t="n"/>
      <c r="D3967" s="50" t="n"/>
      <c r="E3967" s="50" t="n"/>
      <c r="F3967" s="51" t="n"/>
      <c r="G3967" s="51" t="n"/>
      <c r="H3967" s="51" t="n"/>
      <c r="I3967" s="51" t="n"/>
      <c r="J3967" s="50" t="n"/>
      <c r="K3967" s="52">
        <f>IF(OR($A3967="",$E3967=""),"",IF($P3967=1,0,N($E3967)*N($F3967)-N($G3967)+N($H3967)))</f>
        <v/>
      </c>
      <c r="L3967" s="52">
        <f>IF(K3967="","",IF($P3967=1,0,N($E3967)*IFERROR(INDEX(Products!$D$8:$D$307,MATCH($D3967,Products!$A$8:$A$307,0)),0)))</f>
        <v/>
      </c>
      <c r="M3967" s="52">
        <f>IF(OR(K3967="",$O3967=0),IF(K3967="","",0),IF($P3967=1,0,K3967*(N(INDEX(Settings!$E$11:$E$18,$O3967))+N(INDEX(Settings!$G$11:$G$18,$O3967)))+N(INDEX(Settings!$F$11:$F$18,$O3967))))</f>
        <v/>
      </c>
      <c r="N3967" s="53">
        <f>IF(K3967="","",K3967-L3967-M3967-N($I3967)-$P3967*N(Settings!$D$20))</f>
        <v/>
      </c>
      <c r="O3967">
        <f>IF($C3967="",0,IFERROR(MATCH($C3967,Settings!$D$11:$D$18,0),0))</f>
        <v/>
      </c>
      <c r="P3967">
        <f>IF(LOWER(TRIM($J3967&amp;""))="x",1,0)</f>
        <v/>
      </c>
    </row>
    <row r="3968">
      <c r="A3968" s="49" t="n"/>
      <c r="B3968" s="50" t="n"/>
      <c r="C3968" s="50" t="n"/>
      <c r="D3968" s="50" t="n"/>
      <c r="E3968" s="50" t="n"/>
      <c r="F3968" s="51" t="n"/>
      <c r="G3968" s="51" t="n"/>
      <c r="H3968" s="51" t="n"/>
      <c r="I3968" s="51" t="n"/>
      <c r="J3968" s="50" t="n"/>
      <c r="K3968" s="52">
        <f>IF(OR($A3968="",$E3968=""),"",IF($P3968=1,0,N($E3968)*N($F3968)-N($G3968)+N($H3968)))</f>
        <v/>
      </c>
      <c r="L3968" s="52">
        <f>IF(K3968="","",IF($P3968=1,0,N($E3968)*IFERROR(INDEX(Products!$D$8:$D$307,MATCH($D3968,Products!$A$8:$A$307,0)),0)))</f>
        <v/>
      </c>
      <c r="M3968" s="52">
        <f>IF(OR(K3968="",$O3968=0),IF(K3968="","",0),IF($P3968=1,0,K3968*(N(INDEX(Settings!$E$11:$E$18,$O3968))+N(INDEX(Settings!$G$11:$G$18,$O3968)))+N(INDEX(Settings!$F$11:$F$18,$O3968))))</f>
        <v/>
      </c>
      <c r="N3968" s="53">
        <f>IF(K3968="","",K3968-L3968-M3968-N($I3968)-$P3968*N(Settings!$D$20))</f>
        <v/>
      </c>
      <c r="O3968">
        <f>IF($C3968="",0,IFERROR(MATCH($C3968,Settings!$D$11:$D$18,0),0))</f>
        <v/>
      </c>
      <c r="P3968">
        <f>IF(LOWER(TRIM($J3968&amp;""))="x",1,0)</f>
        <v/>
      </c>
    </row>
    <row r="3969">
      <c r="A3969" s="49" t="n"/>
      <c r="B3969" s="50" t="n"/>
      <c r="C3969" s="50" t="n"/>
      <c r="D3969" s="50" t="n"/>
      <c r="E3969" s="50" t="n"/>
      <c r="F3969" s="51" t="n"/>
      <c r="G3969" s="51" t="n"/>
      <c r="H3969" s="51" t="n"/>
      <c r="I3969" s="51" t="n"/>
      <c r="J3969" s="50" t="n"/>
      <c r="K3969" s="52">
        <f>IF(OR($A3969="",$E3969=""),"",IF($P3969=1,0,N($E3969)*N($F3969)-N($G3969)+N($H3969)))</f>
        <v/>
      </c>
      <c r="L3969" s="52">
        <f>IF(K3969="","",IF($P3969=1,0,N($E3969)*IFERROR(INDEX(Products!$D$8:$D$307,MATCH($D3969,Products!$A$8:$A$307,0)),0)))</f>
        <v/>
      </c>
      <c r="M3969" s="52">
        <f>IF(OR(K3969="",$O3969=0),IF(K3969="","",0),IF($P3969=1,0,K3969*(N(INDEX(Settings!$E$11:$E$18,$O3969))+N(INDEX(Settings!$G$11:$G$18,$O3969)))+N(INDEX(Settings!$F$11:$F$18,$O3969))))</f>
        <v/>
      </c>
      <c r="N3969" s="53">
        <f>IF(K3969="","",K3969-L3969-M3969-N($I3969)-$P3969*N(Settings!$D$20))</f>
        <v/>
      </c>
      <c r="O3969">
        <f>IF($C3969="",0,IFERROR(MATCH($C3969,Settings!$D$11:$D$18,0),0))</f>
        <v/>
      </c>
      <c r="P3969">
        <f>IF(LOWER(TRIM($J3969&amp;""))="x",1,0)</f>
        <v/>
      </c>
    </row>
    <row r="3970">
      <c r="A3970" s="49" t="n"/>
      <c r="B3970" s="50" t="n"/>
      <c r="C3970" s="50" t="n"/>
      <c r="D3970" s="50" t="n"/>
      <c r="E3970" s="50" t="n"/>
      <c r="F3970" s="51" t="n"/>
      <c r="G3970" s="51" t="n"/>
      <c r="H3970" s="51" t="n"/>
      <c r="I3970" s="51" t="n"/>
      <c r="J3970" s="50" t="n"/>
      <c r="K3970" s="52">
        <f>IF(OR($A3970="",$E3970=""),"",IF($P3970=1,0,N($E3970)*N($F3970)-N($G3970)+N($H3970)))</f>
        <v/>
      </c>
      <c r="L3970" s="52">
        <f>IF(K3970="","",IF($P3970=1,0,N($E3970)*IFERROR(INDEX(Products!$D$8:$D$307,MATCH($D3970,Products!$A$8:$A$307,0)),0)))</f>
        <v/>
      </c>
      <c r="M3970" s="52">
        <f>IF(OR(K3970="",$O3970=0),IF(K3970="","",0),IF($P3970=1,0,K3970*(N(INDEX(Settings!$E$11:$E$18,$O3970))+N(INDEX(Settings!$G$11:$G$18,$O3970)))+N(INDEX(Settings!$F$11:$F$18,$O3970))))</f>
        <v/>
      </c>
      <c r="N3970" s="53">
        <f>IF(K3970="","",K3970-L3970-M3970-N($I3970)-$P3970*N(Settings!$D$20))</f>
        <v/>
      </c>
      <c r="O3970">
        <f>IF($C3970="",0,IFERROR(MATCH($C3970,Settings!$D$11:$D$18,0),0))</f>
        <v/>
      </c>
      <c r="P3970">
        <f>IF(LOWER(TRIM($J3970&amp;""))="x",1,0)</f>
        <v/>
      </c>
    </row>
    <row r="3971">
      <c r="A3971" s="49" t="n"/>
      <c r="B3971" s="50" t="n"/>
      <c r="C3971" s="50" t="n"/>
      <c r="D3971" s="50" t="n"/>
      <c r="E3971" s="50" t="n"/>
      <c r="F3971" s="51" t="n"/>
      <c r="G3971" s="51" t="n"/>
      <c r="H3971" s="51" t="n"/>
      <c r="I3971" s="51" t="n"/>
      <c r="J3971" s="50" t="n"/>
      <c r="K3971" s="52">
        <f>IF(OR($A3971="",$E3971=""),"",IF($P3971=1,0,N($E3971)*N($F3971)-N($G3971)+N($H3971)))</f>
        <v/>
      </c>
      <c r="L3971" s="52">
        <f>IF(K3971="","",IF($P3971=1,0,N($E3971)*IFERROR(INDEX(Products!$D$8:$D$307,MATCH($D3971,Products!$A$8:$A$307,0)),0)))</f>
        <v/>
      </c>
      <c r="M3971" s="52">
        <f>IF(OR(K3971="",$O3971=0),IF(K3971="","",0),IF($P3971=1,0,K3971*(N(INDEX(Settings!$E$11:$E$18,$O3971))+N(INDEX(Settings!$G$11:$G$18,$O3971)))+N(INDEX(Settings!$F$11:$F$18,$O3971))))</f>
        <v/>
      </c>
      <c r="N3971" s="53">
        <f>IF(K3971="","",K3971-L3971-M3971-N($I3971)-$P3971*N(Settings!$D$20))</f>
        <v/>
      </c>
      <c r="O3971">
        <f>IF($C3971="",0,IFERROR(MATCH($C3971,Settings!$D$11:$D$18,0),0))</f>
        <v/>
      </c>
      <c r="P3971">
        <f>IF(LOWER(TRIM($J3971&amp;""))="x",1,0)</f>
        <v/>
      </c>
    </row>
    <row r="3972">
      <c r="A3972" s="49" t="n"/>
      <c r="B3972" s="50" t="n"/>
      <c r="C3972" s="50" t="n"/>
      <c r="D3972" s="50" t="n"/>
      <c r="E3972" s="50" t="n"/>
      <c r="F3972" s="51" t="n"/>
      <c r="G3972" s="51" t="n"/>
      <c r="H3972" s="51" t="n"/>
      <c r="I3972" s="51" t="n"/>
      <c r="J3972" s="50" t="n"/>
      <c r="K3972" s="52">
        <f>IF(OR($A3972="",$E3972=""),"",IF($P3972=1,0,N($E3972)*N($F3972)-N($G3972)+N($H3972)))</f>
        <v/>
      </c>
      <c r="L3972" s="52">
        <f>IF(K3972="","",IF($P3972=1,0,N($E3972)*IFERROR(INDEX(Products!$D$8:$D$307,MATCH($D3972,Products!$A$8:$A$307,0)),0)))</f>
        <v/>
      </c>
      <c r="M3972" s="52">
        <f>IF(OR(K3972="",$O3972=0),IF(K3972="","",0),IF($P3972=1,0,K3972*(N(INDEX(Settings!$E$11:$E$18,$O3972))+N(INDEX(Settings!$G$11:$G$18,$O3972)))+N(INDEX(Settings!$F$11:$F$18,$O3972))))</f>
        <v/>
      </c>
      <c r="N3972" s="53">
        <f>IF(K3972="","",K3972-L3972-M3972-N($I3972)-$P3972*N(Settings!$D$20))</f>
        <v/>
      </c>
      <c r="O3972">
        <f>IF($C3972="",0,IFERROR(MATCH($C3972,Settings!$D$11:$D$18,0),0))</f>
        <v/>
      </c>
      <c r="P3972">
        <f>IF(LOWER(TRIM($J3972&amp;""))="x",1,0)</f>
        <v/>
      </c>
    </row>
    <row r="3973">
      <c r="A3973" s="49" t="n"/>
      <c r="B3973" s="50" t="n"/>
      <c r="C3973" s="50" t="n"/>
      <c r="D3973" s="50" t="n"/>
      <c r="E3973" s="50" t="n"/>
      <c r="F3973" s="51" t="n"/>
      <c r="G3973" s="51" t="n"/>
      <c r="H3973" s="51" t="n"/>
      <c r="I3973" s="51" t="n"/>
      <c r="J3973" s="50" t="n"/>
      <c r="K3973" s="52">
        <f>IF(OR($A3973="",$E3973=""),"",IF($P3973=1,0,N($E3973)*N($F3973)-N($G3973)+N($H3973)))</f>
        <v/>
      </c>
      <c r="L3973" s="52">
        <f>IF(K3973="","",IF($P3973=1,0,N($E3973)*IFERROR(INDEX(Products!$D$8:$D$307,MATCH($D3973,Products!$A$8:$A$307,0)),0)))</f>
        <v/>
      </c>
      <c r="M3973" s="52">
        <f>IF(OR(K3973="",$O3973=0),IF(K3973="","",0),IF($P3973=1,0,K3973*(N(INDEX(Settings!$E$11:$E$18,$O3973))+N(INDEX(Settings!$G$11:$G$18,$O3973)))+N(INDEX(Settings!$F$11:$F$18,$O3973))))</f>
        <v/>
      </c>
      <c r="N3973" s="53">
        <f>IF(K3973="","",K3973-L3973-M3973-N($I3973)-$P3973*N(Settings!$D$20))</f>
        <v/>
      </c>
      <c r="O3973">
        <f>IF($C3973="",0,IFERROR(MATCH($C3973,Settings!$D$11:$D$18,0),0))</f>
        <v/>
      </c>
      <c r="P3973">
        <f>IF(LOWER(TRIM($J3973&amp;""))="x",1,0)</f>
        <v/>
      </c>
    </row>
    <row r="3974">
      <c r="A3974" s="49" t="n"/>
      <c r="B3974" s="50" t="n"/>
      <c r="C3974" s="50" t="n"/>
      <c r="D3974" s="50" t="n"/>
      <c r="E3974" s="50" t="n"/>
      <c r="F3974" s="51" t="n"/>
      <c r="G3974" s="51" t="n"/>
      <c r="H3974" s="51" t="n"/>
      <c r="I3974" s="51" t="n"/>
      <c r="J3974" s="50" t="n"/>
      <c r="K3974" s="52">
        <f>IF(OR($A3974="",$E3974=""),"",IF($P3974=1,0,N($E3974)*N($F3974)-N($G3974)+N($H3974)))</f>
        <v/>
      </c>
      <c r="L3974" s="52">
        <f>IF(K3974="","",IF($P3974=1,0,N($E3974)*IFERROR(INDEX(Products!$D$8:$D$307,MATCH($D3974,Products!$A$8:$A$307,0)),0)))</f>
        <v/>
      </c>
      <c r="M3974" s="52">
        <f>IF(OR(K3974="",$O3974=0),IF(K3974="","",0),IF($P3974=1,0,K3974*(N(INDEX(Settings!$E$11:$E$18,$O3974))+N(INDEX(Settings!$G$11:$G$18,$O3974)))+N(INDEX(Settings!$F$11:$F$18,$O3974))))</f>
        <v/>
      </c>
      <c r="N3974" s="53">
        <f>IF(K3974="","",K3974-L3974-M3974-N($I3974)-$P3974*N(Settings!$D$20))</f>
        <v/>
      </c>
      <c r="O3974">
        <f>IF($C3974="",0,IFERROR(MATCH($C3974,Settings!$D$11:$D$18,0),0))</f>
        <v/>
      </c>
      <c r="P3974">
        <f>IF(LOWER(TRIM($J3974&amp;""))="x",1,0)</f>
        <v/>
      </c>
    </row>
    <row r="3975">
      <c r="A3975" s="49" t="n"/>
      <c r="B3975" s="50" t="n"/>
      <c r="C3975" s="50" t="n"/>
      <c r="D3975" s="50" t="n"/>
      <c r="E3975" s="50" t="n"/>
      <c r="F3975" s="51" t="n"/>
      <c r="G3975" s="51" t="n"/>
      <c r="H3975" s="51" t="n"/>
      <c r="I3975" s="51" t="n"/>
      <c r="J3975" s="50" t="n"/>
      <c r="K3975" s="52">
        <f>IF(OR($A3975="",$E3975=""),"",IF($P3975=1,0,N($E3975)*N($F3975)-N($G3975)+N($H3975)))</f>
        <v/>
      </c>
      <c r="L3975" s="52">
        <f>IF(K3975="","",IF($P3975=1,0,N($E3975)*IFERROR(INDEX(Products!$D$8:$D$307,MATCH($D3975,Products!$A$8:$A$307,0)),0)))</f>
        <v/>
      </c>
      <c r="M3975" s="52">
        <f>IF(OR(K3975="",$O3975=0),IF(K3975="","",0),IF($P3975=1,0,K3975*(N(INDEX(Settings!$E$11:$E$18,$O3975))+N(INDEX(Settings!$G$11:$G$18,$O3975)))+N(INDEX(Settings!$F$11:$F$18,$O3975))))</f>
        <v/>
      </c>
      <c r="N3975" s="53">
        <f>IF(K3975="","",K3975-L3975-M3975-N($I3975)-$P3975*N(Settings!$D$20))</f>
        <v/>
      </c>
      <c r="O3975">
        <f>IF($C3975="",0,IFERROR(MATCH($C3975,Settings!$D$11:$D$18,0),0))</f>
        <v/>
      </c>
      <c r="P3975">
        <f>IF(LOWER(TRIM($J3975&amp;""))="x",1,0)</f>
        <v/>
      </c>
    </row>
    <row r="3976">
      <c r="A3976" s="49" t="n"/>
      <c r="B3976" s="50" t="n"/>
      <c r="C3976" s="50" t="n"/>
      <c r="D3976" s="50" t="n"/>
      <c r="E3976" s="50" t="n"/>
      <c r="F3976" s="51" t="n"/>
      <c r="G3976" s="51" t="n"/>
      <c r="H3976" s="51" t="n"/>
      <c r="I3976" s="51" t="n"/>
      <c r="J3976" s="50" t="n"/>
      <c r="K3976" s="52">
        <f>IF(OR($A3976="",$E3976=""),"",IF($P3976=1,0,N($E3976)*N($F3976)-N($G3976)+N($H3976)))</f>
        <v/>
      </c>
      <c r="L3976" s="52">
        <f>IF(K3976="","",IF($P3976=1,0,N($E3976)*IFERROR(INDEX(Products!$D$8:$D$307,MATCH($D3976,Products!$A$8:$A$307,0)),0)))</f>
        <v/>
      </c>
      <c r="M3976" s="52">
        <f>IF(OR(K3976="",$O3976=0),IF(K3976="","",0),IF($P3976=1,0,K3976*(N(INDEX(Settings!$E$11:$E$18,$O3976))+N(INDEX(Settings!$G$11:$G$18,$O3976)))+N(INDEX(Settings!$F$11:$F$18,$O3976))))</f>
        <v/>
      </c>
      <c r="N3976" s="53">
        <f>IF(K3976="","",K3976-L3976-M3976-N($I3976)-$P3976*N(Settings!$D$20))</f>
        <v/>
      </c>
      <c r="O3976">
        <f>IF($C3976="",0,IFERROR(MATCH($C3976,Settings!$D$11:$D$18,0),0))</f>
        <v/>
      </c>
      <c r="P3976">
        <f>IF(LOWER(TRIM($J3976&amp;""))="x",1,0)</f>
        <v/>
      </c>
    </row>
    <row r="3977">
      <c r="A3977" s="49" t="n"/>
      <c r="B3977" s="50" t="n"/>
      <c r="C3977" s="50" t="n"/>
      <c r="D3977" s="50" t="n"/>
      <c r="E3977" s="50" t="n"/>
      <c r="F3977" s="51" t="n"/>
      <c r="G3977" s="51" t="n"/>
      <c r="H3977" s="51" t="n"/>
      <c r="I3977" s="51" t="n"/>
      <c r="J3977" s="50" t="n"/>
      <c r="K3977" s="52">
        <f>IF(OR($A3977="",$E3977=""),"",IF($P3977=1,0,N($E3977)*N($F3977)-N($G3977)+N($H3977)))</f>
        <v/>
      </c>
      <c r="L3977" s="52">
        <f>IF(K3977="","",IF($P3977=1,0,N($E3977)*IFERROR(INDEX(Products!$D$8:$D$307,MATCH($D3977,Products!$A$8:$A$307,0)),0)))</f>
        <v/>
      </c>
      <c r="M3977" s="52">
        <f>IF(OR(K3977="",$O3977=0),IF(K3977="","",0),IF($P3977=1,0,K3977*(N(INDEX(Settings!$E$11:$E$18,$O3977))+N(INDEX(Settings!$G$11:$G$18,$O3977)))+N(INDEX(Settings!$F$11:$F$18,$O3977))))</f>
        <v/>
      </c>
      <c r="N3977" s="53">
        <f>IF(K3977="","",K3977-L3977-M3977-N($I3977)-$P3977*N(Settings!$D$20))</f>
        <v/>
      </c>
      <c r="O3977">
        <f>IF($C3977="",0,IFERROR(MATCH($C3977,Settings!$D$11:$D$18,0),0))</f>
        <v/>
      </c>
      <c r="P3977">
        <f>IF(LOWER(TRIM($J3977&amp;""))="x",1,0)</f>
        <v/>
      </c>
    </row>
    <row r="3978">
      <c r="A3978" s="49" t="n"/>
      <c r="B3978" s="50" t="n"/>
      <c r="C3978" s="50" t="n"/>
      <c r="D3978" s="50" t="n"/>
      <c r="E3978" s="50" t="n"/>
      <c r="F3978" s="51" t="n"/>
      <c r="G3978" s="51" t="n"/>
      <c r="H3978" s="51" t="n"/>
      <c r="I3978" s="51" t="n"/>
      <c r="J3978" s="50" t="n"/>
      <c r="K3978" s="52">
        <f>IF(OR($A3978="",$E3978=""),"",IF($P3978=1,0,N($E3978)*N($F3978)-N($G3978)+N($H3978)))</f>
        <v/>
      </c>
      <c r="L3978" s="52">
        <f>IF(K3978="","",IF($P3978=1,0,N($E3978)*IFERROR(INDEX(Products!$D$8:$D$307,MATCH($D3978,Products!$A$8:$A$307,0)),0)))</f>
        <v/>
      </c>
      <c r="M3978" s="52">
        <f>IF(OR(K3978="",$O3978=0),IF(K3978="","",0),IF($P3978=1,0,K3978*(N(INDEX(Settings!$E$11:$E$18,$O3978))+N(INDEX(Settings!$G$11:$G$18,$O3978)))+N(INDEX(Settings!$F$11:$F$18,$O3978))))</f>
        <v/>
      </c>
      <c r="N3978" s="53">
        <f>IF(K3978="","",K3978-L3978-M3978-N($I3978)-$P3978*N(Settings!$D$20))</f>
        <v/>
      </c>
      <c r="O3978">
        <f>IF($C3978="",0,IFERROR(MATCH($C3978,Settings!$D$11:$D$18,0),0))</f>
        <v/>
      </c>
      <c r="P3978">
        <f>IF(LOWER(TRIM($J3978&amp;""))="x",1,0)</f>
        <v/>
      </c>
    </row>
    <row r="3979">
      <c r="A3979" s="49" t="n"/>
      <c r="B3979" s="50" t="n"/>
      <c r="C3979" s="50" t="n"/>
      <c r="D3979" s="50" t="n"/>
      <c r="E3979" s="50" t="n"/>
      <c r="F3979" s="51" t="n"/>
      <c r="G3979" s="51" t="n"/>
      <c r="H3979" s="51" t="n"/>
      <c r="I3979" s="51" t="n"/>
      <c r="J3979" s="50" t="n"/>
      <c r="K3979" s="52">
        <f>IF(OR($A3979="",$E3979=""),"",IF($P3979=1,0,N($E3979)*N($F3979)-N($G3979)+N($H3979)))</f>
        <v/>
      </c>
      <c r="L3979" s="52">
        <f>IF(K3979="","",IF($P3979=1,0,N($E3979)*IFERROR(INDEX(Products!$D$8:$D$307,MATCH($D3979,Products!$A$8:$A$307,0)),0)))</f>
        <v/>
      </c>
      <c r="M3979" s="52">
        <f>IF(OR(K3979="",$O3979=0),IF(K3979="","",0),IF($P3979=1,0,K3979*(N(INDEX(Settings!$E$11:$E$18,$O3979))+N(INDEX(Settings!$G$11:$G$18,$O3979)))+N(INDEX(Settings!$F$11:$F$18,$O3979))))</f>
        <v/>
      </c>
      <c r="N3979" s="53">
        <f>IF(K3979="","",K3979-L3979-M3979-N($I3979)-$P3979*N(Settings!$D$20))</f>
        <v/>
      </c>
      <c r="O3979">
        <f>IF($C3979="",0,IFERROR(MATCH($C3979,Settings!$D$11:$D$18,0),0))</f>
        <v/>
      </c>
      <c r="P3979">
        <f>IF(LOWER(TRIM($J3979&amp;""))="x",1,0)</f>
        <v/>
      </c>
    </row>
    <row r="3980">
      <c r="A3980" s="49" t="n"/>
      <c r="B3980" s="50" t="n"/>
      <c r="C3980" s="50" t="n"/>
      <c r="D3980" s="50" t="n"/>
      <c r="E3980" s="50" t="n"/>
      <c r="F3980" s="51" t="n"/>
      <c r="G3980" s="51" t="n"/>
      <c r="H3980" s="51" t="n"/>
      <c r="I3980" s="51" t="n"/>
      <c r="J3980" s="50" t="n"/>
      <c r="K3980" s="52">
        <f>IF(OR($A3980="",$E3980=""),"",IF($P3980=1,0,N($E3980)*N($F3980)-N($G3980)+N($H3980)))</f>
        <v/>
      </c>
      <c r="L3980" s="52">
        <f>IF(K3980="","",IF($P3980=1,0,N($E3980)*IFERROR(INDEX(Products!$D$8:$D$307,MATCH($D3980,Products!$A$8:$A$307,0)),0)))</f>
        <v/>
      </c>
      <c r="M3980" s="52">
        <f>IF(OR(K3980="",$O3980=0),IF(K3980="","",0),IF($P3980=1,0,K3980*(N(INDEX(Settings!$E$11:$E$18,$O3980))+N(INDEX(Settings!$G$11:$G$18,$O3980)))+N(INDEX(Settings!$F$11:$F$18,$O3980))))</f>
        <v/>
      </c>
      <c r="N3980" s="53">
        <f>IF(K3980="","",K3980-L3980-M3980-N($I3980)-$P3980*N(Settings!$D$20))</f>
        <v/>
      </c>
      <c r="O3980">
        <f>IF($C3980="",0,IFERROR(MATCH($C3980,Settings!$D$11:$D$18,0),0))</f>
        <v/>
      </c>
      <c r="P3980">
        <f>IF(LOWER(TRIM($J3980&amp;""))="x",1,0)</f>
        <v/>
      </c>
    </row>
    <row r="3981">
      <c r="A3981" s="49" t="n"/>
      <c r="B3981" s="50" t="n"/>
      <c r="C3981" s="50" t="n"/>
      <c r="D3981" s="50" t="n"/>
      <c r="E3981" s="50" t="n"/>
      <c r="F3981" s="51" t="n"/>
      <c r="G3981" s="51" t="n"/>
      <c r="H3981" s="51" t="n"/>
      <c r="I3981" s="51" t="n"/>
      <c r="J3981" s="50" t="n"/>
      <c r="K3981" s="52">
        <f>IF(OR($A3981="",$E3981=""),"",IF($P3981=1,0,N($E3981)*N($F3981)-N($G3981)+N($H3981)))</f>
        <v/>
      </c>
      <c r="L3981" s="52">
        <f>IF(K3981="","",IF($P3981=1,0,N($E3981)*IFERROR(INDEX(Products!$D$8:$D$307,MATCH($D3981,Products!$A$8:$A$307,0)),0)))</f>
        <v/>
      </c>
      <c r="M3981" s="52">
        <f>IF(OR(K3981="",$O3981=0),IF(K3981="","",0),IF($P3981=1,0,K3981*(N(INDEX(Settings!$E$11:$E$18,$O3981))+N(INDEX(Settings!$G$11:$G$18,$O3981)))+N(INDEX(Settings!$F$11:$F$18,$O3981))))</f>
        <v/>
      </c>
      <c r="N3981" s="53">
        <f>IF(K3981="","",K3981-L3981-M3981-N($I3981)-$P3981*N(Settings!$D$20))</f>
        <v/>
      </c>
      <c r="O3981">
        <f>IF($C3981="",0,IFERROR(MATCH($C3981,Settings!$D$11:$D$18,0),0))</f>
        <v/>
      </c>
      <c r="P3981">
        <f>IF(LOWER(TRIM($J3981&amp;""))="x",1,0)</f>
        <v/>
      </c>
    </row>
    <row r="3982">
      <c r="A3982" s="49" t="n"/>
      <c r="B3982" s="50" t="n"/>
      <c r="C3982" s="50" t="n"/>
      <c r="D3982" s="50" t="n"/>
      <c r="E3982" s="50" t="n"/>
      <c r="F3982" s="51" t="n"/>
      <c r="G3982" s="51" t="n"/>
      <c r="H3982" s="51" t="n"/>
      <c r="I3982" s="51" t="n"/>
      <c r="J3982" s="50" t="n"/>
      <c r="K3982" s="52">
        <f>IF(OR($A3982="",$E3982=""),"",IF($P3982=1,0,N($E3982)*N($F3982)-N($G3982)+N($H3982)))</f>
        <v/>
      </c>
      <c r="L3982" s="52">
        <f>IF(K3982="","",IF($P3982=1,0,N($E3982)*IFERROR(INDEX(Products!$D$8:$D$307,MATCH($D3982,Products!$A$8:$A$307,0)),0)))</f>
        <v/>
      </c>
      <c r="M3982" s="52">
        <f>IF(OR(K3982="",$O3982=0),IF(K3982="","",0),IF($P3982=1,0,K3982*(N(INDEX(Settings!$E$11:$E$18,$O3982))+N(INDEX(Settings!$G$11:$G$18,$O3982)))+N(INDEX(Settings!$F$11:$F$18,$O3982))))</f>
        <v/>
      </c>
      <c r="N3982" s="53">
        <f>IF(K3982="","",K3982-L3982-M3982-N($I3982)-$P3982*N(Settings!$D$20))</f>
        <v/>
      </c>
      <c r="O3982">
        <f>IF($C3982="",0,IFERROR(MATCH($C3982,Settings!$D$11:$D$18,0),0))</f>
        <v/>
      </c>
      <c r="P3982">
        <f>IF(LOWER(TRIM($J3982&amp;""))="x",1,0)</f>
        <v/>
      </c>
    </row>
    <row r="3983">
      <c r="A3983" s="49" t="n"/>
      <c r="B3983" s="50" t="n"/>
      <c r="C3983" s="50" t="n"/>
      <c r="D3983" s="50" t="n"/>
      <c r="E3983" s="50" t="n"/>
      <c r="F3983" s="51" t="n"/>
      <c r="G3983" s="51" t="n"/>
      <c r="H3983" s="51" t="n"/>
      <c r="I3983" s="51" t="n"/>
      <c r="J3983" s="50" t="n"/>
      <c r="K3983" s="52">
        <f>IF(OR($A3983="",$E3983=""),"",IF($P3983=1,0,N($E3983)*N($F3983)-N($G3983)+N($H3983)))</f>
        <v/>
      </c>
      <c r="L3983" s="52">
        <f>IF(K3983="","",IF($P3983=1,0,N($E3983)*IFERROR(INDEX(Products!$D$8:$D$307,MATCH($D3983,Products!$A$8:$A$307,0)),0)))</f>
        <v/>
      </c>
      <c r="M3983" s="52">
        <f>IF(OR(K3983="",$O3983=0),IF(K3983="","",0),IF($P3983=1,0,K3983*(N(INDEX(Settings!$E$11:$E$18,$O3983))+N(INDEX(Settings!$G$11:$G$18,$O3983)))+N(INDEX(Settings!$F$11:$F$18,$O3983))))</f>
        <v/>
      </c>
      <c r="N3983" s="53">
        <f>IF(K3983="","",K3983-L3983-M3983-N($I3983)-$P3983*N(Settings!$D$20))</f>
        <v/>
      </c>
      <c r="O3983">
        <f>IF($C3983="",0,IFERROR(MATCH($C3983,Settings!$D$11:$D$18,0),0))</f>
        <v/>
      </c>
      <c r="P3983">
        <f>IF(LOWER(TRIM($J3983&amp;""))="x",1,0)</f>
        <v/>
      </c>
    </row>
    <row r="3984">
      <c r="A3984" s="49" t="n"/>
      <c r="B3984" s="50" t="n"/>
      <c r="C3984" s="50" t="n"/>
      <c r="D3984" s="50" t="n"/>
      <c r="E3984" s="50" t="n"/>
      <c r="F3984" s="51" t="n"/>
      <c r="G3984" s="51" t="n"/>
      <c r="H3984" s="51" t="n"/>
      <c r="I3984" s="51" t="n"/>
      <c r="J3984" s="50" t="n"/>
      <c r="K3984" s="52">
        <f>IF(OR($A3984="",$E3984=""),"",IF($P3984=1,0,N($E3984)*N($F3984)-N($G3984)+N($H3984)))</f>
        <v/>
      </c>
      <c r="L3984" s="52">
        <f>IF(K3984="","",IF($P3984=1,0,N($E3984)*IFERROR(INDEX(Products!$D$8:$D$307,MATCH($D3984,Products!$A$8:$A$307,0)),0)))</f>
        <v/>
      </c>
      <c r="M3984" s="52">
        <f>IF(OR(K3984="",$O3984=0),IF(K3984="","",0),IF($P3984=1,0,K3984*(N(INDEX(Settings!$E$11:$E$18,$O3984))+N(INDEX(Settings!$G$11:$G$18,$O3984)))+N(INDEX(Settings!$F$11:$F$18,$O3984))))</f>
        <v/>
      </c>
      <c r="N3984" s="53">
        <f>IF(K3984="","",K3984-L3984-M3984-N($I3984)-$P3984*N(Settings!$D$20))</f>
        <v/>
      </c>
      <c r="O3984">
        <f>IF($C3984="",0,IFERROR(MATCH($C3984,Settings!$D$11:$D$18,0),0))</f>
        <v/>
      </c>
      <c r="P3984">
        <f>IF(LOWER(TRIM($J3984&amp;""))="x",1,0)</f>
        <v/>
      </c>
    </row>
    <row r="3985">
      <c r="A3985" s="49" t="n"/>
      <c r="B3985" s="50" t="n"/>
      <c r="C3985" s="50" t="n"/>
      <c r="D3985" s="50" t="n"/>
      <c r="E3985" s="50" t="n"/>
      <c r="F3985" s="51" t="n"/>
      <c r="G3985" s="51" t="n"/>
      <c r="H3985" s="51" t="n"/>
      <c r="I3985" s="51" t="n"/>
      <c r="J3985" s="50" t="n"/>
      <c r="K3985" s="52">
        <f>IF(OR($A3985="",$E3985=""),"",IF($P3985=1,0,N($E3985)*N($F3985)-N($G3985)+N($H3985)))</f>
        <v/>
      </c>
      <c r="L3985" s="52">
        <f>IF(K3985="","",IF($P3985=1,0,N($E3985)*IFERROR(INDEX(Products!$D$8:$D$307,MATCH($D3985,Products!$A$8:$A$307,0)),0)))</f>
        <v/>
      </c>
      <c r="M3985" s="52">
        <f>IF(OR(K3985="",$O3985=0),IF(K3985="","",0),IF($P3985=1,0,K3985*(N(INDEX(Settings!$E$11:$E$18,$O3985))+N(INDEX(Settings!$G$11:$G$18,$O3985)))+N(INDEX(Settings!$F$11:$F$18,$O3985))))</f>
        <v/>
      </c>
      <c r="N3985" s="53">
        <f>IF(K3985="","",K3985-L3985-M3985-N($I3985)-$P3985*N(Settings!$D$20))</f>
        <v/>
      </c>
      <c r="O3985">
        <f>IF($C3985="",0,IFERROR(MATCH($C3985,Settings!$D$11:$D$18,0),0))</f>
        <v/>
      </c>
      <c r="P3985">
        <f>IF(LOWER(TRIM($J3985&amp;""))="x",1,0)</f>
        <v/>
      </c>
    </row>
    <row r="3986">
      <c r="A3986" s="49" t="n"/>
      <c r="B3986" s="50" t="n"/>
      <c r="C3986" s="50" t="n"/>
      <c r="D3986" s="50" t="n"/>
      <c r="E3986" s="50" t="n"/>
      <c r="F3986" s="51" t="n"/>
      <c r="G3986" s="51" t="n"/>
      <c r="H3986" s="51" t="n"/>
      <c r="I3986" s="51" t="n"/>
      <c r="J3986" s="50" t="n"/>
      <c r="K3986" s="52">
        <f>IF(OR($A3986="",$E3986=""),"",IF($P3986=1,0,N($E3986)*N($F3986)-N($G3986)+N($H3986)))</f>
        <v/>
      </c>
      <c r="L3986" s="52">
        <f>IF(K3986="","",IF($P3986=1,0,N($E3986)*IFERROR(INDEX(Products!$D$8:$D$307,MATCH($D3986,Products!$A$8:$A$307,0)),0)))</f>
        <v/>
      </c>
      <c r="M3986" s="52">
        <f>IF(OR(K3986="",$O3986=0),IF(K3986="","",0),IF($P3986=1,0,K3986*(N(INDEX(Settings!$E$11:$E$18,$O3986))+N(INDEX(Settings!$G$11:$G$18,$O3986)))+N(INDEX(Settings!$F$11:$F$18,$O3986))))</f>
        <v/>
      </c>
      <c r="N3986" s="53">
        <f>IF(K3986="","",K3986-L3986-M3986-N($I3986)-$P3986*N(Settings!$D$20))</f>
        <v/>
      </c>
      <c r="O3986">
        <f>IF($C3986="",0,IFERROR(MATCH($C3986,Settings!$D$11:$D$18,0),0))</f>
        <v/>
      </c>
      <c r="P3986">
        <f>IF(LOWER(TRIM($J3986&amp;""))="x",1,0)</f>
        <v/>
      </c>
    </row>
    <row r="3987">
      <c r="A3987" s="49" t="n"/>
      <c r="B3987" s="50" t="n"/>
      <c r="C3987" s="50" t="n"/>
      <c r="D3987" s="50" t="n"/>
      <c r="E3987" s="50" t="n"/>
      <c r="F3987" s="51" t="n"/>
      <c r="G3987" s="51" t="n"/>
      <c r="H3987" s="51" t="n"/>
      <c r="I3987" s="51" t="n"/>
      <c r="J3987" s="50" t="n"/>
      <c r="K3987" s="52">
        <f>IF(OR($A3987="",$E3987=""),"",IF($P3987=1,0,N($E3987)*N($F3987)-N($G3987)+N($H3987)))</f>
        <v/>
      </c>
      <c r="L3987" s="52">
        <f>IF(K3987="","",IF($P3987=1,0,N($E3987)*IFERROR(INDEX(Products!$D$8:$D$307,MATCH($D3987,Products!$A$8:$A$307,0)),0)))</f>
        <v/>
      </c>
      <c r="M3987" s="52">
        <f>IF(OR(K3987="",$O3987=0),IF(K3987="","",0),IF($P3987=1,0,K3987*(N(INDEX(Settings!$E$11:$E$18,$O3987))+N(INDEX(Settings!$G$11:$G$18,$O3987)))+N(INDEX(Settings!$F$11:$F$18,$O3987))))</f>
        <v/>
      </c>
      <c r="N3987" s="53">
        <f>IF(K3987="","",K3987-L3987-M3987-N($I3987)-$P3987*N(Settings!$D$20))</f>
        <v/>
      </c>
      <c r="O3987">
        <f>IF($C3987="",0,IFERROR(MATCH($C3987,Settings!$D$11:$D$18,0),0))</f>
        <v/>
      </c>
      <c r="P3987">
        <f>IF(LOWER(TRIM($J3987&amp;""))="x",1,0)</f>
        <v/>
      </c>
    </row>
    <row r="3988">
      <c r="A3988" s="49" t="n"/>
      <c r="B3988" s="50" t="n"/>
      <c r="C3988" s="50" t="n"/>
      <c r="D3988" s="50" t="n"/>
      <c r="E3988" s="50" t="n"/>
      <c r="F3988" s="51" t="n"/>
      <c r="G3988" s="51" t="n"/>
      <c r="H3988" s="51" t="n"/>
      <c r="I3988" s="51" t="n"/>
      <c r="J3988" s="50" t="n"/>
      <c r="K3988" s="52">
        <f>IF(OR($A3988="",$E3988=""),"",IF($P3988=1,0,N($E3988)*N($F3988)-N($G3988)+N($H3988)))</f>
        <v/>
      </c>
      <c r="L3988" s="52">
        <f>IF(K3988="","",IF($P3988=1,0,N($E3988)*IFERROR(INDEX(Products!$D$8:$D$307,MATCH($D3988,Products!$A$8:$A$307,0)),0)))</f>
        <v/>
      </c>
      <c r="M3988" s="52">
        <f>IF(OR(K3988="",$O3988=0),IF(K3988="","",0),IF($P3988=1,0,K3988*(N(INDEX(Settings!$E$11:$E$18,$O3988))+N(INDEX(Settings!$G$11:$G$18,$O3988)))+N(INDEX(Settings!$F$11:$F$18,$O3988))))</f>
        <v/>
      </c>
      <c r="N3988" s="53">
        <f>IF(K3988="","",K3988-L3988-M3988-N($I3988)-$P3988*N(Settings!$D$20))</f>
        <v/>
      </c>
      <c r="O3988">
        <f>IF($C3988="",0,IFERROR(MATCH($C3988,Settings!$D$11:$D$18,0),0))</f>
        <v/>
      </c>
      <c r="P3988">
        <f>IF(LOWER(TRIM($J3988&amp;""))="x",1,0)</f>
        <v/>
      </c>
    </row>
    <row r="3989">
      <c r="A3989" s="49" t="n"/>
      <c r="B3989" s="50" t="n"/>
      <c r="C3989" s="50" t="n"/>
      <c r="D3989" s="50" t="n"/>
      <c r="E3989" s="50" t="n"/>
      <c r="F3989" s="51" t="n"/>
      <c r="G3989" s="51" t="n"/>
      <c r="H3989" s="51" t="n"/>
      <c r="I3989" s="51" t="n"/>
      <c r="J3989" s="50" t="n"/>
      <c r="K3989" s="52">
        <f>IF(OR($A3989="",$E3989=""),"",IF($P3989=1,0,N($E3989)*N($F3989)-N($G3989)+N($H3989)))</f>
        <v/>
      </c>
      <c r="L3989" s="52">
        <f>IF(K3989="","",IF($P3989=1,0,N($E3989)*IFERROR(INDEX(Products!$D$8:$D$307,MATCH($D3989,Products!$A$8:$A$307,0)),0)))</f>
        <v/>
      </c>
      <c r="M3989" s="52">
        <f>IF(OR(K3989="",$O3989=0),IF(K3989="","",0),IF($P3989=1,0,K3989*(N(INDEX(Settings!$E$11:$E$18,$O3989))+N(INDEX(Settings!$G$11:$G$18,$O3989)))+N(INDEX(Settings!$F$11:$F$18,$O3989))))</f>
        <v/>
      </c>
      <c r="N3989" s="53">
        <f>IF(K3989="","",K3989-L3989-M3989-N($I3989)-$P3989*N(Settings!$D$20))</f>
        <v/>
      </c>
      <c r="O3989">
        <f>IF($C3989="",0,IFERROR(MATCH($C3989,Settings!$D$11:$D$18,0),0))</f>
        <v/>
      </c>
      <c r="P3989">
        <f>IF(LOWER(TRIM($J3989&amp;""))="x",1,0)</f>
        <v/>
      </c>
    </row>
    <row r="3990">
      <c r="A3990" s="49" t="n"/>
      <c r="B3990" s="50" t="n"/>
      <c r="C3990" s="50" t="n"/>
      <c r="D3990" s="50" t="n"/>
      <c r="E3990" s="50" t="n"/>
      <c r="F3990" s="51" t="n"/>
      <c r="G3990" s="51" t="n"/>
      <c r="H3990" s="51" t="n"/>
      <c r="I3990" s="51" t="n"/>
      <c r="J3990" s="50" t="n"/>
      <c r="K3990" s="52">
        <f>IF(OR($A3990="",$E3990=""),"",IF($P3990=1,0,N($E3990)*N($F3990)-N($G3990)+N($H3990)))</f>
        <v/>
      </c>
      <c r="L3990" s="52">
        <f>IF(K3990="","",IF($P3990=1,0,N($E3990)*IFERROR(INDEX(Products!$D$8:$D$307,MATCH($D3990,Products!$A$8:$A$307,0)),0)))</f>
        <v/>
      </c>
      <c r="M3990" s="52">
        <f>IF(OR(K3990="",$O3990=0),IF(K3990="","",0),IF($P3990=1,0,K3990*(N(INDEX(Settings!$E$11:$E$18,$O3990))+N(INDEX(Settings!$G$11:$G$18,$O3990)))+N(INDEX(Settings!$F$11:$F$18,$O3990))))</f>
        <v/>
      </c>
      <c r="N3990" s="53">
        <f>IF(K3990="","",K3990-L3990-M3990-N($I3990)-$P3990*N(Settings!$D$20))</f>
        <v/>
      </c>
      <c r="O3990">
        <f>IF($C3990="",0,IFERROR(MATCH($C3990,Settings!$D$11:$D$18,0),0))</f>
        <v/>
      </c>
      <c r="P3990">
        <f>IF(LOWER(TRIM($J3990&amp;""))="x",1,0)</f>
        <v/>
      </c>
    </row>
    <row r="3991">
      <c r="A3991" s="49" t="n"/>
      <c r="B3991" s="50" t="n"/>
      <c r="C3991" s="50" t="n"/>
      <c r="D3991" s="50" t="n"/>
      <c r="E3991" s="50" t="n"/>
      <c r="F3991" s="51" t="n"/>
      <c r="G3991" s="51" t="n"/>
      <c r="H3991" s="51" t="n"/>
      <c r="I3991" s="51" t="n"/>
      <c r="J3991" s="50" t="n"/>
      <c r="K3991" s="52">
        <f>IF(OR($A3991="",$E3991=""),"",IF($P3991=1,0,N($E3991)*N($F3991)-N($G3991)+N($H3991)))</f>
        <v/>
      </c>
      <c r="L3991" s="52">
        <f>IF(K3991="","",IF($P3991=1,0,N($E3991)*IFERROR(INDEX(Products!$D$8:$D$307,MATCH($D3991,Products!$A$8:$A$307,0)),0)))</f>
        <v/>
      </c>
      <c r="M3991" s="52">
        <f>IF(OR(K3991="",$O3991=0),IF(K3991="","",0),IF($P3991=1,0,K3991*(N(INDEX(Settings!$E$11:$E$18,$O3991))+N(INDEX(Settings!$G$11:$G$18,$O3991)))+N(INDEX(Settings!$F$11:$F$18,$O3991))))</f>
        <v/>
      </c>
      <c r="N3991" s="53">
        <f>IF(K3991="","",K3991-L3991-M3991-N($I3991)-$P3991*N(Settings!$D$20))</f>
        <v/>
      </c>
      <c r="O3991">
        <f>IF($C3991="",0,IFERROR(MATCH($C3991,Settings!$D$11:$D$18,0),0))</f>
        <v/>
      </c>
      <c r="P3991">
        <f>IF(LOWER(TRIM($J3991&amp;""))="x",1,0)</f>
        <v/>
      </c>
    </row>
    <row r="3992">
      <c r="A3992" s="49" t="n"/>
      <c r="B3992" s="50" t="n"/>
      <c r="C3992" s="50" t="n"/>
      <c r="D3992" s="50" t="n"/>
      <c r="E3992" s="50" t="n"/>
      <c r="F3992" s="51" t="n"/>
      <c r="G3992" s="51" t="n"/>
      <c r="H3992" s="51" t="n"/>
      <c r="I3992" s="51" t="n"/>
      <c r="J3992" s="50" t="n"/>
      <c r="K3992" s="52">
        <f>IF(OR($A3992="",$E3992=""),"",IF($P3992=1,0,N($E3992)*N($F3992)-N($G3992)+N($H3992)))</f>
        <v/>
      </c>
      <c r="L3992" s="52">
        <f>IF(K3992="","",IF($P3992=1,0,N($E3992)*IFERROR(INDEX(Products!$D$8:$D$307,MATCH($D3992,Products!$A$8:$A$307,0)),0)))</f>
        <v/>
      </c>
      <c r="M3992" s="52">
        <f>IF(OR(K3992="",$O3992=0),IF(K3992="","",0),IF($P3992=1,0,K3992*(N(INDEX(Settings!$E$11:$E$18,$O3992))+N(INDEX(Settings!$G$11:$G$18,$O3992)))+N(INDEX(Settings!$F$11:$F$18,$O3992))))</f>
        <v/>
      </c>
      <c r="N3992" s="53">
        <f>IF(K3992="","",K3992-L3992-M3992-N($I3992)-$P3992*N(Settings!$D$20))</f>
        <v/>
      </c>
      <c r="O3992">
        <f>IF($C3992="",0,IFERROR(MATCH($C3992,Settings!$D$11:$D$18,0),0))</f>
        <v/>
      </c>
      <c r="P3992">
        <f>IF(LOWER(TRIM($J3992&amp;""))="x",1,0)</f>
        <v/>
      </c>
    </row>
    <row r="3993">
      <c r="A3993" s="49" t="n"/>
      <c r="B3993" s="50" t="n"/>
      <c r="C3993" s="50" t="n"/>
      <c r="D3993" s="50" t="n"/>
      <c r="E3993" s="50" t="n"/>
      <c r="F3993" s="51" t="n"/>
      <c r="G3993" s="51" t="n"/>
      <c r="H3993" s="51" t="n"/>
      <c r="I3993" s="51" t="n"/>
      <c r="J3993" s="50" t="n"/>
      <c r="K3993" s="52">
        <f>IF(OR($A3993="",$E3993=""),"",IF($P3993=1,0,N($E3993)*N($F3993)-N($G3993)+N($H3993)))</f>
        <v/>
      </c>
      <c r="L3993" s="52">
        <f>IF(K3993="","",IF($P3993=1,0,N($E3993)*IFERROR(INDEX(Products!$D$8:$D$307,MATCH($D3993,Products!$A$8:$A$307,0)),0)))</f>
        <v/>
      </c>
      <c r="M3993" s="52">
        <f>IF(OR(K3993="",$O3993=0),IF(K3993="","",0),IF($P3993=1,0,K3993*(N(INDEX(Settings!$E$11:$E$18,$O3993))+N(INDEX(Settings!$G$11:$G$18,$O3993)))+N(INDEX(Settings!$F$11:$F$18,$O3993))))</f>
        <v/>
      </c>
      <c r="N3993" s="53">
        <f>IF(K3993="","",K3993-L3993-M3993-N($I3993)-$P3993*N(Settings!$D$20))</f>
        <v/>
      </c>
      <c r="O3993">
        <f>IF($C3993="",0,IFERROR(MATCH($C3993,Settings!$D$11:$D$18,0),0))</f>
        <v/>
      </c>
      <c r="P3993">
        <f>IF(LOWER(TRIM($J3993&amp;""))="x",1,0)</f>
        <v/>
      </c>
    </row>
    <row r="3994">
      <c r="A3994" s="49" t="n"/>
      <c r="B3994" s="50" t="n"/>
      <c r="C3994" s="50" t="n"/>
      <c r="D3994" s="50" t="n"/>
      <c r="E3994" s="50" t="n"/>
      <c r="F3994" s="51" t="n"/>
      <c r="G3994" s="51" t="n"/>
      <c r="H3994" s="51" t="n"/>
      <c r="I3994" s="51" t="n"/>
      <c r="J3994" s="50" t="n"/>
      <c r="K3994" s="52">
        <f>IF(OR($A3994="",$E3994=""),"",IF($P3994=1,0,N($E3994)*N($F3994)-N($G3994)+N($H3994)))</f>
        <v/>
      </c>
      <c r="L3994" s="52">
        <f>IF(K3994="","",IF($P3994=1,0,N($E3994)*IFERROR(INDEX(Products!$D$8:$D$307,MATCH($D3994,Products!$A$8:$A$307,0)),0)))</f>
        <v/>
      </c>
      <c r="M3994" s="52">
        <f>IF(OR(K3994="",$O3994=0),IF(K3994="","",0),IF($P3994=1,0,K3994*(N(INDEX(Settings!$E$11:$E$18,$O3994))+N(INDEX(Settings!$G$11:$G$18,$O3994)))+N(INDEX(Settings!$F$11:$F$18,$O3994))))</f>
        <v/>
      </c>
      <c r="N3994" s="53">
        <f>IF(K3994="","",K3994-L3994-M3994-N($I3994)-$P3994*N(Settings!$D$20))</f>
        <v/>
      </c>
      <c r="O3994">
        <f>IF($C3994="",0,IFERROR(MATCH($C3994,Settings!$D$11:$D$18,0),0))</f>
        <v/>
      </c>
      <c r="P3994">
        <f>IF(LOWER(TRIM($J3994&amp;""))="x",1,0)</f>
        <v/>
      </c>
    </row>
    <row r="3995">
      <c r="A3995" s="49" t="n"/>
      <c r="B3995" s="50" t="n"/>
      <c r="C3995" s="50" t="n"/>
      <c r="D3995" s="50" t="n"/>
      <c r="E3995" s="50" t="n"/>
      <c r="F3995" s="51" t="n"/>
      <c r="G3995" s="51" t="n"/>
      <c r="H3995" s="51" t="n"/>
      <c r="I3995" s="51" t="n"/>
      <c r="J3995" s="50" t="n"/>
      <c r="K3995" s="52">
        <f>IF(OR($A3995="",$E3995=""),"",IF($P3995=1,0,N($E3995)*N($F3995)-N($G3995)+N($H3995)))</f>
        <v/>
      </c>
      <c r="L3995" s="52">
        <f>IF(K3995="","",IF($P3995=1,0,N($E3995)*IFERROR(INDEX(Products!$D$8:$D$307,MATCH($D3995,Products!$A$8:$A$307,0)),0)))</f>
        <v/>
      </c>
      <c r="M3995" s="52">
        <f>IF(OR(K3995="",$O3995=0),IF(K3995="","",0),IF($P3995=1,0,K3995*(N(INDEX(Settings!$E$11:$E$18,$O3995))+N(INDEX(Settings!$G$11:$G$18,$O3995)))+N(INDEX(Settings!$F$11:$F$18,$O3995))))</f>
        <v/>
      </c>
      <c r="N3995" s="53">
        <f>IF(K3995="","",K3995-L3995-M3995-N($I3995)-$P3995*N(Settings!$D$20))</f>
        <v/>
      </c>
      <c r="O3995">
        <f>IF($C3995="",0,IFERROR(MATCH($C3995,Settings!$D$11:$D$18,0),0))</f>
        <v/>
      </c>
      <c r="P3995">
        <f>IF(LOWER(TRIM($J3995&amp;""))="x",1,0)</f>
        <v/>
      </c>
    </row>
    <row r="3996">
      <c r="A3996" s="49" t="n"/>
      <c r="B3996" s="50" t="n"/>
      <c r="C3996" s="50" t="n"/>
      <c r="D3996" s="50" t="n"/>
      <c r="E3996" s="50" t="n"/>
      <c r="F3996" s="51" t="n"/>
      <c r="G3996" s="51" t="n"/>
      <c r="H3996" s="51" t="n"/>
      <c r="I3996" s="51" t="n"/>
      <c r="J3996" s="50" t="n"/>
      <c r="K3996" s="52">
        <f>IF(OR($A3996="",$E3996=""),"",IF($P3996=1,0,N($E3996)*N($F3996)-N($G3996)+N($H3996)))</f>
        <v/>
      </c>
      <c r="L3996" s="52">
        <f>IF(K3996="","",IF($P3996=1,0,N($E3996)*IFERROR(INDEX(Products!$D$8:$D$307,MATCH($D3996,Products!$A$8:$A$307,0)),0)))</f>
        <v/>
      </c>
      <c r="M3996" s="52">
        <f>IF(OR(K3996="",$O3996=0),IF(K3996="","",0),IF($P3996=1,0,K3996*(N(INDEX(Settings!$E$11:$E$18,$O3996))+N(INDEX(Settings!$G$11:$G$18,$O3996)))+N(INDEX(Settings!$F$11:$F$18,$O3996))))</f>
        <v/>
      </c>
      <c r="N3996" s="53">
        <f>IF(K3996="","",K3996-L3996-M3996-N($I3996)-$P3996*N(Settings!$D$20))</f>
        <v/>
      </c>
      <c r="O3996">
        <f>IF($C3996="",0,IFERROR(MATCH($C3996,Settings!$D$11:$D$18,0),0))</f>
        <v/>
      </c>
      <c r="P3996">
        <f>IF(LOWER(TRIM($J3996&amp;""))="x",1,0)</f>
        <v/>
      </c>
    </row>
    <row r="3997">
      <c r="A3997" s="49" t="n"/>
      <c r="B3997" s="50" t="n"/>
      <c r="C3997" s="50" t="n"/>
      <c r="D3997" s="50" t="n"/>
      <c r="E3997" s="50" t="n"/>
      <c r="F3997" s="51" t="n"/>
      <c r="G3997" s="51" t="n"/>
      <c r="H3997" s="51" t="n"/>
      <c r="I3997" s="51" t="n"/>
      <c r="J3997" s="50" t="n"/>
      <c r="K3997" s="52">
        <f>IF(OR($A3997="",$E3997=""),"",IF($P3997=1,0,N($E3997)*N($F3997)-N($G3997)+N($H3997)))</f>
        <v/>
      </c>
      <c r="L3997" s="52">
        <f>IF(K3997="","",IF($P3997=1,0,N($E3997)*IFERROR(INDEX(Products!$D$8:$D$307,MATCH($D3997,Products!$A$8:$A$307,0)),0)))</f>
        <v/>
      </c>
      <c r="M3997" s="52">
        <f>IF(OR(K3997="",$O3997=0),IF(K3997="","",0),IF($P3997=1,0,K3997*(N(INDEX(Settings!$E$11:$E$18,$O3997))+N(INDEX(Settings!$G$11:$G$18,$O3997)))+N(INDEX(Settings!$F$11:$F$18,$O3997))))</f>
        <v/>
      </c>
      <c r="N3997" s="53">
        <f>IF(K3997="","",K3997-L3997-M3997-N($I3997)-$P3997*N(Settings!$D$20))</f>
        <v/>
      </c>
      <c r="O3997">
        <f>IF($C3997="",0,IFERROR(MATCH($C3997,Settings!$D$11:$D$18,0),0))</f>
        <v/>
      </c>
      <c r="P3997">
        <f>IF(LOWER(TRIM($J3997&amp;""))="x",1,0)</f>
        <v/>
      </c>
    </row>
    <row r="3998">
      <c r="A3998" s="49" t="n"/>
      <c r="B3998" s="50" t="n"/>
      <c r="C3998" s="50" t="n"/>
      <c r="D3998" s="50" t="n"/>
      <c r="E3998" s="50" t="n"/>
      <c r="F3998" s="51" t="n"/>
      <c r="G3998" s="51" t="n"/>
      <c r="H3998" s="51" t="n"/>
      <c r="I3998" s="51" t="n"/>
      <c r="J3998" s="50" t="n"/>
      <c r="K3998" s="52">
        <f>IF(OR($A3998="",$E3998=""),"",IF($P3998=1,0,N($E3998)*N($F3998)-N($G3998)+N($H3998)))</f>
        <v/>
      </c>
      <c r="L3998" s="52">
        <f>IF(K3998="","",IF($P3998=1,0,N($E3998)*IFERROR(INDEX(Products!$D$8:$D$307,MATCH($D3998,Products!$A$8:$A$307,0)),0)))</f>
        <v/>
      </c>
      <c r="M3998" s="52">
        <f>IF(OR(K3998="",$O3998=0),IF(K3998="","",0),IF($P3998=1,0,K3998*(N(INDEX(Settings!$E$11:$E$18,$O3998))+N(INDEX(Settings!$G$11:$G$18,$O3998)))+N(INDEX(Settings!$F$11:$F$18,$O3998))))</f>
        <v/>
      </c>
      <c r="N3998" s="53">
        <f>IF(K3998="","",K3998-L3998-M3998-N($I3998)-$P3998*N(Settings!$D$20))</f>
        <v/>
      </c>
      <c r="O3998">
        <f>IF($C3998="",0,IFERROR(MATCH($C3998,Settings!$D$11:$D$18,0),0))</f>
        <v/>
      </c>
      <c r="P3998">
        <f>IF(LOWER(TRIM($J3998&amp;""))="x",1,0)</f>
        <v/>
      </c>
    </row>
    <row r="3999">
      <c r="A3999" s="49" t="n"/>
      <c r="B3999" s="50" t="n"/>
      <c r="C3999" s="50" t="n"/>
      <c r="D3999" s="50" t="n"/>
      <c r="E3999" s="50" t="n"/>
      <c r="F3999" s="51" t="n"/>
      <c r="G3999" s="51" t="n"/>
      <c r="H3999" s="51" t="n"/>
      <c r="I3999" s="51" t="n"/>
      <c r="J3999" s="50" t="n"/>
      <c r="K3999" s="52">
        <f>IF(OR($A3999="",$E3999=""),"",IF($P3999=1,0,N($E3999)*N($F3999)-N($G3999)+N($H3999)))</f>
        <v/>
      </c>
      <c r="L3999" s="52">
        <f>IF(K3999="","",IF($P3999=1,0,N($E3999)*IFERROR(INDEX(Products!$D$8:$D$307,MATCH($D3999,Products!$A$8:$A$307,0)),0)))</f>
        <v/>
      </c>
      <c r="M3999" s="52">
        <f>IF(OR(K3999="",$O3999=0),IF(K3999="","",0),IF($P3999=1,0,K3999*(N(INDEX(Settings!$E$11:$E$18,$O3999))+N(INDEX(Settings!$G$11:$G$18,$O3999)))+N(INDEX(Settings!$F$11:$F$18,$O3999))))</f>
        <v/>
      </c>
      <c r="N3999" s="53">
        <f>IF(K3999="","",K3999-L3999-M3999-N($I3999)-$P3999*N(Settings!$D$20))</f>
        <v/>
      </c>
      <c r="O3999">
        <f>IF($C3999="",0,IFERROR(MATCH($C3999,Settings!$D$11:$D$18,0),0))</f>
        <v/>
      </c>
      <c r="P3999">
        <f>IF(LOWER(TRIM($J3999&amp;""))="x",1,0)</f>
        <v/>
      </c>
    </row>
    <row r="4000">
      <c r="A4000" s="49" t="n"/>
      <c r="B4000" s="50" t="n"/>
      <c r="C4000" s="50" t="n"/>
      <c r="D4000" s="50" t="n"/>
      <c r="E4000" s="50" t="n"/>
      <c r="F4000" s="51" t="n"/>
      <c r="G4000" s="51" t="n"/>
      <c r="H4000" s="51" t="n"/>
      <c r="I4000" s="51" t="n"/>
      <c r="J4000" s="50" t="n"/>
      <c r="K4000" s="52">
        <f>IF(OR($A4000="",$E4000=""),"",IF($P4000=1,0,N($E4000)*N($F4000)-N($G4000)+N($H4000)))</f>
        <v/>
      </c>
      <c r="L4000" s="52">
        <f>IF(K4000="","",IF($P4000=1,0,N($E4000)*IFERROR(INDEX(Products!$D$8:$D$307,MATCH($D4000,Products!$A$8:$A$307,0)),0)))</f>
        <v/>
      </c>
      <c r="M4000" s="52">
        <f>IF(OR(K4000="",$O4000=0),IF(K4000="","",0),IF($P4000=1,0,K4000*(N(INDEX(Settings!$E$11:$E$18,$O4000))+N(INDEX(Settings!$G$11:$G$18,$O4000)))+N(INDEX(Settings!$F$11:$F$18,$O4000))))</f>
        <v/>
      </c>
      <c r="N4000" s="53">
        <f>IF(K4000="","",K4000-L4000-M4000-N($I4000)-$P4000*N(Settings!$D$20))</f>
        <v/>
      </c>
      <c r="O4000">
        <f>IF($C4000="",0,IFERROR(MATCH($C4000,Settings!$D$11:$D$18,0),0))</f>
        <v/>
      </c>
      <c r="P4000">
        <f>IF(LOWER(TRIM($J4000&amp;""))="x",1,0)</f>
        <v/>
      </c>
    </row>
    <row r="4001">
      <c r="A4001" s="49" t="n"/>
      <c r="B4001" s="50" t="n"/>
      <c r="C4001" s="50" t="n"/>
      <c r="D4001" s="50" t="n"/>
      <c r="E4001" s="50" t="n"/>
      <c r="F4001" s="51" t="n"/>
      <c r="G4001" s="51" t="n"/>
      <c r="H4001" s="51" t="n"/>
      <c r="I4001" s="51" t="n"/>
      <c r="J4001" s="50" t="n"/>
      <c r="K4001" s="52">
        <f>IF(OR($A4001="",$E4001=""),"",IF($P4001=1,0,N($E4001)*N($F4001)-N($G4001)+N($H4001)))</f>
        <v/>
      </c>
      <c r="L4001" s="52">
        <f>IF(K4001="","",IF($P4001=1,0,N($E4001)*IFERROR(INDEX(Products!$D$8:$D$307,MATCH($D4001,Products!$A$8:$A$307,0)),0)))</f>
        <v/>
      </c>
      <c r="M4001" s="52">
        <f>IF(OR(K4001="",$O4001=0),IF(K4001="","",0),IF($P4001=1,0,K4001*(N(INDEX(Settings!$E$11:$E$18,$O4001))+N(INDEX(Settings!$G$11:$G$18,$O4001)))+N(INDEX(Settings!$F$11:$F$18,$O4001))))</f>
        <v/>
      </c>
      <c r="N4001" s="53">
        <f>IF(K4001="","",K4001-L4001-M4001-N($I4001)-$P4001*N(Settings!$D$20))</f>
        <v/>
      </c>
      <c r="O4001">
        <f>IF($C4001="",0,IFERROR(MATCH($C4001,Settings!$D$11:$D$18,0),0))</f>
        <v/>
      </c>
      <c r="P4001">
        <f>IF(LOWER(TRIM($J4001&amp;""))="x",1,0)</f>
        <v/>
      </c>
    </row>
    <row r="4002">
      <c r="A4002" s="49" t="n"/>
      <c r="B4002" s="50" t="n"/>
      <c r="C4002" s="50" t="n"/>
      <c r="D4002" s="50" t="n"/>
      <c r="E4002" s="50" t="n"/>
      <c r="F4002" s="51" t="n"/>
      <c r="G4002" s="51" t="n"/>
      <c r="H4002" s="51" t="n"/>
      <c r="I4002" s="51" t="n"/>
      <c r="J4002" s="50" t="n"/>
      <c r="K4002" s="52">
        <f>IF(OR($A4002="",$E4002=""),"",IF($P4002=1,0,N($E4002)*N($F4002)-N($G4002)+N($H4002)))</f>
        <v/>
      </c>
      <c r="L4002" s="52">
        <f>IF(K4002="","",IF($P4002=1,0,N($E4002)*IFERROR(INDEX(Products!$D$8:$D$307,MATCH($D4002,Products!$A$8:$A$307,0)),0)))</f>
        <v/>
      </c>
      <c r="M4002" s="52">
        <f>IF(OR(K4002="",$O4002=0),IF(K4002="","",0),IF($P4002=1,0,K4002*(N(INDEX(Settings!$E$11:$E$18,$O4002))+N(INDEX(Settings!$G$11:$G$18,$O4002)))+N(INDEX(Settings!$F$11:$F$18,$O4002))))</f>
        <v/>
      </c>
      <c r="N4002" s="53">
        <f>IF(K4002="","",K4002-L4002-M4002-N($I4002)-$P4002*N(Settings!$D$20))</f>
        <v/>
      </c>
      <c r="O4002">
        <f>IF($C4002="",0,IFERROR(MATCH($C4002,Settings!$D$11:$D$18,0),0))</f>
        <v/>
      </c>
      <c r="P4002">
        <f>IF(LOWER(TRIM($J4002&amp;""))="x",1,0)</f>
        <v/>
      </c>
    </row>
    <row r="4003">
      <c r="A4003" s="49" t="n"/>
      <c r="B4003" s="50" t="n"/>
      <c r="C4003" s="50" t="n"/>
      <c r="D4003" s="50" t="n"/>
      <c r="E4003" s="50" t="n"/>
      <c r="F4003" s="51" t="n"/>
      <c r="G4003" s="51" t="n"/>
      <c r="H4003" s="51" t="n"/>
      <c r="I4003" s="51" t="n"/>
      <c r="J4003" s="50" t="n"/>
      <c r="K4003" s="52">
        <f>IF(OR($A4003="",$E4003=""),"",IF($P4003=1,0,N($E4003)*N($F4003)-N($G4003)+N($H4003)))</f>
        <v/>
      </c>
      <c r="L4003" s="52">
        <f>IF(K4003="","",IF($P4003=1,0,N($E4003)*IFERROR(INDEX(Products!$D$8:$D$307,MATCH($D4003,Products!$A$8:$A$307,0)),0)))</f>
        <v/>
      </c>
      <c r="M4003" s="52">
        <f>IF(OR(K4003="",$O4003=0),IF(K4003="","",0),IF($P4003=1,0,K4003*(N(INDEX(Settings!$E$11:$E$18,$O4003))+N(INDEX(Settings!$G$11:$G$18,$O4003)))+N(INDEX(Settings!$F$11:$F$18,$O4003))))</f>
        <v/>
      </c>
      <c r="N4003" s="53">
        <f>IF(K4003="","",K4003-L4003-M4003-N($I4003)-$P4003*N(Settings!$D$20))</f>
        <v/>
      </c>
      <c r="O4003">
        <f>IF($C4003="",0,IFERROR(MATCH($C4003,Settings!$D$11:$D$18,0),0))</f>
        <v/>
      </c>
      <c r="P4003">
        <f>IF(LOWER(TRIM($J4003&amp;""))="x",1,0)</f>
        <v/>
      </c>
    </row>
    <row r="4004">
      <c r="A4004" s="49" t="n"/>
      <c r="B4004" s="50" t="n"/>
      <c r="C4004" s="50" t="n"/>
      <c r="D4004" s="50" t="n"/>
      <c r="E4004" s="50" t="n"/>
      <c r="F4004" s="51" t="n"/>
      <c r="G4004" s="51" t="n"/>
      <c r="H4004" s="51" t="n"/>
      <c r="I4004" s="51" t="n"/>
      <c r="J4004" s="50" t="n"/>
      <c r="K4004" s="52">
        <f>IF(OR($A4004="",$E4004=""),"",IF($P4004=1,0,N($E4004)*N($F4004)-N($G4004)+N($H4004)))</f>
        <v/>
      </c>
      <c r="L4004" s="52">
        <f>IF(K4004="","",IF($P4004=1,0,N($E4004)*IFERROR(INDEX(Products!$D$8:$D$307,MATCH($D4004,Products!$A$8:$A$307,0)),0)))</f>
        <v/>
      </c>
      <c r="M4004" s="52">
        <f>IF(OR(K4004="",$O4004=0),IF(K4004="","",0),IF($P4004=1,0,K4004*(N(INDEX(Settings!$E$11:$E$18,$O4004))+N(INDEX(Settings!$G$11:$G$18,$O4004)))+N(INDEX(Settings!$F$11:$F$18,$O4004))))</f>
        <v/>
      </c>
      <c r="N4004" s="53">
        <f>IF(K4004="","",K4004-L4004-M4004-N($I4004)-$P4004*N(Settings!$D$20))</f>
        <v/>
      </c>
      <c r="O4004">
        <f>IF($C4004="",0,IFERROR(MATCH($C4004,Settings!$D$11:$D$18,0),0))</f>
        <v/>
      </c>
      <c r="P4004">
        <f>IF(LOWER(TRIM($J4004&amp;""))="x",1,0)</f>
        <v/>
      </c>
    </row>
    <row r="4005">
      <c r="A4005" s="49" t="n"/>
      <c r="B4005" s="50" t="n"/>
      <c r="C4005" s="50" t="n"/>
      <c r="D4005" s="50" t="n"/>
      <c r="E4005" s="50" t="n"/>
      <c r="F4005" s="51" t="n"/>
      <c r="G4005" s="51" t="n"/>
      <c r="H4005" s="51" t="n"/>
      <c r="I4005" s="51" t="n"/>
      <c r="J4005" s="50" t="n"/>
      <c r="K4005" s="52">
        <f>IF(OR($A4005="",$E4005=""),"",IF($P4005=1,0,N($E4005)*N($F4005)-N($G4005)+N($H4005)))</f>
        <v/>
      </c>
      <c r="L4005" s="52">
        <f>IF(K4005="","",IF($P4005=1,0,N($E4005)*IFERROR(INDEX(Products!$D$8:$D$307,MATCH($D4005,Products!$A$8:$A$307,0)),0)))</f>
        <v/>
      </c>
      <c r="M4005" s="52">
        <f>IF(OR(K4005="",$O4005=0),IF(K4005="","",0),IF($P4005=1,0,K4005*(N(INDEX(Settings!$E$11:$E$18,$O4005))+N(INDEX(Settings!$G$11:$G$18,$O4005)))+N(INDEX(Settings!$F$11:$F$18,$O4005))))</f>
        <v/>
      </c>
      <c r="N4005" s="53">
        <f>IF(K4005="","",K4005-L4005-M4005-N($I4005)-$P4005*N(Settings!$D$20))</f>
        <v/>
      </c>
      <c r="O4005">
        <f>IF($C4005="",0,IFERROR(MATCH($C4005,Settings!$D$11:$D$18,0),0))</f>
        <v/>
      </c>
      <c r="P4005">
        <f>IF(LOWER(TRIM($J4005&amp;""))="x",1,0)</f>
        <v/>
      </c>
    </row>
    <row r="4006">
      <c r="A4006" s="49" t="n"/>
      <c r="B4006" s="50" t="n"/>
      <c r="C4006" s="50" t="n"/>
      <c r="D4006" s="50" t="n"/>
      <c r="E4006" s="50" t="n"/>
      <c r="F4006" s="51" t="n"/>
      <c r="G4006" s="51" t="n"/>
      <c r="H4006" s="51" t="n"/>
      <c r="I4006" s="51" t="n"/>
      <c r="J4006" s="50" t="n"/>
      <c r="K4006" s="52">
        <f>IF(OR($A4006="",$E4006=""),"",IF($P4006=1,0,N($E4006)*N($F4006)-N($G4006)+N($H4006)))</f>
        <v/>
      </c>
      <c r="L4006" s="52">
        <f>IF(K4006="","",IF($P4006=1,0,N($E4006)*IFERROR(INDEX(Products!$D$8:$D$307,MATCH($D4006,Products!$A$8:$A$307,0)),0)))</f>
        <v/>
      </c>
      <c r="M4006" s="52">
        <f>IF(OR(K4006="",$O4006=0),IF(K4006="","",0),IF($P4006=1,0,K4006*(N(INDEX(Settings!$E$11:$E$18,$O4006))+N(INDEX(Settings!$G$11:$G$18,$O4006)))+N(INDEX(Settings!$F$11:$F$18,$O4006))))</f>
        <v/>
      </c>
      <c r="N4006" s="53">
        <f>IF(K4006="","",K4006-L4006-M4006-N($I4006)-$P4006*N(Settings!$D$20))</f>
        <v/>
      </c>
      <c r="O4006">
        <f>IF($C4006="",0,IFERROR(MATCH($C4006,Settings!$D$11:$D$18,0),0))</f>
        <v/>
      </c>
      <c r="P4006">
        <f>IF(LOWER(TRIM($J4006&amp;""))="x",1,0)</f>
        <v/>
      </c>
    </row>
    <row r="4007">
      <c r="A4007" s="49" t="n"/>
      <c r="B4007" s="50" t="n"/>
      <c r="C4007" s="50" t="n"/>
      <c r="D4007" s="50" t="n"/>
      <c r="E4007" s="50" t="n"/>
      <c r="F4007" s="51" t="n"/>
      <c r="G4007" s="51" t="n"/>
      <c r="H4007" s="51" t="n"/>
      <c r="I4007" s="51" t="n"/>
      <c r="J4007" s="50" t="n"/>
      <c r="K4007" s="52">
        <f>IF(OR($A4007="",$E4007=""),"",IF($P4007=1,0,N($E4007)*N($F4007)-N($G4007)+N($H4007)))</f>
        <v/>
      </c>
      <c r="L4007" s="52">
        <f>IF(K4007="","",IF($P4007=1,0,N($E4007)*IFERROR(INDEX(Products!$D$8:$D$307,MATCH($D4007,Products!$A$8:$A$307,0)),0)))</f>
        <v/>
      </c>
      <c r="M4007" s="52">
        <f>IF(OR(K4007="",$O4007=0),IF(K4007="","",0),IF($P4007=1,0,K4007*(N(INDEX(Settings!$E$11:$E$18,$O4007))+N(INDEX(Settings!$G$11:$G$18,$O4007)))+N(INDEX(Settings!$F$11:$F$18,$O4007))))</f>
        <v/>
      </c>
      <c r="N4007" s="53">
        <f>IF(K4007="","",K4007-L4007-M4007-N($I4007)-$P4007*N(Settings!$D$20))</f>
        <v/>
      </c>
      <c r="O4007">
        <f>IF($C4007="",0,IFERROR(MATCH($C4007,Settings!$D$11:$D$18,0),0))</f>
        <v/>
      </c>
      <c r="P4007">
        <f>IF(LOWER(TRIM($J4007&amp;""))="x",1,0)</f>
        <v/>
      </c>
    </row>
    <row r="4008">
      <c r="A4008" s="49" t="n"/>
      <c r="B4008" s="50" t="n"/>
      <c r="C4008" s="50" t="n"/>
      <c r="D4008" s="50" t="n"/>
      <c r="E4008" s="50" t="n"/>
      <c r="F4008" s="51" t="n"/>
      <c r="G4008" s="51" t="n"/>
      <c r="H4008" s="51" t="n"/>
      <c r="I4008" s="51" t="n"/>
      <c r="J4008" s="50" t="n"/>
      <c r="K4008" s="52">
        <f>IF(OR($A4008="",$E4008=""),"",IF($P4008=1,0,N($E4008)*N($F4008)-N($G4008)+N($H4008)))</f>
        <v/>
      </c>
      <c r="L4008" s="52">
        <f>IF(K4008="","",IF($P4008=1,0,N($E4008)*IFERROR(INDEX(Products!$D$8:$D$307,MATCH($D4008,Products!$A$8:$A$307,0)),0)))</f>
        <v/>
      </c>
      <c r="M4008" s="52">
        <f>IF(OR(K4008="",$O4008=0),IF(K4008="","",0),IF($P4008=1,0,K4008*(N(INDEX(Settings!$E$11:$E$18,$O4008))+N(INDEX(Settings!$G$11:$G$18,$O4008)))+N(INDEX(Settings!$F$11:$F$18,$O4008))))</f>
        <v/>
      </c>
      <c r="N4008" s="53">
        <f>IF(K4008="","",K4008-L4008-M4008-N($I4008)-$P4008*N(Settings!$D$20))</f>
        <v/>
      </c>
      <c r="O4008">
        <f>IF($C4008="",0,IFERROR(MATCH($C4008,Settings!$D$11:$D$18,0),0))</f>
        <v/>
      </c>
      <c r="P4008">
        <f>IF(LOWER(TRIM($J4008&amp;""))="x",1,0)</f>
        <v/>
      </c>
    </row>
    <row r="4009">
      <c r="A4009" s="49" t="n"/>
      <c r="B4009" s="50" t="n"/>
      <c r="C4009" s="50" t="n"/>
      <c r="D4009" s="50" t="n"/>
      <c r="E4009" s="50" t="n"/>
      <c r="F4009" s="51" t="n"/>
      <c r="G4009" s="51" t="n"/>
      <c r="H4009" s="51" t="n"/>
      <c r="I4009" s="51" t="n"/>
      <c r="J4009" s="50" t="n"/>
      <c r="K4009" s="52">
        <f>IF(OR($A4009="",$E4009=""),"",IF($P4009=1,0,N($E4009)*N($F4009)-N($G4009)+N($H4009)))</f>
        <v/>
      </c>
      <c r="L4009" s="52">
        <f>IF(K4009="","",IF($P4009=1,0,N($E4009)*IFERROR(INDEX(Products!$D$8:$D$307,MATCH($D4009,Products!$A$8:$A$307,0)),0)))</f>
        <v/>
      </c>
      <c r="M4009" s="52">
        <f>IF(OR(K4009="",$O4009=0),IF(K4009="","",0),IF($P4009=1,0,K4009*(N(INDEX(Settings!$E$11:$E$18,$O4009))+N(INDEX(Settings!$G$11:$G$18,$O4009)))+N(INDEX(Settings!$F$11:$F$18,$O4009))))</f>
        <v/>
      </c>
      <c r="N4009" s="53">
        <f>IF(K4009="","",K4009-L4009-M4009-N($I4009)-$P4009*N(Settings!$D$20))</f>
        <v/>
      </c>
      <c r="O4009">
        <f>IF($C4009="",0,IFERROR(MATCH($C4009,Settings!$D$11:$D$18,0),0))</f>
        <v/>
      </c>
      <c r="P4009">
        <f>IF(LOWER(TRIM($J4009&amp;""))="x",1,0)</f>
        <v/>
      </c>
    </row>
    <row r="4010">
      <c r="A4010" s="49" t="n"/>
      <c r="B4010" s="50" t="n"/>
      <c r="C4010" s="50" t="n"/>
      <c r="D4010" s="50" t="n"/>
      <c r="E4010" s="50" t="n"/>
      <c r="F4010" s="51" t="n"/>
      <c r="G4010" s="51" t="n"/>
      <c r="H4010" s="51" t="n"/>
      <c r="I4010" s="51" t="n"/>
      <c r="J4010" s="50" t="n"/>
      <c r="K4010" s="52">
        <f>IF(OR($A4010="",$E4010=""),"",IF($P4010=1,0,N($E4010)*N($F4010)-N($G4010)+N($H4010)))</f>
        <v/>
      </c>
      <c r="L4010" s="52">
        <f>IF(K4010="","",IF($P4010=1,0,N($E4010)*IFERROR(INDEX(Products!$D$8:$D$307,MATCH($D4010,Products!$A$8:$A$307,0)),0)))</f>
        <v/>
      </c>
      <c r="M4010" s="52">
        <f>IF(OR(K4010="",$O4010=0),IF(K4010="","",0),IF($P4010=1,0,K4010*(N(INDEX(Settings!$E$11:$E$18,$O4010))+N(INDEX(Settings!$G$11:$G$18,$O4010)))+N(INDEX(Settings!$F$11:$F$18,$O4010))))</f>
        <v/>
      </c>
      <c r="N4010" s="53">
        <f>IF(K4010="","",K4010-L4010-M4010-N($I4010)-$P4010*N(Settings!$D$20))</f>
        <v/>
      </c>
      <c r="O4010">
        <f>IF($C4010="",0,IFERROR(MATCH($C4010,Settings!$D$11:$D$18,0),0))</f>
        <v/>
      </c>
      <c r="P4010">
        <f>IF(LOWER(TRIM($J4010&amp;""))="x",1,0)</f>
        <v/>
      </c>
    </row>
    <row r="4011">
      <c r="A4011" s="49" t="n"/>
      <c r="B4011" s="50" t="n"/>
      <c r="C4011" s="50" t="n"/>
      <c r="D4011" s="50" t="n"/>
      <c r="E4011" s="50" t="n"/>
      <c r="F4011" s="51" t="n"/>
      <c r="G4011" s="51" t="n"/>
      <c r="H4011" s="51" t="n"/>
      <c r="I4011" s="51" t="n"/>
      <c r="J4011" s="50" t="n"/>
      <c r="K4011" s="52">
        <f>IF(OR($A4011="",$E4011=""),"",IF($P4011=1,0,N($E4011)*N($F4011)-N($G4011)+N($H4011)))</f>
        <v/>
      </c>
      <c r="L4011" s="52">
        <f>IF(K4011="","",IF($P4011=1,0,N($E4011)*IFERROR(INDEX(Products!$D$8:$D$307,MATCH($D4011,Products!$A$8:$A$307,0)),0)))</f>
        <v/>
      </c>
      <c r="M4011" s="52">
        <f>IF(OR(K4011="",$O4011=0),IF(K4011="","",0),IF($P4011=1,0,K4011*(N(INDEX(Settings!$E$11:$E$18,$O4011))+N(INDEX(Settings!$G$11:$G$18,$O4011)))+N(INDEX(Settings!$F$11:$F$18,$O4011))))</f>
        <v/>
      </c>
      <c r="N4011" s="53">
        <f>IF(K4011="","",K4011-L4011-M4011-N($I4011)-$P4011*N(Settings!$D$20))</f>
        <v/>
      </c>
      <c r="O4011">
        <f>IF($C4011="",0,IFERROR(MATCH($C4011,Settings!$D$11:$D$18,0),0))</f>
        <v/>
      </c>
      <c r="P4011">
        <f>IF(LOWER(TRIM($J4011&amp;""))="x",1,0)</f>
        <v/>
      </c>
    </row>
    <row r="4012">
      <c r="A4012" s="49" t="n"/>
      <c r="B4012" s="50" t="n"/>
      <c r="C4012" s="50" t="n"/>
      <c r="D4012" s="50" t="n"/>
      <c r="E4012" s="50" t="n"/>
      <c r="F4012" s="51" t="n"/>
      <c r="G4012" s="51" t="n"/>
      <c r="H4012" s="51" t="n"/>
      <c r="I4012" s="51" t="n"/>
      <c r="J4012" s="50" t="n"/>
      <c r="K4012" s="52">
        <f>IF(OR($A4012="",$E4012=""),"",IF($P4012=1,0,N($E4012)*N($F4012)-N($G4012)+N($H4012)))</f>
        <v/>
      </c>
      <c r="L4012" s="52">
        <f>IF(K4012="","",IF($P4012=1,0,N($E4012)*IFERROR(INDEX(Products!$D$8:$D$307,MATCH($D4012,Products!$A$8:$A$307,0)),0)))</f>
        <v/>
      </c>
      <c r="M4012" s="52">
        <f>IF(OR(K4012="",$O4012=0),IF(K4012="","",0),IF($P4012=1,0,K4012*(N(INDEX(Settings!$E$11:$E$18,$O4012))+N(INDEX(Settings!$G$11:$G$18,$O4012)))+N(INDEX(Settings!$F$11:$F$18,$O4012))))</f>
        <v/>
      </c>
      <c r="N4012" s="53">
        <f>IF(K4012="","",K4012-L4012-M4012-N($I4012)-$P4012*N(Settings!$D$20))</f>
        <v/>
      </c>
      <c r="O4012">
        <f>IF($C4012="",0,IFERROR(MATCH($C4012,Settings!$D$11:$D$18,0),0))</f>
        <v/>
      </c>
      <c r="P4012">
        <f>IF(LOWER(TRIM($J4012&amp;""))="x",1,0)</f>
        <v/>
      </c>
    </row>
    <row r="4013">
      <c r="A4013" s="49" t="n"/>
      <c r="B4013" s="50" t="n"/>
      <c r="C4013" s="50" t="n"/>
      <c r="D4013" s="50" t="n"/>
      <c r="E4013" s="50" t="n"/>
      <c r="F4013" s="51" t="n"/>
      <c r="G4013" s="51" t="n"/>
      <c r="H4013" s="51" t="n"/>
      <c r="I4013" s="51" t="n"/>
      <c r="J4013" s="50" t="n"/>
      <c r="K4013" s="52">
        <f>IF(OR($A4013="",$E4013=""),"",IF($P4013=1,0,N($E4013)*N($F4013)-N($G4013)+N($H4013)))</f>
        <v/>
      </c>
      <c r="L4013" s="52">
        <f>IF(K4013="","",IF($P4013=1,0,N($E4013)*IFERROR(INDEX(Products!$D$8:$D$307,MATCH($D4013,Products!$A$8:$A$307,0)),0)))</f>
        <v/>
      </c>
      <c r="M4013" s="52">
        <f>IF(OR(K4013="",$O4013=0),IF(K4013="","",0),IF($P4013=1,0,K4013*(N(INDEX(Settings!$E$11:$E$18,$O4013))+N(INDEX(Settings!$G$11:$G$18,$O4013)))+N(INDEX(Settings!$F$11:$F$18,$O4013))))</f>
        <v/>
      </c>
      <c r="N4013" s="53">
        <f>IF(K4013="","",K4013-L4013-M4013-N($I4013)-$P4013*N(Settings!$D$20))</f>
        <v/>
      </c>
      <c r="O4013">
        <f>IF($C4013="",0,IFERROR(MATCH($C4013,Settings!$D$11:$D$18,0),0))</f>
        <v/>
      </c>
      <c r="P4013">
        <f>IF(LOWER(TRIM($J4013&amp;""))="x",1,0)</f>
        <v/>
      </c>
    </row>
    <row r="4014">
      <c r="A4014" s="49" t="n"/>
      <c r="B4014" s="50" t="n"/>
      <c r="C4014" s="50" t="n"/>
      <c r="D4014" s="50" t="n"/>
      <c r="E4014" s="50" t="n"/>
      <c r="F4014" s="51" t="n"/>
      <c r="G4014" s="51" t="n"/>
      <c r="H4014" s="51" t="n"/>
      <c r="I4014" s="51" t="n"/>
      <c r="J4014" s="50" t="n"/>
      <c r="K4014" s="52">
        <f>IF(OR($A4014="",$E4014=""),"",IF($P4014=1,0,N($E4014)*N($F4014)-N($G4014)+N($H4014)))</f>
        <v/>
      </c>
      <c r="L4014" s="52">
        <f>IF(K4014="","",IF($P4014=1,0,N($E4014)*IFERROR(INDEX(Products!$D$8:$D$307,MATCH($D4014,Products!$A$8:$A$307,0)),0)))</f>
        <v/>
      </c>
      <c r="M4014" s="52">
        <f>IF(OR(K4014="",$O4014=0),IF(K4014="","",0),IF($P4014=1,0,K4014*(N(INDEX(Settings!$E$11:$E$18,$O4014))+N(INDEX(Settings!$G$11:$G$18,$O4014)))+N(INDEX(Settings!$F$11:$F$18,$O4014))))</f>
        <v/>
      </c>
      <c r="N4014" s="53">
        <f>IF(K4014="","",K4014-L4014-M4014-N($I4014)-$P4014*N(Settings!$D$20))</f>
        <v/>
      </c>
      <c r="O4014">
        <f>IF($C4014="",0,IFERROR(MATCH($C4014,Settings!$D$11:$D$18,0),0))</f>
        <v/>
      </c>
      <c r="P4014">
        <f>IF(LOWER(TRIM($J4014&amp;""))="x",1,0)</f>
        <v/>
      </c>
    </row>
    <row r="4015">
      <c r="A4015" s="49" t="n"/>
      <c r="B4015" s="50" t="n"/>
      <c r="C4015" s="50" t="n"/>
      <c r="D4015" s="50" t="n"/>
      <c r="E4015" s="50" t="n"/>
      <c r="F4015" s="51" t="n"/>
      <c r="G4015" s="51" t="n"/>
      <c r="H4015" s="51" t="n"/>
      <c r="I4015" s="51" t="n"/>
      <c r="J4015" s="50" t="n"/>
      <c r="K4015" s="52">
        <f>IF(OR($A4015="",$E4015=""),"",IF($P4015=1,0,N($E4015)*N($F4015)-N($G4015)+N($H4015)))</f>
        <v/>
      </c>
      <c r="L4015" s="52">
        <f>IF(K4015="","",IF($P4015=1,0,N($E4015)*IFERROR(INDEX(Products!$D$8:$D$307,MATCH($D4015,Products!$A$8:$A$307,0)),0)))</f>
        <v/>
      </c>
      <c r="M4015" s="52">
        <f>IF(OR(K4015="",$O4015=0),IF(K4015="","",0),IF($P4015=1,0,K4015*(N(INDEX(Settings!$E$11:$E$18,$O4015))+N(INDEX(Settings!$G$11:$G$18,$O4015)))+N(INDEX(Settings!$F$11:$F$18,$O4015))))</f>
        <v/>
      </c>
      <c r="N4015" s="53">
        <f>IF(K4015="","",K4015-L4015-M4015-N($I4015)-$P4015*N(Settings!$D$20))</f>
        <v/>
      </c>
      <c r="O4015">
        <f>IF($C4015="",0,IFERROR(MATCH($C4015,Settings!$D$11:$D$18,0),0))</f>
        <v/>
      </c>
      <c r="P4015">
        <f>IF(LOWER(TRIM($J4015&amp;""))="x",1,0)</f>
        <v/>
      </c>
    </row>
    <row r="4016">
      <c r="A4016" s="49" t="n"/>
      <c r="B4016" s="50" t="n"/>
      <c r="C4016" s="50" t="n"/>
      <c r="D4016" s="50" t="n"/>
      <c r="E4016" s="50" t="n"/>
      <c r="F4016" s="51" t="n"/>
      <c r="G4016" s="51" t="n"/>
      <c r="H4016" s="51" t="n"/>
      <c r="I4016" s="51" t="n"/>
      <c r="J4016" s="50" t="n"/>
      <c r="K4016" s="52">
        <f>IF(OR($A4016="",$E4016=""),"",IF($P4016=1,0,N($E4016)*N($F4016)-N($G4016)+N($H4016)))</f>
        <v/>
      </c>
      <c r="L4016" s="52">
        <f>IF(K4016="","",IF($P4016=1,0,N($E4016)*IFERROR(INDEX(Products!$D$8:$D$307,MATCH($D4016,Products!$A$8:$A$307,0)),0)))</f>
        <v/>
      </c>
      <c r="M4016" s="52">
        <f>IF(OR(K4016="",$O4016=0),IF(K4016="","",0),IF($P4016=1,0,K4016*(N(INDEX(Settings!$E$11:$E$18,$O4016))+N(INDEX(Settings!$G$11:$G$18,$O4016)))+N(INDEX(Settings!$F$11:$F$18,$O4016))))</f>
        <v/>
      </c>
      <c r="N4016" s="53">
        <f>IF(K4016="","",K4016-L4016-M4016-N($I4016)-$P4016*N(Settings!$D$20))</f>
        <v/>
      </c>
      <c r="O4016">
        <f>IF($C4016="",0,IFERROR(MATCH($C4016,Settings!$D$11:$D$18,0),0))</f>
        <v/>
      </c>
      <c r="P4016">
        <f>IF(LOWER(TRIM($J4016&amp;""))="x",1,0)</f>
        <v/>
      </c>
    </row>
    <row r="4017">
      <c r="A4017" s="49" t="n"/>
      <c r="B4017" s="50" t="n"/>
      <c r="C4017" s="50" t="n"/>
      <c r="D4017" s="50" t="n"/>
      <c r="E4017" s="50" t="n"/>
      <c r="F4017" s="51" t="n"/>
      <c r="G4017" s="51" t="n"/>
      <c r="H4017" s="51" t="n"/>
      <c r="I4017" s="51" t="n"/>
      <c r="J4017" s="50" t="n"/>
      <c r="K4017" s="52">
        <f>IF(OR($A4017="",$E4017=""),"",IF($P4017=1,0,N($E4017)*N($F4017)-N($G4017)+N($H4017)))</f>
        <v/>
      </c>
      <c r="L4017" s="52">
        <f>IF(K4017="","",IF($P4017=1,0,N($E4017)*IFERROR(INDEX(Products!$D$8:$D$307,MATCH($D4017,Products!$A$8:$A$307,0)),0)))</f>
        <v/>
      </c>
      <c r="M4017" s="52">
        <f>IF(OR(K4017="",$O4017=0),IF(K4017="","",0),IF($P4017=1,0,K4017*(N(INDEX(Settings!$E$11:$E$18,$O4017))+N(INDEX(Settings!$G$11:$G$18,$O4017)))+N(INDEX(Settings!$F$11:$F$18,$O4017))))</f>
        <v/>
      </c>
      <c r="N4017" s="53">
        <f>IF(K4017="","",K4017-L4017-M4017-N($I4017)-$P4017*N(Settings!$D$20))</f>
        <v/>
      </c>
      <c r="O4017">
        <f>IF($C4017="",0,IFERROR(MATCH($C4017,Settings!$D$11:$D$18,0),0))</f>
        <v/>
      </c>
      <c r="P4017">
        <f>IF(LOWER(TRIM($J4017&amp;""))="x",1,0)</f>
        <v/>
      </c>
    </row>
    <row r="4018">
      <c r="A4018" s="49" t="n"/>
      <c r="B4018" s="50" t="n"/>
      <c r="C4018" s="50" t="n"/>
      <c r="D4018" s="50" t="n"/>
      <c r="E4018" s="50" t="n"/>
      <c r="F4018" s="51" t="n"/>
      <c r="G4018" s="51" t="n"/>
      <c r="H4018" s="51" t="n"/>
      <c r="I4018" s="51" t="n"/>
      <c r="J4018" s="50" t="n"/>
      <c r="K4018" s="52">
        <f>IF(OR($A4018="",$E4018=""),"",IF($P4018=1,0,N($E4018)*N($F4018)-N($G4018)+N($H4018)))</f>
        <v/>
      </c>
      <c r="L4018" s="52">
        <f>IF(K4018="","",IF($P4018=1,0,N($E4018)*IFERROR(INDEX(Products!$D$8:$D$307,MATCH($D4018,Products!$A$8:$A$307,0)),0)))</f>
        <v/>
      </c>
      <c r="M4018" s="52">
        <f>IF(OR(K4018="",$O4018=0),IF(K4018="","",0),IF($P4018=1,0,K4018*(N(INDEX(Settings!$E$11:$E$18,$O4018))+N(INDEX(Settings!$G$11:$G$18,$O4018)))+N(INDEX(Settings!$F$11:$F$18,$O4018))))</f>
        <v/>
      </c>
      <c r="N4018" s="53">
        <f>IF(K4018="","",K4018-L4018-M4018-N($I4018)-$P4018*N(Settings!$D$20))</f>
        <v/>
      </c>
      <c r="O4018">
        <f>IF($C4018="",0,IFERROR(MATCH($C4018,Settings!$D$11:$D$18,0),0))</f>
        <v/>
      </c>
      <c r="P4018">
        <f>IF(LOWER(TRIM($J4018&amp;""))="x",1,0)</f>
        <v/>
      </c>
    </row>
    <row r="4019">
      <c r="A4019" s="49" t="n"/>
      <c r="B4019" s="50" t="n"/>
      <c r="C4019" s="50" t="n"/>
      <c r="D4019" s="50" t="n"/>
      <c r="E4019" s="50" t="n"/>
      <c r="F4019" s="51" t="n"/>
      <c r="G4019" s="51" t="n"/>
      <c r="H4019" s="51" t="n"/>
      <c r="I4019" s="51" t="n"/>
      <c r="J4019" s="50" t="n"/>
      <c r="K4019" s="52">
        <f>IF(OR($A4019="",$E4019=""),"",IF($P4019=1,0,N($E4019)*N($F4019)-N($G4019)+N($H4019)))</f>
        <v/>
      </c>
      <c r="L4019" s="52">
        <f>IF(K4019="","",IF($P4019=1,0,N($E4019)*IFERROR(INDEX(Products!$D$8:$D$307,MATCH($D4019,Products!$A$8:$A$307,0)),0)))</f>
        <v/>
      </c>
      <c r="M4019" s="52">
        <f>IF(OR(K4019="",$O4019=0),IF(K4019="","",0),IF($P4019=1,0,K4019*(N(INDEX(Settings!$E$11:$E$18,$O4019))+N(INDEX(Settings!$G$11:$G$18,$O4019)))+N(INDEX(Settings!$F$11:$F$18,$O4019))))</f>
        <v/>
      </c>
      <c r="N4019" s="53">
        <f>IF(K4019="","",K4019-L4019-M4019-N($I4019)-$P4019*N(Settings!$D$20))</f>
        <v/>
      </c>
      <c r="O4019">
        <f>IF($C4019="",0,IFERROR(MATCH($C4019,Settings!$D$11:$D$18,0),0))</f>
        <v/>
      </c>
      <c r="P4019">
        <f>IF(LOWER(TRIM($J4019&amp;""))="x",1,0)</f>
        <v/>
      </c>
    </row>
    <row r="4020">
      <c r="A4020" s="49" t="n"/>
      <c r="B4020" s="50" t="n"/>
      <c r="C4020" s="50" t="n"/>
      <c r="D4020" s="50" t="n"/>
      <c r="E4020" s="50" t="n"/>
      <c r="F4020" s="51" t="n"/>
      <c r="G4020" s="51" t="n"/>
      <c r="H4020" s="51" t="n"/>
      <c r="I4020" s="51" t="n"/>
      <c r="J4020" s="50" t="n"/>
      <c r="K4020" s="52">
        <f>IF(OR($A4020="",$E4020=""),"",IF($P4020=1,0,N($E4020)*N($F4020)-N($G4020)+N($H4020)))</f>
        <v/>
      </c>
      <c r="L4020" s="52">
        <f>IF(K4020="","",IF($P4020=1,0,N($E4020)*IFERROR(INDEX(Products!$D$8:$D$307,MATCH($D4020,Products!$A$8:$A$307,0)),0)))</f>
        <v/>
      </c>
      <c r="M4020" s="52">
        <f>IF(OR(K4020="",$O4020=0),IF(K4020="","",0),IF($P4020=1,0,K4020*(N(INDEX(Settings!$E$11:$E$18,$O4020))+N(INDEX(Settings!$G$11:$G$18,$O4020)))+N(INDEX(Settings!$F$11:$F$18,$O4020))))</f>
        <v/>
      </c>
      <c r="N4020" s="53">
        <f>IF(K4020="","",K4020-L4020-M4020-N($I4020)-$P4020*N(Settings!$D$20))</f>
        <v/>
      </c>
      <c r="O4020">
        <f>IF($C4020="",0,IFERROR(MATCH($C4020,Settings!$D$11:$D$18,0),0))</f>
        <v/>
      </c>
      <c r="P4020">
        <f>IF(LOWER(TRIM($J4020&amp;""))="x",1,0)</f>
        <v/>
      </c>
    </row>
    <row r="4021">
      <c r="A4021" s="49" t="n"/>
      <c r="B4021" s="50" t="n"/>
      <c r="C4021" s="50" t="n"/>
      <c r="D4021" s="50" t="n"/>
      <c r="E4021" s="50" t="n"/>
      <c r="F4021" s="51" t="n"/>
      <c r="G4021" s="51" t="n"/>
      <c r="H4021" s="51" t="n"/>
      <c r="I4021" s="51" t="n"/>
      <c r="J4021" s="50" t="n"/>
      <c r="K4021" s="52">
        <f>IF(OR($A4021="",$E4021=""),"",IF($P4021=1,0,N($E4021)*N($F4021)-N($G4021)+N($H4021)))</f>
        <v/>
      </c>
      <c r="L4021" s="52">
        <f>IF(K4021="","",IF($P4021=1,0,N($E4021)*IFERROR(INDEX(Products!$D$8:$D$307,MATCH($D4021,Products!$A$8:$A$307,0)),0)))</f>
        <v/>
      </c>
      <c r="M4021" s="52">
        <f>IF(OR(K4021="",$O4021=0),IF(K4021="","",0),IF($P4021=1,0,K4021*(N(INDEX(Settings!$E$11:$E$18,$O4021))+N(INDEX(Settings!$G$11:$G$18,$O4021)))+N(INDEX(Settings!$F$11:$F$18,$O4021))))</f>
        <v/>
      </c>
      <c r="N4021" s="53">
        <f>IF(K4021="","",K4021-L4021-M4021-N($I4021)-$P4021*N(Settings!$D$20))</f>
        <v/>
      </c>
      <c r="O4021">
        <f>IF($C4021="",0,IFERROR(MATCH($C4021,Settings!$D$11:$D$18,0),0))</f>
        <v/>
      </c>
      <c r="P4021">
        <f>IF(LOWER(TRIM($J4021&amp;""))="x",1,0)</f>
        <v/>
      </c>
    </row>
    <row r="4022">
      <c r="A4022" s="49" t="n"/>
      <c r="B4022" s="50" t="n"/>
      <c r="C4022" s="50" t="n"/>
      <c r="D4022" s="50" t="n"/>
      <c r="E4022" s="50" t="n"/>
      <c r="F4022" s="51" t="n"/>
      <c r="G4022" s="51" t="n"/>
      <c r="H4022" s="51" t="n"/>
      <c r="I4022" s="51" t="n"/>
      <c r="J4022" s="50" t="n"/>
      <c r="K4022" s="52">
        <f>IF(OR($A4022="",$E4022=""),"",IF($P4022=1,0,N($E4022)*N($F4022)-N($G4022)+N($H4022)))</f>
        <v/>
      </c>
      <c r="L4022" s="52">
        <f>IF(K4022="","",IF($P4022=1,0,N($E4022)*IFERROR(INDEX(Products!$D$8:$D$307,MATCH($D4022,Products!$A$8:$A$307,0)),0)))</f>
        <v/>
      </c>
      <c r="M4022" s="52">
        <f>IF(OR(K4022="",$O4022=0),IF(K4022="","",0),IF($P4022=1,0,K4022*(N(INDEX(Settings!$E$11:$E$18,$O4022))+N(INDEX(Settings!$G$11:$G$18,$O4022)))+N(INDEX(Settings!$F$11:$F$18,$O4022))))</f>
        <v/>
      </c>
      <c r="N4022" s="53">
        <f>IF(K4022="","",K4022-L4022-M4022-N($I4022)-$P4022*N(Settings!$D$20))</f>
        <v/>
      </c>
      <c r="O4022">
        <f>IF($C4022="",0,IFERROR(MATCH($C4022,Settings!$D$11:$D$18,0),0))</f>
        <v/>
      </c>
      <c r="P4022">
        <f>IF(LOWER(TRIM($J4022&amp;""))="x",1,0)</f>
        <v/>
      </c>
    </row>
    <row r="4023">
      <c r="A4023" s="49" t="n"/>
      <c r="B4023" s="50" t="n"/>
      <c r="C4023" s="50" t="n"/>
      <c r="D4023" s="50" t="n"/>
      <c r="E4023" s="50" t="n"/>
      <c r="F4023" s="51" t="n"/>
      <c r="G4023" s="51" t="n"/>
      <c r="H4023" s="51" t="n"/>
      <c r="I4023" s="51" t="n"/>
      <c r="J4023" s="50" t="n"/>
      <c r="K4023" s="52">
        <f>IF(OR($A4023="",$E4023=""),"",IF($P4023=1,0,N($E4023)*N($F4023)-N($G4023)+N($H4023)))</f>
        <v/>
      </c>
      <c r="L4023" s="52">
        <f>IF(K4023="","",IF($P4023=1,0,N($E4023)*IFERROR(INDEX(Products!$D$8:$D$307,MATCH($D4023,Products!$A$8:$A$307,0)),0)))</f>
        <v/>
      </c>
      <c r="M4023" s="52">
        <f>IF(OR(K4023="",$O4023=0),IF(K4023="","",0),IF($P4023=1,0,K4023*(N(INDEX(Settings!$E$11:$E$18,$O4023))+N(INDEX(Settings!$G$11:$G$18,$O4023)))+N(INDEX(Settings!$F$11:$F$18,$O4023))))</f>
        <v/>
      </c>
      <c r="N4023" s="53">
        <f>IF(K4023="","",K4023-L4023-M4023-N($I4023)-$P4023*N(Settings!$D$20))</f>
        <v/>
      </c>
      <c r="O4023">
        <f>IF($C4023="",0,IFERROR(MATCH($C4023,Settings!$D$11:$D$18,0),0))</f>
        <v/>
      </c>
      <c r="P4023">
        <f>IF(LOWER(TRIM($J4023&amp;""))="x",1,0)</f>
        <v/>
      </c>
    </row>
    <row r="4024">
      <c r="A4024" s="49" t="n"/>
      <c r="B4024" s="50" t="n"/>
      <c r="C4024" s="50" t="n"/>
      <c r="D4024" s="50" t="n"/>
      <c r="E4024" s="50" t="n"/>
      <c r="F4024" s="51" t="n"/>
      <c r="G4024" s="51" t="n"/>
      <c r="H4024" s="51" t="n"/>
      <c r="I4024" s="51" t="n"/>
      <c r="J4024" s="50" t="n"/>
      <c r="K4024" s="52">
        <f>IF(OR($A4024="",$E4024=""),"",IF($P4024=1,0,N($E4024)*N($F4024)-N($G4024)+N($H4024)))</f>
        <v/>
      </c>
      <c r="L4024" s="52">
        <f>IF(K4024="","",IF($P4024=1,0,N($E4024)*IFERROR(INDEX(Products!$D$8:$D$307,MATCH($D4024,Products!$A$8:$A$307,0)),0)))</f>
        <v/>
      </c>
      <c r="M4024" s="52">
        <f>IF(OR(K4024="",$O4024=0),IF(K4024="","",0),IF($P4024=1,0,K4024*(N(INDEX(Settings!$E$11:$E$18,$O4024))+N(INDEX(Settings!$G$11:$G$18,$O4024)))+N(INDEX(Settings!$F$11:$F$18,$O4024))))</f>
        <v/>
      </c>
      <c r="N4024" s="53">
        <f>IF(K4024="","",K4024-L4024-M4024-N($I4024)-$P4024*N(Settings!$D$20))</f>
        <v/>
      </c>
      <c r="O4024">
        <f>IF($C4024="",0,IFERROR(MATCH($C4024,Settings!$D$11:$D$18,0),0))</f>
        <v/>
      </c>
      <c r="P4024">
        <f>IF(LOWER(TRIM($J4024&amp;""))="x",1,0)</f>
        <v/>
      </c>
    </row>
    <row r="4025">
      <c r="A4025" s="49" t="n"/>
      <c r="B4025" s="50" t="n"/>
      <c r="C4025" s="50" t="n"/>
      <c r="D4025" s="50" t="n"/>
      <c r="E4025" s="50" t="n"/>
      <c r="F4025" s="51" t="n"/>
      <c r="G4025" s="51" t="n"/>
      <c r="H4025" s="51" t="n"/>
      <c r="I4025" s="51" t="n"/>
      <c r="J4025" s="50" t="n"/>
      <c r="K4025" s="52">
        <f>IF(OR($A4025="",$E4025=""),"",IF($P4025=1,0,N($E4025)*N($F4025)-N($G4025)+N($H4025)))</f>
        <v/>
      </c>
      <c r="L4025" s="52">
        <f>IF(K4025="","",IF($P4025=1,0,N($E4025)*IFERROR(INDEX(Products!$D$8:$D$307,MATCH($D4025,Products!$A$8:$A$307,0)),0)))</f>
        <v/>
      </c>
      <c r="M4025" s="52">
        <f>IF(OR(K4025="",$O4025=0),IF(K4025="","",0),IF($P4025=1,0,K4025*(N(INDEX(Settings!$E$11:$E$18,$O4025))+N(INDEX(Settings!$G$11:$G$18,$O4025)))+N(INDEX(Settings!$F$11:$F$18,$O4025))))</f>
        <v/>
      </c>
      <c r="N4025" s="53">
        <f>IF(K4025="","",K4025-L4025-M4025-N($I4025)-$P4025*N(Settings!$D$20))</f>
        <v/>
      </c>
      <c r="O4025">
        <f>IF($C4025="",0,IFERROR(MATCH($C4025,Settings!$D$11:$D$18,0),0))</f>
        <v/>
      </c>
      <c r="P4025">
        <f>IF(LOWER(TRIM($J4025&amp;""))="x",1,0)</f>
        <v/>
      </c>
    </row>
    <row r="4026">
      <c r="A4026" s="49" t="n"/>
      <c r="B4026" s="50" t="n"/>
      <c r="C4026" s="50" t="n"/>
      <c r="D4026" s="50" t="n"/>
      <c r="E4026" s="50" t="n"/>
      <c r="F4026" s="51" t="n"/>
      <c r="G4026" s="51" t="n"/>
      <c r="H4026" s="51" t="n"/>
      <c r="I4026" s="51" t="n"/>
      <c r="J4026" s="50" t="n"/>
      <c r="K4026" s="52">
        <f>IF(OR($A4026="",$E4026=""),"",IF($P4026=1,0,N($E4026)*N($F4026)-N($G4026)+N($H4026)))</f>
        <v/>
      </c>
      <c r="L4026" s="52">
        <f>IF(K4026="","",IF($P4026=1,0,N($E4026)*IFERROR(INDEX(Products!$D$8:$D$307,MATCH($D4026,Products!$A$8:$A$307,0)),0)))</f>
        <v/>
      </c>
      <c r="M4026" s="52">
        <f>IF(OR(K4026="",$O4026=0),IF(K4026="","",0),IF($P4026=1,0,K4026*(N(INDEX(Settings!$E$11:$E$18,$O4026))+N(INDEX(Settings!$G$11:$G$18,$O4026)))+N(INDEX(Settings!$F$11:$F$18,$O4026))))</f>
        <v/>
      </c>
      <c r="N4026" s="53">
        <f>IF(K4026="","",K4026-L4026-M4026-N($I4026)-$P4026*N(Settings!$D$20))</f>
        <v/>
      </c>
      <c r="O4026">
        <f>IF($C4026="",0,IFERROR(MATCH($C4026,Settings!$D$11:$D$18,0),0))</f>
        <v/>
      </c>
      <c r="P4026">
        <f>IF(LOWER(TRIM($J4026&amp;""))="x",1,0)</f>
        <v/>
      </c>
    </row>
    <row r="4027">
      <c r="A4027" s="49" t="n"/>
      <c r="B4027" s="50" t="n"/>
      <c r="C4027" s="50" t="n"/>
      <c r="D4027" s="50" t="n"/>
      <c r="E4027" s="50" t="n"/>
      <c r="F4027" s="51" t="n"/>
      <c r="G4027" s="51" t="n"/>
      <c r="H4027" s="51" t="n"/>
      <c r="I4027" s="51" t="n"/>
      <c r="J4027" s="50" t="n"/>
      <c r="K4027" s="52">
        <f>IF(OR($A4027="",$E4027=""),"",IF($P4027=1,0,N($E4027)*N($F4027)-N($G4027)+N($H4027)))</f>
        <v/>
      </c>
      <c r="L4027" s="52">
        <f>IF(K4027="","",IF($P4027=1,0,N($E4027)*IFERROR(INDEX(Products!$D$8:$D$307,MATCH($D4027,Products!$A$8:$A$307,0)),0)))</f>
        <v/>
      </c>
      <c r="M4027" s="52">
        <f>IF(OR(K4027="",$O4027=0),IF(K4027="","",0),IF($P4027=1,0,K4027*(N(INDEX(Settings!$E$11:$E$18,$O4027))+N(INDEX(Settings!$G$11:$G$18,$O4027)))+N(INDEX(Settings!$F$11:$F$18,$O4027))))</f>
        <v/>
      </c>
      <c r="N4027" s="53">
        <f>IF(K4027="","",K4027-L4027-M4027-N($I4027)-$P4027*N(Settings!$D$20))</f>
        <v/>
      </c>
      <c r="O4027">
        <f>IF($C4027="",0,IFERROR(MATCH($C4027,Settings!$D$11:$D$18,0),0))</f>
        <v/>
      </c>
      <c r="P4027">
        <f>IF(LOWER(TRIM($J4027&amp;""))="x",1,0)</f>
        <v/>
      </c>
    </row>
    <row r="4028">
      <c r="A4028" s="49" t="n"/>
      <c r="B4028" s="50" t="n"/>
      <c r="C4028" s="50" t="n"/>
      <c r="D4028" s="50" t="n"/>
      <c r="E4028" s="50" t="n"/>
      <c r="F4028" s="51" t="n"/>
      <c r="G4028" s="51" t="n"/>
      <c r="H4028" s="51" t="n"/>
      <c r="I4028" s="51" t="n"/>
      <c r="J4028" s="50" t="n"/>
      <c r="K4028" s="52">
        <f>IF(OR($A4028="",$E4028=""),"",IF($P4028=1,0,N($E4028)*N($F4028)-N($G4028)+N($H4028)))</f>
        <v/>
      </c>
      <c r="L4028" s="52">
        <f>IF(K4028="","",IF($P4028=1,0,N($E4028)*IFERROR(INDEX(Products!$D$8:$D$307,MATCH($D4028,Products!$A$8:$A$307,0)),0)))</f>
        <v/>
      </c>
      <c r="M4028" s="52">
        <f>IF(OR(K4028="",$O4028=0),IF(K4028="","",0),IF($P4028=1,0,K4028*(N(INDEX(Settings!$E$11:$E$18,$O4028))+N(INDEX(Settings!$G$11:$G$18,$O4028)))+N(INDEX(Settings!$F$11:$F$18,$O4028))))</f>
        <v/>
      </c>
      <c r="N4028" s="53">
        <f>IF(K4028="","",K4028-L4028-M4028-N($I4028)-$P4028*N(Settings!$D$20))</f>
        <v/>
      </c>
      <c r="O4028">
        <f>IF($C4028="",0,IFERROR(MATCH($C4028,Settings!$D$11:$D$18,0),0))</f>
        <v/>
      </c>
      <c r="P4028">
        <f>IF(LOWER(TRIM($J4028&amp;""))="x",1,0)</f>
        <v/>
      </c>
    </row>
    <row r="4029">
      <c r="A4029" s="49" t="n"/>
      <c r="B4029" s="50" t="n"/>
      <c r="C4029" s="50" t="n"/>
      <c r="D4029" s="50" t="n"/>
      <c r="E4029" s="50" t="n"/>
      <c r="F4029" s="51" t="n"/>
      <c r="G4029" s="51" t="n"/>
      <c r="H4029" s="51" t="n"/>
      <c r="I4029" s="51" t="n"/>
      <c r="J4029" s="50" t="n"/>
      <c r="K4029" s="52">
        <f>IF(OR($A4029="",$E4029=""),"",IF($P4029=1,0,N($E4029)*N($F4029)-N($G4029)+N($H4029)))</f>
        <v/>
      </c>
      <c r="L4029" s="52">
        <f>IF(K4029="","",IF($P4029=1,0,N($E4029)*IFERROR(INDEX(Products!$D$8:$D$307,MATCH($D4029,Products!$A$8:$A$307,0)),0)))</f>
        <v/>
      </c>
      <c r="M4029" s="52">
        <f>IF(OR(K4029="",$O4029=0),IF(K4029="","",0),IF($P4029=1,0,K4029*(N(INDEX(Settings!$E$11:$E$18,$O4029))+N(INDEX(Settings!$G$11:$G$18,$O4029)))+N(INDEX(Settings!$F$11:$F$18,$O4029))))</f>
        <v/>
      </c>
      <c r="N4029" s="53">
        <f>IF(K4029="","",K4029-L4029-M4029-N($I4029)-$P4029*N(Settings!$D$20))</f>
        <v/>
      </c>
      <c r="O4029">
        <f>IF($C4029="",0,IFERROR(MATCH($C4029,Settings!$D$11:$D$18,0),0))</f>
        <v/>
      </c>
      <c r="P4029">
        <f>IF(LOWER(TRIM($J4029&amp;""))="x",1,0)</f>
        <v/>
      </c>
    </row>
    <row r="4030">
      <c r="A4030" s="49" t="n"/>
      <c r="B4030" s="50" t="n"/>
      <c r="C4030" s="50" t="n"/>
      <c r="D4030" s="50" t="n"/>
      <c r="E4030" s="50" t="n"/>
      <c r="F4030" s="51" t="n"/>
      <c r="G4030" s="51" t="n"/>
      <c r="H4030" s="51" t="n"/>
      <c r="I4030" s="51" t="n"/>
      <c r="J4030" s="50" t="n"/>
      <c r="K4030" s="52">
        <f>IF(OR($A4030="",$E4030=""),"",IF($P4030=1,0,N($E4030)*N($F4030)-N($G4030)+N($H4030)))</f>
        <v/>
      </c>
      <c r="L4030" s="52">
        <f>IF(K4030="","",IF($P4030=1,0,N($E4030)*IFERROR(INDEX(Products!$D$8:$D$307,MATCH($D4030,Products!$A$8:$A$307,0)),0)))</f>
        <v/>
      </c>
      <c r="M4030" s="52">
        <f>IF(OR(K4030="",$O4030=0),IF(K4030="","",0),IF($P4030=1,0,K4030*(N(INDEX(Settings!$E$11:$E$18,$O4030))+N(INDEX(Settings!$G$11:$G$18,$O4030)))+N(INDEX(Settings!$F$11:$F$18,$O4030))))</f>
        <v/>
      </c>
      <c r="N4030" s="53">
        <f>IF(K4030="","",K4030-L4030-M4030-N($I4030)-$P4030*N(Settings!$D$20))</f>
        <v/>
      </c>
      <c r="O4030">
        <f>IF($C4030="",0,IFERROR(MATCH($C4030,Settings!$D$11:$D$18,0),0))</f>
        <v/>
      </c>
      <c r="P4030">
        <f>IF(LOWER(TRIM($J4030&amp;""))="x",1,0)</f>
        <v/>
      </c>
    </row>
    <row r="4031">
      <c r="A4031" s="49" t="n"/>
      <c r="B4031" s="50" t="n"/>
      <c r="C4031" s="50" t="n"/>
      <c r="D4031" s="50" t="n"/>
      <c r="E4031" s="50" t="n"/>
      <c r="F4031" s="51" t="n"/>
      <c r="G4031" s="51" t="n"/>
      <c r="H4031" s="51" t="n"/>
      <c r="I4031" s="51" t="n"/>
      <c r="J4031" s="50" t="n"/>
      <c r="K4031" s="52">
        <f>IF(OR($A4031="",$E4031=""),"",IF($P4031=1,0,N($E4031)*N($F4031)-N($G4031)+N($H4031)))</f>
        <v/>
      </c>
      <c r="L4031" s="52">
        <f>IF(K4031="","",IF($P4031=1,0,N($E4031)*IFERROR(INDEX(Products!$D$8:$D$307,MATCH($D4031,Products!$A$8:$A$307,0)),0)))</f>
        <v/>
      </c>
      <c r="M4031" s="52">
        <f>IF(OR(K4031="",$O4031=0),IF(K4031="","",0),IF($P4031=1,0,K4031*(N(INDEX(Settings!$E$11:$E$18,$O4031))+N(INDEX(Settings!$G$11:$G$18,$O4031)))+N(INDEX(Settings!$F$11:$F$18,$O4031))))</f>
        <v/>
      </c>
      <c r="N4031" s="53">
        <f>IF(K4031="","",K4031-L4031-M4031-N($I4031)-$P4031*N(Settings!$D$20))</f>
        <v/>
      </c>
      <c r="O4031">
        <f>IF($C4031="",0,IFERROR(MATCH($C4031,Settings!$D$11:$D$18,0),0))</f>
        <v/>
      </c>
      <c r="P4031">
        <f>IF(LOWER(TRIM($J4031&amp;""))="x",1,0)</f>
        <v/>
      </c>
    </row>
    <row r="4032">
      <c r="A4032" s="49" t="n"/>
      <c r="B4032" s="50" t="n"/>
      <c r="C4032" s="50" t="n"/>
      <c r="D4032" s="50" t="n"/>
      <c r="E4032" s="50" t="n"/>
      <c r="F4032" s="51" t="n"/>
      <c r="G4032" s="51" t="n"/>
      <c r="H4032" s="51" t="n"/>
      <c r="I4032" s="51" t="n"/>
      <c r="J4032" s="50" t="n"/>
      <c r="K4032" s="52">
        <f>IF(OR($A4032="",$E4032=""),"",IF($P4032=1,0,N($E4032)*N($F4032)-N($G4032)+N($H4032)))</f>
        <v/>
      </c>
      <c r="L4032" s="52">
        <f>IF(K4032="","",IF($P4032=1,0,N($E4032)*IFERROR(INDEX(Products!$D$8:$D$307,MATCH($D4032,Products!$A$8:$A$307,0)),0)))</f>
        <v/>
      </c>
      <c r="M4032" s="52">
        <f>IF(OR(K4032="",$O4032=0),IF(K4032="","",0),IF($P4032=1,0,K4032*(N(INDEX(Settings!$E$11:$E$18,$O4032))+N(INDEX(Settings!$G$11:$G$18,$O4032)))+N(INDEX(Settings!$F$11:$F$18,$O4032))))</f>
        <v/>
      </c>
      <c r="N4032" s="53">
        <f>IF(K4032="","",K4032-L4032-M4032-N($I4032)-$P4032*N(Settings!$D$20))</f>
        <v/>
      </c>
      <c r="O4032">
        <f>IF($C4032="",0,IFERROR(MATCH($C4032,Settings!$D$11:$D$18,0),0))</f>
        <v/>
      </c>
      <c r="P4032">
        <f>IF(LOWER(TRIM($J4032&amp;""))="x",1,0)</f>
        <v/>
      </c>
    </row>
    <row r="4033">
      <c r="A4033" s="49" t="n"/>
      <c r="B4033" s="50" t="n"/>
      <c r="C4033" s="50" t="n"/>
      <c r="D4033" s="50" t="n"/>
      <c r="E4033" s="50" t="n"/>
      <c r="F4033" s="51" t="n"/>
      <c r="G4033" s="51" t="n"/>
      <c r="H4033" s="51" t="n"/>
      <c r="I4033" s="51" t="n"/>
      <c r="J4033" s="50" t="n"/>
      <c r="K4033" s="52">
        <f>IF(OR($A4033="",$E4033=""),"",IF($P4033=1,0,N($E4033)*N($F4033)-N($G4033)+N($H4033)))</f>
        <v/>
      </c>
      <c r="L4033" s="52">
        <f>IF(K4033="","",IF($P4033=1,0,N($E4033)*IFERROR(INDEX(Products!$D$8:$D$307,MATCH($D4033,Products!$A$8:$A$307,0)),0)))</f>
        <v/>
      </c>
      <c r="M4033" s="52">
        <f>IF(OR(K4033="",$O4033=0),IF(K4033="","",0),IF($P4033=1,0,K4033*(N(INDEX(Settings!$E$11:$E$18,$O4033))+N(INDEX(Settings!$G$11:$G$18,$O4033)))+N(INDEX(Settings!$F$11:$F$18,$O4033))))</f>
        <v/>
      </c>
      <c r="N4033" s="53">
        <f>IF(K4033="","",K4033-L4033-M4033-N($I4033)-$P4033*N(Settings!$D$20))</f>
        <v/>
      </c>
      <c r="O4033">
        <f>IF($C4033="",0,IFERROR(MATCH($C4033,Settings!$D$11:$D$18,0),0))</f>
        <v/>
      </c>
      <c r="P4033">
        <f>IF(LOWER(TRIM($J4033&amp;""))="x",1,0)</f>
        <v/>
      </c>
    </row>
    <row r="4034">
      <c r="A4034" s="49" t="n"/>
      <c r="B4034" s="50" t="n"/>
      <c r="C4034" s="50" t="n"/>
      <c r="D4034" s="50" t="n"/>
      <c r="E4034" s="50" t="n"/>
      <c r="F4034" s="51" t="n"/>
      <c r="G4034" s="51" t="n"/>
      <c r="H4034" s="51" t="n"/>
      <c r="I4034" s="51" t="n"/>
      <c r="J4034" s="50" t="n"/>
      <c r="K4034" s="52">
        <f>IF(OR($A4034="",$E4034=""),"",IF($P4034=1,0,N($E4034)*N($F4034)-N($G4034)+N($H4034)))</f>
        <v/>
      </c>
      <c r="L4034" s="52">
        <f>IF(K4034="","",IF($P4034=1,0,N($E4034)*IFERROR(INDEX(Products!$D$8:$D$307,MATCH($D4034,Products!$A$8:$A$307,0)),0)))</f>
        <v/>
      </c>
      <c r="M4034" s="52">
        <f>IF(OR(K4034="",$O4034=0),IF(K4034="","",0),IF($P4034=1,0,K4034*(N(INDEX(Settings!$E$11:$E$18,$O4034))+N(INDEX(Settings!$G$11:$G$18,$O4034)))+N(INDEX(Settings!$F$11:$F$18,$O4034))))</f>
        <v/>
      </c>
      <c r="N4034" s="53">
        <f>IF(K4034="","",K4034-L4034-M4034-N($I4034)-$P4034*N(Settings!$D$20))</f>
        <v/>
      </c>
      <c r="O4034">
        <f>IF($C4034="",0,IFERROR(MATCH($C4034,Settings!$D$11:$D$18,0),0))</f>
        <v/>
      </c>
      <c r="P4034">
        <f>IF(LOWER(TRIM($J4034&amp;""))="x",1,0)</f>
        <v/>
      </c>
    </row>
    <row r="4035">
      <c r="A4035" s="49" t="n"/>
      <c r="B4035" s="50" t="n"/>
      <c r="C4035" s="50" t="n"/>
      <c r="D4035" s="50" t="n"/>
      <c r="E4035" s="50" t="n"/>
      <c r="F4035" s="51" t="n"/>
      <c r="G4035" s="51" t="n"/>
      <c r="H4035" s="51" t="n"/>
      <c r="I4035" s="51" t="n"/>
      <c r="J4035" s="50" t="n"/>
      <c r="K4035" s="52">
        <f>IF(OR($A4035="",$E4035=""),"",IF($P4035=1,0,N($E4035)*N($F4035)-N($G4035)+N($H4035)))</f>
        <v/>
      </c>
      <c r="L4035" s="52">
        <f>IF(K4035="","",IF($P4035=1,0,N($E4035)*IFERROR(INDEX(Products!$D$8:$D$307,MATCH($D4035,Products!$A$8:$A$307,0)),0)))</f>
        <v/>
      </c>
      <c r="M4035" s="52">
        <f>IF(OR(K4035="",$O4035=0),IF(K4035="","",0),IF($P4035=1,0,K4035*(N(INDEX(Settings!$E$11:$E$18,$O4035))+N(INDEX(Settings!$G$11:$G$18,$O4035)))+N(INDEX(Settings!$F$11:$F$18,$O4035))))</f>
        <v/>
      </c>
      <c r="N4035" s="53">
        <f>IF(K4035="","",K4035-L4035-M4035-N($I4035)-$P4035*N(Settings!$D$20))</f>
        <v/>
      </c>
      <c r="O4035">
        <f>IF($C4035="",0,IFERROR(MATCH($C4035,Settings!$D$11:$D$18,0),0))</f>
        <v/>
      </c>
      <c r="P4035">
        <f>IF(LOWER(TRIM($J4035&amp;""))="x",1,0)</f>
        <v/>
      </c>
    </row>
    <row r="4036">
      <c r="A4036" s="49" t="n"/>
      <c r="B4036" s="50" t="n"/>
      <c r="C4036" s="50" t="n"/>
      <c r="D4036" s="50" t="n"/>
      <c r="E4036" s="50" t="n"/>
      <c r="F4036" s="51" t="n"/>
      <c r="G4036" s="51" t="n"/>
      <c r="H4036" s="51" t="n"/>
      <c r="I4036" s="51" t="n"/>
      <c r="J4036" s="50" t="n"/>
      <c r="K4036" s="52">
        <f>IF(OR($A4036="",$E4036=""),"",IF($P4036=1,0,N($E4036)*N($F4036)-N($G4036)+N($H4036)))</f>
        <v/>
      </c>
      <c r="L4036" s="52">
        <f>IF(K4036="","",IF($P4036=1,0,N($E4036)*IFERROR(INDEX(Products!$D$8:$D$307,MATCH($D4036,Products!$A$8:$A$307,0)),0)))</f>
        <v/>
      </c>
      <c r="M4036" s="52">
        <f>IF(OR(K4036="",$O4036=0),IF(K4036="","",0),IF($P4036=1,0,K4036*(N(INDEX(Settings!$E$11:$E$18,$O4036))+N(INDEX(Settings!$G$11:$G$18,$O4036)))+N(INDEX(Settings!$F$11:$F$18,$O4036))))</f>
        <v/>
      </c>
      <c r="N4036" s="53">
        <f>IF(K4036="","",K4036-L4036-M4036-N($I4036)-$P4036*N(Settings!$D$20))</f>
        <v/>
      </c>
      <c r="O4036">
        <f>IF($C4036="",0,IFERROR(MATCH($C4036,Settings!$D$11:$D$18,0),0))</f>
        <v/>
      </c>
      <c r="P4036">
        <f>IF(LOWER(TRIM($J4036&amp;""))="x",1,0)</f>
        <v/>
      </c>
    </row>
    <row r="4037">
      <c r="A4037" s="49" t="n"/>
      <c r="B4037" s="50" t="n"/>
      <c r="C4037" s="50" t="n"/>
      <c r="D4037" s="50" t="n"/>
      <c r="E4037" s="50" t="n"/>
      <c r="F4037" s="51" t="n"/>
      <c r="G4037" s="51" t="n"/>
      <c r="H4037" s="51" t="n"/>
      <c r="I4037" s="51" t="n"/>
      <c r="J4037" s="50" t="n"/>
      <c r="K4037" s="52">
        <f>IF(OR($A4037="",$E4037=""),"",IF($P4037=1,0,N($E4037)*N($F4037)-N($G4037)+N($H4037)))</f>
        <v/>
      </c>
      <c r="L4037" s="52">
        <f>IF(K4037="","",IF($P4037=1,0,N($E4037)*IFERROR(INDEX(Products!$D$8:$D$307,MATCH($D4037,Products!$A$8:$A$307,0)),0)))</f>
        <v/>
      </c>
      <c r="M4037" s="52">
        <f>IF(OR(K4037="",$O4037=0),IF(K4037="","",0),IF($P4037=1,0,K4037*(N(INDEX(Settings!$E$11:$E$18,$O4037))+N(INDEX(Settings!$G$11:$G$18,$O4037)))+N(INDEX(Settings!$F$11:$F$18,$O4037))))</f>
        <v/>
      </c>
      <c r="N4037" s="53">
        <f>IF(K4037="","",K4037-L4037-M4037-N($I4037)-$P4037*N(Settings!$D$20))</f>
        <v/>
      </c>
      <c r="O4037">
        <f>IF($C4037="",0,IFERROR(MATCH($C4037,Settings!$D$11:$D$18,0),0))</f>
        <v/>
      </c>
      <c r="P4037">
        <f>IF(LOWER(TRIM($J4037&amp;""))="x",1,0)</f>
        <v/>
      </c>
    </row>
    <row r="4038">
      <c r="A4038" s="49" t="n"/>
      <c r="B4038" s="50" t="n"/>
      <c r="C4038" s="50" t="n"/>
      <c r="D4038" s="50" t="n"/>
      <c r="E4038" s="50" t="n"/>
      <c r="F4038" s="51" t="n"/>
      <c r="G4038" s="51" t="n"/>
      <c r="H4038" s="51" t="n"/>
      <c r="I4038" s="51" t="n"/>
      <c r="J4038" s="50" t="n"/>
      <c r="K4038" s="52">
        <f>IF(OR($A4038="",$E4038=""),"",IF($P4038=1,0,N($E4038)*N($F4038)-N($G4038)+N($H4038)))</f>
        <v/>
      </c>
      <c r="L4038" s="52">
        <f>IF(K4038="","",IF($P4038=1,0,N($E4038)*IFERROR(INDEX(Products!$D$8:$D$307,MATCH($D4038,Products!$A$8:$A$307,0)),0)))</f>
        <v/>
      </c>
      <c r="M4038" s="52">
        <f>IF(OR(K4038="",$O4038=0),IF(K4038="","",0),IF($P4038=1,0,K4038*(N(INDEX(Settings!$E$11:$E$18,$O4038))+N(INDEX(Settings!$G$11:$G$18,$O4038)))+N(INDEX(Settings!$F$11:$F$18,$O4038))))</f>
        <v/>
      </c>
      <c r="N4038" s="53">
        <f>IF(K4038="","",K4038-L4038-M4038-N($I4038)-$P4038*N(Settings!$D$20))</f>
        <v/>
      </c>
      <c r="O4038">
        <f>IF($C4038="",0,IFERROR(MATCH($C4038,Settings!$D$11:$D$18,0),0))</f>
        <v/>
      </c>
      <c r="P4038">
        <f>IF(LOWER(TRIM($J4038&amp;""))="x",1,0)</f>
        <v/>
      </c>
    </row>
    <row r="4039">
      <c r="A4039" s="49" t="n"/>
      <c r="B4039" s="50" t="n"/>
      <c r="C4039" s="50" t="n"/>
      <c r="D4039" s="50" t="n"/>
      <c r="E4039" s="50" t="n"/>
      <c r="F4039" s="51" t="n"/>
      <c r="G4039" s="51" t="n"/>
      <c r="H4039" s="51" t="n"/>
      <c r="I4039" s="51" t="n"/>
      <c r="J4039" s="50" t="n"/>
      <c r="K4039" s="52">
        <f>IF(OR($A4039="",$E4039=""),"",IF($P4039=1,0,N($E4039)*N($F4039)-N($G4039)+N($H4039)))</f>
        <v/>
      </c>
      <c r="L4039" s="52">
        <f>IF(K4039="","",IF($P4039=1,0,N($E4039)*IFERROR(INDEX(Products!$D$8:$D$307,MATCH($D4039,Products!$A$8:$A$307,0)),0)))</f>
        <v/>
      </c>
      <c r="M4039" s="52">
        <f>IF(OR(K4039="",$O4039=0),IF(K4039="","",0),IF($P4039=1,0,K4039*(N(INDEX(Settings!$E$11:$E$18,$O4039))+N(INDEX(Settings!$G$11:$G$18,$O4039)))+N(INDEX(Settings!$F$11:$F$18,$O4039))))</f>
        <v/>
      </c>
      <c r="N4039" s="53">
        <f>IF(K4039="","",K4039-L4039-M4039-N($I4039)-$P4039*N(Settings!$D$20))</f>
        <v/>
      </c>
      <c r="O4039">
        <f>IF($C4039="",0,IFERROR(MATCH($C4039,Settings!$D$11:$D$18,0),0))</f>
        <v/>
      </c>
      <c r="P4039">
        <f>IF(LOWER(TRIM($J4039&amp;""))="x",1,0)</f>
        <v/>
      </c>
    </row>
    <row r="4040">
      <c r="A4040" s="49" t="n"/>
      <c r="B4040" s="50" t="n"/>
      <c r="C4040" s="50" t="n"/>
      <c r="D4040" s="50" t="n"/>
      <c r="E4040" s="50" t="n"/>
      <c r="F4040" s="51" t="n"/>
      <c r="G4040" s="51" t="n"/>
      <c r="H4040" s="51" t="n"/>
      <c r="I4040" s="51" t="n"/>
      <c r="J4040" s="50" t="n"/>
      <c r="K4040" s="52">
        <f>IF(OR($A4040="",$E4040=""),"",IF($P4040=1,0,N($E4040)*N($F4040)-N($G4040)+N($H4040)))</f>
        <v/>
      </c>
      <c r="L4040" s="52">
        <f>IF(K4040="","",IF($P4040=1,0,N($E4040)*IFERROR(INDEX(Products!$D$8:$D$307,MATCH($D4040,Products!$A$8:$A$307,0)),0)))</f>
        <v/>
      </c>
      <c r="M4040" s="52">
        <f>IF(OR(K4040="",$O4040=0),IF(K4040="","",0),IF($P4040=1,0,K4040*(N(INDEX(Settings!$E$11:$E$18,$O4040))+N(INDEX(Settings!$G$11:$G$18,$O4040)))+N(INDEX(Settings!$F$11:$F$18,$O4040))))</f>
        <v/>
      </c>
      <c r="N4040" s="53">
        <f>IF(K4040="","",K4040-L4040-M4040-N($I4040)-$P4040*N(Settings!$D$20))</f>
        <v/>
      </c>
      <c r="O4040">
        <f>IF($C4040="",0,IFERROR(MATCH($C4040,Settings!$D$11:$D$18,0),0))</f>
        <v/>
      </c>
      <c r="P4040">
        <f>IF(LOWER(TRIM($J4040&amp;""))="x",1,0)</f>
        <v/>
      </c>
    </row>
    <row r="4041">
      <c r="A4041" s="49" t="n"/>
      <c r="B4041" s="50" t="n"/>
      <c r="C4041" s="50" t="n"/>
      <c r="D4041" s="50" t="n"/>
      <c r="E4041" s="50" t="n"/>
      <c r="F4041" s="51" t="n"/>
      <c r="G4041" s="51" t="n"/>
      <c r="H4041" s="51" t="n"/>
      <c r="I4041" s="51" t="n"/>
      <c r="J4041" s="50" t="n"/>
      <c r="K4041" s="52">
        <f>IF(OR($A4041="",$E4041=""),"",IF($P4041=1,0,N($E4041)*N($F4041)-N($G4041)+N($H4041)))</f>
        <v/>
      </c>
      <c r="L4041" s="52">
        <f>IF(K4041="","",IF($P4041=1,0,N($E4041)*IFERROR(INDEX(Products!$D$8:$D$307,MATCH($D4041,Products!$A$8:$A$307,0)),0)))</f>
        <v/>
      </c>
      <c r="M4041" s="52">
        <f>IF(OR(K4041="",$O4041=0),IF(K4041="","",0),IF($P4041=1,0,K4041*(N(INDEX(Settings!$E$11:$E$18,$O4041))+N(INDEX(Settings!$G$11:$G$18,$O4041)))+N(INDEX(Settings!$F$11:$F$18,$O4041))))</f>
        <v/>
      </c>
      <c r="N4041" s="53">
        <f>IF(K4041="","",K4041-L4041-M4041-N($I4041)-$P4041*N(Settings!$D$20))</f>
        <v/>
      </c>
      <c r="O4041">
        <f>IF($C4041="",0,IFERROR(MATCH($C4041,Settings!$D$11:$D$18,0),0))</f>
        <v/>
      </c>
      <c r="P4041">
        <f>IF(LOWER(TRIM($J4041&amp;""))="x",1,0)</f>
        <v/>
      </c>
    </row>
    <row r="4042">
      <c r="A4042" s="49" t="n"/>
      <c r="B4042" s="50" t="n"/>
      <c r="C4042" s="50" t="n"/>
      <c r="D4042" s="50" t="n"/>
      <c r="E4042" s="50" t="n"/>
      <c r="F4042" s="51" t="n"/>
      <c r="G4042" s="51" t="n"/>
      <c r="H4042" s="51" t="n"/>
      <c r="I4042" s="51" t="n"/>
      <c r="J4042" s="50" t="n"/>
      <c r="K4042" s="52">
        <f>IF(OR($A4042="",$E4042=""),"",IF($P4042=1,0,N($E4042)*N($F4042)-N($G4042)+N($H4042)))</f>
        <v/>
      </c>
      <c r="L4042" s="52">
        <f>IF(K4042="","",IF($P4042=1,0,N($E4042)*IFERROR(INDEX(Products!$D$8:$D$307,MATCH($D4042,Products!$A$8:$A$307,0)),0)))</f>
        <v/>
      </c>
      <c r="M4042" s="52">
        <f>IF(OR(K4042="",$O4042=0),IF(K4042="","",0),IF($P4042=1,0,K4042*(N(INDEX(Settings!$E$11:$E$18,$O4042))+N(INDEX(Settings!$G$11:$G$18,$O4042)))+N(INDEX(Settings!$F$11:$F$18,$O4042))))</f>
        <v/>
      </c>
      <c r="N4042" s="53">
        <f>IF(K4042="","",K4042-L4042-M4042-N($I4042)-$P4042*N(Settings!$D$20))</f>
        <v/>
      </c>
      <c r="O4042">
        <f>IF($C4042="",0,IFERROR(MATCH($C4042,Settings!$D$11:$D$18,0),0))</f>
        <v/>
      </c>
      <c r="P4042">
        <f>IF(LOWER(TRIM($J4042&amp;""))="x",1,0)</f>
        <v/>
      </c>
    </row>
    <row r="4043">
      <c r="A4043" s="49" t="n"/>
      <c r="B4043" s="50" t="n"/>
      <c r="C4043" s="50" t="n"/>
      <c r="D4043" s="50" t="n"/>
      <c r="E4043" s="50" t="n"/>
      <c r="F4043" s="51" t="n"/>
      <c r="G4043" s="51" t="n"/>
      <c r="H4043" s="51" t="n"/>
      <c r="I4043" s="51" t="n"/>
      <c r="J4043" s="50" t="n"/>
      <c r="K4043" s="52">
        <f>IF(OR($A4043="",$E4043=""),"",IF($P4043=1,0,N($E4043)*N($F4043)-N($G4043)+N($H4043)))</f>
        <v/>
      </c>
      <c r="L4043" s="52">
        <f>IF(K4043="","",IF($P4043=1,0,N($E4043)*IFERROR(INDEX(Products!$D$8:$D$307,MATCH($D4043,Products!$A$8:$A$307,0)),0)))</f>
        <v/>
      </c>
      <c r="M4043" s="52">
        <f>IF(OR(K4043="",$O4043=0),IF(K4043="","",0),IF($P4043=1,0,K4043*(N(INDEX(Settings!$E$11:$E$18,$O4043))+N(INDEX(Settings!$G$11:$G$18,$O4043)))+N(INDEX(Settings!$F$11:$F$18,$O4043))))</f>
        <v/>
      </c>
      <c r="N4043" s="53">
        <f>IF(K4043="","",K4043-L4043-M4043-N($I4043)-$P4043*N(Settings!$D$20))</f>
        <v/>
      </c>
      <c r="O4043">
        <f>IF($C4043="",0,IFERROR(MATCH($C4043,Settings!$D$11:$D$18,0),0))</f>
        <v/>
      </c>
      <c r="P4043">
        <f>IF(LOWER(TRIM($J4043&amp;""))="x",1,0)</f>
        <v/>
      </c>
    </row>
    <row r="4044">
      <c r="A4044" s="49" t="n"/>
      <c r="B4044" s="50" t="n"/>
      <c r="C4044" s="50" t="n"/>
      <c r="D4044" s="50" t="n"/>
      <c r="E4044" s="50" t="n"/>
      <c r="F4044" s="51" t="n"/>
      <c r="G4044" s="51" t="n"/>
      <c r="H4044" s="51" t="n"/>
      <c r="I4044" s="51" t="n"/>
      <c r="J4044" s="50" t="n"/>
      <c r="K4044" s="52">
        <f>IF(OR($A4044="",$E4044=""),"",IF($P4044=1,0,N($E4044)*N($F4044)-N($G4044)+N($H4044)))</f>
        <v/>
      </c>
      <c r="L4044" s="52">
        <f>IF(K4044="","",IF($P4044=1,0,N($E4044)*IFERROR(INDEX(Products!$D$8:$D$307,MATCH($D4044,Products!$A$8:$A$307,0)),0)))</f>
        <v/>
      </c>
      <c r="M4044" s="52">
        <f>IF(OR(K4044="",$O4044=0),IF(K4044="","",0),IF($P4044=1,0,K4044*(N(INDEX(Settings!$E$11:$E$18,$O4044))+N(INDEX(Settings!$G$11:$G$18,$O4044)))+N(INDEX(Settings!$F$11:$F$18,$O4044))))</f>
        <v/>
      </c>
      <c r="N4044" s="53">
        <f>IF(K4044="","",K4044-L4044-M4044-N($I4044)-$P4044*N(Settings!$D$20))</f>
        <v/>
      </c>
      <c r="O4044">
        <f>IF($C4044="",0,IFERROR(MATCH($C4044,Settings!$D$11:$D$18,0),0))</f>
        <v/>
      </c>
      <c r="P4044">
        <f>IF(LOWER(TRIM($J4044&amp;""))="x",1,0)</f>
        <v/>
      </c>
    </row>
    <row r="4045">
      <c r="A4045" s="49" t="n"/>
      <c r="B4045" s="50" t="n"/>
      <c r="C4045" s="50" t="n"/>
      <c r="D4045" s="50" t="n"/>
      <c r="E4045" s="50" t="n"/>
      <c r="F4045" s="51" t="n"/>
      <c r="G4045" s="51" t="n"/>
      <c r="H4045" s="51" t="n"/>
      <c r="I4045" s="51" t="n"/>
      <c r="J4045" s="50" t="n"/>
      <c r="K4045" s="52">
        <f>IF(OR($A4045="",$E4045=""),"",IF($P4045=1,0,N($E4045)*N($F4045)-N($G4045)+N($H4045)))</f>
        <v/>
      </c>
      <c r="L4045" s="52">
        <f>IF(K4045="","",IF($P4045=1,0,N($E4045)*IFERROR(INDEX(Products!$D$8:$D$307,MATCH($D4045,Products!$A$8:$A$307,0)),0)))</f>
        <v/>
      </c>
      <c r="M4045" s="52">
        <f>IF(OR(K4045="",$O4045=0),IF(K4045="","",0),IF($P4045=1,0,K4045*(N(INDEX(Settings!$E$11:$E$18,$O4045))+N(INDEX(Settings!$G$11:$G$18,$O4045)))+N(INDEX(Settings!$F$11:$F$18,$O4045))))</f>
        <v/>
      </c>
      <c r="N4045" s="53">
        <f>IF(K4045="","",K4045-L4045-M4045-N($I4045)-$P4045*N(Settings!$D$20))</f>
        <v/>
      </c>
      <c r="O4045">
        <f>IF($C4045="",0,IFERROR(MATCH($C4045,Settings!$D$11:$D$18,0),0))</f>
        <v/>
      </c>
      <c r="P4045">
        <f>IF(LOWER(TRIM($J4045&amp;""))="x",1,0)</f>
        <v/>
      </c>
    </row>
    <row r="4046">
      <c r="A4046" s="49" t="n"/>
      <c r="B4046" s="50" t="n"/>
      <c r="C4046" s="50" t="n"/>
      <c r="D4046" s="50" t="n"/>
      <c r="E4046" s="50" t="n"/>
      <c r="F4046" s="51" t="n"/>
      <c r="G4046" s="51" t="n"/>
      <c r="H4046" s="51" t="n"/>
      <c r="I4046" s="51" t="n"/>
      <c r="J4046" s="50" t="n"/>
      <c r="K4046" s="52">
        <f>IF(OR($A4046="",$E4046=""),"",IF($P4046=1,0,N($E4046)*N($F4046)-N($G4046)+N($H4046)))</f>
        <v/>
      </c>
      <c r="L4046" s="52">
        <f>IF(K4046="","",IF($P4046=1,0,N($E4046)*IFERROR(INDEX(Products!$D$8:$D$307,MATCH($D4046,Products!$A$8:$A$307,0)),0)))</f>
        <v/>
      </c>
      <c r="M4046" s="52">
        <f>IF(OR(K4046="",$O4046=0),IF(K4046="","",0),IF($P4046=1,0,K4046*(N(INDEX(Settings!$E$11:$E$18,$O4046))+N(INDEX(Settings!$G$11:$G$18,$O4046)))+N(INDEX(Settings!$F$11:$F$18,$O4046))))</f>
        <v/>
      </c>
      <c r="N4046" s="53">
        <f>IF(K4046="","",K4046-L4046-M4046-N($I4046)-$P4046*N(Settings!$D$20))</f>
        <v/>
      </c>
      <c r="O4046">
        <f>IF($C4046="",0,IFERROR(MATCH($C4046,Settings!$D$11:$D$18,0),0))</f>
        <v/>
      </c>
      <c r="P4046">
        <f>IF(LOWER(TRIM($J4046&amp;""))="x",1,0)</f>
        <v/>
      </c>
    </row>
    <row r="4047">
      <c r="A4047" s="49" t="n"/>
      <c r="B4047" s="50" t="n"/>
      <c r="C4047" s="50" t="n"/>
      <c r="D4047" s="50" t="n"/>
      <c r="E4047" s="50" t="n"/>
      <c r="F4047" s="51" t="n"/>
      <c r="G4047" s="51" t="n"/>
      <c r="H4047" s="51" t="n"/>
      <c r="I4047" s="51" t="n"/>
      <c r="J4047" s="50" t="n"/>
      <c r="K4047" s="52">
        <f>IF(OR($A4047="",$E4047=""),"",IF($P4047=1,0,N($E4047)*N($F4047)-N($G4047)+N($H4047)))</f>
        <v/>
      </c>
      <c r="L4047" s="52">
        <f>IF(K4047="","",IF($P4047=1,0,N($E4047)*IFERROR(INDEX(Products!$D$8:$D$307,MATCH($D4047,Products!$A$8:$A$307,0)),0)))</f>
        <v/>
      </c>
      <c r="M4047" s="52">
        <f>IF(OR(K4047="",$O4047=0),IF(K4047="","",0),IF($P4047=1,0,K4047*(N(INDEX(Settings!$E$11:$E$18,$O4047))+N(INDEX(Settings!$G$11:$G$18,$O4047)))+N(INDEX(Settings!$F$11:$F$18,$O4047))))</f>
        <v/>
      </c>
      <c r="N4047" s="53">
        <f>IF(K4047="","",K4047-L4047-M4047-N($I4047)-$P4047*N(Settings!$D$20))</f>
        <v/>
      </c>
      <c r="O4047">
        <f>IF($C4047="",0,IFERROR(MATCH($C4047,Settings!$D$11:$D$18,0),0))</f>
        <v/>
      </c>
      <c r="P4047">
        <f>IF(LOWER(TRIM($J4047&amp;""))="x",1,0)</f>
        <v/>
      </c>
    </row>
    <row r="4048">
      <c r="A4048" s="49" t="n"/>
      <c r="B4048" s="50" t="n"/>
      <c r="C4048" s="50" t="n"/>
      <c r="D4048" s="50" t="n"/>
      <c r="E4048" s="50" t="n"/>
      <c r="F4048" s="51" t="n"/>
      <c r="G4048" s="51" t="n"/>
      <c r="H4048" s="51" t="n"/>
      <c r="I4048" s="51" t="n"/>
      <c r="J4048" s="50" t="n"/>
      <c r="K4048" s="52">
        <f>IF(OR($A4048="",$E4048=""),"",IF($P4048=1,0,N($E4048)*N($F4048)-N($G4048)+N($H4048)))</f>
        <v/>
      </c>
      <c r="L4048" s="52">
        <f>IF(K4048="","",IF($P4048=1,0,N($E4048)*IFERROR(INDEX(Products!$D$8:$D$307,MATCH($D4048,Products!$A$8:$A$307,0)),0)))</f>
        <v/>
      </c>
      <c r="M4048" s="52">
        <f>IF(OR(K4048="",$O4048=0),IF(K4048="","",0),IF($P4048=1,0,K4048*(N(INDEX(Settings!$E$11:$E$18,$O4048))+N(INDEX(Settings!$G$11:$G$18,$O4048)))+N(INDEX(Settings!$F$11:$F$18,$O4048))))</f>
        <v/>
      </c>
      <c r="N4048" s="53">
        <f>IF(K4048="","",K4048-L4048-M4048-N($I4048)-$P4048*N(Settings!$D$20))</f>
        <v/>
      </c>
      <c r="O4048">
        <f>IF($C4048="",0,IFERROR(MATCH($C4048,Settings!$D$11:$D$18,0),0))</f>
        <v/>
      </c>
      <c r="P4048">
        <f>IF(LOWER(TRIM($J4048&amp;""))="x",1,0)</f>
        <v/>
      </c>
    </row>
    <row r="4049">
      <c r="A4049" s="49" t="n"/>
      <c r="B4049" s="50" t="n"/>
      <c r="C4049" s="50" t="n"/>
      <c r="D4049" s="50" t="n"/>
      <c r="E4049" s="50" t="n"/>
      <c r="F4049" s="51" t="n"/>
      <c r="G4049" s="51" t="n"/>
      <c r="H4049" s="51" t="n"/>
      <c r="I4049" s="51" t="n"/>
      <c r="J4049" s="50" t="n"/>
      <c r="K4049" s="52">
        <f>IF(OR($A4049="",$E4049=""),"",IF($P4049=1,0,N($E4049)*N($F4049)-N($G4049)+N($H4049)))</f>
        <v/>
      </c>
      <c r="L4049" s="52">
        <f>IF(K4049="","",IF($P4049=1,0,N($E4049)*IFERROR(INDEX(Products!$D$8:$D$307,MATCH($D4049,Products!$A$8:$A$307,0)),0)))</f>
        <v/>
      </c>
      <c r="M4049" s="52">
        <f>IF(OR(K4049="",$O4049=0),IF(K4049="","",0),IF($P4049=1,0,K4049*(N(INDEX(Settings!$E$11:$E$18,$O4049))+N(INDEX(Settings!$G$11:$G$18,$O4049)))+N(INDEX(Settings!$F$11:$F$18,$O4049))))</f>
        <v/>
      </c>
      <c r="N4049" s="53">
        <f>IF(K4049="","",K4049-L4049-M4049-N($I4049)-$P4049*N(Settings!$D$20))</f>
        <v/>
      </c>
      <c r="O4049">
        <f>IF($C4049="",0,IFERROR(MATCH($C4049,Settings!$D$11:$D$18,0),0))</f>
        <v/>
      </c>
      <c r="P4049">
        <f>IF(LOWER(TRIM($J4049&amp;""))="x",1,0)</f>
        <v/>
      </c>
    </row>
    <row r="4050">
      <c r="A4050" s="49" t="n"/>
      <c r="B4050" s="50" t="n"/>
      <c r="C4050" s="50" t="n"/>
      <c r="D4050" s="50" t="n"/>
      <c r="E4050" s="50" t="n"/>
      <c r="F4050" s="51" t="n"/>
      <c r="G4050" s="51" t="n"/>
      <c r="H4050" s="51" t="n"/>
      <c r="I4050" s="51" t="n"/>
      <c r="J4050" s="50" t="n"/>
      <c r="K4050" s="52">
        <f>IF(OR($A4050="",$E4050=""),"",IF($P4050=1,0,N($E4050)*N($F4050)-N($G4050)+N($H4050)))</f>
        <v/>
      </c>
      <c r="L4050" s="52">
        <f>IF(K4050="","",IF($P4050=1,0,N($E4050)*IFERROR(INDEX(Products!$D$8:$D$307,MATCH($D4050,Products!$A$8:$A$307,0)),0)))</f>
        <v/>
      </c>
      <c r="M4050" s="52">
        <f>IF(OR(K4050="",$O4050=0),IF(K4050="","",0),IF($P4050=1,0,K4050*(N(INDEX(Settings!$E$11:$E$18,$O4050))+N(INDEX(Settings!$G$11:$G$18,$O4050)))+N(INDEX(Settings!$F$11:$F$18,$O4050))))</f>
        <v/>
      </c>
      <c r="N4050" s="53">
        <f>IF(K4050="","",K4050-L4050-M4050-N($I4050)-$P4050*N(Settings!$D$20))</f>
        <v/>
      </c>
      <c r="O4050">
        <f>IF($C4050="",0,IFERROR(MATCH($C4050,Settings!$D$11:$D$18,0),0))</f>
        <v/>
      </c>
      <c r="P4050">
        <f>IF(LOWER(TRIM($J4050&amp;""))="x",1,0)</f>
        <v/>
      </c>
    </row>
    <row r="4051">
      <c r="A4051" s="49" t="n"/>
      <c r="B4051" s="50" t="n"/>
      <c r="C4051" s="50" t="n"/>
      <c r="D4051" s="50" t="n"/>
      <c r="E4051" s="50" t="n"/>
      <c r="F4051" s="51" t="n"/>
      <c r="G4051" s="51" t="n"/>
      <c r="H4051" s="51" t="n"/>
      <c r="I4051" s="51" t="n"/>
      <c r="J4051" s="50" t="n"/>
      <c r="K4051" s="52">
        <f>IF(OR($A4051="",$E4051=""),"",IF($P4051=1,0,N($E4051)*N($F4051)-N($G4051)+N($H4051)))</f>
        <v/>
      </c>
      <c r="L4051" s="52">
        <f>IF(K4051="","",IF($P4051=1,0,N($E4051)*IFERROR(INDEX(Products!$D$8:$D$307,MATCH($D4051,Products!$A$8:$A$307,0)),0)))</f>
        <v/>
      </c>
      <c r="M4051" s="52">
        <f>IF(OR(K4051="",$O4051=0),IF(K4051="","",0),IF($P4051=1,0,K4051*(N(INDEX(Settings!$E$11:$E$18,$O4051))+N(INDEX(Settings!$G$11:$G$18,$O4051)))+N(INDEX(Settings!$F$11:$F$18,$O4051))))</f>
        <v/>
      </c>
      <c r="N4051" s="53">
        <f>IF(K4051="","",K4051-L4051-M4051-N($I4051)-$P4051*N(Settings!$D$20))</f>
        <v/>
      </c>
      <c r="O4051">
        <f>IF($C4051="",0,IFERROR(MATCH($C4051,Settings!$D$11:$D$18,0),0))</f>
        <v/>
      </c>
      <c r="P4051">
        <f>IF(LOWER(TRIM($J4051&amp;""))="x",1,0)</f>
        <v/>
      </c>
    </row>
    <row r="4052">
      <c r="A4052" s="49" t="n"/>
      <c r="B4052" s="50" t="n"/>
      <c r="C4052" s="50" t="n"/>
      <c r="D4052" s="50" t="n"/>
      <c r="E4052" s="50" t="n"/>
      <c r="F4052" s="51" t="n"/>
      <c r="G4052" s="51" t="n"/>
      <c r="H4052" s="51" t="n"/>
      <c r="I4052" s="51" t="n"/>
      <c r="J4052" s="50" t="n"/>
      <c r="K4052" s="52">
        <f>IF(OR($A4052="",$E4052=""),"",IF($P4052=1,0,N($E4052)*N($F4052)-N($G4052)+N($H4052)))</f>
        <v/>
      </c>
      <c r="L4052" s="52">
        <f>IF(K4052="","",IF($P4052=1,0,N($E4052)*IFERROR(INDEX(Products!$D$8:$D$307,MATCH($D4052,Products!$A$8:$A$307,0)),0)))</f>
        <v/>
      </c>
      <c r="M4052" s="52">
        <f>IF(OR(K4052="",$O4052=0),IF(K4052="","",0),IF($P4052=1,0,K4052*(N(INDEX(Settings!$E$11:$E$18,$O4052))+N(INDEX(Settings!$G$11:$G$18,$O4052)))+N(INDEX(Settings!$F$11:$F$18,$O4052))))</f>
        <v/>
      </c>
      <c r="N4052" s="53">
        <f>IF(K4052="","",K4052-L4052-M4052-N($I4052)-$P4052*N(Settings!$D$20))</f>
        <v/>
      </c>
      <c r="O4052">
        <f>IF($C4052="",0,IFERROR(MATCH($C4052,Settings!$D$11:$D$18,0),0))</f>
        <v/>
      </c>
      <c r="P4052">
        <f>IF(LOWER(TRIM($J4052&amp;""))="x",1,0)</f>
        <v/>
      </c>
    </row>
    <row r="4053">
      <c r="A4053" s="49" t="n"/>
      <c r="B4053" s="50" t="n"/>
      <c r="C4053" s="50" t="n"/>
      <c r="D4053" s="50" t="n"/>
      <c r="E4053" s="50" t="n"/>
      <c r="F4053" s="51" t="n"/>
      <c r="G4053" s="51" t="n"/>
      <c r="H4053" s="51" t="n"/>
      <c r="I4053" s="51" t="n"/>
      <c r="J4053" s="50" t="n"/>
      <c r="K4053" s="52">
        <f>IF(OR($A4053="",$E4053=""),"",IF($P4053=1,0,N($E4053)*N($F4053)-N($G4053)+N($H4053)))</f>
        <v/>
      </c>
      <c r="L4053" s="52">
        <f>IF(K4053="","",IF($P4053=1,0,N($E4053)*IFERROR(INDEX(Products!$D$8:$D$307,MATCH($D4053,Products!$A$8:$A$307,0)),0)))</f>
        <v/>
      </c>
      <c r="M4053" s="52">
        <f>IF(OR(K4053="",$O4053=0),IF(K4053="","",0),IF($P4053=1,0,K4053*(N(INDEX(Settings!$E$11:$E$18,$O4053))+N(INDEX(Settings!$G$11:$G$18,$O4053)))+N(INDEX(Settings!$F$11:$F$18,$O4053))))</f>
        <v/>
      </c>
      <c r="N4053" s="53">
        <f>IF(K4053="","",K4053-L4053-M4053-N($I4053)-$P4053*N(Settings!$D$20))</f>
        <v/>
      </c>
      <c r="O4053">
        <f>IF($C4053="",0,IFERROR(MATCH($C4053,Settings!$D$11:$D$18,0),0))</f>
        <v/>
      </c>
      <c r="P4053">
        <f>IF(LOWER(TRIM($J4053&amp;""))="x",1,0)</f>
        <v/>
      </c>
    </row>
    <row r="4054">
      <c r="A4054" s="49" t="n"/>
      <c r="B4054" s="50" t="n"/>
      <c r="C4054" s="50" t="n"/>
      <c r="D4054" s="50" t="n"/>
      <c r="E4054" s="50" t="n"/>
      <c r="F4054" s="51" t="n"/>
      <c r="G4054" s="51" t="n"/>
      <c r="H4054" s="51" t="n"/>
      <c r="I4054" s="51" t="n"/>
      <c r="J4054" s="50" t="n"/>
      <c r="K4054" s="52">
        <f>IF(OR($A4054="",$E4054=""),"",IF($P4054=1,0,N($E4054)*N($F4054)-N($G4054)+N($H4054)))</f>
        <v/>
      </c>
      <c r="L4054" s="52">
        <f>IF(K4054="","",IF($P4054=1,0,N($E4054)*IFERROR(INDEX(Products!$D$8:$D$307,MATCH($D4054,Products!$A$8:$A$307,0)),0)))</f>
        <v/>
      </c>
      <c r="M4054" s="52">
        <f>IF(OR(K4054="",$O4054=0),IF(K4054="","",0),IF($P4054=1,0,K4054*(N(INDEX(Settings!$E$11:$E$18,$O4054))+N(INDEX(Settings!$G$11:$G$18,$O4054)))+N(INDEX(Settings!$F$11:$F$18,$O4054))))</f>
        <v/>
      </c>
      <c r="N4054" s="53">
        <f>IF(K4054="","",K4054-L4054-M4054-N($I4054)-$P4054*N(Settings!$D$20))</f>
        <v/>
      </c>
      <c r="O4054">
        <f>IF($C4054="",0,IFERROR(MATCH($C4054,Settings!$D$11:$D$18,0),0))</f>
        <v/>
      </c>
      <c r="P4054">
        <f>IF(LOWER(TRIM($J4054&amp;""))="x",1,0)</f>
        <v/>
      </c>
    </row>
    <row r="4055">
      <c r="A4055" s="49" t="n"/>
      <c r="B4055" s="50" t="n"/>
      <c r="C4055" s="50" t="n"/>
      <c r="D4055" s="50" t="n"/>
      <c r="E4055" s="50" t="n"/>
      <c r="F4055" s="51" t="n"/>
      <c r="G4055" s="51" t="n"/>
      <c r="H4055" s="51" t="n"/>
      <c r="I4055" s="51" t="n"/>
      <c r="J4055" s="50" t="n"/>
      <c r="K4055" s="52">
        <f>IF(OR($A4055="",$E4055=""),"",IF($P4055=1,0,N($E4055)*N($F4055)-N($G4055)+N($H4055)))</f>
        <v/>
      </c>
      <c r="L4055" s="52">
        <f>IF(K4055="","",IF($P4055=1,0,N($E4055)*IFERROR(INDEX(Products!$D$8:$D$307,MATCH($D4055,Products!$A$8:$A$307,0)),0)))</f>
        <v/>
      </c>
      <c r="M4055" s="52">
        <f>IF(OR(K4055="",$O4055=0),IF(K4055="","",0),IF($P4055=1,0,K4055*(N(INDEX(Settings!$E$11:$E$18,$O4055))+N(INDEX(Settings!$G$11:$G$18,$O4055)))+N(INDEX(Settings!$F$11:$F$18,$O4055))))</f>
        <v/>
      </c>
      <c r="N4055" s="53">
        <f>IF(K4055="","",K4055-L4055-M4055-N($I4055)-$P4055*N(Settings!$D$20))</f>
        <v/>
      </c>
      <c r="O4055">
        <f>IF($C4055="",0,IFERROR(MATCH($C4055,Settings!$D$11:$D$18,0),0))</f>
        <v/>
      </c>
      <c r="P4055">
        <f>IF(LOWER(TRIM($J4055&amp;""))="x",1,0)</f>
        <v/>
      </c>
    </row>
    <row r="4056">
      <c r="A4056" s="49" t="n"/>
      <c r="B4056" s="50" t="n"/>
      <c r="C4056" s="50" t="n"/>
      <c r="D4056" s="50" t="n"/>
      <c r="E4056" s="50" t="n"/>
      <c r="F4056" s="51" t="n"/>
      <c r="G4056" s="51" t="n"/>
      <c r="H4056" s="51" t="n"/>
      <c r="I4056" s="51" t="n"/>
      <c r="J4056" s="50" t="n"/>
      <c r="K4056" s="52">
        <f>IF(OR($A4056="",$E4056=""),"",IF($P4056=1,0,N($E4056)*N($F4056)-N($G4056)+N($H4056)))</f>
        <v/>
      </c>
      <c r="L4056" s="52">
        <f>IF(K4056="","",IF($P4056=1,0,N($E4056)*IFERROR(INDEX(Products!$D$8:$D$307,MATCH($D4056,Products!$A$8:$A$307,0)),0)))</f>
        <v/>
      </c>
      <c r="M4056" s="52">
        <f>IF(OR(K4056="",$O4056=0),IF(K4056="","",0),IF($P4056=1,0,K4056*(N(INDEX(Settings!$E$11:$E$18,$O4056))+N(INDEX(Settings!$G$11:$G$18,$O4056)))+N(INDEX(Settings!$F$11:$F$18,$O4056))))</f>
        <v/>
      </c>
      <c r="N4056" s="53">
        <f>IF(K4056="","",K4056-L4056-M4056-N($I4056)-$P4056*N(Settings!$D$20))</f>
        <v/>
      </c>
      <c r="O4056">
        <f>IF($C4056="",0,IFERROR(MATCH($C4056,Settings!$D$11:$D$18,0),0))</f>
        <v/>
      </c>
      <c r="P4056">
        <f>IF(LOWER(TRIM($J4056&amp;""))="x",1,0)</f>
        <v/>
      </c>
    </row>
    <row r="4057">
      <c r="A4057" s="49" t="n"/>
      <c r="B4057" s="50" t="n"/>
      <c r="C4057" s="50" t="n"/>
      <c r="D4057" s="50" t="n"/>
      <c r="E4057" s="50" t="n"/>
      <c r="F4057" s="51" t="n"/>
      <c r="G4057" s="51" t="n"/>
      <c r="H4057" s="51" t="n"/>
      <c r="I4057" s="51" t="n"/>
      <c r="J4057" s="50" t="n"/>
      <c r="K4057" s="52">
        <f>IF(OR($A4057="",$E4057=""),"",IF($P4057=1,0,N($E4057)*N($F4057)-N($G4057)+N($H4057)))</f>
        <v/>
      </c>
      <c r="L4057" s="52">
        <f>IF(K4057="","",IF($P4057=1,0,N($E4057)*IFERROR(INDEX(Products!$D$8:$D$307,MATCH($D4057,Products!$A$8:$A$307,0)),0)))</f>
        <v/>
      </c>
      <c r="M4057" s="52">
        <f>IF(OR(K4057="",$O4057=0),IF(K4057="","",0),IF($P4057=1,0,K4057*(N(INDEX(Settings!$E$11:$E$18,$O4057))+N(INDEX(Settings!$G$11:$G$18,$O4057)))+N(INDEX(Settings!$F$11:$F$18,$O4057))))</f>
        <v/>
      </c>
      <c r="N4057" s="53">
        <f>IF(K4057="","",K4057-L4057-M4057-N($I4057)-$P4057*N(Settings!$D$20))</f>
        <v/>
      </c>
      <c r="O4057">
        <f>IF($C4057="",0,IFERROR(MATCH($C4057,Settings!$D$11:$D$18,0),0))</f>
        <v/>
      </c>
      <c r="P4057">
        <f>IF(LOWER(TRIM($J4057&amp;""))="x",1,0)</f>
        <v/>
      </c>
    </row>
    <row r="4058">
      <c r="A4058" s="49" t="n"/>
      <c r="B4058" s="50" t="n"/>
      <c r="C4058" s="50" t="n"/>
      <c r="D4058" s="50" t="n"/>
      <c r="E4058" s="50" t="n"/>
      <c r="F4058" s="51" t="n"/>
      <c r="G4058" s="51" t="n"/>
      <c r="H4058" s="51" t="n"/>
      <c r="I4058" s="51" t="n"/>
      <c r="J4058" s="50" t="n"/>
      <c r="K4058" s="52">
        <f>IF(OR($A4058="",$E4058=""),"",IF($P4058=1,0,N($E4058)*N($F4058)-N($G4058)+N($H4058)))</f>
        <v/>
      </c>
      <c r="L4058" s="52">
        <f>IF(K4058="","",IF($P4058=1,0,N($E4058)*IFERROR(INDEX(Products!$D$8:$D$307,MATCH($D4058,Products!$A$8:$A$307,0)),0)))</f>
        <v/>
      </c>
      <c r="M4058" s="52">
        <f>IF(OR(K4058="",$O4058=0),IF(K4058="","",0),IF($P4058=1,0,K4058*(N(INDEX(Settings!$E$11:$E$18,$O4058))+N(INDEX(Settings!$G$11:$G$18,$O4058)))+N(INDEX(Settings!$F$11:$F$18,$O4058))))</f>
        <v/>
      </c>
      <c r="N4058" s="53">
        <f>IF(K4058="","",K4058-L4058-M4058-N($I4058)-$P4058*N(Settings!$D$20))</f>
        <v/>
      </c>
      <c r="O4058">
        <f>IF($C4058="",0,IFERROR(MATCH($C4058,Settings!$D$11:$D$18,0),0))</f>
        <v/>
      </c>
      <c r="P4058">
        <f>IF(LOWER(TRIM($J4058&amp;""))="x",1,0)</f>
        <v/>
      </c>
    </row>
    <row r="4059">
      <c r="A4059" s="49" t="n"/>
      <c r="B4059" s="50" t="n"/>
      <c r="C4059" s="50" t="n"/>
      <c r="D4059" s="50" t="n"/>
      <c r="E4059" s="50" t="n"/>
      <c r="F4059" s="51" t="n"/>
      <c r="G4059" s="51" t="n"/>
      <c r="H4059" s="51" t="n"/>
      <c r="I4059" s="51" t="n"/>
      <c r="J4059" s="50" t="n"/>
      <c r="K4059" s="52">
        <f>IF(OR($A4059="",$E4059=""),"",IF($P4059=1,0,N($E4059)*N($F4059)-N($G4059)+N($H4059)))</f>
        <v/>
      </c>
      <c r="L4059" s="52">
        <f>IF(K4059="","",IF($P4059=1,0,N($E4059)*IFERROR(INDEX(Products!$D$8:$D$307,MATCH($D4059,Products!$A$8:$A$307,0)),0)))</f>
        <v/>
      </c>
      <c r="M4059" s="52">
        <f>IF(OR(K4059="",$O4059=0),IF(K4059="","",0),IF($P4059=1,0,K4059*(N(INDEX(Settings!$E$11:$E$18,$O4059))+N(INDEX(Settings!$G$11:$G$18,$O4059)))+N(INDEX(Settings!$F$11:$F$18,$O4059))))</f>
        <v/>
      </c>
      <c r="N4059" s="53">
        <f>IF(K4059="","",K4059-L4059-M4059-N($I4059)-$P4059*N(Settings!$D$20))</f>
        <v/>
      </c>
      <c r="O4059">
        <f>IF($C4059="",0,IFERROR(MATCH($C4059,Settings!$D$11:$D$18,0),0))</f>
        <v/>
      </c>
      <c r="P4059">
        <f>IF(LOWER(TRIM($J4059&amp;""))="x",1,0)</f>
        <v/>
      </c>
    </row>
    <row r="4060">
      <c r="A4060" s="49" t="n"/>
      <c r="B4060" s="50" t="n"/>
      <c r="C4060" s="50" t="n"/>
      <c r="D4060" s="50" t="n"/>
      <c r="E4060" s="50" t="n"/>
      <c r="F4060" s="51" t="n"/>
      <c r="G4060" s="51" t="n"/>
      <c r="H4060" s="51" t="n"/>
      <c r="I4060" s="51" t="n"/>
      <c r="J4060" s="50" t="n"/>
      <c r="K4060" s="52">
        <f>IF(OR($A4060="",$E4060=""),"",IF($P4060=1,0,N($E4060)*N($F4060)-N($G4060)+N($H4060)))</f>
        <v/>
      </c>
      <c r="L4060" s="52">
        <f>IF(K4060="","",IF($P4060=1,0,N($E4060)*IFERROR(INDEX(Products!$D$8:$D$307,MATCH($D4060,Products!$A$8:$A$307,0)),0)))</f>
        <v/>
      </c>
      <c r="M4060" s="52">
        <f>IF(OR(K4060="",$O4060=0),IF(K4060="","",0),IF($P4060=1,0,K4060*(N(INDEX(Settings!$E$11:$E$18,$O4060))+N(INDEX(Settings!$G$11:$G$18,$O4060)))+N(INDEX(Settings!$F$11:$F$18,$O4060))))</f>
        <v/>
      </c>
      <c r="N4060" s="53">
        <f>IF(K4060="","",K4060-L4060-M4060-N($I4060)-$P4060*N(Settings!$D$20))</f>
        <v/>
      </c>
      <c r="O4060">
        <f>IF($C4060="",0,IFERROR(MATCH($C4060,Settings!$D$11:$D$18,0),0))</f>
        <v/>
      </c>
      <c r="P4060">
        <f>IF(LOWER(TRIM($J4060&amp;""))="x",1,0)</f>
        <v/>
      </c>
    </row>
    <row r="4061">
      <c r="A4061" s="49" t="n"/>
      <c r="B4061" s="50" t="n"/>
      <c r="C4061" s="50" t="n"/>
      <c r="D4061" s="50" t="n"/>
      <c r="E4061" s="50" t="n"/>
      <c r="F4061" s="51" t="n"/>
      <c r="G4061" s="51" t="n"/>
      <c r="H4061" s="51" t="n"/>
      <c r="I4061" s="51" t="n"/>
      <c r="J4061" s="50" t="n"/>
      <c r="K4061" s="52">
        <f>IF(OR($A4061="",$E4061=""),"",IF($P4061=1,0,N($E4061)*N($F4061)-N($G4061)+N($H4061)))</f>
        <v/>
      </c>
      <c r="L4061" s="52">
        <f>IF(K4061="","",IF($P4061=1,0,N($E4061)*IFERROR(INDEX(Products!$D$8:$D$307,MATCH($D4061,Products!$A$8:$A$307,0)),0)))</f>
        <v/>
      </c>
      <c r="M4061" s="52">
        <f>IF(OR(K4061="",$O4061=0),IF(K4061="","",0),IF($P4061=1,0,K4061*(N(INDEX(Settings!$E$11:$E$18,$O4061))+N(INDEX(Settings!$G$11:$G$18,$O4061)))+N(INDEX(Settings!$F$11:$F$18,$O4061))))</f>
        <v/>
      </c>
      <c r="N4061" s="53">
        <f>IF(K4061="","",K4061-L4061-M4061-N($I4061)-$P4061*N(Settings!$D$20))</f>
        <v/>
      </c>
      <c r="O4061">
        <f>IF($C4061="",0,IFERROR(MATCH($C4061,Settings!$D$11:$D$18,0),0))</f>
        <v/>
      </c>
      <c r="P4061">
        <f>IF(LOWER(TRIM($J4061&amp;""))="x",1,0)</f>
        <v/>
      </c>
    </row>
    <row r="4062">
      <c r="A4062" s="49" t="n"/>
      <c r="B4062" s="50" t="n"/>
      <c r="C4062" s="50" t="n"/>
      <c r="D4062" s="50" t="n"/>
      <c r="E4062" s="50" t="n"/>
      <c r="F4062" s="51" t="n"/>
      <c r="G4062" s="51" t="n"/>
      <c r="H4062" s="51" t="n"/>
      <c r="I4062" s="51" t="n"/>
      <c r="J4062" s="50" t="n"/>
      <c r="K4062" s="52">
        <f>IF(OR($A4062="",$E4062=""),"",IF($P4062=1,0,N($E4062)*N($F4062)-N($G4062)+N($H4062)))</f>
        <v/>
      </c>
      <c r="L4062" s="52">
        <f>IF(K4062="","",IF($P4062=1,0,N($E4062)*IFERROR(INDEX(Products!$D$8:$D$307,MATCH($D4062,Products!$A$8:$A$307,0)),0)))</f>
        <v/>
      </c>
      <c r="M4062" s="52">
        <f>IF(OR(K4062="",$O4062=0),IF(K4062="","",0),IF($P4062=1,0,K4062*(N(INDEX(Settings!$E$11:$E$18,$O4062))+N(INDEX(Settings!$G$11:$G$18,$O4062)))+N(INDEX(Settings!$F$11:$F$18,$O4062))))</f>
        <v/>
      </c>
      <c r="N4062" s="53">
        <f>IF(K4062="","",K4062-L4062-M4062-N($I4062)-$P4062*N(Settings!$D$20))</f>
        <v/>
      </c>
      <c r="O4062">
        <f>IF($C4062="",0,IFERROR(MATCH($C4062,Settings!$D$11:$D$18,0),0))</f>
        <v/>
      </c>
      <c r="P4062">
        <f>IF(LOWER(TRIM($J4062&amp;""))="x",1,0)</f>
        <v/>
      </c>
    </row>
    <row r="4063">
      <c r="A4063" s="49" t="n"/>
      <c r="B4063" s="50" t="n"/>
      <c r="C4063" s="50" t="n"/>
      <c r="D4063" s="50" t="n"/>
      <c r="E4063" s="50" t="n"/>
      <c r="F4063" s="51" t="n"/>
      <c r="G4063" s="51" t="n"/>
      <c r="H4063" s="51" t="n"/>
      <c r="I4063" s="51" t="n"/>
      <c r="J4063" s="50" t="n"/>
      <c r="K4063" s="52">
        <f>IF(OR($A4063="",$E4063=""),"",IF($P4063=1,0,N($E4063)*N($F4063)-N($G4063)+N($H4063)))</f>
        <v/>
      </c>
      <c r="L4063" s="52">
        <f>IF(K4063="","",IF($P4063=1,0,N($E4063)*IFERROR(INDEX(Products!$D$8:$D$307,MATCH($D4063,Products!$A$8:$A$307,0)),0)))</f>
        <v/>
      </c>
      <c r="M4063" s="52">
        <f>IF(OR(K4063="",$O4063=0),IF(K4063="","",0),IF($P4063=1,0,K4063*(N(INDEX(Settings!$E$11:$E$18,$O4063))+N(INDEX(Settings!$G$11:$G$18,$O4063)))+N(INDEX(Settings!$F$11:$F$18,$O4063))))</f>
        <v/>
      </c>
      <c r="N4063" s="53">
        <f>IF(K4063="","",K4063-L4063-M4063-N($I4063)-$P4063*N(Settings!$D$20))</f>
        <v/>
      </c>
      <c r="O4063">
        <f>IF($C4063="",0,IFERROR(MATCH($C4063,Settings!$D$11:$D$18,0),0))</f>
        <v/>
      </c>
      <c r="P4063">
        <f>IF(LOWER(TRIM($J4063&amp;""))="x",1,0)</f>
        <v/>
      </c>
    </row>
    <row r="4064">
      <c r="A4064" s="49" t="n"/>
      <c r="B4064" s="50" t="n"/>
      <c r="C4064" s="50" t="n"/>
      <c r="D4064" s="50" t="n"/>
      <c r="E4064" s="50" t="n"/>
      <c r="F4064" s="51" t="n"/>
      <c r="G4064" s="51" t="n"/>
      <c r="H4064" s="51" t="n"/>
      <c r="I4064" s="51" t="n"/>
      <c r="J4064" s="50" t="n"/>
      <c r="K4064" s="52">
        <f>IF(OR($A4064="",$E4064=""),"",IF($P4064=1,0,N($E4064)*N($F4064)-N($G4064)+N($H4064)))</f>
        <v/>
      </c>
      <c r="L4064" s="52">
        <f>IF(K4064="","",IF($P4064=1,0,N($E4064)*IFERROR(INDEX(Products!$D$8:$D$307,MATCH($D4064,Products!$A$8:$A$307,0)),0)))</f>
        <v/>
      </c>
      <c r="M4064" s="52">
        <f>IF(OR(K4064="",$O4064=0),IF(K4064="","",0),IF($P4064=1,0,K4064*(N(INDEX(Settings!$E$11:$E$18,$O4064))+N(INDEX(Settings!$G$11:$G$18,$O4064)))+N(INDEX(Settings!$F$11:$F$18,$O4064))))</f>
        <v/>
      </c>
      <c r="N4064" s="53">
        <f>IF(K4064="","",K4064-L4064-M4064-N($I4064)-$P4064*N(Settings!$D$20))</f>
        <v/>
      </c>
      <c r="O4064">
        <f>IF($C4064="",0,IFERROR(MATCH($C4064,Settings!$D$11:$D$18,0),0))</f>
        <v/>
      </c>
      <c r="P4064">
        <f>IF(LOWER(TRIM($J4064&amp;""))="x",1,0)</f>
        <v/>
      </c>
    </row>
    <row r="4065">
      <c r="A4065" s="49" t="n"/>
      <c r="B4065" s="50" t="n"/>
      <c r="C4065" s="50" t="n"/>
      <c r="D4065" s="50" t="n"/>
      <c r="E4065" s="50" t="n"/>
      <c r="F4065" s="51" t="n"/>
      <c r="G4065" s="51" t="n"/>
      <c r="H4065" s="51" t="n"/>
      <c r="I4065" s="51" t="n"/>
      <c r="J4065" s="50" t="n"/>
      <c r="K4065" s="52">
        <f>IF(OR($A4065="",$E4065=""),"",IF($P4065=1,0,N($E4065)*N($F4065)-N($G4065)+N($H4065)))</f>
        <v/>
      </c>
      <c r="L4065" s="52">
        <f>IF(K4065="","",IF($P4065=1,0,N($E4065)*IFERROR(INDEX(Products!$D$8:$D$307,MATCH($D4065,Products!$A$8:$A$307,0)),0)))</f>
        <v/>
      </c>
      <c r="M4065" s="52">
        <f>IF(OR(K4065="",$O4065=0),IF(K4065="","",0),IF($P4065=1,0,K4065*(N(INDEX(Settings!$E$11:$E$18,$O4065))+N(INDEX(Settings!$G$11:$G$18,$O4065)))+N(INDEX(Settings!$F$11:$F$18,$O4065))))</f>
        <v/>
      </c>
      <c r="N4065" s="53">
        <f>IF(K4065="","",K4065-L4065-M4065-N($I4065)-$P4065*N(Settings!$D$20))</f>
        <v/>
      </c>
      <c r="O4065">
        <f>IF($C4065="",0,IFERROR(MATCH($C4065,Settings!$D$11:$D$18,0),0))</f>
        <v/>
      </c>
      <c r="P4065">
        <f>IF(LOWER(TRIM($J4065&amp;""))="x",1,0)</f>
        <v/>
      </c>
    </row>
    <row r="4066">
      <c r="A4066" s="49" t="n"/>
      <c r="B4066" s="50" t="n"/>
      <c r="C4066" s="50" t="n"/>
      <c r="D4066" s="50" t="n"/>
      <c r="E4066" s="50" t="n"/>
      <c r="F4066" s="51" t="n"/>
      <c r="G4066" s="51" t="n"/>
      <c r="H4066" s="51" t="n"/>
      <c r="I4066" s="51" t="n"/>
      <c r="J4066" s="50" t="n"/>
      <c r="K4066" s="52">
        <f>IF(OR($A4066="",$E4066=""),"",IF($P4066=1,0,N($E4066)*N($F4066)-N($G4066)+N($H4066)))</f>
        <v/>
      </c>
      <c r="L4066" s="52">
        <f>IF(K4066="","",IF($P4066=1,0,N($E4066)*IFERROR(INDEX(Products!$D$8:$D$307,MATCH($D4066,Products!$A$8:$A$307,0)),0)))</f>
        <v/>
      </c>
      <c r="M4066" s="52">
        <f>IF(OR(K4066="",$O4066=0),IF(K4066="","",0),IF($P4066=1,0,K4066*(N(INDEX(Settings!$E$11:$E$18,$O4066))+N(INDEX(Settings!$G$11:$G$18,$O4066)))+N(INDEX(Settings!$F$11:$F$18,$O4066))))</f>
        <v/>
      </c>
      <c r="N4066" s="53">
        <f>IF(K4066="","",K4066-L4066-M4066-N($I4066)-$P4066*N(Settings!$D$20))</f>
        <v/>
      </c>
      <c r="O4066">
        <f>IF($C4066="",0,IFERROR(MATCH($C4066,Settings!$D$11:$D$18,0),0))</f>
        <v/>
      </c>
      <c r="P4066">
        <f>IF(LOWER(TRIM($J4066&amp;""))="x",1,0)</f>
        <v/>
      </c>
    </row>
    <row r="4067">
      <c r="A4067" s="49" t="n"/>
      <c r="B4067" s="50" t="n"/>
      <c r="C4067" s="50" t="n"/>
      <c r="D4067" s="50" t="n"/>
      <c r="E4067" s="50" t="n"/>
      <c r="F4067" s="51" t="n"/>
      <c r="G4067" s="51" t="n"/>
      <c r="H4067" s="51" t="n"/>
      <c r="I4067" s="51" t="n"/>
      <c r="J4067" s="50" t="n"/>
      <c r="K4067" s="52">
        <f>IF(OR($A4067="",$E4067=""),"",IF($P4067=1,0,N($E4067)*N($F4067)-N($G4067)+N($H4067)))</f>
        <v/>
      </c>
      <c r="L4067" s="52">
        <f>IF(K4067="","",IF($P4067=1,0,N($E4067)*IFERROR(INDEX(Products!$D$8:$D$307,MATCH($D4067,Products!$A$8:$A$307,0)),0)))</f>
        <v/>
      </c>
      <c r="M4067" s="52">
        <f>IF(OR(K4067="",$O4067=0),IF(K4067="","",0),IF($P4067=1,0,K4067*(N(INDEX(Settings!$E$11:$E$18,$O4067))+N(INDEX(Settings!$G$11:$G$18,$O4067)))+N(INDEX(Settings!$F$11:$F$18,$O4067))))</f>
        <v/>
      </c>
      <c r="N4067" s="53">
        <f>IF(K4067="","",K4067-L4067-M4067-N($I4067)-$P4067*N(Settings!$D$20))</f>
        <v/>
      </c>
      <c r="O4067">
        <f>IF($C4067="",0,IFERROR(MATCH($C4067,Settings!$D$11:$D$18,0),0))</f>
        <v/>
      </c>
      <c r="P4067">
        <f>IF(LOWER(TRIM($J4067&amp;""))="x",1,0)</f>
        <v/>
      </c>
    </row>
    <row r="4068">
      <c r="A4068" s="49" t="n"/>
      <c r="B4068" s="50" t="n"/>
      <c r="C4068" s="50" t="n"/>
      <c r="D4068" s="50" t="n"/>
      <c r="E4068" s="50" t="n"/>
      <c r="F4068" s="51" t="n"/>
      <c r="G4068" s="51" t="n"/>
      <c r="H4068" s="51" t="n"/>
      <c r="I4068" s="51" t="n"/>
      <c r="J4068" s="50" t="n"/>
      <c r="K4068" s="52">
        <f>IF(OR($A4068="",$E4068=""),"",IF($P4068=1,0,N($E4068)*N($F4068)-N($G4068)+N($H4068)))</f>
        <v/>
      </c>
      <c r="L4068" s="52">
        <f>IF(K4068="","",IF($P4068=1,0,N($E4068)*IFERROR(INDEX(Products!$D$8:$D$307,MATCH($D4068,Products!$A$8:$A$307,0)),0)))</f>
        <v/>
      </c>
      <c r="M4068" s="52">
        <f>IF(OR(K4068="",$O4068=0),IF(K4068="","",0),IF($P4068=1,0,K4068*(N(INDEX(Settings!$E$11:$E$18,$O4068))+N(INDEX(Settings!$G$11:$G$18,$O4068)))+N(INDEX(Settings!$F$11:$F$18,$O4068))))</f>
        <v/>
      </c>
      <c r="N4068" s="53">
        <f>IF(K4068="","",K4068-L4068-M4068-N($I4068)-$P4068*N(Settings!$D$20))</f>
        <v/>
      </c>
      <c r="O4068">
        <f>IF($C4068="",0,IFERROR(MATCH($C4068,Settings!$D$11:$D$18,0),0))</f>
        <v/>
      </c>
      <c r="P4068">
        <f>IF(LOWER(TRIM($J4068&amp;""))="x",1,0)</f>
        <v/>
      </c>
    </row>
    <row r="4069">
      <c r="A4069" s="49" t="n"/>
      <c r="B4069" s="50" t="n"/>
      <c r="C4069" s="50" t="n"/>
      <c r="D4069" s="50" t="n"/>
      <c r="E4069" s="50" t="n"/>
      <c r="F4069" s="51" t="n"/>
      <c r="G4069" s="51" t="n"/>
      <c r="H4069" s="51" t="n"/>
      <c r="I4069" s="51" t="n"/>
      <c r="J4069" s="50" t="n"/>
      <c r="K4069" s="52">
        <f>IF(OR($A4069="",$E4069=""),"",IF($P4069=1,0,N($E4069)*N($F4069)-N($G4069)+N($H4069)))</f>
        <v/>
      </c>
      <c r="L4069" s="52">
        <f>IF(K4069="","",IF($P4069=1,0,N($E4069)*IFERROR(INDEX(Products!$D$8:$D$307,MATCH($D4069,Products!$A$8:$A$307,0)),0)))</f>
        <v/>
      </c>
      <c r="M4069" s="52">
        <f>IF(OR(K4069="",$O4069=0),IF(K4069="","",0),IF($P4069=1,0,K4069*(N(INDEX(Settings!$E$11:$E$18,$O4069))+N(INDEX(Settings!$G$11:$G$18,$O4069)))+N(INDEX(Settings!$F$11:$F$18,$O4069))))</f>
        <v/>
      </c>
      <c r="N4069" s="53">
        <f>IF(K4069="","",K4069-L4069-M4069-N($I4069)-$P4069*N(Settings!$D$20))</f>
        <v/>
      </c>
      <c r="O4069">
        <f>IF($C4069="",0,IFERROR(MATCH($C4069,Settings!$D$11:$D$18,0),0))</f>
        <v/>
      </c>
      <c r="P4069">
        <f>IF(LOWER(TRIM($J4069&amp;""))="x",1,0)</f>
        <v/>
      </c>
    </row>
    <row r="4070">
      <c r="A4070" s="49" t="n"/>
      <c r="B4070" s="50" t="n"/>
      <c r="C4070" s="50" t="n"/>
      <c r="D4070" s="50" t="n"/>
      <c r="E4070" s="50" t="n"/>
      <c r="F4070" s="51" t="n"/>
      <c r="G4070" s="51" t="n"/>
      <c r="H4070" s="51" t="n"/>
      <c r="I4070" s="51" t="n"/>
      <c r="J4070" s="50" t="n"/>
      <c r="K4070" s="52">
        <f>IF(OR($A4070="",$E4070=""),"",IF($P4070=1,0,N($E4070)*N($F4070)-N($G4070)+N($H4070)))</f>
        <v/>
      </c>
      <c r="L4070" s="52">
        <f>IF(K4070="","",IF($P4070=1,0,N($E4070)*IFERROR(INDEX(Products!$D$8:$D$307,MATCH($D4070,Products!$A$8:$A$307,0)),0)))</f>
        <v/>
      </c>
      <c r="M4070" s="52">
        <f>IF(OR(K4070="",$O4070=0),IF(K4070="","",0),IF($P4070=1,0,K4070*(N(INDEX(Settings!$E$11:$E$18,$O4070))+N(INDEX(Settings!$G$11:$G$18,$O4070)))+N(INDEX(Settings!$F$11:$F$18,$O4070))))</f>
        <v/>
      </c>
      <c r="N4070" s="53">
        <f>IF(K4070="","",K4070-L4070-M4070-N($I4070)-$P4070*N(Settings!$D$20))</f>
        <v/>
      </c>
      <c r="O4070">
        <f>IF($C4070="",0,IFERROR(MATCH($C4070,Settings!$D$11:$D$18,0),0))</f>
        <v/>
      </c>
      <c r="P4070">
        <f>IF(LOWER(TRIM($J4070&amp;""))="x",1,0)</f>
        <v/>
      </c>
    </row>
    <row r="4071">
      <c r="A4071" s="49" t="n"/>
      <c r="B4071" s="50" t="n"/>
      <c r="C4071" s="50" t="n"/>
      <c r="D4071" s="50" t="n"/>
      <c r="E4071" s="50" t="n"/>
      <c r="F4071" s="51" t="n"/>
      <c r="G4071" s="51" t="n"/>
      <c r="H4071" s="51" t="n"/>
      <c r="I4071" s="51" t="n"/>
      <c r="J4071" s="50" t="n"/>
      <c r="K4071" s="52">
        <f>IF(OR($A4071="",$E4071=""),"",IF($P4071=1,0,N($E4071)*N($F4071)-N($G4071)+N($H4071)))</f>
        <v/>
      </c>
      <c r="L4071" s="52">
        <f>IF(K4071="","",IF($P4071=1,0,N($E4071)*IFERROR(INDEX(Products!$D$8:$D$307,MATCH($D4071,Products!$A$8:$A$307,0)),0)))</f>
        <v/>
      </c>
      <c r="M4071" s="52">
        <f>IF(OR(K4071="",$O4071=0),IF(K4071="","",0),IF($P4071=1,0,K4071*(N(INDEX(Settings!$E$11:$E$18,$O4071))+N(INDEX(Settings!$G$11:$G$18,$O4071)))+N(INDEX(Settings!$F$11:$F$18,$O4071))))</f>
        <v/>
      </c>
      <c r="N4071" s="53">
        <f>IF(K4071="","",K4071-L4071-M4071-N($I4071)-$P4071*N(Settings!$D$20))</f>
        <v/>
      </c>
      <c r="O4071">
        <f>IF($C4071="",0,IFERROR(MATCH($C4071,Settings!$D$11:$D$18,0),0))</f>
        <v/>
      </c>
      <c r="P4071">
        <f>IF(LOWER(TRIM($J4071&amp;""))="x",1,0)</f>
        <v/>
      </c>
    </row>
    <row r="4072">
      <c r="A4072" s="49" t="n"/>
      <c r="B4072" s="50" t="n"/>
      <c r="C4072" s="50" t="n"/>
      <c r="D4072" s="50" t="n"/>
      <c r="E4072" s="50" t="n"/>
      <c r="F4072" s="51" t="n"/>
      <c r="G4072" s="51" t="n"/>
      <c r="H4072" s="51" t="n"/>
      <c r="I4072" s="51" t="n"/>
      <c r="J4072" s="50" t="n"/>
      <c r="K4072" s="52">
        <f>IF(OR($A4072="",$E4072=""),"",IF($P4072=1,0,N($E4072)*N($F4072)-N($G4072)+N($H4072)))</f>
        <v/>
      </c>
      <c r="L4072" s="52">
        <f>IF(K4072="","",IF($P4072=1,0,N($E4072)*IFERROR(INDEX(Products!$D$8:$D$307,MATCH($D4072,Products!$A$8:$A$307,0)),0)))</f>
        <v/>
      </c>
      <c r="M4072" s="52">
        <f>IF(OR(K4072="",$O4072=0),IF(K4072="","",0),IF($P4072=1,0,K4072*(N(INDEX(Settings!$E$11:$E$18,$O4072))+N(INDEX(Settings!$G$11:$G$18,$O4072)))+N(INDEX(Settings!$F$11:$F$18,$O4072))))</f>
        <v/>
      </c>
      <c r="N4072" s="53">
        <f>IF(K4072="","",K4072-L4072-M4072-N($I4072)-$P4072*N(Settings!$D$20))</f>
        <v/>
      </c>
      <c r="O4072">
        <f>IF($C4072="",0,IFERROR(MATCH($C4072,Settings!$D$11:$D$18,0),0))</f>
        <v/>
      </c>
      <c r="P4072">
        <f>IF(LOWER(TRIM($J4072&amp;""))="x",1,0)</f>
        <v/>
      </c>
    </row>
    <row r="4073">
      <c r="A4073" s="49" t="n"/>
      <c r="B4073" s="50" t="n"/>
      <c r="C4073" s="50" t="n"/>
      <c r="D4073" s="50" t="n"/>
      <c r="E4073" s="50" t="n"/>
      <c r="F4073" s="51" t="n"/>
      <c r="G4073" s="51" t="n"/>
      <c r="H4073" s="51" t="n"/>
      <c r="I4073" s="51" t="n"/>
      <c r="J4073" s="50" t="n"/>
      <c r="K4073" s="52">
        <f>IF(OR($A4073="",$E4073=""),"",IF($P4073=1,0,N($E4073)*N($F4073)-N($G4073)+N($H4073)))</f>
        <v/>
      </c>
      <c r="L4073" s="52">
        <f>IF(K4073="","",IF($P4073=1,0,N($E4073)*IFERROR(INDEX(Products!$D$8:$D$307,MATCH($D4073,Products!$A$8:$A$307,0)),0)))</f>
        <v/>
      </c>
      <c r="M4073" s="52">
        <f>IF(OR(K4073="",$O4073=0),IF(K4073="","",0),IF($P4073=1,0,K4073*(N(INDEX(Settings!$E$11:$E$18,$O4073))+N(INDEX(Settings!$G$11:$G$18,$O4073)))+N(INDEX(Settings!$F$11:$F$18,$O4073))))</f>
        <v/>
      </c>
      <c r="N4073" s="53">
        <f>IF(K4073="","",K4073-L4073-M4073-N($I4073)-$P4073*N(Settings!$D$20))</f>
        <v/>
      </c>
      <c r="O4073">
        <f>IF($C4073="",0,IFERROR(MATCH($C4073,Settings!$D$11:$D$18,0),0))</f>
        <v/>
      </c>
      <c r="P4073">
        <f>IF(LOWER(TRIM($J4073&amp;""))="x",1,0)</f>
        <v/>
      </c>
    </row>
    <row r="4074">
      <c r="A4074" s="49" t="n"/>
      <c r="B4074" s="50" t="n"/>
      <c r="C4074" s="50" t="n"/>
      <c r="D4074" s="50" t="n"/>
      <c r="E4074" s="50" t="n"/>
      <c r="F4074" s="51" t="n"/>
      <c r="G4074" s="51" t="n"/>
      <c r="H4074" s="51" t="n"/>
      <c r="I4074" s="51" t="n"/>
      <c r="J4074" s="50" t="n"/>
      <c r="K4074" s="52">
        <f>IF(OR($A4074="",$E4074=""),"",IF($P4074=1,0,N($E4074)*N($F4074)-N($G4074)+N($H4074)))</f>
        <v/>
      </c>
      <c r="L4074" s="52">
        <f>IF(K4074="","",IF($P4074=1,0,N($E4074)*IFERROR(INDEX(Products!$D$8:$D$307,MATCH($D4074,Products!$A$8:$A$307,0)),0)))</f>
        <v/>
      </c>
      <c r="M4074" s="52">
        <f>IF(OR(K4074="",$O4074=0),IF(K4074="","",0),IF($P4074=1,0,K4074*(N(INDEX(Settings!$E$11:$E$18,$O4074))+N(INDEX(Settings!$G$11:$G$18,$O4074)))+N(INDEX(Settings!$F$11:$F$18,$O4074))))</f>
        <v/>
      </c>
      <c r="N4074" s="53">
        <f>IF(K4074="","",K4074-L4074-M4074-N($I4074)-$P4074*N(Settings!$D$20))</f>
        <v/>
      </c>
      <c r="O4074">
        <f>IF($C4074="",0,IFERROR(MATCH($C4074,Settings!$D$11:$D$18,0),0))</f>
        <v/>
      </c>
      <c r="P4074">
        <f>IF(LOWER(TRIM($J4074&amp;""))="x",1,0)</f>
        <v/>
      </c>
    </row>
    <row r="4075">
      <c r="A4075" s="49" t="n"/>
      <c r="B4075" s="50" t="n"/>
      <c r="C4075" s="50" t="n"/>
      <c r="D4075" s="50" t="n"/>
      <c r="E4075" s="50" t="n"/>
      <c r="F4075" s="51" t="n"/>
      <c r="G4075" s="51" t="n"/>
      <c r="H4075" s="51" t="n"/>
      <c r="I4075" s="51" t="n"/>
      <c r="J4075" s="50" t="n"/>
      <c r="K4075" s="52">
        <f>IF(OR($A4075="",$E4075=""),"",IF($P4075=1,0,N($E4075)*N($F4075)-N($G4075)+N($H4075)))</f>
        <v/>
      </c>
      <c r="L4075" s="52">
        <f>IF(K4075="","",IF($P4075=1,0,N($E4075)*IFERROR(INDEX(Products!$D$8:$D$307,MATCH($D4075,Products!$A$8:$A$307,0)),0)))</f>
        <v/>
      </c>
      <c r="M4075" s="52">
        <f>IF(OR(K4075="",$O4075=0),IF(K4075="","",0),IF($P4075=1,0,K4075*(N(INDEX(Settings!$E$11:$E$18,$O4075))+N(INDEX(Settings!$G$11:$G$18,$O4075)))+N(INDEX(Settings!$F$11:$F$18,$O4075))))</f>
        <v/>
      </c>
      <c r="N4075" s="53">
        <f>IF(K4075="","",K4075-L4075-M4075-N($I4075)-$P4075*N(Settings!$D$20))</f>
        <v/>
      </c>
      <c r="O4075">
        <f>IF($C4075="",0,IFERROR(MATCH($C4075,Settings!$D$11:$D$18,0),0))</f>
        <v/>
      </c>
      <c r="P4075">
        <f>IF(LOWER(TRIM($J4075&amp;""))="x",1,0)</f>
        <v/>
      </c>
    </row>
    <row r="4076">
      <c r="A4076" s="49" t="n"/>
      <c r="B4076" s="50" t="n"/>
      <c r="C4076" s="50" t="n"/>
      <c r="D4076" s="50" t="n"/>
      <c r="E4076" s="50" t="n"/>
      <c r="F4076" s="51" t="n"/>
      <c r="G4076" s="51" t="n"/>
      <c r="H4076" s="51" t="n"/>
      <c r="I4076" s="51" t="n"/>
      <c r="J4076" s="50" t="n"/>
      <c r="K4076" s="52">
        <f>IF(OR($A4076="",$E4076=""),"",IF($P4076=1,0,N($E4076)*N($F4076)-N($G4076)+N($H4076)))</f>
        <v/>
      </c>
      <c r="L4076" s="52">
        <f>IF(K4076="","",IF($P4076=1,0,N($E4076)*IFERROR(INDEX(Products!$D$8:$D$307,MATCH($D4076,Products!$A$8:$A$307,0)),0)))</f>
        <v/>
      </c>
      <c r="M4076" s="52">
        <f>IF(OR(K4076="",$O4076=0),IF(K4076="","",0),IF($P4076=1,0,K4076*(N(INDEX(Settings!$E$11:$E$18,$O4076))+N(INDEX(Settings!$G$11:$G$18,$O4076)))+N(INDEX(Settings!$F$11:$F$18,$O4076))))</f>
        <v/>
      </c>
      <c r="N4076" s="53">
        <f>IF(K4076="","",K4076-L4076-M4076-N($I4076)-$P4076*N(Settings!$D$20))</f>
        <v/>
      </c>
      <c r="O4076">
        <f>IF($C4076="",0,IFERROR(MATCH($C4076,Settings!$D$11:$D$18,0),0))</f>
        <v/>
      </c>
      <c r="P4076">
        <f>IF(LOWER(TRIM($J4076&amp;""))="x",1,0)</f>
        <v/>
      </c>
    </row>
    <row r="4077">
      <c r="A4077" s="49" t="n"/>
      <c r="B4077" s="50" t="n"/>
      <c r="C4077" s="50" t="n"/>
      <c r="D4077" s="50" t="n"/>
      <c r="E4077" s="50" t="n"/>
      <c r="F4077" s="51" t="n"/>
      <c r="G4077" s="51" t="n"/>
      <c r="H4077" s="51" t="n"/>
      <c r="I4077" s="51" t="n"/>
      <c r="J4077" s="50" t="n"/>
      <c r="K4077" s="52">
        <f>IF(OR($A4077="",$E4077=""),"",IF($P4077=1,0,N($E4077)*N($F4077)-N($G4077)+N($H4077)))</f>
        <v/>
      </c>
      <c r="L4077" s="52">
        <f>IF(K4077="","",IF($P4077=1,0,N($E4077)*IFERROR(INDEX(Products!$D$8:$D$307,MATCH($D4077,Products!$A$8:$A$307,0)),0)))</f>
        <v/>
      </c>
      <c r="M4077" s="52">
        <f>IF(OR(K4077="",$O4077=0),IF(K4077="","",0),IF($P4077=1,0,K4077*(N(INDEX(Settings!$E$11:$E$18,$O4077))+N(INDEX(Settings!$G$11:$G$18,$O4077)))+N(INDEX(Settings!$F$11:$F$18,$O4077))))</f>
        <v/>
      </c>
      <c r="N4077" s="53">
        <f>IF(K4077="","",K4077-L4077-M4077-N($I4077)-$P4077*N(Settings!$D$20))</f>
        <v/>
      </c>
      <c r="O4077">
        <f>IF($C4077="",0,IFERROR(MATCH($C4077,Settings!$D$11:$D$18,0),0))</f>
        <v/>
      </c>
      <c r="P4077">
        <f>IF(LOWER(TRIM($J4077&amp;""))="x",1,0)</f>
        <v/>
      </c>
    </row>
    <row r="4078">
      <c r="A4078" s="49" t="n"/>
      <c r="B4078" s="50" t="n"/>
      <c r="C4078" s="50" t="n"/>
      <c r="D4078" s="50" t="n"/>
      <c r="E4078" s="50" t="n"/>
      <c r="F4078" s="51" t="n"/>
      <c r="G4078" s="51" t="n"/>
      <c r="H4078" s="51" t="n"/>
      <c r="I4078" s="51" t="n"/>
      <c r="J4078" s="50" t="n"/>
      <c r="K4078" s="52">
        <f>IF(OR($A4078="",$E4078=""),"",IF($P4078=1,0,N($E4078)*N($F4078)-N($G4078)+N($H4078)))</f>
        <v/>
      </c>
      <c r="L4078" s="52">
        <f>IF(K4078="","",IF($P4078=1,0,N($E4078)*IFERROR(INDEX(Products!$D$8:$D$307,MATCH($D4078,Products!$A$8:$A$307,0)),0)))</f>
        <v/>
      </c>
      <c r="M4078" s="52">
        <f>IF(OR(K4078="",$O4078=0),IF(K4078="","",0),IF($P4078=1,0,K4078*(N(INDEX(Settings!$E$11:$E$18,$O4078))+N(INDEX(Settings!$G$11:$G$18,$O4078)))+N(INDEX(Settings!$F$11:$F$18,$O4078))))</f>
        <v/>
      </c>
      <c r="N4078" s="53">
        <f>IF(K4078="","",K4078-L4078-M4078-N($I4078)-$P4078*N(Settings!$D$20))</f>
        <v/>
      </c>
      <c r="O4078">
        <f>IF($C4078="",0,IFERROR(MATCH($C4078,Settings!$D$11:$D$18,0),0))</f>
        <v/>
      </c>
      <c r="P4078">
        <f>IF(LOWER(TRIM($J4078&amp;""))="x",1,0)</f>
        <v/>
      </c>
    </row>
    <row r="4079">
      <c r="A4079" s="49" t="n"/>
      <c r="B4079" s="50" t="n"/>
      <c r="C4079" s="50" t="n"/>
      <c r="D4079" s="50" t="n"/>
      <c r="E4079" s="50" t="n"/>
      <c r="F4079" s="51" t="n"/>
      <c r="G4079" s="51" t="n"/>
      <c r="H4079" s="51" t="n"/>
      <c r="I4079" s="51" t="n"/>
      <c r="J4079" s="50" t="n"/>
      <c r="K4079" s="52">
        <f>IF(OR($A4079="",$E4079=""),"",IF($P4079=1,0,N($E4079)*N($F4079)-N($G4079)+N($H4079)))</f>
        <v/>
      </c>
      <c r="L4079" s="52">
        <f>IF(K4079="","",IF($P4079=1,0,N($E4079)*IFERROR(INDEX(Products!$D$8:$D$307,MATCH($D4079,Products!$A$8:$A$307,0)),0)))</f>
        <v/>
      </c>
      <c r="M4079" s="52">
        <f>IF(OR(K4079="",$O4079=0),IF(K4079="","",0),IF($P4079=1,0,K4079*(N(INDEX(Settings!$E$11:$E$18,$O4079))+N(INDEX(Settings!$G$11:$G$18,$O4079)))+N(INDEX(Settings!$F$11:$F$18,$O4079))))</f>
        <v/>
      </c>
      <c r="N4079" s="53">
        <f>IF(K4079="","",K4079-L4079-M4079-N($I4079)-$P4079*N(Settings!$D$20))</f>
        <v/>
      </c>
      <c r="O4079">
        <f>IF($C4079="",0,IFERROR(MATCH($C4079,Settings!$D$11:$D$18,0),0))</f>
        <v/>
      </c>
      <c r="P4079">
        <f>IF(LOWER(TRIM($J4079&amp;""))="x",1,0)</f>
        <v/>
      </c>
    </row>
    <row r="4080">
      <c r="A4080" s="49" t="n"/>
      <c r="B4080" s="50" t="n"/>
      <c r="C4080" s="50" t="n"/>
      <c r="D4080" s="50" t="n"/>
      <c r="E4080" s="50" t="n"/>
      <c r="F4080" s="51" t="n"/>
      <c r="G4080" s="51" t="n"/>
      <c r="H4080" s="51" t="n"/>
      <c r="I4080" s="51" t="n"/>
      <c r="J4080" s="50" t="n"/>
      <c r="K4080" s="52">
        <f>IF(OR($A4080="",$E4080=""),"",IF($P4080=1,0,N($E4080)*N($F4080)-N($G4080)+N($H4080)))</f>
        <v/>
      </c>
      <c r="L4080" s="52">
        <f>IF(K4080="","",IF($P4080=1,0,N($E4080)*IFERROR(INDEX(Products!$D$8:$D$307,MATCH($D4080,Products!$A$8:$A$307,0)),0)))</f>
        <v/>
      </c>
      <c r="M4080" s="52">
        <f>IF(OR(K4080="",$O4080=0),IF(K4080="","",0),IF($P4080=1,0,K4080*(N(INDEX(Settings!$E$11:$E$18,$O4080))+N(INDEX(Settings!$G$11:$G$18,$O4080)))+N(INDEX(Settings!$F$11:$F$18,$O4080))))</f>
        <v/>
      </c>
      <c r="N4080" s="53">
        <f>IF(K4080="","",K4080-L4080-M4080-N($I4080)-$P4080*N(Settings!$D$20))</f>
        <v/>
      </c>
      <c r="O4080">
        <f>IF($C4080="",0,IFERROR(MATCH($C4080,Settings!$D$11:$D$18,0),0))</f>
        <v/>
      </c>
      <c r="P4080">
        <f>IF(LOWER(TRIM($J4080&amp;""))="x",1,0)</f>
        <v/>
      </c>
    </row>
    <row r="4081">
      <c r="A4081" s="49" t="n"/>
      <c r="B4081" s="50" t="n"/>
      <c r="C4081" s="50" t="n"/>
      <c r="D4081" s="50" t="n"/>
      <c r="E4081" s="50" t="n"/>
      <c r="F4081" s="51" t="n"/>
      <c r="G4081" s="51" t="n"/>
      <c r="H4081" s="51" t="n"/>
      <c r="I4081" s="51" t="n"/>
      <c r="J4081" s="50" t="n"/>
      <c r="K4081" s="52">
        <f>IF(OR($A4081="",$E4081=""),"",IF($P4081=1,0,N($E4081)*N($F4081)-N($G4081)+N($H4081)))</f>
        <v/>
      </c>
      <c r="L4081" s="52">
        <f>IF(K4081="","",IF($P4081=1,0,N($E4081)*IFERROR(INDEX(Products!$D$8:$D$307,MATCH($D4081,Products!$A$8:$A$307,0)),0)))</f>
        <v/>
      </c>
      <c r="M4081" s="52">
        <f>IF(OR(K4081="",$O4081=0),IF(K4081="","",0),IF($P4081=1,0,K4081*(N(INDEX(Settings!$E$11:$E$18,$O4081))+N(INDEX(Settings!$G$11:$G$18,$O4081)))+N(INDEX(Settings!$F$11:$F$18,$O4081))))</f>
        <v/>
      </c>
      <c r="N4081" s="53">
        <f>IF(K4081="","",K4081-L4081-M4081-N($I4081)-$P4081*N(Settings!$D$20))</f>
        <v/>
      </c>
      <c r="O4081">
        <f>IF($C4081="",0,IFERROR(MATCH($C4081,Settings!$D$11:$D$18,0),0))</f>
        <v/>
      </c>
      <c r="P4081">
        <f>IF(LOWER(TRIM($J4081&amp;""))="x",1,0)</f>
        <v/>
      </c>
    </row>
    <row r="4082">
      <c r="A4082" s="49" t="n"/>
      <c r="B4082" s="50" t="n"/>
      <c r="C4082" s="50" t="n"/>
      <c r="D4082" s="50" t="n"/>
      <c r="E4082" s="50" t="n"/>
      <c r="F4082" s="51" t="n"/>
      <c r="G4082" s="51" t="n"/>
      <c r="H4082" s="51" t="n"/>
      <c r="I4082" s="51" t="n"/>
      <c r="J4082" s="50" t="n"/>
      <c r="K4082" s="52">
        <f>IF(OR($A4082="",$E4082=""),"",IF($P4082=1,0,N($E4082)*N($F4082)-N($G4082)+N($H4082)))</f>
        <v/>
      </c>
      <c r="L4082" s="52">
        <f>IF(K4082="","",IF($P4082=1,0,N($E4082)*IFERROR(INDEX(Products!$D$8:$D$307,MATCH($D4082,Products!$A$8:$A$307,0)),0)))</f>
        <v/>
      </c>
      <c r="M4082" s="52">
        <f>IF(OR(K4082="",$O4082=0),IF(K4082="","",0),IF($P4082=1,0,K4082*(N(INDEX(Settings!$E$11:$E$18,$O4082))+N(INDEX(Settings!$G$11:$G$18,$O4082)))+N(INDEX(Settings!$F$11:$F$18,$O4082))))</f>
        <v/>
      </c>
      <c r="N4082" s="53">
        <f>IF(K4082="","",K4082-L4082-M4082-N($I4082)-$P4082*N(Settings!$D$20))</f>
        <v/>
      </c>
      <c r="O4082">
        <f>IF($C4082="",0,IFERROR(MATCH($C4082,Settings!$D$11:$D$18,0),0))</f>
        <v/>
      </c>
      <c r="P4082">
        <f>IF(LOWER(TRIM($J4082&amp;""))="x",1,0)</f>
        <v/>
      </c>
    </row>
    <row r="4083">
      <c r="A4083" s="49" t="n"/>
      <c r="B4083" s="50" t="n"/>
      <c r="C4083" s="50" t="n"/>
      <c r="D4083" s="50" t="n"/>
      <c r="E4083" s="50" t="n"/>
      <c r="F4083" s="51" t="n"/>
      <c r="G4083" s="51" t="n"/>
      <c r="H4083" s="51" t="n"/>
      <c r="I4083" s="51" t="n"/>
      <c r="J4083" s="50" t="n"/>
      <c r="K4083" s="52">
        <f>IF(OR($A4083="",$E4083=""),"",IF($P4083=1,0,N($E4083)*N($F4083)-N($G4083)+N($H4083)))</f>
        <v/>
      </c>
      <c r="L4083" s="52">
        <f>IF(K4083="","",IF($P4083=1,0,N($E4083)*IFERROR(INDEX(Products!$D$8:$D$307,MATCH($D4083,Products!$A$8:$A$307,0)),0)))</f>
        <v/>
      </c>
      <c r="M4083" s="52">
        <f>IF(OR(K4083="",$O4083=0),IF(K4083="","",0),IF($P4083=1,0,K4083*(N(INDEX(Settings!$E$11:$E$18,$O4083))+N(INDEX(Settings!$G$11:$G$18,$O4083)))+N(INDEX(Settings!$F$11:$F$18,$O4083))))</f>
        <v/>
      </c>
      <c r="N4083" s="53">
        <f>IF(K4083="","",K4083-L4083-M4083-N($I4083)-$P4083*N(Settings!$D$20))</f>
        <v/>
      </c>
      <c r="O4083">
        <f>IF($C4083="",0,IFERROR(MATCH($C4083,Settings!$D$11:$D$18,0),0))</f>
        <v/>
      </c>
      <c r="P4083">
        <f>IF(LOWER(TRIM($J4083&amp;""))="x",1,0)</f>
        <v/>
      </c>
    </row>
    <row r="4084">
      <c r="A4084" s="49" t="n"/>
      <c r="B4084" s="50" t="n"/>
      <c r="C4084" s="50" t="n"/>
      <c r="D4084" s="50" t="n"/>
      <c r="E4084" s="50" t="n"/>
      <c r="F4084" s="51" t="n"/>
      <c r="G4084" s="51" t="n"/>
      <c r="H4084" s="51" t="n"/>
      <c r="I4084" s="51" t="n"/>
      <c r="J4084" s="50" t="n"/>
      <c r="K4084" s="52">
        <f>IF(OR($A4084="",$E4084=""),"",IF($P4084=1,0,N($E4084)*N($F4084)-N($G4084)+N($H4084)))</f>
        <v/>
      </c>
      <c r="L4084" s="52">
        <f>IF(K4084="","",IF($P4084=1,0,N($E4084)*IFERROR(INDEX(Products!$D$8:$D$307,MATCH($D4084,Products!$A$8:$A$307,0)),0)))</f>
        <v/>
      </c>
      <c r="M4084" s="52">
        <f>IF(OR(K4084="",$O4084=0),IF(K4084="","",0),IF($P4084=1,0,K4084*(N(INDEX(Settings!$E$11:$E$18,$O4084))+N(INDEX(Settings!$G$11:$G$18,$O4084)))+N(INDEX(Settings!$F$11:$F$18,$O4084))))</f>
        <v/>
      </c>
      <c r="N4084" s="53">
        <f>IF(K4084="","",K4084-L4084-M4084-N($I4084)-$P4084*N(Settings!$D$20))</f>
        <v/>
      </c>
      <c r="O4084">
        <f>IF($C4084="",0,IFERROR(MATCH($C4084,Settings!$D$11:$D$18,0),0))</f>
        <v/>
      </c>
      <c r="P4084">
        <f>IF(LOWER(TRIM($J4084&amp;""))="x",1,0)</f>
        <v/>
      </c>
    </row>
    <row r="4085">
      <c r="A4085" s="49" t="n"/>
      <c r="B4085" s="50" t="n"/>
      <c r="C4085" s="50" t="n"/>
      <c r="D4085" s="50" t="n"/>
      <c r="E4085" s="50" t="n"/>
      <c r="F4085" s="51" t="n"/>
      <c r="G4085" s="51" t="n"/>
      <c r="H4085" s="51" t="n"/>
      <c r="I4085" s="51" t="n"/>
      <c r="J4085" s="50" t="n"/>
      <c r="K4085" s="52">
        <f>IF(OR($A4085="",$E4085=""),"",IF($P4085=1,0,N($E4085)*N($F4085)-N($G4085)+N($H4085)))</f>
        <v/>
      </c>
      <c r="L4085" s="52">
        <f>IF(K4085="","",IF($P4085=1,0,N($E4085)*IFERROR(INDEX(Products!$D$8:$D$307,MATCH($D4085,Products!$A$8:$A$307,0)),0)))</f>
        <v/>
      </c>
      <c r="M4085" s="52">
        <f>IF(OR(K4085="",$O4085=0),IF(K4085="","",0),IF($P4085=1,0,K4085*(N(INDEX(Settings!$E$11:$E$18,$O4085))+N(INDEX(Settings!$G$11:$G$18,$O4085)))+N(INDEX(Settings!$F$11:$F$18,$O4085))))</f>
        <v/>
      </c>
      <c r="N4085" s="53">
        <f>IF(K4085="","",K4085-L4085-M4085-N($I4085)-$P4085*N(Settings!$D$20))</f>
        <v/>
      </c>
      <c r="O4085">
        <f>IF($C4085="",0,IFERROR(MATCH($C4085,Settings!$D$11:$D$18,0),0))</f>
        <v/>
      </c>
      <c r="P4085">
        <f>IF(LOWER(TRIM($J4085&amp;""))="x",1,0)</f>
        <v/>
      </c>
    </row>
    <row r="4086">
      <c r="A4086" s="49" t="n"/>
      <c r="B4086" s="50" t="n"/>
      <c r="C4086" s="50" t="n"/>
      <c r="D4086" s="50" t="n"/>
      <c r="E4086" s="50" t="n"/>
      <c r="F4086" s="51" t="n"/>
      <c r="G4086" s="51" t="n"/>
      <c r="H4086" s="51" t="n"/>
      <c r="I4086" s="51" t="n"/>
      <c r="J4086" s="50" t="n"/>
      <c r="K4086" s="52">
        <f>IF(OR($A4086="",$E4086=""),"",IF($P4086=1,0,N($E4086)*N($F4086)-N($G4086)+N($H4086)))</f>
        <v/>
      </c>
      <c r="L4086" s="52">
        <f>IF(K4086="","",IF($P4086=1,0,N($E4086)*IFERROR(INDEX(Products!$D$8:$D$307,MATCH($D4086,Products!$A$8:$A$307,0)),0)))</f>
        <v/>
      </c>
      <c r="M4086" s="52">
        <f>IF(OR(K4086="",$O4086=0),IF(K4086="","",0),IF($P4086=1,0,K4086*(N(INDEX(Settings!$E$11:$E$18,$O4086))+N(INDEX(Settings!$G$11:$G$18,$O4086)))+N(INDEX(Settings!$F$11:$F$18,$O4086))))</f>
        <v/>
      </c>
      <c r="N4086" s="53">
        <f>IF(K4086="","",K4086-L4086-M4086-N($I4086)-$P4086*N(Settings!$D$20))</f>
        <v/>
      </c>
      <c r="O4086">
        <f>IF($C4086="",0,IFERROR(MATCH($C4086,Settings!$D$11:$D$18,0),0))</f>
        <v/>
      </c>
      <c r="P4086">
        <f>IF(LOWER(TRIM($J4086&amp;""))="x",1,0)</f>
        <v/>
      </c>
    </row>
    <row r="4087">
      <c r="A4087" s="49" t="n"/>
      <c r="B4087" s="50" t="n"/>
      <c r="C4087" s="50" t="n"/>
      <c r="D4087" s="50" t="n"/>
      <c r="E4087" s="50" t="n"/>
      <c r="F4087" s="51" t="n"/>
      <c r="G4087" s="51" t="n"/>
      <c r="H4087" s="51" t="n"/>
      <c r="I4087" s="51" t="n"/>
      <c r="J4087" s="50" t="n"/>
      <c r="K4087" s="52">
        <f>IF(OR($A4087="",$E4087=""),"",IF($P4087=1,0,N($E4087)*N($F4087)-N($G4087)+N($H4087)))</f>
        <v/>
      </c>
      <c r="L4087" s="52">
        <f>IF(K4087="","",IF($P4087=1,0,N($E4087)*IFERROR(INDEX(Products!$D$8:$D$307,MATCH($D4087,Products!$A$8:$A$307,0)),0)))</f>
        <v/>
      </c>
      <c r="M4087" s="52">
        <f>IF(OR(K4087="",$O4087=0),IF(K4087="","",0),IF($P4087=1,0,K4087*(N(INDEX(Settings!$E$11:$E$18,$O4087))+N(INDEX(Settings!$G$11:$G$18,$O4087)))+N(INDEX(Settings!$F$11:$F$18,$O4087))))</f>
        <v/>
      </c>
      <c r="N4087" s="53">
        <f>IF(K4087="","",K4087-L4087-M4087-N($I4087)-$P4087*N(Settings!$D$20))</f>
        <v/>
      </c>
      <c r="O4087">
        <f>IF($C4087="",0,IFERROR(MATCH($C4087,Settings!$D$11:$D$18,0),0))</f>
        <v/>
      </c>
      <c r="P4087">
        <f>IF(LOWER(TRIM($J4087&amp;""))="x",1,0)</f>
        <v/>
      </c>
    </row>
    <row r="4088">
      <c r="A4088" s="49" t="n"/>
      <c r="B4088" s="50" t="n"/>
      <c r="C4088" s="50" t="n"/>
      <c r="D4088" s="50" t="n"/>
      <c r="E4088" s="50" t="n"/>
      <c r="F4088" s="51" t="n"/>
      <c r="G4088" s="51" t="n"/>
      <c r="H4088" s="51" t="n"/>
      <c r="I4088" s="51" t="n"/>
      <c r="J4088" s="50" t="n"/>
      <c r="K4088" s="52">
        <f>IF(OR($A4088="",$E4088=""),"",IF($P4088=1,0,N($E4088)*N($F4088)-N($G4088)+N($H4088)))</f>
        <v/>
      </c>
      <c r="L4088" s="52">
        <f>IF(K4088="","",IF($P4088=1,0,N($E4088)*IFERROR(INDEX(Products!$D$8:$D$307,MATCH($D4088,Products!$A$8:$A$307,0)),0)))</f>
        <v/>
      </c>
      <c r="M4088" s="52">
        <f>IF(OR(K4088="",$O4088=0),IF(K4088="","",0),IF($P4088=1,0,K4088*(N(INDEX(Settings!$E$11:$E$18,$O4088))+N(INDEX(Settings!$G$11:$G$18,$O4088)))+N(INDEX(Settings!$F$11:$F$18,$O4088))))</f>
        <v/>
      </c>
      <c r="N4088" s="53">
        <f>IF(K4088="","",K4088-L4088-M4088-N($I4088)-$P4088*N(Settings!$D$20))</f>
        <v/>
      </c>
      <c r="O4088">
        <f>IF($C4088="",0,IFERROR(MATCH($C4088,Settings!$D$11:$D$18,0),0))</f>
        <v/>
      </c>
      <c r="P4088">
        <f>IF(LOWER(TRIM($J4088&amp;""))="x",1,0)</f>
        <v/>
      </c>
    </row>
    <row r="4089">
      <c r="A4089" s="49" t="n"/>
      <c r="B4089" s="50" t="n"/>
      <c r="C4089" s="50" t="n"/>
      <c r="D4089" s="50" t="n"/>
      <c r="E4089" s="50" t="n"/>
      <c r="F4089" s="51" t="n"/>
      <c r="G4089" s="51" t="n"/>
      <c r="H4089" s="51" t="n"/>
      <c r="I4089" s="51" t="n"/>
      <c r="J4089" s="50" t="n"/>
      <c r="K4089" s="52">
        <f>IF(OR($A4089="",$E4089=""),"",IF($P4089=1,0,N($E4089)*N($F4089)-N($G4089)+N($H4089)))</f>
        <v/>
      </c>
      <c r="L4089" s="52">
        <f>IF(K4089="","",IF($P4089=1,0,N($E4089)*IFERROR(INDEX(Products!$D$8:$D$307,MATCH($D4089,Products!$A$8:$A$307,0)),0)))</f>
        <v/>
      </c>
      <c r="M4089" s="52">
        <f>IF(OR(K4089="",$O4089=0),IF(K4089="","",0),IF($P4089=1,0,K4089*(N(INDEX(Settings!$E$11:$E$18,$O4089))+N(INDEX(Settings!$G$11:$G$18,$O4089)))+N(INDEX(Settings!$F$11:$F$18,$O4089))))</f>
        <v/>
      </c>
      <c r="N4089" s="53">
        <f>IF(K4089="","",K4089-L4089-M4089-N($I4089)-$P4089*N(Settings!$D$20))</f>
        <v/>
      </c>
      <c r="O4089">
        <f>IF($C4089="",0,IFERROR(MATCH($C4089,Settings!$D$11:$D$18,0),0))</f>
        <v/>
      </c>
      <c r="P4089">
        <f>IF(LOWER(TRIM($J4089&amp;""))="x",1,0)</f>
        <v/>
      </c>
    </row>
    <row r="4090">
      <c r="A4090" s="49" t="n"/>
      <c r="B4090" s="50" t="n"/>
      <c r="C4090" s="50" t="n"/>
      <c r="D4090" s="50" t="n"/>
      <c r="E4090" s="50" t="n"/>
      <c r="F4090" s="51" t="n"/>
      <c r="G4090" s="51" t="n"/>
      <c r="H4090" s="51" t="n"/>
      <c r="I4090" s="51" t="n"/>
      <c r="J4090" s="50" t="n"/>
      <c r="K4090" s="52">
        <f>IF(OR($A4090="",$E4090=""),"",IF($P4090=1,0,N($E4090)*N($F4090)-N($G4090)+N($H4090)))</f>
        <v/>
      </c>
      <c r="L4090" s="52">
        <f>IF(K4090="","",IF($P4090=1,0,N($E4090)*IFERROR(INDEX(Products!$D$8:$D$307,MATCH($D4090,Products!$A$8:$A$307,0)),0)))</f>
        <v/>
      </c>
      <c r="M4090" s="52">
        <f>IF(OR(K4090="",$O4090=0),IF(K4090="","",0),IF($P4090=1,0,K4090*(N(INDEX(Settings!$E$11:$E$18,$O4090))+N(INDEX(Settings!$G$11:$G$18,$O4090)))+N(INDEX(Settings!$F$11:$F$18,$O4090))))</f>
        <v/>
      </c>
      <c r="N4090" s="53">
        <f>IF(K4090="","",K4090-L4090-M4090-N($I4090)-$P4090*N(Settings!$D$20))</f>
        <v/>
      </c>
      <c r="O4090">
        <f>IF($C4090="",0,IFERROR(MATCH($C4090,Settings!$D$11:$D$18,0),0))</f>
        <v/>
      </c>
      <c r="P4090">
        <f>IF(LOWER(TRIM($J4090&amp;""))="x",1,0)</f>
        <v/>
      </c>
    </row>
    <row r="4091">
      <c r="A4091" s="49" t="n"/>
      <c r="B4091" s="50" t="n"/>
      <c r="C4091" s="50" t="n"/>
      <c r="D4091" s="50" t="n"/>
      <c r="E4091" s="50" t="n"/>
      <c r="F4091" s="51" t="n"/>
      <c r="G4091" s="51" t="n"/>
      <c r="H4091" s="51" t="n"/>
      <c r="I4091" s="51" t="n"/>
      <c r="J4091" s="50" t="n"/>
      <c r="K4091" s="52">
        <f>IF(OR($A4091="",$E4091=""),"",IF($P4091=1,0,N($E4091)*N($F4091)-N($G4091)+N($H4091)))</f>
        <v/>
      </c>
      <c r="L4091" s="52">
        <f>IF(K4091="","",IF($P4091=1,0,N($E4091)*IFERROR(INDEX(Products!$D$8:$D$307,MATCH($D4091,Products!$A$8:$A$307,0)),0)))</f>
        <v/>
      </c>
      <c r="M4091" s="52">
        <f>IF(OR(K4091="",$O4091=0),IF(K4091="","",0),IF($P4091=1,0,K4091*(N(INDEX(Settings!$E$11:$E$18,$O4091))+N(INDEX(Settings!$G$11:$G$18,$O4091)))+N(INDEX(Settings!$F$11:$F$18,$O4091))))</f>
        <v/>
      </c>
      <c r="N4091" s="53">
        <f>IF(K4091="","",K4091-L4091-M4091-N($I4091)-$P4091*N(Settings!$D$20))</f>
        <v/>
      </c>
      <c r="O4091">
        <f>IF($C4091="",0,IFERROR(MATCH($C4091,Settings!$D$11:$D$18,0),0))</f>
        <v/>
      </c>
      <c r="P4091">
        <f>IF(LOWER(TRIM($J4091&amp;""))="x",1,0)</f>
        <v/>
      </c>
    </row>
    <row r="4092">
      <c r="A4092" s="49" t="n"/>
      <c r="B4092" s="50" t="n"/>
      <c r="C4092" s="50" t="n"/>
      <c r="D4092" s="50" t="n"/>
      <c r="E4092" s="50" t="n"/>
      <c r="F4092" s="51" t="n"/>
      <c r="G4092" s="51" t="n"/>
      <c r="H4092" s="51" t="n"/>
      <c r="I4092" s="51" t="n"/>
      <c r="J4092" s="50" t="n"/>
      <c r="K4092" s="52">
        <f>IF(OR($A4092="",$E4092=""),"",IF($P4092=1,0,N($E4092)*N($F4092)-N($G4092)+N($H4092)))</f>
        <v/>
      </c>
      <c r="L4092" s="52">
        <f>IF(K4092="","",IF($P4092=1,0,N($E4092)*IFERROR(INDEX(Products!$D$8:$D$307,MATCH($D4092,Products!$A$8:$A$307,0)),0)))</f>
        <v/>
      </c>
      <c r="M4092" s="52">
        <f>IF(OR(K4092="",$O4092=0),IF(K4092="","",0),IF($P4092=1,0,K4092*(N(INDEX(Settings!$E$11:$E$18,$O4092))+N(INDEX(Settings!$G$11:$G$18,$O4092)))+N(INDEX(Settings!$F$11:$F$18,$O4092))))</f>
        <v/>
      </c>
      <c r="N4092" s="53">
        <f>IF(K4092="","",K4092-L4092-M4092-N($I4092)-$P4092*N(Settings!$D$20))</f>
        <v/>
      </c>
      <c r="O4092">
        <f>IF($C4092="",0,IFERROR(MATCH($C4092,Settings!$D$11:$D$18,0),0))</f>
        <v/>
      </c>
      <c r="P4092">
        <f>IF(LOWER(TRIM($J4092&amp;""))="x",1,0)</f>
        <v/>
      </c>
    </row>
    <row r="4093">
      <c r="A4093" s="49" t="n"/>
      <c r="B4093" s="50" t="n"/>
      <c r="C4093" s="50" t="n"/>
      <c r="D4093" s="50" t="n"/>
      <c r="E4093" s="50" t="n"/>
      <c r="F4093" s="51" t="n"/>
      <c r="G4093" s="51" t="n"/>
      <c r="H4093" s="51" t="n"/>
      <c r="I4093" s="51" t="n"/>
      <c r="J4093" s="50" t="n"/>
      <c r="K4093" s="52">
        <f>IF(OR($A4093="",$E4093=""),"",IF($P4093=1,0,N($E4093)*N($F4093)-N($G4093)+N($H4093)))</f>
        <v/>
      </c>
      <c r="L4093" s="52">
        <f>IF(K4093="","",IF($P4093=1,0,N($E4093)*IFERROR(INDEX(Products!$D$8:$D$307,MATCH($D4093,Products!$A$8:$A$307,0)),0)))</f>
        <v/>
      </c>
      <c r="M4093" s="52">
        <f>IF(OR(K4093="",$O4093=0),IF(K4093="","",0),IF($P4093=1,0,K4093*(N(INDEX(Settings!$E$11:$E$18,$O4093))+N(INDEX(Settings!$G$11:$G$18,$O4093)))+N(INDEX(Settings!$F$11:$F$18,$O4093))))</f>
        <v/>
      </c>
      <c r="N4093" s="53">
        <f>IF(K4093="","",K4093-L4093-M4093-N($I4093)-$P4093*N(Settings!$D$20))</f>
        <v/>
      </c>
      <c r="O4093">
        <f>IF($C4093="",0,IFERROR(MATCH($C4093,Settings!$D$11:$D$18,0),0))</f>
        <v/>
      </c>
      <c r="P4093">
        <f>IF(LOWER(TRIM($J4093&amp;""))="x",1,0)</f>
        <v/>
      </c>
    </row>
    <row r="4094">
      <c r="A4094" s="49" t="n"/>
      <c r="B4094" s="50" t="n"/>
      <c r="C4094" s="50" t="n"/>
      <c r="D4094" s="50" t="n"/>
      <c r="E4094" s="50" t="n"/>
      <c r="F4094" s="51" t="n"/>
      <c r="G4094" s="51" t="n"/>
      <c r="H4094" s="51" t="n"/>
      <c r="I4094" s="51" t="n"/>
      <c r="J4094" s="50" t="n"/>
      <c r="K4094" s="52">
        <f>IF(OR($A4094="",$E4094=""),"",IF($P4094=1,0,N($E4094)*N($F4094)-N($G4094)+N($H4094)))</f>
        <v/>
      </c>
      <c r="L4094" s="52">
        <f>IF(K4094="","",IF($P4094=1,0,N($E4094)*IFERROR(INDEX(Products!$D$8:$D$307,MATCH($D4094,Products!$A$8:$A$307,0)),0)))</f>
        <v/>
      </c>
      <c r="M4094" s="52">
        <f>IF(OR(K4094="",$O4094=0),IF(K4094="","",0),IF($P4094=1,0,K4094*(N(INDEX(Settings!$E$11:$E$18,$O4094))+N(INDEX(Settings!$G$11:$G$18,$O4094)))+N(INDEX(Settings!$F$11:$F$18,$O4094))))</f>
        <v/>
      </c>
      <c r="N4094" s="53">
        <f>IF(K4094="","",K4094-L4094-M4094-N($I4094)-$P4094*N(Settings!$D$20))</f>
        <v/>
      </c>
      <c r="O4094">
        <f>IF($C4094="",0,IFERROR(MATCH($C4094,Settings!$D$11:$D$18,0),0))</f>
        <v/>
      </c>
      <c r="P4094">
        <f>IF(LOWER(TRIM($J4094&amp;""))="x",1,0)</f>
        <v/>
      </c>
    </row>
    <row r="4095">
      <c r="A4095" s="49" t="n"/>
      <c r="B4095" s="50" t="n"/>
      <c r="C4095" s="50" t="n"/>
      <c r="D4095" s="50" t="n"/>
      <c r="E4095" s="50" t="n"/>
      <c r="F4095" s="51" t="n"/>
      <c r="G4095" s="51" t="n"/>
      <c r="H4095" s="51" t="n"/>
      <c r="I4095" s="51" t="n"/>
      <c r="J4095" s="50" t="n"/>
      <c r="K4095" s="52">
        <f>IF(OR($A4095="",$E4095=""),"",IF($P4095=1,0,N($E4095)*N($F4095)-N($G4095)+N($H4095)))</f>
        <v/>
      </c>
      <c r="L4095" s="52">
        <f>IF(K4095="","",IF($P4095=1,0,N($E4095)*IFERROR(INDEX(Products!$D$8:$D$307,MATCH($D4095,Products!$A$8:$A$307,0)),0)))</f>
        <v/>
      </c>
      <c r="M4095" s="52">
        <f>IF(OR(K4095="",$O4095=0),IF(K4095="","",0),IF($P4095=1,0,K4095*(N(INDEX(Settings!$E$11:$E$18,$O4095))+N(INDEX(Settings!$G$11:$G$18,$O4095)))+N(INDEX(Settings!$F$11:$F$18,$O4095))))</f>
        <v/>
      </c>
      <c r="N4095" s="53">
        <f>IF(K4095="","",K4095-L4095-M4095-N($I4095)-$P4095*N(Settings!$D$20))</f>
        <v/>
      </c>
      <c r="O4095">
        <f>IF($C4095="",0,IFERROR(MATCH($C4095,Settings!$D$11:$D$18,0),0))</f>
        <v/>
      </c>
      <c r="P4095">
        <f>IF(LOWER(TRIM($J4095&amp;""))="x",1,0)</f>
        <v/>
      </c>
    </row>
    <row r="4096">
      <c r="A4096" s="49" t="n"/>
      <c r="B4096" s="50" t="n"/>
      <c r="C4096" s="50" t="n"/>
      <c r="D4096" s="50" t="n"/>
      <c r="E4096" s="50" t="n"/>
      <c r="F4096" s="51" t="n"/>
      <c r="G4096" s="51" t="n"/>
      <c r="H4096" s="51" t="n"/>
      <c r="I4096" s="51" t="n"/>
      <c r="J4096" s="50" t="n"/>
      <c r="K4096" s="52">
        <f>IF(OR($A4096="",$E4096=""),"",IF($P4096=1,0,N($E4096)*N($F4096)-N($G4096)+N($H4096)))</f>
        <v/>
      </c>
      <c r="L4096" s="52">
        <f>IF(K4096="","",IF($P4096=1,0,N($E4096)*IFERROR(INDEX(Products!$D$8:$D$307,MATCH($D4096,Products!$A$8:$A$307,0)),0)))</f>
        <v/>
      </c>
      <c r="M4096" s="52">
        <f>IF(OR(K4096="",$O4096=0),IF(K4096="","",0),IF($P4096=1,0,K4096*(N(INDEX(Settings!$E$11:$E$18,$O4096))+N(INDEX(Settings!$G$11:$G$18,$O4096)))+N(INDEX(Settings!$F$11:$F$18,$O4096))))</f>
        <v/>
      </c>
      <c r="N4096" s="53">
        <f>IF(K4096="","",K4096-L4096-M4096-N($I4096)-$P4096*N(Settings!$D$20))</f>
        <v/>
      </c>
      <c r="O4096">
        <f>IF($C4096="",0,IFERROR(MATCH($C4096,Settings!$D$11:$D$18,0),0))</f>
        <v/>
      </c>
      <c r="P4096">
        <f>IF(LOWER(TRIM($J4096&amp;""))="x",1,0)</f>
        <v/>
      </c>
    </row>
    <row r="4097">
      <c r="A4097" s="49" t="n"/>
      <c r="B4097" s="50" t="n"/>
      <c r="C4097" s="50" t="n"/>
      <c r="D4097" s="50" t="n"/>
      <c r="E4097" s="50" t="n"/>
      <c r="F4097" s="51" t="n"/>
      <c r="G4097" s="51" t="n"/>
      <c r="H4097" s="51" t="n"/>
      <c r="I4097" s="51" t="n"/>
      <c r="J4097" s="50" t="n"/>
      <c r="K4097" s="52">
        <f>IF(OR($A4097="",$E4097=""),"",IF($P4097=1,0,N($E4097)*N($F4097)-N($G4097)+N($H4097)))</f>
        <v/>
      </c>
      <c r="L4097" s="52">
        <f>IF(K4097="","",IF($P4097=1,0,N($E4097)*IFERROR(INDEX(Products!$D$8:$D$307,MATCH($D4097,Products!$A$8:$A$307,0)),0)))</f>
        <v/>
      </c>
      <c r="M4097" s="52">
        <f>IF(OR(K4097="",$O4097=0),IF(K4097="","",0),IF($P4097=1,0,K4097*(N(INDEX(Settings!$E$11:$E$18,$O4097))+N(INDEX(Settings!$G$11:$G$18,$O4097)))+N(INDEX(Settings!$F$11:$F$18,$O4097))))</f>
        <v/>
      </c>
      <c r="N4097" s="53">
        <f>IF(K4097="","",K4097-L4097-M4097-N($I4097)-$P4097*N(Settings!$D$20))</f>
        <v/>
      </c>
      <c r="O4097">
        <f>IF($C4097="",0,IFERROR(MATCH($C4097,Settings!$D$11:$D$18,0),0))</f>
        <v/>
      </c>
      <c r="P4097">
        <f>IF(LOWER(TRIM($J4097&amp;""))="x",1,0)</f>
        <v/>
      </c>
    </row>
    <row r="4098">
      <c r="A4098" s="49" t="n"/>
      <c r="B4098" s="50" t="n"/>
      <c r="C4098" s="50" t="n"/>
      <c r="D4098" s="50" t="n"/>
      <c r="E4098" s="50" t="n"/>
      <c r="F4098" s="51" t="n"/>
      <c r="G4098" s="51" t="n"/>
      <c r="H4098" s="51" t="n"/>
      <c r="I4098" s="51" t="n"/>
      <c r="J4098" s="50" t="n"/>
      <c r="K4098" s="52">
        <f>IF(OR($A4098="",$E4098=""),"",IF($P4098=1,0,N($E4098)*N($F4098)-N($G4098)+N($H4098)))</f>
        <v/>
      </c>
      <c r="L4098" s="52">
        <f>IF(K4098="","",IF($P4098=1,0,N($E4098)*IFERROR(INDEX(Products!$D$8:$D$307,MATCH($D4098,Products!$A$8:$A$307,0)),0)))</f>
        <v/>
      </c>
      <c r="M4098" s="52">
        <f>IF(OR(K4098="",$O4098=0),IF(K4098="","",0),IF($P4098=1,0,K4098*(N(INDEX(Settings!$E$11:$E$18,$O4098))+N(INDEX(Settings!$G$11:$G$18,$O4098)))+N(INDEX(Settings!$F$11:$F$18,$O4098))))</f>
        <v/>
      </c>
      <c r="N4098" s="53">
        <f>IF(K4098="","",K4098-L4098-M4098-N($I4098)-$P4098*N(Settings!$D$20))</f>
        <v/>
      </c>
      <c r="O4098">
        <f>IF($C4098="",0,IFERROR(MATCH($C4098,Settings!$D$11:$D$18,0),0))</f>
        <v/>
      </c>
      <c r="P4098">
        <f>IF(LOWER(TRIM($J4098&amp;""))="x",1,0)</f>
        <v/>
      </c>
    </row>
    <row r="4099">
      <c r="A4099" s="49" t="n"/>
      <c r="B4099" s="50" t="n"/>
      <c r="C4099" s="50" t="n"/>
      <c r="D4099" s="50" t="n"/>
      <c r="E4099" s="50" t="n"/>
      <c r="F4099" s="51" t="n"/>
      <c r="G4099" s="51" t="n"/>
      <c r="H4099" s="51" t="n"/>
      <c r="I4099" s="51" t="n"/>
      <c r="J4099" s="50" t="n"/>
      <c r="K4099" s="52">
        <f>IF(OR($A4099="",$E4099=""),"",IF($P4099=1,0,N($E4099)*N($F4099)-N($G4099)+N($H4099)))</f>
        <v/>
      </c>
      <c r="L4099" s="52">
        <f>IF(K4099="","",IF($P4099=1,0,N($E4099)*IFERROR(INDEX(Products!$D$8:$D$307,MATCH($D4099,Products!$A$8:$A$307,0)),0)))</f>
        <v/>
      </c>
      <c r="M4099" s="52">
        <f>IF(OR(K4099="",$O4099=0),IF(K4099="","",0),IF($P4099=1,0,K4099*(N(INDEX(Settings!$E$11:$E$18,$O4099))+N(INDEX(Settings!$G$11:$G$18,$O4099)))+N(INDEX(Settings!$F$11:$F$18,$O4099))))</f>
        <v/>
      </c>
      <c r="N4099" s="53">
        <f>IF(K4099="","",K4099-L4099-M4099-N($I4099)-$P4099*N(Settings!$D$20))</f>
        <v/>
      </c>
      <c r="O4099">
        <f>IF($C4099="",0,IFERROR(MATCH($C4099,Settings!$D$11:$D$18,0),0))</f>
        <v/>
      </c>
      <c r="P4099">
        <f>IF(LOWER(TRIM($J4099&amp;""))="x",1,0)</f>
        <v/>
      </c>
    </row>
    <row r="4100">
      <c r="A4100" s="49" t="n"/>
      <c r="B4100" s="50" t="n"/>
      <c r="C4100" s="50" t="n"/>
      <c r="D4100" s="50" t="n"/>
      <c r="E4100" s="50" t="n"/>
      <c r="F4100" s="51" t="n"/>
      <c r="G4100" s="51" t="n"/>
      <c r="H4100" s="51" t="n"/>
      <c r="I4100" s="51" t="n"/>
      <c r="J4100" s="50" t="n"/>
      <c r="K4100" s="52">
        <f>IF(OR($A4100="",$E4100=""),"",IF($P4100=1,0,N($E4100)*N($F4100)-N($G4100)+N($H4100)))</f>
        <v/>
      </c>
      <c r="L4100" s="52">
        <f>IF(K4100="","",IF($P4100=1,0,N($E4100)*IFERROR(INDEX(Products!$D$8:$D$307,MATCH($D4100,Products!$A$8:$A$307,0)),0)))</f>
        <v/>
      </c>
      <c r="M4100" s="52">
        <f>IF(OR(K4100="",$O4100=0),IF(K4100="","",0),IF($P4100=1,0,K4100*(N(INDEX(Settings!$E$11:$E$18,$O4100))+N(INDEX(Settings!$G$11:$G$18,$O4100)))+N(INDEX(Settings!$F$11:$F$18,$O4100))))</f>
        <v/>
      </c>
      <c r="N4100" s="53">
        <f>IF(K4100="","",K4100-L4100-M4100-N($I4100)-$P4100*N(Settings!$D$20))</f>
        <v/>
      </c>
      <c r="O4100">
        <f>IF($C4100="",0,IFERROR(MATCH($C4100,Settings!$D$11:$D$18,0),0))</f>
        <v/>
      </c>
      <c r="P4100">
        <f>IF(LOWER(TRIM($J4100&amp;""))="x",1,0)</f>
        <v/>
      </c>
    </row>
    <row r="4101">
      <c r="A4101" s="49" t="n"/>
      <c r="B4101" s="50" t="n"/>
      <c r="C4101" s="50" t="n"/>
      <c r="D4101" s="50" t="n"/>
      <c r="E4101" s="50" t="n"/>
      <c r="F4101" s="51" t="n"/>
      <c r="G4101" s="51" t="n"/>
      <c r="H4101" s="51" t="n"/>
      <c r="I4101" s="51" t="n"/>
      <c r="J4101" s="50" t="n"/>
      <c r="K4101" s="52">
        <f>IF(OR($A4101="",$E4101=""),"",IF($P4101=1,0,N($E4101)*N($F4101)-N($G4101)+N($H4101)))</f>
        <v/>
      </c>
      <c r="L4101" s="52">
        <f>IF(K4101="","",IF($P4101=1,0,N($E4101)*IFERROR(INDEX(Products!$D$8:$D$307,MATCH($D4101,Products!$A$8:$A$307,0)),0)))</f>
        <v/>
      </c>
      <c r="M4101" s="52">
        <f>IF(OR(K4101="",$O4101=0),IF(K4101="","",0),IF($P4101=1,0,K4101*(N(INDEX(Settings!$E$11:$E$18,$O4101))+N(INDEX(Settings!$G$11:$G$18,$O4101)))+N(INDEX(Settings!$F$11:$F$18,$O4101))))</f>
        <v/>
      </c>
      <c r="N4101" s="53">
        <f>IF(K4101="","",K4101-L4101-M4101-N($I4101)-$P4101*N(Settings!$D$20))</f>
        <v/>
      </c>
      <c r="O4101">
        <f>IF($C4101="",0,IFERROR(MATCH($C4101,Settings!$D$11:$D$18,0),0))</f>
        <v/>
      </c>
      <c r="P4101">
        <f>IF(LOWER(TRIM($J4101&amp;""))="x",1,0)</f>
        <v/>
      </c>
    </row>
    <row r="4102">
      <c r="A4102" s="49" t="n"/>
      <c r="B4102" s="50" t="n"/>
      <c r="C4102" s="50" t="n"/>
      <c r="D4102" s="50" t="n"/>
      <c r="E4102" s="50" t="n"/>
      <c r="F4102" s="51" t="n"/>
      <c r="G4102" s="51" t="n"/>
      <c r="H4102" s="51" t="n"/>
      <c r="I4102" s="51" t="n"/>
      <c r="J4102" s="50" t="n"/>
      <c r="K4102" s="52">
        <f>IF(OR($A4102="",$E4102=""),"",IF($P4102=1,0,N($E4102)*N($F4102)-N($G4102)+N($H4102)))</f>
        <v/>
      </c>
      <c r="L4102" s="52">
        <f>IF(K4102="","",IF($P4102=1,0,N($E4102)*IFERROR(INDEX(Products!$D$8:$D$307,MATCH($D4102,Products!$A$8:$A$307,0)),0)))</f>
        <v/>
      </c>
      <c r="M4102" s="52">
        <f>IF(OR(K4102="",$O4102=0),IF(K4102="","",0),IF($P4102=1,0,K4102*(N(INDEX(Settings!$E$11:$E$18,$O4102))+N(INDEX(Settings!$G$11:$G$18,$O4102)))+N(INDEX(Settings!$F$11:$F$18,$O4102))))</f>
        <v/>
      </c>
      <c r="N4102" s="53">
        <f>IF(K4102="","",K4102-L4102-M4102-N($I4102)-$P4102*N(Settings!$D$20))</f>
        <v/>
      </c>
      <c r="O4102">
        <f>IF($C4102="",0,IFERROR(MATCH($C4102,Settings!$D$11:$D$18,0),0))</f>
        <v/>
      </c>
      <c r="P4102">
        <f>IF(LOWER(TRIM($J4102&amp;""))="x",1,0)</f>
        <v/>
      </c>
    </row>
    <row r="4103">
      <c r="A4103" s="49" t="n"/>
      <c r="B4103" s="50" t="n"/>
      <c r="C4103" s="50" t="n"/>
      <c r="D4103" s="50" t="n"/>
      <c r="E4103" s="50" t="n"/>
      <c r="F4103" s="51" t="n"/>
      <c r="G4103" s="51" t="n"/>
      <c r="H4103" s="51" t="n"/>
      <c r="I4103" s="51" t="n"/>
      <c r="J4103" s="50" t="n"/>
      <c r="K4103" s="52">
        <f>IF(OR($A4103="",$E4103=""),"",IF($P4103=1,0,N($E4103)*N($F4103)-N($G4103)+N($H4103)))</f>
        <v/>
      </c>
      <c r="L4103" s="52">
        <f>IF(K4103="","",IF($P4103=1,0,N($E4103)*IFERROR(INDEX(Products!$D$8:$D$307,MATCH($D4103,Products!$A$8:$A$307,0)),0)))</f>
        <v/>
      </c>
      <c r="M4103" s="52">
        <f>IF(OR(K4103="",$O4103=0),IF(K4103="","",0),IF($P4103=1,0,K4103*(N(INDEX(Settings!$E$11:$E$18,$O4103))+N(INDEX(Settings!$G$11:$G$18,$O4103)))+N(INDEX(Settings!$F$11:$F$18,$O4103))))</f>
        <v/>
      </c>
      <c r="N4103" s="53">
        <f>IF(K4103="","",K4103-L4103-M4103-N($I4103)-$P4103*N(Settings!$D$20))</f>
        <v/>
      </c>
      <c r="O4103">
        <f>IF($C4103="",0,IFERROR(MATCH($C4103,Settings!$D$11:$D$18,0),0))</f>
        <v/>
      </c>
      <c r="P4103">
        <f>IF(LOWER(TRIM($J4103&amp;""))="x",1,0)</f>
        <v/>
      </c>
    </row>
    <row r="4104">
      <c r="A4104" s="49" t="n"/>
      <c r="B4104" s="50" t="n"/>
      <c r="C4104" s="50" t="n"/>
      <c r="D4104" s="50" t="n"/>
      <c r="E4104" s="50" t="n"/>
      <c r="F4104" s="51" t="n"/>
      <c r="G4104" s="51" t="n"/>
      <c r="H4104" s="51" t="n"/>
      <c r="I4104" s="51" t="n"/>
      <c r="J4104" s="50" t="n"/>
      <c r="K4104" s="52">
        <f>IF(OR($A4104="",$E4104=""),"",IF($P4104=1,0,N($E4104)*N($F4104)-N($G4104)+N($H4104)))</f>
        <v/>
      </c>
      <c r="L4104" s="52">
        <f>IF(K4104="","",IF($P4104=1,0,N($E4104)*IFERROR(INDEX(Products!$D$8:$D$307,MATCH($D4104,Products!$A$8:$A$307,0)),0)))</f>
        <v/>
      </c>
      <c r="M4104" s="52">
        <f>IF(OR(K4104="",$O4104=0),IF(K4104="","",0),IF($P4104=1,0,K4104*(N(INDEX(Settings!$E$11:$E$18,$O4104))+N(INDEX(Settings!$G$11:$G$18,$O4104)))+N(INDEX(Settings!$F$11:$F$18,$O4104))))</f>
        <v/>
      </c>
      <c r="N4104" s="53">
        <f>IF(K4104="","",K4104-L4104-M4104-N($I4104)-$P4104*N(Settings!$D$20))</f>
        <v/>
      </c>
      <c r="O4104">
        <f>IF($C4104="",0,IFERROR(MATCH($C4104,Settings!$D$11:$D$18,0),0))</f>
        <v/>
      </c>
      <c r="P4104">
        <f>IF(LOWER(TRIM($J4104&amp;""))="x",1,0)</f>
        <v/>
      </c>
    </row>
    <row r="4105">
      <c r="A4105" s="49" t="n"/>
      <c r="B4105" s="50" t="n"/>
      <c r="C4105" s="50" t="n"/>
      <c r="D4105" s="50" t="n"/>
      <c r="E4105" s="50" t="n"/>
      <c r="F4105" s="51" t="n"/>
      <c r="G4105" s="51" t="n"/>
      <c r="H4105" s="51" t="n"/>
      <c r="I4105" s="51" t="n"/>
      <c r="J4105" s="50" t="n"/>
      <c r="K4105" s="52">
        <f>IF(OR($A4105="",$E4105=""),"",IF($P4105=1,0,N($E4105)*N($F4105)-N($G4105)+N($H4105)))</f>
        <v/>
      </c>
      <c r="L4105" s="52">
        <f>IF(K4105="","",IF($P4105=1,0,N($E4105)*IFERROR(INDEX(Products!$D$8:$D$307,MATCH($D4105,Products!$A$8:$A$307,0)),0)))</f>
        <v/>
      </c>
      <c r="M4105" s="52">
        <f>IF(OR(K4105="",$O4105=0),IF(K4105="","",0),IF($P4105=1,0,K4105*(N(INDEX(Settings!$E$11:$E$18,$O4105))+N(INDEX(Settings!$G$11:$G$18,$O4105)))+N(INDEX(Settings!$F$11:$F$18,$O4105))))</f>
        <v/>
      </c>
      <c r="N4105" s="53">
        <f>IF(K4105="","",K4105-L4105-M4105-N($I4105)-$P4105*N(Settings!$D$20))</f>
        <v/>
      </c>
      <c r="O4105">
        <f>IF($C4105="",0,IFERROR(MATCH($C4105,Settings!$D$11:$D$18,0),0))</f>
        <v/>
      </c>
      <c r="P4105">
        <f>IF(LOWER(TRIM($J4105&amp;""))="x",1,0)</f>
        <v/>
      </c>
    </row>
    <row r="4106">
      <c r="A4106" s="49" t="n"/>
      <c r="B4106" s="50" t="n"/>
      <c r="C4106" s="50" t="n"/>
      <c r="D4106" s="50" t="n"/>
      <c r="E4106" s="50" t="n"/>
      <c r="F4106" s="51" t="n"/>
      <c r="G4106" s="51" t="n"/>
      <c r="H4106" s="51" t="n"/>
      <c r="I4106" s="51" t="n"/>
      <c r="J4106" s="50" t="n"/>
      <c r="K4106" s="52">
        <f>IF(OR($A4106="",$E4106=""),"",IF($P4106=1,0,N($E4106)*N($F4106)-N($G4106)+N($H4106)))</f>
        <v/>
      </c>
      <c r="L4106" s="52">
        <f>IF(K4106="","",IF($P4106=1,0,N($E4106)*IFERROR(INDEX(Products!$D$8:$D$307,MATCH($D4106,Products!$A$8:$A$307,0)),0)))</f>
        <v/>
      </c>
      <c r="M4106" s="52">
        <f>IF(OR(K4106="",$O4106=0),IF(K4106="","",0),IF($P4106=1,0,K4106*(N(INDEX(Settings!$E$11:$E$18,$O4106))+N(INDEX(Settings!$G$11:$G$18,$O4106)))+N(INDEX(Settings!$F$11:$F$18,$O4106))))</f>
        <v/>
      </c>
      <c r="N4106" s="53">
        <f>IF(K4106="","",K4106-L4106-M4106-N($I4106)-$P4106*N(Settings!$D$20))</f>
        <v/>
      </c>
      <c r="O4106">
        <f>IF($C4106="",0,IFERROR(MATCH($C4106,Settings!$D$11:$D$18,0),0))</f>
        <v/>
      </c>
      <c r="P4106">
        <f>IF(LOWER(TRIM($J4106&amp;""))="x",1,0)</f>
        <v/>
      </c>
    </row>
    <row r="4107">
      <c r="A4107" s="49" t="n"/>
      <c r="B4107" s="50" t="n"/>
      <c r="C4107" s="50" t="n"/>
      <c r="D4107" s="50" t="n"/>
      <c r="E4107" s="50" t="n"/>
      <c r="F4107" s="51" t="n"/>
      <c r="G4107" s="51" t="n"/>
      <c r="H4107" s="51" t="n"/>
      <c r="I4107" s="51" t="n"/>
      <c r="J4107" s="50" t="n"/>
      <c r="K4107" s="52">
        <f>IF(OR($A4107="",$E4107=""),"",IF($P4107=1,0,N($E4107)*N($F4107)-N($G4107)+N($H4107)))</f>
        <v/>
      </c>
      <c r="L4107" s="52">
        <f>IF(K4107="","",IF($P4107=1,0,N($E4107)*IFERROR(INDEX(Products!$D$8:$D$307,MATCH($D4107,Products!$A$8:$A$307,0)),0)))</f>
        <v/>
      </c>
      <c r="M4107" s="52">
        <f>IF(OR(K4107="",$O4107=0),IF(K4107="","",0),IF($P4107=1,0,K4107*(N(INDEX(Settings!$E$11:$E$18,$O4107))+N(INDEX(Settings!$G$11:$G$18,$O4107)))+N(INDEX(Settings!$F$11:$F$18,$O4107))))</f>
        <v/>
      </c>
      <c r="N4107" s="53">
        <f>IF(K4107="","",K4107-L4107-M4107-N($I4107)-$P4107*N(Settings!$D$20))</f>
        <v/>
      </c>
      <c r="O4107">
        <f>IF($C4107="",0,IFERROR(MATCH($C4107,Settings!$D$11:$D$18,0),0))</f>
        <v/>
      </c>
      <c r="P4107">
        <f>IF(LOWER(TRIM($J4107&amp;""))="x",1,0)</f>
        <v/>
      </c>
    </row>
    <row r="4108">
      <c r="A4108" s="49" t="n"/>
      <c r="B4108" s="50" t="n"/>
      <c r="C4108" s="50" t="n"/>
      <c r="D4108" s="50" t="n"/>
      <c r="E4108" s="50" t="n"/>
      <c r="F4108" s="51" t="n"/>
      <c r="G4108" s="51" t="n"/>
      <c r="H4108" s="51" t="n"/>
      <c r="I4108" s="51" t="n"/>
      <c r="J4108" s="50" t="n"/>
      <c r="K4108" s="52">
        <f>IF(OR($A4108="",$E4108=""),"",IF($P4108=1,0,N($E4108)*N($F4108)-N($G4108)+N($H4108)))</f>
        <v/>
      </c>
      <c r="L4108" s="52">
        <f>IF(K4108="","",IF($P4108=1,0,N($E4108)*IFERROR(INDEX(Products!$D$8:$D$307,MATCH($D4108,Products!$A$8:$A$307,0)),0)))</f>
        <v/>
      </c>
      <c r="M4108" s="52">
        <f>IF(OR(K4108="",$O4108=0),IF(K4108="","",0),IF($P4108=1,0,K4108*(N(INDEX(Settings!$E$11:$E$18,$O4108))+N(INDEX(Settings!$G$11:$G$18,$O4108)))+N(INDEX(Settings!$F$11:$F$18,$O4108))))</f>
        <v/>
      </c>
      <c r="N4108" s="53">
        <f>IF(K4108="","",K4108-L4108-M4108-N($I4108)-$P4108*N(Settings!$D$20))</f>
        <v/>
      </c>
      <c r="O4108">
        <f>IF($C4108="",0,IFERROR(MATCH($C4108,Settings!$D$11:$D$18,0),0))</f>
        <v/>
      </c>
      <c r="P4108">
        <f>IF(LOWER(TRIM($J4108&amp;""))="x",1,0)</f>
        <v/>
      </c>
    </row>
    <row r="4109">
      <c r="A4109" s="49" t="n"/>
      <c r="B4109" s="50" t="n"/>
      <c r="C4109" s="50" t="n"/>
      <c r="D4109" s="50" t="n"/>
      <c r="E4109" s="50" t="n"/>
      <c r="F4109" s="51" t="n"/>
      <c r="G4109" s="51" t="n"/>
      <c r="H4109" s="51" t="n"/>
      <c r="I4109" s="51" t="n"/>
      <c r="J4109" s="50" t="n"/>
      <c r="K4109" s="52">
        <f>IF(OR($A4109="",$E4109=""),"",IF($P4109=1,0,N($E4109)*N($F4109)-N($G4109)+N($H4109)))</f>
        <v/>
      </c>
      <c r="L4109" s="52">
        <f>IF(K4109="","",IF($P4109=1,0,N($E4109)*IFERROR(INDEX(Products!$D$8:$D$307,MATCH($D4109,Products!$A$8:$A$307,0)),0)))</f>
        <v/>
      </c>
      <c r="M4109" s="52">
        <f>IF(OR(K4109="",$O4109=0),IF(K4109="","",0),IF($P4109=1,0,K4109*(N(INDEX(Settings!$E$11:$E$18,$O4109))+N(INDEX(Settings!$G$11:$G$18,$O4109)))+N(INDEX(Settings!$F$11:$F$18,$O4109))))</f>
        <v/>
      </c>
      <c r="N4109" s="53">
        <f>IF(K4109="","",K4109-L4109-M4109-N($I4109)-$P4109*N(Settings!$D$20))</f>
        <v/>
      </c>
      <c r="O4109">
        <f>IF($C4109="",0,IFERROR(MATCH($C4109,Settings!$D$11:$D$18,0),0))</f>
        <v/>
      </c>
      <c r="P4109">
        <f>IF(LOWER(TRIM($J4109&amp;""))="x",1,0)</f>
        <v/>
      </c>
    </row>
    <row r="4110">
      <c r="A4110" s="49" t="n"/>
      <c r="B4110" s="50" t="n"/>
      <c r="C4110" s="50" t="n"/>
      <c r="D4110" s="50" t="n"/>
      <c r="E4110" s="50" t="n"/>
      <c r="F4110" s="51" t="n"/>
      <c r="G4110" s="51" t="n"/>
      <c r="H4110" s="51" t="n"/>
      <c r="I4110" s="51" t="n"/>
      <c r="J4110" s="50" t="n"/>
      <c r="K4110" s="52">
        <f>IF(OR($A4110="",$E4110=""),"",IF($P4110=1,0,N($E4110)*N($F4110)-N($G4110)+N($H4110)))</f>
        <v/>
      </c>
      <c r="L4110" s="52">
        <f>IF(K4110="","",IF($P4110=1,0,N($E4110)*IFERROR(INDEX(Products!$D$8:$D$307,MATCH($D4110,Products!$A$8:$A$307,0)),0)))</f>
        <v/>
      </c>
      <c r="M4110" s="52">
        <f>IF(OR(K4110="",$O4110=0),IF(K4110="","",0),IF($P4110=1,0,K4110*(N(INDEX(Settings!$E$11:$E$18,$O4110))+N(INDEX(Settings!$G$11:$G$18,$O4110)))+N(INDEX(Settings!$F$11:$F$18,$O4110))))</f>
        <v/>
      </c>
      <c r="N4110" s="53">
        <f>IF(K4110="","",K4110-L4110-M4110-N($I4110)-$P4110*N(Settings!$D$20))</f>
        <v/>
      </c>
      <c r="O4110">
        <f>IF($C4110="",0,IFERROR(MATCH($C4110,Settings!$D$11:$D$18,0),0))</f>
        <v/>
      </c>
      <c r="P4110">
        <f>IF(LOWER(TRIM($J4110&amp;""))="x",1,0)</f>
        <v/>
      </c>
    </row>
    <row r="4111">
      <c r="A4111" s="49" t="n"/>
      <c r="B4111" s="50" t="n"/>
      <c r="C4111" s="50" t="n"/>
      <c r="D4111" s="50" t="n"/>
      <c r="E4111" s="50" t="n"/>
      <c r="F4111" s="51" t="n"/>
      <c r="G4111" s="51" t="n"/>
      <c r="H4111" s="51" t="n"/>
      <c r="I4111" s="51" t="n"/>
      <c r="J4111" s="50" t="n"/>
      <c r="K4111" s="52">
        <f>IF(OR($A4111="",$E4111=""),"",IF($P4111=1,0,N($E4111)*N($F4111)-N($G4111)+N($H4111)))</f>
        <v/>
      </c>
      <c r="L4111" s="52">
        <f>IF(K4111="","",IF($P4111=1,0,N($E4111)*IFERROR(INDEX(Products!$D$8:$D$307,MATCH($D4111,Products!$A$8:$A$307,0)),0)))</f>
        <v/>
      </c>
      <c r="M4111" s="52">
        <f>IF(OR(K4111="",$O4111=0),IF(K4111="","",0),IF($P4111=1,0,K4111*(N(INDEX(Settings!$E$11:$E$18,$O4111))+N(INDEX(Settings!$G$11:$G$18,$O4111)))+N(INDEX(Settings!$F$11:$F$18,$O4111))))</f>
        <v/>
      </c>
      <c r="N4111" s="53">
        <f>IF(K4111="","",K4111-L4111-M4111-N($I4111)-$P4111*N(Settings!$D$20))</f>
        <v/>
      </c>
      <c r="O4111">
        <f>IF($C4111="",0,IFERROR(MATCH($C4111,Settings!$D$11:$D$18,0),0))</f>
        <v/>
      </c>
      <c r="P4111">
        <f>IF(LOWER(TRIM($J4111&amp;""))="x",1,0)</f>
        <v/>
      </c>
    </row>
    <row r="4112">
      <c r="A4112" s="49" t="n"/>
      <c r="B4112" s="50" t="n"/>
      <c r="C4112" s="50" t="n"/>
      <c r="D4112" s="50" t="n"/>
      <c r="E4112" s="50" t="n"/>
      <c r="F4112" s="51" t="n"/>
      <c r="G4112" s="51" t="n"/>
      <c r="H4112" s="51" t="n"/>
      <c r="I4112" s="51" t="n"/>
      <c r="J4112" s="50" t="n"/>
      <c r="K4112" s="52">
        <f>IF(OR($A4112="",$E4112=""),"",IF($P4112=1,0,N($E4112)*N($F4112)-N($G4112)+N($H4112)))</f>
        <v/>
      </c>
      <c r="L4112" s="52">
        <f>IF(K4112="","",IF($P4112=1,0,N($E4112)*IFERROR(INDEX(Products!$D$8:$D$307,MATCH($D4112,Products!$A$8:$A$307,0)),0)))</f>
        <v/>
      </c>
      <c r="M4112" s="52">
        <f>IF(OR(K4112="",$O4112=0),IF(K4112="","",0),IF($P4112=1,0,K4112*(N(INDEX(Settings!$E$11:$E$18,$O4112))+N(INDEX(Settings!$G$11:$G$18,$O4112)))+N(INDEX(Settings!$F$11:$F$18,$O4112))))</f>
        <v/>
      </c>
      <c r="N4112" s="53">
        <f>IF(K4112="","",K4112-L4112-M4112-N($I4112)-$P4112*N(Settings!$D$20))</f>
        <v/>
      </c>
      <c r="O4112">
        <f>IF($C4112="",0,IFERROR(MATCH($C4112,Settings!$D$11:$D$18,0),0))</f>
        <v/>
      </c>
      <c r="P4112">
        <f>IF(LOWER(TRIM($J4112&amp;""))="x",1,0)</f>
        <v/>
      </c>
    </row>
    <row r="4113">
      <c r="A4113" s="49" t="n"/>
      <c r="B4113" s="50" t="n"/>
      <c r="C4113" s="50" t="n"/>
      <c r="D4113" s="50" t="n"/>
      <c r="E4113" s="50" t="n"/>
      <c r="F4113" s="51" t="n"/>
      <c r="G4113" s="51" t="n"/>
      <c r="H4113" s="51" t="n"/>
      <c r="I4113" s="51" t="n"/>
      <c r="J4113" s="50" t="n"/>
      <c r="K4113" s="52">
        <f>IF(OR($A4113="",$E4113=""),"",IF($P4113=1,0,N($E4113)*N($F4113)-N($G4113)+N($H4113)))</f>
        <v/>
      </c>
      <c r="L4113" s="52">
        <f>IF(K4113="","",IF($P4113=1,0,N($E4113)*IFERROR(INDEX(Products!$D$8:$D$307,MATCH($D4113,Products!$A$8:$A$307,0)),0)))</f>
        <v/>
      </c>
      <c r="M4113" s="52">
        <f>IF(OR(K4113="",$O4113=0),IF(K4113="","",0),IF($P4113=1,0,K4113*(N(INDEX(Settings!$E$11:$E$18,$O4113))+N(INDEX(Settings!$G$11:$G$18,$O4113)))+N(INDEX(Settings!$F$11:$F$18,$O4113))))</f>
        <v/>
      </c>
      <c r="N4113" s="53">
        <f>IF(K4113="","",K4113-L4113-M4113-N($I4113)-$P4113*N(Settings!$D$20))</f>
        <v/>
      </c>
      <c r="O4113">
        <f>IF($C4113="",0,IFERROR(MATCH($C4113,Settings!$D$11:$D$18,0),0))</f>
        <v/>
      </c>
      <c r="P4113">
        <f>IF(LOWER(TRIM($J4113&amp;""))="x",1,0)</f>
        <v/>
      </c>
    </row>
    <row r="4114">
      <c r="A4114" s="49" t="n"/>
      <c r="B4114" s="50" t="n"/>
      <c r="C4114" s="50" t="n"/>
      <c r="D4114" s="50" t="n"/>
      <c r="E4114" s="50" t="n"/>
      <c r="F4114" s="51" t="n"/>
      <c r="G4114" s="51" t="n"/>
      <c r="H4114" s="51" t="n"/>
      <c r="I4114" s="51" t="n"/>
      <c r="J4114" s="50" t="n"/>
      <c r="K4114" s="52">
        <f>IF(OR($A4114="",$E4114=""),"",IF($P4114=1,0,N($E4114)*N($F4114)-N($G4114)+N($H4114)))</f>
        <v/>
      </c>
      <c r="L4114" s="52">
        <f>IF(K4114="","",IF($P4114=1,0,N($E4114)*IFERROR(INDEX(Products!$D$8:$D$307,MATCH($D4114,Products!$A$8:$A$307,0)),0)))</f>
        <v/>
      </c>
      <c r="M4114" s="52">
        <f>IF(OR(K4114="",$O4114=0),IF(K4114="","",0),IF($P4114=1,0,K4114*(N(INDEX(Settings!$E$11:$E$18,$O4114))+N(INDEX(Settings!$G$11:$G$18,$O4114)))+N(INDEX(Settings!$F$11:$F$18,$O4114))))</f>
        <v/>
      </c>
      <c r="N4114" s="53">
        <f>IF(K4114="","",K4114-L4114-M4114-N($I4114)-$P4114*N(Settings!$D$20))</f>
        <v/>
      </c>
      <c r="O4114">
        <f>IF($C4114="",0,IFERROR(MATCH($C4114,Settings!$D$11:$D$18,0),0))</f>
        <v/>
      </c>
      <c r="P4114">
        <f>IF(LOWER(TRIM($J4114&amp;""))="x",1,0)</f>
        <v/>
      </c>
    </row>
    <row r="4115">
      <c r="A4115" s="49" t="n"/>
      <c r="B4115" s="50" t="n"/>
      <c r="C4115" s="50" t="n"/>
      <c r="D4115" s="50" t="n"/>
      <c r="E4115" s="50" t="n"/>
      <c r="F4115" s="51" t="n"/>
      <c r="G4115" s="51" t="n"/>
      <c r="H4115" s="51" t="n"/>
      <c r="I4115" s="51" t="n"/>
      <c r="J4115" s="50" t="n"/>
      <c r="K4115" s="52">
        <f>IF(OR($A4115="",$E4115=""),"",IF($P4115=1,0,N($E4115)*N($F4115)-N($G4115)+N($H4115)))</f>
        <v/>
      </c>
      <c r="L4115" s="52">
        <f>IF(K4115="","",IF($P4115=1,0,N($E4115)*IFERROR(INDEX(Products!$D$8:$D$307,MATCH($D4115,Products!$A$8:$A$307,0)),0)))</f>
        <v/>
      </c>
      <c r="M4115" s="52">
        <f>IF(OR(K4115="",$O4115=0),IF(K4115="","",0),IF($P4115=1,0,K4115*(N(INDEX(Settings!$E$11:$E$18,$O4115))+N(INDEX(Settings!$G$11:$G$18,$O4115)))+N(INDEX(Settings!$F$11:$F$18,$O4115))))</f>
        <v/>
      </c>
      <c r="N4115" s="53">
        <f>IF(K4115="","",K4115-L4115-M4115-N($I4115)-$P4115*N(Settings!$D$20))</f>
        <v/>
      </c>
      <c r="O4115">
        <f>IF($C4115="",0,IFERROR(MATCH($C4115,Settings!$D$11:$D$18,0),0))</f>
        <v/>
      </c>
      <c r="P4115">
        <f>IF(LOWER(TRIM($J4115&amp;""))="x",1,0)</f>
        <v/>
      </c>
    </row>
    <row r="4116">
      <c r="A4116" s="49" t="n"/>
      <c r="B4116" s="50" t="n"/>
      <c r="C4116" s="50" t="n"/>
      <c r="D4116" s="50" t="n"/>
      <c r="E4116" s="50" t="n"/>
      <c r="F4116" s="51" t="n"/>
      <c r="G4116" s="51" t="n"/>
      <c r="H4116" s="51" t="n"/>
      <c r="I4116" s="51" t="n"/>
      <c r="J4116" s="50" t="n"/>
      <c r="K4116" s="52">
        <f>IF(OR($A4116="",$E4116=""),"",IF($P4116=1,0,N($E4116)*N($F4116)-N($G4116)+N($H4116)))</f>
        <v/>
      </c>
      <c r="L4116" s="52">
        <f>IF(K4116="","",IF($P4116=1,0,N($E4116)*IFERROR(INDEX(Products!$D$8:$D$307,MATCH($D4116,Products!$A$8:$A$307,0)),0)))</f>
        <v/>
      </c>
      <c r="M4116" s="52">
        <f>IF(OR(K4116="",$O4116=0),IF(K4116="","",0),IF($P4116=1,0,K4116*(N(INDEX(Settings!$E$11:$E$18,$O4116))+N(INDEX(Settings!$G$11:$G$18,$O4116)))+N(INDEX(Settings!$F$11:$F$18,$O4116))))</f>
        <v/>
      </c>
      <c r="N4116" s="53">
        <f>IF(K4116="","",K4116-L4116-M4116-N($I4116)-$P4116*N(Settings!$D$20))</f>
        <v/>
      </c>
      <c r="O4116">
        <f>IF($C4116="",0,IFERROR(MATCH($C4116,Settings!$D$11:$D$18,0),0))</f>
        <v/>
      </c>
      <c r="P4116">
        <f>IF(LOWER(TRIM($J4116&amp;""))="x",1,0)</f>
        <v/>
      </c>
    </row>
    <row r="4117">
      <c r="A4117" s="49" t="n"/>
      <c r="B4117" s="50" t="n"/>
      <c r="C4117" s="50" t="n"/>
      <c r="D4117" s="50" t="n"/>
      <c r="E4117" s="50" t="n"/>
      <c r="F4117" s="51" t="n"/>
      <c r="G4117" s="51" t="n"/>
      <c r="H4117" s="51" t="n"/>
      <c r="I4117" s="51" t="n"/>
      <c r="J4117" s="50" t="n"/>
      <c r="K4117" s="52">
        <f>IF(OR($A4117="",$E4117=""),"",IF($P4117=1,0,N($E4117)*N($F4117)-N($G4117)+N($H4117)))</f>
        <v/>
      </c>
      <c r="L4117" s="52">
        <f>IF(K4117="","",IF($P4117=1,0,N($E4117)*IFERROR(INDEX(Products!$D$8:$D$307,MATCH($D4117,Products!$A$8:$A$307,0)),0)))</f>
        <v/>
      </c>
      <c r="M4117" s="52">
        <f>IF(OR(K4117="",$O4117=0),IF(K4117="","",0),IF($P4117=1,0,K4117*(N(INDEX(Settings!$E$11:$E$18,$O4117))+N(INDEX(Settings!$G$11:$G$18,$O4117)))+N(INDEX(Settings!$F$11:$F$18,$O4117))))</f>
        <v/>
      </c>
      <c r="N4117" s="53">
        <f>IF(K4117="","",K4117-L4117-M4117-N($I4117)-$P4117*N(Settings!$D$20))</f>
        <v/>
      </c>
      <c r="O4117">
        <f>IF($C4117="",0,IFERROR(MATCH($C4117,Settings!$D$11:$D$18,0),0))</f>
        <v/>
      </c>
      <c r="P4117">
        <f>IF(LOWER(TRIM($J4117&amp;""))="x",1,0)</f>
        <v/>
      </c>
    </row>
    <row r="4118">
      <c r="A4118" s="49" t="n"/>
      <c r="B4118" s="50" t="n"/>
      <c r="C4118" s="50" t="n"/>
      <c r="D4118" s="50" t="n"/>
      <c r="E4118" s="50" t="n"/>
      <c r="F4118" s="51" t="n"/>
      <c r="G4118" s="51" t="n"/>
      <c r="H4118" s="51" t="n"/>
      <c r="I4118" s="51" t="n"/>
      <c r="J4118" s="50" t="n"/>
      <c r="K4118" s="52">
        <f>IF(OR($A4118="",$E4118=""),"",IF($P4118=1,0,N($E4118)*N($F4118)-N($G4118)+N($H4118)))</f>
        <v/>
      </c>
      <c r="L4118" s="52">
        <f>IF(K4118="","",IF($P4118=1,0,N($E4118)*IFERROR(INDEX(Products!$D$8:$D$307,MATCH($D4118,Products!$A$8:$A$307,0)),0)))</f>
        <v/>
      </c>
      <c r="M4118" s="52">
        <f>IF(OR(K4118="",$O4118=0),IF(K4118="","",0),IF($P4118=1,0,K4118*(N(INDEX(Settings!$E$11:$E$18,$O4118))+N(INDEX(Settings!$G$11:$G$18,$O4118)))+N(INDEX(Settings!$F$11:$F$18,$O4118))))</f>
        <v/>
      </c>
      <c r="N4118" s="53">
        <f>IF(K4118="","",K4118-L4118-M4118-N($I4118)-$P4118*N(Settings!$D$20))</f>
        <v/>
      </c>
      <c r="O4118">
        <f>IF($C4118="",0,IFERROR(MATCH($C4118,Settings!$D$11:$D$18,0),0))</f>
        <v/>
      </c>
      <c r="P4118">
        <f>IF(LOWER(TRIM($J4118&amp;""))="x",1,0)</f>
        <v/>
      </c>
    </row>
    <row r="4119">
      <c r="A4119" s="49" t="n"/>
      <c r="B4119" s="50" t="n"/>
      <c r="C4119" s="50" t="n"/>
      <c r="D4119" s="50" t="n"/>
      <c r="E4119" s="50" t="n"/>
      <c r="F4119" s="51" t="n"/>
      <c r="G4119" s="51" t="n"/>
      <c r="H4119" s="51" t="n"/>
      <c r="I4119" s="51" t="n"/>
      <c r="J4119" s="50" t="n"/>
      <c r="K4119" s="52">
        <f>IF(OR($A4119="",$E4119=""),"",IF($P4119=1,0,N($E4119)*N($F4119)-N($G4119)+N($H4119)))</f>
        <v/>
      </c>
      <c r="L4119" s="52">
        <f>IF(K4119="","",IF($P4119=1,0,N($E4119)*IFERROR(INDEX(Products!$D$8:$D$307,MATCH($D4119,Products!$A$8:$A$307,0)),0)))</f>
        <v/>
      </c>
      <c r="M4119" s="52">
        <f>IF(OR(K4119="",$O4119=0),IF(K4119="","",0),IF($P4119=1,0,K4119*(N(INDEX(Settings!$E$11:$E$18,$O4119))+N(INDEX(Settings!$G$11:$G$18,$O4119)))+N(INDEX(Settings!$F$11:$F$18,$O4119))))</f>
        <v/>
      </c>
      <c r="N4119" s="53">
        <f>IF(K4119="","",K4119-L4119-M4119-N($I4119)-$P4119*N(Settings!$D$20))</f>
        <v/>
      </c>
      <c r="O4119">
        <f>IF($C4119="",0,IFERROR(MATCH($C4119,Settings!$D$11:$D$18,0),0))</f>
        <v/>
      </c>
      <c r="P4119">
        <f>IF(LOWER(TRIM($J4119&amp;""))="x",1,0)</f>
        <v/>
      </c>
    </row>
    <row r="4120">
      <c r="A4120" s="49" t="n"/>
      <c r="B4120" s="50" t="n"/>
      <c r="C4120" s="50" t="n"/>
      <c r="D4120" s="50" t="n"/>
      <c r="E4120" s="50" t="n"/>
      <c r="F4120" s="51" t="n"/>
      <c r="G4120" s="51" t="n"/>
      <c r="H4120" s="51" t="n"/>
      <c r="I4120" s="51" t="n"/>
      <c r="J4120" s="50" t="n"/>
      <c r="K4120" s="52">
        <f>IF(OR($A4120="",$E4120=""),"",IF($P4120=1,0,N($E4120)*N($F4120)-N($G4120)+N($H4120)))</f>
        <v/>
      </c>
      <c r="L4120" s="52">
        <f>IF(K4120="","",IF($P4120=1,0,N($E4120)*IFERROR(INDEX(Products!$D$8:$D$307,MATCH($D4120,Products!$A$8:$A$307,0)),0)))</f>
        <v/>
      </c>
      <c r="M4120" s="52">
        <f>IF(OR(K4120="",$O4120=0),IF(K4120="","",0),IF($P4120=1,0,K4120*(N(INDEX(Settings!$E$11:$E$18,$O4120))+N(INDEX(Settings!$G$11:$G$18,$O4120)))+N(INDEX(Settings!$F$11:$F$18,$O4120))))</f>
        <v/>
      </c>
      <c r="N4120" s="53">
        <f>IF(K4120="","",K4120-L4120-M4120-N($I4120)-$P4120*N(Settings!$D$20))</f>
        <v/>
      </c>
      <c r="O4120">
        <f>IF($C4120="",0,IFERROR(MATCH($C4120,Settings!$D$11:$D$18,0),0))</f>
        <v/>
      </c>
      <c r="P4120">
        <f>IF(LOWER(TRIM($J4120&amp;""))="x",1,0)</f>
        <v/>
      </c>
    </row>
    <row r="4121">
      <c r="A4121" s="49" t="n"/>
      <c r="B4121" s="50" t="n"/>
      <c r="C4121" s="50" t="n"/>
      <c r="D4121" s="50" t="n"/>
      <c r="E4121" s="50" t="n"/>
      <c r="F4121" s="51" t="n"/>
      <c r="G4121" s="51" t="n"/>
      <c r="H4121" s="51" t="n"/>
      <c r="I4121" s="51" t="n"/>
      <c r="J4121" s="50" t="n"/>
      <c r="K4121" s="52">
        <f>IF(OR($A4121="",$E4121=""),"",IF($P4121=1,0,N($E4121)*N($F4121)-N($G4121)+N($H4121)))</f>
        <v/>
      </c>
      <c r="L4121" s="52">
        <f>IF(K4121="","",IF($P4121=1,0,N($E4121)*IFERROR(INDEX(Products!$D$8:$D$307,MATCH($D4121,Products!$A$8:$A$307,0)),0)))</f>
        <v/>
      </c>
      <c r="M4121" s="52">
        <f>IF(OR(K4121="",$O4121=0),IF(K4121="","",0),IF($P4121=1,0,K4121*(N(INDEX(Settings!$E$11:$E$18,$O4121))+N(INDEX(Settings!$G$11:$G$18,$O4121)))+N(INDEX(Settings!$F$11:$F$18,$O4121))))</f>
        <v/>
      </c>
      <c r="N4121" s="53">
        <f>IF(K4121="","",K4121-L4121-M4121-N($I4121)-$P4121*N(Settings!$D$20))</f>
        <v/>
      </c>
      <c r="O4121">
        <f>IF($C4121="",0,IFERROR(MATCH($C4121,Settings!$D$11:$D$18,0),0))</f>
        <v/>
      </c>
      <c r="P4121">
        <f>IF(LOWER(TRIM($J4121&amp;""))="x",1,0)</f>
        <v/>
      </c>
    </row>
    <row r="4122">
      <c r="A4122" s="49" t="n"/>
      <c r="B4122" s="50" t="n"/>
      <c r="C4122" s="50" t="n"/>
      <c r="D4122" s="50" t="n"/>
      <c r="E4122" s="50" t="n"/>
      <c r="F4122" s="51" t="n"/>
      <c r="G4122" s="51" t="n"/>
      <c r="H4122" s="51" t="n"/>
      <c r="I4122" s="51" t="n"/>
      <c r="J4122" s="50" t="n"/>
      <c r="K4122" s="52">
        <f>IF(OR($A4122="",$E4122=""),"",IF($P4122=1,0,N($E4122)*N($F4122)-N($G4122)+N($H4122)))</f>
        <v/>
      </c>
      <c r="L4122" s="52">
        <f>IF(K4122="","",IF($P4122=1,0,N($E4122)*IFERROR(INDEX(Products!$D$8:$D$307,MATCH($D4122,Products!$A$8:$A$307,0)),0)))</f>
        <v/>
      </c>
      <c r="M4122" s="52">
        <f>IF(OR(K4122="",$O4122=0),IF(K4122="","",0),IF($P4122=1,0,K4122*(N(INDEX(Settings!$E$11:$E$18,$O4122))+N(INDEX(Settings!$G$11:$G$18,$O4122)))+N(INDEX(Settings!$F$11:$F$18,$O4122))))</f>
        <v/>
      </c>
      <c r="N4122" s="53">
        <f>IF(K4122="","",K4122-L4122-M4122-N($I4122)-$P4122*N(Settings!$D$20))</f>
        <v/>
      </c>
      <c r="O4122">
        <f>IF($C4122="",0,IFERROR(MATCH($C4122,Settings!$D$11:$D$18,0),0))</f>
        <v/>
      </c>
      <c r="P4122">
        <f>IF(LOWER(TRIM($J4122&amp;""))="x",1,0)</f>
        <v/>
      </c>
    </row>
    <row r="4123">
      <c r="A4123" s="49" t="n"/>
      <c r="B4123" s="50" t="n"/>
      <c r="C4123" s="50" t="n"/>
      <c r="D4123" s="50" t="n"/>
      <c r="E4123" s="50" t="n"/>
      <c r="F4123" s="51" t="n"/>
      <c r="G4123" s="51" t="n"/>
      <c r="H4123" s="51" t="n"/>
      <c r="I4123" s="51" t="n"/>
      <c r="J4123" s="50" t="n"/>
      <c r="K4123" s="52">
        <f>IF(OR($A4123="",$E4123=""),"",IF($P4123=1,0,N($E4123)*N($F4123)-N($G4123)+N($H4123)))</f>
        <v/>
      </c>
      <c r="L4123" s="52">
        <f>IF(K4123="","",IF($P4123=1,0,N($E4123)*IFERROR(INDEX(Products!$D$8:$D$307,MATCH($D4123,Products!$A$8:$A$307,0)),0)))</f>
        <v/>
      </c>
      <c r="M4123" s="52">
        <f>IF(OR(K4123="",$O4123=0),IF(K4123="","",0),IF($P4123=1,0,K4123*(N(INDEX(Settings!$E$11:$E$18,$O4123))+N(INDEX(Settings!$G$11:$G$18,$O4123)))+N(INDEX(Settings!$F$11:$F$18,$O4123))))</f>
        <v/>
      </c>
      <c r="N4123" s="53">
        <f>IF(K4123="","",K4123-L4123-M4123-N($I4123)-$P4123*N(Settings!$D$20))</f>
        <v/>
      </c>
      <c r="O4123">
        <f>IF($C4123="",0,IFERROR(MATCH($C4123,Settings!$D$11:$D$18,0),0))</f>
        <v/>
      </c>
      <c r="P4123">
        <f>IF(LOWER(TRIM($J4123&amp;""))="x",1,0)</f>
        <v/>
      </c>
    </row>
    <row r="4124">
      <c r="A4124" s="49" t="n"/>
      <c r="B4124" s="50" t="n"/>
      <c r="C4124" s="50" t="n"/>
      <c r="D4124" s="50" t="n"/>
      <c r="E4124" s="50" t="n"/>
      <c r="F4124" s="51" t="n"/>
      <c r="G4124" s="51" t="n"/>
      <c r="H4124" s="51" t="n"/>
      <c r="I4124" s="51" t="n"/>
      <c r="J4124" s="50" t="n"/>
      <c r="K4124" s="52">
        <f>IF(OR($A4124="",$E4124=""),"",IF($P4124=1,0,N($E4124)*N($F4124)-N($G4124)+N($H4124)))</f>
        <v/>
      </c>
      <c r="L4124" s="52">
        <f>IF(K4124="","",IF($P4124=1,0,N($E4124)*IFERROR(INDEX(Products!$D$8:$D$307,MATCH($D4124,Products!$A$8:$A$307,0)),0)))</f>
        <v/>
      </c>
      <c r="M4124" s="52">
        <f>IF(OR(K4124="",$O4124=0),IF(K4124="","",0),IF($P4124=1,0,K4124*(N(INDEX(Settings!$E$11:$E$18,$O4124))+N(INDEX(Settings!$G$11:$G$18,$O4124)))+N(INDEX(Settings!$F$11:$F$18,$O4124))))</f>
        <v/>
      </c>
      <c r="N4124" s="53">
        <f>IF(K4124="","",K4124-L4124-M4124-N($I4124)-$P4124*N(Settings!$D$20))</f>
        <v/>
      </c>
      <c r="O4124">
        <f>IF($C4124="",0,IFERROR(MATCH($C4124,Settings!$D$11:$D$18,0),0))</f>
        <v/>
      </c>
      <c r="P4124">
        <f>IF(LOWER(TRIM($J4124&amp;""))="x",1,0)</f>
        <v/>
      </c>
    </row>
    <row r="4125">
      <c r="A4125" s="49" t="n"/>
      <c r="B4125" s="50" t="n"/>
      <c r="C4125" s="50" t="n"/>
      <c r="D4125" s="50" t="n"/>
      <c r="E4125" s="50" t="n"/>
      <c r="F4125" s="51" t="n"/>
      <c r="G4125" s="51" t="n"/>
      <c r="H4125" s="51" t="n"/>
      <c r="I4125" s="51" t="n"/>
      <c r="J4125" s="50" t="n"/>
      <c r="K4125" s="52">
        <f>IF(OR($A4125="",$E4125=""),"",IF($P4125=1,0,N($E4125)*N($F4125)-N($G4125)+N($H4125)))</f>
        <v/>
      </c>
      <c r="L4125" s="52">
        <f>IF(K4125="","",IF($P4125=1,0,N($E4125)*IFERROR(INDEX(Products!$D$8:$D$307,MATCH($D4125,Products!$A$8:$A$307,0)),0)))</f>
        <v/>
      </c>
      <c r="M4125" s="52">
        <f>IF(OR(K4125="",$O4125=0),IF(K4125="","",0),IF($P4125=1,0,K4125*(N(INDEX(Settings!$E$11:$E$18,$O4125))+N(INDEX(Settings!$G$11:$G$18,$O4125)))+N(INDEX(Settings!$F$11:$F$18,$O4125))))</f>
        <v/>
      </c>
      <c r="N4125" s="53">
        <f>IF(K4125="","",K4125-L4125-M4125-N($I4125)-$P4125*N(Settings!$D$20))</f>
        <v/>
      </c>
      <c r="O4125">
        <f>IF($C4125="",0,IFERROR(MATCH($C4125,Settings!$D$11:$D$18,0),0))</f>
        <v/>
      </c>
      <c r="P4125">
        <f>IF(LOWER(TRIM($J4125&amp;""))="x",1,0)</f>
        <v/>
      </c>
    </row>
    <row r="4126">
      <c r="A4126" s="49" t="n"/>
      <c r="B4126" s="50" t="n"/>
      <c r="C4126" s="50" t="n"/>
      <c r="D4126" s="50" t="n"/>
      <c r="E4126" s="50" t="n"/>
      <c r="F4126" s="51" t="n"/>
      <c r="G4126" s="51" t="n"/>
      <c r="H4126" s="51" t="n"/>
      <c r="I4126" s="51" t="n"/>
      <c r="J4126" s="50" t="n"/>
      <c r="K4126" s="52">
        <f>IF(OR($A4126="",$E4126=""),"",IF($P4126=1,0,N($E4126)*N($F4126)-N($G4126)+N($H4126)))</f>
        <v/>
      </c>
      <c r="L4126" s="52">
        <f>IF(K4126="","",IF($P4126=1,0,N($E4126)*IFERROR(INDEX(Products!$D$8:$D$307,MATCH($D4126,Products!$A$8:$A$307,0)),0)))</f>
        <v/>
      </c>
      <c r="M4126" s="52">
        <f>IF(OR(K4126="",$O4126=0),IF(K4126="","",0),IF($P4126=1,0,K4126*(N(INDEX(Settings!$E$11:$E$18,$O4126))+N(INDEX(Settings!$G$11:$G$18,$O4126)))+N(INDEX(Settings!$F$11:$F$18,$O4126))))</f>
        <v/>
      </c>
      <c r="N4126" s="53">
        <f>IF(K4126="","",K4126-L4126-M4126-N($I4126)-$P4126*N(Settings!$D$20))</f>
        <v/>
      </c>
      <c r="O4126">
        <f>IF($C4126="",0,IFERROR(MATCH($C4126,Settings!$D$11:$D$18,0),0))</f>
        <v/>
      </c>
      <c r="P4126">
        <f>IF(LOWER(TRIM($J4126&amp;""))="x",1,0)</f>
        <v/>
      </c>
    </row>
    <row r="4127">
      <c r="A4127" s="49" t="n"/>
      <c r="B4127" s="50" t="n"/>
      <c r="C4127" s="50" t="n"/>
      <c r="D4127" s="50" t="n"/>
      <c r="E4127" s="50" t="n"/>
      <c r="F4127" s="51" t="n"/>
      <c r="G4127" s="51" t="n"/>
      <c r="H4127" s="51" t="n"/>
      <c r="I4127" s="51" t="n"/>
      <c r="J4127" s="50" t="n"/>
      <c r="K4127" s="52">
        <f>IF(OR($A4127="",$E4127=""),"",IF($P4127=1,0,N($E4127)*N($F4127)-N($G4127)+N($H4127)))</f>
        <v/>
      </c>
      <c r="L4127" s="52">
        <f>IF(K4127="","",IF($P4127=1,0,N($E4127)*IFERROR(INDEX(Products!$D$8:$D$307,MATCH($D4127,Products!$A$8:$A$307,0)),0)))</f>
        <v/>
      </c>
      <c r="M4127" s="52">
        <f>IF(OR(K4127="",$O4127=0),IF(K4127="","",0),IF($P4127=1,0,K4127*(N(INDEX(Settings!$E$11:$E$18,$O4127))+N(INDEX(Settings!$G$11:$G$18,$O4127)))+N(INDEX(Settings!$F$11:$F$18,$O4127))))</f>
        <v/>
      </c>
      <c r="N4127" s="53">
        <f>IF(K4127="","",K4127-L4127-M4127-N($I4127)-$P4127*N(Settings!$D$20))</f>
        <v/>
      </c>
      <c r="O4127">
        <f>IF($C4127="",0,IFERROR(MATCH($C4127,Settings!$D$11:$D$18,0),0))</f>
        <v/>
      </c>
      <c r="P4127">
        <f>IF(LOWER(TRIM($J4127&amp;""))="x",1,0)</f>
        <v/>
      </c>
    </row>
    <row r="4128">
      <c r="A4128" s="49" t="n"/>
      <c r="B4128" s="50" t="n"/>
      <c r="C4128" s="50" t="n"/>
      <c r="D4128" s="50" t="n"/>
      <c r="E4128" s="50" t="n"/>
      <c r="F4128" s="51" t="n"/>
      <c r="G4128" s="51" t="n"/>
      <c r="H4128" s="51" t="n"/>
      <c r="I4128" s="51" t="n"/>
      <c r="J4128" s="50" t="n"/>
      <c r="K4128" s="52">
        <f>IF(OR($A4128="",$E4128=""),"",IF($P4128=1,0,N($E4128)*N($F4128)-N($G4128)+N($H4128)))</f>
        <v/>
      </c>
      <c r="L4128" s="52">
        <f>IF(K4128="","",IF($P4128=1,0,N($E4128)*IFERROR(INDEX(Products!$D$8:$D$307,MATCH($D4128,Products!$A$8:$A$307,0)),0)))</f>
        <v/>
      </c>
      <c r="M4128" s="52">
        <f>IF(OR(K4128="",$O4128=0),IF(K4128="","",0),IF($P4128=1,0,K4128*(N(INDEX(Settings!$E$11:$E$18,$O4128))+N(INDEX(Settings!$G$11:$G$18,$O4128)))+N(INDEX(Settings!$F$11:$F$18,$O4128))))</f>
        <v/>
      </c>
      <c r="N4128" s="53">
        <f>IF(K4128="","",K4128-L4128-M4128-N($I4128)-$P4128*N(Settings!$D$20))</f>
        <v/>
      </c>
      <c r="O4128">
        <f>IF($C4128="",0,IFERROR(MATCH($C4128,Settings!$D$11:$D$18,0),0))</f>
        <v/>
      </c>
      <c r="P4128">
        <f>IF(LOWER(TRIM($J4128&amp;""))="x",1,0)</f>
        <v/>
      </c>
    </row>
    <row r="4129">
      <c r="A4129" s="49" t="n"/>
      <c r="B4129" s="50" t="n"/>
      <c r="C4129" s="50" t="n"/>
      <c r="D4129" s="50" t="n"/>
      <c r="E4129" s="50" t="n"/>
      <c r="F4129" s="51" t="n"/>
      <c r="G4129" s="51" t="n"/>
      <c r="H4129" s="51" t="n"/>
      <c r="I4129" s="51" t="n"/>
      <c r="J4129" s="50" t="n"/>
      <c r="K4129" s="52">
        <f>IF(OR($A4129="",$E4129=""),"",IF($P4129=1,0,N($E4129)*N($F4129)-N($G4129)+N($H4129)))</f>
        <v/>
      </c>
      <c r="L4129" s="52">
        <f>IF(K4129="","",IF($P4129=1,0,N($E4129)*IFERROR(INDEX(Products!$D$8:$D$307,MATCH($D4129,Products!$A$8:$A$307,0)),0)))</f>
        <v/>
      </c>
      <c r="M4129" s="52">
        <f>IF(OR(K4129="",$O4129=0),IF(K4129="","",0),IF($P4129=1,0,K4129*(N(INDEX(Settings!$E$11:$E$18,$O4129))+N(INDEX(Settings!$G$11:$G$18,$O4129)))+N(INDEX(Settings!$F$11:$F$18,$O4129))))</f>
        <v/>
      </c>
      <c r="N4129" s="53">
        <f>IF(K4129="","",K4129-L4129-M4129-N($I4129)-$P4129*N(Settings!$D$20))</f>
        <v/>
      </c>
      <c r="O4129">
        <f>IF($C4129="",0,IFERROR(MATCH($C4129,Settings!$D$11:$D$18,0),0))</f>
        <v/>
      </c>
      <c r="P4129">
        <f>IF(LOWER(TRIM($J4129&amp;""))="x",1,0)</f>
        <v/>
      </c>
    </row>
    <row r="4130">
      <c r="A4130" s="49" t="n"/>
      <c r="B4130" s="50" t="n"/>
      <c r="C4130" s="50" t="n"/>
      <c r="D4130" s="50" t="n"/>
      <c r="E4130" s="50" t="n"/>
      <c r="F4130" s="51" t="n"/>
      <c r="G4130" s="51" t="n"/>
      <c r="H4130" s="51" t="n"/>
      <c r="I4130" s="51" t="n"/>
      <c r="J4130" s="50" t="n"/>
      <c r="K4130" s="52">
        <f>IF(OR($A4130="",$E4130=""),"",IF($P4130=1,0,N($E4130)*N($F4130)-N($G4130)+N($H4130)))</f>
        <v/>
      </c>
      <c r="L4130" s="52">
        <f>IF(K4130="","",IF($P4130=1,0,N($E4130)*IFERROR(INDEX(Products!$D$8:$D$307,MATCH($D4130,Products!$A$8:$A$307,0)),0)))</f>
        <v/>
      </c>
      <c r="M4130" s="52">
        <f>IF(OR(K4130="",$O4130=0),IF(K4130="","",0),IF($P4130=1,0,K4130*(N(INDEX(Settings!$E$11:$E$18,$O4130))+N(INDEX(Settings!$G$11:$G$18,$O4130)))+N(INDEX(Settings!$F$11:$F$18,$O4130))))</f>
        <v/>
      </c>
      <c r="N4130" s="53">
        <f>IF(K4130="","",K4130-L4130-M4130-N($I4130)-$P4130*N(Settings!$D$20))</f>
        <v/>
      </c>
      <c r="O4130">
        <f>IF($C4130="",0,IFERROR(MATCH($C4130,Settings!$D$11:$D$18,0),0))</f>
        <v/>
      </c>
      <c r="P4130">
        <f>IF(LOWER(TRIM($J4130&amp;""))="x",1,0)</f>
        <v/>
      </c>
    </row>
    <row r="4131">
      <c r="A4131" s="49" t="n"/>
      <c r="B4131" s="50" t="n"/>
      <c r="C4131" s="50" t="n"/>
      <c r="D4131" s="50" t="n"/>
      <c r="E4131" s="50" t="n"/>
      <c r="F4131" s="51" t="n"/>
      <c r="G4131" s="51" t="n"/>
      <c r="H4131" s="51" t="n"/>
      <c r="I4131" s="51" t="n"/>
      <c r="J4131" s="50" t="n"/>
      <c r="K4131" s="52">
        <f>IF(OR($A4131="",$E4131=""),"",IF($P4131=1,0,N($E4131)*N($F4131)-N($G4131)+N($H4131)))</f>
        <v/>
      </c>
      <c r="L4131" s="52">
        <f>IF(K4131="","",IF($P4131=1,0,N($E4131)*IFERROR(INDEX(Products!$D$8:$D$307,MATCH($D4131,Products!$A$8:$A$307,0)),0)))</f>
        <v/>
      </c>
      <c r="M4131" s="52">
        <f>IF(OR(K4131="",$O4131=0),IF(K4131="","",0),IF($P4131=1,0,K4131*(N(INDEX(Settings!$E$11:$E$18,$O4131))+N(INDEX(Settings!$G$11:$G$18,$O4131)))+N(INDEX(Settings!$F$11:$F$18,$O4131))))</f>
        <v/>
      </c>
      <c r="N4131" s="53">
        <f>IF(K4131="","",K4131-L4131-M4131-N($I4131)-$P4131*N(Settings!$D$20))</f>
        <v/>
      </c>
      <c r="O4131">
        <f>IF($C4131="",0,IFERROR(MATCH($C4131,Settings!$D$11:$D$18,0),0))</f>
        <v/>
      </c>
      <c r="P4131">
        <f>IF(LOWER(TRIM($J4131&amp;""))="x",1,0)</f>
        <v/>
      </c>
    </row>
    <row r="4132">
      <c r="A4132" s="49" t="n"/>
      <c r="B4132" s="50" t="n"/>
      <c r="C4132" s="50" t="n"/>
      <c r="D4132" s="50" t="n"/>
      <c r="E4132" s="50" t="n"/>
      <c r="F4132" s="51" t="n"/>
      <c r="G4132" s="51" t="n"/>
      <c r="H4132" s="51" t="n"/>
      <c r="I4132" s="51" t="n"/>
      <c r="J4132" s="50" t="n"/>
      <c r="K4132" s="52">
        <f>IF(OR($A4132="",$E4132=""),"",IF($P4132=1,0,N($E4132)*N($F4132)-N($G4132)+N($H4132)))</f>
        <v/>
      </c>
      <c r="L4132" s="52">
        <f>IF(K4132="","",IF($P4132=1,0,N($E4132)*IFERROR(INDEX(Products!$D$8:$D$307,MATCH($D4132,Products!$A$8:$A$307,0)),0)))</f>
        <v/>
      </c>
      <c r="M4132" s="52">
        <f>IF(OR(K4132="",$O4132=0),IF(K4132="","",0),IF($P4132=1,0,K4132*(N(INDEX(Settings!$E$11:$E$18,$O4132))+N(INDEX(Settings!$G$11:$G$18,$O4132)))+N(INDEX(Settings!$F$11:$F$18,$O4132))))</f>
        <v/>
      </c>
      <c r="N4132" s="53">
        <f>IF(K4132="","",K4132-L4132-M4132-N($I4132)-$P4132*N(Settings!$D$20))</f>
        <v/>
      </c>
      <c r="O4132">
        <f>IF($C4132="",0,IFERROR(MATCH($C4132,Settings!$D$11:$D$18,0),0))</f>
        <v/>
      </c>
      <c r="P4132">
        <f>IF(LOWER(TRIM($J4132&amp;""))="x",1,0)</f>
        <v/>
      </c>
    </row>
    <row r="4133">
      <c r="A4133" s="49" t="n"/>
      <c r="B4133" s="50" t="n"/>
      <c r="C4133" s="50" t="n"/>
      <c r="D4133" s="50" t="n"/>
      <c r="E4133" s="50" t="n"/>
      <c r="F4133" s="51" t="n"/>
      <c r="G4133" s="51" t="n"/>
      <c r="H4133" s="51" t="n"/>
      <c r="I4133" s="51" t="n"/>
      <c r="J4133" s="50" t="n"/>
      <c r="K4133" s="52">
        <f>IF(OR($A4133="",$E4133=""),"",IF($P4133=1,0,N($E4133)*N($F4133)-N($G4133)+N($H4133)))</f>
        <v/>
      </c>
      <c r="L4133" s="52">
        <f>IF(K4133="","",IF($P4133=1,0,N($E4133)*IFERROR(INDEX(Products!$D$8:$D$307,MATCH($D4133,Products!$A$8:$A$307,0)),0)))</f>
        <v/>
      </c>
      <c r="M4133" s="52">
        <f>IF(OR(K4133="",$O4133=0),IF(K4133="","",0),IF($P4133=1,0,K4133*(N(INDEX(Settings!$E$11:$E$18,$O4133))+N(INDEX(Settings!$G$11:$G$18,$O4133)))+N(INDEX(Settings!$F$11:$F$18,$O4133))))</f>
        <v/>
      </c>
      <c r="N4133" s="53">
        <f>IF(K4133="","",K4133-L4133-M4133-N($I4133)-$P4133*N(Settings!$D$20))</f>
        <v/>
      </c>
      <c r="O4133">
        <f>IF($C4133="",0,IFERROR(MATCH($C4133,Settings!$D$11:$D$18,0),0))</f>
        <v/>
      </c>
      <c r="P4133">
        <f>IF(LOWER(TRIM($J4133&amp;""))="x",1,0)</f>
        <v/>
      </c>
    </row>
    <row r="4134">
      <c r="A4134" s="49" t="n"/>
      <c r="B4134" s="50" t="n"/>
      <c r="C4134" s="50" t="n"/>
      <c r="D4134" s="50" t="n"/>
      <c r="E4134" s="50" t="n"/>
      <c r="F4134" s="51" t="n"/>
      <c r="G4134" s="51" t="n"/>
      <c r="H4134" s="51" t="n"/>
      <c r="I4134" s="51" t="n"/>
      <c r="J4134" s="50" t="n"/>
      <c r="K4134" s="52">
        <f>IF(OR($A4134="",$E4134=""),"",IF($P4134=1,0,N($E4134)*N($F4134)-N($G4134)+N($H4134)))</f>
        <v/>
      </c>
      <c r="L4134" s="52">
        <f>IF(K4134="","",IF($P4134=1,0,N($E4134)*IFERROR(INDEX(Products!$D$8:$D$307,MATCH($D4134,Products!$A$8:$A$307,0)),0)))</f>
        <v/>
      </c>
      <c r="M4134" s="52">
        <f>IF(OR(K4134="",$O4134=0),IF(K4134="","",0),IF($P4134=1,0,K4134*(N(INDEX(Settings!$E$11:$E$18,$O4134))+N(INDEX(Settings!$G$11:$G$18,$O4134)))+N(INDEX(Settings!$F$11:$F$18,$O4134))))</f>
        <v/>
      </c>
      <c r="N4134" s="53">
        <f>IF(K4134="","",K4134-L4134-M4134-N($I4134)-$P4134*N(Settings!$D$20))</f>
        <v/>
      </c>
      <c r="O4134">
        <f>IF($C4134="",0,IFERROR(MATCH($C4134,Settings!$D$11:$D$18,0),0))</f>
        <v/>
      </c>
      <c r="P4134">
        <f>IF(LOWER(TRIM($J4134&amp;""))="x",1,0)</f>
        <v/>
      </c>
    </row>
    <row r="4135">
      <c r="A4135" s="49" t="n"/>
      <c r="B4135" s="50" t="n"/>
      <c r="C4135" s="50" t="n"/>
      <c r="D4135" s="50" t="n"/>
      <c r="E4135" s="50" t="n"/>
      <c r="F4135" s="51" t="n"/>
      <c r="G4135" s="51" t="n"/>
      <c r="H4135" s="51" t="n"/>
      <c r="I4135" s="51" t="n"/>
      <c r="J4135" s="50" t="n"/>
      <c r="K4135" s="52">
        <f>IF(OR($A4135="",$E4135=""),"",IF($P4135=1,0,N($E4135)*N($F4135)-N($G4135)+N($H4135)))</f>
        <v/>
      </c>
      <c r="L4135" s="52">
        <f>IF(K4135="","",IF($P4135=1,0,N($E4135)*IFERROR(INDEX(Products!$D$8:$D$307,MATCH($D4135,Products!$A$8:$A$307,0)),0)))</f>
        <v/>
      </c>
      <c r="M4135" s="52">
        <f>IF(OR(K4135="",$O4135=0),IF(K4135="","",0),IF($P4135=1,0,K4135*(N(INDEX(Settings!$E$11:$E$18,$O4135))+N(INDEX(Settings!$G$11:$G$18,$O4135)))+N(INDEX(Settings!$F$11:$F$18,$O4135))))</f>
        <v/>
      </c>
      <c r="N4135" s="53">
        <f>IF(K4135="","",K4135-L4135-M4135-N($I4135)-$P4135*N(Settings!$D$20))</f>
        <v/>
      </c>
      <c r="O4135">
        <f>IF($C4135="",0,IFERROR(MATCH($C4135,Settings!$D$11:$D$18,0),0))</f>
        <v/>
      </c>
      <c r="P4135">
        <f>IF(LOWER(TRIM($J4135&amp;""))="x",1,0)</f>
        <v/>
      </c>
    </row>
    <row r="4136">
      <c r="A4136" s="49" t="n"/>
      <c r="B4136" s="50" t="n"/>
      <c r="C4136" s="50" t="n"/>
      <c r="D4136" s="50" t="n"/>
      <c r="E4136" s="50" t="n"/>
      <c r="F4136" s="51" t="n"/>
      <c r="G4136" s="51" t="n"/>
      <c r="H4136" s="51" t="n"/>
      <c r="I4136" s="51" t="n"/>
      <c r="J4136" s="50" t="n"/>
      <c r="K4136" s="52">
        <f>IF(OR($A4136="",$E4136=""),"",IF($P4136=1,0,N($E4136)*N($F4136)-N($G4136)+N($H4136)))</f>
        <v/>
      </c>
      <c r="L4136" s="52">
        <f>IF(K4136="","",IF($P4136=1,0,N($E4136)*IFERROR(INDEX(Products!$D$8:$D$307,MATCH($D4136,Products!$A$8:$A$307,0)),0)))</f>
        <v/>
      </c>
      <c r="M4136" s="52">
        <f>IF(OR(K4136="",$O4136=0),IF(K4136="","",0),IF($P4136=1,0,K4136*(N(INDEX(Settings!$E$11:$E$18,$O4136))+N(INDEX(Settings!$G$11:$G$18,$O4136)))+N(INDEX(Settings!$F$11:$F$18,$O4136))))</f>
        <v/>
      </c>
      <c r="N4136" s="53">
        <f>IF(K4136="","",K4136-L4136-M4136-N($I4136)-$P4136*N(Settings!$D$20))</f>
        <v/>
      </c>
      <c r="O4136">
        <f>IF($C4136="",0,IFERROR(MATCH($C4136,Settings!$D$11:$D$18,0),0))</f>
        <v/>
      </c>
      <c r="P4136">
        <f>IF(LOWER(TRIM($J4136&amp;""))="x",1,0)</f>
        <v/>
      </c>
    </row>
    <row r="4137">
      <c r="A4137" s="49" t="n"/>
      <c r="B4137" s="50" t="n"/>
      <c r="C4137" s="50" t="n"/>
      <c r="D4137" s="50" t="n"/>
      <c r="E4137" s="50" t="n"/>
      <c r="F4137" s="51" t="n"/>
      <c r="G4137" s="51" t="n"/>
      <c r="H4137" s="51" t="n"/>
      <c r="I4137" s="51" t="n"/>
      <c r="J4137" s="50" t="n"/>
      <c r="K4137" s="52">
        <f>IF(OR($A4137="",$E4137=""),"",IF($P4137=1,0,N($E4137)*N($F4137)-N($G4137)+N($H4137)))</f>
        <v/>
      </c>
      <c r="L4137" s="52">
        <f>IF(K4137="","",IF($P4137=1,0,N($E4137)*IFERROR(INDEX(Products!$D$8:$D$307,MATCH($D4137,Products!$A$8:$A$307,0)),0)))</f>
        <v/>
      </c>
      <c r="M4137" s="52">
        <f>IF(OR(K4137="",$O4137=0),IF(K4137="","",0),IF($P4137=1,0,K4137*(N(INDEX(Settings!$E$11:$E$18,$O4137))+N(INDEX(Settings!$G$11:$G$18,$O4137)))+N(INDEX(Settings!$F$11:$F$18,$O4137))))</f>
        <v/>
      </c>
      <c r="N4137" s="53">
        <f>IF(K4137="","",K4137-L4137-M4137-N($I4137)-$P4137*N(Settings!$D$20))</f>
        <v/>
      </c>
      <c r="O4137">
        <f>IF($C4137="",0,IFERROR(MATCH($C4137,Settings!$D$11:$D$18,0),0))</f>
        <v/>
      </c>
      <c r="P4137">
        <f>IF(LOWER(TRIM($J4137&amp;""))="x",1,0)</f>
        <v/>
      </c>
    </row>
    <row r="4138">
      <c r="A4138" s="49" t="n"/>
      <c r="B4138" s="50" t="n"/>
      <c r="C4138" s="50" t="n"/>
      <c r="D4138" s="50" t="n"/>
      <c r="E4138" s="50" t="n"/>
      <c r="F4138" s="51" t="n"/>
      <c r="G4138" s="51" t="n"/>
      <c r="H4138" s="51" t="n"/>
      <c r="I4138" s="51" t="n"/>
      <c r="J4138" s="50" t="n"/>
      <c r="K4138" s="52">
        <f>IF(OR($A4138="",$E4138=""),"",IF($P4138=1,0,N($E4138)*N($F4138)-N($G4138)+N($H4138)))</f>
        <v/>
      </c>
      <c r="L4138" s="52">
        <f>IF(K4138="","",IF($P4138=1,0,N($E4138)*IFERROR(INDEX(Products!$D$8:$D$307,MATCH($D4138,Products!$A$8:$A$307,0)),0)))</f>
        <v/>
      </c>
      <c r="M4138" s="52">
        <f>IF(OR(K4138="",$O4138=0),IF(K4138="","",0),IF($P4138=1,0,K4138*(N(INDEX(Settings!$E$11:$E$18,$O4138))+N(INDEX(Settings!$G$11:$G$18,$O4138)))+N(INDEX(Settings!$F$11:$F$18,$O4138))))</f>
        <v/>
      </c>
      <c r="N4138" s="53">
        <f>IF(K4138="","",K4138-L4138-M4138-N($I4138)-$P4138*N(Settings!$D$20))</f>
        <v/>
      </c>
      <c r="O4138">
        <f>IF($C4138="",0,IFERROR(MATCH($C4138,Settings!$D$11:$D$18,0),0))</f>
        <v/>
      </c>
      <c r="P4138">
        <f>IF(LOWER(TRIM($J4138&amp;""))="x",1,0)</f>
        <v/>
      </c>
    </row>
    <row r="4139">
      <c r="A4139" s="49" t="n"/>
      <c r="B4139" s="50" t="n"/>
      <c r="C4139" s="50" t="n"/>
      <c r="D4139" s="50" t="n"/>
      <c r="E4139" s="50" t="n"/>
      <c r="F4139" s="51" t="n"/>
      <c r="G4139" s="51" t="n"/>
      <c r="H4139" s="51" t="n"/>
      <c r="I4139" s="51" t="n"/>
      <c r="J4139" s="50" t="n"/>
      <c r="K4139" s="52">
        <f>IF(OR($A4139="",$E4139=""),"",IF($P4139=1,0,N($E4139)*N($F4139)-N($G4139)+N($H4139)))</f>
        <v/>
      </c>
      <c r="L4139" s="52">
        <f>IF(K4139="","",IF($P4139=1,0,N($E4139)*IFERROR(INDEX(Products!$D$8:$D$307,MATCH($D4139,Products!$A$8:$A$307,0)),0)))</f>
        <v/>
      </c>
      <c r="M4139" s="52">
        <f>IF(OR(K4139="",$O4139=0),IF(K4139="","",0),IF($P4139=1,0,K4139*(N(INDEX(Settings!$E$11:$E$18,$O4139))+N(INDEX(Settings!$G$11:$G$18,$O4139)))+N(INDEX(Settings!$F$11:$F$18,$O4139))))</f>
        <v/>
      </c>
      <c r="N4139" s="53">
        <f>IF(K4139="","",K4139-L4139-M4139-N($I4139)-$P4139*N(Settings!$D$20))</f>
        <v/>
      </c>
      <c r="O4139">
        <f>IF($C4139="",0,IFERROR(MATCH($C4139,Settings!$D$11:$D$18,0),0))</f>
        <v/>
      </c>
      <c r="P4139">
        <f>IF(LOWER(TRIM($J4139&amp;""))="x",1,0)</f>
        <v/>
      </c>
    </row>
    <row r="4140">
      <c r="A4140" s="49" t="n"/>
      <c r="B4140" s="50" t="n"/>
      <c r="C4140" s="50" t="n"/>
      <c r="D4140" s="50" t="n"/>
      <c r="E4140" s="50" t="n"/>
      <c r="F4140" s="51" t="n"/>
      <c r="G4140" s="51" t="n"/>
      <c r="H4140" s="51" t="n"/>
      <c r="I4140" s="51" t="n"/>
      <c r="J4140" s="50" t="n"/>
      <c r="K4140" s="52">
        <f>IF(OR($A4140="",$E4140=""),"",IF($P4140=1,0,N($E4140)*N($F4140)-N($G4140)+N($H4140)))</f>
        <v/>
      </c>
      <c r="L4140" s="52">
        <f>IF(K4140="","",IF($P4140=1,0,N($E4140)*IFERROR(INDEX(Products!$D$8:$D$307,MATCH($D4140,Products!$A$8:$A$307,0)),0)))</f>
        <v/>
      </c>
      <c r="M4140" s="52">
        <f>IF(OR(K4140="",$O4140=0),IF(K4140="","",0),IF($P4140=1,0,K4140*(N(INDEX(Settings!$E$11:$E$18,$O4140))+N(INDEX(Settings!$G$11:$G$18,$O4140)))+N(INDEX(Settings!$F$11:$F$18,$O4140))))</f>
        <v/>
      </c>
      <c r="N4140" s="53">
        <f>IF(K4140="","",K4140-L4140-M4140-N($I4140)-$P4140*N(Settings!$D$20))</f>
        <v/>
      </c>
      <c r="O4140">
        <f>IF($C4140="",0,IFERROR(MATCH($C4140,Settings!$D$11:$D$18,0),0))</f>
        <v/>
      </c>
      <c r="P4140">
        <f>IF(LOWER(TRIM($J4140&amp;""))="x",1,0)</f>
        <v/>
      </c>
    </row>
    <row r="4141">
      <c r="A4141" s="49" t="n"/>
      <c r="B4141" s="50" t="n"/>
      <c r="C4141" s="50" t="n"/>
      <c r="D4141" s="50" t="n"/>
      <c r="E4141" s="50" t="n"/>
      <c r="F4141" s="51" t="n"/>
      <c r="G4141" s="51" t="n"/>
      <c r="H4141" s="51" t="n"/>
      <c r="I4141" s="51" t="n"/>
      <c r="J4141" s="50" t="n"/>
      <c r="K4141" s="52">
        <f>IF(OR($A4141="",$E4141=""),"",IF($P4141=1,0,N($E4141)*N($F4141)-N($G4141)+N($H4141)))</f>
        <v/>
      </c>
      <c r="L4141" s="52">
        <f>IF(K4141="","",IF($P4141=1,0,N($E4141)*IFERROR(INDEX(Products!$D$8:$D$307,MATCH($D4141,Products!$A$8:$A$307,0)),0)))</f>
        <v/>
      </c>
      <c r="M4141" s="52">
        <f>IF(OR(K4141="",$O4141=0),IF(K4141="","",0),IF($P4141=1,0,K4141*(N(INDEX(Settings!$E$11:$E$18,$O4141))+N(INDEX(Settings!$G$11:$G$18,$O4141)))+N(INDEX(Settings!$F$11:$F$18,$O4141))))</f>
        <v/>
      </c>
      <c r="N4141" s="53">
        <f>IF(K4141="","",K4141-L4141-M4141-N($I4141)-$P4141*N(Settings!$D$20))</f>
        <v/>
      </c>
      <c r="O4141">
        <f>IF($C4141="",0,IFERROR(MATCH($C4141,Settings!$D$11:$D$18,0),0))</f>
        <v/>
      </c>
      <c r="P4141">
        <f>IF(LOWER(TRIM($J4141&amp;""))="x",1,0)</f>
        <v/>
      </c>
    </row>
    <row r="4142">
      <c r="A4142" s="49" t="n"/>
      <c r="B4142" s="50" t="n"/>
      <c r="C4142" s="50" t="n"/>
      <c r="D4142" s="50" t="n"/>
      <c r="E4142" s="50" t="n"/>
      <c r="F4142" s="51" t="n"/>
      <c r="G4142" s="51" t="n"/>
      <c r="H4142" s="51" t="n"/>
      <c r="I4142" s="51" t="n"/>
      <c r="J4142" s="50" t="n"/>
      <c r="K4142" s="52">
        <f>IF(OR($A4142="",$E4142=""),"",IF($P4142=1,0,N($E4142)*N($F4142)-N($G4142)+N($H4142)))</f>
        <v/>
      </c>
      <c r="L4142" s="52">
        <f>IF(K4142="","",IF($P4142=1,0,N($E4142)*IFERROR(INDEX(Products!$D$8:$D$307,MATCH($D4142,Products!$A$8:$A$307,0)),0)))</f>
        <v/>
      </c>
      <c r="M4142" s="52">
        <f>IF(OR(K4142="",$O4142=0),IF(K4142="","",0),IF($P4142=1,0,K4142*(N(INDEX(Settings!$E$11:$E$18,$O4142))+N(INDEX(Settings!$G$11:$G$18,$O4142)))+N(INDEX(Settings!$F$11:$F$18,$O4142))))</f>
        <v/>
      </c>
      <c r="N4142" s="53">
        <f>IF(K4142="","",K4142-L4142-M4142-N($I4142)-$P4142*N(Settings!$D$20))</f>
        <v/>
      </c>
      <c r="O4142">
        <f>IF($C4142="",0,IFERROR(MATCH($C4142,Settings!$D$11:$D$18,0),0))</f>
        <v/>
      </c>
      <c r="P4142">
        <f>IF(LOWER(TRIM($J4142&amp;""))="x",1,0)</f>
        <v/>
      </c>
    </row>
    <row r="4143">
      <c r="A4143" s="49" t="n"/>
      <c r="B4143" s="50" t="n"/>
      <c r="C4143" s="50" t="n"/>
      <c r="D4143" s="50" t="n"/>
      <c r="E4143" s="50" t="n"/>
      <c r="F4143" s="51" t="n"/>
      <c r="G4143" s="51" t="n"/>
      <c r="H4143" s="51" t="n"/>
      <c r="I4143" s="51" t="n"/>
      <c r="J4143" s="50" t="n"/>
      <c r="K4143" s="52">
        <f>IF(OR($A4143="",$E4143=""),"",IF($P4143=1,0,N($E4143)*N($F4143)-N($G4143)+N($H4143)))</f>
        <v/>
      </c>
      <c r="L4143" s="52">
        <f>IF(K4143="","",IF($P4143=1,0,N($E4143)*IFERROR(INDEX(Products!$D$8:$D$307,MATCH($D4143,Products!$A$8:$A$307,0)),0)))</f>
        <v/>
      </c>
      <c r="M4143" s="52">
        <f>IF(OR(K4143="",$O4143=0),IF(K4143="","",0),IF($P4143=1,0,K4143*(N(INDEX(Settings!$E$11:$E$18,$O4143))+N(INDEX(Settings!$G$11:$G$18,$O4143)))+N(INDEX(Settings!$F$11:$F$18,$O4143))))</f>
        <v/>
      </c>
      <c r="N4143" s="53">
        <f>IF(K4143="","",K4143-L4143-M4143-N($I4143)-$P4143*N(Settings!$D$20))</f>
        <v/>
      </c>
      <c r="O4143">
        <f>IF($C4143="",0,IFERROR(MATCH($C4143,Settings!$D$11:$D$18,0),0))</f>
        <v/>
      </c>
      <c r="P4143">
        <f>IF(LOWER(TRIM($J4143&amp;""))="x",1,0)</f>
        <v/>
      </c>
    </row>
    <row r="4144">
      <c r="A4144" s="49" t="n"/>
      <c r="B4144" s="50" t="n"/>
      <c r="C4144" s="50" t="n"/>
      <c r="D4144" s="50" t="n"/>
      <c r="E4144" s="50" t="n"/>
      <c r="F4144" s="51" t="n"/>
      <c r="G4144" s="51" t="n"/>
      <c r="H4144" s="51" t="n"/>
      <c r="I4144" s="51" t="n"/>
      <c r="J4144" s="50" t="n"/>
      <c r="K4144" s="52">
        <f>IF(OR($A4144="",$E4144=""),"",IF($P4144=1,0,N($E4144)*N($F4144)-N($G4144)+N($H4144)))</f>
        <v/>
      </c>
      <c r="L4144" s="52">
        <f>IF(K4144="","",IF($P4144=1,0,N($E4144)*IFERROR(INDEX(Products!$D$8:$D$307,MATCH($D4144,Products!$A$8:$A$307,0)),0)))</f>
        <v/>
      </c>
      <c r="M4144" s="52">
        <f>IF(OR(K4144="",$O4144=0),IF(K4144="","",0),IF($P4144=1,0,K4144*(N(INDEX(Settings!$E$11:$E$18,$O4144))+N(INDEX(Settings!$G$11:$G$18,$O4144)))+N(INDEX(Settings!$F$11:$F$18,$O4144))))</f>
        <v/>
      </c>
      <c r="N4144" s="53">
        <f>IF(K4144="","",K4144-L4144-M4144-N($I4144)-$P4144*N(Settings!$D$20))</f>
        <v/>
      </c>
      <c r="O4144">
        <f>IF($C4144="",0,IFERROR(MATCH($C4144,Settings!$D$11:$D$18,0),0))</f>
        <v/>
      </c>
      <c r="P4144">
        <f>IF(LOWER(TRIM($J4144&amp;""))="x",1,0)</f>
        <v/>
      </c>
    </row>
    <row r="4145">
      <c r="A4145" s="49" t="n"/>
      <c r="B4145" s="50" t="n"/>
      <c r="C4145" s="50" t="n"/>
      <c r="D4145" s="50" t="n"/>
      <c r="E4145" s="50" t="n"/>
      <c r="F4145" s="51" t="n"/>
      <c r="G4145" s="51" t="n"/>
      <c r="H4145" s="51" t="n"/>
      <c r="I4145" s="51" t="n"/>
      <c r="J4145" s="50" t="n"/>
      <c r="K4145" s="52">
        <f>IF(OR($A4145="",$E4145=""),"",IF($P4145=1,0,N($E4145)*N($F4145)-N($G4145)+N($H4145)))</f>
        <v/>
      </c>
      <c r="L4145" s="52">
        <f>IF(K4145="","",IF($P4145=1,0,N($E4145)*IFERROR(INDEX(Products!$D$8:$D$307,MATCH($D4145,Products!$A$8:$A$307,0)),0)))</f>
        <v/>
      </c>
      <c r="M4145" s="52">
        <f>IF(OR(K4145="",$O4145=0),IF(K4145="","",0),IF($P4145=1,0,K4145*(N(INDEX(Settings!$E$11:$E$18,$O4145))+N(INDEX(Settings!$G$11:$G$18,$O4145)))+N(INDEX(Settings!$F$11:$F$18,$O4145))))</f>
        <v/>
      </c>
      <c r="N4145" s="53">
        <f>IF(K4145="","",K4145-L4145-M4145-N($I4145)-$P4145*N(Settings!$D$20))</f>
        <v/>
      </c>
      <c r="O4145">
        <f>IF($C4145="",0,IFERROR(MATCH($C4145,Settings!$D$11:$D$18,0),0))</f>
        <v/>
      </c>
      <c r="P4145">
        <f>IF(LOWER(TRIM($J4145&amp;""))="x",1,0)</f>
        <v/>
      </c>
    </row>
    <row r="4146">
      <c r="A4146" s="49" t="n"/>
      <c r="B4146" s="50" t="n"/>
      <c r="C4146" s="50" t="n"/>
      <c r="D4146" s="50" t="n"/>
      <c r="E4146" s="50" t="n"/>
      <c r="F4146" s="51" t="n"/>
      <c r="G4146" s="51" t="n"/>
      <c r="H4146" s="51" t="n"/>
      <c r="I4146" s="51" t="n"/>
      <c r="J4146" s="50" t="n"/>
      <c r="K4146" s="52">
        <f>IF(OR($A4146="",$E4146=""),"",IF($P4146=1,0,N($E4146)*N($F4146)-N($G4146)+N($H4146)))</f>
        <v/>
      </c>
      <c r="L4146" s="52">
        <f>IF(K4146="","",IF($P4146=1,0,N($E4146)*IFERROR(INDEX(Products!$D$8:$D$307,MATCH($D4146,Products!$A$8:$A$307,0)),0)))</f>
        <v/>
      </c>
      <c r="M4146" s="52">
        <f>IF(OR(K4146="",$O4146=0),IF(K4146="","",0),IF($P4146=1,0,K4146*(N(INDEX(Settings!$E$11:$E$18,$O4146))+N(INDEX(Settings!$G$11:$G$18,$O4146)))+N(INDEX(Settings!$F$11:$F$18,$O4146))))</f>
        <v/>
      </c>
      <c r="N4146" s="53">
        <f>IF(K4146="","",K4146-L4146-M4146-N($I4146)-$P4146*N(Settings!$D$20))</f>
        <v/>
      </c>
      <c r="O4146">
        <f>IF($C4146="",0,IFERROR(MATCH($C4146,Settings!$D$11:$D$18,0),0))</f>
        <v/>
      </c>
      <c r="P4146">
        <f>IF(LOWER(TRIM($J4146&amp;""))="x",1,0)</f>
        <v/>
      </c>
    </row>
    <row r="4147">
      <c r="A4147" s="49" t="n"/>
      <c r="B4147" s="50" t="n"/>
      <c r="C4147" s="50" t="n"/>
      <c r="D4147" s="50" t="n"/>
      <c r="E4147" s="50" t="n"/>
      <c r="F4147" s="51" t="n"/>
      <c r="G4147" s="51" t="n"/>
      <c r="H4147" s="51" t="n"/>
      <c r="I4147" s="51" t="n"/>
      <c r="J4147" s="50" t="n"/>
      <c r="K4147" s="52">
        <f>IF(OR($A4147="",$E4147=""),"",IF($P4147=1,0,N($E4147)*N($F4147)-N($G4147)+N($H4147)))</f>
        <v/>
      </c>
      <c r="L4147" s="52">
        <f>IF(K4147="","",IF($P4147=1,0,N($E4147)*IFERROR(INDEX(Products!$D$8:$D$307,MATCH($D4147,Products!$A$8:$A$307,0)),0)))</f>
        <v/>
      </c>
      <c r="M4147" s="52">
        <f>IF(OR(K4147="",$O4147=0),IF(K4147="","",0),IF($P4147=1,0,K4147*(N(INDEX(Settings!$E$11:$E$18,$O4147))+N(INDEX(Settings!$G$11:$G$18,$O4147)))+N(INDEX(Settings!$F$11:$F$18,$O4147))))</f>
        <v/>
      </c>
      <c r="N4147" s="53">
        <f>IF(K4147="","",K4147-L4147-M4147-N($I4147)-$P4147*N(Settings!$D$20))</f>
        <v/>
      </c>
      <c r="O4147">
        <f>IF($C4147="",0,IFERROR(MATCH($C4147,Settings!$D$11:$D$18,0),0))</f>
        <v/>
      </c>
      <c r="P4147">
        <f>IF(LOWER(TRIM($J4147&amp;""))="x",1,0)</f>
        <v/>
      </c>
    </row>
    <row r="4148">
      <c r="A4148" s="49" t="n"/>
      <c r="B4148" s="50" t="n"/>
      <c r="C4148" s="50" t="n"/>
      <c r="D4148" s="50" t="n"/>
      <c r="E4148" s="50" t="n"/>
      <c r="F4148" s="51" t="n"/>
      <c r="G4148" s="51" t="n"/>
      <c r="H4148" s="51" t="n"/>
      <c r="I4148" s="51" t="n"/>
      <c r="J4148" s="50" t="n"/>
      <c r="K4148" s="52">
        <f>IF(OR($A4148="",$E4148=""),"",IF($P4148=1,0,N($E4148)*N($F4148)-N($G4148)+N($H4148)))</f>
        <v/>
      </c>
      <c r="L4148" s="52">
        <f>IF(K4148="","",IF($P4148=1,0,N($E4148)*IFERROR(INDEX(Products!$D$8:$D$307,MATCH($D4148,Products!$A$8:$A$307,0)),0)))</f>
        <v/>
      </c>
      <c r="M4148" s="52">
        <f>IF(OR(K4148="",$O4148=0),IF(K4148="","",0),IF($P4148=1,0,K4148*(N(INDEX(Settings!$E$11:$E$18,$O4148))+N(INDEX(Settings!$G$11:$G$18,$O4148)))+N(INDEX(Settings!$F$11:$F$18,$O4148))))</f>
        <v/>
      </c>
      <c r="N4148" s="53">
        <f>IF(K4148="","",K4148-L4148-M4148-N($I4148)-$P4148*N(Settings!$D$20))</f>
        <v/>
      </c>
      <c r="O4148">
        <f>IF($C4148="",0,IFERROR(MATCH($C4148,Settings!$D$11:$D$18,0),0))</f>
        <v/>
      </c>
      <c r="P4148">
        <f>IF(LOWER(TRIM($J4148&amp;""))="x",1,0)</f>
        <v/>
      </c>
    </row>
    <row r="4149">
      <c r="A4149" s="49" t="n"/>
      <c r="B4149" s="50" t="n"/>
      <c r="C4149" s="50" t="n"/>
      <c r="D4149" s="50" t="n"/>
      <c r="E4149" s="50" t="n"/>
      <c r="F4149" s="51" t="n"/>
      <c r="G4149" s="51" t="n"/>
      <c r="H4149" s="51" t="n"/>
      <c r="I4149" s="51" t="n"/>
      <c r="J4149" s="50" t="n"/>
      <c r="K4149" s="52">
        <f>IF(OR($A4149="",$E4149=""),"",IF($P4149=1,0,N($E4149)*N($F4149)-N($G4149)+N($H4149)))</f>
        <v/>
      </c>
      <c r="L4149" s="52">
        <f>IF(K4149="","",IF($P4149=1,0,N($E4149)*IFERROR(INDEX(Products!$D$8:$D$307,MATCH($D4149,Products!$A$8:$A$307,0)),0)))</f>
        <v/>
      </c>
      <c r="M4149" s="52">
        <f>IF(OR(K4149="",$O4149=0),IF(K4149="","",0),IF($P4149=1,0,K4149*(N(INDEX(Settings!$E$11:$E$18,$O4149))+N(INDEX(Settings!$G$11:$G$18,$O4149)))+N(INDEX(Settings!$F$11:$F$18,$O4149))))</f>
        <v/>
      </c>
      <c r="N4149" s="53">
        <f>IF(K4149="","",K4149-L4149-M4149-N($I4149)-$P4149*N(Settings!$D$20))</f>
        <v/>
      </c>
      <c r="O4149">
        <f>IF($C4149="",0,IFERROR(MATCH($C4149,Settings!$D$11:$D$18,0),0))</f>
        <v/>
      </c>
      <c r="P4149">
        <f>IF(LOWER(TRIM($J4149&amp;""))="x",1,0)</f>
        <v/>
      </c>
    </row>
    <row r="4150">
      <c r="A4150" s="49" t="n"/>
      <c r="B4150" s="50" t="n"/>
      <c r="C4150" s="50" t="n"/>
      <c r="D4150" s="50" t="n"/>
      <c r="E4150" s="50" t="n"/>
      <c r="F4150" s="51" t="n"/>
      <c r="G4150" s="51" t="n"/>
      <c r="H4150" s="51" t="n"/>
      <c r="I4150" s="51" t="n"/>
      <c r="J4150" s="50" t="n"/>
      <c r="K4150" s="52">
        <f>IF(OR($A4150="",$E4150=""),"",IF($P4150=1,0,N($E4150)*N($F4150)-N($G4150)+N($H4150)))</f>
        <v/>
      </c>
      <c r="L4150" s="52">
        <f>IF(K4150="","",IF($P4150=1,0,N($E4150)*IFERROR(INDEX(Products!$D$8:$D$307,MATCH($D4150,Products!$A$8:$A$307,0)),0)))</f>
        <v/>
      </c>
      <c r="M4150" s="52">
        <f>IF(OR(K4150="",$O4150=0),IF(K4150="","",0),IF($P4150=1,0,K4150*(N(INDEX(Settings!$E$11:$E$18,$O4150))+N(INDEX(Settings!$G$11:$G$18,$O4150)))+N(INDEX(Settings!$F$11:$F$18,$O4150))))</f>
        <v/>
      </c>
      <c r="N4150" s="53">
        <f>IF(K4150="","",K4150-L4150-M4150-N($I4150)-$P4150*N(Settings!$D$20))</f>
        <v/>
      </c>
      <c r="O4150">
        <f>IF($C4150="",0,IFERROR(MATCH($C4150,Settings!$D$11:$D$18,0),0))</f>
        <v/>
      </c>
      <c r="P4150">
        <f>IF(LOWER(TRIM($J4150&amp;""))="x",1,0)</f>
        <v/>
      </c>
    </row>
    <row r="4151">
      <c r="A4151" s="49" t="n"/>
      <c r="B4151" s="50" t="n"/>
      <c r="C4151" s="50" t="n"/>
      <c r="D4151" s="50" t="n"/>
      <c r="E4151" s="50" t="n"/>
      <c r="F4151" s="51" t="n"/>
      <c r="G4151" s="51" t="n"/>
      <c r="H4151" s="51" t="n"/>
      <c r="I4151" s="51" t="n"/>
      <c r="J4151" s="50" t="n"/>
      <c r="K4151" s="52">
        <f>IF(OR($A4151="",$E4151=""),"",IF($P4151=1,0,N($E4151)*N($F4151)-N($G4151)+N($H4151)))</f>
        <v/>
      </c>
      <c r="L4151" s="52">
        <f>IF(K4151="","",IF($P4151=1,0,N($E4151)*IFERROR(INDEX(Products!$D$8:$D$307,MATCH($D4151,Products!$A$8:$A$307,0)),0)))</f>
        <v/>
      </c>
      <c r="M4151" s="52">
        <f>IF(OR(K4151="",$O4151=0),IF(K4151="","",0),IF($P4151=1,0,K4151*(N(INDEX(Settings!$E$11:$E$18,$O4151))+N(INDEX(Settings!$G$11:$G$18,$O4151)))+N(INDEX(Settings!$F$11:$F$18,$O4151))))</f>
        <v/>
      </c>
      <c r="N4151" s="53">
        <f>IF(K4151="","",K4151-L4151-M4151-N($I4151)-$P4151*N(Settings!$D$20))</f>
        <v/>
      </c>
      <c r="O4151">
        <f>IF($C4151="",0,IFERROR(MATCH($C4151,Settings!$D$11:$D$18,0),0))</f>
        <v/>
      </c>
      <c r="P4151">
        <f>IF(LOWER(TRIM($J4151&amp;""))="x",1,0)</f>
        <v/>
      </c>
    </row>
    <row r="4152">
      <c r="A4152" s="49" t="n"/>
      <c r="B4152" s="50" t="n"/>
      <c r="C4152" s="50" t="n"/>
      <c r="D4152" s="50" t="n"/>
      <c r="E4152" s="50" t="n"/>
      <c r="F4152" s="51" t="n"/>
      <c r="G4152" s="51" t="n"/>
      <c r="H4152" s="51" t="n"/>
      <c r="I4152" s="51" t="n"/>
      <c r="J4152" s="50" t="n"/>
      <c r="K4152" s="52">
        <f>IF(OR($A4152="",$E4152=""),"",IF($P4152=1,0,N($E4152)*N($F4152)-N($G4152)+N($H4152)))</f>
        <v/>
      </c>
      <c r="L4152" s="52">
        <f>IF(K4152="","",IF($P4152=1,0,N($E4152)*IFERROR(INDEX(Products!$D$8:$D$307,MATCH($D4152,Products!$A$8:$A$307,0)),0)))</f>
        <v/>
      </c>
      <c r="M4152" s="52">
        <f>IF(OR(K4152="",$O4152=0),IF(K4152="","",0),IF($P4152=1,0,K4152*(N(INDEX(Settings!$E$11:$E$18,$O4152))+N(INDEX(Settings!$G$11:$G$18,$O4152)))+N(INDEX(Settings!$F$11:$F$18,$O4152))))</f>
        <v/>
      </c>
      <c r="N4152" s="53">
        <f>IF(K4152="","",K4152-L4152-M4152-N($I4152)-$P4152*N(Settings!$D$20))</f>
        <v/>
      </c>
      <c r="O4152">
        <f>IF($C4152="",0,IFERROR(MATCH($C4152,Settings!$D$11:$D$18,0),0))</f>
        <v/>
      </c>
      <c r="P4152">
        <f>IF(LOWER(TRIM($J4152&amp;""))="x",1,0)</f>
        <v/>
      </c>
    </row>
    <row r="4153">
      <c r="A4153" s="49" t="n"/>
      <c r="B4153" s="50" t="n"/>
      <c r="C4153" s="50" t="n"/>
      <c r="D4153" s="50" t="n"/>
      <c r="E4153" s="50" t="n"/>
      <c r="F4153" s="51" t="n"/>
      <c r="G4153" s="51" t="n"/>
      <c r="H4153" s="51" t="n"/>
      <c r="I4153" s="51" t="n"/>
      <c r="J4153" s="50" t="n"/>
      <c r="K4153" s="52">
        <f>IF(OR($A4153="",$E4153=""),"",IF($P4153=1,0,N($E4153)*N($F4153)-N($G4153)+N($H4153)))</f>
        <v/>
      </c>
      <c r="L4153" s="52">
        <f>IF(K4153="","",IF($P4153=1,0,N($E4153)*IFERROR(INDEX(Products!$D$8:$D$307,MATCH($D4153,Products!$A$8:$A$307,0)),0)))</f>
        <v/>
      </c>
      <c r="M4153" s="52">
        <f>IF(OR(K4153="",$O4153=0),IF(K4153="","",0),IF($P4153=1,0,K4153*(N(INDEX(Settings!$E$11:$E$18,$O4153))+N(INDEX(Settings!$G$11:$G$18,$O4153)))+N(INDEX(Settings!$F$11:$F$18,$O4153))))</f>
        <v/>
      </c>
      <c r="N4153" s="53">
        <f>IF(K4153="","",K4153-L4153-M4153-N($I4153)-$P4153*N(Settings!$D$20))</f>
        <v/>
      </c>
      <c r="O4153">
        <f>IF($C4153="",0,IFERROR(MATCH($C4153,Settings!$D$11:$D$18,0),0))</f>
        <v/>
      </c>
      <c r="P4153">
        <f>IF(LOWER(TRIM($J4153&amp;""))="x",1,0)</f>
        <v/>
      </c>
    </row>
    <row r="4154">
      <c r="A4154" s="49" t="n"/>
      <c r="B4154" s="50" t="n"/>
      <c r="C4154" s="50" t="n"/>
      <c r="D4154" s="50" t="n"/>
      <c r="E4154" s="50" t="n"/>
      <c r="F4154" s="51" t="n"/>
      <c r="G4154" s="51" t="n"/>
      <c r="H4154" s="51" t="n"/>
      <c r="I4154" s="51" t="n"/>
      <c r="J4154" s="50" t="n"/>
      <c r="K4154" s="52">
        <f>IF(OR($A4154="",$E4154=""),"",IF($P4154=1,0,N($E4154)*N($F4154)-N($G4154)+N($H4154)))</f>
        <v/>
      </c>
      <c r="L4154" s="52">
        <f>IF(K4154="","",IF($P4154=1,0,N($E4154)*IFERROR(INDEX(Products!$D$8:$D$307,MATCH($D4154,Products!$A$8:$A$307,0)),0)))</f>
        <v/>
      </c>
      <c r="M4154" s="52">
        <f>IF(OR(K4154="",$O4154=0),IF(K4154="","",0),IF($P4154=1,0,K4154*(N(INDEX(Settings!$E$11:$E$18,$O4154))+N(INDEX(Settings!$G$11:$G$18,$O4154)))+N(INDEX(Settings!$F$11:$F$18,$O4154))))</f>
        <v/>
      </c>
      <c r="N4154" s="53">
        <f>IF(K4154="","",K4154-L4154-M4154-N($I4154)-$P4154*N(Settings!$D$20))</f>
        <v/>
      </c>
      <c r="O4154">
        <f>IF($C4154="",0,IFERROR(MATCH($C4154,Settings!$D$11:$D$18,0),0))</f>
        <v/>
      </c>
      <c r="P4154">
        <f>IF(LOWER(TRIM($J4154&amp;""))="x",1,0)</f>
        <v/>
      </c>
    </row>
    <row r="4155">
      <c r="A4155" s="49" t="n"/>
      <c r="B4155" s="50" t="n"/>
      <c r="C4155" s="50" t="n"/>
      <c r="D4155" s="50" t="n"/>
      <c r="E4155" s="50" t="n"/>
      <c r="F4155" s="51" t="n"/>
      <c r="G4155" s="51" t="n"/>
      <c r="H4155" s="51" t="n"/>
      <c r="I4155" s="51" t="n"/>
      <c r="J4155" s="50" t="n"/>
      <c r="K4155" s="52">
        <f>IF(OR($A4155="",$E4155=""),"",IF($P4155=1,0,N($E4155)*N($F4155)-N($G4155)+N($H4155)))</f>
        <v/>
      </c>
      <c r="L4155" s="52">
        <f>IF(K4155="","",IF($P4155=1,0,N($E4155)*IFERROR(INDEX(Products!$D$8:$D$307,MATCH($D4155,Products!$A$8:$A$307,0)),0)))</f>
        <v/>
      </c>
      <c r="M4155" s="52">
        <f>IF(OR(K4155="",$O4155=0),IF(K4155="","",0),IF($P4155=1,0,K4155*(N(INDEX(Settings!$E$11:$E$18,$O4155))+N(INDEX(Settings!$G$11:$G$18,$O4155)))+N(INDEX(Settings!$F$11:$F$18,$O4155))))</f>
        <v/>
      </c>
      <c r="N4155" s="53">
        <f>IF(K4155="","",K4155-L4155-M4155-N($I4155)-$P4155*N(Settings!$D$20))</f>
        <v/>
      </c>
      <c r="O4155">
        <f>IF($C4155="",0,IFERROR(MATCH($C4155,Settings!$D$11:$D$18,0),0))</f>
        <v/>
      </c>
      <c r="P4155">
        <f>IF(LOWER(TRIM($J4155&amp;""))="x",1,0)</f>
        <v/>
      </c>
    </row>
    <row r="4156">
      <c r="A4156" s="49" t="n"/>
      <c r="B4156" s="50" t="n"/>
      <c r="C4156" s="50" t="n"/>
      <c r="D4156" s="50" t="n"/>
      <c r="E4156" s="50" t="n"/>
      <c r="F4156" s="51" t="n"/>
      <c r="G4156" s="51" t="n"/>
      <c r="H4156" s="51" t="n"/>
      <c r="I4156" s="51" t="n"/>
      <c r="J4156" s="50" t="n"/>
      <c r="K4156" s="52">
        <f>IF(OR($A4156="",$E4156=""),"",IF($P4156=1,0,N($E4156)*N($F4156)-N($G4156)+N($H4156)))</f>
        <v/>
      </c>
      <c r="L4156" s="52">
        <f>IF(K4156="","",IF($P4156=1,0,N($E4156)*IFERROR(INDEX(Products!$D$8:$D$307,MATCH($D4156,Products!$A$8:$A$307,0)),0)))</f>
        <v/>
      </c>
      <c r="M4156" s="52">
        <f>IF(OR(K4156="",$O4156=0),IF(K4156="","",0),IF($P4156=1,0,K4156*(N(INDEX(Settings!$E$11:$E$18,$O4156))+N(INDEX(Settings!$G$11:$G$18,$O4156)))+N(INDEX(Settings!$F$11:$F$18,$O4156))))</f>
        <v/>
      </c>
      <c r="N4156" s="53">
        <f>IF(K4156="","",K4156-L4156-M4156-N($I4156)-$P4156*N(Settings!$D$20))</f>
        <v/>
      </c>
      <c r="O4156">
        <f>IF($C4156="",0,IFERROR(MATCH($C4156,Settings!$D$11:$D$18,0),0))</f>
        <v/>
      </c>
      <c r="P4156">
        <f>IF(LOWER(TRIM($J4156&amp;""))="x",1,0)</f>
        <v/>
      </c>
    </row>
    <row r="4157">
      <c r="A4157" s="49" t="n"/>
      <c r="B4157" s="50" t="n"/>
      <c r="C4157" s="50" t="n"/>
      <c r="D4157" s="50" t="n"/>
      <c r="E4157" s="50" t="n"/>
      <c r="F4157" s="51" t="n"/>
      <c r="G4157" s="51" t="n"/>
      <c r="H4157" s="51" t="n"/>
      <c r="I4157" s="51" t="n"/>
      <c r="J4157" s="50" t="n"/>
      <c r="K4157" s="52">
        <f>IF(OR($A4157="",$E4157=""),"",IF($P4157=1,0,N($E4157)*N($F4157)-N($G4157)+N($H4157)))</f>
        <v/>
      </c>
      <c r="L4157" s="52">
        <f>IF(K4157="","",IF($P4157=1,0,N($E4157)*IFERROR(INDEX(Products!$D$8:$D$307,MATCH($D4157,Products!$A$8:$A$307,0)),0)))</f>
        <v/>
      </c>
      <c r="M4157" s="52">
        <f>IF(OR(K4157="",$O4157=0),IF(K4157="","",0),IF($P4157=1,0,K4157*(N(INDEX(Settings!$E$11:$E$18,$O4157))+N(INDEX(Settings!$G$11:$G$18,$O4157)))+N(INDEX(Settings!$F$11:$F$18,$O4157))))</f>
        <v/>
      </c>
      <c r="N4157" s="53">
        <f>IF(K4157="","",K4157-L4157-M4157-N($I4157)-$P4157*N(Settings!$D$20))</f>
        <v/>
      </c>
      <c r="O4157">
        <f>IF($C4157="",0,IFERROR(MATCH($C4157,Settings!$D$11:$D$18,0),0))</f>
        <v/>
      </c>
      <c r="P4157">
        <f>IF(LOWER(TRIM($J4157&amp;""))="x",1,0)</f>
        <v/>
      </c>
    </row>
    <row r="4158">
      <c r="A4158" s="49" t="n"/>
      <c r="B4158" s="50" t="n"/>
      <c r="C4158" s="50" t="n"/>
      <c r="D4158" s="50" t="n"/>
      <c r="E4158" s="50" t="n"/>
      <c r="F4158" s="51" t="n"/>
      <c r="G4158" s="51" t="n"/>
      <c r="H4158" s="51" t="n"/>
      <c r="I4158" s="51" t="n"/>
      <c r="J4158" s="50" t="n"/>
      <c r="K4158" s="52">
        <f>IF(OR($A4158="",$E4158=""),"",IF($P4158=1,0,N($E4158)*N($F4158)-N($G4158)+N($H4158)))</f>
        <v/>
      </c>
      <c r="L4158" s="52">
        <f>IF(K4158="","",IF($P4158=1,0,N($E4158)*IFERROR(INDEX(Products!$D$8:$D$307,MATCH($D4158,Products!$A$8:$A$307,0)),0)))</f>
        <v/>
      </c>
      <c r="M4158" s="52">
        <f>IF(OR(K4158="",$O4158=0),IF(K4158="","",0),IF($P4158=1,0,K4158*(N(INDEX(Settings!$E$11:$E$18,$O4158))+N(INDEX(Settings!$G$11:$G$18,$O4158)))+N(INDEX(Settings!$F$11:$F$18,$O4158))))</f>
        <v/>
      </c>
      <c r="N4158" s="53">
        <f>IF(K4158="","",K4158-L4158-M4158-N($I4158)-$P4158*N(Settings!$D$20))</f>
        <v/>
      </c>
      <c r="O4158">
        <f>IF($C4158="",0,IFERROR(MATCH($C4158,Settings!$D$11:$D$18,0),0))</f>
        <v/>
      </c>
      <c r="P4158">
        <f>IF(LOWER(TRIM($J4158&amp;""))="x",1,0)</f>
        <v/>
      </c>
    </row>
    <row r="4159">
      <c r="A4159" s="49" t="n"/>
      <c r="B4159" s="50" t="n"/>
      <c r="C4159" s="50" t="n"/>
      <c r="D4159" s="50" t="n"/>
      <c r="E4159" s="50" t="n"/>
      <c r="F4159" s="51" t="n"/>
      <c r="G4159" s="51" t="n"/>
      <c r="H4159" s="51" t="n"/>
      <c r="I4159" s="51" t="n"/>
      <c r="J4159" s="50" t="n"/>
      <c r="K4159" s="52">
        <f>IF(OR($A4159="",$E4159=""),"",IF($P4159=1,0,N($E4159)*N($F4159)-N($G4159)+N($H4159)))</f>
        <v/>
      </c>
      <c r="L4159" s="52">
        <f>IF(K4159="","",IF($P4159=1,0,N($E4159)*IFERROR(INDEX(Products!$D$8:$D$307,MATCH($D4159,Products!$A$8:$A$307,0)),0)))</f>
        <v/>
      </c>
      <c r="M4159" s="52">
        <f>IF(OR(K4159="",$O4159=0),IF(K4159="","",0),IF($P4159=1,0,K4159*(N(INDEX(Settings!$E$11:$E$18,$O4159))+N(INDEX(Settings!$G$11:$G$18,$O4159)))+N(INDEX(Settings!$F$11:$F$18,$O4159))))</f>
        <v/>
      </c>
      <c r="N4159" s="53">
        <f>IF(K4159="","",K4159-L4159-M4159-N($I4159)-$P4159*N(Settings!$D$20))</f>
        <v/>
      </c>
      <c r="O4159">
        <f>IF($C4159="",0,IFERROR(MATCH($C4159,Settings!$D$11:$D$18,0),0))</f>
        <v/>
      </c>
      <c r="P4159">
        <f>IF(LOWER(TRIM($J4159&amp;""))="x",1,0)</f>
        <v/>
      </c>
    </row>
    <row r="4160">
      <c r="A4160" s="49" t="n"/>
      <c r="B4160" s="50" t="n"/>
      <c r="C4160" s="50" t="n"/>
      <c r="D4160" s="50" t="n"/>
      <c r="E4160" s="50" t="n"/>
      <c r="F4160" s="51" t="n"/>
      <c r="G4160" s="51" t="n"/>
      <c r="H4160" s="51" t="n"/>
      <c r="I4160" s="51" t="n"/>
      <c r="J4160" s="50" t="n"/>
      <c r="K4160" s="52">
        <f>IF(OR($A4160="",$E4160=""),"",IF($P4160=1,0,N($E4160)*N($F4160)-N($G4160)+N($H4160)))</f>
        <v/>
      </c>
      <c r="L4160" s="52">
        <f>IF(K4160="","",IF($P4160=1,0,N($E4160)*IFERROR(INDEX(Products!$D$8:$D$307,MATCH($D4160,Products!$A$8:$A$307,0)),0)))</f>
        <v/>
      </c>
      <c r="M4160" s="52">
        <f>IF(OR(K4160="",$O4160=0),IF(K4160="","",0),IF($P4160=1,0,K4160*(N(INDEX(Settings!$E$11:$E$18,$O4160))+N(INDEX(Settings!$G$11:$G$18,$O4160)))+N(INDEX(Settings!$F$11:$F$18,$O4160))))</f>
        <v/>
      </c>
      <c r="N4160" s="53">
        <f>IF(K4160="","",K4160-L4160-M4160-N($I4160)-$P4160*N(Settings!$D$20))</f>
        <v/>
      </c>
      <c r="O4160">
        <f>IF($C4160="",0,IFERROR(MATCH($C4160,Settings!$D$11:$D$18,0),0))</f>
        <v/>
      </c>
      <c r="P4160">
        <f>IF(LOWER(TRIM($J4160&amp;""))="x",1,0)</f>
        <v/>
      </c>
    </row>
    <row r="4161">
      <c r="A4161" s="49" t="n"/>
      <c r="B4161" s="50" t="n"/>
      <c r="C4161" s="50" t="n"/>
      <c r="D4161" s="50" t="n"/>
      <c r="E4161" s="50" t="n"/>
      <c r="F4161" s="51" t="n"/>
      <c r="G4161" s="51" t="n"/>
      <c r="H4161" s="51" t="n"/>
      <c r="I4161" s="51" t="n"/>
      <c r="J4161" s="50" t="n"/>
      <c r="K4161" s="52">
        <f>IF(OR($A4161="",$E4161=""),"",IF($P4161=1,0,N($E4161)*N($F4161)-N($G4161)+N($H4161)))</f>
        <v/>
      </c>
      <c r="L4161" s="52">
        <f>IF(K4161="","",IF($P4161=1,0,N($E4161)*IFERROR(INDEX(Products!$D$8:$D$307,MATCH($D4161,Products!$A$8:$A$307,0)),0)))</f>
        <v/>
      </c>
      <c r="M4161" s="52">
        <f>IF(OR(K4161="",$O4161=0),IF(K4161="","",0),IF($P4161=1,0,K4161*(N(INDEX(Settings!$E$11:$E$18,$O4161))+N(INDEX(Settings!$G$11:$G$18,$O4161)))+N(INDEX(Settings!$F$11:$F$18,$O4161))))</f>
        <v/>
      </c>
      <c r="N4161" s="53">
        <f>IF(K4161="","",K4161-L4161-M4161-N($I4161)-$P4161*N(Settings!$D$20))</f>
        <v/>
      </c>
      <c r="O4161">
        <f>IF($C4161="",0,IFERROR(MATCH($C4161,Settings!$D$11:$D$18,0),0))</f>
        <v/>
      </c>
      <c r="P4161">
        <f>IF(LOWER(TRIM($J4161&amp;""))="x",1,0)</f>
        <v/>
      </c>
    </row>
    <row r="4162">
      <c r="A4162" s="49" t="n"/>
      <c r="B4162" s="50" t="n"/>
      <c r="C4162" s="50" t="n"/>
      <c r="D4162" s="50" t="n"/>
      <c r="E4162" s="50" t="n"/>
      <c r="F4162" s="51" t="n"/>
      <c r="G4162" s="51" t="n"/>
      <c r="H4162" s="51" t="n"/>
      <c r="I4162" s="51" t="n"/>
      <c r="J4162" s="50" t="n"/>
      <c r="K4162" s="52">
        <f>IF(OR($A4162="",$E4162=""),"",IF($P4162=1,0,N($E4162)*N($F4162)-N($G4162)+N($H4162)))</f>
        <v/>
      </c>
      <c r="L4162" s="52">
        <f>IF(K4162="","",IF($P4162=1,0,N($E4162)*IFERROR(INDEX(Products!$D$8:$D$307,MATCH($D4162,Products!$A$8:$A$307,0)),0)))</f>
        <v/>
      </c>
      <c r="M4162" s="52">
        <f>IF(OR(K4162="",$O4162=0),IF(K4162="","",0),IF($P4162=1,0,K4162*(N(INDEX(Settings!$E$11:$E$18,$O4162))+N(INDEX(Settings!$G$11:$G$18,$O4162)))+N(INDEX(Settings!$F$11:$F$18,$O4162))))</f>
        <v/>
      </c>
      <c r="N4162" s="53">
        <f>IF(K4162="","",K4162-L4162-M4162-N($I4162)-$P4162*N(Settings!$D$20))</f>
        <v/>
      </c>
      <c r="O4162">
        <f>IF($C4162="",0,IFERROR(MATCH($C4162,Settings!$D$11:$D$18,0),0))</f>
        <v/>
      </c>
      <c r="P4162">
        <f>IF(LOWER(TRIM($J4162&amp;""))="x",1,0)</f>
        <v/>
      </c>
    </row>
    <row r="4163">
      <c r="A4163" s="49" t="n"/>
      <c r="B4163" s="50" t="n"/>
      <c r="C4163" s="50" t="n"/>
      <c r="D4163" s="50" t="n"/>
      <c r="E4163" s="50" t="n"/>
      <c r="F4163" s="51" t="n"/>
      <c r="G4163" s="51" t="n"/>
      <c r="H4163" s="51" t="n"/>
      <c r="I4163" s="51" t="n"/>
      <c r="J4163" s="50" t="n"/>
      <c r="K4163" s="52">
        <f>IF(OR($A4163="",$E4163=""),"",IF($P4163=1,0,N($E4163)*N($F4163)-N($G4163)+N($H4163)))</f>
        <v/>
      </c>
      <c r="L4163" s="52">
        <f>IF(K4163="","",IF($P4163=1,0,N($E4163)*IFERROR(INDEX(Products!$D$8:$D$307,MATCH($D4163,Products!$A$8:$A$307,0)),0)))</f>
        <v/>
      </c>
      <c r="M4163" s="52">
        <f>IF(OR(K4163="",$O4163=0),IF(K4163="","",0),IF($P4163=1,0,K4163*(N(INDEX(Settings!$E$11:$E$18,$O4163))+N(INDEX(Settings!$G$11:$G$18,$O4163)))+N(INDEX(Settings!$F$11:$F$18,$O4163))))</f>
        <v/>
      </c>
      <c r="N4163" s="53">
        <f>IF(K4163="","",K4163-L4163-M4163-N($I4163)-$P4163*N(Settings!$D$20))</f>
        <v/>
      </c>
      <c r="O4163">
        <f>IF($C4163="",0,IFERROR(MATCH($C4163,Settings!$D$11:$D$18,0),0))</f>
        <v/>
      </c>
      <c r="P4163">
        <f>IF(LOWER(TRIM($J4163&amp;""))="x",1,0)</f>
        <v/>
      </c>
    </row>
    <row r="4164">
      <c r="A4164" s="49" t="n"/>
      <c r="B4164" s="50" t="n"/>
      <c r="C4164" s="50" t="n"/>
      <c r="D4164" s="50" t="n"/>
      <c r="E4164" s="50" t="n"/>
      <c r="F4164" s="51" t="n"/>
      <c r="G4164" s="51" t="n"/>
      <c r="H4164" s="51" t="n"/>
      <c r="I4164" s="51" t="n"/>
      <c r="J4164" s="50" t="n"/>
      <c r="K4164" s="52">
        <f>IF(OR($A4164="",$E4164=""),"",IF($P4164=1,0,N($E4164)*N($F4164)-N($G4164)+N($H4164)))</f>
        <v/>
      </c>
      <c r="L4164" s="52">
        <f>IF(K4164="","",IF($P4164=1,0,N($E4164)*IFERROR(INDEX(Products!$D$8:$D$307,MATCH($D4164,Products!$A$8:$A$307,0)),0)))</f>
        <v/>
      </c>
      <c r="M4164" s="52">
        <f>IF(OR(K4164="",$O4164=0),IF(K4164="","",0),IF($P4164=1,0,K4164*(N(INDEX(Settings!$E$11:$E$18,$O4164))+N(INDEX(Settings!$G$11:$G$18,$O4164)))+N(INDEX(Settings!$F$11:$F$18,$O4164))))</f>
        <v/>
      </c>
      <c r="N4164" s="53">
        <f>IF(K4164="","",K4164-L4164-M4164-N($I4164)-$P4164*N(Settings!$D$20))</f>
        <v/>
      </c>
      <c r="O4164">
        <f>IF($C4164="",0,IFERROR(MATCH($C4164,Settings!$D$11:$D$18,0),0))</f>
        <v/>
      </c>
      <c r="P4164">
        <f>IF(LOWER(TRIM($J4164&amp;""))="x",1,0)</f>
        <v/>
      </c>
    </row>
    <row r="4165">
      <c r="A4165" s="49" t="n"/>
      <c r="B4165" s="50" t="n"/>
      <c r="C4165" s="50" t="n"/>
      <c r="D4165" s="50" t="n"/>
      <c r="E4165" s="50" t="n"/>
      <c r="F4165" s="51" t="n"/>
      <c r="G4165" s="51" t="n"/>
      <c r="H4165" s="51" t="n"/>
      <c r="I4165" s="51" t="n"/>
      <c r="J4165" s="50" t="n"/>
      <c r="K4165" s="52">
        <f>IF(OR($A4165="",$E4165=""),"",IF($P4165=1,0,N($E4165)*N($F4165)-N($G4165)+N($H4165)))</f>
        <v/>
      </c>
      <c r="L4165" s="52">
        <f>IF(K4165="","",IF($P4165=1,0,N($E4165)*IFERROR(INDEX(Products!$D$8:$D$307,MATCH($D4165,Products!$A$8:$A$307,0)),0)))</f>
        <v/>
      </c>
      <c r="M4165" s="52">
        <f>IF(OR(K4165="",$O4165=0),IF(K4165="","",0),IF($P4165=1,0,K4165*(N(INDEX(Settings!$E$11:$E$18,$O4165))+N(INDEX(Settings!$G$11:$G$18,$O4165)))+N(INDEX(Settings!$F$11:$F$18,$O4165))))</f>
        <v/>
      </c>
      <c r="N4165" s="53">
        <f>IF(K4165="","",K4165-L4165-M4165-N($I4165)-$P4165*N(Settings!$D$20))</f>
        <v/>
      </c>
      <c r="O4165">
        <f>IF($C4165="",0,IFERROR(MATCH($C4165,Settings!$D$11:$D$18,0),0))</f>
        <v/>
      </c>
      <c r="P4165">
        <f>IF(LOWER(TRIM($J4165&amp;""))="x",1,0)</f>
        <v/>
      </c>
    </row>
    <row r="4166">
      <c r="A4166" s="49" t="n"/>
      <c r="B4166" s="50" t="n"/>
      <c r="C4166" s="50" t="n"/>
      <c r="D4166" s="50" t="n"/>
      <c r="E4166" s="50" t="n"/>
      <c r="F4166" s="51" t="n"/>
      <c r="G4166" s="51" t="n"/>
      <c r="H4166" s="51" t="n"/>
      <c r="I4166" s="51" t="n"/>
      <c r="J4166" s="50" t="n"/>
      <c r="K4166" s="52">
        <f>IF(OR($A4166="",$E4166=""),"",IF($P4166=1,0,N($E4166)*N($F4166)-N($G4166)+N($H4166)))</f>
        <v/>
      </c>
      <c r="L4166" s="52">
        <f>IF(K4166="","",IF($P4166=1,0,N($E4166)*IFERROR(INDEX(Products!$D$8:$D$307,MATCH($D4166,Products!$A$8:$A$307,0)),0)))</f>
        <v/>
      </c>
      <c r="M4166" s="52">
        <f>IF(OR(K4166="",$O4166=0),IF(K4166="","",0),IF($P4166=1,0,K4166*(N(INDEX(Settings!$E$11:$E$18,$O4166))+N(INDEX(Settings!$G$11:$G$18,$O4166)))+N(INDEX(Settings!$F$11:$F$18,$O4166))))</f>
        <v/>
      </c>
      <c r="N4166" s="53">
        <f>IF(K4166="","",K4166-L4166-M4166-N($I4166)-$P4166*N(Settings!$D$20))</f>
        <v/>
      </c>
      <c r="O4166">
        <f>IF($C4166="",0,IFERROR(MATCH($C4166,Settings!$D$11:$D$18,0),0))</f>
        <v/>
      </c>
      <c r="P4166">
        <f>IF(LOWER(TRIM($J4166&amp;""))="x",1,0)</f>
        <v/>
      </c>
    </row>
    <row r="4167">
      <c r="A4167" s="49" t="n"/>
      <c r="B4167" s="50" t="n"/>
      <c r="C4167" s="50" t="n"/>
      <c r="D4167" s="50" t="n"/>
      <c r="E4167" s="50" t="n"/>
      <c r="F4167" s="51" t="n"/>
      <c r="G4167" s="51" t="n"/>
      <c r="H4167" s="51" t="n"/>
      <c r="I4167" s="51" t="n"/>
      <c r="J4167" s="50" t="n"/>
      <c r="K4167" s="52">
        <f>IF(OR($A4167="",$E4167=""),"",IF($P4167=1,0,N($E4167)*N($F4167)-N($G4167)+N($H4167)))</f>
        <v/>
      </c>
      <c r="L4167" s="52">
        <f>IF(K4167="","",IF($P4167=1,0,N($E4167)*IFERROR(INDEX(Products!$D$8:$D$307,MATCH($D4167,Products!$A$8:$A$307,0)),0)))</f>
        <v/>
      </c>
      <c r="M4167" s="52">
        <f>IF(OR(K4167="",$O4167=0),IF(K4167="","",0),IF($P4167=1,0,K4167*(N(INDEX(Settings!$E$11:$E$18,$O4167))+N(INDEX(Settings!$G$11:$G$18,$O4167)))+N(INDEX(Settings!$F$11:$F$18,$O4167))))</f>
        <v/>
      </c>
      <c r="N4167" s="53">
        <f>IF(K4167="","",K4167-L4167-M4167-N($I4167)-$P4167*N(Settings!$D$20))</f>
        <v/>
      </c>
      <c r="O4167">
        <f>IF($C4167="",0,IFERROR(MATCH($C4167,Settings!$D$11:$D$18,0),0))</f>
        <v/>
      </c>
      <c r="P4167">
        <f>IF(LOWER(TRIM($J4167&amp;""))="x",1,0)</f>
        <v/>
      </c>
    </row>
    <row r="4168">
      <c r="A4168" s="49" t="n"/>
      <c r="B4168" s="50" t="n"/>
      <c r="C4168" s="50" t="n"/>
      <c r="D4168" s="50" t="n"/>
      <c r="E4168" s="50" t="n"/>
      <c r="F4168" s="51" t="n"/>
      <c r="G4168" s="51" t="n"/>
      <c r="H4168" s="51" t="n"/>
      <c r="I4168" s="51" t="n"/>
      <c r="J4168" s="50" t="n"/>
      <c r="K4168" s="52">
        <f>IF(OR($A4168="",$E4168=""),"",IF($P4168=1,0,N($E4168)*N($F4168)-N($G4168)+N($H4168)))</f>
        <v/>
      </c>
      <c r="L4168" s="52">
        <f>IF(K4168="","",IF($P4168=1,0,N($E4168)*IFERROR(INDEX(Products!$D$8:$D$307,MATCH($D4168,Products!$A$8:$A$307,0)),0)))</f>
        <v/>
      </c>
      <c r="M4168" s="52">
        <f>IF(OR(K4168="",$O4168=0),IF(K4168="","",0),IF($P4168=1,0,K4168*(N(INDEX(Settings!$E$11:$E$18,$O4168))+N(INDEX(Settings!$G$11:$G$18,$O4168)))+N(INDEX(Settings!$F$11:$F$18,$O4168))))</f>
        <v/>
      </c>
      <c r="N4168" s="53">
        <f>IF(K4168="","",K4168-L4168-M4168-N($I4168)-$P4168*N(Settings!$D$20))</f>
        <v/>
      </c>
      <c r="O4168">
        <f>IF($C4168="",0,IFERROR(MATCH($C4168,Settings!$D$11:$D$18,0),0))</f>
        <v/>
      </c>
      <c r="P4168">
        <f>IF(LOWER(TRIM($J4168&amp;""))="x",1,0)</f>
        <v/>
      </c>
    </row>
    <row r="4169">
      <c r="A4169" s="49" t="n"/>
      <c r="B4169" s="50" t="n"/>
      <c r="C4169" s="50" t="n"/>
      <c r="D4169" s="50" t="n"/>
      <c r="E4169" s="50" t="n"/>
      <c r="F4169" s="51" t="n"/>
      <c r="G4169" s="51" t="n"/>
      <c r="H4169" s="51" t="n"/>
      <c r="I4169" s="51" t="n"/>
      <c r="J4169" s="50" t="n"/>
      <c r="K4169" s="52">
        <f>IF(OR($A4169="",$E4169=""),"",IF($P4169=1,0,N($E4169)*N($F4169)-N($G4169)+N($H4169)))</f>
        <v/>
      </c>
      <c r="L4169" s="52">
        <f>IF(K4169="","",IF($P4169=1,0,N($E4169)*IFERROR(INDEX(Products!$D$8:$D$307,MATCH($D4169,Products!$A$8:$A$307,0)),0)))</f>
        <v/>
      </c>
      <c r="M4169" s="52">
        <f>IF(OR(K4169="",$O4169=0),IF(K4169="","",0),IF($P4169=1,0,K4169*(N(INDEX(Settings!$E$11:$E$18,$O4169))+N(INDEX(Settings!$G$11:$G$18,$O4169)))+N(INDEX(Settings!$F$11:$F$18,$O4169))))</f>
        <v/>
      </c>
      <c r="N4169" s="53">
        <f>IF(K4169="","",K4169-L4169-M4169-N($I4169)-$P4169*N(Settings!$D$20))</f>
        <v/>
      </c>
      <c r="O4169">
        <f>IF($C4169="",0,IFERROR(MATCH($C4169,Settings!$D$11:$D$18,0),0))</f>
        <v/>
      </c>
      <c r="P4169">
        <f>IF(LOWER(TRIM($J4169&amp;""))="x",1,0)</f>
        <v/>
      </c>
    </row>
    <row r="4170">
      <c r="A4170" s="49" t="n"/>
      <c r="B4170" s="50" t="n"/>
      <c r="C4170" s="50" t="n"/>
      <c r="D4170" s="50" t="n"/>
      <c r="E4170" s="50" t="n"/>
      <c r="F4170" s="51" t="n"/>
      <c r="G4170" s="51" t="n"/>
      <c r="H4170" s="51" t="n"/>
      <c r="I4170" s="51" t="n"/>
      <c r="J4170" s="50" t="n"/>
      <c r="K4170" s="52">
        <f>IF(OR($A4170="",$E4170=""),"",IF($P4170=1,0,N($E4170)*N($F4170)-N($G4170)+N($H4170)))</f>
        <v/>
      </c>
      <c r="L4170" s="52">
        <f>IF(K4170="","",IF($P4170=1,0,N($E4170)*IFERROR(INDEX(Products!$D$8:$D$307,MATCH($D4170,Products!$A$8:$A$307,0)),0)))</f>
        <v/>
      </c>
      <c r="M4170" s="52">
        <f>IF(OR(K4170="",$O4170=0),IF(K4170="","",0),IF($P4170=1,0,K4170*(N(INDEX(Settings!$E$11:$E$18,$O4170))+N(INDEX(Settings!$G$11:$G$18,$O4170)))+N(INDEX(Settings!$F$11:$F$18,$O4170))))</f>
        <v/>
      </c>
      <c r="N4170" s="53">
        <f>IF(K4170="","",K4170-L4170-M4170-N($I4170)-$P4170*N(Settings!$D$20))</f>
        <v/>
      </c>
      <c r="O4170">
        <f>IF($C4170="",0,IFERROR(MATCH($C4170,Settings!$D$11:$D$18,0),0))</f>
        <v/>
      </c>
      <c r="P4170">
        <f>IF(LOWER(TRIM($J4170&amp;""))="x",1,0)</f>
        <v/>
      </c>
    </row>
    <row r="4171">
      <c r="A4171" s="49" t="n"/>
      <c r="B4171" s="50" t="n"/>
      <c r="C4171" s="50" t="n"/>
      <c r="D4171" s="50" t="n"/>
      <c r="E4171" s="50" t="n"/>
      <c r="F4171" s="51" t="n"/>
      <c r="G4171" s="51" t="n"/>
      <c r="H4171" s="51" t="n"/>
      <c r="I4171" s="51" t="n"/>
      <c r="J4171" s="50" t="n"/>
      <c r="K4171" s="52">
        <f>IF(OR($A4171="",$E4171=""),"",IF($P4171=1,0,N($E4171)*N($F4171)-N($G4171)+N($H4171)))</f>
        <v/>
      </c>
      <c r="L4171" s="52">
        <f>IF(K4171="","",IF($P4171=1,0,N($E4171)*IFERROR(INDEX(Products!$D$8:$D$307,MATCH($D4171,Products!$A$8:$A$307,0)),0)))</f>
        <v/>
      </c>
      <c r="M4171" s="52">
        <f>IF(OR(K4171="",$O4171=0),IF(K4171="","",0),IF($P4171=1,0,K4171*(N(INDEX(Settings!$E$11:$E$18,$O4171))+N(INDEX(Settings!$G$11:$G$18,$O4171)))+N(INDEX(Settings!$F$11:$F$18,$O4171))))</f>
        <v/>
      </c>
      <c r="N4171" s="53">
        <f>IF(K4171="","",K4171-L4171-M4171-N($I4171)-$P4171*N(Settings!$D$20))</f>
        <v/>
      </c>
      <c r="O4171">
        <f>IF($C4171="",0,IFERROR(MATCH($C4171,Settings!$D$11:$D$18,0),0))</f>
        <v/>
      </c>
      <c r="P4171">
        <f>IF(LOWER(TRIM($J4171&amp;""))="x",1,0)</f>
        <v/>
      </c>
    </row>
    <row r="4172">
      <c r="A4172" s="49" t="n"/>
      <c r="B4172" s="50" t="n"/>
      <c r="C4172" s="50" t="n"/>
      <c r="D4172" s="50" t="n"/>
      <c r="E4172" s="50" t="n"/>
      <c r="F4172" s="51" t="n"/>
      <c r="G4172" s="51" t="n"/>
      <c r="H4172" s="51" t="n"/>
      <c r="I4172" s="51" t="n"/>
      <c r="J4172" s="50" t="n"/>
      <c r="K4172" s="52">
        <f>IF(OR($A4172="",$E4172=""),"",IF($P4172=1,0,N($E4172)*N($F4172)-N($G4172)+N($H4172)))</f>
        <v/>
      </c>
      <c r="L4172" s="52">
        <f>IF(K4172="","",IF($P4172=1,0,N($E4172)*IFERROR(INDEX(Products!$D$8:$D$307,MATCH($D4172,Products!$A$8:$A$307,0)),0)))</f>
        <v/>
      </c>
      <c r="M4172" s="52">
        <f>IF(OR(K4172="",$O4172=0),IF(K4172="","",0),IF($P4172=1,0,K4172*(N(INDEX(Settings!$E$11:$E$18,$O4172))+N(INDEX(Settings!$G$11:$G$18,$O4172)))+N(INDEX(Settings!$F$11:$F$18,$O4172))))</f>
        <v/>
      </c>
      <c r="N4172" s="53">
        <f>IF(K4172="","",K4172-L4172-M4172-N($I4172)-$P4172*N(Settings!$D$20))</f>
        <v/>
      </c>
      <c r="O4172">
        <f>IF($C4172="",0,IFERROR(MATCH($C4172,Settings!$D$11:$D$18,0),0))</f>
        <v/>
      </c>
      <c r="P4172">
        <f>IF(LOWER(TRIM($J4172&amp;""))="x",1,0)</f>
        <v/>
      </c>
    </row>
    <row r="4173">
      <c r="A4173" s="49" t="n"/>
      <c r="B4173" s="50" t="n"/>
      <c r="C4173" s="50" t="n"/>
      <c r="D4173" s="50" t="n"/>
      <c r="E4173" s="50" t="n"/>
      <c r="F4173" s="51" t="n"/>
      <c r="G4173" s="51" t="n"/>
      <c r="H4173" s="51" t="n"/>
      <c r="I4173" s="51" t="n"/>
      <c r="J4173" s="50" t="n"/>
      <c r="K4173" s="52">
        <f>IF(OR($A4173="",$E4173=""),"",IF($P4173=1,0,N($E4173)*N($F4173)-N($G4173)+N($H4173)))</f>
        <v/>
      </c>
      <c r="L4173" s="52">
        <f>IF(K4173="","",IF($P4173=1,0,N($E4173)*IFERROR(INDEX(Products!$D$8:$D$307,MATCH($D4173,Products!$A$8:$A$307,0)),0)))</f>
        <v/>
      </c>
      <c r="M4173" s="52">
        <f>IF(OR(K4173="",$O4173=0),IF(K4173="","",0),IF($P4173=1,0,K4173*(N(INDEX(Settings!$E$11:$E$18,$O4173))+N(INDEX(Settings!$G$11:$G$18,$O4173)))+N(INDEX(Settings!$F$11:$F$18,$O4173))))</f>
        <v/>
      </c>
      <c r="N4173" s="53">
        <f>IF(K4173="","",K4173-L4173-M4173-N($I4173)-$P4173*N(Settings!$D$20))</f>
        <v/>
      </c>
      <c r="O4173">
        <f>IF($C4173="",0,IFERROR(MATCH($C4173,Settings!$D$11:$D$18,0),0))</f>
        <v/>
      </c>
      <c r="P4173">
        <f>IF(LOWER(TRIM($J4173&amp;""))="x",1,0)</f>
        <v/>
      </c>
    </row>
    <row r="4174">
      <c r="A4174" s="49" t="n"/>
      <c r="B4174" s="50" t="n"/>
      <c r="C4174" s="50" t="n"/>
      <c r="D4174" s="50" t="n"/>
      <c r="E4174" s="50" t="n"/>
      <c r="F4174" s="51" t="n"/>
      <c r="G4174" s="51" t="n"/>
      <c r="H4174" s="51" t="n"/>
      <c r="I4174" s="51" t="n"/>
      <c r="J4174" s="50" t="n"/>
      <c r="K4174" s="52">
        <f>IF(OR($A4174="",$E4174=""),"",IF($P4174=1,0,N($E4174)*N($F4174)-N($G4174)+N($H4174)))</f>
        <v/>
      </c>
      <c r="L4174" s="52">
        <f>IF(K4174="","",IF($P4174=1,0,N($E4174)*IFERROR(INDEX(Products!$D$8:$D$307,MATCH($D4174,Products!$A$8:$A$307,0)),0)))</f>
        <v/>
      </c>
      <c r="M4174" s="52">
        <f>IF(OR(K4174="",$O4174=0),IF(K4174="","",0),IF($P4174=1,0,K4174*(N(INDEX(Settings!$E$11:$E$18,$O4174))+N(INDEX(Settings!$G$11:$G$18,$O4174)))+N(INDEX(Settings!$F$11:$F$18,$O4174))))</f>
        <v/>
      </c>
      <c r="N4174" s="53">
        <f>IF(K4174="","",K4174-L4174-M4174-N($I4174)-$P4174*N(Settings!$D$20))</f>
        <v/>
      </c>
      <c r="O4174">
        <f>IF($C4174="",0,IFERROR(MATCH($C4174,Settings!$D$11:$D$18,0),0))</f>
        <v/>
      </c>
      <c r="P4174">
        <f>IF(LOWER(TRIM($J4174&amp;""))="x",1,0)</f>
        <v/>
      </c>
    </row>
    <row r="4175">
      <c r="A4175" s="49" t="n"/>
      <c r="B4175" s="50" t="n"/>
      <c r="C4175" s="50" t="n"/>
      <c r="D4175" s="50" t="n"/>
      <c r="E4175" s="50" t="n"/>
      <c r="F4175" s="51" t="n"/>
      <c r="G4175" s="51" t="n"/>
      <c r="H4175" s="51" t="n"/>
      <c r="I4175" s="51" t="n"/>
      <c r="J4175" s="50" t="n"/>
      <c r="K4175" s="52">
        <f>IF(OR($A4175="",$E4175=""),"",IF($P4175=1,0,N($E4175)*N($F4175)-N($G4175)+N($H4175)))</f>
        <v/>
      </c>
      <c r="L4175" s="52">
        <f>IF(K4175="","",IF($P4175=1,0,N($E4175)*IFERROR(INDEX(Products!$D$8:$D$307,MATCH($D4175,Products!$A$8:$A$307,0)),0)))</f>
        <v/>
      </c>
      <c r="M4175" s="52">
        <f>IF(OR(K4175="",$O4175=0),IF(K4175="","",0),IF($P4175=1,0,K4175*(N(INDEX(Settings!$E$11:$E$18,$O4175))+N(INDEX(Settings!$G$11:$G$18,$O4175)))+N(INDEX(Settings!$F$11:$F$18,$O4175))))</f>
        <v/>
      </c>
      <c r="N4175" s="53">
        <f>IF(K4175="","",K4175-L4175-M4175-N($I4175)-$P4175*N(Settings!$D$20))</f>
        <v/>
      </c>
      <c r="O4175">
        <f>IF($C4175="",0,IFERROR(MATCH($C4175,Settings!$D$11:$D$18,0),0))</f>
        <v/>
      </c>
      <c r="P4175">
        <f>IF(LOWER(TRIM($J4175&amp;""))="x",1,0)</f>
        <v/>
      </c>
    </row>
    <row r="4176">
      <c r="A4176" s="49" t="n"/>
      <c r="B4176" s="50" t="n"/>
      <c r="C4176" s="50" t="n"/>
      <c r="D4176" s="50" t="n"/>
      <c r="E4176" s="50" t="n"/>
      <c r="F4176" s="51" t="n"/>
      <c r="G4176" s="51" t="n"/>
      <c r="H4176" s="51" t="n"/>
      <c r="I4176" s="51" t="n"/>
      <c r="J4176" s="50" t="n"/>
      <c r="K4176" s="52">
        <f>IF(OR($A4176="",$E4176=""),"",IF($P4176=1,0,N($E4176)*N($F4176)-N($G4176)+N($H4176)))</f>
        <v/>
      </c>
      <c r="L4176" s="52">
        <f>IF(K4176="","",IF($P4176=1,0,N($E4176)*IFERROR(INDEX(Products!$D$8:$D$307,MATCH($D4176,Products!$A$8:$A$307,0)),0)))</f>
        <v/>
      </c>
      <c r="M4176" s="52">
        <f>IF(OR(K4176="",$O4176=0),IF(K4176="","",0),IF($P4176=1,0,K4176*(N(INDEX(Settings!$E$11:$E$18,$O4176))+N(INDEX(Settings!$G$11:$G$18,$O4176)))+N(INDEX(Settings!$F$11:$F$18,$O4176))))</f>
        <v/>
      </c>
      <c r="N4176" s="53">
        <f>IF(K4176="","",K4176-L4176-M4176-N($I4176)-$P4176*N(Settings!$D$20))</f>
        <v/>
      </c>
      <c r="O4176">
        <f>IF($C4176="",0,IFERROR(MATCH($C4176,Settings!$D$11:$D$18,0),0))</f>
        <v/>
      </c>
      <c r="P4176">
        <f>IF(LOWER(TRIM($J4176&amp;""))="x",1,0)</f>
        <v/>
      </c>
    </row>
    <row r="4177">
      <c r="A4177" s="49" t="n"/>
      <c r="B4177" s="50" t="n"/>
      <c r="C4177" s="50" t="n"/>
      <c r="D4177" s="50" t="n"/>
      <c r="E4177" s="50" t="n"/>
      <c r="F4177" s="51" t="n"/>
      <c r="G4177" s="51" t="n"/>
      <c r="H4177" s="51" t="n"/>
      <c r="I4177" s="51" t="n"/>
      <c r="J4177" s="50" t="n"/>
      <c r="K4177" s="52">
        <f>IF(OR($A4177="",$E4177=""),"",IF($P4177=1,0,N($E4177)*N($F4177)-N($G4177)+N($H4177)))</f>
        <v/>
      </c>
      <c r="L4177" s="52">
        <f>IF(K4177="","",IF($P4177=1,0,N($E4177)*IFERROR(INDEX(Products!$D$8:$D$307,MATCH($D4177,Products!$A$8:$A$307,0)),0)))</f>
        <v/>
      </c>
      <c r="M4177" s="52">
        <f>IF(OR(K4177="",$O4177=0),IF(K4177="","",0),IF($P4177=1,0,K4177*(N(INDEX(Settings!$E$11:$E$18,$O4177))+N(INDEX(Settings!$G$11:$G$18,$O4177)))+N(INDEX(Settings!$F$11:$F$18,$O4177))))</f>
        <v/>
      </c>
      <c r="N4177" s="53">
        <f>IF(K4177="","",K4177-L4177-M4177-N($I4177)-$P4177*N(Settings!$D$20))</f>
        <v/>
      </c>
      <c r="O4177">
        <f>IF($C4177="",0,IFERROR(MATCH($C4177,Settings!$D$11:$D$18,0),0))</f>
        <v/>
      </c>
      <c r="P4177">
        <f>IF(LOWER(TRIM($J4177&amp;""))="x",1,0)</f>
        <v/>
      </c>
    </row>
    <row r="4178">
      <c r="A4178" s="49" t="n"/>
      <c r="B4178" s="50" t="n"/>
      <c r="C4178" s="50" t="n"/>
      <c r="D4178" s="50" t="n"/>
      <c r="E4178" s="50" t="n"/>
      <c r="F4178" s="51" t="n"/>
      <c r="G4178" s="51" t="n"/>
      <c r="H4178" s="51" t="n"/>
      <c r="I4178" s="51" t="n"/>
      <c r="J4178" s="50" t="n"/>
      <c r="K4178" s="52">
        <f>IF(OR($A4178="",$E4178=""),"",IF($P4178=1,0,N($E4178)*N($F4178)-N($G4178)+N($H4178)))</f>
        <v/>
      </c>
      <c r="L4178" s="52">
        <f>IF(K4178="","",IF($P4178=1,0,N($E4178)*IFERROR(INDEX(Products!$D$8:$D$307,MATCH($D4178,Products!$A$8:$A$307,0)),0)))</f>
        <v/>
      </c>
      <c r="M4178" s="52">
        <f>IF(OR(K4178="",$O4178=0),IF(K4178="","",0),IF($P4178=1,0,K4178*(N(INDEX(Settings!$E$11:$E$18,$O4178))+N(INDEX(Settings!$G$11:$G$18,$O4178)))+N(INDEX(Settings!$F$11:$F$18,$O4178))))</f>
        <v/>
      </c>
      <c r="N4178" s="53">
        <f>IF(K4178="","",K4178-L4178-M4178-N($I4178)-$P4178*N(Settings!$D$20))</f>
        <v/>
      </c>
      <c r="O4178">
        <f>IF($C4178="",0,IFERROR(MATCH($C4178,Settings!$D$11:$D$18,0),0))</f>
        <v/>
      </c>
      <c r="P4178">
        <f>IF(LOWER(TRIM($J4178&amp;""))="x",1,0)</f>
        <v/>
      </c>
    </row>
    <row r="4179">
      <c r="A4179" s="49" t="n"/>
      <c r="B4179" s="50" t="n"/>
      <c r="C4179" s="50" t="n"/>
      <c r="D4179" s="50" t="n"/>
      <c r="E4179" s="50" t="n"/>
      <c r="F4179" s="51" t="n"/>
      <c r="G4179" s="51" t="n"/>
      <c r="H4179" s="51" t="n"/>
      <c r="I4179" s="51" t="n"/>
      <c r="J4179" s="50" t="n"/>
      <c r="K4179" s="52">
        <f>IF(OR($A4179="",$E4179=""),"",IF($P4179=1,0,N($E4179)*N($F4179)-N($G4179)+N($H4179)))</f>
        <v/>
      </c>
      <c r="L4179" s="52">
        <f>IF(K4179="","",IF($P4179=1,0,N($E4179)*IFERROR(INDEX(Products!$D$8:$D$307,MATCH($D4179,Products!$A$8:$A$307,0)),0)))</f>
        <v/>
      </c>
      <c r="M4179" s="52">
        <f>IF(OR(K4179="",$O4179=0),IF(K4179="","",0),IF($P4179=1,0,K4179*(N(INDEX(Settings!$E$11:$E$18,$O4179))+N(INDEX(Settings!$G$11:$G$18,$O4179)))+N(INDEX(Settings!$F$11:$F$18,$O4179))))</f>
        <v/>
      </c>
      <c r="N4179" s="53">
        <f>IF(K4179="","",K4179-L4179-M4179-N($I4179)-$P4179*N(Settings!$D$20))</f>
        <v/>
      </c>
      <c r="O4179">
        <f>IF($C4179="",0,IFERROR(MATCH($C4179,Settings!$D$11:$D$18,0),0))</f>
        <v/>
      </c>
      <c r="P4179">
        <f>IF(LOWER(TRIM($J4179&amp;""))="x",1,0)</f>
        <v/>
      </c>
    </row>
    <row r="4180">
      <c r="A4180" s="49" t="n"/>
      <c r="B4180" s="50" t="n"/>
      <c r="C4180" s="50" t="n"/>
      <c r="D4180" s="50" t="n"/>
      <c r="E4180" s="50" t="n"/>
      <c r="F4180" s="51" t="n"/>
      <c r="G4180" s="51" t="n"/>
      <c r="H4180" s="51" t="n"/>
      <c r="I4180" s="51" t="n"/>
      <c r="J4180" s="50" t="n"/>
      <c r="K4180" s="52">
        <f>IF(OR($A4180="",$E4180=""),"",IF($P4180=1,0,N($E4180)*N($F4180)-N($G4180)+N($H4180)))</f>
        <v/>
      </c>
      <c r="L4180" s="52">
        <f>IF(K4180="","",IF($P4180=1,0,N($E4180)*IFERROR(INDEX(Products!$D$8:$D$307,MATCH($D4180,Products!$A$8:$A$307,0)),0)))</f>
        <v/>
      </c>
      <c r="M4180" s="52">
        <f>IF(OR(K4180="",$O4180=0),IF(K4180="","",0),IF($P4180=1,0,K4180*(N(INDEX(Settings!$E$11:$E$18,$O4180))+N(INDEX(Settings!$G$11:$G$18,$O4180)))+N(INDEX(Settings!$F$11:$F$18,$O4180))))</f>
        <v/>
      </c>
      <c r="N4180" s="53">
        <f>IF(K4180="","",K4180-L4180-M4180-N($I4180)-$P4180*N(Settings!$D$20))</f>
        <v/>
      </c>
      <c r="O4180">
        <f>IF($C4180="",0,IFERROR(MATCH($C4180,Settings!$D$11:$D$18,0),0))</f>
        <v/>
      </c>
      <c r="P4180">
        <f>IF(LOWER(TRIM($J4180&amp;""))="x",1,0)</f>
        <v/>
      </c>
    </row>
    <row r="4181">
      <c r="A4181" s="49" t="n"/>
      <c r="B4181" s="50" t="n"/>
      <c r="C4181" s="50" t="n"/>
      <c r="D4181" s="50" t="n"/>
      <c r="E4181" s="50" t="n"/>
      <c r="F4181" s="51" t="n"/>
      <c r="G4181" s="51" t="n"/>
      <c r="H4181" s="51" t="n"/>
      <c r="I4181" s="51" t="n"/>
      <c r="J4181" s="50" t="n"/>
      <c r="K4181" s="52">
        <f>IF(OR($A4181="",$E4181=""),"",IF($P4181=1,0,N($E4181)*N($F4181)-N($G4181)+N($H4181)))</f>
        <v/>
      </c>
      <c r="L4181" s="52">
        <f>IF(K4181="","",IF($P4181=1,0,N($E4181)*IFERROR(INDEX(Products!$D$8:$D$307,MATCH($D4181,Products!$A$8:$A$307,0)),0)))</f>
        <v/>
      </c>
      <c r="M4181" s="52">
        <f>IF(OR(K4181="",$O4181=0),IF(K4181="","",0),IF($P4181=1,0,K4181*(N(INDEX(Settings!$E$11:$E$18,$O4181))+N(INDEX(Settings!$G$11:$G$18,$O4181)))+N(INDEX(Settings!$F$11:$F$18,$O4181))))</f>
        <v/>
      </c>
      <c r="N4181" s="53">
        <f>IF(K4181="","",K4181-L4181-M4181-N($I4181)-$P4181*N(Settings!$D$20))</f>
        <v/>
      </c>
      <c r="O4181">
        <f>IF($C4181="",0,IFERROR(MATCH($C4181,Settings!$D$11:$D$18,0),0))</f>
        <v/>
      </c>
      <c r="P4181">
        <f>IF(LOWER(TRIM($J4181&amp;""))="x",1,0)</f>
        <v/>
      </c>
    </row>
    <row r="4182">
      <c r="A4182" s="49" t="n"/>
      <c r="B4182" s="50" t="n"/>
      <c r="C4182" s="50" t="n"/>
      <c r="D4182" s="50" t="n"/>
      <c r="E4182" s="50" t="n"/>
      <c r="F4182" s="51" t="n"/>
      <c r="G4182" s="51" t="n"/>
      <c r="H4182" s="51" t="n"/>
      <c r="I4182" s="51" t="n"/>
      <c r="J4182" s="50" t="n"/>
      <c r="K4182" s="52">
        <f>IF(OR($A4182="",$E4182=""),"",IF($P4182=1,0,N($E4182)*N($F4182)-N($G4182)+N($H4182)))</f>
        <v/>
      </c>
      <c r="L4182" s="52">
        <f>IF(K4182="","",IF($P4182=1,0,N($E4182)*IFERROR(INDEX(Products!$D$8:$D$307,MATCH($D4182,Products!$A$8:$A$307,0)),0)))</f>
        <v/>
      </c>
      <c r="M4182" s="52">
        <f>IF(OR(K4182="",$O4182=0),IF(K4182="","",0),IF($P4182=1,0,K4182*(N(INDEX(Settings!$E$11:$E$18,$O4182))+N(INDEX(Settings!$G$11:$G$18,$O4182)))+N(INDEX(Settings!$F$11:$F$18,$O4182))))</f>
        <v/>
      </c>
      <c r="N4182" s="53">
        <f>IF(K4182="","",K4182-L4182-M4182-N($I4182)-$P4182*N(Settings!$D$20))</f>
        <v/>
      </c>
      <c r="O4182">
        <f>IF($C4182="",0,IFERROR(MATCH($C4182,Settings!$D$11:$D$18,0),0))</f>
        <v/>
      </c>
      <c r="P4182">
        <f>IF(LOWER(TRIM($J4182&amp;""))="x",1,0)</f>
        <v/>
      </c>
    </row>
    <row r="4183">
      <c r="A4183" s="49" t="n"/>
      <c r="B4183" s="50" t="n"/>
      <c r="C4183" s="50" t="n"/>
      <c r="D4183" s="50" t="n"/>
      <c r="E4183" s="50" t="n"/>
      <c r="F4183" s="51" t="n"/>
      <c r="G4183" s="51" t="n"/>
      <c r="H4183" s="51" t="n"/>
      <c r="I4183" s="51" t="n"/>
      <c r="J4183" s="50" t="n"/>
      <c r="K4183" s="52">
        <f>IF(OR($A4183="",$E4183=""),"",IF($P4183=1,0,N($E4183)*N($F4183)-N($G4183)+N($H4183)))</f>
        <v/>
      </c>
      <c r="L4183" s="52">
        <f>IF(K4183="","",IF($P4183=1,0,N($E4183)*IFERROR(INDEX(Products!$D$8:$D$307,MATCH($D4183,Products!$A$8:$A$307,0)),0)))</f>
        <v/>
      </c>
      <c r="M4183" s="52">
        <f>IF(OR(K4183="",$O4183=0),IF(K4183="","",0),IF($P4183=1,0,K4183*(N(INDEX(Settings!$E$11:$E$18,$O4183))+N(INDEX(Settings!$G$11:$G$18,$O4183)))+N(INDEX(Settings!$F$11:$F$18,$O4183))))</f>
        <v/>
      </c>
      <c r="N4183" s="53">
        <f>IF(K4183="","",K4183-L4183-M4183-N($I4183)-$P4183*N(Settings!$D$20))</f>
        <v/>
      </c>
      <c r="O4183">
        <f>IF($C4183="",0,IFERROR(MATCH($C4183,Settings!$D$11:$D$18,0),0))</f>
        <v/>
      </c>
      <c r="P4183">
        <f>IF(LOWER(TRIM($J4183&amp;""))="x",1,0)</f>
        <v/>
      </c>
    </row>
    <row r="4184">
      <c r="A4184" s="49" t="n"/>
      <c r="B4184" s="50" t="n"/>
      <c r="C4184" s="50" t="n"/>
      <c r="D4184" s="50" t="n"/>
      <c r="E4184" s="50" t="n"/>
      <c r="F4184" s="51" t="n"/>
      <c r="G4184" s="51" t="n"/>
      <c r="H4184" s="51" t="n"/>
      <c r="I4184" s="51" t="n"/>
      <c r="J4184" s="50" t="n"/>
      <c r="K4184" s="52">
        <f>IF(OR($A4184="",$E4184=""),"",IF($P4184=1,0,N($E4184)*N($F4184)-N($G4184)+N($H4184)))</f>
        <v/>
      </c>
      <c r="L4184" s="52">
        <f>IF(K4184="","",IF($P4184=1,0,N($E4184)*IFERROR(INDEX(Products!$D$8:$D$307,MATCH($D4184,Products!$A$8:$A$307,0)),0)))</f>
        <v/>
      </c>
      <c r="M4184" s="52">
        <f>IF(OR(K4184="",$O4184=0),IF(K4184="","",0),IF($P4184=1,0,K4184*(N(INDEX(Settings!$E$11:$E$18,$O4184))+N(INDEX(Settings!$G$11:$G$18,$O4184)))+N(INDEX(Settings!$F$11:$F$18,$O4184))))</f>
        <v/>
      </c>
      <c r="N4184" s="53">
        <f>IF(K4184="","",K4184-L4184-M4184-N($I4184)-$P4184*N(Settings!$D$20))</f>
        <v/>
      </c>
      <c r="O4184">
        <f>IF($C4184="",0,IFERROR(MATCH($C4184,Settings!$D$11:$D$18,0),0))</f>
        <v/>
      </c>
      <c r="P4184">
        <f>IF(LOWER(TRIM($J4184&amp;""))="x",1,0)</f>
        <v/>
      </c>
    </row>
    <row r="4185">
      <c r="A4185" s="49" t="n"/>
      <c r="B4185" s="50" t="n"/>
      <c r="C4185" s="50" t="n"/>
      <c r="D4185" s="50" t="n"/>
      <c r="E4185" s="50" t="n"/>
      <c r="F4185" s="51" t="n"/>
      <c r="G4185" s="51" t="n"/>
      <c r="H4185" s="51" t="n"/>
      <c r="I4185" s="51" t="n"/>
      <c r="J4185" s="50" t="n"/>
      <c r="K4185" s="52">
        <f>IF(OR($A4185="",$E4185=""),"",IF($P4185=1,0,N($E4185)*N($F4185)-N($G4185)+N($H4185)))</f>
        <v/>
      </c>
      <c r="L4185" s="52">
        <f>IF(K4185="","",IF($P4185=1,0,N($E4185)*IFERROR(INDEX(Products!$D$8:$D$307,MATCH($D4185,Products!$A$8:$A$307,0)),0)))</f>
        <v/>
      </c>
      <c r="M4185" s="52">
        <f>IF(OR(K4185="",$O4185=0),IF(K4185="","",0),IF($P4185=1,0,K4185*(N(INDEX(Settings!$E$11:$E$18,$O4185))+N(INDEX(Settings!$G$11:$G$18,$O4185)))+N(INDEX(Settings!$F$11:$F$18,$O4185))))</f>
        <v/>
      </c>
      <c r="N4185" s="53">
        <f>IF(K4185="","",K4185-L4185-M4185-N($I4185)-$P4185*N(Settings!$D$20))</f>
        <v/>
      </c>
      <c r="O4185">
        <f>IF($C4185="",0,IFERROR(MATCH($C4185,Settings!$D$11:$D$18,0),0))</f>
        <v/>
      </c>
      <c r="P4185">
        <f>IF(LOWER(TRIM($J4185&amp;""))="x",1,0)</f>
        <v/>
      </c>
    </row>
    <row r="4186">
      <c r="A4186" s="49" t="n"/>
      <c r="B4186" s="50" t="n"/>
      <c r="C4186" s="50" t="n"/>
      <c r="D4186" s="50" t="n"/>
      <c r="E4186" s="50" t="n"/>
      <c r="F4186" s="51" t="n"/>
      <c r="G4186" s="51" t="n"/>
      <c r="H4186" s="51" t="n"/>
      <c r="I4186" s="51" t="n"/>
      <c r="J4186" s="50" t="n"/>
      <c r="K4186" s="52">
        <f>IF(OR($A4186="",$E4186=""),"",IF($P4186=1,0,N($E4186)*N($F4186)-N($G4186)+N($H4186)))</f>
        <v/>
      </c>
      <c r="L4186" s="52">
        <f>IF(K4186="","",IF($P4186=1,0,N($E4186)*IFERROR(INDEX(Products!$D$8:$D$307,MATCH($D4186,Products!$A$8:$A$307,0)),0)))</f>
        <v/>
      </c>
      <c r="M4186" s="52">
        <f>IF(OR(K4186="",$O4186=0),IF(K4186="","",0),IF($P4186=1,0,K4186*(N(INDEX(Settings!$E$11:$E$18,$O4186))+N(INDEX(Settings!$G$11:$G$18,$O4186)))+N(INDEX(Settings!$F$11:$F$18,$O4186))))</f>
        <v/>
      </c>
      <c r="N4186" s="53">
        <f>IF(K4186="","",K4186-L4186-M4186-N($I4186)-$P4186*N(Settings!$D$20))</f>
        <v/>
      </c>
      <c r="O4186">
        <f>IF($C4186="",0,IFERROR(MATCH($C4186,Settings!$D$11:$D$18,0),0))</f>
        <v/>
      </c>
      <c r="P4186">
        <f>IF(LOWER(TRIM($J4186&amp;""))="x",1,0)</f>
        <v/>
      </c>
    </row>
    <row r="4187">
      <c r="A4187" s="49" t="n"/>
      <c r="B4187" s="50" t="n"/>
      <c r="C4187" s="50" t="n"/>
      <c r="D4187" s="50" t="n"/>
      <c r="E4187" s="50" t="n"/>
      <c r="F4187" s="51" t="n"/>
      <c r="G4187" s="51" t="n"/>
      <c r="H4187" s="51" t="n"/>
      <c r="I4187" s="51" t="n"/>
      <c r="J4187" s="50" t="n"/>
      <c r="K4187" s="52">
        <f>IF(OR($A4187="",$E4187=""),"",IF($P4187=1,0,N($E4187)*N($F4187)-N($G4187)+N($H4187)))</f>
        <v/>
      </c>
      <c r="L4187" s="52">
        <f>IF(K4187="","",IF($P4187=1,0,N($E4187)*IFERROR(INDEX(Products!$D$8:$D$307,MATCH($D4187,Products!$A$8:$A$307,0)),0)))</f>
        <v/>
      </c>
      <c r="M4187" s="52">
        <f>IF(OR(K4187="",$O4187=0),IF(K4187="","",0),IF($P4187=1,0,K4187*(N(INDEX(Settings!$E$11:$E$18,$O4187))+N(INDEX(Settings!$G$11:$G$18,$O4187)))+N(INDEX(Settings!$F$11:$F$18,$O4187))))</f>
        <v/>
      </c>
      <c r="N4187" s="53">
        <f>IF(K4187="","",K4187-L4187-M4187-N($I4187)-$P4187*N(Settings!$D$20))</f>
        <v/>
      </c>
      <c r="O4187">
        <f>IF($C4187="",0,IFERROR(MATCH($C4187,Settings!$D$11:$D$18,0),0))</f>
        <v/>
      </c>
      <c r="P4187">
        <f>IF(LOWER(TRIM($J4187&amp;""))="x",1,0)</f>
        <v/>
      </c>
    </row>
    <row r="4188">
      <c r="A4188" s="49" t="n"/>
      <c r="B4188" s="50" t="n"/>
      <c r="C4188" s="50" t="n"/>
      <c r="D4188" s="50" t="n"/>
      <c r="E4188" s="50" t="n"/>
      <c r="F4188" s="51" t="n"/>
      <c r="G4188" s="51" t="n"/>
      <c r="H4188" s="51" t="n"/>
      <c r="I4188" s="51" t="n"/>
      <c r="J4188" s="50" t="n"/>
      <c r="K4188" s="52">
        <f>IF(OR($A4188="",$E4188=""),"",IF($P4188=1,0,N($E4188)*N($F4188)-N($G4188)+N($H4188)))</f>
        <v/>
      </c>
      <c r="L4188" s="52">
        <f>IF(K4188="","",IF($P4188=1,0,N($E4188)*IFERROR(INDEX(Products!$D$8:$D$307,MATCH($D4188,Products!$A$8:$A$307,0)),0)))</f>
        <v/>
      </c>
      <c r="M4188" s="52">
        <f>IF(OR(K4188="",$O4188=0),IF(K4188="","",0),IF($P4188=1,0,K4188*(N(INDEX(Settings!$E$11:$E$18,$O4188))+N(INDEX(Settings!$G$11:$G$18,$O4188)))+N(INDEX(Settings!$F$11:$F$18,$O4188))))</f>
        <v/>
      </c>
      <c r="N4188" s="53">
        <f>IF(K4188="","",K4188-L4188-M4188-N($I4188)-$P4188*N(Settings!$D$20))</f>
        <v/>
      </c>
      <c r="O4188">
        <f>IF($C4188="",0,IFERROR(MATCH($C4188,Settings!$D$11:$D$18,0),0))</f>
        <v/>
      </c>
      <c r="P4188">
        <f>IF(LOWER(TRIM($J4188&amp;""))="x",1,0)</f>
        <v/>
      </c>
    </row>
    <row r="4189">
      <c r="A4189" s="49" t="n"/>
      <c r="B4189" s="50" t="n"/>
      <c r="C4189" s="50" t="n"/>
      <c r="D4189" s="50" t="n"/>
      <c r="E4189" s="50" t="n"/>
      <c r="F4189" s="51" t="n"/>
      <c r="G4189" s="51" t="n"/>
      <c r="H4189" s="51" t="n"/>
      <c r="I4189" s="51" t="n"/>
      <c r="J4189" s="50" t="n"/>
      <c r="K4189" s="52">
        <f>IF(OR($A4189="",$E4189=""),"",IF($P4189=1,0,N($E4189)*N($F4189)-N($G4189)+N($H4189)))</f>
        <v/>
      </c>
      <c r="L4189" s="52">
        <f>IF(K4189="","",IF($P4189=1,0,N($E4189)*IFERROR(INDEX(Products!$D$8:$D$307,MATCH($D4189,Products!$A$8:$A$307,0)),0)))</f>
        <v/>
      </c>
      <c r="M4189" s="52">
        <f>IF(OR(K4189="",$O4189=0),IF(K4189="","",0),IF($P4189=1,0,K4189*(N(INDEX(Settings!$E$11:$E$18,$O4189))+N(INDEX(Settings!$G$11:$G$18,$O4189)))+N(INDEX(Settings!$F$11:$F$18,$O4189))))</f>
        <v/>
      </c>
      <c r="N4189" s="53">
        <f>IF(K4189="","",K4189-L4189-M4189-N($I4189)-$P4189*N(Settings!$D$20))</f>
        <v/>
      </c>
      <c r="O4189">
        <f>IF($C4189="",0,IFERROR(MATCH($C4189,Settings!$D$11:$D$18,0),0))</f>
        <v/>
      </c>
      <c r="P4189">
        <f>IF(LOWER(TRIM($J4189&amp;""))="x",1,0)</f>
        <v/>
      </c>
    </row>
    <row r="4190">
      <c r="A4190" s="49" t="n"/>
      <c r="B4190" s="50" t="n"/>
      <c r="C4190" s="50" t="n"/>
      <c r="D4190" s="50" t="n"/>
      <c r="E4190" s="50" t="n"/>
      <c r="F4190" s="51" t="n"/>
      <c r="G4190" s="51" t="n"/>
      <c r="H4190" s="51" t="n"/>
      <c r="I4190" s="51" t="n"/>
      <c r="J4190" s="50" t="n"/>
      <c r="K4190" s="52">
        <f>IF(OR($A4190="",$E4190=""),"",IF($P4190=1,0,N($E4190)*N($F4190)-N($G4190)+N($H4190)))</f>
        <v/>
      </c>
      <c r="L4190" s="52">
        <f>IF(K4190="","",IF($P4190=1,0,N($E4190)*IFERROR(INDEX(Products!$D$8:$D$307,MATCH($D4190,Products!$A$8:$A$307,0)),0)))</f>
        <v/>
      </c>
      <c r="M4190" s="52">
        <f>IF(OR(K4190="",$O4190=0),IF(K4190="","",0),IF($P4190=1,0,K4190*(N(INDEX(Settings!$E$11:$E$18,$O4190))+N(INDEX(Settings!$G$11:$G$18,$O4190)))+N(INDEX(Settings!$F$11:$F$18,$O4190))))</f>
        <v/>
      </c>
      <c r="N4190" s="53">
        <f>IF(K4190="","",K4190-L4190-M4190-N($I4190)-$P4190*N(Settings!$D$20))</f>
        <v/>
      </c>
      <c r="O4190">
        <f>IF($C4190="",0,IFERROR(MATCH($C4190,Settings!$D$11:$D$18,0),0))</f>
        <v/>
      </c>
      <c r="P4190">
        <f>IF(LOWER(TRIM($J4190&amp;""))="x",1,0)</f>
        <v/>
      </c>
    </row>
    <row r="4191">
      <c r="A4191" s="49" t="n"/>
      <c r="B4191" s="50" t="n"/>
      <c r="C4191" s="50" t="n"/>
      <c r="D4191" s="50" t="n"/>
      <c r="E4191" s="50" t="n"/>
      <c r="F4191" s="51" t="n"/>
      <c r="G4191" s="51" t="n"/>
      <c r="H4191" s="51" t="n"/>
      <c r="I4191" s="51" t="n"/>
      <c r="J4191" s="50" t="n"/>
      <c r="K4191" s="52">
        <f>IF(OR($A4191="",$E4191=""),"",IF($P4191=1,0,N($E4191)*N($F4191)-N($G4191)+N($H4191)))</f>
        <v/>
      </c>
      <c r="L4191" s="52">
        <f>IF(K4191="","",IF($P4191=1,0,N($E4191)*IFERROR(INDEX(Products!$D$8:$D$307,MATCH($D4191,Products!$A$8:$A$307,0)),0)))</f>
        <v/>
      </c>
      <c r="M4191" s="52">
        <f>IF(OR(K4191="",$O4191=0),IF(K4191="","",0),IF($P4191=1,0,K4191*(N(INDEX(Settings!$E$11:$E$18,$O4191))+N(INDEX(Settings!$G$11:$G$18,$O4191)))+N(INDEX(Settings!$F$11:$F$18,$O4191))))</f>
        <v/>
      </c>
      <c r="N4191" s="53">
        <f>IF(K4191="","",K4191-L4191-M4191-N($I4191)-$P4191*N(Settings!$D$20))</f>
        <v/>
      </c>
      <c r="O4191">
        <f>IF($C4191="",0,IFERROR(MATCH($C4191,Settings!$D$11:$D$18,0),0))</f>
        <v/>
      </c>
      <c r="P4191">
        <f>IF(LOWER(TRIM($J4191&amp;""))="x",1,0)</f>
        <v/>
      </c>
    </row>
    <row r="4192">
      <c r="A4192" s="49" t="n"/>
      <c r="B4192" s="50" t="n"/>
      <c r="C4192" s="50" t="n"/>
      <c r="D4192" s="50" t="n"/>
      <c r="E4192" s="50" t="n"/>
      <c r="F4192" s="51" t="n"/>
      <c r="G4192" s="51" t="n"/>
      <c r="H4192" s="51" t="n"/>
      <c r="I4192" s="51" t="n"/>
      <c r="J4192" s="50" t="n"/>
      <c r="K4192" s="52">
        <f>IF(OR($A4192="",$E4192=""),"",IF($P4192=1,0,N($E4192)*N($F4192)-N($G4192)+N($H4192)))</f>
        <v/>
      </c>
      <c r="L4192" s="52">
        <f>IF(K4192="","",IF($P4192=1,0,N($E4192)*IFERROR(INDEX(Products!$D$8:$D$307,MATCH($D4192,Products!$A$8:$A$307,0)),0)))</f>
        <v/>
      </c>
      <c r="M4192" s="52">
        <f>IF(OR(K4192="",$O4192=0),IF(K4192="","",0),IF($P4192=1,0,K4192*(N(INDEX(Settings!$E$11:$E$18,$O4192))+N(INDEX(Settings!$G$11:$G$18,$O4192)))+N(INDEX(Settings!$F$11:$F$18,$O4192))))</f>
        <v/>
      </c>
      <c r="N4192" s="53">
        <f>IF(K4192="","",K4192-L4192-M4192-N($I4192)-$P4192*N(Settings!$D$20))</f>
        <v/>
      </c>
      <c r="O4192">
        <f>IF($C4192="",0,IFERROR(MATCH($C4192,Settings!$D$11:$D$18,0),0))</f>
        <v/>
      </c>
      <c r="P4192">
        <f>IF(LOWER(TRIM($J4192&amp;""))="x",1,0)</f>
        <v/>
      </c>
    </row>
    <row r="4193">
      <c r="A4193" s="49" t="n"/>
      <c r="B4193" s="50" t="n"/>
      <c r="C4193" s="50" t="n"/>
      <c r="D4193" s="50" t="n"/>
      <c r="E4193" s="50" t="n"/>
      <c r="F4193" s="51" t="n"/>
      <c r="G4193" s="51" t="n"/>
      <c r="H4193" s="51" t="n"/>
      <c r="I4193" s="51" t="n"/>
      <c r="J4193" s="50" t="n"/>
      <c r="K4193" s="52">
        <f>IF(OR($A4193="",$E4193=""),"",IF($P4193=1,0,N($E4193)*N($F4193)-N($G4193)+N($H4193)))</f>
        <v/>
      </c>
      <c r="L4193" s="52">
        <f>IF(K4193="","",IF($P4193=1,0,N($E4193)*IFERROR(INDEX(Products!$D$8:$D$307,MATCH($D4193,Products!$A$8:$A$307,0)),0)))</f>
        <v/>
      </c>
      <c r="M4193" s="52">
        <f>IF(OR(K4193="",$O4193=0),IF(K4193="","",0),IF($P4193=1,0,K4193*(N(INDEX(Settings!$E$11:$E$18,$O4193))+N(INDEX(Settings!$G$11:$G$18,$O4193)))+N(INDEX(Settings!$F$11:$F$18,$O4193))))</f>
        <v/>
      </c>
      <c r="N4193" s="53">
        <f>IF(K4193="","",K4193-L4193-M4193-N($I4193)-$P4193*N(Settings!$D$20))</f>
        <v/>
      </c>
      <c r="O4193">
        <f>IF($C4193="",0,IFERROR(MATCH($C4193,Settings!$D$11:$D$18,0),0))</f>
        <v/>
      </c>
      <c r="P4193">
        <f>IF(LOWER(TRIM($J4193&amp;""))="x",1,0)</f>
        <v/>
      </c>
    </row>
    <row r="4194">
      <c r="A4194" s="49" t="n"/>
      <c r="B4194" s="50" t="n"/>
      <c r="C4194" s="50" t="n"/>
      <c r="D4194" s="50" t="n"/>
      <c r="E4194" s="50" t="n"/>
      <c r="F4194" s="51" t="n"/>
      <c r="G4194" s="51" t="n"/>
      <c r="H4194" s="51" t="n"/>
      <c r="I4194" s="51" t="n"/>
      <c r="J4194" s="50" t="n"/>
      <c r="K4194" s="52">
        <f>IF(OR($A4194="",$E4194=""),"",IF($P4194=1,0,N($E4194)*N($F4194)-N($G4194)+N($H4194)))</f>
        <v/>
      </c>
      <c r="L4194" s="52">
        <f>IF(K4194="","",IF($P4194=1,0,N($E4194)*IFERROR(INDEX(Products!$D$8:$D$307,MATCH($D4194,Products!$A$8:$A$307,0)),0)))</f>
        <v/>
      </c>
      <c r="M4194" s="52">
        <f>IF(OR(K4194="",$O4194=0),IF(K4194="","",0),IF($P4194=1,0,K4194*(N(INDEX(Settings!$E$11:$E$18,$O4194))+N(INDEX(Settings!$G$11:$G$18,$O4194)))+N(INDEX(Settings!$F$11:$F$18,$O4194))))</f>
        <v/>
      </c>
      <c r="N4194" s="53">
        <f>IF(K4194="","",K4194-L4194-M4194-N($I4194)-$P4194*N(Settings!$D$20))</f>
        <v/>
      </c>
      <c r="O4194">
        <f>IF($C4194="",0,IFERROR(MATCH($C4194,Settings!$D$11:$D$18,0),0))</f>
        <v/>
      </c>
      <c r="P4194">
        <f>IF(LOWER(TRIM($J4194&amp;""))="x",1,0)</f>
        <v/>
      </c>
    </row>
    <row r="4195">
      <c r="A4195" s="49" t="n"/>
      <c r="B4195" s="50" t="n"/>
      <c r="C4195" s="50" t="n"/>
      <c r="D4195" s="50" t="n"/>
      <c r="E4195" s="50" t="n"/>
      <c r="F4195" s="51" t="n"/>
      <c r="G4195" s="51" t="n"/>
      <c r="H4195" s="51" t="n"/>
      <c r="I4195" s="51" t="n"/>
      <c r="J4195" s="50" t="n"/>
      <c r="K4195" s="52">
        <f>IF(OR($A4195="",$E4195=""),"",IF($P4195=1,0,N($E4195)*N($F4195)-N($G4195)+N($H4195)))</f>
        <v/>
      </c>
      <c r="L4195" s="52">
        <f>IF(K4195="","",IF($P4195=1,0,N($E4195)*IFERROR(INDEX(Products!$D$8:$D$307,MATCH($D4195,Products!$A$8:$A$307,0)),0)))</f>
        <v/>
      </c>
      <c r="M4195" s="52">
        <f>IF(OR(K4195="",$O4195=0),IF(K4195="","",0),IF($P4195=1,0,K4195*(N(INDEX(Settings!$E$11:$E$18,$O4195))+N(INDEX(Settings!$G$11:$G$18,$O4195)))+N(INDEX(Settings!$F$11:$F$18,$O4195))))</f>
        <v/>
      </c>
      <c r="N4195" s="53">
        <f>IF(K4195="","",K4195-L4195-M4195-N($I4195)-$P4195*N(Settings!$D$20))</f>
        <v/>
      </c>
      <c r="O4195">
        <f>IF($C4195="",0,IFERROR(MATCH($C4195,Settings!$D$11:$D$18,0),0))</f>
        <v/>
      </c>
      <c r="P4195">
        <f>IF(LOWER(TRIM($J4195&amp;""))="x",1,0)</f>
        <v/>
      </c>
    </row>
    <row r="4196">
      <c r="A4196" s="49" t="n"/>
      <c r="B4196" s="50" t="n"/>
      <c r="C4196" s="50" t="n"/>
      <c r="D4196" s="50" t="n"/>
      <c r="E4196" s="50" t="n"/>
      <c r="F4196" s="51" t="n"/>
      <c r="G4196" s="51" t="n"/>
      <c r="H4196" s="51" t="n"/>
      <c r="I4196" s="51" t="n"/>
      <c r="J4196" s="50" t="n"/>
      <c r="K4196" s="52">
        <f>IF(OR($A4196="",$E4196=""),"",IF($P4196=1,0,N($E4196)*N($F4196)-N($G4196)+N($H4196)))</f>
        <v/>
      </c>
      <c r="L4196" s="52">
        <f>IF(K4196="","",IF($P4196=1,0,N($E4196)*IFERROR(INDEX(Products!$D$8:$D$307,MATCH($D4196,Products!$A$8:$A$307,0)),0)))</f>
        <v/>
      </c>
      <c r="M4196" s="52">
        <f>IF(OR(K4196="",$O4196=0),IF(K4196="","",0),IF($P4196=1,0,K4196*(N(INDEX(Settings!$E$11:$E$18,$O4196))+N(INDEX(Settings!$G$11:$G$18,$O4196)))+N(INDEX(Settings!$F$11:$F$18,$O4196))))</f>
        <v/>
      </c>
      <c r="N4196" s="53">
        <f>IF(K4196="","",K4196-L4196-M4196-N($I4196)-$P4196*N(Settings!$D$20))</f>
        <v/>
      </c>
      <c r="O4196">
        <f>IF($C4196="",0,IFERROR(MATCH($C4196,Settings!$D$11:$D$18,0),0))</f>
        <v/>
      </c>
      <c r="P4196">
        <f>IF(LOWER(TRIM($J4196&amp;""))="x",1,0)</f>
        <v/>
      </c>
    </row>
    <row r="4197">
      <c r="A4197" s="49" t="n"/>
      <c r="B4197" s="50" t="n"/>
      <c r="C4197" s="50" t="n"/>
      <c r="D4197" s="50" t="n"/>
      <c r="E4197" s="50" t="n"/>
      <c r="F4197" s="51" t="n"/>
      <c r="G4197" s="51" t="n"/>
      <c r="H4197" s="51" t="n"/>
      <c r="I4197" s="51" t="n"/>
      <c r="J4197" s="50" t="n"/>
      <c r="K4197" s="52">
        <f>IF(OR($A4197="",$E4197=""),"",IF($P4197=1,0,N($E4197)*N($F4197)-N($G4197)+N($H4197)))</f>
        <v/>
      </c>
      <c r="L4197" s="52">
        <f>IF(K4197="","",IF($P4197=1,0,N($E4197)*IFERROR(INDEX(Products!$D$8:$D$307,MATCH($D4197,Products!$A$8:$A$307,0)),0)))</f>
        <v/>
      </c>
      <c r="M4197" s="52">
        <f>IF(OR(K4197="",$O4197=0),IF(K4197="","",0),IF($P4197=1,0,K4197*(N(INDEX(Settings!$E$11:$E$18,$O4197))+N(INDEX(Settings!$G$11:$G$18,$O4197)))+N(INDEX(Settings!$F$11:$F$18,$O4197))))</f>
        <v/>
      </c>
      <c r="N4197" s="53">
        <f>IF(K4197="","",K4197-L4197-M4197-N($I4197)-$P4197*N(Settings!$D$20))</f>
        <v/>
      </c>
      <c r="O4197">
        <f>IF($C4197="",0,IFERROR(MATCH($C4197,Settings!$D$11:$D$18,0),0))</f>
        <v/>
      </c>
      <c r="P4197">
        <f>IF(LOWER(TRIM($J4197&amp;""))="x",1,0)</f>
        <v/>
      </c>
    </row>
    <row r="4198">
      <c r="A4198" s="49" t="n"/>
      <c r="B4198" s="50" t="n"/>
      <c r="C4198" s="50" t="n"/>
      <c r="D4198" s="50" t="n"/>
      <c r="E4198" s="50" t="n"/>
      <c r="F4198" s="51" t="n"/>
      <c r="G4198" s="51" t="n"/>
      <c r="H4198" s="51" t="n"/>
      <c r="I4198" s="51" t="n"/>
      <c r="J4198" s="50" t="n"/>
      <c r="K4198" s="52">
        <f>IF(OR($A4198="",$E4198=""),"",IF($P4198=1,0,N($E4198)*N($F4198)-N($G4198)+N($H4198)))</f>
        <v/>
      </c>
      <c r="L4198" s="52">
        <f>IF(K4198="","",IF($P4198=1,0,N($E4198)*IFERROR(INDEX(Products!$D$8:$D$307,MATCH($D4198,Products!$A$8:$A$307,0)),0)))</f>
        <v/>
      </c>
      <c r="M4198" s="52">
        <f>IF(OR(K4198="",$O4198=0),IF(K4198="","",0),IF($P4198=1,0,K4198*(N(INDEX(Settings!$E$11:$E$18,$O4198))+N(INDEX(Settings!$G$11:$G$18,$O4198)))+N(INDEX(Settings!$F$11:$F$18,$O4198))))</f>
        <v/>
      </c>
      <c r="N4198" s="53">
        <f>IF(K4198="","",K4198-L4198-M4198-N($I4198)-$P4198*N(Settings!$D$20))</f>
        <v/>
      </c>
      <c r="O4198">
        <f>IF($C4198="",0,IFERROR(MATCH($C4198,Settings!$D$11:$D$18,0),0))</f>
        <v/>
      </c>
      <c r="P4198">
        <f>IF(LOWER(TRIM($J4198&amp;""))="x",1,0)</f>
        <v/>
      </c>
    </row>
    <row r="4199">
      <c r="A4199" s="49" t="n"/>
      <c r="B4199" s="50" t="n"/>
      <c r="C4199" s="50" t="n"/>
      <c r="D4199" s="50" t="n"/>
      <c r="E4199" s="50" t="n"/>
      <c r="F4199" s="51" t="n"/>
      <c r="G4199" s="51" t="n"/>
      <c r="H4199" s="51" t="n"/>
      <c r="I4199" s="51" t="n"/>
      <c r="J4199" s="50" t="n"/>
      <c r="K4199" s="52">
        <f>IF(OR($A4199="",$E4199=""),"",IF($P4199=1,0,N($E4199)*N($F4199)-N($G4199)+N($H4199)))</f>
        <v/>
      </c>
      <c r="L4199" s="52">
        <f>IF(K4199="","",IF($P4199=1,0,N($E4199)*IFERROR(INDEX(Products!$D$8:$D$307,MATCH($D4199,Products!$A$8:$A$307,0)),0)))</f>
        <v/>
      </c>
      <c r="M4199" s="52">
        <f>IF(OR(K4199="",$O4199=0),IF(K4199="","",0),IF($P4199=1,0,K4199*(N(INDEX(Settings!$E$11:$E$18,$O4199))+N(INDEX(Settings!$G$11:$G$18,$O4199)))+N(INDEX(Settings!$F$11:$F$18,$O4199))))</f>
        <v/>
      </c>
      <c r="N4199" s="53">
        <f>IF(K4199="","",K4199-L4199-M4199-N($I4199)-$P4199*N(Settings!$D$20))</f>
        <v/>
      </c>
      <c r="O4199">
        <f>IF($C4199="",0,IFERROR(MATCH($C4199,Settings!$D$11:$D$18,0),0))</f>
        <v/>
      </c>
      <c r="P4199">
        <f>IF(LOWER(TRIM($J4199&amp;""))="x",1,0)</f>
        <v/>
      </c>
    </row>
    <row r="4200">
      <c r="A4200" s="49" t="n"/>
      <c r="B4200" s="50" t="n"/>
      <c r="C4200" s="50" t="n"/>
      <c r="D4200" s="50" t="n"/>
      <c r="E4200" s="50" t="n"/>
      <c r="F4200" s="51" t="n"/>
      <c r="G4200" s="51" t="n"/>
      <c r="H4200" s="51" t="n"/>
      <c r="I4200" s="51" t="n"/>
      <c r="J4200" s="50" t="n"/>
      <c r="K4200" s="52">
        <f>IF(OR($A4200="",$E4200=""),"",IF($P4200=1,0,N($E4200)*N($F4200)-N($G4200)+N($H4200)))</f>
        <v/>
      </c>
      <c r="L4200" s="52">
        <f>IF(K4200="","",IF($P4200=1,0,N($E4200)*IFERROR(INDEX(Products!$D$8:$D$307,MATCH($D4200,Products!$A$8:$A$307,0)),0)))</f>
        <v/>
      </c>
      <c r="M4200" s="52">
        <f>IF(OR(K4200="",$O4200=0),IF(K4200="","",0),IF($P4200=1,0,K4200*(N(INDEX(Settings!$E$11:$E$18,$O4200))+N(INDEX(Settings!$G$11:$G$18,$O4200)))+N(INDEX(Settings!$F$11:$F$18,$O4200))))</f>
        <v/>
      </c>
      <c r="N4200" s="53">
        <f>IF(K4200="","",K4200-L4200-M4200-N($I4200)-$P4200*N(Settings!$D$20))</f>
        <v/>
      </c>
      <c r="O4200">
        <f>IF($C4200="",0,IFERROR(MATCH($C4200,Settings!$D$11:$D$18,0),0))</f>
        <v/>
      </c>
      <c r="P4200">
        <f>IF(LOWER(TRIM($J4200&amp;""))="x",1,0)</f>
        <v/>
      </c>
    </row>
    <row r="4201">
      <c r="A4201" s="49" t="n"/>
      <c r="B4201" s="50" t="n"/>
      <c r="C4201" s="50" t="n"/>
      <c r="D4201" s="50" t="n"/>
      <c r="E4201" s="50" t="n"/>
      <c r="F4201" s="51" t="n"/>
      <c r="G4201" s="51" t="n"/>
      <c r="H4201" s="51" t="n"/>
      <c r="I4201" s="51" t="n"/>
      <c r="J4201" s="50" t="n"/>
      <c r="K4201" s="52">
        <f>IF(OR($A4201="",$E4201=""),"",IF($P4201=1,0,N($E4201)*N($F4201)-N($G4201)+N($H4201)))</f>
        <v/>
      </c>
      <c r="L4201" s="52">
        <f>IF(K4201="","",IF($P4201=1,0,N($E4201)*IFERROR(INDEX(Products!$D$8:$D$307,MATCH($D4201,Products!$A$8:$A$307,0)),0)))</f>
        <v/>
      </c>
      <c r="M4201" s="52">
        <f>IF(OR(K4201="",$O4201=0),IF(K4201="","",0),IF($P4201=1,0,K4201*(N(INDEX(Settings!$E$11:$E$18,$O4201))+N(INDEX(Settings!$G$11:$G$18,$O4201)))+N(INDEX(Settings!$F$11:$F$18,$O4201))))</f>
        <v/>
      </c>
      <c r="N4201" s="53">
        <f>IF(K4201="","",K4201-L4201-M4201-N($I4201)-$P4201*N(Settings!$D$20))</f>
        <v/>
      </c>
      <c r="O4201">
        <f>IF($C4201="",0,IFERROR(MATCH($C4201,Settings!$D$11:$D$18,0),0))</f>
        <v/>
      </c>
      <c r="P4201">
        <f>IF(LOWER(TRIM($J4201&amp;""))="x",1,0)</f>
        <v/>
      </c>
    </row>
    <row r="4202">
      <c r="A4202" s="49" t="n"/>
      <c r="B4202" s="50" t="n"/>
      <c r="C4202" s="50" t="n"/>
      <c r="D4202" s="50" t="n"/>
      <c r="E4202" s="50" t="n"/>
      <c r="F4202" s="51" t="n"/>
      <c r="G4202" s="51" t="n"/>
      <c r="H4202" s="51" t="n"/>
      <c r="I4202" s="51" t="n"/>
      <c r="J4202" s="50" t="n"/>
      <c r="K4202" s="52">
        <f>IF(OR($A4202="",$E4202=""),"",IF($P4202=1,0,N($E4202)*N($F4202)-N($G4202)+N($H4202)))</f>
        <v/>
      </c>
      <c r="L4202" s="52">
        <f>IF(K4202="","",IF($P4202=1,0,N($E4202)*IFERROR(INDEX(Products!$D$8:$D$307,MATCH($D4202,Products!$A$8:$A$307,0)),0)))</f>
        <v/>
      </c>
      <c r="M4202" s="52">
        <f>IF(OR(K4202="",$O4202=0),IF(K4202="","",0),IF($P4202=1,0,K4202*(N(INDEX(Settings!$E$11:$E$18,$O4202))+N(INDEX(Settings!$G$11:$G$18,$O4202)))+N(INDEX(Settings!$F$11:$F$18,$O4202))))</f>
        <v/>
      </c>
      <c r="N4202" s="53">
        <f>IF(K4202="","",K4202-L4202-M4202-N($I4202)-$P4202*N(Settings!$D$20))</f>
        <v/>
      </c>
      <c r="O4202">
        <f>IF($C4202="",0,IFERROR(MATCH($C4202,Settings!$D$11:$D$18,0),0))</f>
        <v/>
      </c>
      <c r="P4202">
        <f>IF(LOWER(TRIM($J4202&amp;""))="x",1,0)</f>
        <v/>
      </c>
    </row>
    <row r="4203">
      <c r="A4203" s="49" t="n"/>
      <c r="B4203" s="50" t="n"/>
      <c r="C4203" s="50" t="n"/>
      <c r="D4203" s="50" t="n"/>
      <c r="E4203" s="50" t="n"/>
      <c r="F4203" s="51" t="n"/>
      <c r="G4203" s="51" t="n"/>
      <c r="H4203" s="51" t="n"/>
      <c r="I4203" s="51" t="n"/>
      <c r="J4203" s="50" t="n"/>
      <c r="K4203" s="52">
        <f>IF(OR($A4203="",$E4203=""),"",IF($P4203=1,0,N($E4203)*N($F4203)-N($G4203)+N($H4203)))</f>
        <v/>
      </c>
      <c r="L4203" s="52">
        <f>IF(K4203="","",IF($P4203=1,0,N($E4203)*IFERROR(INDEX(Products!$D$8:$D$307,MATCH($D4203,Products!$A$8:$A$307,0)),0)))</f>
        <v/>
      </c>
      <c r="M4203" s="52">
        <f>IF(OR(K4203="",$O4203=0),IF(K4203="","",0),IF($P4203=1,0,K4203*(N(INDEX(Settings!$E$11:$E$18,$O4203))+N(INDEX(Settings!$G$11:$G$18,$O4203)))+N(INDEX(Settings!$F$11:$F$18,$O4203))))</f>
        <v/>
      </c>
      <c r="N4203" s="53">
        <f>IF(K4203="","",K4203-L4203-M4203-N($I4203)-$P4203*N(Settings!$D$20))</f>
        <v/>
      </c>
      <c r="O4203">
        <f>IF($C4203="",0,IFERROR(MATCH($C4203,Settings!$D$11:$D$18,0),0))</f>
        <v/>
      </c>
      <c r="P4203">
        <f>IF(LOWER(TRIM($J4203&amp;""))="x",1,0)</f>
        <v/>
      </c>
    </row>
    <row r="4204">
      <c r="A4204" s="49" t="n"/>
      <c r="B4204" s="50" t="n"/>
      <c r="C4204" s="50" t="n"/>
      <c r="D4204" s="50" t="n"/>
      <c r="E4204" s="50" t="n"/>
      <c r="F4204" s="51" t="n"/>
      <c r="G4204" s="51" t="n"/>
      <c r="H4204" s="51" t="n"/>
      <c r="I4204" s="51" t="n"/>
      <c r="J4204" s="50" t="n"/>
      <c r="K4204" s="52">
        <f>IF(OR($A4204="",$E4204=""),"",IF($P4204=1,0,N($E4204)*N($F4204)-N($G4204)+N($H4204)))</f>
        <v/>
      </c>
      <c r="L4204" s="52">
        <f>IF(K4204="","",IF($P4204=1,0,N($E4204)*IFERROR(INDEX(Products!$D$8:$D$307,MATCH($D4204,Products!$A$8:$A$307,0)),0)))</f>
        <v/>
      </c>
      <c r="M4204" s="52">
        <f>IF(OR(K4204="",$O4204=0),IF(K4204="","",0),IF($P4204=1,0,K4204*(N(INDEX(Settings!$E$11:$E$18,$O4204))+N(INDEX(Settings!$G$11:$G$18,$O4204)))+N(INDEX(Settings!$F$11:$F$18,$O4204))))</f>
        <v/>
      </c>
      <c r="N4204" s="53">
        <f>IF(K4204="","",K4204-L4204-M4204-N($I4204)-$P4204*N(Settings!$D$20))</f>
        <v/>
      </c>
      <c r="O4204">
        <f>IF($C4204="",0,IFERROR(MATCH($C4204,Settings!$D$11:$D$18,0),0))</f>
        <v/>
      </c>
      <c r="P4204">
        <f>IF(LOWER(TRIM($J4204&amp;""))="x",1,0)</f>
        <v/>
      </c>
    </row>
    <row r="4205">
      <c r="A4205" s="49" t="n"/>
      <c r="B4205" s="50" t="n"/>
      <c r="C4205" s="50" t="n"/>
      <c r="D4205" s="50" t="n"/>
      <c r="E4205" s="50" t="n"/>
      <c r="F4205" s="51" t="n"/>
      <c r="G4205" s="51" t="n"/>
      <c r="H4205" s="51" t="n"/>
      <c r="I4205" s="51" t="n"/>
      <c r="J4205" s="50" t="n"/>
      <c r="K4205" s="52">
        <f>IF(OR($A4205="",$E4205=""),"",IF($P4205=1,0,N($E4205)*N($F4205)-N($G4205)+N($H4205)))</f>
        <v/>
      </c>
      <c r="L4205" s="52">
        <f>IF(K4205="","",IF($P4205=1,0,N($E4205)*IFERROR(INDEX(Products!$D$8:$D$307,MATCH($D4205,Products!$A$8:$A$307,0)),0)))</f>
        <v/>
      </c>
      <c r="M4205" s="52">
        <f>IF(OR(K4205="",$O4205=0),IF(K4205="","",0),IF($P4205=1,0,K4205*(N(INDEX(Settings!$E$11:$E$18,$O4205))+N(INDEX(Settings!$G$11:$G$18,$O4205)))+N(INDEX(Settings!$F$11:$F$18,$O4205))))</f>
        <v/>
      </c>
      <c r="N4205" s="53">
        <f>IF(K4205="","",K4205-L4205-M4205-N($I4205)-$P4205*N(Settings!$D$20))</f>
        <v/>
      </c>
      <c r="O4205">
        <f>IF($C4205="",0,IFERROR(MATCH($C4205,Settings!$D$11:$D$18,0),0))</f>
        <v/>
      </c>
      <c r="P4205">
        <f>IF(LOWER(TRIM($J4205&amp;""))="x",1,0)</f>
        <v/>
      </c>
    </row>
    <row r="4206">
      <c r="A4206" s="49" t="n"/>
      <c r="B4206" s="50" t="n"/>
      <c r="C4206" s="50" t="n"/>
      <c r="D4206" s="50" t="n"/>
      <c r="E4206" s="50" t="n"/>
      <c r="F4206" s="51" t="n"/>
      <c r="G4206" s="51" t="n"/>
      <c r="H4206" s="51" t="n"/>
      <c r="I4206" s="51" t="n"/>
      <c r="J4206" s="50" t="n"/>
      <c r="K4206" s="52">
        <f>IF(OR($A4206="",$E4206=""),"",IF($P4206=1,0,N($E4206)*N($F4206)-N($G4206)+N($H4206)))</f>
        <v/>
      </c>
      <c r="L4206" s="52">
        <f>IF(K4206="","",IF($P4206=1,0,N($E4206)*IFERROR(INDEX(Products!$D$8:$D$307,MATCH($D4206,Products!$A$8:$A$307,0)),0)))</f>
        <v/>
      </c>
      <c r="M4206" s="52">
        <f>IF(OR(K4206="",$O4206=0),IF(K4206="","",0),IF($P4206=1,0,K4206*(N(INDEX(Settings!$E$11:$E$18,$O4206))+N(INDEX(Settings!$G$11:$G$18,$O4206)))+N(INDEX(Settings!$F$11:$F$18,$O4206))))</f>
        <v/>
      </c>
      <c r="N4206" s="53">
        <f>IF(K4206="","",K4206-L4206-M4206-N($I4206)-$P4206*N(Settings!$D$20))</f>
        <v/>
      </c>
      <c r="O4206">
        <f>IF($C4206="",0,IFERROR(MATCH($C4206,Settings!$D$11:$D$18,0),0))</f>
        <v/>
      </c>
      <c r="P4206">
        <f>IF(LOWER(TRIM($J4206&amp;""))="x",1,0)</f>
        <v/>
      </c>
    </row>
    <row r="4207">
      <c r="A4207" s="49" t="n"/>
      <c r="B4207" s="50" t="n"/>
      <c r="C4207" s="50" t="n"/>
      <c r="D4207" s="50" t="n"/>
      <c r="E4207" s="50" t="n"/>
      <c r="F4207" s="51" t="n"/>
      <c r="G4207" s="51" t="n"/>
      <c r="H4207" s="51" t="n"/>
      <c r="I4207" s="51" t="n"/>
      <c r="J4207" s="50" t="n"/>
      <c r="K4207" s="52">
        <f>IF(OR($A4207="",$E4207=""),"",IF($P4207=1,0,N($E4207)*N($F4207)-N($G4207)+N($H4207)))</f>
        <v/>
      </c>
      <c r="L4207" s="52">
        <f>IF(K4207="","",IF($P4207=1,0,N($E4207)*IFERROR(INDEX(Products!$D$8:$D$307,MATCH($D4207,Products!$A$8:$A$307,0)),0)))</f>
        <v/>
      </c>
      <c r="M4207" s="52">
        <f>IF(OR(K4207="",$O4207=0),IF(K4207="","",0),IF($P4207=1,0,K4207*(N(INDEX(Settings!$E$11:$E$18,$O4207))+N(INDEX(Settings!$G$11:$G$18,$O4207)))+N(INDEX(Settings!$F$11:$F$18,$O4207))))</f>
        <v/>
      </c>
      <c r="N4207" s="53">
        <f>IF(K4207="","",K4207-L4207-M4207-N($I4207)-$P4207*N(Settings!$D$20))</f>
        <v/>
      </c>
      <c r="O4207">
        <f>IF($C4207="",0,IFERROR(MATCH($C4207,Settings!$D$11:$D$18,0),0))</f>
        <v/>
      </c>
      <c r="P4207">
        <f>IF(LOWER(TRIM($J4207&amp;""))="x",1,0)</f>
        <v/>
      </c>
    </row>
    <row r="4208">
      <c r="A4208" s="49" t="n"/>
      <c r="B4208" s="50" t="n"/>
      <c r="C4208" s="50" t="n"/>
      <c r="D4208" s="50" t="n"/>
      <c r="E4208" s="50" t="n"/>
      <c r="F4208" s="51" t="n"/>
      <c r="G4208" s="51" t="n"/>
      <c r="H4208" s="51" t="n"/>
      <c r="I4208" s="51" t="n"/>
      <c r="J4208" s="50" t="n"/>
      <c r="K4208" s="52">
        <f>IF(OR($A4208="",$E4208=""),"",IF($P4208=1,0,N($E4208)*N($F4208)-N($G4208)+N($H4208)))</f>
        <v/>
      </c>
      <c r="L4208" s="52">
        <f>IF(K4208="","",IF($P4208=1,0,N($E4208)*IFERROR(INDEX(Products!$D$8:$D$307,MATCH($D4208,Products!$A$8:$A$307,0)),0)))</f>
        <v/>
      </c>
      <c r="M4208" s="52">
        <f>IF(OR(K4208="",$O4208=0),IF(K4208="","",0),IF($P4208=1,0,K4208*(N(INDEX(Settings!$E$11:$E$18,$O4208))+N(INDEX(Settings!$G$11:$G$18,$O4208)))+N(INDEX(Settings!$F$11:$F$18,$O4208))))</f>
        <v/>
      </c>
      <c r="N4208" s="53">
        <f>IF(K4208="","",K4208-L4208-M4208-N($I4208)-$P4208*N(Settings!$D$20))</f>
        <v/>
      </c>
      <c r="O4208">
        <f>IF($C4208="",0,IFERROR(MATCH($C4208,Settings!$D$11:$D$18,0),0))</f>
        <v/>
      </c>
      <c r="P4208">
        <f>IF(LOWER(TRIM($J4208&amp;""))="x",1,0)</f>
        <v/>
      </c>
    </row>
    <row r="4209">
      <c r="A4209" s="49" t="n"/>
      <c r="B4209" s="50" t="n"/>
      <c r="C4209" s="50" t="n"/>
      <c r="D4209" s="50" t="n"/>
      <c r="E4209" s="50" t="n"/>
      <c r="F4209" s="51" t="n"/>
      <c r="G4209" s="51" t="n"/>
      <c r="H4209" s="51" t="n"/>
      <c r="I4209" s="51" t="n"/>
      <c r="J4209" s="50" t="n"/>
      <c r="K4209" s="52">
        <f>IF(OR($A4209="",$E4209=""),"",IF($P4209=1,0,N($E4209)*N($F4209)-N($G4209)+N($H4209)))</f>
        <v/>
      </c>
      <c r="L4209" s="52">
        <f>IF(K4209="","",IF($P4209=1,0,N($E4209)*IFERROR(INDEX(Products!$D$8:$D$307,MATCH($D4209,Products!$A$8:$A$307,0)),0)))</f>
        <v/>
      </c>
      <c r="M4209" s="52">
        <f>IF(OR(K4209="",$O4209=0),IF(K4209="","",0),IF($P4209=1,0,K4209*(N(INDEX(Settings!$E$11:$E$18,$O4209))+N(INDEX(Settings!$G$11:$G$18,$O4209)))+N(INDEX(Settings!$F$11:$F$18,$O4209))))</f>
        <v/>
      </c>
      <c r="N4209" s="53">
        <f>IF(K4209="","",K4209-L4209-M4209-N($I4209)-$P4209*N(Settings!$D$20))</f>
        <v/>
      </c>
      <c r="O4209">
        <f>IF($C4209="",0,IFERROR(MATCH($C4209,Settings!$D$11:$D$18,0),0))</f>
        <v/>
      </c>
      <c r="P4209">
        <f>IF(LOWER(TRIM($J4209&amp;""))="x",1,0)</f>
        <v/>
      </c>
    </row>
    <row r="4210">
      <c r="A4210" s="49" t="n"/>
      <c r="B4210" s="50" t="n"/>
      <c r="C4210" s="50" t="n"/>
      <c r="D4210" s="50" t="n"/>
      <c r="E4210" s="50" t="n"/>
      <c r="F4210" s="51" t="n"/>
      <c r="G4210" s="51" t="n"/>
      <c r="H4210" s="51" t="n"/>
      <c r="I4210" s="51" t="n"/>
      <c r="J4210" s="50" t="n"/>
      <c r="K4210" s="52">
        <f>IF(OR($A4210="",$E4210=""),"",IF($P4210=1,0,N($E4210)*N($F4210)-N($G4210)+N($H4210)))</f>
        <v/>
      </c>
      <c r="L4210" s="52">
        <f>IF(K4210="","",IF($P4210=1,0,N($E4210)*IFERROR(INDEX(Products!$D$8:$D$307,MATCH($D4210,Products!$A$8:$A$307,0)),0)))</f>
        <v/>
      </c>
      <c r="M4210" s="52">
        <f>IF(OR(K4210="",$O4210=0),IF(K4210="","",0),IF($P4210=1,0,K4210*(N(INDEX(Settings!$E$11:$E$18,$O4210))+N(INDEX(Settings!$G$11:$G$18,$O4210)))+N(INDEX(Settings!$F$11:$F$18,$O4210))))</f>
        <v/>
      </c>
      <c r="N4210" s="53">
        <f>IF(K4210="","",K4210-L4210-M4210-N($I4210)-$P4210*N(Settings!$D$20))</f>
        <v/>
      </c>
      <c r="O4210">
        <f>IF($C4210="",0,IFERROR(MATCH($C4210,Settings!$D$11:$D$18,0),0))</f>
        <v/>
      </c>
      <c r="P4210">
        <f>IF(LOWER(TRIM($J4210&amp;""))="x",1,0)</f>
        <v/>
      </c>
    </row>
    <row r="4211">
      <c r="A4211" s="49" t="n"/>
      <c r="B4211" s="50" t="n"/>
      <c r="C4211" s="50" t="n"/>
      <c r="D4211" s="50" t="n"/>
      <c r="E4211" s="50" t="n"/>
      <c r="F4211" s="51" t="n"/>
      <c r="G4211" s="51" t="n"/>
      <c r="H4211" s="51" t="n"/>
      <c r="I4211" s="51" t="n"/>
      <c r="J4211" s="50" t="n"/>
      <c r="K4211" s="52">
        <f>IF(OR($A4211="",$E4211=""),"",IF($P4211=1,0,N($E4211)*N($F4211)-N($G4211)+N($H4211)))</f>
        <v/>
      </c>
      <c r="L4211" s="52">
        <f>IF(K4211="","",IF($P4211=1,0,N($E4211)*IFERROR(INDEX(Products!$D$8:$D$307,MATCH($D4211,Products!$A$8:$A$307,0)),0)))</f>
        <v/>
      </c>
      <c r="M4211" s="52">
        <f>IF(OR(K4211="",$O4211=0),IF(K4211="","",0),IF($P4211=1,0,K4211*(N(INDEX(Settings!$E$11:$E$18,$O4211))+N(INDEX(Settings!$G$11:$G$18,$O4211)))+N(INDEX(Settings!$F$11:$F$18,$O4211))))</f>
        <v/>
      </c>
      <c r="N4211" s="53">
        <f>IF(K4211="","",K4211-L4211-M4211-N($I4211)-$P4211*N(Settings!$D$20))</f>
        <v/>
      </c>
      <c r="O4211">
        <f>IF($C4211="",0,IFERROR(MATCH($C4211,Settings!$D$11:$D$18,0),0))</f>
        <v/>
      </c>
      <c r="P4211">
        <f>IF(LOWER(TRIM($J4211&amp;""))="x",1,0)</f>
        <v/>
      </c>
    </row>
    <row r="4212">
      <c r="A4212" s="49" t="n"/>
      <c r="B4212" s="50" t="n"/>
      <c r="C4212" s="50" t="n"/>
      <c r="D4212" s="50" t="n"/>
      <c r="E4212" s="50" t="n"/>
      <c r="F4212" s="51" t="n"/>
      <c r="G4212" s="51" t="n"/>
      <c r="H4212" s="51" t="n"/>
      <c r="I4212" s="51" t="n"/>
      <c r="J4212" s="50" t="n"/>
      <c r="K4212" s="52">
        <f>IF(OR($A4212="",$E4212=""),"",IF($P4212=1,0,N($E4212)*N($F4212)-N($G4212)+N($H4212)))</f>
        <v/>
      </c>
      <c r="L4212" s="52">
        <f>IF(K4212="","",IF($P4212=1,0,N($E4212)*IFERROR(INDEX(Products!$D$8:$D$307,MATCH($D4212,Products!$A$8:$A$307,0)),0)))</f>
        <v/>
      </c>
      <c r="M4212" s="52">
        <f>IF(OR(K4212="",$O4212=0),IF(K4212="","",0),IF($P4212=1,0,K4212*(N(INDEX(Settings!$E$11:$E$18,$O4212))+N(INDEX(Settings!$G$11:$G$18,$O4212)))+N(INDEX(Settings!$F$11:$F$18,$O4212))))</f>
        <v/>
      </c>
      <c r="N4212" s="53">
        <f>IF(K4212="","",K4212-L4212-M4212-N($I4212)-$P4212*N(Settings!$D$20))</f>
        <v/>
      </c>
      <c r="O4212">
        <f>IF($C4212="",0,IFERROR(MATCH($C4212,Settings!$D$11:$D$18,0),0))</f>
        <v/>
      </c>
      <c r="P4212">
        <f>IF(LOWER(TRIM($J4212&amp;""))="x",1,0)</f>
        <v/>
      </c>
    </row>
    <row r="4213">
      <c r="A4213" s="49" t="n"/>
      <c r="B4213" s="50" t="n"/>
      <c r="C4213" s="50" t="n"/>
      <c r="D4213" s="50" t="n"/>
      <c r="E4213" s="50" t="n"/>
      <c r="F4213" s="51" t="n"/>
      <c r="G4213" s="51" t="n"/>
      <c r="H4213" s="51" t="n"/>
      <c r="I4213" s="51" t="n"/>
      <c r="J4213" s="50" t="n"/>
      <c r="K4213" s="52">
        <f>IF(OR($A4213="",$E4213=""),"",IF($P4213=1,0,N($E4213)*N($F4213)-N($G4213)+N($H4213)))</f>
        <v/>
      </c>
      <c r="L4213" s="52">
        <f>IF(K4213="","",IF($P4213=1,0,N($E4213)*IFERROR(INDEX(Products!$D$8:$D$307,MATCH($D4213,Products!$A$8:$A$307,0)),0)))</f>
        <v/>
      </c>
      <c r="M4213" s="52">
        <f>IF(OR(K4213="",$O4213=0),IF(K4213="","",0),IF($P4213=1,0,K4213*(N(INDEX(Settings!$E$11:$E$18,$O4213))+N(INDEX(Settings!$G$11:$G$18,$O4213)))+N(INDEX(Settings!$F$11:$F$18,$O4213))))</f>
        <v/>
      </c>
      <c r="N4213" s="53">
        <f>IF(K4213="","",K4213-L4213-M4213-N($I4213)-$P4213*N(Settings!$D$20))</f>
        <v/>
      </c>
      <c r="O4213">
        <f>IF($C4213="",0,IFERROR(MATCH($C4213,Settings!$D$11:$D$18,0),0))</f>
        <v/>
      </c>
      <c r="P4213">
        <f>IF(LOWER(TRIM($J4213&amp;""))="x",1,0)</f>
        <v/>
      </c>
    </row>
    <row r="4214">
      <c r="A4214" s="49" t="n"/>
      <c r="B4214" s="50" t="n"/>
      <c r="C4214" s="50" t="n"/>
      <c r="D4214" s="50" t="n"/>
      <c r="E4214" s="50" t="n"/>
      <c r="F4214" s="51" t="n"/>
      <c r="G4214" s="51" t="n"/>
      <c r="H4214" s="51" t="n"/>
      <c r="I4214" s="51" t="n"/>
      <c r="J4214" s="50" t="n"/>
      <c r="K4214" s="52">
        <f>IF(OR($A4214="",$E4214=""),"",IF($P4214=1,0,N($E4214)*N($F4214)-N($G4214)+N($H4214)))</f>
        <v/>
      </c>
      <c r="L4214" s="52">
        <f>IF(K4214="","",IF($P4214=1,0,N($E4214)*IFERROR(INDEX(Products!$D$8:$D$307,MATCH($D4214,Products!$A$8:$A$307,0)),0)))</f>
        <v/>
      </c>
      <c r="M4214" s="52">
        <f>IF(OR(K4214="",$O4214=0),IF(K4214="","",0),IF($P4214=1,0,K4214*(N(INDEX(Settings!$E$11:$E$18,$O4214))+N(INDEX(Settings!$G$11:$G$18,$O4214)))+N(INDEX(Settings!$F$11:$F$18,$O4214))))</f>
        <v/>
      </c>
      <c r="N4214" s="53">
        <f>IF(K4214="","",K4214-L4214-M4214-N($I4214)-$P4214*N(Settings!$D$20))</f>
        <v/>
      </c>
      <c r="O4214">
        <f>IF($C4214="",0,IFERROR(MATCH($C4214,Settings!$D$11:$D$18,0),0))</f>
        <v/>
      </c>
      <c r="P4214">
        <f>IF(LOWER(TRIM($J4214&amp;""))="x",1,0)</f>
        <v/>
      </c>
    </row>
    <row r="4215">
      <c r="A4215" s="49" t="n"/>
      <c r="B4215" s="50" t="n"/>
      <c r="C4215" s="50" t="n"/>
      <c r="D4215" s="50" t="n"/>
      <c r="E4215" s="50" t="n"/>
      <c r="F4215" s="51" t="n"/>
      <c r="G4215" s="51" t="n"/>
      <c r="H4215" s="51" t="n"/>
      <c r="I4215" s="51" t="n"/>
      <c r="J4215" s="50" t="n"/>
      <c r="K4215" s="52">
        <f>IF(OR($A4215="",$E4215=""),"",IF($P4215=1,0,N($E4215)*N($F4215)-N($G4215)+N($H4215)))</f>
        <v/>
      </c>
      <c r="L4215" s="52">
        <f>IF(K4215="","",IF($P4215=1,0,N($E4215)*IFERROR(INDEX(Products!$D$8:$D$307,MATCH($D4215,Products!$A$8:$A$307,0)),0)))</f>
        <v/>
      </c>
      <c r="M4215" s="52">
        <f>IF(OR(K4215="",$O4215=0),IF(K4215="","",0),IF($P4215=1,0,K4215*(N(INDEX(Settings!$E$11:$E$18,$O4215))+N(INDEX(Settings!$G$11:$G$18,$O4215)))+N(INDEX(Settings!$F$11:$F$18,$O4215))))</f>
        <v/>
      </c>
      <c r="N4215" s="53">
        <f>IF(K4215="","",K4215-L4215-M4215-N($I4215)-$P4215*N(Settings!$D$20))</f>
        <v/>
      </c>
      <c r="O4215">
        <f>IF($C4215="",0,IFERROR(MATCH($C4215,Settings!$D$11:$D$18,0),0))</f>
        <v/>
      </c>
      <c r="P4215">
        <f>IF(LOWER(TRIM($J4215&amp;""))="x",1,0)</f>
        <v/>
      </c>
    </row>
    <row r="4216">
      <c r="A4216" s="49" t="n"/>
      <c r="B4216" s="50" t="n"/>
      <c r="C4216" s="50" t="n"/>
      <c r="D4216" s="50" t="n"/>
      <c r="E4216" s="50" t="n"/>
      <c r="F4216" s="51" t="n"/>
      <c r="G4216" s="51" t="n"/>
      <c r="H4216" s="51" t="n"/>
      <c r="I4216" s="51" t="n"/>
      <c r="J4216" s="50" t="n"/>
      <c r="K4216" s="52">
        <f>IF(OR($A4216="",$E4216=""),"",IF($P4216=1,0,N($E4216)*N($F4216)-N($G4216)+N($H4216)))</f>
        <v/>
      </c>
      <c r="L4216" s="52">
        <f>IF(K4216="","",IF($P4216=1,0,N($E4216)*IFERROR(INDEX(Products!$D$8:$D$307,MATCH($D4216,Products!$A$8:$A$307,0)),0)))</f>
        <v/>
      </c>
      <c r="M4216" s="52">
        <f>IF(OR(K4216="",$O4216=0),IF(K4216="","",0),IF($P4216=1,0,K4216*(N(INDEX(Settings!$E$11:$E$18,$O4216))+N(INDEX(Settings!$G$11:$G$18,$O4216)))+N(INDEX(Settings!$F$11:$F$18,$O4216))))</f>
        <v/>
      </c>
      <c r="N4216" s="53">
        <f>IF(K4216="","",K4216-L4216-M4216-N($I4216)-$P4216*N(Settings!$D$20))</f>
        <v/>
      </c>
      <c r="O4216">
        <f>IF($C4216="",0,IFERROR(MATCH($C4216,Settings!$D$11:$D$18,0),0))</f>
        <v/>
      </c>
      <c r="P4216">
        <f>IF(LOWER(TRIM($J4216&amp;""))="x",1,0)</f>
        <v/>
      </c>
    </row>
    <row r="4217">
      <c r="A4217" s="49" t="n"/>
      <c r="B4217" s="50" t="n"/>
      <c r="C4217" s="50" t="n"/>
      <c r="D4217" s="50" t="n"/>
      <c r="E4217" s="50" t="n"/>
      <c r="F4217" s="51" t="n"/>
      <c r="G4217" s="51" t="n"/>
      <c r="H4217" s="51" t="n"/>
      <c r="I4217" s="51" t="n"/>
      <c r="J4217" s="50" t="n"/>
      <c r="K4217" s="52">
        <f>IF(OR($A4217="",$E4217=""),"",IF($P4217=1,0,N($E4217)*N($F4217)-N($G4217)+N($H4217)))</f>
        <v/>
      </c>
      <c r="L4217" s="52">
        <f>IF(K4217="","",IF($P4217=1,0,N($E4217)*IFERROR(INDEX(Products!$D$8:$D$307,MATCH($D4217,Products!$A$8:$A$307,0)),0)))</f>
        <v/>
      </c>
      <c r="M4217" s="52">
        <f>IF(OR(K4217="",$O4217=0),IF(K4217="","",0),IF($P4217=1,0,K4217*(N(INDEX(Settings!$E$11:$E$18,$O4217))+N(INDEX(Settings!$G$11:$G$18,$O4217)))+N(INDEX(Settings!$F$11:$F$18,$O4217))))</f>
        <v/>
      </c>
      <c r="N4217" s="53">
        <f>IF(K4217="","",K4217-L4217-M4217-N($I4217)-$P4217*N(Settings!$D$20))</f>
        <v/>
      </c>
      <c r="O4217">
        <f>IF($C4217="",0,IFERROR(MATCH($C4217,Settings!$D$11:$D$18,0),0))</f>
        <v/>
      </c>
      <c r="P4217">
        <f>IF(LOWER(TRIM($J4217&amp;""))="x",1,0)</f>
        <v/>
      </c>
    </row>
    <row r="4218">
      <c r="A4218" s="49" t="n"/>
      <c r="B4218" s="50" t="n"/>
      <c r="C4218" s="50" t="n"/>
      <c r="D4218" s="50" t="n"/>
      <c r="E4218" s="50" t="n"/>
      <c r="F4218" s="51" t="n"/>
      <c r="G4218" s="51" t="n"/>
      <c r="H4218" s="51" t="n"/>
      <c r="I4218" s="51" t="n"/>
      <c r="J4218" s="50" t="n"/>
      <c r="K4218" s="52">
        <f>IF(OR($A4218="",$E4218=""),"",IF($P4218=1,0,N($E4218)*N($F4218)-N($G4218)+N($H4218)))</f>
        <v/>
      </c>
      <c r="L4218" s="52">
        <f>IF(K4218="","",IF($P4218=1,0,N($E4218)*IFERROR(INDEX(Products!$D$8:$D$307,MATCH($D4218,Products!$A$8:$A$307,0)),0)))</f>
        <v/>
      </c>
      <c r="M4218" s="52">
        <f>IF(OR(K4218="",$O4218=0),IF(K4218="","",0),IF($P4218=1,0,K4218*(N(INDEX(Settings!$E$11:$E$18,$O4218))+N(INDEX(Settings!$G$11:$G$18,$O4218)))+N(INDEX(Settings!$F$11:$F$18,$O4218))))</f>
        <v/>
      </c>
      <c r="N4218" s="53">
        <f>IF(K4218="","",K4218-L4218-M4218-N($I4218)-$P4218*N(Settings!$D$20))</f>
        <v/>
      </c>
      <c r="O4218">
        <f>IF($C4218="",0,IFERROR(MATCH($C4218,Settings!$D$11:$D$18,0),0))</f>
        <v/>
      </c>
      <c r="P4218">
        <f>IF(LOWER(TRIM($J4218&amp;""))="x",1,0)</f>
        <v/>
      </c>
    </row>
    <row r="4219">
      <c r="A4219" s="49" t="n"/>
      <c r="B4219" s="50" t="n"/>
      <c r="C4219" s="50" t="n"/>
      <c r="D4219" s="50" t="n"/>
      <c r="E4219" s="50" t="n"/>
      <c r="F4219" s="51" t="n"/>
      <c r="G4219" s="51" t="n"/>
      <c r="H4219" s="51" t="n"/>
      <c r="I4219" s="51" t="n"/>
      <c r="J4219" s="50" t="n"/>
      <c r="K4219" s="52">
        <f>IF(OR($A4219="",$E4219=""),"",IF($P4219=1,0,N($E4219)*N($F4219)-N($G4219)+N($H4219)))</f>
        <v/>
      </c>
      <c r="L4219" s="52">
        <f>IF(K4219="","",IF($P4219=1,0,N($E4219)*IFERROR(INDEX(Products!$D$8:$D$307,MATCH($D4219,Products!$A$8:$A$307,0)),0)))</f>
        <v/>
      </c>
      <c r="M4219" s="52">
        <f>IF(OR(K4219="",$O4219=0),IF(K4219="","",0),IF($P4219=1,0,K4219*(N(INDEX(Settings!$E$11:$E$18,$O4219))+N(INDEX(Settings!$G$11:$G$18,$O4219)))+N(INDEX(Settings!$F$11:$F$18,$O4219))))</f>
        <v/>
      </c>
      <c r="N4219" s="53">
        <f>IF(K4219="","",K4219-L4219-M4219-N($I4219)-$P4219*N(Settings!$D$20))</f>
        <v/>
      </c>
      <c r="O4219">
        <f>IF($C4219="",0,IFERROR(MATCH($C4219,Settings!$D$11:$D$18,0),0))</f>
        <v/>
      </c>
      <c r="P4219">
        <f>IF(LOWER(TRIM($J4219&amp;""))="x",1,0)</f>
        <v/>
      </c>
    </row>
    <row r="4220">
      <c r="A4220" s="49" t="n"/>
      <c r="B4220" s="50" t="n"/>
      <c r="C4220" s="50" t="n"/>
      <c r="D4220" s="50" t="n"/>
      <c r="E4220" s="50" t="n"/>
      <c r="F4220" s="51" t="n"/>
      <c r="G4220" s="51" t="n"/>
      <c r="H4220" s="51" t="n"/>
      <c r="I4220" s="51" t="n"/>
      <c r="J4220" s="50" t="n"/>
      <c r="K4220" s="52">
        <f>IF(OR($A4220="",$E4220=""),"",IF($P4220=1,0,N($E4220)*N($F4220)-N($G4220)+N($H4220)))</f>
        <v/>
      </c>
      <c r="L4220" s="52">
        <f>IF(K4220="","",IF($P4220=1,0,N($E4220)*IFERROR(INDEX(Products!$D$8:$D$307,MATCH($D4220,Products!$A$8:$A$307,0)),0)))</f>
        <v/>
      </c>
      <c r="M4220" s="52">
        <f>IF(OR(K4220="",$O4220=0),IF(K4220="","",0),IF($P4220=1,0,K4220*(N(INDEX(Settings!$E$11:$E$18,$O4220))+N(INDEX(Settings!$G$11:$G$18,$O4220)))+N(INDEX(Settings!$F$11:$F$18,$O4220))))</f>
        <v/>
      </c>
      <c r="N4220" s="53">
        <f>IF(K4220="","",K4220-L4220-M4220-N($I4220)-$P4220*N(Settings!$D$20))</f>
        <v/>
      </c>
      <c r="O4220">
        <f>IF($C4220="",0,IFERROR(MATCH($C4220,Settings!$D$11:$D$18,0),0))</f>
        <v/>
      </c>
      <c r="P4220">
        <f>IF(LOWER(TRIM($J4220&amp;""))="x",1,0)</f>
        <v/>
      </c>
    </row>
    <row r="4221">
      <c r="A4221" s="49" t="n"/>
      <c r="B4221" s="50" t="n"/>
      <c r="C4221" s="50" t="n"/>
      <c r="D4221" s="50" t="n"/>
      <c r="E4221" s="50" t="n"/>
      <c r="F4221" s="51" t="n"/>
      <c r="G4221" s="51" t="n"/>
      <c r="H4221" s="51" t="n"/>
      <c r="I4221" s="51" t="n"/>
      <c r="J4221" s="50" t="n"/>
      <c r="K4221" s="52">
        <f>IF(OR($A4221="",$E4221=""),"",IF($P4221=1,0,N($E4221)*N($F4221)-N($G4221)+N($H4221)))</f>
        <v/>
      </c>
      <c r="L4221" s="52">
        <f>IF(K4221="","",IF($P4221=1,0,N($E4221)*IFERROR(INDEX(Products!$D$8:$D$307,MATCH($D4221,Products!$A$8:$A$307,0)),0)))</f>
        <v/>
      </c>
      <c r="M4221" s="52">
        <f>IF(OR(K4221="",$O4221=0),IF(K4221="","",0),IF($P4221=1,0,K4221*(N(INDEX(Settings!$E$11:$E$18,$O4221))+N(INDEX(Settings!$G$11:$G$18,$O4221)))+N(INDEX(Settings!$F$11:$F$18,$O4221))))</f>
        <v/>
      </c>
      <c r="N4221" s="53">
        <f>IF(K4221="","",K4221-L4221-M4221-N($I4221)-$P4221*N(Settings!$D$20))</f>
        <v/>
      </c>
      <c r="O4221">
        <f>IF($C4221="",0,IFERROR(MATCH($C4221,Settings!$D$11:$D$18,0),0))</f>
        <v/>
      </c>
      <c r="P4221">
        <f>IF(LOWER(TRIM($J4221&amp;""))="x",1,0)</f>
        <v/>
      </c>
    </row>
    <row r="4222">
      <c r="A4222" s="49" t="n"/>
      <c r="B4222" s="50" t="n"/>
      <c r="C4222" s="50" t="n"/>
      <c r="D4222" s="50" t="n"/>
      <c r="E4222" s="50" t="n"/>
      <c r="F4222" s="51" t="n"/>
      <c r="G4222" s="51" t="n"/>
      <c r="H4222" s="51" t="n"/>
      <c r="I4222" s="51" t="n"/>
      <c r="J4222" s="50" t="n"/>
      <c r="K4222" s="52">
        <f>IF(OR($A4222="",$E4222=""),"",IF($P4222=1,0,N($E4222)*N($F4222)-N($G4222)+N($H4222)))</f>
        <v/>
      </c>
      <c r="L4222" s="52">
        <f>IF(K4222="","",IF($P4222=1,0,N($E4222)*IFERROR(INDEX(Products!$D$8:$D$307,MATCH($D4222,Products!$A$8:$A$307,0)),0)))</f>
        <v/>
      </c>
      <c r="M4222" s="52">
        <f>IF(OR(K4222="",$O4222=0),IF(K4222="","",0),IF($P4222=1,0,K4222*(N(INDEX(Settings!$E$11:$E$18,$O4222))+N(INDEX(Settings!$G$11:$G$18,$O4222)))+N(INDEX(Settings!$F$11:$F$18,$O4222))))</f>
        <v/>
      </c>
      <c r="N4222" s="53">
        <f>IF(K4222="","",K4222-L4222-M4222-N($I4222)-$P4222*N(Settings!$D$20))</f>
        <v/>
      </c>
      <c r="O4222">
        <f>IF($C4222="",0,IFERROR(MATCH($C4222,Settings!$D$11:$D$18,0),0))</f>
        <v/>
      </c>
      <c r="P4222">
        <f>IF(LOWER(TRIM($J4222&amp;""))="x",1,0)</f>
        <v/>
      </c>
    </row>
    <row r="4223">
      <c r="A4223" s="49" t="n"/>
      <c r="B4223" s="50" t="n"/>
      <c r="C4223" s="50" t="n"/>
      <c r="D4223" s="50" t="n"/>
      <c r="E4223" s="50" t="n"/>
      <c r="F4223" s="51" t="n"/>
      <c r="G4223" s="51" t="n"/>
      <c r="H4223" s="51" t="n"/>
      <c r="I4223" s="51" t="n"/>
      <c r="J4223" s="50" t="n"/>
      <c r="K4223" s="52">
        <f>IF(OR($A4223="",$E4223=""),"",IF($P4223=1,0,N($E4223)*N($F4223)-N($G4223)+N($H4223)))</f>
        <v/>
      </c>
      <c r="L4223" s="52">
        <f>IF(K4223="","",IF($P4223=1,0,N($E4223)*IFERROR(INDEX(Products!$D$8:$D$307,MATCH($D4223,Products!$A$8:$A$307,0)),0)))</f>
        <v/>
      </c>
      <c r="M4223" s="52">
        <f>IF(OR(K4223="",$O4223=0),IF(K4223="","",0),IF($P4223=1,0,K4223*(N(INDEX(Settings!$E$11:$E$18,$O4223))+N(INDEX(Settings!$G$11:$G$18,$O4223)))+N(INDEX(Settings!$F$11:$F$18,$O4223))))</f>
        <v/>
      </c>
      <c r="N4223" s="53">
        <f>IF(K4223="","",K4223-L4223-M4223-N($I4223)-$P4223*N(Settings!$D$20))</f>
        <v/>
      </c>
      <c r="O4223">
        <f>IF($C4223="",0,IFERROR(MATCH($C4223,Settings!$D$11:$D$18,0),0))</f>
        <v/>
      </c>
      <c r="P4223">
        <f>IF(LOWER(TRIM($J4223&amp;""))="x",1,0)</f>
        <v/>
      </c>
    </row>
    <row r="4224">
      <c r="A4224" s="49" t="n"/>
      <c r="B4224" s="50" t="n"/>
      <c r="C4224" s="50" t="n"/>
      <c r="D4224" s="50" t="n"/>
      <c r="E4224" s="50" t="n"/>
      <c r="F4224" s="51" t="n"/>
      <c r="G4224" s="51" t="n"/>
      <c r="H4224" s="51" t="n"/>
      <c r="I4224" s="51" t="n"/>
      <c r="J4224" s="50" t="n"/>
      <c r="K4224" s="52">
        <f>IF(OR($A4224="",$E4224=""),"",IF($P4224=1,0,N($E4224)*N($F4224)-N($G4224)+N($H4224)))</f>
        <v/>
      </c>
      <c r="L4224" s="52">
        <f>IF(K4224="","",IF($P4224=1,0,N($E4224)*IFERROR(INDEX(Products!$D$8:$D$307,MATCH($D4224,Products!$A$8:$A$307,0)),0)))</f>
        <v/>
      </c>
      <c r="M4224" s="52">
        <f>IF(OR(K4224="",$O4224=0),IF(K4224="","",0),IF($P4224=1,0,K4224*(N(INDEX(Settings!$E$11:$E$18,$O4224))+N(INDEX(Settings!$G$11:$G$18,$O4224)))+N(INDEX(Settings!$F$11:$F$18,$O4224))))</f>
        <v/>
      </c>
      <c r="N4224" s="53">
        <f>IF(K4224="","",K4224-L4224-M4224-N($I4224)-$P4224*N(Settings!$D$20))</f>
        <v/>
      </c>
      <c r="O4224">
        <f>IF($C4224="",0,IFERROR(MATCH($C4224,Settings!$D$11:$D$18,0),0))</f>
        <v/>
      </c>
      <c r="P4224">
        <f>IF(LOWER(TRIM($J4224&amp;""))="x",1,0)</f>
        <v/>
      </c>
    </row>
    <row r="4225">
      <c r="A4225" s="49" t="n"/>
      <c r="B4225" s="50" t="n"/>
      <c r="C4225" s="50" t="n"/>
      <c r="D4225" s="50" t="n"/>
      <c r="E4225" s="50" t="n"/>
      <c r="F4225" s="51" t="n"/>
      <c r="G4225" s="51" t="n"/>
      <c r="H4225" s="51" t="n"/>
      <c r="I4225" s="51" t="n"/>
      <c r="J4225" s="50" t="n"/>
      <c r="K4225" s="52">
        <f>IF(OR($A4225="",$E4225=""),"",IF($P4225=1,0,N($E4225)*N($F4225)-N($G4225)+N($H4225)))</f>
        <v/>
      </c>
      <c r="L4225" s="52">
        <f>IF(K4225="","",IF($P4225=1,0,N($E4225)*IFERROR(INDEX(Products!$D$8:$D$307,MATCH($D4225,Products!$A$8:$A$307,0)),0)))</f>
        <v/>
      </c>
      <c r="M4225" s="52">
        <f>IF(OR(K4225="",$O4225=0),IF(K4225="","",0),IF($P4225=1,0,K4225*(N(INDEX(Settings!$E$11:$E$18,$O4225))+N(INDEX(Settings!$G$11:$G$18,$O4225)))+N(INDEX(Settings!$F$11:$F$18,$O4225))))</f>
        <v/>
      </c>
      <c r="N4225" s="53">
        <f>IF(K4225="","",K4225-L4225-M4225-N($I4225)-$P4225*N(Settings!$D$20))</f>
        <v/>
      </c>
      <c r="O4225">
        <f>IF($C4225="",0,IFERROR(MATCH($C4225,Settings!$D$11:$D$18,0),0))</f>
        <v/>
      </c>
      <c r="P4225">
        <f>IF(LOWER(TRIM($J4225&amp;""))="x",1,0)</f>
        <v/>
      </c>
    </row>
    <row r="4226">
      <c r="A4226" s="49" t="n"/>
      <c r="B4226" s="50" t="n"/>
      <c r="C4226" s="50" t="n"/>
      <c r="D4226" s="50" t="n"/>
      <c r="E4226" s="50" t="n"/>
      <c r="F4226" s="51" t="n"/>
      <c r="G4226" s="51" t="n"/>
      <c r="H4226" s="51" t="n"/>
      <c r="I4226" s="51" t="n"/>
      <c r="J4226" s="50" t="n"/>
      <c r="K4226" s="52">
        <f>IF(OR($A4226="",$E4226=""),"",IF($P4226=1,0,N($E4226)*N($F4226)-N($G4226)+N($H4226)))</f>
        <v/>
      </c>
      <c r="L4226" s="52">
        <f>IF(K4226="","",IF($P4226=1,0,N($E4226)*IFERROR(INDEX(Products!$D$8:$D$307,MATCH($D4226,Products!$A$8:$A$307,0)),0)))</f>
        <v/>
      </c>
      <c r="M4226" s="52">
        <f>IF(OR(K4226="",$O4226=0),IF(K4226="","",0),IF($P4226=1,0,K4226*(N(INDEX(Settings!$E$11:$E$18,$O4226))+N(INDEX(Settings!$G$11:$G$18,$O4226)))+N(INDEX(Settings!$F$11:$F$18,$O4226))))</f>
        <v/>
      </c>
      <c r="N4226" s="53">
        <f>IF(K4226="","",K4226-L4226-M4226-N($I4226)-$P4226*N(Settings!$D$20))</f>
        <v/>
      </c>
      <c r="O4226">
        <f>IF($C4226="",0,IFERROR(MATCH($C4226,Settings!$D$11:$D$18,0),0))</f>
        <v/>
      </c>
      <c r="P4226">
        <f>IF(LOWER(TRIM($J4226&amp;""))="x",1,0)</f>
        <v/>
      </c>
    </row>
    <row r="4227">
      <c r="A4227" s="49" t="n"/>
      <c r="B4227" s="50" t="n"/>
      <c r="C4227" s="50" t="n"/>
      <c r="D4227" s="50" t="n"/>
      <c r="E4227" s="50" t="n"/>
      <c r="F4227" s="51" t="n"/>
      <c r="G4227" s="51" t="n"/>
      <c r="H4227" s="51" t="n"/>
      <c r="I4227" s="51" t="n"/>
      <c r="J4227" s="50" t="n"/>
      <c r="K4227" s="52">
        <f>IF(OR($A4227="",$E4227=""),"",IF($P4227=1,0,N($E4227)*N($F4227)-N($G4227)+N($H4227)))</f>
        <v/>
      </c>
      <c r="L4227" s="52">
        <f>IF(K4227="","",IF($P4227=1,0,N($E4227)*IFERROR(INDEX(Products!$D$8:$D$307,MATCH($D4227,Products!$A$8:$A$307,0)),0)))</f>
        <v/>
      </c>
      <c r="M4227" s="52">
        <f>IF(OR(K4227="",$O4227=0),IF(K4227="","",0),IF($P4227=1,0,K4227*(N(INDEX(Settings!$E$11:$E$18,$O4227))+N(INDEX(Settings!$G$11:$G$18,$O4227)))+N(INDEX(Settings!$F$11:$F$18,$O4227))))</f>
        <v/>
      </c>
      <c r="N4227" s="53">
        <f>IF(K4227="","",K4227-L4227-M4227-N($I4227)-$P4227*N(Settings!$D$20))</f>
        <v/>
      </c>
      <c r="O4227">
        <f>IF($C4227="",0,IFERROR(MATCH($C4227,Settings!$D$11:$D$18,0),0))</f>
        <v/>
      </c>
      <c r="P4227">
        <f>IF(LOWER(TRIM($J4227&amp;""))="x",1,0)</f>
        <v/>
      </c>
    </row>
    <row r="4228">
      <c r="A4228" s="49" t="n"/>
      <c r="B4228" s="50" t="n"/>
      <c r="C4228" s="50" t="n"/>
      <c r="D4228" s="50" t="n"/>
      <c r="E4228" s="50" t="n"/>
      <c r="F4228" s="51" t="n"/>
      <c r="G4228" s="51" t="n"/>
      <c r="H4228" s="51" t="n"/>
      <c r="I4228" s="51" t="n"/>
      <c r="J4228" s="50" t="n"/>
      <c r="K4228" s="52">
        <f>IF(OR($A4228="",$E4228=""),"",IF($P4228=1,0,N($E4228)*N($F4228)-N($G4228)+N($H4228)))</f>
        <v/>
      </c>
      <c r="L4228" s="52">
        <f>IF(K4228="","",IF($P4228=1,0,N($E4228)*IFERROR(INDEX(Products!$D$8:$D$307,MATCH($D4228,Products!$A$8:$A$307,0)),0)))</f>
        <v/>
      </c>
      <c r="M4228" s="52">
        <f>IF(OR(K4228="",$O4228=0),IF(K4228="","",0),IF($P4228=1,0,K4228*(N(INDEX(Settings!$E$11:$E$18,$O4228))+N(INDEX(Settings!$G$11:$G$18,$O4228)))+N(INDEX(Settings!$F$11:$F$18,$O4228))))</f>
        <v/>
      </c>
      <c r="N4228" s="53">
        <f>IF(K4228="","",K4228-L4228-M4228-N($I4228)-$P4228*N(Settings!$D$20))</f>
        <v/>
      </c>
      <c r="O4228">
        <f>IF($C4228="",0,IFERROR(MATCH($C4228,Settings!$D$11:$D$18,0),0))</f>
        <v/>
      </c>
      <c r="P4228">
        <f>IF(LOWER(TRIM($J4228&amp;""))="x",1,0)</f>
        <v/>
      </c>
    </row>
    <row r="4229">
      <c r="A4229" s="49" t="n"/>
      <c r="B4229" s="50" t="n"/>
      <c r="C4229" s="50" t="n"/>
      <c r="D4229" s="50" t="n"/>
      <c r="E4229" s="50" t="n"/>
      <c r="F4229" s="51" t="n"/>
      <c r="G4229" s="51" t="n"/>
      <c r="H4229" s="51" t="n"/>
      <c r="I4229" s="51" t="n"/>
      <c r="J4229" s="50" t="n"/>
      <c r="K4229" s="52">
        <f>IF(OR($A4229="",$E4229=""),"",IF($P4229=1,0,N($E4229)*N($F4229)-N($G4229)+N($H4229)))</f>
        <v/>
      </c>
      <c r="L4229" s="52">
        <f>IF(K4229="","",IF($P4229=1,0,N($E4229)*IFERROR(INDEX(Products!$D$8:$D$307,MATCH($D4229,Products!$A$8:$A$307,0)),0)))</f>
        <v/>
      </c>
      <c r="M4229" s="52">
        <f>IF(OR(K4229="",$O4229=0),IF(K4229="","",0),IF($P4229=1,0,K4229*(N(INDEX(Settings!$E$11:$E$18,$O4229))+N(INDEX(Settings!$G$11:$G$18,$O4229)))+N(INDEX(Settings!$F$11:$F$18,$O4229))))</f>
        <v/>
      </c>
      <c r="N4229" s="53">
        <f>IF(K4229="","",K4229-L4229-M4229-N($I4229)-$P4229*N(Settings!$D$20))</f>
        <v/>
      </c>
      <c r="O4229">
        <f>IF($C4229="",0,IFERROR(MATCH($C4229,Settings!$D$11:$D$18,0),0))</f>
        <v/>
      </c>
      <c r="P4229">
        <f>IF(LOWER(TRIM($J4229&amp;""))="x",1,0)</f>
        <v/>
      </c>
    </row>
    <row r="4230">
      <c r="A4230" s="49" t="n"/>
      <c r="B4230" s="50" t="n"/>
      <c r="C4230" s="50" t="n"/>
      <c r="D4230" s="50" t="n"/>
      <c r="E4230" s="50" t="n"/>
      <c r="F4230" s="51" t="n"/>
      <c r="G4230" s="51" t="n"/>
      <c r="H4230" s="51" t="n"/>
      <c r="I4230" s="51" t="n"/>
      <c r="J4230" s="50" t="n"/>
      <c r="K4230" s="52">
        <f>IF(OR($A4230="",$E4230=""),"",IF($P4230=1,0,N($E4230)*N($F4230)-N($G4230)+N($H4230)))</f>
        <v/>
      </c>
      <c r="L4230" s="52">
        <f>IF(K4230="","",IF($P4230=1,0,N($E4230)*IFERROR(INDEX(Products!$D$8:$D$307,MATCH($D4230,Products!$A$8:$A$307,0)),0)))</f>
        <v/>
      </c>
      <c r="M4230" s="52">
        <f>IF(OR(K4230="",$O4230=0),IF(K4230="","",0),IF($P4230=1,0,K4230*(N(INDEX(Settings!$E$11:$E$18,$O4230))+N(INDEX(Settings!$G$11:$G$18,$O4230)))+N(INDEX(Settings!$F$11:$F$18,$O4230))))</f>
        <v/>
      </c>
      <c r="N4230" s="53">
        <f>IF(K4230="","",K4230-L4230-M4230-N($I4230)-$P4230*N(Settings!$D$20))</f>
        <v/>
      </c>
      <c r="O4230">
        <f>IF($C4230="",0,IFERROR(MATCH($C4230,Settings!$D$11:$D$18,0),0))</f>
        <v/>
      </c>
      <c r="P4230">
        <f>IF(LOWER(TRIM($J4230&amp;""))="x",1,0)</f>
        <v/>
      </c>
    </row>
    <row r="4231">
      <c r="A4231" s="49" t="n"/>
      <c r="B4231" s="50" t="n"/>
      <c r="C4231" s="50" t="n"/>
      <c r="D4231" s="50" t="n"/>
      <c r="E4231" s="50" t="n"/>
      <c r="F4231" s="51" t="n"/>
      <c r="G4231" s="51" t="n"/>
      <c r="H4231" s="51" t="n"/>
      <c r="I4231" s="51" t="n"/>
      <c r="J4231" s="50" t="n"/>
      <c r="K4231" s="52">
        <f>IF(OR($A4231="",$E4231=""),"",IF($P4231=1,0,N($E4231)*N($F4231)-N($G4231)+N($H4231)))</f>
        <v/>
      </c>
      <c r="L4231" s="52">
        <f>IF(K4231="","",IF($P4231=1,0,N($E4231)*IFERROR(INDEX(Products!$D$8:$D$307,MATCH($D4231,Products!$A$8:$A$307,0)),0)))</f>
        <v/>
      </c>
      <c r="M4231" s="52">
        <f>IF(OR(K4231="",$O4231=0),IF(K4231="","",0),IF($P4231=1,0,K4231*(N(INDEX(Settings!$E$11:$E$18,$O4231))+N(INDEX(Settings!$G$11:$G$18,$O4231)))+N(INDEX(Settings!$F$11:$F$18,$O4231))))</f>
        <v/>
      </c>
      <c r="N4231" s="53">
        <f>IF(K4231="","",K4231-L4231-M4231-N($I4231)-$P4231*N(Settings!$D$20))</f>
        <v/>
      </c>
      <c r="O4231">
        <f>IF($C4231="",0,IFERROR(MATCH($C4231,Settings!$D$11:$D$18,0),0))</f>
        <v/>
      </c>
      <c r="P4231">
        <f>IF(LOWER(TRIM($J4231&amp;""))="x",1,0)</f>
        <v/>
      </c>
    </row>
    <row r="4232">
      <c r="A4232" s="49" t="n"/>
      <c r="B4232" s="50" t="n"/>
      <c r="C4232" s="50" t="n"/>
      <c r="D4232" s="50" t="n"/>
      <c r="E4232" s="50" t="n"/>
      <c r="F4232" s="51" t="n"/>
      <c r="G4232" s="51" t="n"/>
      <c r="H4232" s="51" t="n"/>
      <c r="I4232" s="51" t="n"/>
      <c r="J4232" s="50" t="n"/>
      <c r="K4232" s="52">
        <f>IF(OR($A4232="",$E4232=""),"",IF($P4232=1,0,N($E4232)*N($F4232)-N($G4232)+N($H4232)))</f>
        <v/>
      </c>
      <c r="L4232" s="52">
        <f>IF(K4232="","",IF($P4232=1,0,N($E4232)*IFERROR(INDEX(Products!$D$8:$D$307,MATCH($D4232,Products!$A$8:$A$307,0)),0)))</f>
        <v/>
      </c>
      <c r="M4232" s="52">
        <f>IF(OR(K4232="",$O4232=0),IF(K4232="","",0),IF($P4232=1,0,K4232*(N(INDEX(Settings!$E$11:$E$18,$O4232))+N(INDEX(Settings!$G$11:$G$18,$O4232)))+N(INDEX(Settings!$F$11:$F$18,$O4232))))</f>
        <v/>
      </c>
      <c r="N4232" s="53">
        <f>IF(K4232="","",K4232-L4232-M4232-N($I4232)-$P4232*N(Settings!$D$20))</f>
        <v/>
      </c>
      <c r="O4232">
        <f>IF($C4232="",0,IFERROR(MATCH($C4232,Settings!$D$11:$D$18,0),0))</f>
        <v/>
      </c>
      <c r="P4232">
        <f>IF(LOWER(TRIM($J4232&amp;""))="x",1,0)</f>
        <v/>
      </c>
    </row>
    <row r="4233">
      <c r="A4233" s="49" t="n"/>
      <c r="B4233" s="50" t="n"/>
      <c r="C4233" s="50" t="n"/>
      <c r="D4233" s="50" t="n"/>
      <c r="E4233" s="50" t="n"/>
      <c r="F4233" s="51" t="n"/>
      <c r="G4233" s="51" t="n"/>
      <c r="H4233" s="51" t="n"/>
      <c r="I4233" s="51" t="n"/>
      <c r="J4233" s="50" t="n"/>
      <c r="K4233" s="52">
        <f>IF(OR($A4233="",$E4233=""),"",IF($P4233=1,0,N($E4233)*N($F4233)-N($G4233)+N($H4233)))</f>
        <v/>
      </c>
      <c r="L4233" s="52">
        <f>IF(K4233="","",IF($P4233=1,0,N($E4233)*IFERROR(INDEX(Products!$D$8:$D$307,MATCH($D4233,Products!$A$8:$A$307,0)),0)))</f>
        <v/>
      </c>
      <c r="M4233" s="52">
        <f>IF(OR(K4233="",$O4233=0),IF(K4233="","",0),IF($P4233=1,0,K4233*(N(INDEX(Settings!$E$11:$E$18,$O4233))+N(INDEX(Settings!$G$11:$G$18,$O4233)))+N(INDEX(Settings!$F$11:$F$18,$O4233))))</f>
        <v/>
      </c>
      <c r="N4233" s="53">
        <f>IF(K4233="","",K4233-L4233-M4233-N($I4233)-$P4233*N(Settings!$D$20))</f>
        <v/>
      </c>
      <c r="O4233">
        <f>IF($C4233="",0,IFERROR(MATCH($C4233,Settings!$D$11:$D$18,0),0))</f>
        <v/>
      </c>
      <c r="P4233">
        <f>IF(LOWER(TRIM($J4233&amp;""))="x",1,0)</f>
        <v/>
      </c>
    </row>
    <row r="4234">
      <c r="A4234" s="49" t="n"/>
      <c r="B4234" s="50" t="n"/>
      <c r="C4234" s="50" t="n"/>
      <c r="D4234" s="50" t="n"/>
      <c r="E4234" s="50" t="n"/>
      <c r="F4234" s="51" t="n"/>
      <c r="G4234" s="51" t="n"/>
      <c r="H4234" s="51" t="n"/>
      <c r="I4234" s="51" t="n"/>
      <c r="J4234" s="50" t="n"/>
      <c r="K4234" s="52">
        <f>IF(OR($A4234="",$E4234=""),"",IF($P4234=1,0,N($E4234)*N($F4234)-N($G4234)+N($H4234)))</f>
        <v/>
      </c>
      <c r="L4234" s="52">
        <f>IF(K4234="","",IF($P4234=1,0,N($E4234)*IFERROR(INDEX(Products!$D$8:$D$307,MATCH($D4234,Products!$A$8:$A$307,0)),0)))</f>
        <v/>
      </c>
      <c r="M4234" s="52">
        <f>IF(OR(K4234="",$O4234=0),IF(K4234="","",0),IF($P4234=1,0,K4234*(N(INDEX(Settings!$E$11:$E$18,$O4234))+N(INDEX(Settings!$G$11:$G$18,$O4234)))+N(INDEX(Settings!$F$11:$F$18,$O4234))))</f>
        <v/>
      </c>
      <c r="N4234" s="53">
        <f>IF(K4234="","",K4234-L4234-M4234-N($I4234)-$P4234*N(Settings!$D$20))</f>
        <v/>
      </c>
      <c r="O4234">
        <f>IF($C4234="",0,IFERROR(MATCH($C4234,Settings!$D$11:$D$18,0),0))</f>
        <v/>
      </c>
      <c r="P4234">
        <f>IF(LOWER(TRIM($J4234&amp;""))="x",1,0)</f>
        <v/>
      </c>
    </row>
    <row r="4235">
      <c r="A4235" s="49" t="n"/>
      <c r="B4235" s="50" t="n"/>
      <c r="C4235" s="50" t="n"/>
      <c r="D4235" s="50" t="n"/>
      <c r="E4235" s="50" t="n"/>
      <c r="F4235" s="51" t="n"/>
      <c r="G4235" s="51" t="n"/>
      <c r="H4235" s="51" t="n"/>
      <c r="I4235" s="51" t="n"/>
      <c r="J4235" s="50" t="n"/>
      <c r="K4235" s="52">
        <f>IF(OR($A4235="",$E4235=""),"",IF($P4235=1,0,N($E4235)*N($F4235)-N($G4235)+N($H4235)))</f>
        <v/>
      </c>
      <c r="L4235" s="52">
        <f>IF(K4235="","",IF($P4235=1,0,N($E4235)*IFERROR(INDEX(Products!$D$8:$D$307,MATCH($D4235,Products!$A$8:$A$307,0)),0)))</f>
        <v/>
      </c>
      <c r="M4235" s="52">
        <f>IF(OR(K4235="",$O4235=0),IF(K4235="","",0),IF($P4235=1,0,K4235*(N(INDEX(Settings!$E$11:$E$18,$O4235))+N(INDEX(Settings!$G$11:$G$18,$O4235)))+N(INDEX(Settings!$F$11:$F$18,$O4235))))</f>
        <v/>
      </c>
      <c r="N4235" s="53">
        <f>IF(K4235="","",K4235-L4235-M4235-N($I4235)-$P4235*N(Settings!$D$20))</f>
        <v/>
      </c>
      <c r="O4235">
        <f>IF($C4235="",0,IFERROR(MATCH($C4235,Settings!$D$11:$D$18,0),0))</f>
        <v/>
      </c>
      <c r="P4235">
        <f>IF(LOWER(TRIM($J4235&amp;""))="x",1,0)</f>
        <v/>
      </c>
    </row>
    <row r="4236">
      <c r="A4236" s="49" t="n"/>
      <c r="B4236" s="50" t="n"/>
      <c r="C4236" s="50" t="n"/>
      <c r="D4236" s="50" t="n"/>
      <c r="E4236" s="50" t="n"/>
      <c r="F4236" s="51" t="n"/>
      <c r="G4236" s="51" t="n"/>
      <c r="H4236" s="51" t="n"/>
      <c r="I4236" s="51" t="n"/>
      <c r="J4236" s="50" t="n"/>
      <c r="K4236" s="52">
        <f>IF(OR($A4236="",$E4236=""),"",IF($P4236=1,0,N($E4236)*N($F4236)-N($G4236)+N($H4236)))</f>
        <v/>
      </c>
      <c r="L4236" s="52">
        <f>IF(K4236="","",IF($P4236=1,0,N($E4236)*IFERROR(INDEX(Products!$D$8:$D$307,MATCH($D4236,Products!$A$8:$A$307,0)),0)))</f>
        <v/>
      </c>
      <c r="M4236" s="52">
        <f>IF(OR(K4236="",$O4236=0),IF(K4236="","",0),IF($P4236=1,0,K4236*(N(INDEX(Settings!$E$11:$E$18,$O4236))+N(INDEX(Settings!$G$11:$G$18,$O4236)))+N(INDEX(Settings!$F$11:$F$18,$O4236))))</f>
        <v/>
      </c>
      <c r="N4236" s="53">
        <f>IF(K4236="","",K4236-L4236-M4236-N($I4236)-$P4236*N(Settings!$D$20))</f>
        <v/>
      </c>
      <c r="O4236">
        <f>IF($C4236="",0,IFERROR(MATCH($C4236,Settings!$D$11:$D$18,0),0))</f>
        <v/>
      </c>
      <c r="P4236">
        <f>IF(LOWER(TRIM($J4236&amp;""))="x",1,0)</f>
        <v/>
      </c>
    </row>
    <row r="4237">
      <c r="A4237" s="49" t="n"/>
      <c r="B4237" s="50" t="n"/>
      <c r="C4237" s="50" t="n"/>
      <c r="D4237" s="50" t="n"/>
      <c r="E4237" s="50" t="n"/>
      <c r="F4237" s="51" t="n"/>
      <c r="G4237" s="51" t="n"/>
      <c r="H4237" s="51" t="n"/>
      <c r="I4237" s="51" t="n"/>
      <c r="J4237" s="50" t="n"/>
      <c r="K4237" s="52">
        <f>IF(OR($A4237="",$E4237=""),"",IF($P4237=1,0,N($E4237)*N($F4237)-N($G4237)+N($H4237)))</f>
        <v/>
      </c>
      <c r="L4237" s="52">
        <f>IF(K4237="","",IF($P4237=1,0,N($E4237)*IFERROR(INDEX(Products!$D$8:$D$307,MATCH($D4237,Products!$A$8:$A$307,0)),0)))</f>
        <v/>
      </c>
      <c r="M4237" s="52">
        <f>IF(OR(K4237="",$O4237=0),IF(K4237="","",0),IF($P4237=1,0,K4237*(N(INDEX(Settings!$E$11:$E$18,$O4237))+N(INDEX(Settings!$G$11:$G$18,$O4237)))+N(INDEX(Settings!$F$11:$F$18,$O4237))))</f>
        <v/>
      </c>
      <c r="N4237" s="53">
        <f>IF(K4237="","",K4237-L4237-M4237-N($I4237)-$P4237*N(Settings!$D$20))</f>
        <v/>
      </c>
      <c r="O4237">
        <f>IF($C4237="",0,IFERROR(MATCH($C4237,Settings!$D$11:$D$18,0),0))</f>
        <v/>
      </c>
      <c r="P4237">
        <f>IF(LOWER(TRIM($J4237&amp;""))="x",1,0)</f>
        <v/>
      </c>
    </row>
    <row r="4238">
      <c r="A4238" s="49" t="n"/>
      <c r="B4238" s="50" t="n"/>
      <c r="C4238" s="50" t="n"/>
      <c r="D4238" s="50" t="n"/>
      <c r="E4238" s="50" t="n"/>
      <c r="F4238" s="51" t="n"/>
      <c r="G4238" s="51" t="n"/>
      <c r="H4238" s="51" t="n"/>
      <c r="I4238" s="51" t="n"/>
      <c r="J4238" s="50" t="n"/>
      <c r="K4238" s="52">
        <f>IF(OR($A4238="",$E4238=""),"",IF($P4238=1,0,N($E4238)*N($F4238)-N($G4238)+N($H4238)))</f>
        <v/>
      </c>
      <c r="L4238" s="52">
        <f>IF(K4238="","",IF($P4238=1,0,N($E4238)*IFERROR(INDEX(Products!$D$8:$D$307,MATCH($D4238,Products!$A$8:$A$307,0)),0)))</f>
        <v/>
      </c>
      <c r="M4238" s="52">
        <f>IF(OR(K4238="",$O4238=0),IF(K4238="","",0),IF($P4238=1,0,K4238*(N(INDEX(Settings!$E$11:$E$18,$O4238))+N(INDEX(Settings!$G$11:$G$18,$O4238)))+N(INDEX(Settings!$F$11:$F$18,$O4238))))</f>
        <v/>
      </c>
      <c r="N4238" s="53">
        <f>IF(K4238="","",K4238-L4238-M4238-N($I4238)-$P4238*N(Settings!$D$20))</f>
        <v/>
      </c>
      <c r="O4238">
        <f>IF($C4238="",0,IFERROR(MATCH($C4238,Settings!$D$11:$D$18,0),0))</f>
        <v/>
      </c>
      <c r="P4238">
        <f>IF(LOWER(TRIM($J4238&amp;""))="x",1,0)</f>
        <v/>
      </c>
    </row>
    <row r="4239">
      <c r="A4239" s="49" t="n"/>
      <c r="B4239" s="50" t="n"/>
      <c r="C4239" s="50" t="n"/>
      <c r="D4239" s="50" t="n"/>
      <c r="E4239" s="50" t="n"/>
      <c r="F4239" s="51" t="n"/>
      <c r="G4239" s="51" t="n"/>
      <c r="H4239" s="51" t="n"/>
      <c r="I4239" s="51" t="n"/>
      <c r="J4239" s="50" t="n"/>
      <c r="K4239" s="52">
        <f>IF(OR($A4239="",$E4239=""),"",IF($P4239=1,0,N($E4239)*N($F4239)-N($G4239)+N($H4239)))</f>
        <v/>
      </c>
      <c r="L4239" s="52">
        <f>IF(K4239="","",IF($P4239=1,0,N($E4239)*IFERROR(INDEX(Products!$D$8:$D$307,MATCH($D4239,Products!$A$8:$A$307,0)),0)))</f>
        <v/>
      </c>
      <c r="M4239" s="52">
        <f>IF(OR(K4239="",$O4239=0),IF(K4239="","",0),IF($P4239=1,0,K4239*(N(INDEX(Settings!$E$11:$E$18,$O4239))+N(INDEX(Settings!$G$11:$G$18,$O4239)))+N(INDEX(Settings!$F$11:$F$18,$O4239))))</f>
        <v/>
      </c>
      <c r="N4239" s="53">
        <f>IF(K4239="","",K4239-L4239-M4239-N($I4239)-$P4239*N(Settings!$D$20))</f>
        <v/>
      </c>
      <c r="O4239">
        <f>IF($C4239="",0,IFERROR(MATCH($C4239,Settings!$D$11:$D$18,0),0))</f>
        <v/>
      </c>
      <c r="P4239">
        <f>IF(LOWER(TRIM($J4239&amp;""))="x",1,0)</f>
        <v/>
      </c>
    </row>
    <row r="4240">
      <c r="A4240" s="49" t="n"/>
      <c r="B4240" s="50" t="n"/>
      <c r="C4240" s="50" t="n"/>
      <c r="D4240" s="50" t="n"/>
      <c r="E4240" s="50" t="n"/>
      <c r="F4240" s="51" t="n"/>
      <c r="G4240" s="51" t="n"/>
      <c r="H4240" s="51" t="n"/>
      <c r="I4240" s="51" t="n"/>
      <c r="J4240" s="50" t="n"/>
      <c r="K4240" s="52">
        <f>IF(OR($A4240="",$E4240=""),"",IF($P4240=1,0,N($E4240)*N($F4240)-N($G4240)+N($H4240)))</f>
        <v/>
      </c>
      <c r="L4240" s="52">
        <f>IF(K4240="","",IF($P4240=1,0,N($E4240)*IFERROR(INDEX(Products!$D$8:$D$307,MATCH($D4240,Products!$A$8:$A$307,0)),0)))</f>
        <v/>
      </c>
      <c r="M4240" s="52">
        <f>IF(OR(K4240="",$O4240=0),IF(K4240="","",0),IF($P4240=1,0,K4240*(N(INDEX(Settings!$E$11:$E$18,$O4240))+N(INDEX(Settings!$G$11:$G$18,$O4240)))+N(INDEX(Settings!$F$11:$F$18,$O4240))))</f>
        <v/>
      </c>
      <c r="N4240" s="53">
        <f>IF(K4240="","",K4240-L4240-M4240-N($I4240)-$P4240*N(Settings!$D$20))</f>
        <v/>
      </c>
      <c r="O4240">
        <f>IF($C4240="",0,IFERROR(MATCH($C4240,Settings!$D$11:$D$18,0),0))</f>
        <v/>
      </c>
      <c r="P4240">
        <f>IF(LOWER(TRIM($J4240&amp;""))="x",1,0)</f>
        <v/>
      </c>
    </row>
    <row r="4241">
      <c r="A4241" s="49" t="n"/>
      <c r="B4241" s="50" t="n"/>
      <c r="C4241" s="50" t="n"/>
      <c r="D4241" s="50" t="n"/>
      <c r="E4241" s="50" t="n"/>
      <c r="F4241" s="51" t="n"/>
      <c r="G4241" s="51" t="n"/>
      <c r="H4241" s="51" t="n"/>
      <c r="I4241" s="51" t="n"/>
      <c r="J4241" s="50" t="n"/>
      <c r="K4241" s="52">
        <f>IF(OR($A4241="",$E4241=""),"",IF($P4241=1,0,N($E4241)*N($F4241)-N($G4241)+N($H4241)))</f>
        <v/>
      </c>
      <c r="L4241" s="52">
        <f>IF(K4241="","",IF($P4241=1,0,N($E4241)*IFERROR(INDEX(Products!$D$8:$D$307,MATCH($D4241,Products!$A$8:$A$307,0)),0)))</f>
        <v/>
      </c>
      <c r="M4241" s="52">
        <f>IF(OR(K4241="",$O4241=0),IF(K4241="","",0),IF($P4241=1,0,K4241*(N(INDEX(Settings!$E$11:$E$18,$O4241))+N(INDEX(Settings!$G$11:$G$18,$O4241)))+N(INDEX(Settings!$F$11:$F$18,$O4241))))</f>
        <v/>
      </c>
      <c r="N4241" s="53">
        <f>IF(K4241="","",K4241-L4241-M4241-N($I4241)-$P4241*N(Settings!$D$20))</f>
        <v/>
      </c>
      <c r="O4241">
        <f>IF($C4241="",0,IFERROR(MATCH($C4241,Settings!$D$11:$D$18,0),0))</f>
        <v/>
      </c>
      <c r="P4241">
        <f>IF(LOWER(TRIM($J4241&amp;""))="x",1,0)</f>
        <v/>
      </c>
    </row>
    <row r="4242">
      <c r="A4242" s="49" t="n"/>
      <c r="B4242" s="50" t="n"/>
      <c r="C4242" s="50" t="n"/>
      <c r="D4242" s="50" t="n"/>
      <c r="E4242" s="50" t="n"/>
      <c r="F4242" s="51" t="n"/>
      <c r="G4242" s="51" t="n"/>
      <c r="H4242" s="51" t="n"/>
      <c r="I4242" s="51" t="n"/>
      <c r="J4242" s="50" t="n"/>
      <c r="K4242" s="52">
        <f>IF(OR($A4242="",$E4242=""),"",IF($P4242=1,0,N($E4242)*N($F4242)-N($G4242)+N($H4242)))</f>
        <v/>
      </c>
      <c r="L4242" s="52">
        <f>IF(K4242="","",IF($P4242=1,0,N($E4242)*IFERROR(INDEX(Products!$D$8:$D$307,MATCH($D4242,Products!$A$8:$A$307,0)),0)))</f>
        <v/>
      </c>
      <c r="M4242" s="52">
        <f>IF(OR(K4242="",$O4242=0),IF(K4242="","",0),IF($P4242=1,0,K4242*(N(INDEX(Settings!$E$11:$E$18,$O4242))+N(INDEX(Settings!$G$11:$G$18,$O4242)))+N(INDEX(Settings!$F$11:$F$18,$O4242))))</f>
        <v/>
      </c>
      <c r="N4242" s="53">
        <f>IF(K4242="","",K4242-L4242-M4242-N($I4242)-$P4242*N(Settings!$D$20))</f>
        <v/>
      </c>
      <c r="O4242">
        <f>IF($C4242="",0,IFERROR(MATCH($C4242,Settings!$D$11:$D$18,0),0))</f>
        <v/>
      </c>
      <c r="P4242">
        <f>IF(LOWER(TRIM($J4242&amp;""))="x",1,0)</f>
        <v/>
      </c>
    </row>
    <row r="4243">
      <c r="A4243" s="49" t="n"/>
      <c r="B4243" s="50" t="n"/>
      <c r="C4243" s="50" t="n"/>
      <c r="D4243" s="50" t="n"/>
      <c r="E4243" s="50" t="n"/>
      <c r="F4243" s="51" t="n"/>
      <c r="G4243" s="51" t="n"/>
      <c r="H4243" s="51" t="n"/>
      <c r="I4243" s="51" t="n"/>
      <c r="J4243" s="50" t="n"/>
      <c r="K4243" s="52">
        <f>IF(OR($A4243="",$E4243=""),"",IF($P4243=1,0,N($E4243)*N($F4243)-N($G4243)+N($H4243)))</f>
        <v/>
      </c>
      <c r="L4243" s="52">
        <f>IF(K4243="","",IF($P4243=1,0,N($E4243)*IFERROR(INDEX(Products!$D$8:$D$307,MATCH($D4243,Products!$A$8:$A$307,0)),0)))</f>
        <v/>
      </c>
      <c r="M4243" s="52">
        <f>IF(OR(K4243="",$O4243=0),IF(K4243="","",0),IF($P4243=1,0,K4243*(N(INDEX(Settings!$E$11:$E$18,$O4243))+N(INDEX(Settings!$G$11:$G$18,$O4243)))+N(INDEX(Settings!$F$11:$F$18,$O4243))))</f>
        <v/>
      </c>
      <c r="N4243" s="53">
        <f>IF(K4243="","",K4243-L4243-M4243-N($I4243)-$P4243*N(Settings!$D$20))</f>
        <v/>
      </c>
      <c r="O4243">
        <f>IF($C4243="",0,IFERROR(MATCH($C4243,Settings!$D$11:$D$18,0),0))</f>
        <v/>
      </c>
      <c r="P4243">
        <f>IF(LOWER(TRIM($J4243&amp;""))="x",1,0)</f>
        <v/>
      </c>
    </row>
    <row r="4244">
      <c r="A4244" s="49" t="n"/>
      <c r="B4244" s="50" t="n"/>
      <c r="C4244" s="50" t="n"/>
      <c r="D4244" s="50" t="n"/>
      <c r="E4244" s="50" t="n"/>
      <c r="F4244" s="51" t="n"/>
      <c r="G4244" s="51" t="n"/>
      <c r="H4244" s="51" t="n"/>
      <c r="I4244" s="51" t="n"/>
      <c r="J4244" s="50" t="n"/>
      <c r="K4244" s="52">
        <f>IF(OR($A4244="",$E4244=""),"",IF($P4244=1,0,N($E4244)*N($F4244)-N($G4244)+N($H4244)))</f>
        <v/>
      </c>
      <c r="L4244" s="52">
        <f>IF(K4244="","",IF($P4244=1,0,N($E4244)*IFERROR(INDEX(Products!$D$8:$D$307,MATCH($D4244,Products!$A$8:$A$307,0)),0)))</f>
        <v/>
      </c>
      <c r="M4244" s="52">
        <f>IF(OR(K4244="",$O4244=0),IF(K4244="","",0),IF($P4244=1,0,K4244*(N(INDEX(Settings!$E$11:$E$18,$O4244))+N(INDEX(Settings!$G$11:$G$18,$O4244)))+N(INDEX(Settings!$F$11:$F$18,$O4244))))</f>
        <v/>
      </c>
      <c r="N4244" s="53">
        <f>IF(K4244="","",K4244-L4244-M4244-N($I4244)-$P4244*N(Settings!$D$20))</f>
        <v/>
      </c>
      <c r="O4244">
        <f>IF($C4244="",0,IFERROR(MATCH($C4244,Settings!$D$11:$D$18,0),0))</f>
        <v/>
      </c>
      <c r="P4244">
        <f>IF(LOWER(TRIM($J4244&amp;""))="x",1,0)</f>
        <v/>
      </c>
    </row>
    <row r="4245">
      <c r="A4245" s="49" t="n"/>
      <c r="B4245" s="50" t="n"/>
      <c r="C4245" s="50" t="n"/>
      <c r="D4245" s="50" t="n"/>
      <c r="E4245" s="50" t="n"/>
      <c r="F4245" s="51" t="n"/>
      <c r="G4245" s="51" t="n"/>
      <c r="H4245" s="51" t="n"/>
      <c r="I4245" s="51" t="n"/>
      <c r="J4245" s="50" t="n"/>
      <c r="K4245" s="52">
        <f>IF(OR($A4245="",$E4245=""),"",IF($P4245=1,0,N($E4245)*N($F4245)-N($G4245)+N($H4245)))</f>
        <v/>
      </c>
      <c r="L4245" s="52">
        <f>IF(K4245="","",IF($P4245=1,0,N($E4245)*IFERROR(INDEX(Products!$D$8:$D$307,MATCH($D4245,Products!$A$8:$A$307,0)),0)))</f>
        <v/>
      </c>
      <c r="M4245" s="52">
        <f>IF(OR(K4245="",$O4245=0),IF(K4245="","",0),IF($P4245=1,0,K4245*(N(INDEX(Settings!$E$11:$E$18,$O4245))+N(INDEX(Settings!$G$11:$G$18,$O4245)))+N(INDEX(Settings!$F$11:$F$18,$O4245))))</f>
        <v/>
      </c>
      <c r="N4245" s="53">
        <f>IF(K4245="","",K4245-L4245-M4245-N($I4245)-$P4245*N(Settings!$D$20))</f>
        <v/>
      </c>
      <c r="O4245">
        <f>IF($C4245="",0,IFERROR(MATCH($C4245,Settings!$D$11:$D$18,0),0))</f>
        <v/>
      </c>
      <c r="P4245">
        <f>IF(LOWER(TRIM($J4245&amp;""))="x",1,0)</f>
        <v/>
      </c>
    </row>
    <row r="4246">
      <c r="A4246" s="49" t="n"/>
      <c r="B4246" s="50" t="n"/>
      <c r="C4246" s="50" t="n"/>
      <c r="D4246" s="50" t="n"/>
      <c r="E4246" s="50" t="n"/>
      <c r="F4246" s="51" t="n"/>
      <c r="G4246" s="51" t="n"/>
      <c r="H4246" s="51" t="n"/>
      <c r="I4246" s="51" t="n"/>
      <c r="J4246" s="50" t="n"/>
      <c r="K4246" s="52">
        <f>IF(OR($A4246="",$E4246=""),"",IF($P4246=1,0,N($E4246)*N($F4246)-N($G4246)+N($H4246)))</f>
        <v/>
      </c>
      <c r="L4246" s="52">
        <f>IF(K4246="","",IF($P4246=1,0,N($E4246)*IFERROR(INDEX(Products!$D$8:$D$307,MATCH($D4246,Products!$A$8:$A$307,0)),0)))</f>
        <v/>
      </c>
      <c r="M4246" s="52">
        <f>IF(OR(K4246="",$O4246=0),IF(K4246="","",0),IF($P4246=1,0,K4246*(N(INDEX(Settings!$E$11:$E$18,$O4246))+N(INDEX(Settings!$G$11:$G$18,$O4246)))+N(INDEX(Settings!$F$11:$F$18,$O4246))))</f>
        <v/>
      </c>
      <c r="N4246" s="53">
        <f>IF(K4246="","",K4246-L4246-M4246-N($I4246)-$P4246*N(Settings!$D$20))</f>
        <v/>
      </c>
      <c r="O4246">
        <f>IF($C4246="",0,IFERROR(MATCH($C4246,Settings!$D$11:$D$18,0),0))</f>
        <v/>
      </c>
      <c r="P4246">
        <f>IF(LOWER(TRIM($J4246&amp;""))="x",1,0)</f>
        <v/>
      </c>
    </row>
    <row r="4247">
      <c r="A4247" s="49" t="n"/>
      <c r="B4247" s="50" t="n"/>
      <c r="C4247" s="50" t="n"/>
      <c r="D4247" s="50" t="n"/>
      <c r="E4247" s="50" t="n"/>
      <c r="F4247" s="51" t="n"/>
      <c r="G4247" s="51" t="n"/>
      <c r="H4247" s="51" t="n"/>
      <c r="I4247" s="51" t="n"/>
      <c r="J4247" s="50" t="n"/>
      <c r="K4247" s="52">
        <f>IF(OR($A4247="",$E4247=""),"",IF($P4247=1,0,N($E4247)*N($F4247)-N($G4247)+N($H4247)))</f>
        <v/>
      </c>
      <c r="L4247" s="52">
        <f>IF(K4247="","",IF($P4247=1,0,N($E4247)*IFERROR(INDEX(Products!$D$8:$D$307,MATCH($D4247,Products!$A$8:$A$307,0)),0)))</f>
        <v/>
      </c>
      <c r="M4247" s="52">
        <f>IF(OR(K4247="",$O4247=0),IF(K4247="","",0),IF($P4247=1,0,K4247*(N(INDEX(Settings!$E$11:$E$18,$O4247))+N(INDEX(Settings!$G$11:$G$18,$O4247)))+N(INDEX(Settings!$F$11:$F$18,$O4247))))</f>
        <v/>
      </c>
      <c r="N4247" s="53">
        <f>IF(K4247="","",K4247-L4247-M4247-N($I4247)-$P4247*N(Settings!$D$20))</f>
        <v/>
      </c>
      <c r="O4247">
        <f>IF($C4247="",0,IFERROR(MATCH($C4247,Settings!$D$11:$D$18,0),0))</f>
        <v/>
      </c>
      <c r="P4247">
        <f>IF(LOWER(TRIM($J4247&amp;""))="x",1,0)</f>
        <v/>
      </c>
    </row>
    <row r="4248">
      <c r="A4248" s="49" t="n"/>
      <c r="B4248" s="50" t="n"/>
      <c r="C4248" s="50" t="n"/>
      <c r="D4248" s="50" t="n"/>
      <c r="E4248" s="50" t="n"/>
      <c r="F4248" s="51" t="n"/>
      <c r="G4248" s="51" t="n"/>
      <c r="H4248" s="51" t="n"/>
      <c r="I4248" s="51" t="n"/>
      <c r="J4248" s="50" t="n"/>
      <c r="K4248" s="52">
        <f>IF(OR($A4248="",$E4248=""),"",IF($P4248=1,0,N($E4248)*N($F4248)-N($G4248)+N($H4248)))</f>
        <v/>
      </c>
      <c r="L4248" s="52">
        <f>IF(K4248="","",IF($P4248=1,0,N($E4248)*IFERROR(INDEX(Products!$D$8:$D$307,MATCH($D4248,Products!$A$8:$A$307,0)),0)))</f>
        <v/>
      </c>
      <c r="M4248" s="52">
        <f>IF(OR(K4248="",$O4248=0),IF(K4248="","",0),IF($P4248=1,0,K4248*(N(INDEX(Settings!$E$11:$E$18,$O4248))+N(INDEX(Settings!$G$11:$G$18,$O4248)))+N(INDEX(Settings!$F$11:$F$18,$O4248))))</f>
        <v/>
      </c>
      <c r="N4248" s="53">
        <f>IF(K4248="","",K4248-L4248-M4248-N($I4248)-$P4248*N(Settings!$D$20))</f>
        <v/>
      </c>
      <c r="O4248">
        <f>IF($C4248="",0,IFERROR(MATCH($C4248,Settings!$D$11:$D$18,0),0))</f>
        <v/>
      </c>
      <c r="P4248">
        <f>IF(LOWER(TRIM($J4248&amp;""))="x",1,0)</f>
        <v/>
      </c>
    </row>
    <row r="4249">
      <c r="A4249" s="49" t="n"/>
      <c r="B4249" s="50" t="n"/>
      <c r="C4249" s="50" t="n"/>
      <c r="D4249" s="50" t="n"/>
      <c r="E4249" s="50" t="n"/>
      <c r="F4249" s="51" t="n"/>
      <c r="G4249" s="51" t="n"/>
      <c r="H4249" s="51" t="n"/>
      <c r="I4249" s="51" t="n"/>
      <c r="J4249" s="50" t="n"/>
      <c r="K4249" s="52">
        <f>IF(OR($A4249="",$E4249=""),"",IF($P4249=1,0,N($E4249)*N($F4249)-N($G4249)+N($H4249)))</f>
        <v/>
      </c>
      <c r="L4249" s="52">
        <f>IF(K4249="","",IF($P4249=1,0,N($E4249)*IFERROR(INDEX(Products!$D$8:$D$307,MATCH($D4249,Products!$A$8:$A$307,0)),0)))</f>
        <v/>
      </c>
      <c r="M4249" s="52">
        <f>IF(OR(K4249="",$O4249=0),IF(K4249="","",0),IF($P4249=1,0,K4249*(N(INDEX(Settings!$E$11:$E$18,$O4249))+N(INDEX(Settings!$G$11:$G$18,$O4249)))+N(INDEX(Settings!$F$11:$F$18,$O4249))))</f>
        <v/>
      </c>
      <c r="N4249" s="53">
        <f>IF(K4249="","",K4249-L4249-M4249-N($I4249)-$P4249*N(Settings!$D$20))</f>
        <v/>
      </c>
      <c r="O4249">
        <f>IF($C4249="",0,IFERROR(MATCH($C4249,Settings!$D$11:$D$18,0),0))</f>
        <v/>
      </c>
      <c r="P4249">
        <f>IF(LOWER(TRIM($J4249&amp;""))="x",1,0)</f>
        <v/>
      </c>
    </row>
    <row r="4250">
      <c r="A4250" s="49" t="n"/>
      <c r="B4250" s="50" t="n"/>
      <c r="C4250" s="50" t="n"/>
      <c r="D4250" s="50" t="n"/>
      <c r="E4250" s="50" t="n"/>
      <c r="F4250" s="51" t="n"/>
      <c r="G4250" s="51" t="n"/>
      <c r="H4250" s="51" t="n"/>
      <c r="I4250" s="51" t="n"/>
      <c r="J4250" s="50" t="n"/>
      <c r="K4250" s="52">
        <f>IF(OR($A4250="",$E4250=""),"",IF($P4250=1,0,N($E4250)*N($F4250)-N($G4250)+N($H4250)))</f>
        <v/>
      </c>
      <c r="L4250" s="52">
        <f>IF(K4250="","",IF($P4250=1,0,N($E4250)*IFERROR(INDEX(Products!$D$8:$D$307,MATCH($D4250,Products!$A$8:$A$307,0)),0)))</f>
        <v/>
      </c>
      <c r="M4250" s="52">
        <f>IF(OR(K4250="",$O4250=0),IF(K4250="","",0),IF($P4250=1,0,K4250*(N(INDEX(Settings!$E$11:$E$18,$O4250))+N(INDEX(Settings!$G$11:$G$18,$O4250)))+N(INDEX(Settings!$F$11:$F$18,$O4250))))</f>
        <v/>
      </c>
      <c r="N4250" s="53">
        <f>IF(K4250="","",K4250-L4250-M4250-N($I4250)-$P4250*N(Settings!$D$20))</f>
        <v/>
      </c>
      <c r="O4250">
        <f>IF($C4250="",0,IFERROR(MATCH($C4250,Settings!$D$11:$D$18,0),0))</f>
        <v/>
      </c>
      <c r="P4250">
        <f>IF(LOWER(TRIM($J4250&amp;""))="x",1,0)</f>
        <v/>
      </c>
    </row>
    <row r="4251">
      <c r="A4251" s="49" t="n"/>
      <c r="B4251" s="50" t="n"/>
      <c r="C4251" s="50" t="n"/>
      <c r="D4251" s="50" t="n"/>
      <c r="E4251" s="50" t="n"/>
      <c r="F4251" s="51" t="n"/>
      <c r="G4251" s="51" t="n"/>
      <c r="H4251" s="51" t="n"/>
      <c r="I4251" s="51" t="n"/>
      <c r="J4251" s="50" t="n"/>
      <c r="K4251" s="52">
        <f>IF(OR($A4251="",$E4251=""),"",IF($P4251=1,0,N($E4251)*N($F4251)-N($G4251)+N($H4251)))</f>
        <v/>
      </c>
      <c r="L4251" s="52">
        <f>IF(K4251="","",IF($P4251=1,0,N($E4251)*IFERROR(INDEX(Products!$D$8:$D$307,MATCH($D4251,Products!$A$8:$A$307,0)),0)))</f>
        <v/>
      </c>
      <c r="M4251" s="52">
        <f>IF(OR(K4251="",$O4251=0),IF(K4251="","",0),IF($P4251=1,0,K4251*(N(INDEX(Settings!$E$11:$E$18,$O4251))+N(INDEX(Settings!$G$11:$G$18,$O4251)))+N(INDEX(Settings!$F$11:$F$18,$O4251))))</f>
        <v/>
      </c>
      <c r="N4251" s="53">
        <f>IF(K4251="","",K4251-L4251-M4251-N($I4251)-$P4251*N(Settings!$D$20))</f>
        <v/>
      </c>
      <c r="O4251">
        <f>IF($C4251="",0,IFERROR(MATCH($C4251,Settings!$D$11:$D$18,0),0))</f>
        <v/>
      </c>
      <c r="P4251">
        <f>IF(LOWER(TRIM($J4251&amp;""))="x",1,0)</f>
        <v/>
      </c>
    </row>
    <row r="4252">
      <c r="A4252" s="49" t="n"/>
      <c r="B4252" s="50" t="n"/>
      <c r="C4252" s="50" t="n"/>
      <c r="D4252" s="50" t="n"/>
      <c r="E4252" s="50" t="n"/>
      <c r="F4252" s="51" t="n"/>
      <c r="G4252" s="51" t="n"/>
      <c r="H4252" s="51" t="n"/>
      <c r="I4252" s="51" t="n"/>
      <c r="J4252" s="50" t="n"/>
      <c r="K4252" s="52">
        <f>IF(OR($A4252="",$E4252=""),"",IF($P4252=1,0,N($E4252)*N($F4252)-N($G4252)+N($H4252)))</f>
        <v/>
      </c>
      <c r="L4252" s="52">
        <f>IF(K4252="","",IF($P4252=1,0,N($E4252)*IFERROR(INDEX(Products!$D$8:$D$307,MATCH($D4252,Products!$A$8:$A$307,0)),0)))</f>
        <v/>
      </c>
      <c r="M4252" s="52">
        <f>IF(OR(K4252="",$O4252=0),IF(K4252="","",0),IF($P4252=1,0,K4252*(N(INDEX(Settings!$E$11:$E$18,$O4252))+N(INDEX(Settings!$G$11:$G$18,$O4252)))+N(INDEX(Settings!$F$11:$F$18,$O4252))))</f>
        <v/>
      </c>
      <c r="N4252" s="53">
        <f>IF(K4252="","",K4252-L4252-M4252-N($I4252)-$P4252*N(Settings!$D$20))</f>
        <v/>
      </c>
      <c r="O4252">
        <f>IF($C4252="",0,IFERROR(MATCH($C4252,Settings!$D$11:$D$18,0),0))</f>
        <v/>
      </c>
      <c r="P4252">
        <f>IF(LOWER(TRIM($J4252&amp;""))="x",1,0)</f>
        <v/>
      </c>
    </row>
    <row r="4253">
      <c r="A4253" s="49" t="n"/>
      <c r="B4253" s="50" t="n"/>
      <c r="C4253" s="50" t="n"/>
      <c r="D4253" s="50" t="n"/>
      <c r="E4253" s="50" t="n"/>
      <c r="F4253" s="51" t="n"/>
      <c r="G4253" s="51" t="n"/>
      <c r="H4253" s="51" t="n"/>
      <c r="I4253" s="51" t="n"/>
      <c r="J4253" s="50" t="n"/>
      <c r="K4253" s="52">
        <f>IF(OR($A4253="",$E4253=""),"",IF($P4253=1,0,N($E4253)*N($F4253)-N($G4253)+N($H4253)))</f>
        <v/>
      </c>
      <c r="L4253" s="52">
        <f>IF(K4253="","",IF($P4253=1,0,N($E4253)*IFERROR(INDEX(Products!$D$8:$D$307,MATCH($D4253,Products!$A$8:$A$307,0)),0)))</f>
        <v/>
      </c>
      <c r="M4253" s="52">
        <f>IF(OR(K4253="",$O4253=0),IF(K4253="","",0),IF($P4253=1,0,K4253*(N(INDEX(Settings!$E$11:$E$18,$O4253))+N(INDEX(Settings!$G$11:$G$18,$O4253)))+N(INDEX(Settings!$F$11:$F$18,$O4253))))</f>
        <v/>
      </c>
      <c r="N4253" s="53">
        <f>IF(K4253="","",K4253-L4253-M4253-N($I4253)-$P4253*N(Settings!$D$20))</f>
        <v/>
      </c>
      <c r="O4253">
        <f>IF($C4253="",0,IFERROR(MATCH($C4253,Settings!$D$11:$D$18,0),0))</f>
        <v/>
      </c>
      <c r="P4253">
        <f>IF(LOWER(TRIM($J4253&amp;""))="x",1,0)</f>
        <v/>
      </c>
    </row>
    <row r="4254">
      <c r="A4254" s="49" t="n"/>
      <c r="B4254" s="50" t="n"/>
      <c r="C4254" s="50" t="n"/>
      <c r="D4254" s="50" t="n"/>
      <c r="E4254" s="50" t="n"/>
      <c r="F4254" s="51" t="n"/>
      <c r="G4254" s="51" t="n"/>
      <c r="H4254" s="51" t="n"/>
      <c r="I4254" s="51" t="n"/>
      <c r="J4254" s="50" t="n"/>
      <c r="K4254" s="52">
        <f>IF(OR($A4254="",$E4254=""),"",IF($P4254=1,0,N($E4254)*N($F4254)-N($G4254)+N($H4254)))</f>
        <v/>
      </c>
      <c r="L4254" s="52">
        <f>IF(K4254="","",IF($P4254=1,0,N($E4254)*IFERROR(INDEX(Products!$D$8:$D$307,MATCH($D4254,Products!$A$8:$A$307,0)),0)))</f>
        <v/>
      </c>
      <c r="M4254" s="52">
        <f>IF(OR(K4254="",$O4254=0),IF(K4254="","",0),IF($P4254=1,0,K4254*(N(INDEX(Settings!$E$11:$E$18,$O4254))+N(INDEX(Settings!$G$11:$G$18,$O4254)))+N(INDEX(Settings!$F$11:$F$18,$O4254))))</f>
        <v/>
      </c>
      <c r="N4254" s="53">
        <f>IF(K4254="","",K4254-L4254-M4254-N($I4254)-$P4254*N(Settings!$D$20))</f>
        <v/>
      </c>
      <c r="O4254">
        <f>IF($C4254="",0,IFERROR(MATCH($C4254,Settings!$D$11:$D$18,0),0))</f>
        <v/>
      </c>
      <c r="P4254">
        <f>IF(LOWER(TRIM($J4254&amp;""))="x",1,0)</f>
        <v/>
      </c>
    </row>
    <row r="4255">
      <c r="A4255" s="49" t="n"/>
      <c r="B4255" s="50" t="n"/>
      <c r="C4255" s="50" t="n"/>
      <c r="D4255" s="50" t="n"/>
      <c r="E4255" s="50" t="n"/>
      <c r="F4255" s="51" t="n"/>
      <c r="G4255" s="51" t="n"/>
      <c r="H4255" s="51" t="n"/>
      <c r="I4255" s="51" t="n"/>
      <c r="J4255" s="50" t="n"/>
      <c r="K4255" s="52">
        <f>IF(OR($A4255="",$E4255=""),"",IF($P4255=1,0,N($E4255)*N($F4255)-N($G4255)+N($H4255)))</f>
        <v/>
      </c>
      <c r="L4255" s="52">
        <f>IF(K4255="","",IF($P4255=1,0,N($E4255)*IFERROR(INDEX(Products!$D$8:$D$307,MATCH($D4255,Products!$A$8:$A$307,0)),0)))</f>
        <v/>
      </c>
      <c r="M4255" s="52">
        <f>IF(OR(K4255="",$O4255=0),IF(K4255="","",0),IF($P4255=1,0,K4255*(N(INDEX(Settings!$E$11:$E$18,$O4255))+N(INDEX(Settings!$G$11:$G$18,$O4255)))+N(INDEX(Settings!$F$11:$F$18,$O4255))))</f>
        <v/>
      </c>
      <c r="N4255" s="53">
        <f>IF(K4255="","",K4255-L4255-M4255-N($I4255)-$P4255*N(Settings!$D$20))</f>
        <v/>
      </c>
      <c r="O4255">
        <f>IF($C4255="",0,IFERROR(MATCH($C4255,Settings!$D$11:$D$18,0),0))</f>
        <v/>
      </c>
      <c r="P4255">
        <f>IF(LOWER(TRIM($J4255&amp;""))="x",1,0)</f>
        <v/>
      </c>
    </row>
    <row r="4256">
      <c r="A4256" s="49" t="n"/>
      <c r="B4256" s="50" t="n"/>
      <c r="C4256" s="50" t="n"/>
      <c r="D4256" s="50" t="n"/>
      <c r="E4256" s="50" t="n"/>
      <c r="F4256" s="51" t="n"/>
      <c r="G4256" s="51" t="n"/>
      <c r="H4256" s="51" t="n"/>
      <c r="I4256" s="51" t="n"/>
      <c r="J4256" s="50" t="n"/>
      <c r="K4256" s="52">
        <f>IF(OR($A4256="",$E4256=""),"",IF($P4256=1,0,N($E4256)*N($F4256)-N($G4256)+N($H4256)))</f>
        <v/>
      </c>
      <c r="L4256" s="52">
        <f>IF(K4256="","",IF($P4256=1,0,N($E4256)*IFERROR(INDEX(Products!$D$8:$D$307,MATCH($D4256,Products!$A$8:$A$307,0)),0)))</f>
        <v/>
      </c>
      <c r="M4256" s="52">
        <f>IF(OR(K4256="",$O4256=0),IF(K4256="","",0),IF($P4256=1,0,K4256*(N(INDEX(Settings!$E$11:$E$18,$O4256))+N(INDEX(Settings!$G$11:$G$18,$O4256)))+N(INDEX(Settings!$F$11:$F$18,$O4256))))</f>
        <v/>
      </c>
      <c r="N4256" s="53">
        <f>IF(K4256="","",K4256-L4256-M4256-N($I4256)-$P4256*N(Settings!$D$20))</f>
        <v/>
      </c>
      <c r="O4256">
        <f>IF($C4256="",0,IFERROR(MATCH($C4256,Settings!$D$11:$D$18,0),0))</f>
        <v/>
      </c>
      <c r="P4256">
        <f>IF(LOWER(TRIM($J4256&amp;""))="x",1,0)</f>
        <v/>
      </c>
    </row>
    <row r="4257">
      <c r="A4257" s="49" t="n"/>
      <c r="B4257" s="50" t="n"/>
      <c r="C4257" s="50" t="n"/>
      <c r="D4257" s="50" t="n"/>
      <c r="E4257" s="50" t="n"/>
      <c r="F4257" s="51" t="n"/>
      <c r="G4257" s="51" t="n"/>
      <c r="H4257" s="51" t="n"/>
      <c r="I4257" s="51" t="n"/>
      <c r="J4257" s="50" t="n"/>
      <c r="K4257" s="52">
        <f>IF(OR($A4257="",$E4257=""),"",IF($P4257=1,0,N($E4257)*N($F4257)-N($G4257)+N($H4257)))</f>
        <v/>
      </c>
      <c r="L4257" s="52">
        <f>IF(K4257="","",IF($P4257=1,0,N($E4257)*IFERROR(INDEX(Products!$D$8:$D$307,MATCH($D4257,Products!$A$8:$A$307,0)),0)))</f>
        <v/>
      </c>
      <c r="M4257" s="52">
        <f>IF(OR(K4257="",$O4257=0),IF(K4257="","",0),IF($P4257=1,0,K4257*(N(INDEX(Settings!$E$11:$E$18,$O4257))+N(INDEX(Settings!$G$11:$G$18,$O4257)))+N(INDEX(Settings!$F$11:$F$18,$O4257))))</f>
        <v/>
      </c>
      <c r="N4257" s="53">
        <f>IF(K4257="","",K4257-L4257-M4257-N($I4257)-$P4257*N(Settings!$D$20))</f>
        <v/>
      </c>
      <c r="O4257">
        <f>IF($C4257="",0,IFERROR(MATCH($C4257,Settings!$D$11:$D$18,0),0))</f>
        <v/>
      </c>
      <c r="P4257">
        <f>IF(LOWER(TRIM($J4257&amp;""))="x",1,0)</f>
        <v/>
      </c>
    </row>
    <row r="4258">
      <c r="A4258" s="49" t="n"/>
      <c r="B4258" s="50" t="n"/>
      <c r="C4258" s="50" t="n"/>
      <c r="D4258" s="50" t="n"/>
      <c r="E4258" s="50" t="n"/>
      <c r="F4258" s="51" t="n"/>
      <c r="G4258" s="51" t="n"/>
      <c r="H4258" s="51" t="n"/>
      <c r="I4258" s="51" t="n"/>
      <c r="J4258" s="50" t="n"/>
      <c r="K4258" s="52">
        <f>IF(OR($A4258="",$E4258=""),"",IF($P4258=1,0,N($E4258)*N($F4258)-N($G4258)+N($H4258)))</f>
        <v/>
      </c>
      <c r="L4258" s="52">
        <f>IF(K4258="","",IF($P4258=1,0,N($E4258)*IFERROR(INDEX(Products!$D$8:$D$307,MATCH($D4258,Products!$A$8:$A$307,0)),0)))</f>
        <v/>
      </c>
      <c r="M4258" s="52">
        <f>IF(OR(K4258="",$O4258=0),IF(K4258="","",0),IF($P4258=1,0,K4258*(N(INDEX(Settings!$E$11:$E$18,$O4258))+N(INDEX(Settings!$G$11:$G$18,$O4258)))+N(INDEX(Settings!$F$11:$F$18,$O4258))))</f>
        <v/>
      </c>
      <c r="N4258" s="53">
        <f>IF(K4258="","",K4258-L4258-M4258-N($I4258)-$P4258*N(Settings!$D$20))</f>
        <v/>
      </c>
      <c r="O4258">
        <f>IF($C4258="",0,IFERROR(MATCH($C4258,Settings!$D$11:$D$18,0),0))</f>
        <v/>
      </c>
      <c r="P4258">
        <f>IF(LOWER(TRIM($J4258&amp;""))="x",1,0)</f>
        <v/>
      </c>
    </row>
    <row r="4259">
      <c r="A4259" s="49" t="n"/>
      <c r="B4259" s="50" t="n"/>
      <c r="C4259" s="50" t="n"/>
      <c r="D4259" s="50" t="n"/>
      <c r="E4259" s="50" t="n"/>
      <c r="F4259" s="51" t="n"/>
      <c r="G4259" s="51" t="n"/>
      <c r="H4259" s="51" t="n"/>
      <c r="I4259" s="51" t="n"/>
      <c r="J4259" s="50" t="n"/>
      <c r="K4259" s="52">
        <f>IF(OR($A4259="",$E4259=""),"",IF($P4259=1,0,N($E4259)*N($F4259)-N($G4259)+N($H4259)))</f>
        <v/>
      </c>
      <c r="L4259" s="52">
        <f>IF(K4259="","",IF($P4259=1,0,N($E4259)*IFERROR(INDEX(Products!$D$8:$D$307,MATCH($D4259,Products!$A$8:$A$307,0)),0)))</f>
        <v/>
      </c>
      <c r="M4259" s="52">
        <f>IF(OR(K4259="",$O4259=0),IF(K4259="","",0),IF($P4259=1,0,K4259*(N(INDEX(Settings!$E$11:$E$18,$O4259))+N(INDEX(Settings!$G$11:$G$18,$O4259)))+N(INDEX(Settings!$F$11:$F$18,$O4259))))</f>
        <v/>
      </c>
      <c r="N4259" s="53">
        <f>IF(K4259="","",K4259-L4259-M4259-N($I4259)-$P4259*N(Settings!$D$20))</f>
        <v/>
      </c>
      <c r="O4259">
        <f>IF($C4259="",0,IFERROR(MATCH($C4259,Settings!$D$11:$D$18,0),0))</f>
        <v/>
      </c>
      <c r="P4259">
        <f>IF(LOWER(TRIM($J4259&amp;""))="x",1,0)</f>
        <v/>
      </c>
    </row>
    <row r="4260">
      <c r="A4260" s="49" t="n"/>
      <c r="B4260" s="50" t="n"/>
      <c r="C4260" s="50" t="n"/>
      <c r="D4260" s="50" t="n"/>
      <c r="E4260" s="50" t="n"/>
      <c r="F4260" s="51" t="n"/>
      <c r="G4260" s="51" t="n"/>
      <c r="H4260" s="51" t="n"/>
      <c r="I4260" s="51" t="n"/>
      <c r="J4260" s="50" t="n"/>
      <c r="K4260" s="52">
        <f>IF(OR($A4260="",$E4260=""),"",IF($P4260=1,0,N($E4260)*N($F4260)-N($G4260)+N($H4260)))</f>
        <v/>
      </c>
      <c r="L4260" s="52">
        <f>IF(K4260="","",IF($P4260=1,0,N($E4260)*IFERROR(INDEX(Products!$D$8:$D$307,MATCH($D4260,Products!$A$8:$A$307,0)),0)))</f>
        <v/>
      </c>
      <c r="M4260" s="52">
        <f>IF(OR(K4260="",$O4260=0),IF(K4260="","",0),IF($P4260=1,0,K4260*(N(INDEX(Settings!$E$11:$E$18,$O4260))+N(INDEX(Settings!$G$11:$G$18,$O4260)))+N(INDEX(Settings!$F$11:$F$18,$O4260))))</f>
        <v/>
      </c>
      <c r="N4260" s="53">
        <f>IF(K4260="","",K4260-L4260-M4260-N($I4260)-$P4260*N(Settings!$D$20))</f>
        <v/>
      </c>
      <c r="O4260">
        <f>IF($C4260="",0,IFERROR(MATCH($C4260,Settings!$D$11:$D$18,0),0))</f>
        <v/>
      </c>
      <c r="P4260">
        <f>IF(LOWER(TRIM($J4260&amp;""))="x",1,0)</f>
        <v/>
      </c>
    </row>
    <row r="4261">
      <c r="A4261" s="49" t="n"/>
      <c r="B4261" s="50" t="n"/>
      <c r="C4261" s="50" t="n"/>
      <c r="D4261" s="50" t="n"/>
      <c r="E4261" s="50" t="n"/>
      <c r="F4261" s="51" t="n"/>
      <c r="G4261" s="51" t="n"/>
      <c r="H4261" s="51" t="n"/>
      <c r="I4261" s="51" t="n"/>
      <c r="J4261" s="50" t="n"/>
      <c r="K4261" s="52">
        <f>IF(OR($A4261="",$E4261=""),"",IF($P4261=1,0,N($E4261)*N($F4261)-N($G4261)+N($H4261)))</f>
        <v/>
      </c>
      <c r="L4261" s="52">
        <f>IF(K4261="","",IF($P4261=1,0,N($E4261)*IFERROR(INDEX(Products!$D$8:$D$307,MATCH($D4261,Products!$A$8:$A$307,0)),0)))</f>
        <v/>
      </c>
      <c r="M4261" s="52">
        <f>IF(OR(K4261="",$O4261=0),IF(K4261="","",0),IF($P4261=1,0,K4261*(N(INDEX(Settings!$E$11:$E$18,$O4261))+N(INDEX(Settings!$G$11:$G$18,$O4261)))+N(INDEX(Settings!$F$11:$F$18,$O4261))))</f>
        <v/>
      </c>
      <c r="N4261" s="53">
        <f>IF(K4261="","",K4261-L4261-M4261-N($I4261)-$P4261*N(Settings!$D$20))</f>
        <v/>
      </c>
      <c r="O4261">
        <f>IF($C4261="",0,IFERROR(MATCH($C4261,Settings!$D$11:$D$18,0),0))</f>
        <v/>
      </c>
      <c r="P4261">
        <f>IF(LOWER(TRIM($J4261&amp;""))="x",1,0)</f>
        <v/>
      </c>
    </row>
    <row r="4262">
      <c r="A4262" s="49" t="n"/>
      <c r="B4262" s="50" t="n"/>
      <c r="C4262" s="50" t="n"/>
      <c r="D4262" s="50" t="n"/>
      <c r="E4262" s="50" t="n"/>
      <c r="F4262" s="51" t="n"/>
      <c r="G4262" s="51" t="n"/>
      <c r="H4262" s="51" t="n"/>
      <c r="I4262" s="51" t="n"/>
      <c r="J4262" s="50" t="n"/>
      <c r="K4262" s="52">
        <f>IF(OR($A4262="",$E4262=""),"",IF($P4262=1,0,N($E4262)*N($F4262)-N($G4262)+N($H4262)))</f>
        <v/>
      </c>
      <c r="L4262" s="52">
        <f>IF(K4262="","",IF($P4262=1,0,N($E4262)*IFERROR(INDEX(Products!$D$8:$D$307,MATCH($D4262,Products!$A$8:$A$307,0)),0)))</f>
        <v/>
      </c>
      <c r="M4262" s="52">
        <f>IF(OR(K4262="",$O4262=0),IF(K4262="","",0),IF($P4262=1,0,K4262*(N(INDEX(Settings!$E$11:$E$18,$O4262))+N(INDEX(Settings!$G$11:$G$18,$O4262)))+N(INDEX(Settings!$F$11:$F$18,$O4262))))</f>
        <v/>
      </c>
      <c r="N4262" s="53">
        <f>IF(K4262="","",K4262-L4262-M4262-N($I4262)-$P4262*N(Settings!$D$20))</f>
        <v/>
      </c>
      <c r="O4262">
        <f>IF($C4262="",0,IFERROR(MATCH($C4262,Settings!$D$11:$D$18,0),0))</f>
        <v/>
      </c>
      <c r="P4262">
        <f>IF(LOWER(TRIM($J4262&amp;""))="x",1,0)</f>
        <v/>
      </c>
    </row>
    <row r="4263">
      <c r="A4263" s="49" t="n"/>
      <c r="B4263" s="50" t="n"/>
      <c r="C4263" s="50" t="n"/>
      <c r="D4263" s="50" t="n"/>
      <c r="E4263" s="50" t="n"/>
      <c r="F4263" s="51" t="n"/>
      <c r="G4263" s="51" t="n"/>
      <c r="H4263" s="51" t="n"/>
      <c r="I4263" s="51" t="n"/>
      <c r="J4263" s="50" t="n"/>
      <c r="K4263" s="52">
        <f>IF(OR($A4263="",$E4263=""),"",IF($P4263=1,0,N($E4263)*N($F4263)-N($G4263)+N($H4263)))</f>
        <v/>
      </c>
      <c r="L4263" s="52">
        <f>IF(K4263="","",IF($P4263=1,0,N($E4263)*IFERROR(INDEX(Products!$D$8:$D$307,MATCH($D4263,Products!$A$8:$A$307,0)),0)))</f>
        <v/>
      </c>
      <c r="M4263" s="52">
        <f>IF(OR(K4263="",$O4263=0),IF(K4263="","",0),IF($P4263=1,0,K4263*(N(INDEX(Settings!$E$11:$E$18,$O4263))+N(INDEX(Settings!$G$11:$G$18,$O4263)))+N(INDEX(Settings!$F$11:$F$18,$O4263))))</f>
        <v/>
      </c>
      <c r="N4263" s="53">
        <f>IF(K4263="","",K4263-L4263-M4263-N($I4263)-$P4263*N(Settings!$D$20))</f>
        <v/>
      </c>
      <c r="O4263">
        <f>IF($C4263="",0,IFERROR(MATCH($C4263,Settings!$D$11:$D$18,0),0))</f>
        <v/>
      </c>
      <c r="P4263">
        <f>IF(LOWER(TRIM($J4263&amp;""))="x",1,0)</f>
        <v/>
      </c>
    </row>
    <row r="4264">
      <c r="A4264" s="49" t="n"/>
      <c r="B4264" s="50" t="n"/>
      <c r="C4264" s="50" t="n"/>
      <c r="D4264" s="50" t="n"/>
      <c r="E4264" s="50" t="n"/>
      <c r="F4264" s="51" t="n"/>
      <c r="G4264" s="51" t="n"/>
      <c r="H4264" s="51" t="n"/>
      <c r="I4264" s="51" t="n"/>
      <c r="J4264" s="50" t="n"/>
      <c r="K4264" s="52">
        <f>IF(OR($A4264="",$E4264=""),"",IF($P4264=1,0,N($E4264)*N($F4264)-N($G4264)+N($H4264)))</f>
        <v/>
      </c>
      <c r="L4264" s="52">
        <f>IF(K4264="","",IF($P4264=1,0,N($E4264)*IFERROR(INDEX(Products!$D$8:$D$307,MATCH($D4264,Products!$A$8:$A$307,0)),0)))</f>
        <v/>
      </c>
      <c r="M4264" s="52">
        <f>IF(OR(K4264="",$O4264=0),IF(K4264="","",0),IF($P4264=1,0,K4264*(N(INDEX(Settings!$E$11:$E$18,$O4264))+N(INDEX(Settings!$G$11:$G$18,$O4264)))+N(INDEX(Settings!$F$11:$F$18,$O4264))))</f>
        <v/>
      </c>
      <c r="N4264" s="53">
        <f>IF(K4264="","",K4264-L4264-M4264-N($I4264)-$P4264*N(Settings!$D$20))</f>
        <v/>
      </c>
      <c r="O4264">
        <f>IF($C4264="",0,IFERROR(MATCH($C4264,Settings!$D$11:$D$18,0),0))</f>
        <v/>
      </c>
      <c r="P4264">
        <f>IF(LOWER(TRIM($J4264&amp;""))="x",1,0)</f>
        <v/>
      </c>
    </row>
    <row r="4265">
      <c r="A4265" s="49" t="n"/>
      <c r="B4265" s="50" t="n"/>
      <c r="C4265" s="50" t="n"/>
      <c r="D4265" s="50" t="n"/>
      <c r="E4265" s="50" t="n"/>
      <c r="F4265" s="51" t="n"/>
      <c r="G4265" s="51" t="n"/>
      <c r="H4265" s="51" t="n"/>
      <c r="I4265" s="51" t="n"/>
      <c r="J4265" s="50" t="n"/>
      <c r="K4265" s="52">
        <f>IF(OR($A4265="",$E4265=""),"",IF($P4265=1,0,N($E4265)*N($F4265)-N($G4265)+N($H4265)))</f>
        <v/>
      </c>
      <c r="L4265" s="52">
        <f>IF(K4265="","",IF($P4265=1,0,N($E4265)*IFERROR(INDEX(Products!$D$8:$D$307,MATCH($D4265,Products!$A$8:$A$307,0)),0)))</f>
        <v/>
      </c>
      <c r="M4265" s="52">
        <f>IF(OR(K4265="",$O4265=0),IF(K4265="","",0),IF($P4265=1,0,K4265*(N(INDEX(Settings!$E$11:$E$18,$O4265))+N(INDEX(Settings!$G$11:$G$18,$O4265)))+N(INDEX(Settings!$F$11:$F$18,$O4265))))</f>
        <v/>
      </c>
      <c r="N4265" s="53">
        <f>IF(K4265="","",K4265-L4265-M4265-N($I4265)-$P4265*N(Settings!$D$20))</f>
        <v/>
      </c>
      <c r="O4265">
        <f>IF($C4265="",0,IFERROR(MATCH($C4265,Settings!$D$11:$D$18,0),0))</f>
        <v/>
      </c>
      <c r="P4265">
        <f>IF(LOWER(TRIM($J4265&amp;""))="x",1,0)</f>
        <v/>
      </c>
    </row>
    <row r="4266">
      <c r="A4266" s="49" t="n"/>
      <c r="B4266" s="50" t="n"/>
      <c r="C4266" s="50" t="n"/>
      <c r="D4266" s="50" t="n"/>
      <c r="E4266" s="50" t="n"/>
      <c r="F4266" s="51" t="n"/>
      <c r="G4266" s="51" t="n"/>
      <c r="H4266" s="51" t="n"/>
      <c r="I4266" s="51" t="n"/>
      <c r="J4266" s="50" t="n"/>
      <c r="K4266" s="52">
        <f>IF(OR($A4266="",$E4266=""),"",IF($P4266=1,0,N($E4266)*N($F4266)-N($G4266)+N($H4266)))</f>
        <v/>
      </c>
      <c r="L4266" s="52">
        <f>IF(K4266="","",IF($P4266=1,0,N($E4266)*IFERROR(INDEX(Products!$D$8:$D$307,MATCH($D4266,Products!$A$8:$A$307,0)),0)))</f>
        <v/>
      </c>
      <c r="M4266" s="52">
        <f>IF(OR(K4266="",$O4266=0),IF(K4266="","",0),IF($P4266=1,0,K4266*(N(INDEX(Settings!$E$11:$E$18,$O4266))+N(INDEX(Settings!$G$11:$G$18,$O4266)))+N(INDEX(Settings!$F$11:$F$18,$O4266))))</f>
        <v/>
      </c>
      <c r="N4266" s="53">
        <f>IF(K4266="","",K4266-L4266-M4266-N($I4266)-$P4266*N(Settings!$D$20))</f>
        <v/>
      </c>
      <c r="O4266">
        <f>IF($C4266="",0,IFERROR(MATCH($C4266,Settings!$D$11:$D$18,0),0))</f>
        <v/>
      </c>
      <c r="P4266">
        <f>IF(LOWER(TRIM($J4266&amp;""))="x",1,0)</f>
        <v/>
      </c>
    </row>
    <row r="4267">
      <c r="A4267" s="49" t="n"/>
      <c r="B4267" s="50" t="n"/>
      <c r="C4267" s="50" t="n"/>
      <c r="D4267" s="50" t="n"/>
      <c r="E4267" s="50" t="n"/>
      <c r="F4267" s="51" t="n"/>
      <c r="G4267" s="51" t="n"/>
      <c r="H4267" s="51" t="n"/>
      <c r="I4267" s="51" t="n"/>
      <c r="J4267" s="50" t="n"/>
      <c r="K4267" s="52">
        <f>IF(OR($A4267="",$E4267=""),"",IF($P4267=1,0,N($E4267)*N($F4267)-N($G4267)+N($H4267)))</f>
        <v/>
      </c>
      <c r="L4267" s="52">
        <f>IF(K4267="","",IF($P4267=1,0,N($E4267)*IFERROR(INDEX(Products!$D$8:$D$307,MATCH($D4267,Products!$A$8:$A$307,0)),0)))</f>
        <v/>
      </c>
      <c r="M4267" s="52">
        <f>IF(OR(K4267="",$O4267=0),IF(K4267="","",0),IF($P4267=1,0,K4267*(N(INDEX(Settings!$E$11:$E$18,$O4267))+N(INDEX(Settings!$G$11:$G$18,$O4267)))+N(INDEX(Settings!$F$11:$F$18,$O4267))))</f>
        <v/>
      </c>
      <c r="N4267" s="53">
        <f>IF(K4267="","",K4267-L4267-M4267-N($I4267)-$P4267*N(Settings!$D$20))</f>
        <v/>
      </c>
      <c r="O4267">
        <f>IF($C4267="",0,IFERROR(MATCH($C4267,Settings!$D$11:$D$18,0),0))</f>
        <v/>
      </c>
      <c r="P4267">
        <f>IF(LOWER(TRIM($J4267&amp;""))="x",1,0)</f>
        <v/>
      </c>
    </row>
    <row r="4268">
      <c r="A4268" s="49" t="n"/>
      <c r="B4268" s="50" t="n"/>
      <c r="C4268" s="50" t="n"/>
      <c r="D4268" s="50" t="n"/>
      <c r="E4268" s="50" t="n"/>
      <c r="F4268" s="51" t="n"/>
      <c r="G4268" s="51" t="n"/>
      <c r="H4268" s="51" t="n"/>
      <c r="I4268" s="51" t="n"/>
      <c r="J4268" s="50" t="n"/>
      <c r="K4268" s="52">
        <f>IF(OR($A4268="",$E4268=""),"",IF($P4268=1,0,N($E4268)*N($F4268)-N($G4268)+N($H4268)))</f>
        <v/>
      </c>
      <c r="L4268" s="52">
        <f>IF(K4268="","",IF($P4268=1,0,N($E4268)*IFERROR(INDEX(Products!$D$8:$D$307,MATCH($D4268,Products!$A$8:$A$307,0)),0)))</f>
        <v/>
      </c>
      <c r="M4268" s="52">
        <f>IF(OR(K4268="",$O4268=0),IF(K4268="","",0),IF($P4268=1,0,K4268*(N(INDEX(Settings!$E$11:$E$18,$O4268))+N(INDEX(Settings!$G$11:$G$18,$O4268)))+N(INDEX(Settings!$F$11:$F$18,$O4268))))</f>
        <v/>
      </c>
      <c r="N4268" s="53">
        <f>IF(K4268="","",K4268-L4268-M4268-N($I4268)-$P4268*N(Settings!$D$20))</f>
        <v/>
      </c>
      <c r="O4268">
        <f>IF($C4268="",0,IFERROR(MATCH($C4268,Settings!$D$11:$D$18,0),0))</f>
        <v/>
      </c>
      <c r="P4268">
        <f>IF(LOWER(TRIM($J4268&amp;""))="x",1,0)</f>
        <v/>
      </c>
    </row>
    <row r="4269">
      <c r="A4269" s="49" t="n"/>
      <c r="B4269" s="50" t="n"/>
      <c r="C4269" s="50" t="n"/>
      <c r="D4269" s="50" t="n"/>
      <c r="E4269" s="50" t="n"/>
      <c r="F4269" s="51" t="n"/>
      <c r="G4269" s="51" t="n"/>
      <c r="H4269" s="51" t="n"/>
      <c r="I4269" s="51" t="n"/>
      <c r="J4269" s="50" t="n"/>
      <c r="K4269" s="52">
        <f>IF(OR($A4269="",$E4269=""),"",IF($P4269=1,0,N($E4269)*N($F4269)-N($G4269)+N($H4269)))</f>
        <v/>
      </c>
      <c r="L4269" s="52">
        <f>IF(K4269="","",IF($P4269=1,0,N($E4269)*IFERROR(INDEX(Products!$D$8:$D$307,MATCH($D4269,Products!$A$8:$A$307,0)),0)))</f>
        <v/>
      </c>
      <c r="M4269" s="52">
        <f>IF(OR(K4269="",$O4269=0),IF(K4269="","",0),IF($P4269=1,0,K4269*(N(INDEX(Settings!$E$11:$E$18,$O4269))+N(INDEX(Settings!$G$11:$G$18,$O4269)))+N(INDEX(Settings!$F$11:$F$18,$O4269))))</f>
        <v/>
      </c>
      <c r="N4269" s="53">
        <f>IF(K4269="","",K4269-L4269-M4269-N($I4269)-$P4269*N(Settings!$D$20))</f>
        <v/>
      </c>
      <c r="O4269">
        <f>IF($C4269="",0,IFERROR(MATCH($C4269,Settings!$D$11:$D$18,0),0))</f>
        <v/>
      </c>
      <c r="P4269">
        <f>IF(LOWER(TRIM($J4269&amp;""))="x",1,0)</f>
        <v/>
      </c>
    </row>
    <row r="4270">
      <c r="A4270" s="49" t="n"/>
      <c r="B4270" s="50" t="n"/>
      <c r="C4270" s="50" t="n"/>
      <c r="D4270" s="50" t="n"/>
      <c r="E4270" s="50" t="n"/>
      <c r="F4270" s="51" t="n"/>
      <c r="G4270" s="51" t="n"/>
      <c r="H4270" s="51" t="n"/>
      <c r="I4270" s="51" t="n"/>
      <c r="J4270" s="50" t="n"/>
      <c r="K4270" s="52">
        <f>IF(OR($A4270="",$E4270=""),"",IF($P4270=1,0,N($E4270)*N($F4270)-N($G4270)+N($H4270)))</f>
        <v/>
      </c>
      <c r="L4270" s="52">
        <f>IF(K4270="","",IF($P4270=1,0,N($E4270)*IFERROR(INDEX(Products!$D$8:$D$307,MATCH($D4270,Products!$A$8:$A$307,0)),0)))</f>
        <v/>
      </c>
      <c r="M4270" s="52">
        <f>IF(OR(K4270="",$O4270=0),IF(K4270="","",0),IF($P4270=1,0,K4270*(N(INDEX(Settings!$E$11:$E$18,$O4270))+N(INDEX(Settings!$G$11:$G$18,$O4270)))+N(INDEX(Settings!$F$11:$F$18,$O4270))))</f>
        <v/>
      </c>
      <c r="N4270" s="53">
        <f>IF(K4270="","",K4270-L4270-M4270-N($I4270)-$P4270*N(Settings!$D$20))</f>
        <v/>
      </c>
      <c r="O4270">
        <f>IF($C4270="",0,IFERROR(MATCH($C4270,Settings!$D$11:$D$18,0),0))</f>
        <v/>
      </c>
      <c r="P4270">
        <f>IF(LOWER(TRIM($J4270&amp;""))="x",1,0)</f>
        <v/>
      </c>
    </row>
    <row r="4271">
      <c r="A4271" s="49" t="n"/>
      <c r="B4271" s="50" t="n"/>
      <c r="C4271" s="50" t="n"/>
      <c r="D4271" s="50" t="n"/>
      <c r="E4271" s="50" t="n"/>
      <c r="F4271" s="51" t="n"/>
      <c r="G4271" s="51" t="n"/>
      <c r="H4271" s="51" t="n"/>
      <c r="I4271" s="51" t="n"/>
      <c r="J4271" s="50" t="n"/>
      <c r="K4271" s="52">
        <f>IF(OR($A4271="",$E4271=""),"",IF($P4271=1,0,N($E4271)*N($F4271)-N($G4271)+N($H4271)))</f>
        <v/>
      </c>
      <c r="L4271" s="52">
        <f>IF(K4271="","",IF($P4271=1,0,N($E4271)*IFERROR(INDEX(Products!$D$8:$D$307,MATCH($D4271,Products!$A$8:$A$307,0)),0)))</f>
        <v/>
      </c>
      <c r="M4271" s="52">
        <f>IF(OR(K4271="",$O4271=0),IF(K4271="","",0),IF($P4271=1,0,K4271*(N(INDEX(Settings!$E$11:$E$18,$O4271))+N(INDEX(Settings!$G$11:$G$18,$O4271)))+N(INDEX(Settings!$F$11:$F$18,$O4271))))</f>
        <v/>
      </c>
      <c r="N4271" s="53">
        <f>IF(K4271="","",K4271-L4271-M4271-N($I4271)-$P4271*N(Settings!$D$20))</f>
        <v/>
      </c>
      <c r="O4271">
        <f>IF($C4271="",0,IFERROR(MATCH($C4271,Settings!$D$11:$D$18,0),0))</f>
        <v/>
      </c>
      <c r="P4271">
        <f>IF(LOWER(TRIM($J4271&amp;""))="x",1,0)</f>
        <v/>
      </c>
    </row>
    <row r="4272">
      <c r="A4272" s="49" t="n"/>
      <c r="B4272" s="50" t="n"/>
      <c r="C4272" s="50" t="n"/>
      <c r="D4272" s="50" t="n"/>
      <c r="E4272" s="50" t="n"/>
      <c r="F4272" s="51" t="n"/>
      <c r="G4272" s="51" t="n"/>
      <c r="H4272" s="51" t="n"/>
      <c r="I4272" s="51" t="n"/>
      <c r="J4272" s="50" t="n"/>
      <c r="K4272" s="52">
        <f>IF(OR($A4272="",$E4272=""),"",IF($P4272=1,0,N($E4272)*N($F4272)-N($G4272)+N($H4272)))</f>
        <v/>
      </c>
      <c r="L4272" s="52">
        <f>IF(K4272="","",IF($P4272=1,0,N($E4272)*IFERROR(INDEX(Products!$D$8:$D$307,MATCH($D4272,Products!$A$8:$A$307,0)),0)))</f>
        <v/>
      </c>
      <c r="M4272" s="52">
        <f>IF(OR(K4272="",$O4272=0),IF(K4272="","",0),IF($P4272=1,0,K4272*(N(INDEX(Settings!$E$11:$E$18,$O4272))+N(INDEX(Settings!$G$11:$G$18,$O4272)))+N(INDEX(Settings!$F$11:$F$18,$O4272))))</f>
        <v/>
      </c>
      <c r="N4272" s="53">
        <f>IF(K4272="","",K4272-L4272-M4272-N($I4272)-$P4272*N(Settings!$D$20))</f>
        <v/>
      </c>
      <c r="O4272">
        <f>IF($C4272="",0,IFERROR(MATCH($C4272,Settings!$D$11:$D$18,0),0))</f>
        <v/>
      </c>
      <c r="P4272">
        <f>IF(LOWER(TRIM($J4272&amp;""))="x",1,0)</f>
        <v/>
      </c>
    </row>
    <row r="4273">
      <c r="A4273" s="49" t="n"/>
      <c r="B4273" s="50" t="n"/>
      <c r="C4273" s="50" t="n"/>
      <c r="D4273" s="50" t="n"/>
      <c r="E4273" s="50" t="n"/>
      <c r="F4273" s="51" t="n"/>
      <c r="G4273" s="51" t="n"/>
      <c r="H4273" s="51" t="n"/>
      <c r="I4273" s="51" t="n"/>
      <c r="J4273" s="50" t="n"/>
      <c r="K4273" s="52">
        <f>IF(OR($A4273="",$E4273=""),"",IF($P4273=1,0,N($E4273)*N($F4273)-N($G4273)+N($H4273)))</f>
        <v/>
      </c>
      <c r="L4273" s="52">
        <f>IF(K4273="","",IF($P4273=1,0,N($E4273)*IFERROR(INDEX(Products!$D$8:$D$307,MATCH($D4273,Products!$A$8:$A$307,0)),0)))</f>
        <v/>
      </c>
      <c r="M4273" s="52">
        <f>IF(OR(K4273="",$O4273=0),IF(K4273="","",0),IF($P4273=1,0,K4273*(N(INDEX(Settings!$E$11:$E$18,$O4273))+N(INDEX(Settings!$G$11:$G$18,$O4273)))+N(INDEX(Settings!$F$11:$F$18,$O4273))))</f>
        <v/>
      </c>
      <c r="N4273" s="53">
        <f>IF(K4273="","",K4273-L4273-M4273-N($I4273)-$P4273*N(Settings!$D$20))</f>
        <v/>
      </c>
      <c r="O4273">
        <f>IF($C4273="",0,IFERROR(MATCH($C4273,Settings!$D$11:$D$18,0),0))</f>
        <v/>
      </c>
      <c r="P4273">
        <f>IF(LOWER(TRIM($J4273&amp;""))="x",1,0)</f>
        <v/>
      </c>
    </row>
    <row r="4274">
      <c r="A4274" s="49" t="n"/>
      <c r="B4274" s="50" t="n"/>
      <c r="C4274" s="50" t="n"/>
      <c r="D4274" s="50" t="n"/>
      <c r="E4274" s="50" t="n"/>
      <c r="F4274" s="51" t="n"/>
      <c r="G4274" s="51" t="n"/>
      <c r="H4274" s="51" t="n"/>
      <c r="I4274" s="51" t="n"/>
      <c r="J4274" s="50" t="n"/>
      <c r="K4274" s="52">
        <f>IF(OR($A4274="",$E4274=""),"",IF($P4274=1,0,N($E4274)*N($F4274)-N($G4274)+N($H4274)))</f>
        <v/>
      </c>
      <c r="L4274" s="52">
        <f>IF(K4274="","",IF($P4274=1,0,N($E4274)*IFERROR(INDEX(Products!$D$8:$D$307,MATCH($D4274,Products!$A$8:$A$307,0)),0)))</f>
        <v/>
      </c>
      <c r="M4274" s="52">
        <f>IF(OR(K4274="",$O4274=0),IF(K4274="","",0),IF($P4274=1,0,K4274*(N(INDEX(Settings!$E$11:$E$18,$O4274))+N(INDEX(Settings!$G$11:$G$18,$O4274)))+N(INDEX(Settings!$F$11:$F$18,$O4274))))</f>
        <v/>
      </c>
      <c r="N4274" s="53">
        <f>IF(K4274="","",K4274-L4274-M4274-N($I4274)-$P4274*N(Settings!$D$20))</f>
        <v/>
      </c>
      <c r="O4274">
        <f>IF($C4274="",0,IFERROR(MATCH($C4274,Settings!$D$11:$D$18,0),0))</f>
        <v/>
      </c>
      <c r="P4274">
        <f>IF(LOWER(TRIM($J4274&amp;""))="x",1,0)</f>
        <v/>
      </c>
    </row>
    <row r="4275">
      <c r="A4275" s="49" t="n"/>
      <c r="B4275" s="50" t="n"/>
      <c r="C4275" s="50" t="n"/>
      <c r="D4275" s="50" t="n"/>
      <c r="E4275" s="50" t="n"/>
      <c r="F4275" s="51" t="n"/>
      <c r="G4275" s="51" t="n"/>
      <c r="H4275" s="51" t="n"/>
      <c r="I4275" s="51" t="n"/>
      <c r="J4275" s="50" t="n"/>
      <c r="K4275" s="52">
        <f>IF(OR($A4275="",$E4275=""),"",IF($P4275=1,0,N($E4275)*N($F4275)-N($G4275)+N($H4275)))</f>
        <v/>
      </c>
      <c r="L4275" s="52">
        <f>IF(K4275="","",IF($P4275=1,0,N($E4275)*IFERROR(INDEX(Products!$D$8:$D$307,MATCH($D4275,Products!$A$8:$A$307,0)),0)))</f>
        <v/>
      </c>
      <c r="M4275" s="52">
        <f>IF(OR(K4275="",$O4275=0),IF(K4275="","",0),IF($P4275=1,0,K4275*(N(INDEX(Settings!$E$11:$E$18,$O4275))+N(INDEX(Settings!$G$11:$G$18,$O4275)))+N(INDEX(Settings!$F$11:$F$18,$O4275))))</f>
        <v/>
      </c>
      <c r="N4275" s="53">
        <f>IF(K4275="","",K4275-L4275-M4275-N($I4275)-$P4275*N(Settings!$D$20))</f>
        <v/>
      </c>
      <c r="O4275">
        <f>IF($C4275="",0,IFERROR(MATCH($C4275,Settings!$D$11:$D$18,0),0))</f>
        <v/>
      </c>
      <c r="P4275">
        <f>IF(LOWER(TRIM($J4275&amp;""))="x",1,0)</f>
        <v/>
      </c>
    </row>
    <row r="4276">
      <c r="A4276" s="49" t="n"/>
      <c r="B4276" s="50" t="n"/>
      <c r="C4276" s="50" t="n"/>
      <c r="D4276" s="50" t="n"/>
      <c r="E4276" s="50" t="n"/>
      <c r="F4276" s="51" t="n"/>
      <c r="G4276" s="51" t="n"/>
      <c r="H4276" s="51" t="n"/>
      <c r="I4276" s="51" t="n"/>
      <c r="J4276" s="50" t="n"/>
      <c r="K4276" s="52">
        <f>IF(OR($A4276="",$E4276=""),"",IF($P4276=1,0,N($E4276)*N($F4276)-N($G4276)+N($H4276)))</f>
        <v/>
      </c>
      <c r="L4276" s="52">
        <f>IF(K4276="","",IF($P4276=1,0,N($E4276)*IFERROR(INDEX(Products!$D$8:$D$307,MATCH($D4276,Products!$A$8:$A$307,0)),0)))</f>
        <v/>
      </c>
      <c r="M4276" s="52">
        <f>IF(OR(K4276="",$O4276=0),IF(K4276="","",0),IF($P4276=1,0,K4276*(N(INDEX(Settings!$E$11:$E$18,$O4276))+N(INDEX(Settings!$G$11:$G$18,$O4276)))+N(INDEX(Settings!$F$11:$F$18,$O4276))))</f>
        <v/>
      </c>
      <c r="N4276" s="53">
        <f>IF(K4276="","",K4276-L4276-M4276-N($I4276)-$P4276*N(Settings!$D$20))</f>
        <v/>
      </c>
      <c r="O4276">
        <f>IF($C4276="",0,IFERROR(MATCH($C4276,Settings!$D$11:$D$18,0),0))</f>
        <v/>
      </c>
      <c r="P4276">
        <f>IF(LOWER(TRIM($J4276&amp;""))="x",1,0)</f>
        <v/>
      </c>
    </row>
    <row r="4277">
      <c r="A4277" s="49" t="n"/>
      <c r="B4277" s="50" t="n"/>
      <c r="C4277" s="50" t="n"/>
      <c r="D4277" s="50" t="n"/>
      <c r="E4277" s="50" t="n"/>
      <c r="F4277" s="51" t="n"/>
      <c r="G4277" s="51" t="n"/>
      <c r="H4277" s="51" t="n"/>
      <c r="I4277" s="51" t="n"/>
      <c r="J4277" s="50" t="n"/>
      <c r="K4277" s="52">
        <f>IF(OR($A4277="",$E4277=""),"",IF($P4277=1,0,N($E4277)*N($F4277)-N($G4277)+N($H4277)))</f>
        <v/>
      </c>
      <c r="L4277" s="52">
        <f>IF(K4277="","",IF($P4277=1,0,N($E4277)*IFERROR(INDEX(Products!$D$8:$D$307,MATCH($D4277,Products!$A$8:$A$307,0)),0)))</f>
        <v/>
      </c>
      <c r="M4277" s="52">
        <f>IF(OR(K4277="",$O4277=0),IF(K4277="","",0),IF($P4277=1,0,K4277*(N(INDEX(Settings!$E$11:$E$18,$O4277))+N(INDEX(Settings!$G$11:$G$18,$O4277)))+N(INDEX(Settings!$F$11:$F$18,$O4277))))</f>
        <v/>
      </c>
      <c r="N4277" s="53">
        <f>IF(K4277="","",K4277-L4277-M4277-N($I4277)-$P4277*N(Settings!$D$20))</f>
        <v/>
      </c>
      <c r="O4277">
        <f>IF($C4277="",0,IFERROR(MATCH($C4277,Settings!$D$11:$D$18,0),0))</f>
        <v/>
      </c>
      <c r="P4277">
        <f>IF(LOWER(TRIM($J4277&amp;""))="x",1,0)</f>
        <v/>
      </c>
    </row>
    <row r="4278">
      <c r="A4278" s="49" t="n"/>
      <c r="B4278" s="50" t="n"/>
      <c r="C4278" s="50" t="n"/>
      <c r="D4278" s="50" t="n"/>
      <c r="E4278" s="50" t="n"/>
      <c r="F4278" s="51" t="n"/>
      <c r="G4278" s="51" t="n"/>
      <c r="H4278" s="51" t="n"/>
      <c r="I4278" s="51" t="n"/>
      <c r="J4278" s="50" t="n"/>
      <c r="K4278" s="52">
        <f>IF(OR($A4278="",$E4278=""),"",IF($P4278=1,0,N($E4278)*N($F4278)-N($G4278)+N($H4278)))</f>
        <v/>
      </c>
      <c r="L4278" s="52">
        <f>IF(K4278="","",IF($P4278=1,0,N($E4278)*IFERROR(INDEX(Products!$D$8:$D$307,MATCH($D4278,Products!$A$8:$A$307,0)),0)))</f>
        <v/>
      </c>
      <c r="M4278" s="52">
        <f>IF(OR(K4278="",$O4278=0),IF(K4278="","",0),IF($P4278=1,0,K4278*(N(INDEX(Settings!$E$11:$E$18,$O4278))+N(INDEX(Settings!$G$11:$G$18,$O4278)))+N(INDEX(Settings!$F$11:$F$18,$O4278))))</f>
        <v/>
      </c>
      <c r="N4278" s="53">
        <f>IF(K4278="","",K4278-L4278-M4278-N($I4278)-$P4278*N(Settings!$D$20))</f>
        <v/>
      </c>
      <c r="O4278">
        <f>IF($C4278="",0,IFERROR(MATCH($C4278,Settings!$D$11:$D$18,0),0))</f>
        <v/>
      </c>
      <c r="P4278">
        <f>IF(LOWER(TRIM($J4278&amp;""))="x",1,0)</f>
        <v/>
      </c>
    </row>
    <row r="4279">
      <c r="A4279" s="49" t="n"/>
      <c r="B4279" s="50" t="n"/>
      <c r="C4279" s="50" t="n"/>
      <c r="D4279" s="50" t="n"/>
      <c r="E4279" s="50" t="n"/>
      <c r="F4279" s="51" t="n"/>
      <c r="G4279" s="51" t="n"/>
      <c r="H4279" s="51" t="n"/>
      <c r="I4279" s="51" t="n"/>
      <c r="J4279" s="50" t="n"/>
      <c r="K4279" s="52">
        <f>IF(OR($A4279="",$E4279=""),"",IF($P4279=1,0,N($E4279)*N($F4279)-N($G4279)+N($H4279)))</f>
        <v/>
      </c>
      <c r="L4279" s="52">
        <f>IF(K4279="","",IF($P4279=1,0,N($E4279)*IFERROR(INDEX(Products!$D$8:$D$307,MATCH($D4279,Products!$A$8:$A$307,0)),0)))</f>
        <v/>
      </c>
      <c r="M4279" s="52">
        <f>IF(OR(K4279="",$O4279=0),IF(K4279="","",0),IF($P4279=1,0,K4279*(N(INDEX(Settings!$E$11:$E$18,$O4279))+N(INDEX(Settings!$G$11:$G$18,$O4279)))+N(INDEX(Settings!$F$11:$F$18,$O4279))))</f>
        <v/>
      </c>
      <c r="N4279" s="53">
        <f>IF(K4279="","",K4279-L4279-M4279-N($I4279)-$P4279*N(Settings!$D$20))</f>
        <v/>
      </c>
      <c r="O4279">
        <f>IF($C4279="",0,IFERROR(MATCH($C4279,Settings!$D$11:$D$18,0),0))</f>
        <v/>
      </c>
      <c r="P4279">
        <f>IF(LOWER(TRIM($J4279&amp;""))="x",1,0)</f>
        <v/>
      </c>
    </row>
    <row r="4280">
      <c r="A4280" s="49" t="n"/>
      <c r="B4280" s="50" t="n"/>
      <c r="C4280" s="50" t="n"/>
      <c r="D4280" s="50" t="n"/>
      <c r="E4280" s="50" t="n"/>
      <c r="F4280" s="51" t="n"/>
      <c r="G4280" s="51" t="n"/>
      <c r="H4280" s="51" t="n"/>
      <c r="I4280" s="51" t="n"/>
      <c r="J4280" s="50" t="n"/>
      <c r="K4280" s="52">
        <f>IF(OR($A4280="",$E4280=""),"",IF($P4280=1,0,N($E4280)*N($F4280)-N($G4280)+N($H4280)))</f>
        <v/>
      </c>
      <c r="L4280" s="52">
        <f>IF(K4280="","",IF($P4280=1,0,N($E4280)*IFERROR(INDEX(Products!$D$8:$D$307,MATCH($D4280,Products!$A$8:$A$307,0)),0)))</f>
        <v/>
      </c>
      <c r="M4280" s="52">
        <f>IF(OR(K4280="",$O4280=0),IF(K4280="","",0),IF($P4280=1,0,K4280*(N(INDEX(Settings!$E$11:$E$18,$O4280))+N(INDEX(Settings!$G$11:$G$18,$O4280)))+N(INDEX(Settings!$F$11:$F$18,$O4280))))</f>
        <v/>
      </c>
      <c r="N4280" s="53">
        <f>IF(K4280="","",K4280-L4280-M4280-N($I4280)-$P4280*N(Settings!$D$20))</f>
        <v/>
      </c>
      <c r="O4280">
        <f>IF($C4280="",0,IFERROR(MATCH($C4280,Settings!$D$11:$D$18,0),0))</f>
        <v/>
      </c>
      <c r="P4280">
        <f>IF(LOWER(TRIM($J4280&amp;""))="x",1,0)</f>
        <v/>
      </c>
    </row>
    <row r="4281">
      <c r="A4281" s="49" t="n"/>
      <c r="B4281" s="50" t="n"/>
      <c r="C4281" s="50" t="n"/>
      <c r="D4281" s="50" t="n"/>
      <c r="E4281" s="50" t="n"/>
      <c r="F4281" s="51" t="n"/>
      <c r="G4281" s="51" t="n"/>
      <c r="H4281" s="51" t="n"/>
      <c r="I4281" s="51" t="n"/>
      <c r="J4281" s="50" t="n"/>
      <c r="K4281" s="52">
        <f>IF(OR($A4281="",$E4281=""),"",IF($P4281=1,0,N($E4281)*N($F4281)-N($G4281)+N($H4281)))</f>
        <v/>
      </c>
      <c r="L4281" s="52">
        <f>IF(K4281="","",IF($P4281=1,0,N($E4281)*IFERROR(INDEX(Products!$D$8:$D$307,MATCH($D4281,Products!$A$8:$A$307,0)),0)))</f>
        <v/>
      </c>
      <c r="M4281" s="52">
        <f>IF(OR(K4281="",$O4281=0),IF(K4281="","",0),IF($P4281=1,0,K4281*(N(INDEX(Settings!$E$11:$E$18,$O4281))+N(INDEX(Settings!$G$11:$G$18,$O4281)))+N(INDEX(Settings!$F$11:$F$18,$O4281))))</f>
        <v/>
      </c>
      <c r="N4281" s="53">
        <f>IF(K4281="","",K4281-L4281-M4281-N($I4281)-$P4281*N(Settings!$D$20))</f>
        <v/>
      </c>
      <c r="O4281">
        <f>IF($C4281="",0,IFERROR(MATCH($C4281,Settings!$D$11:$D$18,0),0))</f>
        <v/>
      </c>
      <c r="P4281">
        <f>IF(LOWER(TRIM($J4281&amp;""))="x",1,0)</f>
        <v/>
      </c>
    </row>
    <row r="4282">
      <c r="A4282" s="49" t="n"/>
      <c r="B4282" s="50" t="n"/>
      <c r="C4282" s="50" t="n"/>
      <c r="D4282" s="50" t="n"/>
      <c r="E4282" s="50" t="n"/>
      <c r="F4282" s="51" t="n"/>
      <c r="G4282" s="51" t="n"/>
      <c r="H4282" s="51" t="n"/>
      <c r="I4282" s="51" t="n"/>
      <c r="J4282" s="50" t="n"/>
      <c r="K4282" s="52">
        <f>IF(OR($A4282="",$E4282=""),"",IF($P4282=1,0,N($E4282)*N($F4282)-N($G4282)+N($H4282)))</f>
        <v/>
      </c>
      <c r="L4282" s="52">
        <f>IF(K4282="","",IF($P4282=1,0,N($E4282)*IFERROR(INDEX(Products!$D$8:$D$307,MATCH($D4282,Products!$A$8:$A$307,0)),0)))</f>
        <v/>
      </c>
      <c r="M4282" s="52">
        <f>IF(OR(K4282="",$O4282=0),IF(K4282="","",0),IF($P4282=1,0,K4282*(N(INDEX(Settings!$E$11:$E$18,$O4282))+N(INDEX(Settings!$G$11:$G$18,$O4282)))+N(INDEX(Settings!$F$11:$F$18,$O4282))))</f>
        <v/>
      </c>
      <c r="N4282" s="53">
        <f>IF(K4282="","",K4282-L4282-M4282-N($I4282)-$P4282*N(Settings!$D$20))</f>
        <v/>
      </c>
      <c r="O4282">
        <f>IF($C4282="",0,IFERROR(MATCH($C4282,Settings!$D$11:$D$18,0),0))</f>
        <v/>
      </c>
      <c r="P4282">
        <f>IF(LOWER(TRIM($J4282&amp;""))="x",1,0)</f>
        <v/>
      </c>
    </row>
    <row r="4283">
      <c r="A4283" s="49" t="n"/>
      <c r="B4283" s="50" t="n"/>
      <c r="C4283" s="50" t="n"/>
      <c r="D4283" s="50" t="n"/>
      <c r="E4283" s="50" t="n"/>
      <c r="F4283" s="51" t="n"/>
      <c r="G4283" s="51" t="n"/>
      <c r="H4283" s="51" t="n"/>
      <c r="I4283" s="51" t="n"/>
      <c r="J4283" s="50" t="n"/>
      <c r="K4283" s="52">
        <f>IF(OR($A4283="",$E4283=""),"",IF($P4283=1,0,N($E4283)*N($F4283)-N($G4283)+N($H4283)))</f>
        <v/>
      </c>
      <c r="L4283" s="52">
        <f>IF(K4283="","",IF($P4283=1,0,N($E4283)*IFERROR(INDEX(Products!$D$8:$D$307,MATCH($D4283,Products!$A$8:$A$307,0)),0)))</f>
        <v/>
      </c>
      <c r="M4283" s="52">
        <f>IF(OR(K4283="",$O4283=0),IF(K4283="","",0),IF($P4283=1,0,K4283*(N(INDEX(Settings!$E$11:$E$18,$O4283))+N(INDEX(Settings!$G$11:$G$18,$O4283)))+N(INDEX(Settings!$F$11:$F$18,$O4283))))</f>
        <v/>
      </c>
      <c r="N4283" s="53">
        <f>IF(K4283="","",K4283-L4283-M4283-N($I4283)-$P4283*N(Settings!$D$20))</f>
        <v/>
      </c>
      <c r="O4283">
        <f>IF($C4283="",0,IFERROR(MATCH($C4283,Settings!$D$11:$D$18,0),0))</f>
        <v/>
      </c>
      <c r="P4283">
        <f>IF(LOWER(TRIM($J4283&amp;""))="x",1,0)</f>
        <v/>
      </c>
    </row>
    <row r="4284">
      <c r="A4284" s="49" t="n"/>
      <c r="B4284" s="50" t="n"/>
      <c r="C4284" s="50" t="n"/>
      <c r="D4284" s="50" t="n"/>
      <c r="E4284" s="50" t="n"/>
      <c r="F4284" s="51" t="n"/>
      <c r="G4284" s="51" t="n"/>
      <c r="H4284" s="51" t="n"/>
      <c r="I4284" s="51" t="n"/>
      <c r="J4284" s="50" t="n"/>
      <c r="K4284" s="52">
        <f>IF(OR($A4284="",$E4284=""),"",IF($P4284=1,0,N($E4284)*N($F4284)-N($G4284)+N($H4284)))</f>
        <v/>
      </c>
      <c r="L4284" s="52">
        <f>IF(K4284="","",IF($P4284=1,0,N($E4284)*IFERROR(INDEX(Products!$D$8:$D$307,MATCH($D4284,Products!$A$8:$A$307,0)),0)))</f>
        <v/>
      </c>
      <c r="M4284" s="52">
        <f>IF(OR(K4284="",$O4284=0),IF(K4284="","",0),IF($P4284=1,0,K4284*(N(INDEX(Settings!$E$11:$E$18,$O4284))+N(INDEX(Settings!$G$11:$G$18,$O4284)))+N(INDEX(Settings!$F$11:$F$18,$O4284))))</f>
        <v/>
      </c>
      <c r="N4284" s="53">
        <f>IF(K4284="","",K4284-L4284-M4284-N($I4284)-$P4284*N(Settings!$D$20))</f>
        <v/>
      </c>
      <c r="O4284">
        <f>IF($C4284="",0,IFERROR(MATCH($C4284,Settings!$D$11:$D$18,0),0))</f>
        <v/>
      </c>
      <c r="P4284">
        <f>IF(LOWER(TRIM($J4284&amp;""))="x",1,0)</f>
        <v/>
      </c>
    </row>
    <row r="4285">
      <c r="A4285" s="49" t="n"/>
      <c r="B4285" s="50" t="n"/>
      <c r="C4285" s="50" t="n"/>
      <c r="D4285" s="50" t="n"/>
      <c r="E4285" s="50" t="n"/>
      <c r="F4285" s="51" t="n"/>
      <c r="G4285" s="51" t="n"/>
      <c r="H4285" s="51" t="n"/>
      <c r="I4285" s="51" t="n"/>
      <c r="J4285" s="50" t="n"/>
      <c r="K4285" s="52">
        <f>IF(OR($A4285="",$E4285=""),"",IF($P4285=1,0,N($E4285)*N($F4285)-N($G4285)+N($H4285)))</f>
        <v/>
      </c>
      <c r="L4285" s="52">
        <f>IF(K4285="","",IF($P4285=1,0,N($E4285)*IFERROR(INDEX(Products!$D$8:$D$307,MATCH($D4285,Products!$A$8:$A$307,0)),0)))</f>
        <v/>
      </c>
      <c r="M4285" s="52">
        <f>IF(OR(K4285="",$O4285=0),IF(K4285="","",0),IF($P4285=1,0,K4285*(N(INDEX(Settings!$E$11:$E$18,$O4285))+N(INDEX(Settings!$G$11:$G$18,$O4285)))+N(INDEX(Settings!$F$11:$F$18,$O4285))))</f>
        <v/>
      </c>
      <c r="N4285" s="53">
        <f>IF(K4285="","",K4285-L4285-M4285-N($I4285)-$P4285*N(Settings!$D$20))</f>
        <v/>
      </c>
      <c r="O4285">
        <f>IF($C4285="",0,IFERROR(MATCH($C4285,Settings!$D$11:$D$18,0),0))</f>
        <v/>
      </c>
      <c r="P4285">
        <f>IF(LOWER(TRIM($J4285&amp;""))="x",1,0)</f>
        <v/>
      </c>
    </row>
    <row r="4286">
      <c r="A4286" s="49" t="n"/>
      <c r="B4286" s="50" t="n"/>
      <c r="C4286" s="50" t="n"/>
      <c r="D4286" s="50" t="n"/>
      <c r="E4286" s="50" t="n"/>
      <c r="F4286" s="51" t="n"/>
      <c r="G4286" s="51" t="n"/>
      <c r="H4286" s="51" t="n"/>
      <c r="I4286" s="51" t="n"/>
      <c r="J4286" s="50" t="n"/>
      <c r="K4286" s="52">
        <f>IF(OR($A4286="",$E4286=""),"",IF($P4286=1,0,N($E4286)*N($F4286)-N($G4286)+N($H4286)))</f>
        <v/>
      </c>
      <c r="L4286" s="52">
        <f>IF(K4286="","",IF($P4286=1,0,N($E4286)*IFERROR(INDEX(Products!$D$8:$D$307,MATCH($D4286,Products!$A$8:$A$307,0)),0)))</f>
        <v/>
      </c>
      <c r="M4286" s="52">
        <f>IF(OR(K4286="",$O4286=0),IF(K4286="","",0),IF($P4286=1,0,K4286*(N(INDEX(Settings!$E$11:$E$18,$O4286))+N(INDEX(Settings!$G$11:$G$18,$O4286)))+N(INDEX(Settings!$F$11:$F$18,$O4286))))</f>
        <v/>
      </c>
      <c r="N4286" s="53">
        <f>IF(K4286="","",K4286-L4286-M4286-N($I4286)-$P4286*N(Settings!$D$20))</f>
        <v/>
      </c>
      <c r="O4286">
        <f>IF($C4286="",0,IFERROR(MATCH($C4286,Settings!$D$11:$D$18,0),0))</f>
        <v/>
      </c>
      <c r="P4286">
        <f>IF(LOWER(TRIM($J4286&amp;""))="x",1,0)</f>
        <v/>
      </c>
    </row>
    <row r="4287">
      <c r="A4287" s="49" t="n"/>
      <c r="B4287" s="50" t="n"/>
      <c r="C4287" s="50" t="n"/>
      <c r="D4287" s="50" t="n"/>
      <c r="E4287" s="50" t="n"/>
      <c r="F4287" s="51" t="n"/>
      <c r="G4287" s="51" t="n"/>
      <c r="H4287" s="51" t="n"/>
      <c r="I4287" s="51" t="n"/>
      <c r="J4287" s="50" t="n"/>
      <c r="K4287" s="52">
        <f>IF(OR($A4287="",$E4287=""),"",IF($P4287=1,0,N($E4287)*N($F4287)-N($G4287)+N($H4287)))</f>
        <v/>
      </c>
      <c r="L4287" s="52">
        <f>IF(K4287="","",IF($P4287=1,0,N($E4287)*IFERROR(INDEX(Products!$D$8:$D$307,MATCH($D4287,Products!$A$8:$A$307,0)),0)))</f>
        <v/>
      </c>
      <c r="M4287" s="52">
        <f>IF(OR(K4287="",$O4287=0),IF(K4287="","",0),IF($P4287=1,0,K4287*(N(INDEX(Settings!$E$11:$E$18,$O4287))+N(INDEX(Settings!$G$11:$G$18,$O4287)))+N(INDEX(Settings!$F$11:$F$18,$O4287))))</f>
        <v/>
      </c>
      <c r="N4287" s="53">
        <f>IF(K4287="","",K4287-L4287-M4287-N($I4287)-$P4287*N(Settings!$D$20))</f>
        <v/>
      </c>
      <c r="O4287">
        <f>IF($C4287="",0,IFERROR(MATCH($C4287,Settings!$D$11:$D$18,0),0))</f>
        <v/>
      </c>
      <c r="P4287">
        <f>IF(LOWER(TRIM($J4287&amp;""))="x",1,0)</f>
        <v/>
      </c>
    </row>
    <row r="4288">
      <c r="A4288" s="49" t="n"/>
      <c r="B4288" s="50" t="n"/>
      <c r="C4288" s="50" t="n"/>
      <c r="D4288" s="50" t="n"/>
      <c r="E4288" s="50" t="n"/>
      <c r="F4288" s="51" t="n"/>
      <c r="G4288" s="51" t="n"/>
      <c r="H4288" s="51" t="n"/>
      <c r="I4288" s="51" t="n"/>
      <c r="J4288" s="50" t="n"/>
      <c r="K4288" s="52">
        <f>IF(OR($A4288="",$E4288=""),"",IF($P4288=1,0,N($E4288)*N($F4288)-N($G4288)+N($H4288)))</f>
        <v/>
      </c>
      <c r="L4288" s="52">
        <f>IF(K4288="","",IF($P4288=1,0,N($E4288)*IFERROR(INDEX(Products!$D$8:$D$307,MATCH($D4288,Products!$A$8:$A$307,0)),0)))</f>
        <v/>
      </c>
      <c r="M4288" s="52">
        <f>IF(OR(K4288="",$O4288=0),IF(K4288="","",0),IF($P4288=1,0,K4288*(N(INDEX(Settings!$E$11:$E$18,$O4288))+N(INDEX(Settings!$G$11:$G$18,$O4288)))+N(INDEX(Settings!$F$11:$F$18,$O4288))))</f>
        <v/>
      </c>
      <c r="N4288" s="53">
        <f>IF(K4288="","",K4288-L4288-M4288-N($I4288)-$P4288*N(Settings!$D$20))</f>
        <v/>
      </c>
      <c r="O4288">
        <f>IF($C4288="",0,IFERROR(MATCH($C4288,Settings!$D$11:$D$18,0),0))</f>
        <v/>
      </c>
      <c r="P4288">
        <f>IF(LOWER(TRIM($J4288&amp;""))="x",1,0)</f>
        <v/>
      </c>
    </row>
    <row r="4289">
      <c r="A4289" s="49" t="n"/>
      <c r="B4289" s="50" t="n"/>
      <c r="C4289" s="50" t="n"/>
      <c r="D4289" s="50" t="n"/>
      <c r="E4289" s="50" t="n"/>
      <c r="F4289" s="51" t="n"/>
      <c r="G4289" s="51" t="n"/>
      <c r="H4289" s="51" t="n"/>
      <c r="I4289" s="51" t="n"/>
      <c r="J4289" s="50" t="n"/>
      <c r="K4289" s="52">
        <f>IF(OR($A4289="",$E4289=""),"",IF($P4289=1,0,N($E4289)*N($F4289)-N($G4289)+N($H4289)))</f>
        <v/>
      </c>
      <c r="L4289" s="52">
        <f>IF(K4289="","",IF($P4289=1,0,N($E4289)*IFERROR(INDEX(Products!$D$8:$D$307,MATCH($D4289,Products!$A$8:$A$307,0)),0)))</f>
        <v/>
      </c>
      <c r="M4289" s="52">
        <f>IF(OR(K4289="",$O4289=0),IF(K4289="","",0),IF($P4289=1,0,K4289*(N(INDEX(Settings!$E$11:$E$18,$O4289))+N(INDEX(Settings!$G$11:$G$18,$O4289)))+N(INDEX(Settings!$F$11:$F$18,$O4289))))</f>
        <v/>
      </c>
      <c r="N4289" s="53">
        <f>IF(K4289="","",K4289-L4289-M4289-N($I4289)-$P4289*N(Settings!$D$20))</f>
        <v/>
      </c>
      <c r="O4289">
        <f>IF($C4289="",0,IFERROR(MATCH($C4289,Settings!$D$11:$D$18,0),0))</f>
        <v/>
      </c>
      <c r="P4289">
        <f>IF(LOWER(TRIM($J4289&amp;""))="x",1,0)</f>
        <v/>
      </c>
    </row>
    <row r="4290">
      <c r="A4290" s="49" t="n"/>
      <c r="B4290" s="50" t="n"/>
      <c r="C4290" s="50" t="n"/>
      <c r="D4290" s="50" t="n"/>
      <c r="E4290" s="50" t="n"/>
      <c r="F4290" s="51" t="n"/>
      <c r="G4290" s="51" t="n"/>
      <c r="H4290" s="51" t="n"/>
      <c r="I4290" s="51" t="n"/>
      <c r="J4290" s="50" t="n"/>
      <c r="K4290" s="52">
        <f>IF(OR($A4290="",$E4290=""),"",IF($P4290=1,0,N($E4290)*N($F4290)-N($G4290)+N($H4290)))</f>
        <v/>
      </c>
      <c r="L4290" s="52">
        <f>IF(K4290="","",IF($P4290=1,0,N($E4290)*IFERROR(INDEX(Products!$D$8:$D$307,MATCH($D4290,Products!$A$8:$A$307,0)),0)))</f>
        <v/>
      </c>
      <c r="M4290" s="52">
        <f>IF(OR(K4290="",$O4290=0),IF(K4290="","",0),IF($P4290=1,0,K4290*(N(INDEX(Settings!$E$11:$E$18,$O4290))+N(INDEX(Settings!$G$11:$G$18,$O4290)))+N(INDEX(Settings!$F$11:$F$18,$O4290))))</f>
        <v/>
      </c>
      <c r="N4290" s="53">
        <f>IF(K4290="","",K4290-L4290-M4290-N($I4290)-$P4290*N(Settings!$D$20))</f>
        <v/>
      </c>
      <c r="O4290">
        <f>IF($C4290="",0,IFERROR(MATCH($C4290,Settings!$D$11:$D$18,0),0))</f>
        <v/>
      </c>
      <c r="P4290">
        <f>IF(LOWER(TRIM($J4290&amp;""))="x",1,0)</f>
        <v/>
      </c>
    </row>
    <row r="4291">
      <c r="A4291" s="49" t="n"/>
      <c r="B4291" s="50" t="n"/>
      <c r="C4291" s="50" t="n"/>
      <c r="D4291" s="50" t="n"/>
      <c r="E4291" s="50" t="n"/>
      <c r="F4291" s="51" t="n"/>
      <c r="G4291" s="51" t="n"/>
      <c r="H4291" s="51" t="n"/>
      <c r="I4291" s="51" t="n"/>
      <c r="J4291" s="50" t="n"/>
      <c r="K4291" s="52">
        <f>IF(OR($A4291="",$E4291=""),"",IF($P4291=1,0,N($E4291)*N($F4291)-N($G4291)+N($H4291)))</f>
        <v/>
      </c>
      <c r="L4291" s="52">
        <f>IF(K4291="","",IF($P4291=1,0,N($E4291)*IFERROR(INDEX(Products!$D$8:$D$307,MATCH($D4291,Products!$A$8:$A$307,0)),0)))</f>
        <v/>
      </c>
      <c r="M4291" s="52">
        <f>IF(OR(K4291="",$O4291=0),IF(K4291="","",0),IF($P4291=1,0,K4291*(N(INDEX(Settings!$E$11:$E$18,$O4291))+N(INDEX(Settings!$G$11:$G$18,$O4291)))+N(INDEX(Settings!$F$11:$F$18,$O4291))))</f>
        <v/>
      </c>
      <c r="N4291" s="53">
        <f>IF(K4291="","",K4291-L4291-M4291-N($I4291)-$P4291*N(Settings!$D$20))</f>
        <v/>
      </c>
      <c r="O4291">
        <f>IF($C4291="",0,IFERROR(MATCH($C4291,Settings!$D$11:$D$18,0),0))</f>
        <v/>
      </c>
      <c r="P4291">
        <f>IF(LOWER(TRIM($J4291&amp;""))="x",1,0)</f>
        <v/>
      </c>
    </row>
    <row r="4292">
      <c r="A4292" s="49" t="n"/>
      <c r="B4292" s="50" t="n"/>
      <c r="C4292" s="50" t="n"/>
      <c r="D4292" s="50" t="n"/>
      <c r="E4292" s="50" t="n"/>
      <c r="F4292" s="51" t="n"/>
      <c r="G4292" s="51" t="n"/>
      <c r="H4292" s="51" t="n"/>
      <c r="I4292" s="51" t="n"/>
      <c r="J4292" s="50" t="n"/>
      <c r="K4292" s="52">
        <f>IF(OR($A4292="",$E4292=""),"",IF($P4292=1,0,N($E4292)*N($F4292)-N($G4292)+N($H4292)))</f>
        <v/>
      </c>
      <c r="L4292" s="52">
        <f>IF(K4292="","",IF($P4292=1,0,N($E4292)*IFERROR(INDEX(Products!$D$8:$D$307,MATCH($D4292,Products!$A$8:$A$307,0)),0)))</f>
        <v/>
      </c>
      <c r="M4292" s="52">
        <f>IF(OR(K4292="",$O4292=0),IF(K4292="","",0),IF($P4292=1,0,K4292*(N(INDEX(Settings!$E$11:$E$18,$O4292))+N(INDEX(Settings!$G$11:$G$18,$O4292)))+N(INDEX(Settings!$F$11:$F$18,$O4292))))</f>
        <v/>
      </c>
      <c r="N4292" s="53">
        <f>IF(K4292="","",K4292-L4292-M4292-N($I4292)-$P4292*N(Settings!$D$20))</f>
        <v/>
      </c>
      <c r="O4292">
        <f>IF($C4292="",0,IFERROR(MATCH($C4292,Settings!$D$11:$D$18,0),0))</f>
        <v/>
      </c>
      <c r="P4292">
        <f>IF(LOWER(TRIM($J4292&amp;""))="x",1,0)</f>
        <v/>
      </c>
    </row>
    <row r="4293">
      <c r="A4293" s="49" t="n"/>
      <c r="B4293" s="50" t="n"/>
      <c r="C4293" s="50" t="n"/>
      <c r="D4293" s="50" t="n"/>
      <c r="E4293" s="50" t="n"/>
      <c r="F4293" s="51" t="n"/>
      <c r="G4293" s="51" t="n"/>
      <c r="H4293" s="51" t="n"/>
      <c r="I4293" s="51" t="n"/>
      <c r="J4293" s="50" t="n"/>
      <c r="K4293" s="52">
        <f>IF(OR($A4293="",$E4293=""),"",IF($P4293=1,0,N($E4293)*N($F4293)-N($G4293)+N($H4293)))</f>
        <v/>
      </c>
      <c r="L4293" s="52">
        <f>IF(K4293="","",IF($P4293=1,0,N($E4293)*IFERROR(INDEX(Products!$D$8:$D$307,MATCH($D4293,Products!$A$8:$A$307,0)),0)))</f>
        <v/>
      </c>
      <c r="M4293" s="52">
        <f>IF(OR(K4293="",$O4293=0),IF(K4293="","",0),IF($P4293=1,0,K4293*(N(INDEX(Settings!$E$11:$E$18,$O4293))+N(INDEX(Settings!$G$11:$G$18,$O4293)))+N(INDEX(Settings!$F$11:$F$18,$O4293))))</f>
        <v/>
      </c>
      <c r="N4293" s="53">
        <f>IF(K4293="","",K4293-L4293-M4293-N($I4293)-$P4293*N(Settings!$D$20))</f>
        <v/>
      </c>
      <c r="O4293">
        <f>IF($C4293="",0,IFERROR(MATCH($C4293,Settings!$D$11:$D$18,0),0))</f>
        <v/>
      </c>
      <c r="P4293">
        <f>IF(LOWER(TRIM($J4293&amp;""))="x",1,0)</f>
        <v/>
      </c>
    </row>
    <row r="4294">
      <c r="A4294" s="49" t="n"/>
      <c r="B4294" s="50" t="n"/>
      <c r="C4294" s="50" t="n"/>
      <c r="D4294" s="50" t="n"/>
      <c r="E4294" s="50" t="n"/>
      <c r="F4294" s="51" t="n"/>
      <c r="G4294" s="51" t="n"/>
      <c r="H4294" s="51" t="n"/>
      <c r="I4294" s="51" t="n"/>
      <c r="J4294" s="50" t="n"/>
      <c r="K4294" s="52">
        <f>IF(OR($A4294="",$E4294=""),"",IF($P4294=1,0,N($E4294)*N($F4294)-N($G4294)+N($H4294)))</f>
        <v/>
      </c>
      <c r="L4294" s="52">
        <f>IF(K4294="","",IF($P4294=1,0,N($E4294)*IFERROR(INDEX(Products!$D$8:$D$307,MATCH($D4294,Products!$A$8:$A$307,0)),0)))</f>
        <v/>
      </c>
      <c r="M4294" s="52">
        <f>IF(OR(K4294="",$O4294=0),IF(K4294="","",0),IF($P4294=1,0,K4294*(N(INDEX(Settings!$E$11:$E$18,$O4294))+N(INDEX(Settings!$G$11:$G$18,$O4294)))+N(INDEX(Settings!$F$11:$F$18,$O4294))))</f>
        <v/>
      </c>
      <c r="N4294" s="53">
        <f>IF(K4294="","",K4294-L4294-M4294-N($I4294)-$P4294*N(Settings!$D$20))</f>
        <v/>
      </c>
      <c r="O4294">
        <f>IF($C4294="",0,IFERROR(MATCH($C4294,Settings!$D$11:$D$18,0),0))</f>
        <v/>
      </c>
      <c r="P4294">
        <f>IF(LOWER(TRIM($J4294&amp;""))="x",1,0)</f>
        <v/>
      </c>
    </row>
    <row r="4295">
      <c r="A4295" s="49" t="n"/>
      <c r="B4295" s="50" t="n"/>
      <c r="C4295" s="50" t="n"/>
      <c r="D4295" s="50" t="n"/>
      <c r="E4295" s="50" t="n"/>
      <c r="F4295" s="51" t="n"/>
      <c r="G4295" s="51" t="n"/>
      <c r="H4295" s="51" t="n"/>
      <c r="I4295" s="51" t="n"/>
      <c r="J4295" s="50" t="n"/>
      <c r="K4295" s="52">
        <f>IF(OR($A4295="",$E4295=""),"",IF($P4295=1,0,N($E4295)*N($F4295)-N($G4295)+N($H4295)))</f>
        <v/>
      </c>
      <c r="L4295" s="52">
        <f>IF(K4295="","",IF($P4295=1,0,N($E4295)*IFERROR(INDEX(Products!$D$8:$D$307,MATCH($D4295,Products!$A$8:$A$307,0)),0)))</f>
        <v/>
      </c>
      <c r="M4295" s="52">
        <f>IF(OR(K4295="",$O4295=0),IF(K4295="","",0),IF($P4295=1,0,K4295*(N(INDEX(Settings!$E$11:$E$18,$O4295))+N(INDEX(Settings!$G$11:$G$18,$O4295)))+N(INDEX(Settings!$F$11:$F$18,$O4295))))</f>
        <v/>
      </c>
      <c r="N4295" s="53">
        <f>IF(K4295="","",K4295-L4295-M4295-N($I4295)-$P4295*N(Settings!$D$20))</f>
        <v/>
      </c>
      <c r="O4295">
        <f>IF($C4295="",0,IFERROR(MATCH($C4295,Settings!$D$11:$D$18,0),0))</f>
        <v/>
      </c>
      <c r="P4295">
        <f>IF(LOWER(TRIM($J4295&amp;""))="x",1,0)</f>
        <v/>
      </c>
    </row>
    <row r="4296">
      <c r="A4296" s="49" t="n"/>
      <c r="B4296" s="50" t="n"/>
      <c r="C4296" s="50" t="n"/>
      <c r="D4296" s="50" t="n"/>
      <c r="E4296" s="50" t="n"/>
      <c r="F4296" s="51" t="n"/>
      <c r="G4296" s="51" t="n"/>
      <c r="H4296" s="51" t="n"/>
      <c r="I4296" s="51" t="n"/>
      <c r="J4296" s="50" t="n"/>
      <c r="K4296" s="52">
        <f>IF(OR($A4296="",$E4296=""),"",IF($P4296=1,0,N($E4296)*N($F4296)-N($G4296)+N($H4296)))</f>
        <v/>
      </c>
      <c r="L4296" s="52">
        <f>IF(K4296="","",IF($P4296=1,0,N($E4296)*IFERROR(INDEX(Products!$D$8:$D$307,MATCH($D4296,Products!$A$8:$A$307,0)),0)))</f>
        <v/>
      </c>
      <c r="M4296" s="52">
        <f>IF(OR(K4296="",$O4296=0),IF(K4296="","",0),IF($P4296=1,0,K4296*(N(INDEX(Settings!$E$11:$E$18,$O4296))+N(INDEX(Settings!$G$11:$G$18,$O4296)))+N(INDEX(Settings!$F$11:$F$18,$O4296))))</f>
        <v/>
      </c>
      <c r="N4296" s="53">
        <f>IF(K4296="","",K4296-L4296-M4296-N($I4296)-$P4296*N(Settings!$D$20))</f>
        <v/>
      </c>
      <c r="O4296">
        <f>IF($C4296="",0,IFERROR(MATCH($C4296,Settings!$D$11:$D$18,0),0))</f>
        <v/>
      </c>
      <c r="P4296">
        <f>IF(LOWER(TRIM($J4296&amp;""))="x",1,0)</f>
        <v/>
      </c>
    </row>
    <row r="4297">
      <c r="A4297" s="49" t="n"/>
      <c r="B4297" s="50" t="n"/>
      <c r="C4297" s="50" t="n"/>
      <c r="D4297" s="50" t="n"/>
      <c r="E4297" s="50" t="n"/>
      <c r="F4297" s="51" t="n"/>
      <c r="G4297" s="51" t="n"/>
      <c r="H4297" s="51" t="n"/>
      <c r="I4297" s="51" t="n"/>
      <c r="J4297" s="50" t="n"/>
      <c r="K4297" s="52">
        <f>IF(OR($A4297="",$E4297=""),"",IF($P4297=1,0,N($E4297)*N($F4297)-N($G4297)+N($H4297)))</f>
        <v/>
      </c>
      <c r="L4297" s="52">
        <f>IF(K4297="","",IF($P4297=1,0,N($E4297)*IFERROR(INDEX(Products!$D$8:$D$307,MATCH($D4297,Products!$A$8:$A$307,0)),0)))</f>
        <v/>
      </c>
      <c r="M4297" s="52">
        <f>IF(OR(K4297="",$O4297=0),IF(K4297="","",0),IF($P4297=1,0,K4297*(N(INDEX(Settings!$E$11:$E$18,$O4297))+N(INDEX(Settings!$G$11:$G$18,$O4297)))+N(INDEX(Settings!$F$11:$F$18,$O4297))))</f>
        <v/>
      </c>
      <c r="N4297" s="53">
        <f>IF(K4297="","",K4297-L4297-M4297-N($I4297)-$P4297*N(Settings!$D$20))</f>
        <v/>
      </c>
      <c r="O4297">
        <f>IF($C4297="",0,IFERROR(MATCH($C4297,Settings!$D$11:$D$18,0),0))</f>
        <v/>
      </c>
      <c r="P4297">
        <f>IF(LOWER(TRIM($J4297&amp;""))="x",1,0)</f>
        <v/>
      </c>
    </row>
    <row r="4298">
      <c r="A4298" s="49" t="n"/>
      <c r="B4298" s="50" t="n"/>
      <c r="C4298" s="50" t="n"/>
      <c r="D4298" s="50" t="n"/>
      <c r="E4298" s="50" t="n"/>
      <c r="F4298" s="51" t="n"/>
      <c r="G4298" s="51" t="n"/>
      <c r="H4298" s="51" t="n"/>
      <c r="I4298" s="51" t="n"/>
      <c r="J4298" s="50" t="n"/>
      <c r="K4298" s="52">
        <f>IF(OR($A4298="",$E4298=""),"",IF($P4298=1,0,N($E4298)*N($F4298)-N($G4298)+N($H4298)))</f>
        <v/>
      </c>
      <c r="L4298" s="52">
        <f>IF(K4298="","",IF($P4298=1,0,N($E4298)*IFERROR(INDEX(Products!$D$8:$D$307,MATCH($D4298,Products!$A$8:$A$307,0)),0)))</f>
        <v/>
      </c>
      <c r="M4298" s="52">
        <f>IF(OR(K4298="",$O4298=0),IF(K4298="","",0),IF($P4298=1,0,K4298*(N(INDEX(Settings!$E$11:$E$18,$O4298))+N(INDEX(Settings!$G$11:$G$18,$O4298)))+N(INDEX(Settings!$F$11:$F$18,$O4298))))</f>
        <v/>
      </c>
      <c r="N4298" s="53">
        <f>IF(K4298="","",K4298-L4298-M4298-N($I4298)-$P4298*N(Settings!$D$20))</f>
        <v/>
      </c>
      <c r="O4298">
        <f>IF($C4298="",0,IFERROR(MATCH($C4298,Settings!$D$11:$D$18,0),0))</f>
        <v/>
      </c>
      <c r="P4298">
        <f>IF(LOWER(TRIM($J4298&amp;""))="x",1,0)</f>
        <v/>
      </c>
    </row>
    <row r="4299">
      <c r="A4299" s="49" t="n"/>
      <c r="B4299" s="50" t="n"/>
      <c r="C4299" s="50" t="n"/>
      <c r="D4299" s="50" t="n"/>
      <c r="E4299" s="50" t="n"/>
      <c r="F4299" s="51" t="n"/>
      <c r="G4299" s="51" t="n"/>
      <c r="H4299" s="51" t="n"/>
      <c r="I4299" s="51" t="n"/>
      <c r="J4299" s="50" t="n"/>
      <c r="K4299" s="52">
        <f>IF(OR($A4299="",$E4299=""),"",IF($P4299=1,0,N($E4299)*N($F4299)-N($G4299)+N($H4299)))</f>
        <v/>
      </c>
      <c r="L4299" s="52">
        <f>IF(K4299="","",IF($P4299=1,0,N($E4299)*IFERROR(INDEX(Products!$D$8:$D$307,MATCH($D4299,Products!$A$8:$A$307,0)),0)))</f>
        <v/>
      </c>
      <c r="M4299" s="52">
        <f>IF(OR(K4299="",$O4299=0),IF(K4299="","",0),IF($P4299=1,0,K4299*(N(INDEX(Settings!$E$11:$E$18,$O4299))+N(INDEX(Settings!$G$11:$G$18,$O4299)))+N(INDEX(Settings!$F$11:$F$18,$O4299))))</f>
        <v/>
      </c>
      <c r="N4299" s="53">
        <f>IF(K4299="","",K4299-L4299-M4299-N($I4299)-$P4299*N(Settings!$D$20))</f>
        <v/>
      </c>
      <c r="O4299">
        <f>IF($C4299="",0,IFERROR(MATCH($C4299,Settings!$D$11:$D$18,0),0))</f>
        <v/>
      </c>
      <c r="P4299">
        <f>IF(LOWER(TRIM($J4299&amp;""))="x",1,0)</f>
        <v/>
      </c>
    </row>
    <row r="4300">
      <c r="A4300" s="49" t="n"/>
      <c r="B4300" s="50" t="n"/>
      <c r="C4300" s="50" t="n"/>
      <c r="D4300" s="50" t="n"/>
      <c r="E4300" s="50" t="n"/>
      <c r="F4300" s="51" t="n"/>
      <c r="G4300" s="51" t="n"/>
      <c r="H4300" s="51" t="n"/>
      <c r="I4300" s="51" t="n"/>
      <c r="J4300" s="50" t="n"/>
      <c r="K4300" s="52">
        <f>IF(OR($A4300="",$E4300=""),"",IF($P4300=1,0,N($E4300)*N($F4300)-N($G4300)+N($H4300)))</f>
        <v/>
      </c>
      <c r="L4300" s="52">
        <f>IF(K4300="","",IF($P4300=1,0,N($E4300)*IFERROR(INDEX(Products!$D$8:$D$307,MATCH($D4300,Products!$A$8:$A$307,0)),0)))</f>
        <v/>
      </c>
      <c r="M4300" s="52">
        <f>IF(OR(K4300="",$O4300=0),IF(K4300="","",0),IF($P4300=1,0,K4300*(N(INDEX(Settings!$E$11:$E$18,$O4300))+N(INDEX(Settings!$G$11:$G$18,$O4300)))+N(INDEX(Settings!$F$11:$F$18,$O4300))))</f>
        <v/>
      </c>
      <c r="N4300" s="53">
        <f>IF(K4300="","",K4300-L4300-M4300-N($I4300)-$P4300*N(Settings!$D$20))</f>
        <v/>
      </c>
      <c r="O4300">
        <f>IF($C4300="",0,IFERROR(MATCH($C4300,Settings!$D$11:$D$18,0),0))</f>
        <v/>
      </c>
      <c r="P4300">
        <f>IF(LOWER(TRIM($J4300&amp;""))="x",1,0)</f>
        <v/>
      </c>
    </row>
    <row r="4301">
      <c r="A4301" s="49" t="n"/>
      <c r="B4301" s="50" t="n"/>
      <c r="C4301" s="50" t="n"/>
      <c r="D4301" s="50" t="n"/>
      <c r="E4301" s="50" t="n"/>
      <c r="F4301" s="51" t="n"/>
      <c r="G4301" s="51" t="n"/>
      <c r="H4301" s="51" t="n"/>
      <c r="I4301" s="51" t="n"/>
      <c r="J4301" s="50" t="n"/>
      <c r="K4301" s="52">
        <f>IF(OR($A4301="",$E4301=""),"",IF($P4301=1,0,N($E4301)*N($F4301)-N($G4301)+N($H4301)))</f>
        <v/>
      </c>
      <c r="L4301" s="52">
        <f>IF(K4301="","",IF($P4301=1,0,N($E4301)*IFERROR(INDEX(Products!$D$8:$D$307,MATCH($D4301,Products!$A$8:$A$307,0)),0)))</f>
        <v/>
      </c>
      <c r="M4301" s="52">
        <f>IF(OR(K4301="",$O4301=0),IF(K4301="","",0),IF($P4301=1,0,K4301*(N(INDEX(Settings!$E$11:$E$18,$O4301))+N(INDEX(Settings!$G$11:$G$18,$O4301)))+N(INDEX(Settings!$F$11:$F$18,$O4301))))</f>
        <v/>
      </c>
      <c r="N4301" s="53">
        <f>IF(K4301="","",K4301-L4301-M4301-N($I4301)-$P4301*N(Settings!$D$20))</f>
        <v/>
      </c>
      <c r="O4301">
        <f>IF($C4301="",0,IFERROR(MATCH($C4301,Settings!$D$11:$D$18,0),0))</f>
        <v/>
      </c>
      <c r="P4301">
        <f>IF(LOWER(TRIM($J4301&amp;""))="x",1,0)</f>
        <v/>
      </c>
    </row>
    <row r="4302">
      <c r="A4302" s="49" t="n"/>
      <c r="B4302" s="50" t="n"/>
      <c r="C4302" s="50" t="n"/>
      <c r="D4302" s="50" t="n"/>
      <c r="E4302" s="50" t="n"/>
      <c r="F4302" s="51" t="n"/>
      <c r="G4302" s="51" t="n"/>
      <c r="H4302" s="51" t="n"/>
      <c r="I4302" s="51" t="n"/>
      <c r="J4302" s="50" t="n"/>
      <c r="K4302" s="52">
        <f>IF(OR($A4302="",$E4302=""),"",IF($P4302=1,0,N($E4302)*N($F4302)-N($G4302)+N($H4302)))</f>
        <v/>
      </c>
      <c r="L4302" s="52">
        <f>IF(K4302="","",IF($P4302=1,0,N($E4302)*IFERROR(INDEX(Products!$D$8:$D$307,MATCH($D4302,Products!$A$8:$A$307,0)),0)))</f>
        <v/>
      </c>
      <c r="M4302" s="52">
        <f>IF(OR(K4302="",$O4302=0),IF(K4302="","",0),IF($P4302=1,0,K4302*(N(INDEX(Settings!$E$11:$E$18,$O4302))+N(INDEX(Settings!$G$11:$G$18,$O4302)))+N(INDEX(Settings!$F$11:$F$18,$O4302))))</f>
        <v/>
      </c>
      <c r="N4302" s="53">
        <f>IF(K4302="","",K4302-L4302-M4302-N($I4302)-$P4302*N(Settings!$D$20))</f>
        <v/>
      </c>
      <c r="O4302">
        <f>IF($C4302="",0,IFERROR(MATCH($C4302,Settings!$D$11:$D$18,0),0))</f>
        <v/>
      </c>
      <c r="P4302">
        <f>IF(LOWER(TRIM($J4302&amp;""))="x",1,0)</f>
        <v/>
      </c>
    </row>
    <row r="4303">
      <c r="A4303" s="49" t="n"/>
      <c r="B4303" s="50" t="n"/>
      <c r="C4303" s="50" t="n"/>
      <c r="D4303" s="50" t="n"/>
      <c r="E4303" s="50" t="n"/>
      <c r="F4303" s="51" t="n"/>
      <c r="G4303" s="51" t="n"/>
      <c r="H4303" s="51" t="n"/>
      <c r="I4303" s="51" t="n"/>
      <c r="J4303" s="50" t="n"/>
      <c r="K4303" s="52">
        <f>IF(OR($A4303="",$E4303=""),"",IF($P4303=1,0,N($E4303)*N($F4303)-N($G4303)+N($H4303)))</f>
        <v/>
      </c>
      <c r="L4303" s="52">
        <f>IF(K4303="","",IF($P4303=1,0,N($E4303)*IFERROR(INDEX(Products!$D$8:$D$307,MATCH($D4303,Products!$A$8:$A$307,0)),0)))</f>
        <v/>
      </c>
      <c r="M4303" s="52">
        <f>IF(OR(K4303="",$O4303=0),IF(K4303="","",0),IF($P4303=1,0,K4303*(N(INDEX(Settings!$E$11:$E$18,$O4303))+N(INDEX(Settings!$G$11:$G$18,$O4303)))+N(INDEX(Settings!$F$11:$F$18,$O4303))))</f>
        <v/>
      </c>
      <c r="N4303" s="53">
        <f>IF(K4303="","",K4303-L4303-M4303-N($I4303)-$P4303*N(Settings!$D$20))</f>
        <v/>
      </c>
      <c r="O4303">
        <f>IF($C4303="",0,IFERROR(MATCH($C4303,Settings!$D$11:$D$18,0),0))</f>
        <v/>
      </c>
      <c r="P4303">
        <f>IF(LOWER(TRIM($J4303&amp;""))="x",1,0)</f>
        <v/>
      </c>
    </row>
    <row r="4304">
      <c r="A4304" s="49" t="n"/>
      <c r="B4304" s="50" t="n"/>
      <c r="C4304" s="50" t="n"/>
      <c r="D4304" s="50" t="n"/>
      <c r="E4304" s="50" t="n"/>
      <c r="F4304" s="51" t="n"/>
      <c r="G4304" s="51" t="n"/>
      <c r="H4304" s="51" t="n"/>
      <c r="I4304" s="51" t="n"/>
      <c r="J4304" s="50" t="n"/>
      <c r="K4304" s="52">
        <f>IF(OR($A4304="",$E4304=""),"",IF($P4304=1,0,N($E4304)*N($F4304)-N($G4304)+N($H4304)))</f>
        <v/>
      </c>
      <c r="L4304" s="52">
        <f>IF(K4304="","",IF($P4304=1,0,N($E4304)*IFERROR(INDEX(Products!$D$8:$D$307,MATCH($D4304,Products!$A$8:$A$307,0)),0)))</f>
        <v/>
      </c>
      <c r="M4304" s="52">
        <f>IF(OR(K4304="",$O4304=0),IF(K4304="","",0),IF($P4304=1,0,K4304*(N(INDEX(Settings!$E$11:$E$18,$O4304))+N(INDEX(Settings!$G$11:$G$18,$O4304)))+N(INDEX(Settings!$F$11:$F$18,$O4304))))</f>
        <v/>
      </c>
      <c r="N4304" s="53">
        <f>IF(K4304="","",K4304-L4304-M4304-N($I4304)-$P4304*N(Settings!$D$20))</f>
        <v/>
      </c>
      <c r="O4304">
        <f>IF($C4304="",0,IFERROR(MATCH($C4304,Settings!$D$11:$D$18,0),0))</f>
        <v/>
      </c>
      <c r="P4304">
        <f>IF(LOWER(TRIM($J4304&amp;""))="x",1,0)</f>
        <v/>
      </c>
    </row>
    <row r="4305">
      <c r="A4305" s="49" t="n"/>
      <c r="B4305" s="50" t="n"/>
      <c r="C4305" s="50" t="n"/>
      <c r="D4305" s="50" t="n"/>
      <c r="E4305" s="50" t="n"/>
      <c r="F4305" s="51" t="n"/>
      <c r="G4305" s="51" t="n"/>
      <c r="H4305" s="51" t="n"/>
      <c r="I4305" s="51" t="n"/>
      <c r="J4305" s="50" t="n"/>
      <c r="K4305" s="52">
        <f>IF(OR($A4305="",$E4305=""),"",IF($P4305=1,0,N($E4305)*N($F4305)-N($G4305)+N($H4305)))</f>
        <v/>
      </c>
      <c r="L4305" s="52">
        <f>IF(K4305="","",IF($P4305=1,0,N($E4305)*IFERROR(INDEX(Products!$D$8:$D$307,MATCH($D4305,Products!$A$8:$A$307,0)),0)))</f>
        <v/>
      </c>
      <c r="M4305" s="52">
        <f>IF(OR(K4305="",$O4305=0),IF(K4305="","",0),IF($P4305=1,0,K4305*(N(INDEX(Settings!$E$11:$E$18,$O4305))+N(INDEX(Settings!$G$11:$G$18,$O4305)))+N(INDEX(Settings!$F$11:$F$18,$O4305))))</f>
        <v/>
      </c>
      <c r="N4305" s="53">
        <f>IF(K4305="","",K4305-L4305-M4305-N($I4305)-$P4305*N(Settings!$D$20))</f>
        <v/>
      </c>
      <c r="O4305">
        <f>IF($C4305="",0,IFERROR(MATCH($C4305,Settings!$D$11:$D$18,0),0))</f>
        <v/>
      </c>
      <c r="P4305">
        <f>IF(LOWER(TRIM($J4305&amp;""))="x",1,0)</f>
        <v/>
      </c>
    </row>
    <row r="4306">
      <c r="A4306" s="49" t="n"/>
      <c r="B4306" s="50" t="n"/>
      <c r="C4306" s="50" t="n"/>
      <c r="D4306" s="50" t="n"/>
      <c r="E4306" s="50" t="n"/>
      <c r="F4306" s="51" t="n"/>
      <c r="G4306" s="51" t="n"/>
      <c r="H4306" s="51" t="n"/>
      <c r="I4306" s="51" t="n"/>
      <c r="J4306" s="50" t="n"/>
      <c r="K4306" s="52">
        <f>IF(OR($A4306="",$E4306=""),"",IF($P4306=1,0,N($E4306)*N($F4306)-N($G4306)+N($H4306)))</f>
        <v/>
      </c>
      <c r="L4306" s="52">
        <f>IF(K4306="","",IF($P4306=1,0,N($E4306)*IFERROR(INDEX(Products!$D$8:$D$307,MATCH($D4306,Products!$A$8:$A$307,0)),0)))</f>
        <v/>
      </c>
      <c r="M4306" s="52">
        <f>IF(OR(K4306="",$O4306=0),IF(K4306="","",0),IF($P4306=1,0,K4306*(N(INDEX(Settings!$E$11:$E$18,$O4306))+N(INDEX(Settings!$G$11:$G$18,$O4306)))+N(INDEX(Settings!$F$11:$F$18,$O4306))))</f>
        <v/>
      </c>
      <c r="N4306" s="53">
        <f>IF(K4306="","",K4306-L4306-M4306-N($I4306)-$P4306*N(Settings!$D$20))</f>
        <v/>
      </c>
      <c r="O4306">
        <f>IF($C4306="",0,IFERROR(MATCH($C4306,Settings!$D$11:$D$18,0),0))</f>
        <v/>
      </c>
      <c r="P4306">
        <f>IF(LOWER(TRIM($J4306&amp;""))="x",1,0)</f>
        <v/>
      </c>
    </row>
    <row r="4307">
      <c r="A4307" s="49" t="n"/>
      <c r="B4307" s="50" t="n"/>
      <c r="C4307" s="50" t="n"/>
      <c r="D4307" s="50" t="n"/>
      <c r="E4307" s="50" t="n"/>
      <c r="F4307" s="51" t="n"/>
      <c r="G4307" s="51" t="n"/>
      <c r="H4307" s="51" t="n"/>
      <c r="I4307" s="51" t="n"/>
      <c r="J4307" s="50" t="n"/>
      <c r="K4307" s="52">
        <f>IF(OR($A4307="",$E4307=""),"",IF($P4307=1,0,N($E4307)*N($F4307)-N($G4307)+N($H4307)))</f>
        <v/>
      </c>
      <c r="L4307" s="52">
        <f>IF(K4307="","",IF($P4307=1,0,N($E4307)*IFERROR(INDEX(Products!$D$8:$D$307,MATCH($D4307,Products!$A$8:$A$307,0)),0)))</f>
        <v/>
      </c>
      <c r="M4307" s="52">
        <f>IF(OR(K4307="",$O4307=0),IF(K4307="","",0),IF($P4307=1,0,K4307*(N(INDEX(Settings!$E$11:$E$18,$O4307))+N(INDEX(Settings!$G$11:$G$18,$O4307)))+N(INDEX(Settings!$F$11:$F$18,$O4307))))</f>
        <v/>
      </c>
      <c r="N4307" s="53">
        <f>IF(K4307="","",K4307-L4307-M4307-N($I4307)-$P4307*N(Settings!$D$20))</f>
        <v/>
      </c>
      <c r="O4307">
        <f>IF($C4307="",0,IFERROR(MATCH($C4307,Settings!$D$11:$D$18,0),0))</f>
        <v/>
      </c>
      <c r="P4307">
        <f>IF(LOWER(TRIM($J4307&amp;""))="x",1,0)</f>
        <v/>
      </c>
    </row>
    <row r="4308">
      <c r="A4308" s="49" t="n"/>
      <c r="B4308" s="50" t="n"/>
      <c r="C4308" s="50" t="n"/>
      <c r="D4308" s="50" t="n"/>
      <c r="E4308" s="50" t="n"/>
      <c r="F4308" s="51" t="n"/>
      <c r="G4308" s="51" t="n"/>
      <c r="H4308" s="51" t="n"/>
      <c r="I4308" s="51" t="n"/>
      <c r="J4308" s="50" t="n"/>
      <c r="K4308" s="52">
        <f>IF(OR($A4308="",$E4308=""),"",IF($P4308=1,0,N($E4308)*N($F4308)-N($G4308)+N($H4308)))</f>
        <v/>
      </c>
      <c r="L4308" s="52">
        <f>IF(K4308="","",IF($P4308=1,0,N($E4308)*IFERROR(INDEX(Products!$D$8:$D$307,MATCH($D4308,Products!$A$8:$A$307,0)),0)))</f>
        <v/>
      </c>
      <c r="M4308" s="52">
        <f>IF(OR(K4308="",$O4308=0),IF(K4308="","",0),IF($P4308=1,0,K4308*(N(INDEX(Settings!$E$11:$E$18,$O4308))+N(INDEX(Settings!$G$11:$G$18,$O4308)))+N(INDEX(Settings!$F$11:$F$18,$O4308))))</f>
        <v/>
      </c>
      <c r="N4308" s="53">
        <f>IF(K4308="","",K4308-L4308-M4308-N($I4308)-$P4308*N(Settings!$D$20))</f>
        <v/>
      </c>
      <c r="O4308">
        <f>IF($C4308="",0,IFERROR(MATCH($C4308,Settings!$D$11:$D$18,0),0))</f>
        <v/>
      </c>
      <c r="P4308">
        <f>IF(LOWER(TRIM($J4308&amp;""))="x",1,0)</f>
        <v/>
      </c>
    </row>
    <row r="4309">
      <c r="A4309" s="49" t="n"/>
      <c r="B4309" s="50" t="n"/>
      <c r="C4309" s="50" t="n"/>
      <c r="D4309" s="50" t="n"/>
      <c r="E4309" s="50" t="n"/>
      <c r="F4309" s="51" t="n"/>
      <c r="G4309" s="51" t="n"/>
      <c r="H4309" s="51" t="n"/>
      <c r="I4309" s="51" t="n"/>
      <c r="J4309" s="50" t="n"/>
      <c r="K4309" s="52">
        <f>IF(OR($A4309="",$E4309=""),"",IF($P4309=1,0,N($E4309)*N($F4309)-N($G4309)+N($H4309)))</f>
        <v/>
      </c>
      <c r="L4309" s="52">
        <f>IF(K4309="","",IF($P4309=1,0,N($E4309)*IFERROR(INDEX(Products!$D$8:$D$307,MATCH($D4309,Products!$A$8:$A$307,0)),0)))</f>
        <v/>
      </c>
      <c r="M4309" s="52">
        <f>IF(OR(K4309="",$O4309=0),IF(K4309="","",0),IF($P4309=1,0,K4309*(N(INDEX(Settings!$E$11:$E$18,$O4309))+N(INDEX(Settings!$G$11:$G$18,$O4309)))+N(INDEX(Settings!$F$11:$F$18,$O4309))))</f>
        <v/>
      </c>
      <c r="N4309" s="53">
        <f>IF(K4309="","",K4309-L4309-M4309-N($I4309)-$P4309*N(Settings!$D$20))</f>
        <v/>
      </c>
      <c r="O4309">
        <f>IF($C4309="",0,IFERROR(MATCH($C4309,Settings!$D$11:$D$18,0),0))</f>
        <v/>
      </c>
      <c r="P4309">
        <f>IF(LOWER(TRIM($J4309&amp;""))="x",1,0)</f>
        <v/>
      </c>
    </row>
    <row r="4310">
      <c r="A4310" s="49" t="n"/>
      <c r="B4310" s="50" t="n"/>
      <c r="C4310" s="50" t="n"/>
      <c r="D4310" s="50" t="n"/>
      <c r="E4310" s="50" t="n"/>
      <c r="F4310" s="51" t="n"/>
      <c r="G4310" s="51" t="n"/>
      <c r="H4310" s="51" t="n"/>
      <c r="I4310" s="51" t="n"/>
      <c r="J4310" s="50" t="n"/>
      <c r="K4310" s="52">
        <f>IF(OR($A4310="",$E4310=""),"",IF($P4310=1,0,N($E4310)*N($F4310)-N($G4310)+N($H4310)))</f>
        <v/>
      </c>
      <c r="L4310" s="52">
        <f>IF(K4310="","",IF($P4310=1,0,N($E4310)*IFERROR(INDEX(Products!$D$8:$D$307,MATCH($D4310,Products!$A$8:$A$307,0)),0)))</f>
        <v/>
      </c>
      <c r="M4310" s="52">
        <f>IF(OR(K4310="",$O4310=0),IF(K4310="","",0),IF($P4310=1,0,K4310*(N(INDEX(Settings!$E$11:$E$18,$O4310))+N(INDEX(Settings!$G$11:$G$18,$O4310)))+N(INDEX(Settings!$F$11:$F$18,$O4310))))</f>
        <v/>
      </c>
      <c r="N4310" s="53">
        <f>IF(K4310="","",K4310-L4310-M4310-N($I4310)-$P4310*N(Settings!$D$20))</f>
        <v/>
      </c>
      <c r="O4310">
        <f>IF($C4310="",0,IFERROR(MATCH($C4310,Settings!$D$11:$D$18,0),0))</f>
        <v/>
      </c>
      <c r="P4310">
        <f>IF(LOWER(TRIM($J4310&amp;""))="x",1,0)</f>
        <v/>
      </c>
    </row>
    <row r="4311">
      <c r="A4311" s="49" t="n"/>
      <c r="B4311" s="50" t="n"/>
      <c r="C4311" s="50" t="n"/>
      <c r="D4311" s="50" t="n"/>
      <c r="E4311" s="50" t="n"/>
      <c r="F4311" s="51" t="n"/>
      <c r="G4311" s="51" t="n"/>
      <c r="H4311" s="51" t="n"/>
      <c r="I4311" s="51" t="n"/>
      <c r="J4311" s="50" t="n"/>
      <c r="K4311" s="52">
        <f>IF(OR($A4311="",$E4311=""),"",IF($P4311=1,0,N($E4311)*N($F4311)-N($G4311)+N($H4311)))</f>
        <v/>
      </c>
      <c r="L4311" s="52">
        <f>IF(K4311="","",IF($P4311=1,0,N($E4311)*IFERROR(INDEX(Products!$D$8:$D$307,MATCH($D4311,Products!$A$8:$A$307,0)),0)))</f>
        <v/>
      </c>
      <c r="M4311" s="52">
        <f>IF(OR(K4311="",$O4311=0),IF(K4311="","",0),IF($P4311=1,0,K4311*(N(INDEX(Settings!$E$11:$E$18,$O4311))+N(INDEX(Settings!$G$11:$G$18,$O4311)))+N(INDEX(Settings!$F$11:$F$18,$O4311))))</f>
        <v/>
      </c>
      <c r="N4311" s="53">
        <f>IF(K4311="","",K4311-L4311-M4311-N($I4311)-$P4311*N(Settings!$D$20))</f>
        <v/>
      </c>
      <c r="O4311">
        <f>IF($C4311="",0,IFERROR(MATCH($C4311,Settings!$D$11:$D$18,0),0))</f>
        <v/>
      </c>
      <c r="P4311">
        <f>IF(LOWER(TRIM($J4311&amp;""))="x",1,0)</f>
        <v/>
      </c>
    </row>
    <row r="4312">
      <c r="A4312" s="49" t="n"/>
      <c r="B4312" s="50" t="n"/>
      <c r="C4312" s="50" t="n"/>
      <c r="D4312" s="50" t="n"/>
      <c r="E4312" s="50" t="n"/>
      <c r="F4312" s="51" t="n"/>
      <c r="G4312" s="51" t="n"/>
      <c r="H4312" s="51" t="n"/>
      <c r="I4312" s="51" t="n"/>
      <c r="J4312" s="50" t="n"/>
      <c r="K4312" s="52">
        <f>IF(OR($A4312="",$E4312=""),"",IF($P4312=1,0,N($E4312)*N($F4312)-N($G4312)+N($H4312)))</f>
        <v/>
      </c>
      <c r="L4312" s="52">
        <f>IF(K4312="","",IF($P4312=1,0,N($E4312)*IFERROR(INDEX(Products!$D$8:$D$307,MATCH($D4312,Products!$A$8:$A$307,0)),0)))</f>
        <v/>
      </c>
      <c r="M4312" s="52">
        <f>IF(OR(K4312="",$O4312=0),IF(K4312="","",0),IF($P4312=1,0,K4312*(N(INDEX(Settings!$E$11:$E$18,$O4312))+N(INDEX(Settings!$G$11:$G$18,$O4312)))+N(INDEX(Settings!$F$11:$F$18,$O4312))))</f>
        <v/>
      </c>
      <c r="N4312" s="53">
        <f>IF(K4312="","",K4312-L4312-M4312-N($I4312)-$P4312*N(Settings!$D$20))</f>
        <v/>
      </c>
      <c r="O4312">
        <f>IF($C4312="",0,IFERROR(MATCH($C4312,Settings!$D$11:$D$18,0),0))</f>
        <v/>
      </c>
      <c r="P4312">
        <f>IF(LOWER(TRIM($J4312&amp;""))="x",1,0)</f>
        <v/>
      </c>
    </row>
    <row r="4313">
      <c r="A4313" s="49" t="n"/>
      <c r="B4313" s="50" t="n"/>
      <c r="C4313" s="50" t="n"/>
      <c r="D4313" s="50" t="n"/>
      <c r="E4313" s="50" t="n"/>
      <c r="F4313" s="51" t="n"/>
      <c r="G4313" s="51" t="n"/>
      <c r="H4313" s="51" t="n"/>
      <c r="I4313" s="51" t="n"/>
      <c r="J4313" s="50" t="n"/>
      <c r="K4313" s="52">
        <f>IF(OR($A4313="",$E4313=""),"",IF($P4313=1,0,N($E4313)*N($F4313)-N($G4313)+N($H4313)))</f>
        <v/>
      </c>
      <c r="L4313" s="52">
        <f>IF(K4313="","",IF($P4313=1,0,N($E4313)*IFERROR(INDEX(Products!$D$8:$D$307,MATCH($D4313,Products!$A$8:$A$307,0)),0)))</f>
        <v/>
      </c>
      <c r="M4313" s="52">
        <f>IF(OR(K4313="",$O4313=0),IF(K4313="","",0),IF($P4313=1,0,K4313*(N(INDEX(Settings!$E$11:$E$18,$O4313))+N(INDEX(Settings!$G$11:$G$18,$O4313)))+N(INDEX(Settings!$F$11:$F$18,$O4313))))</f>
        <v/>
      </c>
      <c r="N4313" s="53">
        <f>IF(K4313="","",K4313-L4313-M4313-N($I4313)-$P4313*N(Settings!$D$20))</f>
        <v/>
      </c>
      <c r="O4313">
        <f>IF($C4313="",0,IFERROR(MATCH($C4313,Settings!$D$11:$D$18,0),0))</f>
        <v/>
      </c>
      <c r="P4313">
        <f>IF(LOWER(TRIM($J4313&amp;""))="x",1,0)</f>
        <v/>
      </c>
    </row>
    <row r="4314">
      <c r="A4314" s="49" t="n"/>
      <c r="B4314" s="50" t="n"/>
      <c r="C4314" s="50" t="n"/>
      <c r="D4314" s="50" t="n"/>
      <c r="E4314" s="50" t="n"/>
      <c r="F4314" s="51" t="n"/>
      <c r="G4314" s="51" t="n"/>
      <c r="H4314" s="51" t="n"/>
      <c r="I4314" s="51" t="n"/>
      <c r="J4314" s="50" t="n"/>
      <c r="K4314" s="52">
        <f>IF(OR($A4314="",$E4314=""),"",IF($P4314=1,0,N($E4314)*N($F4314)-N($G4314)+N($H4314)))</f>
        <v/>
      </c>
      <c r="L4314" s="52">
        <f>IF(K4314="","",IF($P4314=1,0,N($E4314)*IFERROR(INDEX(Products!$D$8:$D$307,MATCH($D4314,Products!$A$8:$A$307,0)),0)))</f>
        <v/>
      </c>
      <c r="M4314" s="52">
        <f>IF(OR(K4314="",$O4314=0),IF(K4314="","",0),IF($P4314=1,0,K4314*(N(INDEX(Settings!$E$11:$E$18,$O4314))+N(INDEX(Settings!$G$11:$G$18,$O4314)))+N(INDEX(Settings!$F$11:$F$18,$O4314))))</f>
        <v/>
      </c>
      <c r="N4314" s="53">
        <f>IF(K4314="","",K4314-L4314-M4314-N($I4314)-$P4314*N(Settings!$D$20))</f>
        <v/>
      </c>
      <c r="O4314">
        <f>IF($C4314="",0,IFERROR(MATCH($C4314,Settings!$D$11:$D$18,0),0))</f>
        <v/>
      </c>
      <c r="P4314">
        <f>IF(LOWER(TRIM($J4314&amp;""))="x",1,0)</f>
        <v/>
      </c>
    </row>
    <row r="4315">
      <c r="A4315" s="49" t="n"/>
      <c r="B4315" s="50" t="n"/>
      <c r="C4315" s="50" t="n"/>
      <c r="D4315" s="50" t="n"/>
      <c r="E4315" s="50" t="n"/>
      <c r="F4315" s="51" t="n"/>
      <c r="G4315" s="51" t="n"/>
      <c r="H4315" s="51" t="n"/>
      <c r="I4315" s="51" t="n"/>
      <c r="J4315" s="50" t="n"/>
      <c r="K4315" s="52">
        <f>IF(OR($A4315="",$E4315=""),"",IF($P4315=1,0,N($E4315)*N($F4315)-N($G4315)+N($H4315)))</f>
        <v/>
      </c>
      <c r="L4315" s="52">
        <f>IF(K4315="","",IF($P4315=1,0,N($E4315)*IFERROR(INDEX(Products!$D$8:$D$307,MATCH($D4315,Products!$A$8:$A$307,0)),0)))</f>
        <v/>
      </c>
      <c r="M4315" s="52">
        <f>IF(OR(K4315="",$O4315=0),IF(K4315="","",0),IF($P4315=1,0,K4315*(N(INDEX(Settings!$E$11:$E$18,$O4315))+N(INDEX(Settings!$G$11:$G$18,$O4315)))+N(INDEX(Settings!$F$11:$F$18,$O4315))))</f>
        <v/>
      </c>
      <c r="N4315" s="53">
        <f>IF(K4315="","",K4315-L4315-M4315-N($I4315)-$P4315*N(Settings!$D$20))</f>
        <v/>
      </c>
      <c r="O4315">
        <f>IF($C4315="",0,IFERROR(MATCH($C4315,Settings!$D$11:$D$18,0),0))</f>
        <v/>
      </c>
      <c r="P4315">
        <f>IF(LOWER(TRIM($J4315&amp;""))="x",1,0)</f>
        <v/>
      </c>
    </row>
    <row r="4316">
      <c r="A4316" s="49" t="n"/>
      <c r="B4316" s="50" t="n"/>
      <c r="C4316" s="50" t="n"/>
      <c r="D4316" s="50" t="n"/>
      <c r="E4316" s="50" t="n"/>
      <c r="F4316" s="51" t="n"/>
      <c r="G4316" s="51" t="n"/>
      <c r="H4316" s="51" t="n"/>
      <c r="I4316" s="51" t="n"/>
      <c r="J4316" s="50" t="n"/>
      <c r="K4316" s="52">
        <f>IF(OR($A4316="",$E4316=""),"",IF($P4316=1,0,N($E4316)*N($F4316)-N($G4316)+N($H4316)))</f>
        <v/>
      </c>
      <c r="L4316" s="52">
        <f>IF(K4316="","",IF($P4316=1,0,N($E4316)*IFERROR(INDEX(Products!$D$8:$D$307,MATCH($D4316,Products!$A$8:$A$307,0)),0)))</f>
        <v/>
      </c>
      <c r="M4316" s="52">
        <f>IF(OR(K4316="",$O4316=0),IF(K4316="","",0),IF($P4316=1,0,K4316*(N(INDEX(Settings!$E$11:$E$18,$O4316))+N(INDEX(Settings!$G$11:$G$18,$O4316)))+N(INDEX(Settings!$F$11:$F$18,$O4316))))</f>
        <v/>
      </c>
      <c r="N4316" s="53">
        <f>IF(K4316="","",K4316-L4316-M4316-N($I4316)-$P4316*N(Settings!$D$20))</f>
        <v/>
      </c>
      <c r="O4316">
        <f>IF($C4316="",0,IFERROR(MATCH($C4316,Settings!$D$11:$D$18,0),0))</f>
        <v/>
      </c>
      <c r="P4316">
        <f>IF(LOWER(TRIM($J4316&amp;""))="x",1,0)</f>
        <v/>
      </c>
    </row>
    <row r="4317">
      <c r="A4317" s="49" t="n"/>
      <c r="B4317" s="50" t="n"/>
      <c r="C4317" s="50" t="n"/>
      <c r="D4317" s="50" t="n"/>
      <c r="E4317" s="50" t="n"/>
      <c r="F4317" s="51" t="n"/>
      <c r="G4317" s="51" t="n"/>
      <c r="H4317" s="51" t="n"/>
      <c r="I4317" s="51" t="n"/>
      <c r="J4317" s="50" t="n"/>
      <c r="K4317" s="52">
        <f>IF(OR($A4317="",$E4317=""),"",IF($P4317=1,0,N($E4317)*N($F4317)-N($G4317)+N($H4317)))</f>
        <v/>
      </c>
      <c r="L4317" s="52">
        <f>IF(K4317="","",IF($P4317=1,0,N($E4317)*IFERROR(INDEX(Products!$D$8:$D$307,MATCH($D4317,Products!$A$8:$A$307,0)),0)))</f>
        <v/>
      </c>
      <c r="M4317" s="52">
        <f>IF(OR(K4317="",$O4317=0),IF(K4317="","",0),IF($P4317=1,0,K4317*(N(INDEX(Settings!$E$11:$E$18,$O4317))+N(INDEX(Settings!$G$11:$G$18,$O4317)))+N(INDEX(Settings!$F$11:$F$18,$O4317))))</f>
        <v/>
      </c>
      <c r="N4317" s="53">
        <f>IF(K4317="","",K4317-L4317-M4317-N($I4317)-$P4317*N(Settings!$D$20))</f>
        <v/>
      </c>
      <c r="O4317">
        <f>IF($C4317="",0,IFERROR(MATCH($C4317,Settings!$D$11:$D$18,0),0))</f>
        <v/>
      </c>
      <c r="P4317">
        <f>IF(LOWER(TRIM($J4317&amp;""))="x",1,0)</f>
        <v/>
      </c>
    </row>
    <row r="4318">
      <c r="A4318" s="49" t="n"/>
      <c r="B4318" s="50" t="n"/>
      <c r="C4318" s="50" t="n"/>
      <c r="D4318" s="50" t="n"/>
      <c r="E4318" s="50" t="n"/>
      <c r="F4318" s="51" t="n"/>
      <c r="G4318" s="51" t="n"/>
      <c r="H4318" s="51" t="n"/>
      <c r="I4318" s="51" t="n"/>
      <c r="J4318" s="50" t="n"/>
      <c r="K4318" s="52">
        <f>IF(OR($A4318="",$E4318=""),"",IF($P4318=1,0,N($E4318)*N($F4318)-N($G4318)+N($H4318)))</f>
        <v/>
      </c>
      <c r="L4318" s="52">
        <f>IF(K4318="","",IF($P4318=1,0,N($E4318)*IFERROR(INDEX(Products!$D$8:$D$307,MATCH($D4318,Products!$A$8:$A$307,0)),0)))</f>
        <v/>
      </c>
      <c r="M4318" s="52">
        <f>IF(OR(K4318="",$O4318=0),IF(K4318="","",0),IF($P4318=1,0,K4318*(N(INDEX(Settings!$E$11:$E$18,$O4318))+N(INDEX(Settings!$G$11:$G$18,$O4318)))+N(INDEX(Settings!$F$11:$F$18,$O4318))))</f>
        <v/>
      </c>
      <c r="N4318" s="53">
        <f>IF(K4318="","",K4318-L4318-M4318-N($I4318)-$P4318*N(Settings!$D$20))</f>
        <v/>
      </c>
      <c r="O4318">
        <f>IF($C4318="",0,IFERROR(MATCH($C4318,Settings!$D$11:$D$18,0),0))</f>
        <v/>
      </c>
      <c r="P4318">
        <f>IF(LOWER(TRIM($J4318&amp;""))="x",1,0)</f>
        <v/>
      </c>
    </row>
    <row r="4319">
      <c r="A4319" s="49" t="n"/>
      <c r="B4319" s="50" t="n"/>
      <c r="C4319" s="50" t="n"/>
      <c r="D4319" s="50" t="n"/>
      <c r="E4319" s="50" t="n"/>
      <c r="F4319" s="51" t="n"/>
      <c r="G4319" s="51" t="n"/>
      <c r="H4319" s="51" t="n"/>
      <c r="I4319" s="51" t="n"/>
      <c r="J4319" s="50" t="n"/>
      <c r="K4319" s="52">
        <f>IF(OR($A4319="",$E4319=""),"",IF($P4319=1,0,N($E4319)*N($F4319)-N($G4319)+N($H4319)))</f>
        <v/>
      </c>
      <c r="L4319" s="52">
        <f>IF(K4319="","",IF($P4319=1,0,N($E4319)*IFERROR(INDEX(Products!$D$8:$D$307,MATCH($D4319,Products!$A$8:$A$307,0)),0)))</f>
        <v/>
      </c>
      <c r="M4319" s="52">
        <f>IF(OR(K4319="",$O4319=0),IF(K4319="","",0),IF($P4319=1,0,K4319*(N(INDEX(Settings!$E$11:$E$18,$O4319))+N(INDEX(Settings!$G$11:$G$18,$O4319)))+N(INDEX(Settings!$F$11:$F$18,$O4319))))</f>
        <v/>
      </c>
      <c r="N4319" s="53">
        <f>IF(K4319="","",K4319-L4319-M4319-N($I4319)-$P4319*N(Settings!$D$20))</f>
        <v/>
      </c>
      <c r="O4319">
        <f>IF($C4319="",0,IFERROR(MATCH($C4319,Settings!$D$11:$D$18,0),0))</f>
        <v/>
      </c>
      <c r="P4319">
        <f>IF(LOWER(TRIM($J4319&amp;""))="x",1,0)</f>
        <v/>
      </c>
    </row>
    <row r="4320">
      <c r="A4320" s="49" t="n"/>
      <c r="B4320" s="50" t="n"/>
      <c r="C4320" s="50" t="n"/>
      <c r="D4320" s="50" t="n"/>
      <c r="E4320" s="50" t="n"/>
      <c r="F4320" s="51" t="n"/>
      <c r="G4320" s="51" t="n"/>
      <c r="H4320" s="51" t="n"/>
      <c r="I4320" s="51" t="n"/>
      <c r="J4320" s="50" t="n"/>
      <c r="K4320" s="52">
        <f>IF(OR($A4320="",$E4320=""),"",IF($P4320=1,0,N($E4320)*N($F4320)-N($G4320)+N($H4320)))</f>
        <v/>
      </c>
      <c r="L4320" s="52">
        <f>IF(K4320="","",IF($P4320=1,0,N($E4320)*IFERROR(INDEX(Products!$D$8:$D$307,MATCH($D4320,Products!$A$8:$A$307,0)),0)))</f>
        <v/>
      </c>
      <c r="M4320" s="52">
        <f>IF(OR(K4320="",$O4320=0),IF(K4320="","",0),IF($P4320=1,0,K4320*(N(INDEX(Settings!$E$11:$E$18,$O4320))+N(INDEX(Settings!$G$11:$G$18,$O4320)))+N(INDEX(Settings!$F$11:$F$18,$O4320))))</f>
        <v/>
      </c>
      <c r="N4320" s="53">
        <f>IF(K4320="","",K4320-L4320-M4320-N($I4320)-$P4320*N(Settings!$D$20))</f>
        <v/>
      </c>
      <c r="O4320">
        <f>IF($C4320="",0,IFERROR(MATCH($C4320,Settings!$D$11:$D$18,0),0))</f>
        <v/>
      </c>
      <c r="P4320">
        <f>IF(LOWER(TRIM($J4320&amp;""))="x",1,0)</f>
        <v/>
      </c>
    </row>
    <row r="4321">
      <c r="A4321" s="49" t="n"/>
      <c r="B4321" s="50" t="n"/>
      <c r="C4321" s="50" t="n"/>
      <c r="D4321" s="50" t="n"/>
      <c r="E4321" s="50" t="n"/>
      <c r="F4321" s="51" t="n"/>
      <c r="G4321" s="51" t="n"/>
      <c r="H4321" s="51" t="n"/>
      <c r="I4321" s="51" t="n"/>
      <c r="J4321" s="50" t="n"/>
      <c r="K4321" s="52">
        <f>IF(OR($A4321="",$E4321=""),"",IF($P4321=1,0,N($E4321)*N($F4321)-N($G4321)+N($H4321)))</f>
        <v/>
      </c>
      <c r="L4321" s="52">
        <f>IF(K4321="","",IF($P4321=1,0,N($E4321)*IFERROR(INDEX(Products!$D$8:$D$307,MATCH($D4321,Products!$A$8:$A$307,0)),0)))</f>
        <v/>
      </c>
      <c r="M4321" s="52">
        <f>IF(OR(K4321="",$O4321=0),IF(K4321="","",0),IF($P4321=1,0,K4321*(N(INDEX(Settings!$E$11:$E$18,$O4321))+N(INDEX(Settings!$G$11:$G$18,$O4321)))+N(INDEX(Settings!$F$11:$F$18,$O4321))))</f>
        <v/>
      </c>
      <c r="N4321" s="53">
        <f>IF(K4321="","",K4321-L4321-M4321-N($I4321)-$P4321*N(Settings!$D$20))</f>
        <v/>
      </c>
      <c r="O4321">
        <f>IF($C4321="",0,IFERROR(MATCH($C4321,Settings!$D$11:$D$18,0),0))</f>
        <v/>
      </c>
      <c r="P4321">
        <f>IF(LOWER(TRIM($J4321&amp;""))="x",1,0)</f>
        <v/>
      </c>
    </row>
    <row r="4322">
      <c r="A4322" s="49" t="n"/>
      <c r="B4322" s="50" t="n"/>
      <c r="C4322" s="50" t="n"/>
      <c r="D4322" s="50" t="n"/>
      <c r="E4322" s="50" t="n"/>
      <c r="F4322" s="51" t="n"/>
      <c r="G4322" s="51" t="n"/>
      <c r="H4322" s="51" t="n"/>
      <c r="I4322" s="51" t="n"/>
      <c r="J4322" s="50" t="n"/>
      <c r="K4322" s="52">
        <f>IF(OR($A4322="",$E4322=""),"",IF($P4322=1,0,N($E4322)*N($F4322)-N($G4322)+N($H4322)))</f>
        <v/>
      </c>
      <c r="L4322" s="52">
        <f>IF(K4322="","",IF($P4322=1,0,N($E4322)*IFERROR(INDEX(Products!$D$8:$D$307,MATCH($D4322,Products!$A$8:$A$307,0)),0)))</f>
        <v/>
      </c>
      <c r="M4322" s="52">
        <f>IF(OR(K4322="",$O4322=0),IF(K4322="","",0),IF($P4322=1,0,K4322*(N(INDEX(Settings!$E$11:$E$18,$O4322))+N(INDEX(Settings!$G$11:$G$18,$O4322)))+N(INDEX(Settings!$F$11:$F$18,$O4322))))</f>
        <v/>
      </c>
      <c r="N4322" s="53">
        <f>IF(K4322="","",K4322-L4322-M4322-N($I4322)-$P4322*N(Settings!$D$20))</f>
        <v/>
      </c>
      <c r="O4322">
        <f>IF($C4322="",0,IFERROR(MATCH($C4322,Settings!$D$11:$D$18,0),0))</f>
        <v/>
      </c>
      <c r="P4322">
        <f>IF(LOWER(TRIM($J4322&amp;""))="x",1,0)</f>
        <v/>
      </c>
    </row>
    <row r="4323">
      <c r="A4323" s="49" t="n"/>
      <c r="B4323" s="50" t="n"/>
      <c r="C4323" s="50" t="n"/>
      <c r="D4323" s="50" t="n"/>
      <c r="E4323" s="50" t="n"/>
      <c r="F4323" s="51" t="n"/>
      <c r="G4323" s="51" t="n"/>
      <c r="H4323" s="51" t="n"/>
      <c r="I4323" s="51" t="n"/>
      <c r="J4323" s="50" t="n"/>
      <c r="K4323" s="52">
        <f>IF(OR($A4323="",$E4323=""),"",IF($P4323=1,0,N($E4323)*N($F4323)-N($G4323)+N($H4323)))</f>
        <v/>
      </c>
      <c r="L4323" s="52">
        <f>IF(K4323="","",IF($P4323=1,0,N($E4323)*IFERROR(INDEX(Products!$D$8:$D$307,MATCH($D4323,Products!$A$8:$A$307,0)),0)))</f>
        <v/>
      </c>
      <c r="M4323" s="52">
        <f>IF(OR(K4323="",$O4323=0),IF(K4323="","",0),IF($P4323=1,0,K4323*(N(INDEX(Settings!$E$11:$E$18,$O4323))+N(INDEX(Settings!$G$11:$G$18,$O4323)))+N(INDEX(Settings!$F$11:$F$18,$O4323))))</f>
        <v/>
      </c>
      <c r="N4323" s="53">
        <f>IF(K4323="","",K4323-L4323-M4323-N($I4323)-$P4323*N(Settings!$D$20))</f>
        <v/>
      </c>
      <c r="O4323">
        <f>IF($C4323="",0,IFERROR(MATCH($C4323,Settings!$D$11:$D$18,0),0))</f>
        <v/>
      </c>
      <c r="P4323">
        <f>IF(LOWER(TRIM($J4323&amp;""))="x",1,0)</f>
        <v/>
      </c>
    </row>
    <row r="4324">
      <c r="A4324" s="49" t="n"/>
      <c r="B4324" s="50" t="n"/>
      <c r="C4324" s="50" t="n"/>
      <c r="D4324" s="50" t="n"/>
      <c r="E4324" s="50" t="n"/>
      <c r="F4324" s="51" t="n"/>
      <c r="G4324" s="51" t="n"/>
      <c r="H4324" s="51" t="n"/>
      <c r="I4324" s="51" t="n"/>
      <c r="J4324" s="50" t="n"/>
      <c r="K4324" s="52">
        <f>IF(OR($A4324="",$E4324=""),"",IF($P4324=1,0,N($E4324)*N($F4324)-N($G4324)+N($H4324)))</f>
        <v/>
      </c>
      <c r="L4324" s="52">
        <f>IF(K4324="","",IF($P4324=1,0,N($E4324)*IFERROR(INDEX(Products!$D$8:$D$307,MATCH($D4324,Products!$A$8:$A$307,0)),0)))</f>
        <v/>
      </c>
      <c r="M4324" s="52">
        <f>IF(OR(K4324="",$O4324=0),IF(K4324="","",0),IF($P4324=1,0,K4324*(N(INDEX(Settings!$E$11:$E$18,$O4324))+N(INDEX(Settings!$G$11:$G$18,$O4324)))+N(INDEX(Settings!$F$11:$F$18,$O4324))))</f>
        <v/>
      </c>
      <c r="N4324" s="53">
        <f>IF(K4324="","",K4324-L4324-M4324-N($I4324)-$P4324*N(Settings!$D$20))</f>
        <v/>
      </c>
      <c r="O4324">
        <f>IF($C4324="",0,IFERROR(MATCH($C4324,Settings!$D$11:$D$18,0),0))</f>
        <v/>
      </c>
      <c r="P4324">
        <f>IF(LOWER(TRIM($J4324&amp;""))="x",1,0)</f>
        <v/>
      </c>
    </row>
    <row r="4325">
      <c r="A4325" s="49" t="n"/>
      <c r="B4325" s="50" t="n"/>
      <c r="C4325" s="50" t="n"/>
      <c r="D4325" s="50" t="n"/>
      <c r="E4325" s="50" t="n"/>
      <c r="F4325" s="51" t="n"/>
      <c r="G4325" s="51" t="n"/>
      <c r="H4325" s="51" t="n"/>
      <c r="I4325" s="51" t="n"/>
      <c r="J4325" s="50" t="n"/>
      <c r="K4325" s="52">
        <f>IF(OR($A4325="",$E4325=""),"",IF($P4325=1,0,N($E4325)*N($F4325)-N($G4325)+N($H4325)))</f>
        <v/>
      </c>
      <c r="L4325" s="52">
        <f>IF(K4325="","",IF($P4325=1,0,N($E4325)*IFERROR(INDEX(Products!$D$8:$D$307,MATCH($D4325,Products!$A$8:$A$307,0)),0)))</f>
        <v/>
      </c>
      <c r="M4325" s="52">
        <f>IF(OR(K4325="",$O4325=0),IF(K4325="","",0),IF($P4325=1,0,K4325*(N(INDEX(Settings!$E$11:$E$18,$O4325))+N(INDEX(Settings!$G$11:$G$18,$O4325)))+N(INDEX(Settings!$F$11:$F$18,$O4325))))</f>
        <v/>
      </c>
      <c r="N4325" s="53">
        <f>IF(K4325="","",K4325-L4325-M4325-N($I4325)-$P4325*N(Settings!$D$20))</f>
        <v/>
      </c>
      <c r="O4325">
        <f>IF($C4325="",0,IFERROR(MATCH($C4325,Settings!$D$11:$D$18,0),0))</f>
        <v/>
      </c>
      <c r="P4325">
        <f>IF(LOWER(TRIM($J4325&amp;""))="x",1,0)</f>
        <v/>
      </c>
    </row>
    <row r="4326">
      <c r="A4326" s="49" t="n"/>
      <c r="B4326" s="50" t="n"/>
      <c r="C4326" s="50" t="n"/>
      <c r="D4326" s="50" t="n"/>
      <c r="E4326" s="50" t="n"/>
      <c r="F4326" s="51" t="n"/>
      <c r="G4326" s="51" t="n"/>
      <c r="H4326" s="51" t="n"/>
      <c r="I4326" s="51" t="n"/>
      <c r="J4326" s="50" t="n"/>
      <c r="K4326" s="52">
        <f>IF(OR($A4326="",$E4326=""),"",IF($P4326=1,0,N($E4326)*N($F4326)-N($G4326)+N($H4326)))</f>
        <v/>
      </c>
      <c r="L4326" s="52">
        <f>IF(K4326="","",IF($P4326=1,0,N($E4326)*IFERROR(INDEX(Products!$D$8:$D$307,MATCH($D4326,Products!$A$8:$A$307,0)),0)))</f>
        <v/>
      </c>
      <c r="M4326" s="52">
        <f>IF(OR(K4326="",$O4326=0),IF(K4326="","",0),IF($P4326=1,0,K4326*(N(INDEX(Settings!$E$11:$E$18,$O4326))+N(INDEX(Settings!$G$11:$G$18,$O4326)))+N(INDEX(Settings!$F$11:$F$18,$O4326))))</f>
        <v/>
      </c>
      <c r="N4326" s="53">
        <f>IF(K4326="","",K4326-L4326-M4326-N($I4326)-$P4326*N(Settings!$D$20))</f>
        <v/>
      </c>
      <c r="O4326">
        <f>IF($C4326="",0,IFERROR(MATCH($C4326,Settings!$D$11:$D$18,0),0))</f>
        <v/>
      </c>
      <c r="P4326">
        <f>IF(LOWER(TRIM($J4326&amp;""))="x",1,0)</f>
        <v/>
      </c>
    </row>
    <row r="4327">
      <c r="A4327" s="49" t="n"/>
      <c r="B4327" s="50" t="n"/>
      <c r="C4327" s="50" t="n"/>
      <c r="D4327" s="50" t="n"/>
      <c r="E4327" s="50" t="n"/>
      <c r="F4327" s="51" t="n"/>
      <c r="G4327" s="51" t="n"/>
      <c r="H4327" s="51" t="n"/>
      <c r="I4327" s="51" t="n"/>
      <c r="J4327" s="50" t="n"/>
      <c r="K4327" s="52">
        <f>IF(OR($A4327="",$E4327=""),"",IF($P4327=1,0,N($E4327)*N($F4327)-N($G4327)+N($H4327)))</f>
        <v/>
      </c>
      <c r="L4327" s="52">
        <f>IF(K4327="","",IF($P4327=1,0,N($E4327)*IFERROR(INDEX(Products!$D$8:$D$307,MATCH($D4327,Products!$A$8:$A$307,0)),0)))</f>
        <v/>
      </c>
      <c r="M4327" s="52">
        <f>IF(OR(K4327="",$O4327=0),IF(K4327="","",0),IF($P4327=1,0,K4327*(N(INDEX(Settings!$E$11:$E$18,$O4327))+N(INDEX(Settings!$G$11:$G$18,$O4327)))+N(INDEX(Settings!$F$11:$F$18,$O4327))))</f>
        <v/>
      </c>
      <c r="N4327" s="53">
        <f>IF(K4327="","",K4327-L4327-M4327-N($I4327)-$P4327*N(Settings!$D$20))</f>
        <v/>
      </c>
      <c r="O4327">
        <f>IF($C4327="",0,IFERROR(MATCH($C4327,Settings!$D$11:$D$18,0),0))</f>
        <v/>
      </c>
      <c r="P4327">
        <f>IF(LOWER(TRIM($J4327&amp;""))="x",1,0)</f>
        <v/>
      </c>
    </row>
    <row r="4328">
      <c r="A4328" s="49" t="n"/>
      <c r="B4328" s="50" t="n"/>
      <c r="C4328" s="50" t="n"/>
      <c r="D4328" s="50" t="n"/>
      <c r="E4328" s="50" t="n"/>
      <c r="F4328" s="51" t="n"/>
      <c r="G4328" s="51" t="n"/>
      <c r="H4328" s="51" t="n"/>
      <c r="I4328" s="51" t="n"/>
      <c r="J4328" s="50" t="n"/>
      <c r="K4328" s="52">
        <f>IF(OR($A4328="",$E4328=""),"",IF($P4328=1,0,N($E4328)*N($F4328)-N($G4328)+N($H4328)))</f>
        <v/>
      </c>
      <c r="L4328" s="52">
        <f>IF(K4328="","",IF($P4328=1,0,N($E4328)*IFERROR(INDEX(Products!$D$8:$D$307,MATCH($D4328,Products!$A$8:$A$307,0)),0)))</f>
        <v/>
      </c>
      <c r="M4328" s="52">
        <f>IF(OR(K4328="",$O4328=0),IF(K4328="","",0),IF($P4328=1,0,K4328*(N(INDEX(Settings!$E$11:$E$18,$O4328))+N(INDEX(Settings!$G$11:$G$18,$O4328)))+N(INDEX(Settings!$F$11:$F$18,$O4328))))</f>
        <v/>
      </c>
      <c r="N4328" s="53">
        <f>IF(K4328="","",K4328-L4328-M4328-N($I4328)-$P4328*N(Settings!$D$20))</f>
        <v/>
      </c>
      <c r="O4328">
        <f>IF($C4328="",0,IFERROR(MATCH($C4328,Settings!$D$11:$D$18,0),0))</f>
        <v/>
      </c>
      <c r="P4328">
        <f>IF(LOWER(TRIM($J4328&amp;""))="x",1,0)</f>
        <v/>
      </c>
    </row>
    <row r="4329">
      <c r="A4329" s="49" t="n"/>
      <c r="B4329" s="50" t="n"/>
      <c r="C4329" s="50" t="n"/>
      <c r="D4329" s="50" t="n"/>
      <c r="E4329" s="50" t="n"/>
      <c r="F4329" s="51" t="n"/>
      <c r="G4329" s="51" t="n"/>
      <c r="H4329" s="51" t="n"/>
      <c r="I4329" s="51" t="n"/>
      <c r="J4329" s="50" t="n"/>
      <c r="K4329" s="52">
        <f>IF(OR($A4329="",$E4329=""),"",IF($P4329=1,0,N($E4329)*N($F4329)-N($G4329)+N($H4329)))</f>
        <v/>
      </c>
      <c r="L4329" s="52">
        <f>IF(K4329="","",IF($P4329=1,0,N($E4329)*IFERROR(INDEX(Products!$D$8:$D$307,MATCH($D4329,Products!$A$8:$A$307,0)),0)))</f>
        <v/>
      </c>
      <c r="M4329" s="52">
        <f>IF(OR(K4329="",$O4329=0),IF(K4329="","",0),IF($P4329=1,0,K4329*(N(INDEX(Settings!$E$11:$E$18,$O4329))+N(INDEX(Settings!$G$11:$G$18,$O4329)))+N(INDEX(Settings!$F$11:$F$18,$O4329))))</f>
        <v/>
      </c>
      <c r="N4329" s="53">
        <f>IF(K4329="","",K4329-L4329-M4329-N($I4329)-$P4329*N(Settings!$D$20))</f>
        <v/>
      </c>
      <c r="O4329">
        <f>IF($C4329="",0,IFERROR(MATCH($C4329,Settings!$D$11:$D$18,0),0))</f>
        <v/>
      </c>
      <c r="P4329">
        <f>IF(LOWER(TRIM($J4329&amp;""))="x",1,0)</f>
        <v/>
      </c>
    </row>
    <row r="4330">
      <c r="A4330" s="49" t="n"/>
      <c r="B4330" s="50" t="n"/>
      <c r="C4330" s="50" t="n"/>
      <c r="D4330" s="50" t="n"/>
      <c r="E4330" s="50" t="n"/>
      <c r="F4330" s="51" t="n"/>
      <c r="G4330" s="51" t="n"/>
      <c r="H4330" s="51" t="n"/>
      <c r="I4330" s="51" t="n"/>
      <c r="J4330" s="50" t="n"/>
      <c r="K4330" s="52">
        <f>IF(OR($A4330="",$E4330=""),"",IF($P4330=1,0,N($E4330)*N($F4330)-N($G4330)+N($H4330)))</f>
        <v/>
      </c>
      <c r="L4330" s="52">
        <f>IF(K4330="","",IF($P4330=1,0,N($E4330)*IFERROR(INDEX(Products!$D$8:$D$307,MATCH($D4330,Products!$A$8:$A$307,0)),0)))</f>
        <v/>
      </c>
      <c r="M4330" s="52">
        <f>IF(OR(K4330="",$O4330=0),IF(K4330="","",0),IF($P4330=1,0,K4330*(N(INDEX(Settings!$E$11:$E$18,$O4330))+N(INDEX(Settings!$G$11:$G$18,$O4330)))+N(INDEX(Settings!$F$11:$F$18,$O4330))))</f>
        <v/>
      </c>
      <c r="N4330" s="53">
        <f>IF(K4330="","",K4330-L4330-M4330-N($I4330)-$P4330*N(Settings!$D$20))</f>
        <v/>
      </c>
      <c r="O4330">
        <f>IF($C4330="",0,IFERROR(MATCH($C4330,Settings!$D$11:$D$18,0),0))</f>
        <v/>
      </c>
      <c r="P4330">
        <f>IF(LOWER(TRIM($J4330&amp;""))="x",1,0)</f>
        <v/>
      </c>
    </row>
    <row r="4331">
      <c r="A4331" s="49" t="n"/>
      <c r="B4331" s="50" t="n"/>
      <c r="C4331" s="50" t="n"/>
      <c r="D4331" s="50" t="n"/>
      <c r="E4331" s="50" t="n"/>
      <c r="F4331" s="51" t="n"/>
      <c r="G4331" s="51" t="n"/>
      <c r="H4331" s="51" t="n"/>
      <c r="I4331" s="51" t="n"/>
      <c r="J4331" s="50" t="n"/>
      <c r="K4331" s="52">
        <f>IF(OR($A4331="",$E4331=""),"",IF($P4331=1,0,N($E4331)*N($F4331)-N($G4331)+N($H4331)))</f>
        <v/>
      </c>
      <c r="L4331" s="52">
        <f>IF(K4331="","",IF($P4331=1,0,N($E4331)*IFERROR(INDEX(Products!$D$8:$D$307,MATCH($D4331,Products!$A$8:$A$307,0)),0)))</f>
        <v/>
      </c>
      <c r="M4331" s="52">
        <f>IF(OR(K4331="",$O4331=0),IF(K4331="","",0),IF($P4331=1,0,K4331*(N(INDEX(Settings!$E$11:$E$18,$O4331))+N(INDEX(Settings!$G$11:$G$18,$O4331)))+N(INDEX(Settings!$F$11:$F$18,$O4331))))</f>
        <v/>
      </c>
      <c r="N4331" s="53">
        <f>IF(K4331="","",K4331-L4331-M4331-N($I4331)-$P4331*N(Settings!$D$20))</f>
        <v/>
      </c>
      <c r="O4331">
        <f>IF($C4331="",0,IFERROR(MATCH($C4331,Settings!$D$11:$D$18,0),0))</f>
        <v/>
      </c>
      <c r="P4331">
        <f>IF(LOWER(TRIM($J4331&amp;""))="x",1,0)</f>
        <v/>
      </c>
    </row>
    <row r="4332">
      <c r="A4332" s="49" t="n"/>
      <c r="B4332" s="50" t="n"/>
      <c r="C4332" s="50" t="n"/>
      <c r="D4332" s="50" t="n"/>
      <c r="E4332" s="50" t="n"/>
      <c r="F4332" s="51" t="n"/>
      <c r="G4332" s="51" t="n"/>
      <c r="H4332" s="51" t="n"/>
      <c r="I4332" s="51" t="n"/>
      <c r="J4332" s="50" t="n"/>
      <c r="K4332" s="52">
        <f>IF(OR($A4332="",$E4332=""),"",IF($P4332=1,0,N($E4332)*N($F4332)-N($G4332)+N($H4332)))</f>
        <v/>
      </c>
      <c r="L4332" s="52">
        <f>IF(K4332="","",IF($P4332=1,0,N($E4332)*IFERROR(INDEX(Products!$D$8:$D$307,MATCH($D4332,Products!$A$8:$A$307,0)),0)))</f>
        <v/>
      </c>
      <c r="M4332" s="52">
        <f>IF(OR(K4332="",$O4332=0),IF(K4332="","",0),IF($P4332=1,0,K4332*(N(INDEX(Settings!$E$11:$E$18,$O4332))+N(INDEX(Settings!$G$11:$G$18,$O4332)))+N(INDEX(Settings!$F$11:$F$18,$O4332))))</f>
        <v/>
      </c>
      <c r="N4332" s="53">
        <f>IF(K4332="","",K4332-L4332-M4332-N($I4332)-$P4332*N(Settings!$D$20))</f>
        <v/>
      </c>
      <c r="O4332">
        <f>IF($C4332="",0,IFERROR(MATCH($C4332,Settings!$D$11:$D$18,0),0))</f>
        <v/>
      </c>
      <c r="P4332">
        <f>IF(LOWER(TRIM($J4332&amp;""))="x",1,0)</f>
        <v/>
      </c>
    </row>
    <row r="4333">
      <c r="A4333" s="49" t="n"/>
      <c r="B4333" s="50" t="n"/>
      <c r="C4333" s="50" t="n"/>
      <c r="D4333" s="50" t="n"/>
      <c r="E4333" s="50" t="n"/>
      <c r="F4333" s="51" t="n"/>
      <c r="G4333" s="51" t="n"/>
      <c r="H4333" s="51" t="n"/>
      <c r="I4333" s="51" t="n"/>
      <c r="J4333" s="50" t="n"/>
      <c r="K4333" s="52">
        <f>IF(OR($A4333="",$E4333=""),"",IF($P4333=1,0,N($E4333)*N($F4333)-N($G4333)+N($H4333)))</f>
        <v/>
      </c>
      <c r="L4333" s="52">
        <f>IF(K4333="","",IF($P4333=1,0,N($E4333)*IFERROR(INDEX(Products!$D$8:$D$307,MATCH($D4333,Products!$A$8:$A$307,0)),0)))</f>
        <v/>
      </c>
      <c r="M4333" s="52">
        <f>IF(OR(K4333="",$O4333=0),IF(K4333="","",0),IF($P4333=1,0,K4333*(N(INDEX(Settings!$E$11:$E$18,$O4333))+N(INDEX(Settings!$G$11:$G$18,$O4333)))+N(INDEX(Settings!$F$11:$F$18,$O4333))))</f>
        <v/>
      </c>
      <c r="N4333" s="53">
        <f>IF(K4333="","",K4333-L4333-M4333-N($I4333)-$P4333*N(Settings!$D$20))</f>
        <v/>
      </c>
      <c r="O4333">
        <f>IF($C4333="",0,IFERROR(MATCH($C4333,Settings!$D$11:$D$18,0),0))</f>
        <v/>
      </c>
      <c r="P4333">
        <f>IF(LOWER(TRIM($J4333&amp;""))="x",1,0)</f>
        <v/>
      </c>
    </row>
    <row r="4334">
      <c r="A4334" s="49" t="n"/>
      <c r="B4334" s="50" t="n"/>
      <c r="C4334" s="50" t="n"/>
      <c r="D4334" s="50" t="n"/>
      <c r="E4334" s="50" t="n"/>
      <c r="F4334" s="51" t="n"/>
      <c r="G4334" s="51" t="n"/>
      <c r="H4334" s="51" t="n"/>
      <c r="I4334" s="51" t="n"/>
      <c r="J4334" s="50" t="n"/>
      <c r="K4334" s="52">
        <f>IF(OR($A4334="",$E4334=""),"",IF($P4334=1,0,N($E4334)*N($F4334)-N($G4334)+N($H4334)))</f>
        <v/>
      </c>
      <c r="L4334" s="52">
        <f>IF(K4334="","",IF($P4334=1,0,N($E4334)*IFERROR(INDEX(Products!$D$8:$D$307,MATCH($D4334,Products!$A$8:$A$307,0)),0)))</f>
        <v/>
      </c>
      <c r="M4334" s="52">
        <f>IF(OR(K4334="",$O4334=0),IF(K4334="","",0),IF($P4334=1,0,K4334*(N(INDEX(Settings!$E$11:$E$18,$O4334))+N(INDEX(Settings!$G$11:$G$18,$O4334)))+N(INDEX(Settings!$F$11:$F$18,$O4334))))</f>
        <v/>
      </c>
      <c r="N4334" s="53">
        <f>IF(K4334="","",K4334-L4334-M4334-N($I4334)-$P4334*N(Settings!$D$20))</f>
        <v/>
      </c>
      <c r="O4334">
        <f>IF($C4334="",0,IFERROR(MATCH($C4334,Settings!$D$11:$D$18,0),0))</f>
        <v/>
      </c>
      <c r="P4334">
        <f>IF(LOWER(TRIM($J4334&amp;""))="x",1,0)</f>
        <v/>
      </c>
    </row>
    <row r="4335">
      <c r="A4335" s="49" t="n"/>
      <c r="B4335" s="50" t="n"/>
      <c r="C4335" s="50" t="n"/>
      <c r="D4335" s="50" t="n"/>
      <c r="E4335" s="50" t="n"/>
      <c r="F4335" s="51" t="n"/>
      <c r="G4335" s="51" t="n"/>
      <c r="H4335" s="51" t="n"/>
      <c r="I4335" s="51" t="n"/>
      <c r="J4335" s="50" t="n"/>
      <c r="K4335" s="52">
        <f>IF(OR($A4335="",$E4335=""),"",IF($P4335=1,0,N($E4335)*N($F4335)-N($G4335)+N($H4335)))</f>
        <v/>
      </c>
      <c r="L4335" s="52">
        <f>IF(K4335="","",IF($P4335=1,0,N($E4335)*IFERROR(INDEX(Products!$D$8:$D$307,MATCH($D4335,Products!$A$8:$A$307,0)),0)))</f>
        <v/>
      </c>
      <c r="M4335" s="52">
        <f>IF(OR(K4335="",$O4335=0),IF(K4335="","",0),IF($P4335=1,0,K4335*(N(INDEX(Settings!$E$11:$E$18,$O4335))+N(INDEX(Settings!$G$11:$G$18,$O4335)))+N(INDEX(Settings!$F$11:$F$18,$O4335))))</f>
        <v/>
      </c>
      <c r="N4335" s="53">
        <f>IF(K4335="","",K4335-L4335-M4335-N($I4335)-$P4335*N(Settings!$D$20))</f>
        <v/>
      </c>
      <c r="O4335">
        <f>IF($C4335="",0,IFERROR(MATCH($C4335,Settings!$D$11:$D$18,0),0))</f>
        <v/>
      </c>
      <c r="P4335">
        <f>IF(LOWER(TRIM($J4335&amp;""))="x",1,0)</f>
        <v/>
      </c>
    </row>
    <row r="4336">
      <c r="A4336" s="49" t="n"/>
      <c r="B4336" s="50" t="n"/>
      <c r="C4336" s="50" t="n"/>
      <c r="D4336" s="50" t="n"/>
      <c r="E4336" s="50" t="n"/>
      <c r="F4336" s="51" t="n"/>
      <c r="G4336" s="51" t="n"/>
      <c r="H4336" s="51" t="n"/>
      <c r="I4336" s="51" t="n"/>
      <c r="J4336" s="50" t="n"/>
      <c r="K4336" s="52">
        <f>IF(OR($A4336="",$E4336=""),"",IF($P4336=1,0,N($E4336)*N($F4336)-N($G4336)+N($H4336)))</f>
        <v/>
      </c>
      <c r="L4336" s="52">
        <f>IF(K4336="","",IF($P4336=1,0,N($E4336)*IFERROR(INDEX(Products!$D$8:$D$307,MATCH($D4336,Products!$A$8:$A$307,0)),0)))</f>
        <v/>
      </c>
      <c r="M4336" s="52">
        <f>IF(OR(K4336="",$O4336=0),IF(K4336="","",0),IF($P4336=1,0,K4336*(N(INDEX(Settings!$E$11:$E$18,$O4336))+N(INDEX(Settings!$G$11:$G$18,$O4336)))+N(INDEX(Settings!$F$11:$F$18,$O4336))))</f>
        <v/>
      </c>
      <c r="N4336" s="53">
        <f>IF(K4336="","",K4336-L4336-M4336-N($I4336)-$P4336*N(Settings!$D$20))</f>
        <v/>
      </c>
      <c r="O4336">
        <f>IF($C4336="",0,IFERROR(MATCH($C4336,Settings!$D$11:$D$18,0),0))</f>
        <v/>
      </c>
      <c r="P4336">
        <f>IF(LOWER(TRIM($J4336&amp;""))="x",1,0)</f>
        <v/>
      </c>
    </row>
    <row r="4337">
      <c r="A4337" s="49" t="n"/>
      <c r="B4337" s="50" t="n"/>
      <c r="C4337" s="50" t="n"/>
      <c r="D4337" s="50" t="n"/>
      <c r="E4337" s="50" t="n"/>
      <c r="F4337" s="51" t="n"/>
      <c r="G4337" s="51" t="n"/>
      <c r="H4337" s="51" t="n"/>
      <c r="I4337" s="51" t="n"/>
      <c r="J4337" s="50" t="n"/>
      <c r="K4337" s="52">
        <f>IF(OR($A4337="",$E4337=""),"",IF($P4337=1,0,N($E4337)*N($F4337)-N($G4337)+N($H4337)))</f>
        <v/>
      </c>
      <c r="L4337" s="52">
        <f>IF(K4337="","",IF($P4337=1,0,N($E4337)*IFERROR(INDEX(Products!$D$8:$D$307,MATCH($D4337,Products!$A$8:$A$307,0)),0)))</f>
        <v/>
      </c>
      <c r="M4337" s="52">
        <f>IF(OR(K4337="",$O4337=0),IF(K4337="","",0),IF($P4337=1,0,K4337*(N(INDEX(Settings!$E$11:$E$18,$O4337))+N(INDEX(Settings!$G$11:$G$18,$O4337)))+N(INDEX(Settings!$F$11:$F$18,$O4337))))</f>
        <v/>
      </c>
      <c r="N4337" s="53">
        <f>IF(K4337="","",K4337-L4337-M4337-N($I4337)-$P4337*N(Settings!$D$20))</f>
        <v/>
      </c>
      <c r="O4337">
        <f>IF($C4337="",0,IFERROR(MATCH($C4337,Settings!$D$11:$D$18,0),0))</f>
        <v/>
      </c>
      <c r="P4337">
        <f>IF(LOWER(TRIM($J4337&amp;""))="x",1,0)</f>
        <v/>
      </c>
    </row>
    <row r="4338">
      <c r="A4338" s="49" t="n"/>
      <c r="B4338" s="50" t="n"/>
      <c r="C4338" s="50" t="n"/>
      <c r="D4338" s="50" t="n"/>
      <c r="E4338" s="50" t="n"/>
      <c r="F4338" s="51" t="n"/>
      <c r="G4338" s="51" t="n"/>
      <c r="H4338" s="51" t="n"/>
      <c r="I4338" s="51" t="n"/>
      <c r="J4338" s="50" t="n"/>
      <c r="K4338" s="52">
        <f>IF(OR($A4338="",$E4338=""),"",IF($P4338=1,0,N($E4338)*N($F4338)-N($G4338)+N($H4338)))</f>
        <v/>
      </c>
      <c r="L4338" s="52">
        <f>IF(K4338="","",IF($P4338=1,0,N($E4338)*IFERROR(INDEX(Products!$D$8:$D$307,MATCH($D4338,Products!$A$8:$A$307,0)),0)))</f>
        <v/>
      </c>
      <c r="M4338" s="52">
        <f>IF(OR(K4338="",$O4338=0),IF(K4338="","",0),IF($P4338=1,0,K4338*(N(INDEX(Settings!$E$11:$E$18,$O4338))+N(INDEX(Settings!$G$11:$G$18,$O4338)))+N(INDEX(Settings!$F$11:$F$18,$O4338))))</f>
        <v/>
      </c>
      <c r="N4338" s="53">
        <f>IF(K4338="","",K4338-L4338-M4338-N($I4338)-$P4338*N(Settings!$D$20))</f>
        <v/>
      </c>
      <c r="O4338">
        <f>IF($C4338="",0,IFERROR(MATCH($C4338,Settings!$D$11:$D$18,0),0))</f>
        <v/>
      </c>
      <c r="P4338">
        <f>IF(LOWER(TRIM($J4338&amp;""))="x",1,0)</f>
        <v/>
      </c>
    </row>
    <row r="4339">
      <c r="A4339" s="49" t="n"/>
      <c r="B4339" s="50" t="n"/>
      <c r="C4339" s="50" t="n"/>
      <c r="D4339" s="50" t="n"/>
      <c r="E4339" s="50" t="n"/>
      <c r="F4339" s="51" t="n"/>
      <c r="G4339" s="51" t="n"/>
      <c r="H4339" s="51" t="n"/>
      <c r="I4339" s="51" t="n"/>
      <c r="J4339" s="50" t="n"/>
      <c r="K4339" s="52">
        <f>IF(OR($A4339="",$E4339=""),"",IF($P4339=1,0,N($E4339)*N($F4339)-N($G4339)+N($H4339)))</f>
        <v/>
      </c>
      <c r="L4339" s="52">
        <f>IF(K4339="","",IF($P4339=1,0,N($E4339)*IFERROR(INDEX(Products!$D$8:$D$307,MATCH($D4339,Products!$A$8:$A$307,0)),0)))</f>
        <v/>
      </c>
      <c r="M4339" s="52">
        <f>IF(OR(K4339="",$O4339=0),IF(K4339="","",0),IF($P4339=1,0,K4339*(N(INDEX(Settings!$E$11:$E$18,$O4339))+N(INDEX(Settings!$G$11:$G$18,$O4339)))+N(INDEX(Settings!$F$11:$F$18,$O4339))))</f>
        <v/>
      </c>
      <c r="N4339" s="53">
        <f>IF(K4339="","",K4339-L4339-M4339-N($I4339)-$P4339*N(Settings!$D$20))</f>
        <v/>
      </c>
      <c r="O4339">
        <f>IF($C4339="",0,IFERROR(MATCH($C4339,Settings!$D$11:$D$18,0),0))</f>
        <v/>
      </c>
      <c r="P4339">
        <f>IF(LOWER(TRIM($J4339&amp;""))="x",1,0)</f>
        <v/>
      </c>
    </row>
    <row r="4340">
      <c r="A4340" s="49" t="n"/>
      <c r="B4340" s="50" t="n"/>
      <c r="C4340" s="50" t="n"/>
      <c r="D4340" s="50" t="n"/>
      <c r="E4340" s="50" t="n"/>
      <c r="F4340" s="51" t="n"/>
      <c r="G4340" s="51" t="n"/>
      <c r="H4340" s="51" t="n"/>
      <c r="I4340" s="51" t="n"/>
      <c r="J4340" s="50" t="n"/>
      <c r="K4340" s="52">
        <f>IF(OR($A4340="",$E4340=""),"",IF($P4340=1,0,N($E4340)*N($F4340)-N($G4340)+N($H4340)))</f>
        <v/>
      </c>
      <c r="L4340" s="52">
        <f>IF(K4340="","",IF($P4340=1,0,N($E4340)*IFERROR(INDEX(Products!$D$8:$D$307,MATCH($D4340,Products!$A$8:$A$307,0)),0)))</f>
        <v/>
      </c>
      <c r="M4340" s="52">
        <f>IF(OR(K4340="",$O4340=0),IF(K4340="","",0),IF($P4340=1,0,K4340*(N(INDEX(Settings!$E$11:$E$18,$O4340))+N(INDEX(Settings!$G$11:$G$18,$O4340)))+N(INDEX(Settings!$F$11:$F$18,$O4340))))</f>
        <v/>
      </c>
      <c r="N4340" s="53">
        <f>IF(K4340="","",K4340-L4340-M4340-N($I4340)-$P4340*N(Settings!$D$20))</f>
        <v/>
      </c>
      <c r="O4340">
        <f>IF($C4340="",0,IFERROR(MATCH($C4340,Settings!$D$11:$D$18,0),0))</f>
        <v/>
      </c>
      <c r="P4340">
        <f>IF(LOWER(TRIM($J4340&amp;""))="x",1,0)</f>
        <v/>
      </c>
    </row>
    <row r="4341">
      <c r="A4341" s="49" t="n"/>
      <c r="B4341" s="50" t="n"/>
      <c r="C4341" s="50" t="n"/>
      <c r="D4341" s="50" t="n"/>
      <c r="E4341" s="50" t="n"/>
      <c r="F4341" s="51" t="n"/>
      <c r="G4341" s="51" t="n"/>
      <c r="H4341" s="51" t="n"/>
      <c r="I4341" s="51" t="n"/>
      <c r="J4341" s="50" t="n"/>
      <c r="K4341" s="52">
        <f>IF(OR($A4341="",$E4341=""),"",IF($P4341=1,0,N($E4341)*N($F4341)-N($G4341)+N($H4341)))</f>
        <v/>
      </c>
      <c r="L4341" s="52">
        <f>IF(K4341="","",IF($P4341=1,0,N($E4341)*IFERROR(INDEX(Products!$D$8:$D$307,MATCH($D4341,Products!$A$8:$A$307,0)),0)))</f>
        <v/>
      </c>
      <c r="M4341" s="52">
        <f>IF(OR(K4341="",$O4341=0),IF(K4341="","",0),IF($P4341=1,0,K4341*(N(INDEX(Settings!$E$11:$E$18,$O4341))+N(INDEX(Settings!$G$11:$G$18,$O4341)))+N(INDEX(Settings!$F$11:$F$18,$O4341))))</f>
        <v/>
      </c>
      <c r="N4341" s="53">
        <f>IF(K4341="","",K4341-L4341-M4341-N($I4341)-$P4341*N(Settings!$D$20))</f>
        <v/>
      </c>
      <c r="O4341">
        <f>IF($C4341="",0,IFERROR(MATCH($C4341,Settings!$D$11:$D$18,0),0))</f>
        <v/>
      </c>
      <c r="P4341">
        <f>IF(LOWER(TRIM($J4341&amp;""))="x",1,0)</f>
        <v/>
      </c>
    </row>
    <row r="4342">
      <c r="A4342" s="49" t="n"/>
      <c r="B4342" s="50" t="n"/>
      <c r="C4342" s="50" t="n"/>
      <c r="D4342" s="50" t="n"/>
      <c r="E4342" s="50" t="n"/>
      <c r="F4342" s="51" t="n"/>
      <c r="G4342" s="51" t="n"/>
      <c r="H4342" s="51" t="n"/>
      <c r="I4342" s="51" t="n"/>
      <c r="J4342" s="50" t="n"/>
      <c r="K4342" s="52">
        <f>IF(OR($A4342="",$E4342=""),"",IF($P4342=1,0,N($E4342)*N($F4342)-N($G4342)+N($H4342)))</f>
        <v/>
      </c>
      <c r="L4342" s="52">
        <f>IF(K4342="","",IF($P4342=1,0,N($E4342)*IFERROR(INDEX(Products!$D$8:$D$307,MATCH($D4342,Products!$A$8:$A$307,0)),0)))</f>
        <v/>
      </c>
      <c r="M4342" s="52">
        <f>IF(OR(K4342="",$O4342=0),IF(K4342="","",0),IF($P4342=1,0,K4342*(N(INDEX(Settings!$E$11:$E$18,$O4342))+N(INDEX(Settings!$G$11:$G$18,$O4342)))+N(INDEX(Settings!$F$11:$F$18,$O4342))))</f>
        <v/>
      </c>
      <c r="N4342" s="53">
        <f>IF(K4342="","",K4342-L4342-M4342-N($I4342)-$P4342*N(Settings!$D$20))</f>
        <v/>
      </c>
      <c r="O4342">
        <f>IF($C4342="",0,IFERROR(MATCH($C4342,Settings!$D$11:$D$18,0),0))</f>
        <v/>
      </c>
      <c r="P4342">
        <f>IF(LOWER(TRIM($J4342&amp;""))="x",1,0)</f>
        <v/>
      </c>
    </row>
    <row r="4343">
      <c r="A4343" s="49" t="n"/>
      <c r="B4343" s="50" t="n"/>
      <c r="C4343" s="50" t="n"/>
      <c r="D4343" s="50" t="n"/>
      <c r="E4343" s="50" t="n"/>
      <c r="F4343" s="51" t="n"/>
      <c r="G4343" s="51" t="n"/>
      <c r="H4343" s="51" t="n"/>
      <c r="I4343" s="51" t="n"/>
      <c r="J4343" s="50" t="n"/>
      <c r="K4343" s="52">
        <f>IF(OR($A4343="",$E4343=""),"",IF($P4343=1,0,N($E4343)*N($F4343)-N($G4343)+N($H4343)))</f>
        <v/>
      </c>
      <c r="L4343" s="52">
        <f>IF(K4343="","",IF($P4343=1,0,N($E4343)*IFERROR(INDEX(Products!$D$8:$D$307,MATCH($D4343,Products!$A$8:$A$307,0)),0)))</f>
        <v/>
      </c>
      <c r="M4343" s="52">
        <f>IF(OR(K4343="",$O4343=0),IF(K4343="","",0),IF($P4343=1,0,K4343*(N(INDEX(Settings!$E$11:$E$18,$O4343))+N(INDEX(Settings!$G$11:$G$18,$O4343)))+N(INDEX(Settings!$F$11:$F$18,$O4343))))</f>
        <v/>
      </c>
      <c r="N4343" s="53">
        <f>IF(K4343="","",K4343-L4343-M4343-N($I4343)-$P4343*N(Settings!$D$20))</f>
        <v/>
      </c>
      <c r="O4343">
        <f>IF($C4343="",0,IFERROR(MATCH($C4343,Settings!$D$11:$D$18,0),0))</f>
        <v/>
      </c>
      <c r="P4343">
        <f>IF(LOWER(TRIM($J4343&amp;""))="x",1,0)</f>
        <v/>
      </c>
    </row>
    <row r="4344">
      <c r="A4344" s="49" t="n"/>
      <c r="B4344" s="50" t="n"/>
      <c r="C4344" s="50" t="n"/>
      <c r="D4344" s="50" t="n"/>
      <c r="E4344" s="50" t="n"/>
      <c r="F4344" s="51" t="n"/>
      <c r="G4344" s="51" t="n"/>
      <c r="H4344" s="51" t="n"/>
      <c r="I4344" s="51" t="n"/>
      <c r="J4344" s="50" t="n"/>
      <c r="K4344" s="52">
        <f>IF(OR($A4344="",$E4344=""),"",IF($P4344=1,0,N($E4344)*N($F4344)-N($G4344)+N($H4344)))</f>
        <v/>
      </c>
      <c r="L4344" s="52">
        <f>IF(K4344="","",IF($P4344=1,0,N($E4344)*IFERROR(INDEX(Products!$D$8:$D$307,MATCH($D4344,Products!$A$8:$A$307,0)),0)))</f>
        <v/>
      </c>
      <c r="M4344" s="52">
        <f>IF(OR(K4344="",$O4344=0),IF(K4344="","",0),IF($P4344=1,0,K4344*(N(INDEX(Settings!$E$11:$E$18,$O4344))+N(INDEX(Settings!$G$11:$G$18,$O4344)))+N(INDEX(Settings!$F$11:$F$18,$O4344))))</f>
        <v/>
      </c>
      <c r="N4344" s="53">
        <f>IF(K4344="","",K4344-L4344-M4344-N($I4344)-$P4344*N(Settings!$D$20))</f>
        <v/>
      </c>
      <c r="O4344">
        <f>IF($C4344="",0,IFERROR(MATCH($C4344,Settings!$D$11:$D$18,0),0))</f>
        <v/>
      </c>
      <c r="P4344">
        <f>IF(LOWER(TRIM($J4344&amp;""))="x",1,0)</f>
        <v/>
      </c>
    </row>
    <row r="4345">
      <c r="A4345" s="49" t="n"/>
      <c r="B4345" s="50" t="n"/>
      <c r="C4345" s="50" t="n"/>
      <c r="D4345" s="50" t="n"/>
      <c r="E4345" s="50" t="n"/>
      <c r="F4345" s="51" t="n"/>
      <c r="G4345" s="51" t="n"/>
      <c r="H4345" s="51" t="n"/>
      <c r="I4345" s="51" t="n"/>
      <c r="J4345" s="50" t="n"/>
      <c r="K4345" s="52">
        <f>IF(OR($A4345="",$E4345=""),"",IF($P4345=1,0,N($E4345)*N($F4345)-N($G4345)+N($H4345)))</f>
        <v/>
      </c>
      <c r="L4345" s="52">
        <f>IF(K4345="","",IF($P4345=1,0,N($E4345)*IFERROR(INDEX(Products!$D$8:$D$307,MATCH($D4345,Products!$A$8:$A$307,0)),0)))</f>
        <v/>
      </c>
      <c r="M4345" s="52">
        <f>IF(OR(K4345="",$O4345=0),IF(K4345="","",0),IF($P4345=1,0,K4345*(N(INDEX(Settings!$E$11:$E$18,$O4345))+N(INDEX(Settings!$G$11:$G$18,$O4345)))+N(INDEX(Settings!$F$11:$F$18,$O4345))))</f>
        <v/>
      </c>
      <c r="N4345" s="53">
        <f>IF(K4345="","",K4345-L4345-M4345-N($I4345)-$P4345*N(Settings!$D$20))</f>
        <v/>
      </c>
      <c r="O4345">
        <f>IF($C4345="",0,IFERROR(MATCH($C4345,Settings!$D$11:$D$18,0),0))</f>
        <v/>
      </c>
      <c r="P4345">
        <f>IF(LOWER(TRIM($J4345&amp;""))="x",1,0)</f>
        <v/>
      </c>
    </row>
    <row r="4346">
      <c r="A4346" s="49" t="n"/>
      <c r="B4346" s="50" t="n"/>
      <c r="C4346" s="50" t="n"/>
      <c r="D4346" s="50" t="n"/>
      <c r="E4346" s="50" t="n"/>
      <c r="F4346" s="51" t="n"/>
      <c r="G4346" s="51" t="n"/>
      <c r="H4346" s="51" t="n"/>
      <c r="I4346" s="51" t="n"/>
      <c r="J4346" s="50" t="n"/>
      <c r="K4346" s="52">
        <f>IF(OR($A4346="",$E4346=""),"",IF($P4346=1,0,N($E4346)*N($F4346)-N($G4346)+N($H4346)))</f>
        <v/>
      </c>
      <c r="L4346" s="52">
        <f>IF(K4346="","",IF($P4346=1,0,N($E4346)*IFERROR(INDEX(Products!$D$8:$D$307,MATCH($D4346,Products!$A$8:$A$307,0)),0)))</f>
        <v/>
      </c>
      <c r="M4346" s="52">
        <f>IF(OR(K4346="",$O4346=0),IF(K4346="","",0),IF($P4346=1,0,K4346*(N(INDEX(Settings!$E$11:$E$18,$O4346))+N(INDEX(Settings!$G$11:$G$18,$O4346)))+N(INDEX(Settings!$F$11:$F$18,$O4346))))</f>
        <v/>
      </c>
      <c r="N4346" s="53">
        <f>IF(K4346="","",K4346-L4346-M4346-N($I4346)-$P4346*N(Settings!$D$20))</f>
        <v/>
      </c>
      <c r="O4346">
        <f>IF($C4346="",0,IFERROR(MATCH($C4346,Settings!$D$11:$D$18,0),0))</f>
        <v/>
      </c>
      <c r="P4346">
        <f>IF(LOWER(TRIM($J4346&amp;""))="x",1,0)</f>
        <v/>
      </c>
    </row>
    <row r="4347">
      <c r="A4347" s="49" t="n"/>
      <c r="B4347" s="50" t="n"/>
      <c r="C4347" s="50" t="n"/>
      <c r="D4347" s="50" t="n"/>
      <c r="E4347" s="50" t="n"/>
      <c r="F4347" s="51" t="n"/>
      <c r="G4347" s="51" t="n"/>
      <c r="H4347" s="51" t="n"/>
      <c r="I4347" s="51" t="n"/>
      <c r="J4347" s="50" t="n"/>
      <c r="K4347" s="52">
        <f>IF(OR($A4347="",$E4347=""),"",IF($P4347=1,0,N($E4347)*N($F4347)-N($G4347)+N($H4347)))</f>
        <v/>
      </c>
      <c r="L4347" s="52">
        <f>IF(K4347="","",IF($P4347=1,0,N($E4347)*IFERROR(INDEX(Products!$D$8:$D$307,MATCH($D4347,Products!$A$8:$A$307,0)),0)))</f>
        <v/>
      </c>
      <c r="M4347" s="52">
        <f>IF(OR(K4347="",$O4347=0),IF(K4347="","",0),IF($P4347=1,0,K4347*(N(INDEX(Settings!$E$11:$E$18,$O4347))+N(INDEX(Settings!$G$11:$G$18,$O4347)))+N(INDEX(Settings!$F$11:$F$18,$O4347))))</f>
        <v/>
      </c>
      <c r="N4347" s="53">
        <f>IF(K4347="","",K4347-L4347-M4347-N($I4347)-$P4347*N(Settings!$D$20))</f>
        <v/>
      </c>
      <c r="O4347">
        <f>IF($C4347="",0,IFERROR(MATCH($C4347,Settings!$D$11:$D$18,0),0))</f>
        <v/>
      </c>
      <c r="P4347">
        <f>IF(LOWER(TRIM($J4347&amp;""))="x",1,0)</f>
        <v/>
      </c>
    </row>
    <row r="4348">
      <c r="A4348" s="49" t="n"/>
      <c r="B4348" s="50" t="n"/>
      <c r="C4348" s="50" t="n"/>
      <c r="D4348" s="50" t="n"/>
      <c r="E4348" s="50" t="n"/>
      <c r="F4348" s="51" t="n"/>
      <c r="G4348" s="51" t="n"/>
      <c r="H4348" s="51" t="n"/>
      <c r="I4348" s="51" t="n"/>
      <c r="J4348" s="50" t="n"/>
      <c r="K4348" s="52">
        <f>IF(OR($A4348="",$E4348=""),"",IF($P4348=1,0,N($E4348)*N($F4348)-N($G4348)+N($H4348)))</f>
        <v/>
      </c>
      <c r="L4348" s="52">
        <f>IF(K4348="","",IF($P4348=1,0,N($E4348)*IFERROR(INDEX(Products!$D$8:$D$307,MATCH($D4348,Products!$A$8:$A$307,0)),0)))</f>
        <v/>
      </c>
      <c r="M4348" s="52">
        <f>IF(OR(K4348="",$O4348=0),IF(K4348="","",0),IF($P4348=1,0,K4348*(N(INDEX(Settings!$E$11:$E$18,$O4348))+N(INDEX(Settings!$G$11:$G$18,$O4348)))+N(INDEX(Settings!$F$11:$F$18,$O4348))))</f>
        <v/>
      </c>
      <c r="N4348" s="53">
        <f>IF(K4348="","",K4348-L4348-M4348-N($I4348)-$P4348*N(Settings!$D$20))</f>
        <v/>
      </c>
      <c r="O4348">
        <f>IF($C4348="",0,IFERROR(MATCH($C4348,Settings!$D$11:$D$18,0),0))</f>
        <v/>
      </c>
      <c r="P4348">
        <f>IF(LOWER(TRIM($J4348&amp;""))="x",1,0)</f>
        <v/>
      </c>
    </row>
    <row r="4349">
      <c r="A4349" s="49" t="n"/>
      <c r="B4349" s="50" t="n"/>
      <c r="C4349" s="50" t="n"/>
      <c r="D4349" s="50" t="n"/>
      <c r="E4349" s="50" t="n"/>
      <c r="F4349" s="51" t="n"/>
      <c r="G4349" s="51" t="n"/>
      <c r="H4349" s="51" t="n"/>
      <c r="I4349" s="51" t="n"/>
      <c r="J4349" s="50" t="n"/>
      <c r="K4349" s="52">
        <f>IF(OR($A4349="",$E4349=""),"",IF($P4349=1,0,N($E4349)*N($F4349)-N($G4349)+N($H4349)))</f>
        <v/>
      </c>
      <c r="L4349" s="52">
        <f>IF(K4349="","",IF($P4349=1,0,N($E4349)*IFERROR(INDEX(Products!$D$8:$D$307,MATCH($D4349,Products!$A$8:$A$307,0)),0)))</f>
        <v/>
      </c>
      <c r="M4349" s="52">
        <f>IF(OR(K4349="",$O4349=0),IF(K4349="","",0),IF($P4349=1,0,K4349*(N(INDEX(Settings!$E$11:$E$18,$O4349))+N(INDEX(Settings!$G$11:$G$18,$O4349)))+N(INDEX(Settings!$F$11:$F$18,$O4349))))</f>
        <v/>
      </c>
      <c r="N4349" s="53">
        <f>IF(K4349="","",K4349-L4349-M4349-N($I4349)-$P4349*N(Settings!$D$20))</f>
        <v/>
      </c>
      <c r="O4349">
        <f>IF($C4349="",0,IFERROR(MATCH($C4349,Settings!$D$11:$D$18,0),0))</f>
        <v/>
      </c>
      <c r="P4349">
        <f>IF(LOWER(TRIM($J4349&amp;""))="x",1,0)</f>
        <v/>
      </c>
    </row>
    <row r="4350">
      <c r="A4350" s="49" t="n"/>
      <c r="B4350" s="50" t="n"/>
      <c r="C4350" s="50" t="n"/>
      <c r="D4350" s="50" t="n"/>
      <c r="E4350" s="50" t="n"/>
      <c r="F4350" s="51" t="n"/>
      <c r="G4350" s="51" t="n"/>
      <c r="H4350" s="51" t="n"/>
      <c r="I4350" s="51" t="n"/>
      <c r="J4350" s="50" t="n"/>
      <c r="K4350" s="52">
        <f>IF(OR($A4350="",$E4350=""),"",IF($P4350=1,0,N($E4350)*N($F4350)-N($G4350)+N($H4350)))</f>
        <v/>
      </c>
      <c r="L4350" s="52">
        <f>IF(K4350="","",IF($P4350=1,0,N($E4350)*IFERROR(INDEX(Products!$D$8:$D$307,MATCH($D4350,Products!$A$8:$A$307,0)),0)))</f>
        <v/>
      </c>
      <c r="M4350" s="52">
        <f>IF(OR(K4350="",$O4350=0),IF(K4350="","",0),IF($P4350=1,0,K4350*(N(INDEX(Settings!$E$11:$E$18,$O4350))+N(INDEX(Settings!$G$11:$G$18,$O4350)))+N(INDEX(Settings!$F$11:$F$18,$O4350))))</f>
        <v/>
      </c>
      <c r="N4350" s="53">
        <f>IF(K4350="","",K4350-L4350-M4350-N($I4350)-$P4350*N(Settings!$D$20))</f>
        <v/>
      </c>
      <c r="O4350">
        <f>IF($C4350="",0,IFERROR(MATCH($C4350,Settings!$D$11:$D$18,0),0))</f>
        <v/>
      </c>
      <c r="P4350">
        <f>IF(LOWER(TRIM($J4350&amp;""))="x",1,0)</f>
        <v/>
      </c>
    </row>
    <row r="4351">
      <c r="A4351" s="49" t="n"/>
      <c r="B4351" s="50" t="n"/>
      <c r="C4351" s="50" t="n"/>
      <c r="D4351" s="50" t="n"/>
      <c r="E4351" s="50" t="n"/>
      <c r="F4351" s="51" t="n"/>
      <c r="G4351" s="51" t="n"/>
      <c r="H4351" s="51" t="n"/>
      <c r="I4351" s="51" t="n"/>
      <c r="J4351" s="50" t="n"/>
      <c r="K4351" s="52">
        <f>IF(OR($A4351="",$E4351=""),"",IF($P4351=1,0,N($E4351)*N($F4351)-N($G4351)+N($H4351)))</f>
        <v/>
      </c>
      <c r="L4351" s="52">
        <f>IF(K4351="","",IF($P4351=1,0,N($E4351)*IFERROR(INDEX(Products!$D$8:$D$307,MATCH($D4351,Products!$A$8:$A$307,0)),0)))</f>
        <v/>
      </c>
      <c r="M4351" s="52">
        <f>IF(OR(K4351="",$O4351=0),IF(K4351="","",0),IF($P4351=1,0,K4351*(N(INDEX(Settings!$E$11:$E$18,$O4351))+N(INDEX(Settings!$G$11:$G$18,$O4351)))+N(INDEX(Settings!$F$11:$F$18,$O4351))))</f>
        <v/>
      </c>
      <c r="N4351" s="53">
        <f>IF(K4351="","",K4351-L4351-M4351-N($I4351)-$P4351*N(Settings!$D$20))</f>
        <v/>
      </c>
      <c r="O4351">
        <f>IF($C4351="",0,IFERROR(MATCH($C4351,Settings!$D$11:$D$18,0),0))</f>
        <v/>
      </c>
      <c r="P4351">
        <f>IF(LOWER(TRIM($J4351&amp;""))="x",1,0)</f>
        <v/>
      </c>
    </row>
    <row r="4352">
      <c r="A4352" s="49" t="n"/>
      <c r="B4352" s="50" t="n"/>
      <c r="C4352" s="50" t="n"/>
      <c r="D4352" s="50" t="n"/>
      <c r="E4352" s="50" t="n"/>
      <c r="F4352" s="51" t="n"/>
      <c r="G4352" s="51" t="n"/>
      <c r="H4352" s="51" t="n"/>
      <c r="I4352" s="51" t="n"/>
      <c r="J4352" s="50" t="n"/>
      <c r="K4352" s="52">
        <f>IF(OR($A4352="",$E4352=""),"",IF($P4352=1,0,N($E4352)*N($F4352)-N($G4352)+N($H4352)))</f>
        <v/>
      </c>
      <c r="L4352" s="52">
        <f>IF(K4352="","",IF($P4352=1,0,N($E4352)*IFERROR(INDEX(Products!$D$8:$D$307,MATCH($D4352,Products!$A$8:$A$307,0)),0)))</f>
        <v/>
      </c>
      <c r="M4352" s="52">
        <f>IF(OR(K4352="",$O4352=0),IF(K4352="","",0),IF($P4352=1,0,K4352*(N(INDEX(Settings!$E$11:$E$18,$O4352))+N(INDEX(Settings!$G$11:$G$18,$O4352)))+N(INDEX(Settings!$F$11:$F$18,$O4352))))</f>
        <v/>
      </c>
      <c r="N4352" s="53">
        <f>IF(K4352="","",K4352-L4352-M4352-N($I4352)-$P4352*N(Settings!$D$20))</f>
        <v/>
      </c>
      <c r="O4352">
        <f>IF($C4352="",0,IFERROR(MATCH($C4352,Settings!$D$11:$D$18,0),0))</f>
        <v/>
      </c>
      <c r="P4352">
        <f>IF(LOWER(TRIM($J4352&amp;""))="x",1,0)</f>
        <v/>
      </c>
    </row>
    <row r="4353">
      <c r="A4353" s="49" t="n"/>
      <c r="B4353" s="50" t="n"/>
      <c r="C4353" s="50" t="n"/>
      <c r="D4353" s="50" t="n"/>
      <c r="E4353" s="50" t="n"/>
      <c r="F4353" s="51" t="n"/>
      <c r="G4353" s="51" t="n"/>
      <c r="H4353" s="51" t="n"/>
      <c r="I4353" s="51" t="n"/>
      <c r="J4353" s="50" t="n"/>
      <c r="K4353" s="52">
        <f>IF(OR($A4353="",$E4353=""),"",IF($P4353=1,0,N($E4353)*N($F4353)-N($G4353)+N($H4353)))</f>
        <v/>
      </c>
      <c r="L4353" s="52">
        <f>IF(K4353="","",IF($P4353=1,0,N($E4353)*IFERROR(INDEX(Products!$D$8:$D$307,MATCH($D4353,Products!$A$8:$A$307,0)),0)))</f>
        <v/>
      </c>
      <c r="M4353" s="52">
        <f>IF(OR(K4353="",$O4353=0),IF(K4353="","",0),IF($P4353=1,0,K4353*(N(INDEX(Settings!$E$11:$E$18,$O4353))+N(INDEX(Settings!$G$11:$G$18,$O4353)))+N(INDEX(Settings!$F$11:$F$18,$O4353))))</f>
        <v/>
      </c>
      <c r="N4353" s="53">
        <f>IF(K4353="","",K4353-L4353-M4353-N($I4353)-$P4353*N(Settings!$D$20))</f>
        <v/>
      </c>
      <c r="O4353">
        <f>IF($C4353="",0,IFERROR(MATCH($C4353,Settings!$D$11:$D$18,0),0))</f>
        <v/>
      </c>
      <c r="P4353">
        <f>IF(LOWER(TRIM($J4353&amp;""))="x",1,0)</f>
        <v/>
      </c>
    </row>
    <row r="4354">
      <c r="A4354" s="49" t="n"/>
      <c r="B4354" s="50" t="n"/>
      <c r="C4354" s="50" t="n"/>
      <c r="D4354" s="50" t="n"/>
      <c r="E4354" s="50" t="n"/>
      <c r="F4354" s="51" t="n"/>
      <c r="G4354" s="51" t="n"/>
      <c r="H4354" s="51" t="n"/>
      <c r="I4354" s="51" t="n"/>
      <c r="J4354" s="50" t="n"/>
      <c r="K4354" s="52">
        <f>IF(OR($A4354="",$E4354=""),"",IF($P4354=1,0,N($E4354)*N($F4354)-N($G4354)+N($H4354)))</f>
        <v/>
      </c>
      <c r="L4354" s="52">
        <f>IF(K4354="","",IF($P4354=1,0,N($E4354)*IFERROR(INDEX(Products!$D$8:$D$307,MATCH($D4354,Products!$A$8:$A$307,0)),0)))</f>
        <v/>
      </c>
      <c r="M4354" s="52">
        <f>IF(OR(K4354="",$O4354=0),IF(K4354="","",0),IF($P4354=1,0,K4354*(N(INDEX(Settings!$E$11:$E$18,$O4354))+N(INDEX(Settings!$G$11:$G$18,$O4354)))+N(INDEX(Settings!$F$11:$F$18,$O4354))))</f>
        <v/>
      </c>
      <c r="N4354" s="53">
        <f>IF(K4354="","",K4354-L4354-M4354-N($I4354)-$P4354*N(Settings!$D$20))</f>
        <v/>
      </c>
      <c r="O4354">
        <f>IF($C4354="",0,IFERROR(MATCH($C4354,Settings!$D$11:$D$18,0),0))</f>
        <v/>
      </c>
      <c r="P4354">
        <f>IF(LOWER(TRIM($J4354&amp;""))="x",1,0)</f>
        <v/>
      </c>
    </row>
    <row r="4355">
      <c r="A4355" s="49" t="n"/>
      <c r="B4355" s="50" t="n"/>
      <c r="C4355" s="50" t="n"/>
      <c r="D4355" s="50" t="n"/>
      <c r="E4355" s="50" t="n"/>
      <c r="F4355" s="51" t="n"/>
      <c r="G4355" s="51" t="n"/>
      <c r="H4355" s="51" t="n"/>
      <c r="I4355" s="51" t="n"/>
      <c r="J4355" s="50" t="n"/>
      <c r="K4355" s="52">
        <f>IF(OR($A4355="",$E4355=""),"",IF($P4355=1,0,N($E4355)*N($F4355)-N($G4355)+N($H4355)))</f>
        <v/>
      </c>
      <c r="L4355" s="52">
        <f>IF(K4355="","",IF($P4355=1,0,N($E4355)*IFERROR(INDEX(Products!$D$8:$D$307,MATCH($D4355,Products!$A$8:$A$307,0)),0)))</f>
        <v/>
      </c>
      <c r="M4355" s="52">
        <f>IF(OR(K4355="",$O4355=0),IF(K4355="","",0),IF($P4355=1,0,K4355*(N(INDEX(Settings!$E$11:$E$18,$O4355))+N(INDEX(Settings!$G$11:$G$18,$O4355)))+N(INDEX(Settings!$F$11:$F$18,$O4355))))</f>
        <v/>
      </c>
      <c r="N4355" s="53">
        <f>IF(K4355="","",K4355-L4355-M4355-N($I4355)-$P4355*N(Settings!$D$20))</f>
        <v/>
      </c>
      <c r="O4355">
        <f>IF($C4355="",0,IFERROR(MATCH($C4355,Settings!$D$11:$D$18,0),0))</f>
        <v/>
      </c>
      <c r="P4355">
        <f>IF(LOWER(TRIM($J4355&amp;""))="x",1,0)</f>
        <v/>
      </c>
    </row>
    <row r="4356">
      <c r="A4356" s="49" t="n"/>
      <c r="B4356" s="50" t="n"/>
      <c r="C4356" s="50" t="n"/>
      <c r="D4356" s="50" t="n"/>
      <c r="E4356" s="50" t="n"/>
      <c r="F4356" s="51" t="n"/>
      <c r="G4356" s="51" t="n"/>
      <c r="H4356" s="51" t="n"/>
      <c r="I4356" s="51" t="n"/>
      <c r="J4356" s="50" t="n"/>
      <c r="K4356" s="52">
        <f>IF(OR($A4356="",$E4356=""),"",IF($P4356=1,0,N($E4356)*N($F4356)-N($G4356)+N($H4356)))</f>
        <v/>
      </c>
      <c r="L4356" s="52">
        <f>IF(K4356="","",IF($P4356=1,0,N($E4356)*IFERROR(INDEX(Products!$D$8:$D$307,MATCH($D4356,Products!$A$8:$A$307,0)),0)))</f>
        <v/>
      </c>
      <c r="M4356" s="52">
        <f>IF(OR(K4356="",$O4356=0),IF(K4356="","",0),IF($P4356=1,0,K4356*(N(INDEX(Settings!$E$11:$E$18,$O4356))+N(INDEX(Settings!$G$11:$G$18,$O4356)))+N(INDEX(Settings!$F$11:$F$18,$O4356))))</f>
        <v/>
      </c>
      <c r="N4356" s="53">
        <f>IF(K4356="","",K4356-L4356-M4356-N($I4356)-$P4356*N(Settings!$D$20))</f>
        <v/>
      </c>
      <c r="O4356">
        <f>IF($C4356="",0,IFERROR(MATCH($C4356,Settings!$D$11:$D$18,0),0))</f>
        <v/>
      </c>
      <c r="P4356">
        <f>IF(LOWER(TRIM($J4356&amp;""))="x",1,0)</f>
        <v/>
      </c>
    </row>
    <row r="4357">
      <c r="A4357" s="49" t="n"/>
      <c r="B4357" s="50" t="n"/>
      <c r="C4357" s="50" t="n"/>
      <c r="D4357" s="50" t="n"/>
      <c r="E4357" s="50" t="n"/>
      <c r="F4357" s="51" t="n"/>
      <c r="G4357" s="51" t="n"/>
      <c r="H4357" s="51" t="n"/>
      <c r="I4357" s="51" t="n"/>
      <c r="J4357" s="50" t="n"/>
      <c r="K4357" s="52">
        <f>IF(OR($A4357="",$E4357=""),"",IF($P4357=1,0,N($E4357)*N($F4357)-N($G4357)+N($H4357)))</f>
        <v/>
      </c>
      <c r="L4357" s="52">
        <f>IF(K4357="","",IF($P4357=1,0,N($E4357)*IFERROR(INDEX(Products!$D$8:$D$307,MATCH($D4357,Products!$A$8:$A$307,0)),0)))</f>
        <v/>
      </c>
      <c r="M4357" s="52">
        <f>IF(OR(K4357="",$O4357=0),IF(K4357="","",0),IF($P4357=1,0,K4357*(N(INDEX(Settings!$E$11:$E$18,$O4357))+N(INDEX(Settings!$G$11:$G$18,$O4357)))+N(INDEX(Settings!$F$11:$F$18,$O4357))))</f>
        <v/>
      </c>
      <c r="N4357" s="53">
        <f>IF(K4357="","",K4357-L4357-M4357-N($I4357)-$P4357*N(Settings!$D$20))</f>
        <v/>
      </c>
      <c r="O4357">
        <f>IF($C4357="",0,IFERROR(MATCH($C4357,Settings!$D$11:$D$18,0),0))</f>
        <v/>
      </c>
      <c r="P4357">
        <f>IF(LOWER(TRIM($J4357&amp;""))="x",1,0)</f>
        <v/>
      </c>
    </row>
    <row r="4358">
      <c r="A4358" s="49" t="n"/>
      <c r="B4358" s="50" t="n"/>
      <c r="C4358" s="50" t="n"/>
      <c r="D4358" s="50" t="n"/>
      <c r="E4358" s="50" t="n"/>
      <c r="F4358" s="51" t="n"/>
      <c r="G4358" s="51" t="n"/>
      <c r="H4358" s="51" t="n"/>
      <c r="I4358" s="51" t="n"/>
      <c r="J4358" s="50" t="n"/>
      <c r="K4358" s="52">
        <f>IF(OR($A4358="",$E4358=""),"",IF($P4358=1,0,N($E4358)*N($F4358)-N($G4358)+N($H4358)))</f>
        <v/>
      </c>
      <c r="L4358" s="52">
        <f>IF(K4358="","",IF($P4358=1,0,N($E4358)*IFERROR(INDEX(Products!$D$8:$D$307,MATCH($D4358,Products!$A$8:$A$307,0)),0)))</f>
        <v/>
      </c>
      <c r="M4358" s="52">
        <f>IF(OR(K4358="",$O4358=0),IF(K4358="","",0),IF($P4358=1,0,K4358*(N(INDEX(Settings!$E$11:$E$18,$O4358))+N(INDEX(Settings!$G$11:$G$18,$O4358)))+N(INDEX(Settings!$F$11:$F$18,$O4358))))</f>
        <v/>
      </c>
      <c r="N4358" s="53">
        <f>IF(K4358="","",K4358-L4358-M4358-N($I4358)-$P4358*N(Settings!$D$20))</f>
        <v/>
      </c>
      <c r="O4358">
        <f>IF($C4358="",0,IFERROR(MATCH($C4358,Settings!$D$11:$D$18,0),0))</f>
        <v/>
      </c>
      <c r="P4358">
        <f>IF(LOWER(TRIM($J4358&amp;""))="x",1,0)</f>
        <v/>
      </c>
    </row>
    <row r="4359">
      <c r="A4359" s="49" t="n"/>
      <c r="B4359" s="50" t="n"/>
      <c r="C4359" s="50" t="n"/>
      <c r="D4359" s="50" t="n"/>
      <c r="E4359" s="50" t="n"/>
      <c r="F4359" s="51" t="n"/>
      <c r="G4359" s="51" t="n"/>
      <c r="H4359" s="51" t="n"/>
      <c r="I4359" s="51" t="n"/>
      <c r="J4359" s="50" t="n"/>
      <c r="K4359" s="52">
        <f>IF(OR($A4359="",$E4359=""),"",IF($P4359=1,0,N($E4359)*N($F4359)-N($G4359)+N($H4359)))</f>
        <v/>
      </c>
      <c r="L4359" s="52">
        <f>IF(K4359="","",IF($P4359=1,0,N($E4359)*IFERROR(INDEX(Products!$D$8:$D$307,MATCH($D4359,Products!$A$8:$A$307,0)),0)))</f>
        <v/>
      </c>
      <c r="M4359" s="52">
        <f>IF(OR(K4359="",$O4359=0),IF(K4359="","",0),IF($P4359=1,0,K4359*(N(INDEX(Settings!$E$11:$E$18,$O4359))+N(INDEX(Settings!$G$11:$G$18,$O4359)))+N(INDEX(Settings!$F$11:$F$18,$O4359))))</f>
        <v/>
      </c>
      <c r="N4359" s="53">
        <f>IF(K4359="","",K4359-L4359-M4359-N($I4359)-$P4359*N(Settings!$D$20))</f>
        <v/>
      </c>
      <c r="O4359">
        <f>IF($C4359="",0,IFERROR(MATCH($C4359,Settings!$D$11:$D$18,0),0))</f>
        <v/>
      </c>
      <c r="P4359">
        <f>IF(LOWER(TRIM($J4359&amp;""))="x",1,0)</f>
        <v/>
      </c>
    </row>
    <row r="4360">
      <c r="A4360" s="49" t="n"/>
      <c r="B4360" s="50" t="n"/>
      <c r="C4360" s="50" t="n"/>
      <c r="D4360" s="50" t="n"/>
      <c r="E4360" s="50" t="n"/>
      <c r="F4360" s="51" t="n"/>
      <c r="G4360" s="51" t="n"/>
      <c r="H4360" s="51" t="n"/>
      <c r="I4360" s="51" t="n"/>
      <c r="J4360" s="50" t="n"/>
      <c r="K4360" s="52">
        <f>IF(OR($A4360="",$E4360=""),"",IF($P4360=1,0,N($E4360)*N($F4360)-N($G4360)+N($H4360)))</f>
        <v/>
      </c>
      <c r="L4360" s="52">
        <f>IF(K4360="","",IF($P4360=1,0,N($E4360)*IFERROR(INDEX(Products!$D$8:$D$307,MATCH($D4360,Products!$A$8:$A$307,0)),0)))</f>
        <v/>
      </c>
      <c r="M4360" s="52">
        <f>IF(OR(K4360="",$O4360=0),IF(K4360="","",0),IF($P4360=1,0,K4360*(N(INDEX(Settings!$E$11:$E$18,$O4360))+N(INDEX(Settings!$G$11:$G$18,$O4360)))+N(INDEX(Settings!$F$11:$F$18,$O4360))))</f>
        <v/>
      </c>
      <c r="N4360" s="53">
        <f>IF(K4360="","",K4360-L4360-M4360-N($I4360)-$P4360*N(Settings!$D$20))</f>
        <v/>
      </c>
      <c r="O4360">
        <f>IF($C4360="",0,IFERROR(MATCH($C4360,Settings!$D$11:$D$18,0),0))</f>
        <v/>
      </c>
      <c r="P4360">
        <f>IF(LOWER(TRIM($J4360&amp;""))="x",1,0)</f>
        <v/>
      </c>
    </row>
    <row r="4361">
      <c r="A4361" s="49" t="n"/>
      <c r="B4361" s="50" t="n"/>
      <c r="C4361" s="50" t="n"/>
      <c r="D4361" s="50" t="n"/>
      <c r="E4361" s="50" t="n"/>
      <c r="F4361" s="51" t="n"/>
      <c r="G4361" s="51" t="n"/>
      <c r="H4361" s="51" t="n"/>
      <c r="I4361" s="51" t="n"/>
      <c r="J4361" s="50" t="n"/>
      <c r="K4361" s="52">
        <f>IF(OR($A4361="",$E4361=""),"",IF($P4361=1,0,N($E4361)*N($F4361)-N($G4361)+N($H4361)))</f>
        <v/>
      </c>
      <c r="L4361" s="52">
        <f>IF(K4361="","",IF($P4361=1,0,N($E4361)*IFERROR(INDEX(Products!$D$8:$D$307,MATCH($D4361,Products!$A$8:$A$307,0)),0)))</f>
        <v/>
      </c>
      <c r="M4361" s="52">
        <f>IF(OR(K4361="",$O4361=0),IF(K4361="","",0),IF($P4361=1,0,K4361*(N(INDEX(Settings!$E$11:$E$18,$O4361))+N(INDEX(Settings!$G$11:$G$18,$O4361)))+N(INDEX(Settings!$F$11:$F$18,$O4361))))</f>
        <v/>
      </c>
      <c r="N4361" s="53">
        <f>IF(K4361="","",K4361-L4361-M4361-N($I4361)-$P4361*N(Settings!$D$20))</f>
        <v/>
      </c>
      <c r="O4361">
        <f>IF($C4361="",0,IFERROR(MATCH($C4361,Settings!$D$11:$D$18,0),0))</f>
        <v/>
      </c>
      <c r="P4361">
        <f>IF(LOWER(TRIM($J4361&amp;""))="x",1,0)</f>
        <v/>
      </c>
    </row>
    <row r="4362">
      <c r="A4362" s="49" t="n"/>
      <c r="B4362" s="50" t="n"/>
      <c r="C4362" s="50" t="n"/>
      <c r="D4362" s="50" t="n"/>
      <c r="E4362" s="50" t="n"/>
      <c r="F4362" s="51" t="n"/>
      <c r="G4362" s="51" t="n"/>
      <c r="H4362" s="51" t="n"/>
      <c r="I4362" s="51" t="n"/>
      <c r="J4362" s="50" t="n"/>
      <c r="K4362" s="52">
        <f>IF(OR($A4362="",$E4362=""),"",IF($P4362=1,0,N($E4362)*N($F4362)-N($G4362)+N($H4362)))</f>
        <v/>
      </c>
      <c r="L4362" s="52">
        <f>IF(K4362="","",IF($P4362=1,0,N($E4362)*IFERROR(INDEX(Products!$D$8:$D$307,MATCH($D4362,Products!$A$8:$A$307,0)),0)))</f>
        <v/>
      </c>
      <c r="M4362" s="52">
        <f>IF(OR(K4362="",$O4362=0),IF(K4362="","",0),IF($P4362=1,0,K4362*(N(INDEX(Settings!$E$11:$E$18,$O4362))+N(INDEX(Settings!$G$11:$G$18,$O4362)))+N(INDEX(Settings!$F$11:$F$18,$O4362))))</f>
        <v/>
      </c>
      <c r="N4362" s="53">
        <f>IF(K4362="","",K4362-L4362-M4362-N($I4362)-$P4362*N(Settings!$D$20))</f>
        <v/>
      </c>
      <c r="O4362">
        <f>IF($C4362="",0,IFERROR(MATCH($C4362,Settings!$D$11:$D$18,0),0))</f>
        <v/>
      </c>
      <c r="P4362">
        <f>IF(LOWER(TRIM($J4362&amp;""))="x",1,0)</f>
        <v/>
      </c>
    </row>
    <row r="4363">
      <c r="A4363" s="49" t="n"/>
      <c r="B4363" s="50" t="n"/>
      <c r="C4363" s="50" t="n"/>
      <c r="D4363" s="50" t="n"/>
      <c r="E4363" s="50" t="n"/>
      <c r="F4363" s="51" t="n"/>
      <c r="G4363" s="51" t="n"/>
      <c r="H4363" s="51" t="n"/>
      <c r="I4363" s="51" t="n"/>
      <c r="J4363" s="50" t="n"/>
      <c r="K4363" s="52">
        <f>IF(OR($A4363="",$E4363=""),"",IF($P4363=1,0,N($E4363)*N($F4363)-N($G4363)+N($H4363)))</f>
        <v/>
      </c>
      <c r="L4363" s="52">
        <f>IF(K4363="","",IF($P4363=1,0,N($E4363)*IFERROR(INDEX(Products!$D$8:$D$307,MATCH($D4363,Products!$A$8:$A$307,0)),0)))</f>
        <v/>
      </c>
      <c r="M4363" s="52">
        <f>IF(OR(K4363="",$O4363=0),IF(K4363="","",0),IF($P4363=1,0,K4363*(N(INDEX(Settings!$E$11:$E$18,$O4363))+N(INDEX(Settings!$G$11:$G$18,$O4363)))+N(INDEX(Settings!$F$11:$F$18,$O4363))))</f>
        <v/>
      </c>
      <c r="N4363" s="53">
        <f>IF(K4363="","",K4363-L4363-M4363-N($I4363)-$P4363*N(Settings!$D$20))</f>
        <v/>
      </c>
      <c r="O4363">
        <f>IF($C4363="",0,IFERROR(MATCH($C4363,Settings!$D$11:$D$18,0),0))</f>
        <v/>
      </c>
      <c r="P4363">
        <f>IF(LOWER(TRIM($J4363&amp;""))="x",1,0)</f>
        <v/>
      </c>
    </row>
    <row r="4364">
      <c r="A4364" s="49" t="n"/>
      <c r="B4364" s="50" t="n"/>
      <c r="C4364" s="50" t="n"/>
      <c r="D4364" s="50" t="n"/>
      <c r="E4364" s="50" t="n"/>
      <c r="F4364" s="51" t="n"/>
      <c r="G4364" s="51" t="n"/>
      <c r="H4364" s="51" t="n"/>
      <c r="I4364" s="51" t="n"/>
      <c r="J4364" s="50" t="n"/>
      <c r="K4364" s="52">
        <f>IF(OR($A4364="",$E4364=""),"",IF($P4364=1,0,N($E4364)*N($F4364)-N($G4364)+N($H4364)))</f>
        <v/>
      </c>
      <c r="L4364" s="52">
        <f>IF(K4364="","",IF($P4364=1,0,N($E4364)*IFERROR(INDEX(Products!$D$8:$D$307,MATCH($D4364,Products!$A$8:$A$307,0)),0)))</f>
        <v/>
      </c>
      <c r="M4364" s="52">
        <f>IF(OR(K4364="",$O4364=0),IF(K4364="","",0),IF($P4364=1,0,K4364*(N(INDEX(Settings!$E$11:$E$18,$O4364))+N(INDEX(Settings!$G$11:$G$18,$O4364)))+N(INDEX(Settings!$F$11:$F$18,$O4364))))</f>
        <v/>
      </c>
      <c r="N4364" s="53">
        <f>IF(K4364="","",K4364-L4364-M4364-N($I4364)-$P4364*N(Settings!$D$20))</f>
        <v/>
      </c>
      <c r="O4364">
        <f>IF($C4364="",0,IFERROR(MATCH($C4364,Settings!$D$11:$D$18,0),0))</f>
        <v/>
      </c>
      <c r="P4364">
        <f>IF(LOWER(TRIM($J4364&amp;""))="x",1,0)</f>
        <v/>
      </c>
    </row>
    <row r="4365">
      <c r="A4365" s="49" t="n"/>
      <c r="B4365" s="50" t="n"/>
      <c r="C4365" s="50" t="n"/>
      <c r="D4365" s="50" t="n"/>
      <c r="E4365" s="50" t="n"/>
      <c r="F4365" s="51" t="n"/>
      <c r="G4365" s="51" t="n"/>
      <c r="H4365" s="51" t="n"/>
      <c r="I4365" s="51" t="n"/>
      <c r="J4365" s="50" t="n"/>
      <c r="K4365" s="52">
        <f>IF(OR($A4365="",$E4365=""),"",IF($P4365=1,0,N($E4365)*N($F4365)-N($G4365)+N($H4365)))</f>
        <v/>
      </c>
      <c r="L4365" s="52">
        <f>IF(K4365="","",IF($P4365=1,0,N($E4365)*IFERROR(INDEX(Products!$D$8:$D$307,MATCH($D4365,Products!$A$8:$A$307,0)),0)))</f>
        <v/>
      </c>
      <c r="M4365" s="52">
        <f>IF(OR(K4365="",$O4365=0),IF(K4365="","",0),IF($P4365=1,0,K4365*(N(INDEX(Settings!$E$11:$E$18,$O4365))+N(INDEX(Settings!$G$11:$G$18,$O4365)))+N(INDEX(Settings!$F$11:$F$18,$O4365))))</f>
        <v/>
      </c>
      <c r="N4365" s="53">
        <f>IF(K4365="","",K4365-L4365-M4365-N($I4365)-$P4365*N(Settings!$D$20))</f>
        <v/>
      </c>
      <c r="O4365">
        <f>IF($C4365="",0,IFERROR(MATCH($C4365,Settings!$D$11:$D$18,0),0))</f>
        <v/>
      </c>
      <c r="P4365">
        <f>IF(LOWER(TRIM($J4365&amp;""))="x",1,0)</f>
        <v/>
      </c>
    </row>
    <row r="4366">
      <c r="A4366" s="49" t="n"/>
      <c r="B4366" s="50" t="n"/>
      <c r="C4366" s="50" t="n"/>
      <c r="D4366" s="50" t="n"/>
      <c r="E4366" s="50" t="n"/>
      <c r="F4366" s="51" t="n"/>
      <c r="G4366" s="51" t="n"/>
      <c r="H4366" s="51" t="n"/>
      <c r="I4366" s="51" t="n"/>
      <c r="J4366" s="50" t="n"/>
      <c r="K4366" s="52">
        <f>IF(OR($A4366="",$E4366=""),"",IF($P4366=1,0,N($E4366)*N($F4366)-N($G4366)+N($H4366)))</f>
        <v/>
      </c>
      <c r="L4366" s="52">
        <f>IF(K4366="","",IF($P4366=1,0,N($E4366)*IFERROR(INDEX(Products!$D$8:$D$307,MATCH($D4366,Products!$A$8:$A$307,0)),0)))</f>
        <v/>
      </c>
      <c r="M4366" s="52">
        <f>IF(OR(K4366="",$O4366=0),IF(K4366="","",0),IF($P4366=1,0,K4366*(N(INDEX(Settings!$E$11:$E$18,$O4366))+N(INDEX(Settings!$G$11:$G$18,$O4366)))+N(INDEX(Settings!$F$11:$F$18,$O4366))))</f>
        <v/>
      </c>
      <c r="N4366" s="53">
        <f>IF(K4366="","",K4366-L4366-M4366-N($I4366)-$P4366*N(Settings!$D$20))</f>
        <v/>
      </c>
      <c r="O4366">
        <f>IF($C4366="",0,IFERROR(MATCH($C4366,Settings!$D$11:$D$18,0),0))</f>
        <v/>
      </c>
      <c r="P4366">
        <f>IF(LOWER(TRIM($J4366&amp;""))="x",1,0)</f>
        <v/>
      </c>
    </row>
    <row r="4367">
      <c r="A4367" s="49" t="n"/>
      <c r="B4367" s="50" t="n"/>
      <c r="C4367" s="50" t="n"/>
      <c r="D4367" s="50" t="n"/>
      <c r="E4367" s="50" t="n"/>
      <c r="F4367" s="51" t="n"/>
      <c r="G4367" s="51" t="n"/>
      <c r="H4367" s="51" t="n"/>
      <c r="I4367" s="51" t="n"/>
      <c r="J4367" s="50" t="n"/>
      <c r="K4367" s="52">
        <f>IF(OR($A4367="",$E4367=""),"",IF($P4367=1,0,N($E4367)*N($F4367)-N($G4367)+N($H4367)))</f>
        <v/>
      </c>
      <c r="L4367" s="52">
        <f>IF(K4367="","",IF($P4367=1,0,N($E4367)*IFERROR(INDEX(Products!$D$8:$D$307,MATCH($D4367,Products!$A$8:$A$307,0)),0)))</f>
        <v/>
      </c>
      <c r="M4367" s="52">
        <f>IF(OR(K4367="",$O4367=0),IF(K4367="","",0),IF($P4367=1,0,K4367*(N(INDEX(Settings!$E$11:$E$18,$O4367))+N(INDEX(Settings!$G$11:$G$18,$O4367)))+N(INDEX(Settings!$F$11:$F$18,$O4367))))</f>
        <v/>
      </c>
      <c r="N4367" s="53">
        <f>IF(K4367="","",K4367-L4367-M4367-N($I4367)-$P4367*N(Settings!$D$20))</f>
        <v/>
      </c>
      <c r="O4367">
        <f>IF($C4367="",0,IFERROR(MATCH($C4367,Settings!$D$11:$D$18,0),0))</f>
        <v/>
      </c>
      <c r="P4367">
        <f>IF(LOWER(TRIM($J4367&amp;""))="x",1,0)</f>
        <v/>
      </c>
    </row>
    <row r="4368">
      <c r="A4368" s="49" t="n"/>
      <c r="B4368" s="50" t="n"/>
      <c r="C4368" s="50" t="n"/>
      <c r="D4368" s="50" t="n"/>
      <c r="E4368" s="50" t="n"/>
      <c r="F4368" s="51" t="n"/>
      <c r="G4368" s="51" t="n"/>
      <c r="H4368" s="51" t="n"/>
      <c r="I4368" s="51" t="n"/>
      <c r="J4368" s="50" t="n"/>
      <c r="K4368" s="52">
        <f>IF(OR($A4368="",$E4368=""),"",IF($P4368=1,0,N($E4368)*N($F4368)-N($G4368)+N($H4368)))</f>
        <v/>
      </c>
      <c r="L4368" s="52">
        <f>IF(K4368="","",IF($P4368=1,0,N($E4368)*IFERROR(INDEX(Products!$D$8:$D$307,MATCH($D4368,Products!$A$8:$A$307,0)),0)))</f>
        <v/>
      </c>
      <c r="M4368" s="52">
        <f>IF(OR(K4368="",$O4368=0),IF(K4368="","",0),IF($P4368=1,0,K4368*(N(INDEX(Settings!$E$11:$E$18,$O4368))+N(INDEX(Settings!$G$11:$G$18,$O4368)))+N(INDEX(Settings!$F$11:$F$18,$O4368))))</f>
        <v/>
      </c>
      <c r="N4368" s="53">
        <f>IF(K4368="","",K4368-L4368-M4368-N($I4368)-$P4368*N(Settings!$D$20))</f>
        <v/>
      </c>
      <c r="O4368">
        <f>IF($C4368="",0,IFERROR(MATCH($C4368,Settings!$D$11:$D$18,0),0))</f>
        <v/>
      </c>
      <c r="P4368">
        <f>IF(LOWER(TRIM($J4368&amp;""))="x",1,0)</f>
        <v/>
      </c>
    </row>
    <row r="4369">
      <c r="A4369" s="49" t="n"/>
      <c r="B4369" s="50" t="n"/>
      <c r="C4369" s="50" t="n"/>
      <c r="D4369" s="50" t="n"/>
      <c r="E4369" s="50" t="n"/>
      <c r="F4369" s="51" t="n"/>
      <c r="G4369" s="51" t="n"/>
      <c r="H4369" s="51" t="n"/>
      <c r="I4369" s="51" t="n"/>
      <c r="J4369" s="50" t="n"/>
      <c r="K4369" s="52">
        <f>IF(OR($A4369="",$E4369=""),"",IF($P4369=1,0,N($E4369)*N($F4369)-N($G4369)+N($H4369)))</f>
        <v/>
      </c>
      <c r="L4369" s="52">
        <f>IF(K4369="","",IF($P4369=1,0,N($E4369)*IFERROR(INDEX(Products!$D$8:$D$307,MATCH($D4369,Products!$A$8:$A$307,0)),0)))</f>
        <v/>
      </c>
      <c r="M4369" s="52">
        <f>IF(OR(K4369="",$O4369=0),IF(K4369="","",0),IF($P4369=1,0,K4369*(N(INDEX(Settings!$E$11:$E$18,$O4369))+N(INDEX(Settings!$G$11:$G$18,$O4369)))+N(INDEX(Settings!$F$11:$F$18,$O4369))))</f>
        <v/>
      </c>
      <c r="N4369" s="53">
        <f>IF(K4369="","",K4369-L4369-M4369-N($I4369)-$P4369*N(Settings!$D$20))</f>
        <v/>
      </c>
      <c r="O4369">
        <f>IF($C4369="",0,IFERROR(MATCH($C4369,Settings!$D$11:$D$18,0),0))</f>
        <v/>
      </c>
      <c r="P4369">
        <f>IF(LOWER(TRIM($J4369&amp;""))="x",1,0)</f>
        <v/>
      </c>
    </row>
    <row r="4370">
      <c r="A4370" s="49" t="n"/>
      <c r="B4370" s="50" t="n"/>
      <c r="C4370" s="50" t="n"/>
      <c r="D4370" s="50" t="n"/>
      <c r="E4370" s="50" t="n"/>
      <c r="F4370" s="51" t="n"/>
      <c r="G4370" s="51" t="n"/>
      <c r="H4370" s="51" t="n"/>
      <c r="I4370" s="51" t="n"/>
      <c r="J4370" s="50" t="n"/>
      <c r="K4370" s="52">
        <f>IF(OR($A4370="",$E4370=""),"",IF($P4370=1,0,N($E4370)*N($F4370)-N($G4370)+N($H4370)))</f>
        <v/>
      </c>
      <c r="L4370" s="52">
        <f>IF(K4370="","",IF($P4370=1,0,N($E4370)*IFERROR(INDEX(Products!$D$8:$D$307,MATCH($D4370,Products!$A$8:$A$307,0)),0)))</f>
        <v/>
      </c>
      <c r="M4370" s="52">
        <f>IF(OR(K4370="",$O4370=0),IF(K4370="","",0),IF($P4370=1,0,K4370*(N(INDEX(Settings!$E$11:$E$18,$O4370))+N(INDEX(Settings!$G$11:$G$18,$O4370)))+N(INDEX(Settings!$F$11:$F$18,$O4370))))</f>
        <v/>
      </c>
      <c r="N4370" s="53">
        <f>IF(K4370="","",K4370-L4370-M4370-N($I4370)-$P4370*N(Settings!$D$20))</f>
        <v/>
      </c>
      <c r="O4370">
        <f>IF($C4370="",0,IFERROR(MATCH($C4370,Settings!$D$11:$D$18,0),0))</f>
        <v/>
      </c>
      <c r="P4370">
        <f>IF(LOWER(TRIM($J4370&amp;""))="x",1,0)</f>
        <v/>
      </c>
    </row>
    <row r="4371">
      <c r="A4371" s="49" t="n"/>
      <c r="B4371" s="50" t="n"/>
      <c r="C4371" s="50" t="n"/>
      <c r="D4371" s="50" t="n"/>
      <c r="E4371" s="50" t="n"/>
      <c r="F4371" s="51" t="n"/>
      <c r="G4371" s="51" t="n"/>
      <c r="H4371" s="51" t="n"/>
      <c r="I4371" s="51" t="n"/>
      <c r="J4371" s="50" t="n"/>
      <c r="K4371" s="52">
        <f>IF(OR($A4371="",$E4371=""),"",IF($P4371=1,0,N($E4371)*N($F4371)-N($G4371)+N($H4371)))</f>
        <v/>
      </c>
      <c r="L4371" s="52">
        <f>IF(K4371="","",IF($P4371=1,0,N($E4371)*IFERROR(INDEX(Products!$D$8:$D$307,MATCH($D4371,Products!$A$8:$A$307,0)),0)))</f>
        <v/>
      </c>
      <c r="M4371" s="52">
        <f>IF(OR(K4371="",$O4371=0),IF(K4371="","",0),IF($P4371=1,0,K4371*(N(INDEX(Settings!$E$11:$E$18,$O4371))+N(INDEX(Settings!$G$11:$G$18,$O4371)))+N(INDEX(Settings!$F$11:$F$18,$O4371))))</f>
        <v/>
      </c>
      <c r="N4371" s="53">
        <f>IF(K4371="","",K4371-L4371-M4371-N($I4371)-$P4371*N(Settings!$D$20))</f>
        <v/>
      </c>
      <c r="O4371">
        <f>IF($C4371="",0,IFERROR(MATCH($C4371,Settings!$D$11:$D$18,0),0))</f>
        <v/>
      </c>
      <c r="P4371">
        <f>IF(LOWER(TRIM($J4371&amp;""))="x",1,0)</f>
        <v/>
      </c>
    </row>
    <row r="4372">
      <c r="A4372" s="49" t="n"/>
      <c r="B4372" s="50" t="n"/>
      <c r="C4372" s="50" t="n"/>
      <c r="D4372" s="50" t="n"/>
      <c r="E4372" s="50" t="n"/>
      <c r="F4372" s="51" t="n"/>
      <c r="G4372" s="51" t="n"/>
      <c r="H4372" s="51" t="n"/>
      <c r="I4372" s="51" t="n"/>
      <c r="J4372" s="50" t="n"/>
      <c r="K4372" s="52">
        <f>IF(OR($A4372="",$E4372=""),"",IF($P4372=1,0,N($E4372)*N($F4372)-N($G4372)+N($H4372)))</f>
        <v/>
      </c>
      <c r="L4372" s="52">
        <f>IF(K4372="","",IF($P4372=1,0,N($E4372)*IFERROR(INDEX(Products!$D$8:$D$307,MATCH($D4372,Products!$A$8:$A$307,0)),0)))</f>
        <v/>
      </c>
      <c r="M4372" s="52">
        <f>IF(OR(K4372="",$O4372=0),IF(K4372="","",0),IF($P4372=1,0,K4372*(N(INDEX(Settings!$E$11:$E$18,$O4372))+N(INDEX(Settings!$G$11:$G$18,$O4372)))+N(INDEX(Settings!$F$11:$F$18,$O4372))))</f>
        <v/>
      </c>
      <c r="N4372" s="53">
        <f>IF(K4372="","",K4372-L4372-M4372-N($I4372)-$P4372*N(Settings!$D$20))</f>
        <v/>
      </c>
      <c r="O4372">
        <f>IF($C4372="",0,IFERROR(MATCH($C4372,Settings!$D$11:$D$18,0),0))</f>
        <v/>
      </c>
      <c r="P4372">
        <f>IF(LOWER(TRIM($J4372&amp;""))="x",1,0)</f>
        <v/>
      </c>
    </row>
    <row r="4373">
      <c r="A4373" s="49" t="n"/>
      <c r="B4373" s="50" t="n"/>
      <c r="C4373" s="50" t="n"/>
      <c r="D4373" s="50" t="n"/>
      <c r="E4373" s="50" t="n"/>
      <c r="F4373" s="51" t="n"/>
      <c r="G4373" s="51" t="n"/>
      <c r="H4373" s="51" t="n"/>
      <c r="I4373" s="51" t="n"/>
      <c r="J4373" s="50" t="n"/>
      <c r="K4373" s="52">
        <f>IF(OR($A4373="",$E4373=""),"",IF($P4373=1,0,N($E4373)*N($F4373)-N($G4373)+N($H4373)))</f>
        <v/>
      </c>
      <c r="L4373" s="52">
        <f>IF(K4373="","",IF($P4373=1,0,N($E4373)*IFERROR(INDEX(Products!$D$8:$D$307,MATCH($D4373,Products!$A$8:$A$307,0)),0)))</f>
        <v/>
      </c>
      <c r="M4373" s="52">
        <f>IF(OR(K4373="",$O4373=0),IF(K4373="","",0),IF($P4373=1,0,K4373*(N(INDEX(Settings!$E$11:$E$18,$O4373))+N(INDEX(Settings!$G$11:$G$18,$O4373)))+N(INDEX(Settings!$F$11:$F$18,$O4373))))</f>
        <v/>
      </c>
      <c r="N4373" s="53">
        <f>IF(K4373="","",K4373-L4373-M4373-N($I4373)-$P4373*N(Settings!$D$20))</f>
        <v/>
      </c>
      <c r="O4373">
        <f>IF($C4373="",0,IFERROR(MATCH($C4373,Settings!$D$11:$D$18,0),0))</f>
        <v/>
      </c>
      <c r="P4373">
        <f>IF(LOWER(TRIM($J4373&amp;""))="x",1,0)</f>
        <v/>
      </c>
    </row>
    <row r="4374">
      <c r="A4374" s="49" t="n"/>
      <c r="B4374" s="50" t="n"/>
      <c r="C4374" s="50" t="n"/>
      <c r="D4374" s="50" t="n"/>
      <c r="E4374" s="50" t="n"/>
      <c r="F4374" s="51" t="n"/>
      <c r="G4374" s="51" t="n"/>
      <c r="H4374" s="51" t="n"/>
      <c r="I4374" s="51" t="n"/>
      <c r="J4374" s="50" t="n"/>
      <c r="K4374" s="52">
        <f>IF(OR($A4374="",$E4374=""),"",IF($P4374=1,0,N($E4374)*N($F4374)-N($G4374)+N($H4374)))</f>
        <v/>
      </c>
      <c r="L4374" s="52">
        <f>IF(K4374="","",IF($P4374=1,0,N($E4374)*IFERROR(INDEX(Products!$D$8:$D$307,MATCH($D4374,Products!$A$8:$A$307,0)),0)))</f>
        <v/>
      </c>
      <c r="M4374" s="52">
        <f>IF(OR(K4374="",$O4374=0),IF(K4374="","",0),IF($P4374=1,0,K4374*(N(INDEX(Settings!$E$11:$E$18,$O4374))+N(INDEX(Settings!$G$11:$G$18,$O4374)))+N(INDEX(Settings!$F$11:$F$18,$O4374))))</f>
        <v/>
      </c>
      <c r="N4374" s="53">
        <f>IF(K4374="","",K4374-L4374-M4374-N($I4374)-$P4374*N(Settings!$D$20))</f>
        <v/>
      </c>
      <c r="O4374">
        <f>IF($C4374="",0,IFERROR(MATCH($C4374,Settings!$D$11:$D$18,0),0))</f>
        <v/>
      </c>
      <c r="P4374">
        <f>IF(LOWER(TRIM($J4374&amp;""))="x",1,0)</f>
        <v/>
      </c>
    </row>
    <row r="4375">
      <c r="A4375" s="49" t="n"/>
      <c r="B4375" s="50" t="n"/>
      <c r="C4375" s="50" t="n"/>
      <c r="D4375" s="50" t="n"/>
      <c r="E4375" s="50" t="n"/>
      <c r="F4375" s="51" t="n"/>
      <c r="G4375" s="51" t="n"/>
      <c r="H4375" s="51" t="n"/>
      <c r="I4375" s="51" t="n"/>
      <c r="J4375" s="50" t="n"/>
      <c r="K4375" s="52">
        <f>IF(OR($A4375="",$E4375=""),"",IF($P4375=1,0,N($E4375)*N($F4375)-N($G4375)+N($H4375)))</f>
        <v/>
      </c>
      <c r="L4375" s="52">
        <f>IF(K4375="","",IF($P4375=1,0,N($E4375)*IFERROR(INDEX(Products!$D$8:$D$307,MATCH($D4375,Products!$A$8:$A$307,0)),0)))</f>
        <v/>
      </c>
      <c r="M4375" s="52">
        <f>IF(OR(K4375="",$O4375=0),IF(K4375="","",0),IF($P4375=1,0,K4375*(N(INDEX(Settings!$E$11:$E$18,$O4375))+N(INDEX(Settings!$G$11:$G$18,$O4375)))+N(INDEX(Settings!$F$11:$F$18,$O4375))))</f>
        <v/>
      </c>
      <c r="N4375" s="53">
        <f>IF(K4375="","",K4375-L4375-M4375-N($I4375)-$P4375*N(Settings!$D$20))</f>
        <v/>
      </c>
      <c r="O4375">
        <f>IF($C4375="",0,IFERROR(MATCH($C4375,Settings!$D$11:$D$18,0),0))</f>
        <v/>
      </c>
      <c r="P4375">
        <f>IF(LOWER(TRIM($J4375&amp;""))="x",1,0)</f>
        <v/>
      </c>
    </row>
    <row r="4376">
      <c r="A4376" s="49" t="n"/>
      <c r="B4376" s="50" t="n"/>
      <c r="C4376" s="50" t="n"/>
      <c r="D4376" s="50" t="n"/>
      <c r="E4376" s="50" t="n"/>
      <c r="F4376" s="51" t="n"/>
      <c r="G4376" s="51" t="n"/>
      <c r="H4376" s="51" t="n"/>
      <c r="I4376" s="51" t="n"/>
      <c r="J4376" s="50" t="n"/>
      <c r="K4376" s="52">
        <f>IF(OR($A4376="",$E4376=""),"",IF($P4376=1,0,N($E4376)*N($F4376)-N($G4376)+N($H4376)))</f>
        <v/>
      </c>
      <c r="L4376" s="52">
        <f>IF(K4376="","",IF($P4376=1,0,N($E4376)*IFERROR(INDEX(Products!$D$8:$D$307,MATCH($D4376,Products!$A$8:$A$307,0)),0)))</f>
        <v/>
      </c>
      <c r="M4376" s="52">
        <f>IF(OR(K4376="",$O4376=0),IF(K4376="","",0),IF($P4376=1,0,K4376*(N(INDEX(Settings!$E$11:$E$18,$O4376))+N(INDEX(Settings!$G$11:$G$18,$O4376)))+N(INDEX(Settings!$F$11:$F$18,$O4376))))</f>
        <v/>
      </c>
      <c r="N4376" s="53">
        <f>IF(K4376="","",K4376-L4376-M4376-N($I4376)-$P4376*N(Settings!$D$20))</f>
        <v/>
      </c>
      <c r="O4376">
        <f>IF($C4376="",0,IFERROR(MATCH($C4376,Settings!$D$11:$D$18,0),0))</f>
        <v/>
      </c>
      <c r="P4376">
        <f>IF(LOWER(TRIM($J4376&amp;""))="x",1,0)</f>
        <v/>
      </c>
    </row>
    <row r="4377">
      <c r="A4377" s="49" t="n"/>
      <c r="B4377" s="50" t="n"/>
      <c r="C4377" s="50" t="n"/>
      <c r="D4377" s="50" t="n"/>
      <c r="E4377" s="50" t="n"/>
      <c r="F4377" s="51" t="n"/>
      <c r="G4377" s="51" t="n"/>
      <c r="H4377" s="51" t="n"/>
      <c r="I4377" s="51" t="n"/>
      <c r="J4377" s="50" t="n"/>
      <c r="K4377" s="52">
        <f>IF(OR($A4377="",$E4377=""),"",IF($P4377=1,0,N($E4377)*N($F4377)-N($G4377)+N($H4377)))</f>
        <v/>
      </c>
      <c r="L4377" s="52">
        <f>IF(K4377="","",IF($P4377=1,0,N($E4377)*IFERROR(INDEX(Products!$D$8:$D$307,MATCH($D4377,Products!$A$8:$A$307,0)),0)))</f>
        <v/>
      </c>
      <c r="M4377" s="52">
        <f>IF(OR(K4377="",$O4377=0),IF(K4377="","",0),IF($P4377=1,0,K4377*(N(INDEX(Settings!$E$11:$E$18,$O4377))+N(INDEX(Settings!$G$11:$G$18,$O4377)))+N(INDEX(Settings!$F$11:$F$18,$O4377))))</f>
        <v/>
      </c>
      <c r="N4377" s="53">
        <f>IF(K4377="","",K4377-L4377-M4377-N($I4377)-$P4377*N(Settings!$D$20))</f>
        <v/>
      </c>
      <c r="O4377">
        <f>IF($C4377="",0,IFERROR(MATCH($C4377,Settings!$D$11:$D$18,0),0))</f>
        <v/>
      </c>
      <c r="P4377">
        <f>IF(LOWER(TRIM($J4377&amp;""))="x",1,0)</f>
        <v/>
      </c>
    </row>
    <row r="4378">
      <c r="A4378" s="49" t="n"/>
      <c r="B4378" s="50" t="n"/>
      <c r="C4378" s="50" t="n"/>
      <c r="D4378" s="50" t="n"/>
      <c r="E4378" s="50" t="n"/>
      <c r="F4378" s="51" t="n"/>
      <c r="G4378" s="51" t="n"/>
      <c r="H4378" s="51" t="n"/>
      <c r="I4378" s="51" t="n"/>
      <c r="J4378" s="50" t="n"/>
      <c r="K4378" s="52">
        <f>IF(OR($A4378="",$E4378=""),"",IF($P4378=1,0,N($E4378)*N($F4378)-N($G4378)+N($H4378)))</f>
        <v/>
      </c>
      <c r="L4378" s="52">
        <f>IF(K4378="","",IF($P4378=1,0,N($E4378)*IFERROR(INDEX(Products!$D$8:$D$307,MATCH($D4378,Products!$A$8:$A$307,0)),0)))</f>
        <v/>
      </c>
      <c r="M4378" s="52">
        <f>IF(OR(K4378="",$O4378=0),IF(K4378="","",0),IF($P4378=1,0,K4378*(N(INDEX(Settings!$E$11:$E$18,$O4378))+N(INDEX(Settings!$G$11:$G$18,$O4378)))+N(INDEX(Settings!$F$11:$F$18,$O4378))))</f>
        <v/>
      </c>
      <c r="N4378" s="53">
        <f>IF(K4378="","",K4378-L4378-M4378-N($I4378)-$P4378*N(Settings!$D$20))</f>
        <v/>
      </c>
      <c r="O4378">
        <f>IF($C4378="",0,IFERROR(MATCH($C4378,Settings!$D$11:$D$18,0),0))</f>
        <v/>
      </c>
      <c r="P4378">
        <f>IF(LOWER(TRIM($J4378&amp;""))="x",1,0)</f>
        <v/>
      </c>
    </row>
    <row r="4379">
      <c r="A4379" s="49" t="n"/>
      <c r="B4379" s="50" t="n"/>
      <c r="C4379" s="50" t="n"/>
      <c r="D4379" s="50" t="n"/>
      <c r="E4379" s="50" t="n"/>
      <c r="F4379" s="51" t="n"/>
      <c r="G4379" s="51" t="n"/>
      <c r="H4379" s="51" t="n"/>
      <c r="I4379" s="51" t="n"/>
      <c r="J4379" s="50" t="n"/>
      <c r="K4379" s="52">
        <f>IF(OR($A4379="",$E4379=""),"",IF($P4379=1,0,N($E4379)*N($F4379)-N($G4379)+N($H4379)))</f>
        <v/>
      </c>
      <c r="L4379" s="52">
        <f>IF(K4379="","",IF($P4379=1,0,N($E4379)*IFERROR(INDEX(Products!$D$8:$D$307,MATCH($D4379,Products!$A$8:$A$307,0)),0)))</f>
        <v/>
      </c>
      <c r="M4379" s="52">
        <f>IF(OR(K4379="",$O4379=0),IF(K4379="","",0),IF($P4379=1,0,K4379*(N(INDEX(Settings!$E$11:$E$18,$O4379))+N(INDEX(Settings!$G$11:$G$18,$O4379)))+N(INDEX(Settings!$F$11:$F$18,$O4379))))</f>
        <v/>
      </c>
      <c r="N4379" s="53">
        <f>IF(K4379="","",K4379-L4379-M4379-N($I4379)-$P4379*N(Settings!$D$20))</f>
        <v/>
      </c>
      <c r="O4379">
        <f>IF($C4379="",0,IFERROR(MATCH($C4379,Settings!$D$11:$D$18,0),0))</f>
        <v/>
      </c>
      <c r="P4379">
        <f>IF(LOWER(TRIM($J4379&amp;""))="x",1,0)</f>
        <v/>
      </c>
    </row>
    <row r="4380">
      <c r="A4380" s="49" t="n"/>
      <c r="B4380" s="50" t="n"/>
      <c r="C4380" s="50" t="n"/>
      <c r="D4380" s="50" t="n"/>
      <c r="E4380" s="50" t="n"/>
      <c r="F4380" s="51" t="n"/>
      <c r="G4380" s="51" t="n"/>
      <c r="H4380" s="51" t="n"/>
      <c r="I4380" s="51" t="n"/>
      <c r="J4380" s="50" t="n"/>
      <c r="K4380" s="52">
        <f>IF(OR($A4380="",$E4380=""),"",IF($P4380=1,0,N($E4380)*N($F4380)-N($G4380)+N($H4380)))</f>
        <v/>
      </c>
      <c r="L4380" s="52">
        <f>IF(K4380="","",IF($P4380=1,0,N($E4380)*IFERROR(INDEX(Products!$D$8:$D$307,MATCH($D4380,Products!$A$8:$A$307,0)),0)))</f>
        <v/>
      </c>
      <c r="M4380" s="52">
        <f>IF(OR(K4380="",$O4380=0),IF(K4380="","",0),IF($P4380=1,0,K4380*(N(INDEX(Settings!$E$11:$E$18,$O4380))+N(INDEX(Settings!$G$11:$G$18,$O4380)))+N(INDEX(Settings!$F$11:$F$18,$O4380))))</f>
        <v/>
      </c>
      <c r="N4380" s="53">
        <f>IF(K4380="","",K4380-L4380-M4380-N($I4380)-$P4380*N(Settings!$D$20))</f>
        <v/>
      </c>
      <c r="O4380">
        <f>IF($C4380="",0,IFERROR(MATCH($C4380,Settings!$D$11:$D$18,0),0))</f>
        <v/>
      </c>
      <c r="P4380">
        <f>IF(LOWER(TRIM($J4380&amp;""))="x",1,0)</f>
        <v/>
      </c>
    </row>
    <row r="4381">
      <c r="A4381" s="49" t="n"/>
      <c r="B4381" s="50" t="n"/>
      <c r="C4381" s="50" t="n"/>
      <c r="D4381" s="50" t="n"/>
      <c r="E4381" s="50" t="n"/>
      <c r="F4381" s="51" t="n"/>
      <c r="G4381" s="51" t="n"/>
      <c r="H4381" s="51" t="n"/>
      <c r="I4381" s="51" t="n"/>
      <c r="J4381" s="50" t="n"/>
      <c r="K4381" s="52">
        <f>IF(OR($A4381="",$E4381=""),"",IF($P4381=1,0,N($E4381)*N($F4381)-N($G4381)+N($H4381)))</f>
        <v/>
      </c>
      <c r="L4381" s="52">
        <f>IF(K4381="","",IF($P4381=1,0,N($E4381)*IFERROR(INDEX(Products!$D$8:$D$307,MATCH($D4381,Products!$A$8:$A$307,0)),0)))</f>
        <v/>
      </c>
      <c r="M4381" s="52">
        <f>IF(OR(K4381="",$O4381=0),IF(K4381="","",0),IF($P4381=1,0,K4381*(N(INDEX(Settings!$E$11:$E$18,$O4381))+N(INDEX(Settings!$G$11:$G$18,$O4381)))+N(INDEX(Settings!$F$11:$F$18,$O4381))))</f>
        <v/>
      </c>
      <c r="N4381" s="53">
        <f>IF(K4381="","",K4381-L4381-M4381-N($I4381)-$P4381*N(Settings!$D$20))</f>
        <v/>
      </c>
      <c r="O4381">
        <f>IF($C4381="",0,IFERROR(MATCH($C4381,Settings!$D$11:$D$18,0),0))</f>
        <v/>
      </c>
      <c r="P4381">
        <f>IF(LOWER(TRIM($J4381&amp;""))="x",1,0)</f>
        <v/>
      </c>
    </row>
    <row r="4382">
      <c r="A4382" s="49" t="n"/>
      <c r="B4382" s="50" t="n"/>
      <c r="C4382" s="50" t="n"/>
      <c r="D4382" s="50" t="n"/>
      <c r="E4382" s="50" t="n"/>
      <c r="F4382" s="51" t="n"/>
      <c r="G4382" s="51" t="n"/>
      <c r="H4382" s="51" t="n"/>
      <c r="I4382" s="51" t="n"/>
      <c r="J4382" s="50" t="n"/>
      <c r="K4382" s="52">
        <f>IF(OR($A4382="",$E4382=""),"",IF($P4382=1,0,N($E4382)*N($F4382)-N($G4382)+N($H4382)))</f>
        <v/>
      </c>
      <c r="L4382" s="52">
        <f>IF(K4382="","",IF($P4382=1,0,N($E4382)*IFERROR(INDEX(Products!$D$8:$D$307,MATCH($D4382,Products!$A$8:$A$307,0)),0)))</f>
        <v/>
      </c>
      <c r="M4382" s="52">
        <f>IF(OR(K4382="",$O4382=0),IF(K4382="","",0),IF($P4382=1,0,K4382*(N(INDEX(Settings!$E$11:$E$18,$O4382))+N(INDEX(Settings!$G$11:$G$18,$O4382)))+N(INDEX(Settings!$F$11:$F$18,$O4382))))</f>
        <v/>
      </c>
      <c r="N4382" s="53">
        <f>IF(K4382="","",K4382-L4382-M4382-N($I4382)-$P4382*N(Settings!$D$20))</f>
        <v/>
      </c>
      <c r="O4382">
        <f>IF($C4382="",0,IFERROR(MATCH($C4382,Settings!$D$11:$D$18,0),0))</f>
        <v/>
      </c>
      <c r="P4382">
        <f>IF(LOWER(TRIM($J4382&amp;""))="x",1,0)</f>
        <v/>
      </c>
    </row>
    <row r="4383">
      <c r="A4383" s="49" t="n"/>
      <c r="B4383" s="50" t="n"/>
      <c r="C4383" s="50" t="n"/>
      <c r="D4383" s="50" t="n"/>
      <c r="E4383" s="50" t="n"/>
      <c r="F4383" s="51" t="n"/>
      <c r="G4383" s="51" t="n"/>
      <c r="H4383" s="51" t="n"/>
      <c r="I4383" s="51" t="n"/>
      <c r="J4383" s="50" t="n"/>
      <c r="K4383" s="52">
        <f>IF(OR($A4383="",$E4383=""),"",IF($P4383=1,0,N($E4383)*N($F4383)-N($G4383)+N($H4383)))</f>
        <v/>
      </c>
      <c r="L4383" s="52">
        <f>IF(K4383="","",IF($P4383=1,0,N($E4383)*IFERROR(INDEX(Products!$D$8:$D$307,MATCH($D4383,Products!$A$8:$A$307,0)),0)))</f>
        <v/>
      </c>
      <c r="M4383" s="52">
        <f>IF(OR(K4383="",$O4383=0),IF(K4383="","",0),IF($P4383=1,0,K4383*(N(INDEX(Settings!$E$11:$E$18,$O4383))+N(INDEX(Settings!$G$11:$G$18,$O4383)))+N(INDEX(Settings!$F$11:$F$18,$O4383))))</f>
        <v/>
      </c>
      <c r="N4383" s="53">
        <f>IF(K4383="","",K4383-L4383-M4383-N($I4383)-$P4383*N(Settings!$D$20))</f>
        <v/>
      </c>
      <c r="O4383">
        <f>IF($C4383="",0,IFERROR(MATCH($C4383,Settings!$D$11:$D$18,0),0))</f>
        <v/>
      </c>
      <c r="P4383">
        <f>IF(LOWER(TRIM($J4383&amp;""))="x",1,0)</f>
        <v/>
      </c>
    </row>
    <row r="4384">
      <c r="A4384" s="49" t="n"/>
      <c r="B4384" s="50" t="n"/>
      <c r="C4384" s="50" t="n"/>
      <c r="D4384" s="50" t="n"/>
      <c r="E4384" s="50" t="n"/>
      <c r="F4384" s="51" t="n"/>
      <c r="G4384" s="51" t="n"/>
      <c r="H4384" s="51" t="n"/>
      <c r="I4384" s="51" t="n"/>
      <c r="J4384" s="50" t="n"/>
      <c r="K4384" s="52">
        <f>IF(OR($A4384="",$E4384=""),"",IF($P4384=1,0,N($E4384)*N($F4384)-N($G4384)+N($H4384)))</f>
        <v/>
      </c>
      <c r="L4384" s="52">
        <f>IF(K4384="","",IF($P4384=1,0,N($E4384)*IFERROR(INDEX(Products!$D$8:$D$307,MATCH($D4384,Products!$A$8:$A$307,0)),0)))</f>
        <v/>
      </c>
      <c r="M4384" s="52">
        <f>IF(OR(K4384="",$O4384=0),IF(K4384="","",0),IF($P4384=1,0,K4384*(N(INDEX(Settings!$E$11:$E$18,$O4384))+N(INDEX(Settings!$G$11:$G$18,$O4384)))+N(INDEX(Settings!$F$11:$F$18,$O4384))))</f>
        <v/>
      </c>
      <c r="N4384" s="53">
        <f>IF(K4384="","",K4384-L4384-M4384-N($I4384)-$P4384*N(Settings!$D$20))</f>
        <v/>
      </c>
      <c r="O4384">
        <f>IF($C4384="",0,IFERROR(MATCH($C4384,Settings!$D$11:$D$18,0),0))</f>
        <v/>
      </c>
      <c r="P4384">
        <f>IF(LOWER(TRIM($J4384&amp;""))="x",1,0)</f>
        <v/>
      </c>
    </row>
    <row r="4385">
      <c r="A4385" s="49" t="n"/>
      <c r="B4385" s="50" t="n"/>
      <c r="C4385" s="50" t="n"/>
      <c r="D4385" s="50" t="n"/>
      <c r="E4385" s="50" t="n"/>
      <c r="F4385" s="51" t="n"/>
      <c r="G4385" s="51" t="n"/>
      <c r="H4385" s="51" t="n"/>
      <c r="I4385" s="51" t="n"/>
      <c r="J4385" s="50" t="n"/>
      <c r="K4385" s="52">
        <f>IF(OR($A4385="",$E4385=""),"",IF($P4385=1,0,N($E4385)*N($F4385)-N($G4385)+N($H4385)))</f>
        <v/>
      </c>
      <c r="L4385" s="52">
        <f>IF(K4385="","",IF($P4385=1,0,N($E4385)*IFERROR(INDEX(Products!$D$8:$D$307,MATCH($D4385,Products!$A$8:$A$307,0)),0)))</f>
        <v/>
      </c>
      <c r="M4385" s="52">
        <f>IF(OR(K4385="",$O4385=0),IF(K4385="","",0),IF($P4385=1,0,K4385*(N(INDEX(Settings!$E$11:$E$18,$O4385))+N(INDEX(Settings!$G$11:$G$18,$O4385)))+N(INDEX(Settings!$F$11:$F$18,$O4385))))</f>
        <v/>
      </c>
      <c r="N4385" s="53">
        <f>IF(K4385="","",K4385-L4385-M4385-N($I4385)-$P4385*N(Settings!$D$20))</f>
        <v/>
      </c>
      <c r="O4385">
        <f>IF($C4385="",0,IFERROR(MATCH($C4385,Settings!$D$11:$D$18,0),0))</f>
        <v/>
      </c>
      <c r="P4385">
        <f>IF(LOWER(TRIM($J4385&amp;""))="x",1,0)</f>
        <v/>
      </c>
    </row>
    <row r="4386">
      <c r="A4386" s="49" t="n"/>
      <c r="B4386" s="50" t="n"/>
      <c r="C4386" s="50" t="n"/>
      <c r="D4386" s="50" t="n"/>
      <c r="E4386" s="50" t="n"/>
      <c r="F4386" s="51" t="n"/>
      <c r="G4386" s="51" t="n"/>
      <c r="H4386" s="51" t="n"/>
      <c r="I4386" s="51" t="n"/>
      <c r="J4386" s="50" t="n"/>
      <c r="K4386" s="52">
        <f>IF(OR($A4386="",$E4386=""),"",IF($P4386=1,0,N($E4386)*N($F4386)-N($G4386)+N($H4386)))</f>
        <v/>
      </c>
      <c r="L4386" s="52">
        <f>IF(K4386="","",IF($P4386=1,0,N($E4386)*IFERROR(INDEX(Products!$D$8:$D$307,MATCH($D4386,Products!$A$8:$A$307,0)),0)))</f>
        <v/>
      </c>
      <c r="M4386" s="52">
        <f>IF(OR(K4386="",$O4386=0),IF(K4386="","",0),IF($P4386=1,0,K4386*(N(INDEX(Settings!$E$11:$E$18,$O4386))+N(INDEX(Settings!$G$11:$G$18,$O4386)))+N(INDEX(Settings!$F$11:$F$18,$O4386))))</f>
        <v/>
      </c>
      <c r="N4386" s="53">
        <f>IF(K4386="","",K4386-L4386-M4386-N($I4386)-$P4386*N(Settings!$D$20))</f>
        <v/>
      </c>
      <c r="O4386">
        <f>IF($C4386="",0,IFERROR(MATCH($C4386,Settings!$D$11:$D$18,0),0))</f>
        <v/>
      </c>
      <c r="P4386">
        <f>IF(LOWER(TRIM($J4386&amp;""))="x",1,0)</f>
        <v/>
      </c>
    </row>
    <row r="4387">
      <c r="A4387" s="49" t="n"/>
      <c r="B4387" s="50" t="n"/>
      <c r="C4387" s="50" t="n"/>
      <c r="D4387" s="50" t="n"/>
      <c r="E4387" s="50" t="n"/>
      <c r="F4387" s="51" t="n"/>
      <c r="G4387" s="51" t="n"/>
      <c r="H4387" s="51" t="n"/>
      <c r="I4387" s="51" t="n"/>
      <c r="J4387" s="50" t="n"/>
      <c r="K4387" s="52">
        <f>IF(OR($A4387="",$E4387=""),"",IF($P4387=1,0,N($E4387)*N($F4387)-N($G4387)+N($H4387)))</f>
        <v/>
      </c>
      <c r="L4387" s="52">
        <f>IF(K4387="","",IF($P4387=1,0,N($E4387)*IFERROR(INDEX(Products!$D$8:$D$307,MATCH($D4387,Products!$A$8:$A$307,0)),0)))</f>
        <v/>
      </c>
      <c r="M4387" s="52">
        <f>IF(OR(K4387="",$O4387=0),IF(K4387="","",0),IF($P4387=1,0,K4387*(N(INDEX(Settings!$E$11:$E$18,$O4387))+N(INDEX(Settings!$G$11:$G$18,$O4387)))+N(INDEX(Settings!$F$11:$F$18,$O4387))))</f>
        <v/>
      </c>
      <c r="N4387" s="53">
        <f>IF(K4387="","",K4387-L4387-M4387-N($I4387)-$P4387*N(Settings!$D$20))</f>
        <v/>
      </c>
      <c r="O4387">
        <f>IF($C4387="",0,IFERROR(MATCH($C4387,Settings!$D$11:$D$18,0),0))</f>
        <v/>
      </c>
      <c r="P4387">
        <f>IF(LOWER(TRIM($J4387&amp;""))="x",1,0)</f>
        <v/>
      </c>
    </row>
    <row r="4388">
      <c r="A4388" s="49" t="n"/>
      <c r="B4388" s="50" t="n"/>
      <c r="C4388" s="50" t="n"/>
      <c r="D4388" s="50" t="n"/>
      <c r="E4388" s="50" t="n"/>
      <c r="F4388" s="51" t="n"/>
      <c r="G4388" s="51" t="n"/>
      <c r="H4388" s="51" t="n"/>
      <c r="I4388" s="51" t="n"/>
      <c r="J4388" s="50" t="n"/>
      <c r="K4388" s="52">
        <f>IF(OR($A4388="",$E4388=""),"",IF($P4388=1,0,N($E4388)*N($F4388)-N($G4388)+N($H4388)))</f>
        <v/>
      </c>
      <c r="L4388" s="52">
        <f>IF(K4388="","",IF($P4388=1,0,N($E4388)*IFERROR(INDEX(Products!$D$8:$D$307,MATCH($D4388,Products!$A$8:$A$307,0)),0)))</f>
        <v/>
      </c>
      <c r="M4388" s="52">
        <f>IF(OR(K4388="",$O4388=0),IF(K4388="","",0),IF($P4388=1,0,K4388*(N(INDEX(Settings!$E$11:$E$18,$O4388))+N(INDEX(Settings!$G$11:$G$18,$O4388)))+N(INDEX(Settings!$F$11:$F$18,$O4388))))</f>
        <v/>
      </c>
      <c r="N4388" s="53">
        <f>IF(K4388="","",K4388-L4388-M4388-N($I4388)-$P4388*N(Settings!$D$20))</f>
        <v/>
      </c>
      <c r="O4388">
        <f>IF($C4388="",0,IFERROR(MATCH($C4388,Settings!$D$11:$D$18,0),0))</f>
        <v/>
      </c>
      <c r="P4388">
        <f>IF(LOWER(TRIM($J4388&amp;""))="x",1,0)</f>
        <v/>
      </c>
    </row>
    <row r="4389">
      <c r="A4389" s="49" t="n"/>
      <c r="B4389" s="50" t="n"/>
      <c r="C4389" s="50" t="n"/>
      <c r="D4389" s="50" t="n"/>
      <c r="E4389" s="50" t="n"/>
      <c r="F4389" s="51" t="n"/>
      <c r="G4389" s="51" t="n"/>
      <c r="H4389" s="51" t="n"/>
      <c r="I4389" s="51" t="n"/>
      <c r="J4389" s="50" t="n"/>
      <c r="K4389" s="52">
        <f>IF(OR($A4389="",$E4389=""),"",IF($P4389=1,0,N($E4389)*N($F4389)-N($G4389)+N($H4389)))</f>
        <v/>
      </c>
      <c r="L4389" s="52">
        <f>IF(K4389="","",IF($P4389=1,0,N($E4389)*IFERROR(INDEX(Products!$D$8:$D$307,MATCH($D4389,Products!$A$8:$A$307,0)),0)))</f>
        <v/>
      </c>
      <c r="M4389" s="52">
        <f>IF(OR(K4389="",$O4389=0),IF(K4389="","",0),IF($P4389=1,0,K4389*(N(INDEX(Settings!$E$11:$E$18,$O4389))+N(INDEX(Settings!$G$11:$G$18,$O4389)))+N(INDEX(Settings!$F$11:$F$18,$O4389))))</f>
        <v/>
      </c>
      <c r="N4389" s="53">
        <f>IF(K4389="","",K4389-L4389-M4389-N($I4389)-$P4389*N(Settings!$D$20))</f>
        <v/>
      </c>
      <c r="O4389">
        <f>IF($C4389="",0,IFERROR(MATCH($C4389,Settings!$D$11:$D$18,0),0))</f>
        <v/>
      </c>
      <c r="P4389">
        <f>IF(LOWER(TRIM($J4389&amp;""))="x",1,0)</f>
        <v/>
      </c>
    </row>
    <row r="4390">
      <c r="A4390" s="49" t="n"/>
      <c r="B4390" s="50" t="n"/>
      <c r="C4390" s="50" t="n"/>
      <c r="D4390" s="50" t="n"/>
      <c r="E4390" s="50" t="n"/>
      <c r="F4390" s="51" t="n"/>
      <c r="G4390" s="51" t="n"/>
      <c r="H4390" s="51" t="n"/>
      <c r="I4390" s="51" t="n"/>
      <c r="J4390" s="50" t="n"/>
      <c r="K4390" s="52">
        <f>IF(OR($A4390="",$E4390=""),"",IF($P4390=1,0,N($E4390)*N($F4390)-N($G4390)+N($H4390)))</f>
        <v/>
      </c>
      <c r="L4390" s="52">
        <f>IF(K4390="","",IF($P4390=1,0,N($E4390)*IFERROR(INDEX(Products!$D$8:$D$307,MATCH($D4390,Products!$A$8:$A$307,0)),0)))</f>
        <v/>
      </c>
      <c r="M4390" s="52">
        <f>IF(OR(K4390="",$O4390=0),IF(K4390="","",0),IF($P4390=1,0,K4390*(N(INDEX(Settings!$E$11:$E$18,$O4390))+N(INDEX(Settings!$G$11:$G$18,$O4390)))+N(INDEX(Settings!$F$11:$F$18,$O4390))))</f>
        <v/>
      </c>
      <c r="N4390" s="53">
        <f>IF(K4390="","",K4390-L4390-M4390-N($I4390)-$P4390*N(Settings!$D$20))</f>
        <v/>
      </c>
      <c r="O4390">
        <f>IF($C4390="",0,IFERROR(MATCH($C4390,Settings!$D$11:$D$18,0),0))</f>
        <v/>
      </c>
      <c r="P4390">
        <f>IF(LOWER(TRIM($J4390&amp;""))="x",1,0)</f>
        <v/>
      </c>
    </row>
    <row r="4391">
      <c r="A4391" s="49" t="n"/>
      <c r="B4391" s="50" t="n"/>
      <c r="C4391" s="50" t="n"/>
      <c r="D4391" s="50" t="n"/>
      <c r="E4391" s="50" t="n"/>
      <c r="F4391" s="51" t="n"/>
      <c r="G4391" s="51" t="n"/>
      <c r="H4391" s="51" t="n"/>
      <c r="I4391" s="51" t="n"/>
      <c r="J4391" s="50" t="n"/>
      <c r="K4391" s="52">
        <f>IF(OR($A4391="",$E4391=""),"",IF($P4391=1,0,N($E4391)*N($F4391)-N($G4391)+N($H4391)))</f>
        <v/>
      </c>
      <c r="L4391" s="52">
        <f>IF(K4391="","",IF($P4391=1,0,N($E4391)*IFERROR(INDEX(Products!$D$8:$D$307,MATCH($D4391,Products!$A$8:$A$307,0)),0)))</f>
        <v/>
      </c>
      <c r="M4391" s="52">
        <f>IF(OR(K4391="",$O4391=0),IF(K4391="","",0),IF($P4391=1,0,K4391*(N(INDEX(Settings!$E$11:$E$18,$O4391))+N(INDEX(Settings!$G$11:$G$18,$O4391)))+N(INDEX(Settings!$F$11:$F$18,$O4391))))</f>
        <v/>
      </c>
      <c r="N4391" s="53">
        <f>IF(K4391="","",K4391-L4391-M4391-N($I4391)-$P4391*N(Settings!$D$20))</f>
        <v/>
      </c>
      <c r="O4391">
        <f>IF($C4391="",0,IFERROR(MATCH($C4391,Settings!$D$11:$D$18,0),0))</f>
        <v/>
      </c>
      <c r="P4391">
        <f>IF(LOWER(TRIM($J4391&amp;""))="x",1,0)</f>
        <v/>
      </c>
    </row>
    <row r="4392">
      <c r="A4392" s="49" t="n"/>
      <c r="B4392" s="50" t="n"/>
      <c r="C4392" s="50" t="n"/>
      <c r="D4392" s="50" t="n"/>
      <c r="E4392" s="50" t="n"/>
      <c r="F4392" s="51" t="n"/>
      <c r="G4392" s="51" t="n"/>
      <c r="H4392" s="51" t="n"/>
      <c r="I4392" s="51" t="n"/>
      <c r="J4392" s="50" t="n"/>
      <c r="K4392" s="52">
        <f>IF(OR($A4392="",$E4392=""),"",IF($P4392=1,0,N($E4392)*N($F4392)-N($G4392)+N($H4392)))</f>
        <v/>
      </c>
      <c r="L4392" s="52">
        <f>IF(K4392="","",IF($P4392=1,0,N($E4392)*IFERROR(INDEX(Products!$D$8:$D$307,MATCH($D4392,Products!$A$8:$A$307,0)),0)))</f>
        <v/>
      </c>
      <c r="M4392" s="52">
        <f>IF(OR(K4392="",$O4392=0),IF(K4392="","",0),IF($P4392=1,0,K4392*(N(INDEX(Settings!$E$11:$E$18,$O4392))+N(INDEX(Settings!$G$11:$G$18,$O4392)))+N(INDEX(Settings!$F$11:$F$18,$O4392))))</f>
        <v/>
      </c>
      <c r="N4392" s="53">
        <f>IF(K4392="","",K4392-L4392-M4392-N($I4392)-$P4392*N(Settings!$D$20))</f>
        <v/>
      </c>
      <c r="O4392">
        <f>IF($C4392="",0,IFERROR(MATCH($C4392,Settings!$D$11:$D$18,0),0))</f>
        <v/>
      </c>
      <c r="P4392">
        <f>IF(LOWER(TRIM($J4392&amp;""))="x",1,0)</f>
        <v/>
      </c>
    </row>
    <row r="4393">
      <c r="A4393" s="49" t="n"/>
      <c r="B4393" s="50" t="n"/>
      <c r="C4393" s="50" t="n"/>
      <c r="D4393" s="50" t="n"/>
      <c r="E4393" s="50" t="n"/>
      <c r="F4393" s="51" t="n"/>
      <c r="G4393" s="51" t="n"/>
      <c r="H4393" s="51" t="n"/>
      <c r="I4393" s="51" t="n"/>
      <c r="J4393" s="50" t="n"/>
      <c r="K4393" s="52">
        <f>IF(OR($A4393="",$E4393=""),"",IF($P4393=1,0,N($E4393)*N($F4393)-N($G4393)+N($H4393)))</f>
        <v/>
      </c>
      <c r="L4393" s="52">
        <f>IF(K4393="","",IF($P4393=1,0,N($E4393)*IFERROR(INDEX(Products!$D$8:$D$307,MATCH($D4393,Products!$A$8:$A$307,0)),0)))</f>
        <v/>
      </c>
      <c r="M4393" s="52">
        <f>IF(OR(K4393="",$O4393=0),IF(K4393="","",0),IF($P4393=1,0,K4393*(N(INDEX(Settings!$E$11:$E$18,$O4393))+N(INDEX(Settings!$G$11:$G$18,$O4393)))+N(INDEX(Settings!$F$11:$F$18,$O4393))))</f>
        <v/>
      </c>
      <c r="N4393" s="53">
        <f>IF(K4393="","",K4393-L4393-M4393-N($I4393)-$P4393*N(Settings!$D$20))</f>
        <v/>
      </c>
      <c r="O4393">
        <f>IF($C4393="",0,IFERROR(MATCH($C4393,Settings!$D$11:$D$18,0),0))</f>
        <v/>
      </c>
      <c r="P4393">
        <f>IF(LOWER(TRIM($J4393&amp;""))="x",1,0)</f>
        <v/>
      </c>
    </row>
    <row r="4394">
      <c r="A4394" s="49" t="n"/>
      <c r="B4394" s="50" t="n"/>
      <c r="C4394" s="50" t="n"/>
      <c r="D4394" s="50" t="n"/>
      <c r="E4394" s="50" t="n"/>
      <c r="F4394" s="51" t="n"/>
      <c r="G4394" s="51" t="n"/>
      <c r="H4394" s="51" t="n"/>
      <c r="I4394" s="51" t="n"/>
      <c r="J4394" s="50" t="n"/>
      <c r="K4394" s="52">
        <f>IF(OR($A4394="",$E4394=""),"",IF($P4394=1,0,N($E4394)*N($F4394)-N($G4394)+N($H4394)))</f>
        <v/>
      </c>
      <c r="L4394" s="52">
        <f>IF(K4394="","",IF($P4394=1,0,N($E4394)*IFERROR(INDEX(Products!$D$8:$D$307,MATCH($D4394,Products!$A$8:$A$307,0)),0)))</f>
        <v/>
      </c>
      <c r="M4394" s="52">
        <f>IF(OR(K4394="",$O4394=0),IF(K4394="","",0),IF($P4394=1,0,K4394*(N(INDEX(Settings!$E$11:$E$18,$O4394))+N(INDEX(Settings!$G$11:$G$18,$O4394)))+N(INDEX(Settings!$F$11:$F$18,$O4394))))</f>
        <v/>
      </c>
      <c r="N4394" s="53">
        <f>IF(K4394="","",K4394-L4394-M4394-N($I4394)-$P4394*N(Settings!$D$20))</f>
        <v/>
      </c>
      <c r="O4394">
        <f>IF($C4394="",0,IFERROR(MATCH($C4394,Settings!$D$11:$D$18,0),0))</f>
        <v/>
      </c>
      <c r="P4394">
        <f>IF(LOWER(TRIM($J4394&amp;""))="x",1,0)</f>
        <v/>
      </c>
    </row>
    <row r="4395">
      <c r="A4395" s="49" t="n"/>
      <c r="B4395" s="50" t="n"/>
      <c r="C4395" s="50" t="n"/>
      <c r="D4395" s="50" t="n"/>
      <c r="E4395" s="50" t="n"/>
      <c r="F4395" s="51" t="n"/>
      <c r="G4395" s="51" t="n"/>
      <c r="H4395" s="51" t="n"/>
      <c r="I4395" s="51" t="n"/>
      <c r="J4395" s="50" t="n"/>
      <c r="K4395" s="52">
        <f>IF(OR($A4395="",$E4395=""),"",IF($P4395=1,0,N($E4395)*N($F4395)-N($G4395)+N($H4395)))</f>
        <v/>
      </c>
      <c r="L4395" s="52">
        <f>IF(K4395="","",IF($P4395=1,0,N($E4395)*IFERROR(INDEX(Products!$D$8:$D$307,MATCH($D4395,Products!$A$8:$A$307,0)),0)))</f>
        <v/>
      </c>
      <c r="M4395" s="52">
        <f>IF(OR(K4395="",$O4395=0),IF(K4395="","",0),IF($P4395=1,0,K4395*(N(INDEX(Settings!$E$11:$E$18,$O4395))+N(INDEX(Settings!$G$11:$G$18,$O4395)))+N(INDEX(Settings!$F$11:$F$18,$O4395))))</f>
        <v/>
      </c>
      <c r="N4395" s="53">
        <f>IF(K4395="","",K4395-L4395-M4395-N($I4395)-$P4395*N(Settings!$D$20))</f>
        <v/>
      </c>
      <c r="O4395">
        <f>IF($C4395="",0,IFERROR(MATCH($C4395,Settings!$D$11:$D$18,0),0))</f>
        <v/>
      </c>
      <c r="P4395">
        <f>IF(LOWER(TRIM($J4395&amp;""))="x",1,0)</f>
        <v/>
      </c>
    </row>
    <row r="4396">
      <c r="A4396" s="49" t="n"/>
      <c r="B4396" s="50" t="n"/>
      <c r="C4396" s="50" t="n"/>
      <c r="D4396" s="50" t="n"/>
      <c r="E4396" s="50" t="n"/>
      <c r="F4396" s="51" t="n"/>
      <c r="G4396" s="51" t="n"/>
      <c r="H4396" s="51" t="n"/>
      <c r="I4396" s="51" t="n"/>
      <c r="J4396" s="50" t="n"/>
      <c r="K4396" s="52">
        <f>IF(OR($A4396="",$E4396=""),"",IF($P4396=1,0,N($E4396)*N($F4396)-N($G4396)+N($H4396)))</f>
        <v/>
      </c>
      <c r="L4396" s="52">
        <f>IF(K4396="","",IF($P4396=1,0,N($E4396)*IFERROR(INDEX(Products!$D$8:$D$307,MATCH($D4396,Products!$A$8:$A$307,0)),0)))</f>
        <v/>
      </c>
      <c r="M4396" s="52">
        <f>IF(OR(K4396="",$O4396=0),IF(K4396="","",0),IF($P4396=1,0,K4396*(N(INDEX(Settings!$E$11:$E$18,$O4396))+N(INDEX(Settings!$G$11:$G$18,$O4396)))+N(INDEX(Settings!$F$11:$F$18,$O4396))))</f>
        <v/>
      </c>
      <c r="N4396" s="53">
        <f>IF(K4396="","",K4396-L4396-M4396-N($I4396)-$P4396*N(Settings!$D$20))</f>
        <v/>
      </c>
      <c r="O4396">
        <f>IF($C4396="",0,IFERROR(MATCH($C4396,Settings!$D$11:$D$18,0),0))</f>
        <v/>
      </c>
      <c r="P4396">
        <f>IF(LOWER(TRIM($J4396&amp;""))="x",1,0)</f>
        <v/>
      </c>
    </row>
    <row r="4397">
      <c r="A4397" s="49" t="n"/>
      <c r="B4397" s="50" t="n"/>
      <c r="C4397" s="50" t="n"/>
      <c r="D4397" s="50" t="n"/>
      <c r="E4397" s="50" t="n"/>
      <c r="F4397" s="51" t="n"/>
      <c r="G4397" s="51" t="n"/>
      <c r="H4397" s="51" t="n"/>
      <c r="I4397" s="51" t="n"/>
      <c r="J4397" s="50" t="n"/>
      <c r="K4397" s="52">
        <f>IF(OR($A4397="",$E4397=""),"",IF($P4397=1,0,N($E4397)*N($F4397)-N($G4397)+N($H4397)))</f>
        <v/>
      </c>
      <c r="L4397" s="52">
        <f>IF(K4397="","",IF($P4397=1,0,N($E4397)*IFERROR(INDEX(Products!$D$8:$D$307,MATCH($D4397,Products!$A$8:$A$307,0)),0)))</f>
        <v/>
      </c>
      <c r="M4397" s="52">
        <f>IF(OR(K4397="",$O4397=0),IF(K4397="","",0),IF($P4397=1,0,K4397*(N(INDEX(Settings!$E$11:$E$18,$O4397))+N(INDEX(Settings!$G$11:$G$18,$O4397)))+N(INDEX(Settings!$F$11:$F$18,$O4397))))</f>
        <v/>
      </c>
      <c r="N4397" s="53">
        <f>IF(K4397="","",K4397-L4397-M4397-N($I4397)-$P4397*N(Settings!$D$20))</f>
        <v/>
      </c>
      <c r="O4397">
        <f>IF($C4397="",0,IFERROR(MATCH($C4397,Settings!$D$11:$D$18,0),0))</f>
        <v/>
      </c>
      <c r="P4397">
        <f>IF(LOWER(TRIM($J4397&amp;""))="x",1,0)</f>
        <v/>
      </c>
    </row>
    <row r="4398">
      <c r="A4398" s="49" t="n"/>
      <c r="B4398" s="50" t="n"/>
      <c r="C4398" s="50" t="n"/>
      <c r="D4398" s="50" t="n"/>
      <c r="E4398" s="50" t="n"/>
      <c r="F4398" s="51" t="n"/>
      <c r="G4398" s="51" t="n"/>
      <c r="H4398" s="51" t="n"/>
      <c r="I4398" s="51" t="n"/>
      <c r="J4398" s="50" t="n"/>
      <c r="K4398" s="52">
        <f>IF(OR($A4398="",$E4398=""),"",IF($P4398=1,0,N($E4398)*N($F4398)-N($G4398)+N($H4398)))</f>
        <v/>
      </c>
      <c r="L4398" s="52">
        <f>IF(K4398="","",IF($P4398=1,0,N($E4398)*IFERROR(INDEX(Products!$D$8:$D$307,MATCH($D4398,Products!$A$8:$A$307,0)),0)))</f>
        <v/>
      </c>
      <c r="M4398" s="52">
        <f>IF(OR(K4398="",$O4398=0),IF(K4398="","",0),IF($P4398=1,0,K4398*(N(INDEX(Settings!$E$11:$E$18,$O4398))+N(INDEX(Settings!$G$11:$G$18,$O4398)))+N(INDEX(Settings!$F$11:$F$18,$O4398))))</f>
        <v/>
      </c>
      <c r="N4398" s="53">
        <f>IF(K4398="","",K4398-L4398-M4398-N($I4398)-$P4398*N(Settings!$D$20))</f>
        <v/>
      </c>
      <c r="O4398">
        <f>IF($C4398="",0,IFERROR(MATCH($C4398,Settings!$D$11:$D$18,0),0))</f>
        <v/>
      </c>
      <c r="P4398">
        <f>IF(LOWER(TRIM($J4398&amp;""))="x",1,0)</f>
        <v/>
      </c>
    </row>
    <row r="4399">
      <c r="A4399" s="49" t="n"/>
      <c r="B4399" s="50" t="n"/>
      <c r="C4399" s="50" t="n"/>
      <c r="D4399" s="50" t="n"/>
      <c r="E4399" s="50" t="n"/>
      <c r="F4399" s="51" t="n"/>
      <c r="G4399" s="51" t="n"/>
      <c r="H4399" s="51" t="n"/>
      <c r="I4399" s="51" t="n"/>
      <c r="J4399" s="50" t="n"/>
      <c r="K4399" s="52">
        <f>IF(OR($A4399="",$E4399=""),"",IF($P4399=1,0,N($E4399)*N($F4399)-N($G4399)+N($H4399)))</f>
        <v/>
      </c>
      <c r="L4399" s="52">
        <f>IF(K4399="","",IF($P4399=1,0,N($E4399)*IFERROR(INDEX(Products!$D$8:$D$307,MATCH($D4399,Products!$A$8:$A$307,0)),0)))</f>
        <v/>
      </c>
      <c r="M4399" s="52">
        <f>IF(OR(K4399="",$O4399=0),IF(K4399="","",0),IF($P4399=1,0,K4399*(N(INDEX(Settings!$E$11:$E$18,$O4399))+N(INDEX(Settings!$G$11:$G$18,$O4399)))+N(INDEX(Settings!$F$11:$F$18,$O4399))))</f>
        <v/>
      </c>
      <c r="N4399" s="53">
        <f>IF(K4399="","",K4399-L4399-M4399-N($I4399)-$P4399*N(Settings!$D$20))</f>
        <v/>
      </c>
      <c r="O4399">
        <f>IF($C4399="",0,IFERROR(MATCH($C4399,Settings!$D$11:$D$18,0),0))</f>
        <v/>
      </c>
      <c r="P4399">
        <f>IF(LOWER(TRIM($J4399&amp;""))="x",1,0)</f>
        <v/>
      </c>
    </row>
    <row r="4400">
      <c r="A4400" s="49" t="n"/>
      <c r="B4400" s="50" t="n"/>
      <c r="C4400" s="50" t="n"/>
      <c r="D4400" s="50" t="n"/>
      <c r="E4400" s="50" t="n"/>
      <c r="F4400" s="51" t="n"/>
      <c r="G4400" s="51" t="n"/>
      <c r="H4400" s="51" t="n"/>
      <c r="I4400" s="51" t="n"/>
      <c r="J4400" s="50" t="n"/>
      <c r="K4400" s="52">
        <f>IF(OR($A4400="",$E4400=""),"",IF($P4400=1,0,N($E4400)*N($F4400)-N($G4400)+N($H4400)))</f>
        <v/>
      </c>
      <c r="L4400" s="52">
        <f>IF(K4400="","",IF($P4400=1,0,N($E4400)*IFERROR(INDEX(Products!$D$8:$D$307,MATCH($D4400,Products!$A$8:$A$307,0)),0)))</f>
        <v/>
      </c>
      <c r="M4400" s="52">
        <f>IF(OR(K4400="",$O4400=0),IF(K4400="","",0),IF($P4400=1,0,K4400*(N(INDEX(Settings!$E$11:$E$18,$O4400))+N(INDEX(Settings!$G$11:$G$18,$O4400)))+N(INDEX(Settings!$F$11:$F$18,$O4400))))</f>
        <v/>
      </c>
      <c r="N4400" s="53">
        <f>IF(K4400="","",K4400-L4400-M4400-N($I4400)-$P4400*N(Settings!$D$20))</f>
        <v/>
      </c>
      <c r="O4400">
        <f>IF($C4400="",0,IFERROR(MATCH($C4400,Settings!$D$11:$D$18,0),0))</f>
        <v/>
      </c>
      <c r="P4400">
        <f>IF(LOWER(TRIM($J4400&amp;""))="x",1,0)</f>
        <v/>
      </c>
    </row>
    <row r="4401">
      <c r="A4401" s="49" t="n"/>
      <c r="B4401" s="50" t="n"/>
      <c r="C4401" s="50" t="n"/>
      <c r="D4401" s="50" t="n"/>
      <c r="E4401" s="50" t="n"/>
      <c r="F4401" s="51" t="n"/>
      <c r="G4401" s="51" t="n"/>
      <c r="H4401" s="51" t="n"/>
      <c r="I4401" s="51" t="n"/>
      <c r="J4401" s="50" t="n"/>
      <c r="K4401" s="52">
        <f>IF(OR($A4401="",$E4401=""),"",IF($P4401=1,0,N($E4401)*N($F4401)-N($G4401)+N($H4401)))</f>
        <v/>
      </c>
      <c r="L4401" s="52">
        <f>IF(K4401="","",IF($P4401=1,0,N($E4401)*IFERROR(INDEX(Products!$D$8:$D$307,MATCH($D4401,Products!$A$8:$A$307,0)),0)))</f>
        <v/>
      </c>
      <c r="M4401" s="52">
        <f>IF(OR(K4401="",$O4401=0),IF(K4401="","",0),IF($P4401=1,0,K4401*(N(INDEX(Settings!$E$11:$E$18,$O4401))+N(INDEX(Settings!$G$11:$G$18,$O4401)))+N(INDEX(Settings!$F$11:$F$18,$O4401))))</f>
        <v/>
      </c>
      <c r="N4401" s="53">
        <f>IF(K4401="","",K4401-L4401-M4401-N($I4401)-$P4401*N(Settings!$D$20))</f>
        <v/>
      </c>
      <c r="O4401">
        <f>IF($C4401="",0,IFERROR(MATCH($C4401,Settings!$D$11:$D$18,0),0))</f>
        <v/>
      </c>
      <c r="P4401">
        <f>IF(LOWER(TRIM($J4401&amp;""))="x",1,0)</f>
        <v/>
      </c>
    </row>
    <row r="4402">
      <c r="A4402" s="49" t="n"/>
      <c r="B4402" s="50" t="n"/>
      <c r="C4402" s="50" t="n"/>
      <c r="D4402" s="50" t="n"/>
      <c r="E4402" s="50" t="n"/>
      <c r="F4402" s="51" t="n"/>
      <c r="G4402" s="51" t="n"/>
      <c r="H4402" s="51" t="n"/>
      <c r="I4402" s="51" t="n"/>
      <c r="J4402" s="50" t="n"/>
      <c r="K4402" s="52">
        <f>IF(OR($A4402="",$E4402=""),"",IF($P4402=1,0,N($E4402)*N($F4402)-N($G4402)+N($H4402)))</f>
        <v/>
      </c>
      <c r="L4402" s="52">
        <f>IF(K4402="","",IF($P4402=1,0,N($E4402)*IFERROR(INDEX(Products!$D$8:$D$307,MATCH($D4402,Products!$A$8:$A$307,0)),0)))</f>
        <v/>
      </c>
      <c r="M4402" s="52">
        <f>IF(OR(K4402="",$O4402=0),IF(K4402="","",0),IF($P4402=1,0,K4402*(N(INDEX(Settings!$E$11:$E$18,$O4402))+N(INDEX(Settings!$G$11:$G$18,$O4402)))+N(INDEX(Settings!$F$11:$F$18,$O4402))))</f>
        <v/>
      </c>
      <c r="N4402" s="53">
        <f>IF(K4402="","",K4402-L4402-M4402-N($I4402)-$P4402*N(Settings!$D$20))</f>
        <v/>
      </c>
      <c r="O4402">
        <f>IF($C4402="",0,IFERROR(MATCH($C4402,Settings!$D$11:$D$18,0),0))</f>
        <v/>
      </c>
      <c r="P4402">
        <f>IF(LOWER(TRIM($J4402&amp;""))="x",1,0)</f>
        <v/>
      </c>
    </row>
    <row r="4403">
      <c r="A4403" s="49" t="n"/>
      <c r="B4403" s="50" t="n"/>
      <c r="C4403" s="50" t="n"/>
      <c r="D4403" s="50" t="n"/>
      <c r="E4403" s="50" t="n"/>
      <c r="F4403" s="51" t="n"/>
      <c r="G4403" s="51" t="n"/>
      <c r="H4403" s="51" t="n"/>
      <c r="I4403" s="51" t="n"/>
      <c r="J4403" s="50" t="n"/>
      <c r="K4403" s="52">
        <f>IF(OR($A4403="",$E4403=""),"",IF($P4403=1,0,N($E4403)*N($F4403)-N($G4403)+N($H4403)))</f>
        <v/>
      </c>
      <c r="L4403" s="52">
        <f>IF(K4403="","",IF($P4403=1,0,N($E4403)*IFERROR(INDEX(Products!$D$8:$D$307,MATCH($D4403,Products!$A$8:$A$307,0)),0)))</f>
        <v/>
      </c>
      <c r="M4403" s="52">
        <f>IF(OR(K4403="",$O4403=0),IF(K4403="","",0),IF($P4403=1,0,K4403*(N(INDEX(Settings!$E$11:$E$18,$O4403))+N(INDEX(Settings!$G$11:$G$18,$O4403)))+N(INDEX(Settings!$F$11:$F$18,$O4403))))</f>
        <v/>
      </c>
      <c r="N4403" s="53">
        <f>IF(K4403="","",K4403-L4403-M4403-N($I4403)-$P4403*N(Settings!$D$20))</f>
        <v/>
      </c>
      <c r="O4403">
        <f>IF($C4403="",0,IFERROR(MATCH($C4403,Settings!$D$11:$D$18,0),0))</f>
        <v/>
      </c>
      <c r="P4403">
        <f>IF(LOWER(TRIM($J4403&amp;""))="x",1,0)</f>
        <v/>
      </c>
    </row>
    <row r="4404">
      <c r="A4404" s="49" t="n"/>
      <c r="B4404" s="50" t="n"/>
      <c r="C4404" s="50" t="n"/>
      <c r="D4404" s="50" t="n"/>
      <c r="E4404" s="50" t="n"/>
      <c r="F4404" s="51" t="n"/>
      <c r="G4404" s="51" t="n"/>
      <c r="H4404" s="51" t="n"/>
      <c r="I4404" s="51" t="n"/>
      <c r="J4404" s="50" t="n"/>
      <c r="K4404" s="52">
        <f>IF(OR($A4404="",$E4404=""),"",IF($P4404=1,0,N($E4404)*N($F4404)-N($G4404)+N($H4404)))</f>
        <v/>
      </c>
      <c r="L4404" s="52">
        <f>IF(K4404="","",IF($P4404=1,0,N($E4404)*IFERROR(INDEX(Products!$D$8:$D$307,MATCH($D4404,Products!$A$8:$A$307,0)),0)))</f>
        <v/>
      </c>
      <c r="M4404" s="52">
        <f>IF(OR(K4404="",$O4404=0),IF(K4404="","",0),IF($P4404=1,0,K4404*(N(INDEX(Settings!$E$11:$E$18,$O4404))+N(INDEX(Settings!$G$11:$G$18,$O4404)))+N(INDEX(Settings!$F$11:$F$18,$O4404))))</f>
        <v/>
      </c>
      <c r="N4404" s="53">
        <f>IF(K4404="","",K4404-L4404-M4404-N($I4404)-$P4404*N(Settings!$D$20))</f>
        <v/>
      </c>
      <c r="O4404">
        <f>IF($C4404="",0,IFERROR(MATCH($C4404,Settings!$D$11:$D$18,0),0))</f>
        <v/>
      </c>
      <c r="P4404">
        <f>IF(LOWER(TRIM($J4404&amp;""))="x",1,0)</f>
        <v/>
      </c>
    </row>
    <row r="4405">
      <c r="A4405" s="49" t="n"/>
      <c r="B4405" s="50" t="n"/>
      <c r="C4405" s="50" t="n"/>
      <c r="D4405" s="50" t="n"/>
      <c r="E4405" s="50" t="n"/>
      <c r="F4405" s="51" t="n"/>
      <c r="G4405" s="51" t="n"/>
      <c r="H4405" s="51" t="n"/>
      <c r="I4405" s="51" t="n"/>
      <c r="J4405" s="50" t="n"/>
      <c r="K4405" s="52">
        <f>IF(OR($A4405="",$E4405=""),"",IF($P4405=1,0,N($E4405)*N($F4405)-N($G4405)+N($H4405)))</f>
        <v/>
      </c>
      <c r="L4405" s="52">
        <f>IF(K4405="","",IF($P4405=1,0,N($E4405)*IFERROR(INDEX(Products!$D$8:$D$307,MATCH($D4405,Products!$A$8:$A$307,0)),0)))</f>
        <v/>
      </c>
      <c r="M4405" s="52">
        <f>IF(OR(K4405="",$O4405=0),IF(K4405="","",0),IF($P4405=1,0,K4405*(N(INDEX(Settings!$E$11:$E$18,$O4405))+N(INDEX(Settings!$G$11:$G$18,$O4405)))+N(INDEX(Settings!$F$11:$F$18,$O4405))))</f>
        <v/>
      </c>
      <c r="N4405" s="53">
        <f>IF(K4405="","",K4405-L4405-M4405-N($I4405)-$P4405*N(Settings!$D$20))</f>
        <v/>
      </c>
      <c r="O4405">
        <f>IF($C4405="",0,IFERROR(MATCH($C4405,Settings!$D$11:$D$18,0),0))</f>
        <v/>
      </c>
      <c r="P4405">
        <f>IF(LOWER(TRIM($J4405&amp;""))="x",1,0)</f>
        <v/>
      </c>
    </row>
    <row r="4406">
      <c r="A4406" s="49" t="n"/>
      <c r="B4406" s="50" t="n"/>
      <c r="C4406" s="50" t="n"/>
      <c r="D4406" s="50" t="n"/>
      <c r="E4406" s="50" t="n"/>
      <c r="F4406" s="51" t="n"/>
      <c r="G4406" s="51" t="n"/>
      <c r="H4406" s="51" t="n"/>
      <c r="I4406" s="51" t="n"/>
      <c r="J4406" s="50" t="n"/>
      <c r="K4406" s="52">
        <f>IF(OR($A4406="",$E4406=""),"",IF($P4406=1,0,N($E4406)*N($F4406)-N($G4406)+N($H4406)))</f>
        <v/>
      </c>
      <c r="L4406" s="52">
        <f>IF(K4406="","",IF($P4406=1,0,N($E4406)*IFERROR(INDEX(Products!$D$8:$D$307,MATCH($D4406,Products!$A$8:$A$307,0)),0)))</f>
        <v/>
      </c>
      <c r="M4406" s="52">
        <f>IF(OR(K4406="",$O4406=0),IF(K4406="","",0),IF($P4406=1,0,K4406*(N(INDEX(Settings!$E$11:$E$18,$O4406))+N(INDEX(Settings!$G$11:$G$18,$O4406)))+N(INDEX(Settings!$F$11:$F$18,$O4406))))</f>
        <v/>
      </c>
      <c r="N4406" s="53">
        <f>IF(K4406="","",K4406-L4406-M4406-N($I4406)-$P4406*N(Settings!$D$20))</f>
        <v/>
      </c>
      <c r="O4406">
        <f>IF($C4406="",0,IFERROR(MATCH($C4406,Settings!$D$11:$D$18,0),0))</f>
        <v/>
      </c>
      <c r="P4406">
        <f>IF(LOWER(TRIM($J4406&amp;""))="x",1,0)</f>
        <v/>
      </c>
    </row>
    <row r="4407">
      <c r="A4407" s="49" t="n"/>
      <c r="B4407" s="50" t="n"/>
      <c r="C4407" s="50" t="n"/>
      <c r="D4407" s="50" t="n"/>
      <c r="E4407" s="50" t="n"/>
      <c r="F4407" s="51" t="n"/>
      <c r="G4407" s="51" t="n"/>
      <c r="H4407" s="51" t="n"/>
      <c r="I4407" s="51" t="n"/>
      <c r="J4407" s="50" t="n"/>
      <c r="K4407" s="52">
        <f>IF(OR($A4407="",$E4407=""),"",IF($P4407=1,0,N($E4407)*N($F4407)-N($G4407)+N($H4407)))</f>
        <v/>
      </c>
      <c r="L4407" s="52">
        <f>IF(K4407="","",IF($P4407=1,0,N($E4407)*IFERROR(INDEX(Products!$D$8:$D$307,MATCH($D4407,Products!$A$8:$A$307,0)),0)))</f>
        <v/>
      </c>
      <c r="M4407" s="52">
        <f>IF(OR(K4407="",$O4407=0),IF(K4407="","",0),IF($P4407=1,0,K4407*(N(INDEX(Settings!$E$11:$E$18,$O4407))+N(INDEX(Settings!$G$11:$G$18,$O4407)))+N(INDEX(Settings!$F$11:$F$18,$O4407))))</f>
        <v/>
      </c>
      <c r="N4407" s="53">
        <f>IF(K4407="","",K4407-L4407-M4407-N($I4407)-$P4407*N(Settings!$D$20))</f>
        <v/>
      </c>
      <c r="O4407">
        <f>IF($C4407="",0,IFERROR(MATCH($C4407,Settings!$D$11:$D$18,0),0))</f>
        <v/>
      </c>
      <c r="P4407">
        <f>IF(LOWER(TRIM($J4407&amp;""))="x",1,0)</f>
        <v/>
      </c>
    </row>
    <row r="4408">
      <c r="A4408" s="49" t="n"/>
      <c r="B4408" s="50" t="n"/>
      <c r="C4408" s="50" t="n"/>
      <c r="D4408" s="50" t="n"/>
      <c r="E4408" s="50" t="n"/>
      <c r="F4408" s="51" t="n"/>
      <c r="G4408" s="51" t="n"/>
      <c r="H4408" s="51" t="n"/>
      <c r="I4408" s="51" t="n"/>
      <c r="J4408" s="50" t="n"/>
      <c r="K4408" s="52">
        <f>IF(OR($A4408="",$E4408=""),"",IF($P4408=1,0,N($E4408)*N($F4408)-N($G4408)+N($H4408)))</f>
        <v/>
      </c>
      <c r="L4408" s="52">
        <f>IF(K4408="","",IF($P4408=1,0,N($E4408)*IFERROR(INDEX(Products!$D$8:$D$307,MATCH($D4408,Products!$A$8:$A$307,0)),0)))</f>
        <v/>
      </c>
      <c r="M4408" s="52">
        <f>IF(OR(K4408="",$O4408=0),IF(K4408="","",0),IF($P4408=1,0,K4408*(N(INDEX(Settings!$E$11:$E$18,$O4408))+N(INDEX(Settings!$G$11:$G$18,$O4408)))+N(INDEX(Settings!$F$11:$F$18,$O4408))))</f>
        <v/>
      </c>
      <c r="N4408" s="53">
        <f>IF(K4408="","",K4408-L4408-M4408-N($I4408)-$P4408*N(Settings!$D$20))</f>
        <v/>
      </c>
      <c r="O4408">
        <f>IF($C4408="",0,IFERROR(MATCH($C4408,Settings!$D$11:$D$18,0),0))</f>
        <v/>
      </c>
      <c r="P4408">
        <f>IF(LOWER(TRIM($J4408&amp;""))="x",1,0)</f>
        <v/>
      </c>
    </row>
    <row r="4409">
      <c r="A4409" s="49" t="n"/>
      <c r="B4409" s="50" t="n"/>
      <c r="C4409" s="50" t="n"/>
      <c r="D4409" s="50" t="n"/>
      <c r="E4409" s="50" t="n"/>
      <c r="F4409" s="51" t="n"/>
      <c r="G4409" s="51" t="n"/>
      <c r="H4409" s="51" t="n"/>
      <c r="I4409" s="51" t="n"/>
      <c r="J4409" s="50" t="n"/>
      <c r="K4409" s="52">
        <f>IF(OR($A4409="",$E4409=""),"",IF($P4409=1,0,N($E4409)*N($F4409)-N($G4409)+N($H4409)))</f>
        <v/>
      </c>
      <c r="L4409" s="52">
        <f>IF(K4409="","",IF($P4409=1,0,N($E4409)*IFERROR(INDEX(Products!$D$8:$D$307,MATCH($D4409,Products!$A$8:$A$307,0)),0)))</f>
        <v/>
      </c>
      <c r="M4409" s="52">
        <f>IF(OR(K4409="",$O4409=0),IF(K4409="","",0),IF($P4409=1,0,K4409*(N(INDEX(Settings!$E$11:$E$18,$O4409))+N(INDEX(Settings!$G$11:$G$18,$O4409)))+N(INDEX(Settings!$F$11:$F$18,$O4409))))</f>
        <v/>
      </c>
      <c r="N4409" s="53">
        <f>IF(K4409="","",K4409-L4409-M4409-N($I4409)-$P4409*N(Settings!$D$20))</f>
        <v/>
      </c>
      <c r="O4409">
        <f>IF($C4409="",0,IFERROR(MATCH($C4409,Settings!$D$11:$D$18,0),0))</f>
        <v/>
      </c>
      <c r="P4409">
        <f>IF(LOWER(TRIM($J4409&amp;""))="x",1,0)</f>
        <v/>
      </c>
    </row>
    <row r="4410">
      <c r="A4410" s="49" t="n"/>
      <c r="B4410" s="50" t="n"/>
      <c r="C4410" s="50" t="n"/>
      <c r="D4410" s="50" t="n"/>
      <c r="E4410" s="50" t="n"/>
      <c r="F4410" s="51" t="n"/>
      <c r="G4410" s="51" t="n"/>
      <c r="H4410" s="51" t="n"/>
      <c r="I4410" s="51" t="n"/>
      <c r="J4410" s="50" t="n"/>
      <c r="K4410" s="52">
        <f>IF(OR($A4410="",$E4410=""),"",IF($P4410=1,0,N($E4410)*N($F4410)-N($G4410)+N($H4410)))</f>
        <v/>
      </c>
      <c r="L4410" s="52">
        <f>IF(K4410="","",IF($P4410=1,0,N($E4410)*IFERROR(INDEX(Products!$D$8:$D$307,MATCH($D4410,Products!$A$8:$A$307,0)),0)))</f>
        <v/>
      </c>
      <c r="M4410" s="52">
        <f>IF(OR(K4410="",$O4410=0),IF(K4410="","",0),IF($P4410=1,0,K4410*(N(INDEX(Settings!$E$11:$E$18,$O4410))+N(INDEX(Settings!$G$11:$G$18,$O4410)))+N(INDEX(Settings!$F$11:$F$18,$O4410))))</f>
        <v/>
      </c>
      <c r="N4410" s="53">
        <f>IF(K4410="","",K4410-L4410-M4410-N($I4410)-$P4410*N(Settings!$D$20))</f>
        <v/>
      </c>
      <c r="O4410">
        <f>IF($C4410="",0,IFERROR(MATCH($C4410,Settings!$D$11:$D$18,0),0))</f>
        <v/>
      </c>
      <c r="P4410">
        <f>IF(LOWER(TRIM($J4410&amp;""))="x",1,0)</f>
        <v/>
      </c>
    </row>
    <row r="4411">
      <c r="A4411" s="49" t="n"/>
      <c r="B4411" s="50" t="n"/>
      <c r="C4411" s="50" t="n"/>
      <c r="D4411" s="50" t="n"/>
      <c r="E4411" s="50" t="n"/>
      <c r="F4411" s="51" t="n"/>
      <c r="G4411" s="51" t="n"/>
      <c r="H4411" s="51" t="n"/>
      <c r="I4411" s="51" t="n"/>
      <c r="J4411" s="50" t="n"/>
      <c r="K4411" s="52">
        <f>IF(OR($A4411="",$E4411=""),"",IF($P4411=1,0,N($E4411)*N($F4411)-N($G4411)+N($H4411)))</f>
        <v/>
      </c>
      <c r="L4411" s="52">
        <f>IF(K4411="","",IF($P4411=1,0,N($E4411)*IFERROR(INDEX(Products!$D$8:$D$307,MATCH($D4411,Products!$A$8:$A$307,0)),0)))</f>
        <v/>
      </c>
      <c r="M4411" s="52">
        <f>IF(OR(K4411="",$O4411=0),IF(K4411="","",0),IF($P4411=1,0,K4411*(N(INDEX(Settings!$E$11:$E$18,$O4411))+N(INDEX(Settings!$G$11:$G$18,$O4411)))+N(INDEX(Settings!$F$11:$F$18,$O4411))))</f>
        <v/>
      </c>
      <c r="N4411" s="53">
        <f>IF(K4411="","",K4411-L4411-M4411-N($I4411)-$P4411*N(Settings!$D$20))</f>
        <v/>
      </c>
      <c r="O4411">
        <f>IF($C4411="",0,IFERROR(MATCH($C4411,Settings!$D$11:$D$18,0),0))</f>
        <v/>
      </c>
      <c r="P4411">
        <f>IF(LOWER(TRIM($J4411&amp;""))="x",1,0)</f>
        <v/>
      </c>
    </row>
    <row r="4412">
      <c r="A4412" s="49" t="n"/>
      <c r="B4412" s="50" t="n"/>
      <c r="C4412" s="50" t="n"/>
      <c r="D4412" s="50" t="n"/>
      <c r="E4412" s="50" t="n"/>
      <c r="F4412" s="51" t="n"/>
      <c r="G4412" s="51" t="n"/>
      <c r="H4412" s="51" t="n"/>
      <c r="I4412" s="51" t="n"/>
      <c r="J4412" s="50" t="n"/>
      <c r="K4412" s="52">
        <f>IF(OR($A4412="",$E4412=""),"",IF($P4412=1,0,N($E4412)*N($F4412)-N($G4412)+N($H4412)))</f>
        <v/>
      </c>
      <c r="L4412" s="52">
        <f>IF(K4412="","",IF($P4412=1,0,N($E4412)*IFERROR(INDEX(Products!$D$8:$D$307,MATCH($D4412,Products!$A$8:$A$307,0)),0)))</f>
        <v/>
      </c>
      <c r="M4412" s="52">
        <f>IF(OR(K4412="",$O4412=0),IF(K4412="","",0),IF($P4412=1,0,K4412*(N(INDEX(Settings!$E$11:$E$18,$O4412))+N(INDEX(Settings!$G$11:$G$18,$O4412)))+N(INDEX(Settings!$F$11:$F$18,$O4412))))</f>
        <v/>
      </c>
      <c r="N4412" s="53">
        <f>IF(K4412="","",K4412-L4412-M4412-N($I4412)-$P4412*N(Settings!$D$20))</f>
        <v/>
      </c>
      <c r="O4412">
        <f>IF($C4412="",0,IFERROR(MATCH($C4412,Settings!$D$11:$D$18,0),0))</f>
        <v/>
      </c>
      <c r="P4412">
        <f>IF(LOWER(TRIM($J4412&amp;""))="x",1,0)</f>
        <v/>
      </c>
    </row>
    <row r="4413">
      <c r="A4413" s="49" t="n"/>
      <c r="B4413" s="50" t="n"/>
      <c r="C4413" s="50" t="n"/>
      <c r="D4413" s="50" t="n"/>
      <c r="E4413" s="50" t="n"/>
      <c r="F4413" s="51" t="n"/>
      <c r="G4413" s="51" t="n"/>
      <c r="H4413" s="51" t="n"/>
      <c r="I4413" s="51" t="n"/>
      <c r="J4413" s="50" t="n"/>
      <c r="K4413" s="52">
        <f>IF(OR($A4413="",$E4413=""),"",IF($P4413=1,0,N($E4413)*N($F4413)-N($G4413)+N($H4413)))</f>
        <v/>
      </c>
      <c r="L4413" s="52">
        <f>IF(K4413="","",IF($P4413=1,0,N($E4413)*IFERROR(INDEX(Products!$D$8:$D$307,MATCH($D4413,Products!$A$8:$A$307,0)),0)))</f>
        <v/>
      </c>
      <c r="M4413" s="52">
        <f>IF(OR(K4413="",$O4413=0),IF(K4413="","",0),IF($P4413=1,0,K4413*(N(INDEX(Settings!$E$11:$E$18,$O4413))+N(INDEX(Settings!$G$11:$G$18,$O4413)))+N(INDEX(Settings!$F$11:$F$18,$O4413))))</f>
        <v/>
      </c>
      <c r="N4413" s="53">
        <f>IF(K4413="","",K4413-L4413-M4413-N($I4413)-$P4413*N(Settings!$D$20))</f>
        <v/>
      </c>
      <c r="O4413">
        <f>IF($C4413="",0,IFERROR(MATCH($C4413,Settings!$D$11:$D$18,0),0))</f>
        <v/>
      </c>
      <c r="P4413">
        <f>IF(LOWER(TRIM($J4413&amp;""))="x",1,0)</f>
        <v/>
      </c>
    </row>
    <row r="4414">
      <c r="A4414" s="49" t="n"/>
      <c r="B4414" s="50" t="n"/>
      <c r="C4414" s="50" t="n"/>
      <c r="D4414" s="50" t="n"/>
      <c r="E4414" s="50" t="n"/>
      <c r="F4414" s="51" t="n"/>
      <c r="G4414" s="51" t="n"/>
      <c r="H4414" s="51" t="n"/>
      <c r="I4414" s="51" t="n"/>
      <c r="J4414" s="50" t="n"/>
      <c r="K4414" s="52">
        <f>IF(OR($A4414="",$E4414=""),"",IF($P4414=1,0,N($E4414)*N($F4414)-N($G4414)+N($H4414)))</f>
        <v/>
      </c>
      <c r="L4414" s="52">
        <f>IF(K4414="","",IF($P4414=1,0,N($E4414)*IFERROR(INDEX(Products!$D$8:$D$307,MATCH($D4414,Products!$A$8:$A$307,0)),0)))</f>
        <v/>
      </c>
      <c r="M4414" s="52">
        <f>IF(OR(K4414="",$O4414=0),IF(K4414="","",0),IF($P4414=1,0,K4414*(N(INDEX(Settings!$E$11:$E$18,$O4414))+N(INDEX(Settings!$G$11:$G$18,$O4414)))+N(INDEX(Settings!$F$11:$F$18,$O4414))))</f>
        <v/>
      </c>
      <c r="N4414" s="53">
        <f>IF(K4414="","",K4414-L4414-M4414-N($I4414)-$P4414*N(Settings!$D$20))</f>
        <v/>
      </c>
      <c r="O4414">
        <f>IF($C4414="",0,IFERROR(MATCH($C4414,Settings!$D$11:$D$18,0),0))</f>
        <v/>
      </c>
      <c r="P4414">
        <f>IF(LOWER(TRIM($J4414&amp;""))="x",1,0)</f>
        <v/>
      </c>
    </row>
    <row r="4415">
      <c r="A4415" s="49" t="n"/>
      <c r="B4415" s="50" t="n"/>
      <c r="C4415" s="50" t="n"/>
      <c r="D4415" s="50" t="n"/>
      <c r="E4415" s="50" t="n"/>
      <c r="F4415" s="51" t="n"/>
      <c r="G4415" s="51" t="n"/>
      <c r="H4415" s="51" t="n"/>
      <c r="I4415" s="51" t="n"/>
      <c r="J4415" s="50" t="n"/>
      <c r="K4415" s="52">
        <f>IF(OR($A4415="",$E4415=""),"",IF($P4415=1,0,N($E4415)*N($F4415)-N($G4415)+N($H4415)))</f>
        <v/>
      </c>
      <c r="L4415" s="52">
        <f>IF(K4415="","",IF($P4415=1,0,N($E4415)*IFERROR(INDEX(Products!$D$8:$D$307,MATCH($D4415,Products!$A$8:$A$307,0)),0)))</f>
        <v/>
      </c>
      <c r="M4415" s="52">
        <f>IF(OR(K4415="",$O4415=0),IF(K4415="","",0),IF($P4415=1,0,K4415*(N(INDEX(Settings!$E$11:$E$18,$O4415))+N(INDEX(Settings!$G$11:$G$18,$O4415)))+N(INDEX(Settings!$F$11:$F$18,$O4415))))</f>
        <v/>
      </c>
      <c r="N4415" s="53">
        <f>IF(K4415="","",K4415-L4415-M4415-N($I4415)-$P4415*N(Settings!$D$20))</f>
        <v/>
      </c>
      <c r="O4415">
        <f>IF($C4415="",0,IFERROR(MATCH($C4415,Settings!$D$11:$D$18,0),0))</f>
        <v/>
      </c>
      <c r="P4415">
        <f>IF(LOWER(TRIM($J4415&amp;""))="x",1,0)</f>
        <v/>
      </c>
    </row>
    <row r="4416">
      <c r="A4416" s="49" t="n"/>
      <c r="B4416" s="50" t="n"/>
      <c r="C4416" s="50" t="n"/>
      <c r="D4416" s="50" t="n"/>
      <c r="E4416" s="50" t="n"/>
      <c r="F4416" s="51" t="n"/>
      <c r="G4416" s="51" t="n"/>
      <c r="H4416" s="51" t="n"/>
      <c r="I4416" s="51" t="n"/>
      <c r="J4416" s="50" t="n"/>
      <c r="K4416" s="52">
        <f>IF(OR($A4416="",$E4416=""),"",IF($P4416=1,0,N($E4416)*N($F4416)-N($G4416)+N($H4416)))</f>
        <v/>
      </c>
      <c r="L4416" s="52">
        <f>IF(K4416="","",IF($P4416=1,0,N($E4416)*IFERROR(INDEX(Products!$D$8:$D$307,MATCH($D4416,Products!$A$8:$A$307,0)),0)))</f>
        <v/>
      </c>
      <c r="M4416" s="52">
        <f>IF(OR(K4416="",$O4416=0),IF(K4416="","",0),IF($P4416=1,0,K4416*(N(INDEX(Settings!$E$11:$E$18,$O4416))+N(INDEX(Settings!$G$11:$G$18,$O4416)))+N(INDEX(Settings!$F$11:$F$18,$O4416))))</f>
        <v/>
      </c>
      <c r="N4416" s="53">
        <f>IF(K4416="","",K4416-L4416-M4416-N($I4416)-$P4416*N(Settings!$D$20))</f>
        <v/>
      </c>
      <c r="O4416">
        <f>IF($C4416="",0,IFERROR(MATCH($C4416,Settings!$D$11:$D$18,0),0))</f>
        <v/>
      </c>
      <c r="P4416">
        <f>IF(LOWER(TRIM($J4416&amp;""))="x",1,0)</f>
        <v/>
      </c>
    </row>
    <row r="4417">
      <c r="A4417" s="49" t="n"/>
      <c r="B4417" s="50" t="n"/>
      <c r="C4417" s="50" t="n"/>
      <c r="D4417" s="50" t="n"/>
      <c r="E4417" s="50" t="n"/>
      <c r="F4417" s="51" t="n"/>
      <c r="G4417" s="51" t="n"/>
      <c r="H4417" s="51" t="n"/>
      <c r="I4417" s="51" t="n"/>
      <c r="J4417" s="50" t="n"/>
      <c r="K4417" s="52">
        <f>IF(OR($A4417="",$E4417=""),"",IF($P4417=1,0,N($E4417)*N($F4417)-N($G4417)+N($H4417)))</f>
        <v/>
      </c>
      <c r="L4417" s="52">
        <f>IF(K4417="","",IF($P4417=1,0,N($E4417)*IFERROR(INDEX(Products!$D$8:$D$307,MATCH($D4417,Products!$A$8:$A$307,0)),0)))</f>
        <v/>
      </c>
      <c r="M4417" s="52">
        <f>IF(OR(K4417="",$O4417=0),IF(K4417="","",0),IF($P4417=1,0,K4417*(N(INDEX(Settings!$E$11:$E$18,$O4417))+N(INDEX(Settings!$G$11:$G$18,$O4417)))+N(INDEX(Settings!$F$11:$F$18,$O4417))))</f>
        <v/>
      </c>
      <c r="N4417" s="53">
        <f>IF(K4417="","",K4417-L4417-M4417-N($I4417)-$P4417*N(Settings!$D$20))</f>
        <v/>
      </c>
      <c r="O4417">
        <f>IF($C4417="",0,IFERROR(MATCH($C4417,Settings!$D$11:$D$18,0),0))</f>
        <v/>
      </c>
      <c r="P4417">
        <f>IF(LOWER(TRIM($J4417&amp;""))="x",1,0)</f>
        <v/>
      </c>
    </row>
    <row r="4418">
      <c r="A4418" s="49" t="n"/>
      <c r="B4418" s="50" t="n"/>
      <c r="C4418" s="50" t="n"/>
      <c r="D4418" s="50" t="n"/>
      <c r="E4418" s="50" t="n"/>
      <c r="F4418" s="51" t="n"/>
      <c r="G4418" s="51" t="n"/>
      <c r="H4418" s="51" t="n"/>
      <c r="I4418" s="51" t="n"/>
      <c r="J4418" s="50" t="n"/>
      <c r="K4418" s="52">
        <f>IF(OR($A4418="",$E4418=""),"",IF($P4418=1,0,N($E4418)*N($F4418)-N($G4418)+N($H4418)))</f>
        <v/>
      </c>
      <c r="L4418" s="52">
        <f>IF(K4418="","",IF($P4418=1,0,N($E4418)*IFERROR(INDEX(Products!$D$8:$D$307,MATCH($D4418,Products!$A$8:$A$307,0)),0)))</f>
        <v/>
      </c>
      <c r="M4418" s="52">
        <f>IF(OR(K4418="",$O4418=0),IF(K4418="","",0),IF($P4418=1,0,K4418*(N(INDEX(Settings!$E$11:$E$18,$O4418))+N(INDEX(Settings!$G$11:$G$18,$O4418)))+N(INDEX(Settings!$F$11:$F$18,$O4418))))</f>
        <v/>
      </c>
      <c r="N4418" s="53">
        <f>IF(K4418="","",K4418-L4418-M4418-N($I4418)-$P4418*N(Settings!$D$20))</f>
        <v/>
      </c>
      <c r="O4418">
        <f>IF($C4418="",0,IFERROR(MATCH($C4418,Settings!$D$11:$D$18,0),0))</f>
        <v/>
      </c>
      <c r="P4418">
        <f>IF(LOWER(TRIM($J4418&amp;""))="x",1,0)</f>
        <v/>
      </c>
    </row>
    <row r="4419">
      <c r="A4419" s="49" t="n"/>
      <c r="B4419" s="50" t="n"/>
      <c r="C4419" s="50" t="n"/>
      <c r="D4419" s="50" t="n"/>
      <c r="E4419" s="50" t="n"/>
      <c r="F4419" s="51" t="n"/>
      <c r="G4419" s="51" t="n"/>
      <c r="H4419" s="51" t="n"/>
      <c r="I4419" s="51" t="n"/>
      <c r="J4419" s="50" t="n"/>
      <c r="K4419" s="52">
        <f>IF(OR($A4419="",$E4419=""),"",IF($P4419=1,0,N($E4419)*N($F4419)-N($G4419)+N($H4419)))</f>
        <v/>
      </c>
      <c r="L4419" s="52">
        <f>IF(K4419="","",IF($P4419=1,0,N($E4419)*IFERROR(INDEX(Products!$D$8:$D$307,MATCH($D4419,Products!$A$8:$A$307,0)),0)))</f>
        <v/>
      </c>
      <c r="M4419" s="52">
        <f>IF(OR(K4419="",$O4419=0),IF(K4419="","",0),IF($P4419=1,0,K4419*(N(INDEX(Settings!$E$11:$E$18,$O4419))+N(INDEX(Settings!$G$11:$G$18,$O4419)))+N(INDEX(Settings!$F$11:$F$18,$O4419))))</f>
        <v/>
      </c>
      <c r="N4419" s="53">
        <f>IF(K4419="","",K4419-L4419-M4419-N($I4419)-$P4419*N(Settings!$D$20))</f>
        <v/>
      </c>
      <c r="O4419">
        <f>IF($C4419="",0,IFERROR(MATCH($C4419,Settings!$D$11:$D$18,0),0))</f>
        <v/>
      </c>
      <c r="P4419">
        <f>IF(LOWER(TRIM($J4419&amp;""))="x",1,0)</f>
        <v/>
      </c>
    </row>
    <row r="4420">
      <c r="A4420" s="49" t="n"/>
      <c r="B4420" s="50" t="n"/>
      <c r="C4420" s="50" t="n"/>
      <c r="D4420" s="50" t="n"/>
      <c r="E4420" s="50" t="n"/>
      <c r="F4420" s="51" t="n"/>
      <c r="G4420" s="51" t="n"/>
      <c r="H4420" s="51" t="n"/>
      <c r="I4420" s="51" t="n"/>
      <c r="J4420" s="50" t="n"/>
      <c r="K4420" s="52">
        <f>IF(OR($A4420="",$E4420=""),"",IF($P4420=1,0,N($E4420)*N($F4420)-N($G4420)+N($H4420)))</f>
        <v/>
      </c>
      <c r="L4420" s="52">
        <f>IF(K4420="","",IF($P4420=1,0,N($E4420)*IFERROR(INDEX(Products!$D$8:$D$307,MATCH($D4420,Products!$A$8:$A$307,0)),0)))</f>
        <v/>
      </c>
      <c r="M4420" s="52">
        <f>IF(OR(K4420="",$O4420=0),IF(K4420="","",0),IF($P4420=1,0,K4420*(N(INDEX(Settings!$E$11:$E$18,$O4420))+N(INDEX(Settings!$G$11:$G$18,$O4420)))+N(INDEX(Settings!$F$11:$F$18,$O4420))))</f>
        <v/>
      </c>
      <c r="N4420" s="53">
        <f>IF(K4420="","",K4420-L4420-M4420-N($I4420)-$P4420*N(Settings!$D$20))</f>
        <v/>
      </c>
      <c r="O4420">
        <f>IF($C4420="",0,IFERROR(MATCH($C4420,Settings!$D$11:$D$18,0),0))</f>
        <v/>
      </c>
      <c r="P4420">
        <f>IF(LOWER(TRIM($J4420&amp;""))="x",1,0)</f>
        <v/>
      </c>
    </row>
    <row r="4421">
      <c r="A4421" s="49" t="n"/>
      <c r="B4421" s="50" t="n"/>
      <c r="C4421" s="50" t="n"/>
      <c r="D4421" s="50" t="n"/>
      <c r="E4421" s="50" t="n"/>
      <c r="F4421" s="51" t="n"/>
      <c r="G4421" s="51" t="n"/>
      <c r="H4421" s="51" t="n"/>
      <c r="I4421" s="51" t="n"/>
      <c r="J4421" s="50" t="n"/>
      <c r="K4421" s="52">
        <f>IF(OR($A4421="",$E4421=""),"",IF($P4421=1,0,N($E4421)*N($F4421)-N($G4421)+N($H4421)))</f>
        <v/>
      </c>
      <c r="L4421" s="52">
        <f>IF(K4421="","",IF($P4421=1,0,N($E4421)*IFERROR(INDEX(Products!$D$8:$D$307,MATCH($D4421,Products!$A$8:$A$307,0)),0)))</f>
        <v/>
      </c>
      <c r="M4421" s="52">
        <f>IF(OR(K4421="",$O4421=0),IF(K4421="","",0),IF($P4421=1,0,K4421*(N(INDEX(Settings!$E$11:$E$18,$O4421))+N(INDEX(Settings!$G$11:$G$18,$O4421)))+N(INDEX(Settings!$F$11:$F$18,$O4421))))</f>
        <v/>
      </c>
      <c r="N4421" s="53">
        <f>IF(K4421="","",K4421-L4421-M4421-N($I4421)-$P4421*N(Settings!$D$20))</f>
        <v/>
      </c>
      <c r="O4421">
        <f>IF($C4421="",0,IFERROR(MATCH($C4421,Settings!$D$11:$D$18,0),0))</f>
        <v/>
      </c>
      <c r="P4421">
        <f>IF(LOWER(TRIM($J4421&amp;""))="x",1,0)</f>
        <v/>
      </c>
    </row>
    <row r="4422">
      <c r="A4422" s="49" t="n"/>
      <c r="B4422" s="50" t="n"/>
      <c r="C4422" s="50" t="n"/>
      <c r="D4422" s="50" t="n"/>
      <c r="E4422" s="50" t="n"/>
      <c r="F4422" s="51" t="n"/>
      <c r="G4422" s="51" t="n"/>
      <c r="H4422" s="51" t="n"/>
      <c r="I4422" s="51" t="n"/>
      <c r="J4422" s="50" t="n"/>
      <c r="K4422" s="52">
        <f>IF(OR($A4422="",$E4422=""),"",IF($P4422=1,0,N($E4422)*N($F4422)-N($G4422)+N($H4422)))</f>
        <v/>
      </c>
      <c r="L4422" s="52">
        <f>IF(K4422="","",IF($P4422=1,0,N($E4422)*IFERROR(INDEX(Products!$D$8:$D$307,MATCH($D4422,Products!$A$8:$A$307,0)),0)))</f>
        <v/>
      </c>
      <c r="M4422" s="52">
        <f>IF(OR(K4422="",$O4422=0),IF(K4422="","",0),IF($P4422=1,0,K4422*(N(INDEX(Settings!$E$11:$E$18,$O4422))+N(INDEX(Settings!$G$11:$G$18,$O4422)))+N(INDEX(Settings!$F$11:$F$18,$O4422))))</f>
        <v/>
      </c>
      <c r="N4422" s="53">
        <f>IF(K4422="","",K4422-L4422-M4422-N($I4422)-$P4422*N(Settings!$D$20))</f>
        <v/>
      </c>
      <c r="O4422">
        <f>IF($C4422="",0,IFERROR(MATCH($C4422,Settings!$D$11:$D$18,0),0))</f>
        <v/>
      </c>
      <c r="P4422">
        <f>IF(LOWER(TRIM($J4422&amp;""))="x",1,0)</f>
        <v/>
      </c>
    </row>
    <row r="4423">
      <c r="A4423" s="49" t="n"/>
      <c r="B4423" s="50" t="n"/>
      <c r="C4423" s="50" t="n"/>
      <c r="D4423" s="50" t="n"/>
      <c r="E4423" s="50" t="n"/>
      <c r="F4423" s="51" t="n"/>
      <c r="G4423" s="51" t="n"/>
      <c r="H4423" s="51" t="n"/>
      <c r="I4423" s="51" t="n"/>
      <c r="J4423" s="50" t="n"/>
      <c r="K4423" s="52">
        <f>IF(OR($A4423="",$E4423=""),"",IF($P4423=1,0,N($E4423)*N($F4423)-N($G4423)+N($H4423)))</f>
        <v/>
      </c>
      <c r="L4423" s="52">
        <f>IF(K4423="","",IF($P4423=1,0,N($E4423)*IFERROR(INDEX(Products!$D$8:$D$307,MATCH($D4423,Products!$A$8:$A$307,0)),0)))</f>
        <v/>
      </c>
      <c r="M4423" s="52">
        <f>IF(OR(K4423="",$O4423=0),IF(K4423="","",0),IF($P4423=1,0,K4423*(N(INDEX(Settings!$E$11:$E$18,$O4423))+N(INDEX(Settings!$G$11:$G$18,$O4423)))+N(INDEX(Settings!$F$11:$F$18,$O4423))))</f>
        <v/>
      </c>
      <c r="N4423" s="53">
        <f>IF(K4423="","",K4423-L4423-M4423-N($I4423)-$P4423*N(Settings!$D$20))</f>
        <v/>
      </c>
      <c r="O4423">
        <f>IF($C4423="",0,IFERROR(MATCH($C4423,Settings!$D$11:$D$18,0),0))</f>
        <v/>
      </c>
      <c r="P4423">
        <f>IF(LOWER(TRIM($J4423&amp;""))="x",1,0)</f>
        <v/>
      </c>
    </row>
    <row r="4424">
      <c r="A4424" s="49" t="n"/>
      <c r="B4424" s="50" t="n"/>
      <c r="C4424" s="50" t="n"/>
      <c r="D4424" s="50" t="n"/>
      <c r="E4424" s="50" t="n"/>
      <c r="F4424" s="51" t="n"/>
      <c r="G4424" s="51" t="n"/>
      <c r="H4424" s="51" t="n"/>
      <c r="I4424" s="51" t="n"/>
      <c r="J4424" s="50" t="n"/>
      <c r="K4424" s="52">
        <f>IF(OR($A4424="",$E4424=""),"",IF($P4424=1,0,N($E4424)*N($F4424)-N($G4424)+N($H4424)))</f>
        <v/>
      </c>
      <c r="L4424" s="52">
        <f>IF(K4424="","",IF($P4424=1,0,N($E4424)*IFERROR(INDEX(Products!$D$8:$D$307,MATCH($D4424,Products!$A$8:$A$307,0)),0)))</f>
        <v/>
      </c>
      <c r="M4424" s="52">
        <f>IF(OR(K4424="",$O4424=0),IF(K4424="","",0),IF($P4424=1,0,K4424*(N(INDEX(Settings!$E$11:$E$18,$O4424))+N(INDEX(Settings!$G$11:$G$18,$O4424)))+N(INDEX(Settings!$F$11:$F$18,$O4424))))</f>
        <v/>
      </c>
      <c r="N4424" s="53">
        <f>IF(K4424="","",K4424-L4424-M4424-N($I4424)-$P4424*N(Settings!$D$20))</f>
        <v/>
      </c>
      <c r="O4424">
        <f>IF($C4424="",0,IFERROR(MATCH($C4424,Settings!$D$11:$D$18,0),0))</f>
        <v/>
      </c>
      <c r="P4424">
        <f>IF(LOWER(TRIM($J4424&amp;""))="x",1,0)</f>
        <v/>
      </c>
    </row>
    <row r="4425">
      <c r="A4425" s="49" t="n"/>
      <c r="B4425" s="50" t="n"/>
      <c r="C4425" s="50" t="n"/>
      <c r="D4425" s="50" t="n"/>
      <c r="E4425" s="50" t="n"/>
      <c r="F4425" s="51" t="n"/>
      <c r="G4425" s="51" t="n"/>
      <c r="H4425" s="51" t="n"/>
      <c r="I4425" s="51" t="n"/>
      <c r="J4425" s="50" t="n"/>
      <c r="K4425" s="52">
        <f>IF(OR($A4425="",$E4425=""),"",IF($P4425=1,0,N($E4425)*N($F4425)-N($G4425)+N($H4425)))</f>
        <v/>
      </c>
      <c r="L4425" s="52">
        <f>IF(K4425="","",IF($P4425=1,0,N($E4425)*IFERROR(INDEX(Products!$D$8:$D$307,MATCH($D4425,Products!$A$8:$A$307,0)),0)))</f>
        <v/>
      </c>
      <c r="M4425" s="52">
        <f>IF(OR(K4425="",$O4425=0),IF(K4425="","",0),IF($P4425=1,0,K4425*(N(INDEX(Settings!$E$11:$E$18,$O4425))+N(INDEX(Settings!$G$11:$G$18,$O4425)))+N(INDEX(Settings!$F$11:$F$18,$O4425))))</f>
        <v/>
      </c>
      <c r="N4425" s="53">
        <f>IF(K4425="","",K4425-L4425-M4425-N($I4425)-$P4425*N(Settings!$D$20))</f>
        <v/>
      </c>
      <c r="O4425">
        <f>IF($C4425="",0,IFERROR(MATCH($C4425,Settings!$D$11:$D$18,0),0))</f>
        <v/>
      </c>
      <c r="P4425">
        <f>IF(LOWER(TRIM($J4425&amp;""))="x",1,0)</f>
        <v/>
      </c>
    </row>
    <row r="4426">
      <c r="A4426" s="49" t="n"/>
      <c r="B4426" s="50" t="n"/>
      <c r="C4426" s="50" t="n"/>
      <c r="D4426" s="50" t="n"/>
      <c r="E4426" s="50" t="n"/>
      <c r="F4426" s="51" t="n"/>
      <c r="G4426" s="51" t="n"/>
      <c r="H4426" s="51" t="n"/>
      <c r="I4426" s="51" t="n"/>
      <c r="J4426" s="50" t="n"/>
      <c r="K4426" s="52">
        <f>IF(OR($A4426="",$E4426=""),"",IF($P4426=1,0,N($E4426)*N($F4426)-N($G4426)+N($H4426)))</f>
        <v/>
      </c>
      <c r="L4426" s="52">
        <f>IF(K4426="","",IF($P4426=1,0,N($E4426)*IFERROR(INDEX(Products!$D$8:$D$307,MATCH($D4426,Products!$A$8:$A$307,0)),0)))</f>
        <v/>
      </c>
      <c r="M4426" s="52">
        <f>IF(OR(K4426="",$O4426=0),IF(K4426="","",0),IF($P4426=1,0,K4426*(N(INDEX(Settings!$E$11:$E$18,$O4426))+N(INDEX(Settings!$G$11:$G$18,$O4426)))+N(INDEX(Settings!$F$11:$F$18,$O4426))))</f>
        <v/>
      </c>
      <c r="N4426" s="53">
        <f>IF(K4426="","",K4426-L4426-M4426-N($I4426)-$P4426*N(Settings!$D$20))</f>
        <v/>
      </c>
      <c r="O4426">
        <f>IF($C4426="",0,IFERROR(MATCH($C4426,Settings!$D$11:$D$18,0),0))</f>
        <v/>
      </c>
      <c r="P4426">
        <f>IF(LOWER(TRIM($J4426&amp;""))="x",1,0)</f>
        <v/>
      </c>
    </row>
    <row r="4427">
      <c r="A4427" s="49" t="n"/>
      <c r="B4427" s="50" t="n"/>
      <c r="C4427" s="50" t="n"/>
      <c r="D4427" s="50" t="n"/>
      <c r="E4427" s="50" t="n"/>
      <c r="F4427" s="51" t="n"/>
      <c r="G4427" s="51" t="n"/>
      <c r="H4427" s="51" t="n"/>
      <c r="I4427" s="51" t="n"/>
      <c r="J4427" s="50" t="n"/>
      <c r="K4427" s="52">
        <f>IF(OR($A4427="",$E4427=""),"",IF($P4427=1,0,N($E4427)*N($F4427)-N($G4427)+N($H4427)))</f>
        <v/>
      </c>
      <c r="L4427" s="52">
        <f>IF(K4427="","",IF($P4427=1,0,N($E4427)*IFERROR(INDEX(Products!$D$8:$D$307,MATCH($D4427,Products!$A$8:$A$307,0)),0)))</f>
        <v/>
      </c>
      <c r="M4427" s="52">
        <f>IF(OR(K4427="",$O4427=0),IF(K4427="","",0),IF($P4427=1,0,K4427*(N(INDEX(Settings!$E$11:$E$18,$O4427))+N(INDEX(Settings!$G$11:$G$18,$O4427)))+N(INDEX(Settings!$F$11:$F$18,$O4427))))</f>
        <v/>
      </c>
      <c r="N4427" s="53">
        <f>IF(K4427="","",K4427-L4427-M4427-N($I4427)-$P4427*N(Settings!$D$20))</f>
        <v/>
      </c>
      <c r="O4427">
        <f>IF($C4427="",0,IFERROR(MATCH($C4427,Settings!$D$11:$D$18,0),0))</f>
        <v/>
      </c>
      <c r="P4427">
        <f>IF(LOWER(TRIM($J4427&amp;""))="x",1,0)</f>
        <v/>
      </c>
    </row>
    <row r="4428">
      <c r="A4428" s="49" t="n"/>
      <c r="B4428" s="50" t="n"/>
      <c r="C4428" s="50" t="n"/>
      <c r="D4428" s="50" t="n"/>
      <c r="E4428" s="50" t="n"/>
      <c r="F4428" s="51" t="n"/>
      <c r="G4428" s="51" t="n"/>
      <c r="H4428" s="51" t="n"/>
      <c r="I4428" s="51" t="n"/>
      <c r="J4428" s="50" t="n"/>
      <c r="K4428" s="52">
        <f>IF(OR($A4428="",$E4428=""),"",IF($P4428=1,0,N($E4428)*N($F4428)-N($G4428)+N($H4428)))</f>
        <v/>
      </c>
      <c r="L4428" s="52">
        <f>IF(K4428="","",IF($P4428=1,0,N($E4428)*IFERROR(INDEX(Products!$D$8:$D$307,MATCH($D4428,Products!$A$8:$A$307,0)),0)))</f>
        <v/>
      </c>
      <c r="M4428" s="52">
        <f>IF(OR(K4428="",$O4428=0),IF(K4428="","",0),IF($P4428=1,0,K4428*(N(INDEX(Settings!$E$11:$E$18,$O4428))+N(INDEX(Settings!$G$11:$G$18,$O4428)))+N(INDEX(Settings!$F$11:$F$18,$O4428))))</f>
        <v/>
      </c>
      <c r="N4428" s="53">
        <f>IF(K4428="","",K4428-L4428-M4428-N($I4428)-$P4428*N(Settings!$D$20))</f>
        <v/>
      </c>
      <c r="O4428">
        <f>IF($C4428="",0,IFERROR(MATCH($C4428,Settings!$D$11:$D$18,0),0))</f>
        <v/>
      </c>
      <c r="P4428">
        <f>IF(LOWER(TRIM($J4428&amp;""))="x",1,0)</f>
        <v/>
      </c>
    </row>
    <row r="4429">
      <c r="A4429" s="49" t="n"/>
      <c r="B4429" s="50" t="n"/>
      <c r="C4429" s="50" t="n"/>
      <c r="D4429" s="50" t="n"/>
      <c r="E4429" s="50" t="n"/>
      <c r="F4429" s="51" t="n"/>
      <c r="G4429" s="51" t="n"/>
      <c r="H4429" s="51" t="n"/>
      <c r="I4429" s="51" t="n"/>
      <c r="J4429" s="50" t="n"/>
      <c r="K4429" s="52">
        <f>IF(OR($A4429="",$E4429=""),"",IF($P4429=1,0,N($E4429)*N($F4429)-N($G4429)+N($H4429)))</f>
        <v/>
      </c>
      <c r="L4429" s="52">
        <f>IF(K4429="","",IF($P4429=1,0,N($E4429)*IFERROR(INDEX(Products!$D$8:$D$307,MATCH($D4429,Products!$A$8:$A$307,0)),0)))</f>
        <v/>
      </c>
      <c r="M4429" s="52">
        <f>IF(OR(K4429="",$O4429=0),IF(K4429="","",0),IF($P4429=1,0,K4429*(N(INDEX(Settings!$E$11:$E$18,$O4429))+N(INDEX(Settings!$G$11:$G$18,$O4429)))+N(INDEX(Settings!$F$11:$F$18,$O4429))))</f>
        <v/>
      </c>
      <c r="N4429" s="53">
        <f>IF(K4429="","",K4429-L4429-M4429-N($I4429)-$P4429*N(Settings!$D$20))</f>
        <v/>
      </c>
      <c r="O4429">
        <f>IF($C4429="",0,IFERROR(MATCH($C4429,Settings!$D$11:$D$18,0),0))</f>
        <v/>
      </c>
      <c r="P4429">
        <f>IF(LOWER(TRIM($J4429&amp;""))="x",1,0)</f>
        <v/>
      </c>
    </row>
    <row r="4430">
      <c r="A4430" s="49" t="n"/>
      <c r="B4430" s="50" t="n"/>
      <c r="C4430" s="50" t="n"/>
      <c r="D4430" s="50" t="n"/>
      <c r="E4430" s="50" t="n"/>
      <c r="F4430" s="51" t="n"/>
      <c r="G4430" s="51" t="n"/>
      <c r="H4430" s="51" t="n"/>
      <c r="I4430" s="51" t="n"/>
      <c r="J4430" s="50" t="n"/>
      <c r="K4430" s="52">
        <f>IF(OR($A4430="",$E4430=""),"",IF($P4430=1,0,N($E4430)*N($F4430)-N($G4430)+N($H4430)))</f>
        <v/>
      </c>
      <c r="L4430" s="52">
        <f>IF(K4430="","",IF($P4430=1,0,N($E4430)*IFERROR(INDEX(Products!$D$8:$D$307,MATCH($D4430,Products!$A$8:$A$307,0)),0)))</f>
        <v/>
      </c>
      <c r="M4430" s="52">
        <f>IF(OR(K4430="",$O4430=0),IF(K4430="","",0),IF($P4430=1,0,K4430*(N(INDEX(Settings!$E$11:$E$18,$O4430))+N(INDEX(Settings!$G$11:$G$18,$O4430)))+N(INDEX(Settings!$F$11:$F$18,$O4430))))</f>
        <v/>
      </c>
      <c r="N4430" s="53">
        <f>IF(K4430="","",K4430-L4430-M4430-N($I4430)-$P4430*N(Settings!$D$20))</f>
        <v/>
      </c>
      <c r="O4430">
        <f>IF($C4430="",0,IFERROR(MATCH($C4430,Settings!$D$11:$D$18,0),0))</f>
        <v/>
      </c>
      <c r="P4430">
        <f>IF(LOWER(TRIM($J4430&amp;""))="x",1,0)</f>
        <v/>
      </c>
    </row>
    <row r="4431">
      <c r="A4431" s="49" t="n"/>
      <c r="B4431" s="50" t="n"/>
      <c r="C4431" s="50" t="n"/>
      <c r="D4431" s="50" t="n"/>
      <c r="E4431" s="50" t="n"/>
      <c r="F4431" s="51" t="n"/>
      <c r="G4431" s="51" t="n"/>
      <c r="H4431" s="51" t="n"/>
      <c r="I4431" s="51" t="n"/>
      <c r="J4431" s="50" t="n"/>
      <c r="K4431" s="52">
        <f>IF(OR($A4431="",$E4431=""),"",IF($P4431=1,0,N($E4431)*N($F4431)-N($G4431)+N($H4431)))</f>
        <v/>
      </c>
      <c r="L4431" s="52">
        <f>IF(K4431="","",IF($P4431=1,0,N($E4431)*IFERROR(INDEX(Products!$D$8:$D$307,MATCH($D4431,Products!$A$8:$A$307,0)),0)))</f>
        <v/>
      </c>
      <c r="M4431" s="52">
        <f>IF(OR(K4431="",$O4431=0),IF(K4431="","",0),IF($P4431=1,0,K4431*(N(INDEX(Settings!$E$11:$E$18,$O4431))+N(INDEX(Settings!$G$11:$G$18,$O4431)))+N(INDEX(Settings!$F$11:$F$18,$O4431))))</f>
        <v/>
      </c>
      <c r="N4431" s="53">
        <f>IF(K4431="","",K4431-L4431-M4431-N($I4431)-$P4431*N(Settings!$D$20))</f>
        <v/>
      </c>
      <c r="O4431">
        <f>IF($C4431="",0,IFERROR(MATCH($C4431,Settings!$D$11:$D$18,0),0))</f>
        <v/>
      </c>
      <c r="P4431">
        <f>IF(LOWER(TRIM($J4431&amp;""))="x",1,0)</f>
        <v/>
      </c>
    </row>
    <row r="4432">
      <c r="A4432" s="49" t="n"/>
      <c r="B4432" s="50" t="n"/>
      <c r="C4432" s="50" t="n"/>
      <c r="D4432" s="50" t="n"/>
      <c r="E4432" s="50" t="n"/>
      <c r="F4432" s="51" t="n"/>
      <c r="G4432" s="51" t="n"/>
      <c r="H4432" s="51" t="n"/>
      <c r="I4432" s="51" t="n"/>
      <c r="J4432" s="50" t="n"/>
      <c r="K4432" s="52">
        <f>IF(OR($A4432="",$E4432=""),"",IF($P4432=1,0,N($E4432)*N($F4432)-N($G4432)+N($H4432)))</f>
        <v/>
      </c>
      <c r="L4432" s="52">
        <f>IF(K4432="","",IF($P4432=1,0,N($E4432)*IFERROR(INDEX(Products!$D$8:$D$307,MATCH($D4432,Products!$A$8:$A$307,0)),0)))</f>
        <v/>
      </c>
      <c r="M4432" s="52">
        <f>IF(OR(K4432="",$O4432=0),IF(K4432="","",0),IF($P4432=1,0,K4432*(N(INDEX(Settings!$E$11:$E$18,$O4432))+N(INDEX(Settings!$G$11:$G$18,$O4432)))+N(INDEX(Settings!$F$11:$F$18,$O4432))))</f>
        <v/>
      </c>
      <c r="N4432" s="53">
        <f>IF(K4432="","",K4432-L4432-M4432-N($I4432)-$P4432*N(Settings!$D$20))</f>
        <v/>
      </c>
      <c r="O4432">
        <f>IF($C4432="",0,IFERROR(MATCH($C4432,Settings!$D$11:$D$18,0),0))</f>
        <v/>
      </c>
      <c r="P4432">
        <f>IF(LOWER(TRIM($J4432&amp;""))="x",1,0)</f>
        <v/>
      </c>
    </row>
    <row r="4433">
      <c r="A4433" s="49" t="n"/>
      <c r="B4433" s="50" t="n"/>
      <c r="C4433" s="50" t="n"/>
      <c r="D4433" s="50" t="n"/>
      <c r="E4433" s="50" t="n"/>
      <c r="F4433" s="51" t="n"/>
      <c r="G4433" s="51" t="n"/>
      <c r="H4433" s="51" t="n"/>
      <c r="I4433" s="51" t="n"/>
      <c r="J4433" s="50" t="n"/>
      <c r="K4433" s="52">
        <f>IF(OR($A4433="",$E4433=""),"",IF($P4433=1,0,N($E4433)*N($F4433)-N($G4433)+N($H4433)))</f>
        <v/>
      </c>
      <c r="L4433" s="52">
        <f>IF(K4433="","",IF($P4433=1,0,N($E4433)*IFERROR(INDEX(Products!$D$8:$D$307,MATCH($D4433,Products!$A$8:$A$307,0)),0)))</f>
        <v/>
      </c>
      <c r="M4433" s="52">
        <f>IF(OR(K4433="",$O4433=0),IF(K4433="","",0),IF($P4433=1,0,K4433*(N(INDEX(Settings!$E$11:$E$18,$O4433))+N(INDEX(Settings!$G$11:$G$18,$O4433)))+N(INDEX(Settings!$F$11:$F$18,$O4433))))</f>
        <v/>
      </c>
      <c r="N4433" s="53">
        <f>IF(K4433="","",K4433-L4433-M4433-N($I4433)-$P4433*N(Settings!$D$20))</f>
        <v/>
      </c>
      <c r="O4433">
        <f>IF($C4433="",0,IFERROR(MATCH($C4433,Settings!$D$11:$D$18,0),0))</f>
        <v/>
      </c>
      <c r="P4433">
        <f>IF(LOWER(TRIM($J4433&amp;""))="x",1,0)</f>
        <v/>
      </c>
    </row>
    <row r="4434">
      <c r="A4434" s="49" t="n"/>
      <c r="B4434" s="50" t="n"/>
      <c r="C4434" s="50" t="n"/>
      <c r="D4434" s="50" t="n"/>
      <c r="E4434" s="50" t="n"/>
      <c r="F4434" s="51" t="n"/>
      <c r="G4434" s="51" t="n"/>
      <c r="H4434" s="51" t="n"/>
      <c r="I4434" s="51" t="n"/>
      <c r="J4434" s="50" t="n"/>
      <c r="K4434" s="52">
        <f>IF(OR($A4434="",$E4434=""),"",IF($P4434=1,0,N($E4434)*N($F4434)-N($G4434)+N($H4434)))</f>
        <v/>
      </c>
      <c r="L4434" s="52">
        <f>IF(K4434="","",IF($P4434=1,0,N($E4434)*IFERROR(INDEX(Products!$D$8:$D$307,MATCH($D4434,Products!$A$8:$A$307,0)),0)))</f>
        <v/>
      </c>
      <c r="M4434" s="52">
        <f>IF(OR(K4434="",$O4434=0),IF(K4434="","",0),IF($P4434=1,0,K4434*(N(INDEX(Settings!$E$11:$E$18,$O4434))+N(INDEX(Settings!$G$11:$G$18,$O4434)))+N(INDEX(Settings!$F$11:$F$18,$O4434))))</f>
        <v/>
      </c>
      <c r="N4434" s="53">
        <f>IF(K4434="","",K4434-L4434-M4434-N($I4434)-$P4434*N(Settings!$D$20))</f>
        <v/>
      </c>
      <c r="O4434">
        <f>IF($C4434="",0,IFERROR(MATCH($C4434,Settings!$D$11:$D$18,0),0))</f>
        <v/>
      </c>
      <c r="P4434">
        <f>IF(LOWER(TRIM($J4434&amp;""))="x",1,0)</f>
        <v/>
      </c>
    </row>
    <row r="4435">
      <c r="A4435" s="49" t="n"/>
      <c r="B4435" s="50" t="n"/>
      <c r="C4435" s="50" t="n"/>
      <c r="D4435" s="50" t="n"/>
      <c r="E4435" s="50" t="n"/>
      <c r="F4435" s="51" t="n"/>
      <c r="G4435" s="51" t="n"/>
      <c r="H4435" s="51" t="n"/>
      <c r="I4435" s="51" t="n"/>
      <c r="J4435" s="50" t="n"/>
      <c r="K4435" s="52">
        <f>IF(OR($A4435="",$E4435=""),"",IF($P4435=1,0,N($E4435)*N($F4435)-N($G4435)+N($H4435)))</f>
        <v/>
      </c>
      <c r="L4435" s="52">
        <f>IF(K4435="","",IF($P4435=1,0,N($E4435)*IFERROR(INDEX(Products!$D$8:$D$307,MATCH($D4435,Products!$A$8:$A$307,0)),0)))</f>
        <v/>
      </c>
      <c r="M4435" s="52">
        <f>IF(OR(K4435="",$O4435=0),IF(K4435="","",0),IF($P4435=1,0,K4435*(N(INDEX(Settings!$E$11:$E$18,$O4435))+N(INDEX(Settings!$G$11:$G$18,$O4435)))+N(INDEX(Settings!$F$11:$F$18,$O4435))))</f>
        <v/>
      </c>
      <c r="N4435" s="53">
        <f>IF(K4435="","",K4435-L4435-M4435-N($I4435)-$P4435*N(Settings!$D$20))</f>
        <v/>
      </c>
      <c r="O4435">
        <f>IF($C4435="",0,IFERROR(MATCH($C4435,Settings!$D$11:$D$18,0),0))</f>
        <v/>
      </c>
      <c r="P4435">
        <f>IF(LOWER(TRIM($J4435&amp;""))="x",1,0)</f>
        <v/>
      </c>
    </row>
    <row r="4436">
      <c r="A4436" s="49" t="n"/>
      <c r="B4436" s="50" t="n"/>
      <c r="C4436" s="50" t="n"/>
      <c r="D4436" s="50" t="n"/>
      <c r="E4436" s="50" t="n"/>
      <c r="F4436" s="51" t="n"/>
      <c r="G4436" s="51" t="n"/>
      <c r="H4436" s="51" t="n"/>
      <c r="I4436" s="51" t="n"/>
      <c r="J4436" s="50" t="n"/>
      <c r="K4436" s="52">
        <f>IF(OR($A4436="",$E4436=""),"",IF($P4436=1,0,N($E4436)*N($F4436)-N($G4436)+N($H4436)))</f>
        <v/>
      </c>
      <c r="L4436" s="52">
        <f>IF(K4436="","",IF($P4436=1,0,N($E4436)*IFERROR(INDEX(Products!$D$8:$D$307,MATCH($D4436,Products!$A$8:$A$307,0)),0)))</f>
        <v/>
      </c>
      <c r="M4436" s="52">
        <f>IF(OR(K4436="",$O4436=0),IF(K4436="","",0),IF($P4436=1,0,K4436*(N(INDEX(Settings!$E$11:$E$18,$O4436))+N(INDEX(Settings!$G$11:$G$18,$O4436)))+N(INDEX(Settings!$F$11:$F$18,$O4436))))</f>
        <v/>
      </c>
      <c r="N4436" s="53">
        <f>IF(K4436="","",K4436-L4436-M4436-N($I4436)-$P4436*N(Settings!$D$20))</f>
        <v/>
      </c>
      <c r="O4436">
        <f>IF($C4436="",0,IFERROR(MATCH($C4436,Settings!$D$11:$D$18,0),0))</f>
        <v/>
      </c>
      <c r="P4436">
        <f>IF(LOWER(TRIM($J4436&amp;""))="x",1,0)</f>
        <v/>
      </c>
    </row>
    <row r="4437">
      <c r="A4437" s="49" t="n"/>
      <c r="B4437" s="50" t="n"/>
      <c r="C4437" s="50" t="n"/>
      <c r="D4437" s="50" t="n"/>
      <c r="E4437" s="50" t="n"/>
      <c r="F4437" s="51" t="n"/>
      <c r="G4437" s="51" t="n"/>
      <c r="H4437" s="51" t="n"/>
      <c r="I4437" s="51" t="n"/>
      <c r="J4437" s="50" t="n"/>
      <c r="K4437" s="52">
        <f>IF(OR($A4437="",$E4437=""),"",IF($P4437=1,0,N($E4437)*N($F4437)-N($G4437)+N($H4437)))</f>
        <v/>
      </c>
      <c r="L4437" s="52">
        <f>IF(K4437="","",IF($P4437=1,0,N($E4437)*IFERROR(INDEX(Products!$D$8:$D$307,MATCH($D4437,Products!$A$8:$A$307,0)),0)))</f>
        <v/>
      </c>
      <c r="M4437" s="52">
        <f>IF(OR(K4437="",$O4437=0),IF(K4437="","",0),IF($P4437=1,0,K4437*(N(INDEX(Settings!$E$11:$E$18,$O4437))+N(INDEX(Settings!$G$11:$G$18,$O4437)))+N(INDEX(Settings!$F$11:$F$18,$O4437))))</f>
        <v/>
      </c>
      <c r="N4437" s="53">
        <f>IF(K4437="","",K4437-L4437-M4437-N($I4437)-$P4437*N(Settings!$D$20))</f>
        <v/>
      </c>
      <c r="O4437">
        <f>IF($C4437="",0,IFERROR(MATCH($C4437,Settings!$D$11:$D$18,0),0))</f>
        <v/>
      </c>
      <c r="P4437">
        <f>IF(LOWER(TRIM($J4437&amp;""))="x",1,0)</f>
        <v/>
      </c>
    </row>
    <row r="4438">
      <c r="A4438" s="49" t="n"/>
      <c r="B4438" s="50" t="n"/>
      <c r="C4438" s="50" t="n"/>
      <c r="D4438" s="50" t="n"/>
      <c r="E4438" s="50" t="n"/>
      <c r="F4438" s="51" t="n"/>
      <c r="G4438" s="51" t="n"/>
      <c r="H4438" s="51" t="n"/>
      <c r="I4438" s="51" t="n"/>
      <c r="J4438" s="50" t="n"/>
      <c r="K4438" s="52">
        <f>IF(OR($A4438="",$E4438=""),"",IF($P4438=1,0,N($E4438)*N($F4438)-N($G4438)+N($H4438)))</f>
        <v/>
      </c>
      <c r="L4438" s="52">
        <f>IF(K4438="","",IF($P4438=1,0,N($E4438)*IFERROR(INDEX(Products!$D$8:$D$307,MATCH($D4438,Products!$A$8:$A$307,0)),0)))</f>
        <v/>
      </c>
      <c r="M4438" s="52">
        <f>IF(OR(K4438="",$O4438=0),IF(K4438="","",0),IF($P4438=1,0,K4438*(N(INDEX(Settings!$E$11:$E$18,$O4438))+N(INDEX(Settings!$G$11:$G$18,$O4438)))+N(INDEX(Settings!$F$11:$F$18,$O4438))))</f>
        <v/>
      </c>
      <c r="N4438" s="53">
        <f>IF(K4438="","",K4438-L4438-M4438-N($I4438)-$P4438*N(Settings!$D$20))</f>
        <v/>
      </c>
      <c r="O4438">
        <f>IF($C4438="",0,IFERROR(MATCH($C4438,Settings!$D$11:$D$18,0),0))</f>
        <v/>
      </c>
      <c r="P4438">
        <f>IF(LOWER(TRIM($J4438&amp;""))="x",1,0)</f>
        <v/>
      </c>
    </row>
    <row r="4439">
      <c r="A4439" s="49" t="n"/>
      <c r="B4439" s="50" t="n"/>
      <c r="C4439" s="50" t="n"/>
      <c r="D4439" s="50" t="n"/>
      <c r="E4439" s="50" t="n"/>
      <c r="F4439" s="51" t="n"/>
      <c r="G4439" s="51" t="n"/>
      <c r="H4439" s="51" t="n"/>
      <c r="I4439" s="51" t="n"/>
      <c r="J4439" s="50" t="n"/>
      <c r="K4439" s="52">
        <f>IF(OR($A4439="",$E4439=""),"",IF($P4439=1,0,N($E4439)*N($F4439)-N($G4439)+N($H4439)))</f>
        <v/>
      </c>
      <c r="L4439" s="52">
        <f>IF(K4439="","",IF($P4439=1,0,N($E4439)*IFERROR(INDEX(Products!$D$8:$D$307,MATCH($D4439,Products!$A$8:$A$307,0)),0)))</f>
        <v/>
      </c>
      <c r="M4439" s="52">
        <f>IF(OR(K4439="",$O4439=0),IF(K4439="","",0),IF($P4439=1,0,K4439*(N(INDEX(Settings!$E$11:$E$18,$O4439))+N(INDEX(Settings!$G$11:$G$18,$O4439)))+N(INDEX(Settings!$F$11:$F$18,$O4439))))</f>
        <v/>
      </c>
      <c r="N4439" s="53">
        <f>IF(K4439="","",K4439-L4439-M4439-N($I4439)-$P4439*N(Settings!$D$20))</f>
        <v/>
      </c>
      <c r="O4439">
        <f>IF($C4439="",0,IFERROR(MATCH($C4439,Settings!$D$11:$D$18,0),0))</f>
        <v/>
      </c>
      <c r="P4439">
        <f>IF(LOWER(TRIM($J4439&amp;""))="x",1,0)</f>
        <v/>
      </c>
    </row>
    <row r="4440">
      <c r="A4440" s="49" t="n"/>
      <c r="B4440" s="50" t="n"/>
      <c r="C4440" s="50" t="n"/>
      <c r="D4440" s="50" t="n"/>
      <c r="E4440" s="50" t="n"/>
      <c r="F4440" s="51" t="n"/>
      <c r="G4440" s="51" t="n"/>
      <c r="H4440" s="51" t="n"/>
      <c r="I4440" s="51" t="n"/>
      <c r="J4440" s="50" t="n"/>
      <c r="K4440" s="52">
        <f>IF(OR($A4440="",$E4440=""),"",IF($P4440=1,0,N($E4440)*N($F4440)-N($G4440)+N($H4440)))</f>
        <v/>
      </c>
      <c r="L4440" s="52">
        <f>IF(K4440="","",IF($P4440=1,0,N($E4440)*IFERROR(INDEX(Products!$D$8:$D$307,MATCH($D4440,Products!$A$8:$A$307,0)),0)))</f>
        <v/>
      </c>
      <c r="M4440" s="52">
        <f>IF(OR(K4440="",$O4440=0),IF(K4440="","",0),IF($P4440=1,0,K4440*(N(INDEX(Settings!$E$11:$E$18,$O4440))+N(INDEX(Settings!$G$11:$G$18,$O4440)))+N(INDEX(Settings!$F$11:$F$18,$O4440))))</f>
        <v/>
      </c>
      <c r="N4440" s="53">
        <f>IF(K4440="","",K4440-L4440-M4440-N($I4440)-$P4440*N(Settings!$D$20))</f>
        <v/>
      </c>
      <c r="O4440">
        <f>IF($C4440="",0,IFERROR(MATCH($C4440,Settings!$D$11:$D$18,0),0))</f>
        <v/>
      </c>
      <c r="P4440">
        <f>IF(LOWER(TRIM($J4440&amp;""))="x",1,0)</f>
        <v/>
      </c>
    </row>
    <row r="4441">
      <c r="A4441" s="49" t="n"/>
      <c r="B4441" s="50" t="n"/>
      <c r="C4441" s="50" t="n"/>
      <c r="D4441" s="50" t="n"/>
      <c r="E4441" s="50" t="n"/>
      <c r="F4441" s="51" t="n"/>
      <c r="G4441" s="51" t="n"/>
      <c r="H4441" s="51" t="n"/>
      <c r="I4441" s="51" t="n"/>
      <c r="J4441" s="50" t="n"/>
      <c r="K4441" s="52">
        <f>IF(OR($A4441="",$E4441=""),"",IF($P4441=1,0,N($E4441)*N($F4441)-N($G4441)+N($H4441)))</f>
        <v/>
      </c>
      <c r="L4441" s="52">
        <f>IF(K4441="","",IF($P4441=1,0,N($E4441)*IFERROR(INDEX(Products!$D$8:$D$307,MATCH($D4441,Products!$A$8:$A$307,0)),0)))</f>
        <v/>
      </c>
      <c r="M4441" s="52">
        <f>IF(OR(K4441="",$O4441=0),IF(K4441="","",0),IF($P4441=1,0,K4441*(N(INDEX(Settings!$E$11:$E$18,$O4441))+N(INDEX(Settings!$G$11:$G$18,$O4441)))+N(INDEX(Settings!$F$11:$F$18,$O4441))))</f>
        <v/>
      </c>
      <c r="N4441" s="53">
        <f>IF(K4441="","",K4441-L4441-M4441-N($I4441)-$P4441*N(Settings!$D$20))</f>
        <v/>
      </c>
      <c r="O4441">
        <f>IF($C4441="",0,IFERROR(MATCH($C4441,Settings!$D$11:$D$18,0),0))</f>
        <v/>
      </c>
      <c r="P4441">
        <f>IF(LOWER(TRIM($J4441&amp;""))="x",1,0)</f>
        <v/>
      </c>
    </row>
    <row r="4442">
      <c r="A4442" s="49" t="n"/>
      <c r="B4442" s="50" t="n"/>
      <c r="C4442" s="50" t="n"/>
      <c r="D4442" s="50" t="n"/>
      <c r="E4442" s="50" t="n"/>
      <c r="F4442" s="51" t="n"/>
      <c r="G4442" s="51" t="n"/>
      <c r="H4442" s="51" t="n"/>
      <c r="I4442" s="51" t="n"/>
      <c r="J4442" s="50" t="n"/>
      <c r="K4442" s="52">
        <f>IF(OR($A4442="",$E4442=""),"",IF($P4442=1,0,N($E4442)*N($F4442)-N($G4442)+N($H4442)))</f>
        <v/>
      </c>
      <c r="L4442" s="52">
        <f>IF(K4442="","",IF($P4442=1,0,N($E4442)*IFERROR(INDEX(Products!$D$8:$D$307,MATCH($D4442,Products!$A$8:$A$307,0)),0)))</f>
        <v/>
      </c>
      <c r="M4442" s="52">
        <f>IF(OR(K4442="",$O4442=0),IF(K4442="","",0),IF($P4442=1,0,K4442*(N(INDEX(Settings!$E$11:$E$18,$O4442))+N(INDEX(Settings!$G$11:$G$18,$O4442)))+N(INDEX(Settings!$F$11:$F$18,$O4442))))</f>
        <v/>
      </c>
      <c r="N4442" s="53">
        <f>IF(K4442="","",K4442-L4442-M4442-N($I4442)-$P4442*N(Settings!$D$20))</f>
        <v/>
      </c>
      <c r="O4442">
        <f>IF($C4442="",0,IFERROR(MATCH($C4442,Settings!$D$11:$D$18,0),0))</f>
        <v/>
      </c>
      <c r="P4442">
        <f>IF(LOWER(TRIM($J4442&amp;""))="x",1,0)</f>
        <v/>
      </c>
    </row>
    <row r="4443">
      <c r="A4443" s="49" t="n"/>
      <c r="B4443" s="50" t="n"/>
      <c r="C4443" s="50" t="n"/>
      <c r="D4443" s="50" t="n"/>
      <c r="E4443" s="50" t="n"/>
      <c r="F4443" s="51" t="n"/>
      <c r="G4443" s="51" t="n"/>
      <c r="H4443" s="51" t="n"/>
      <c r="I4443" s="51" t="n"/>
      <c r="J4443" s="50" t="n"/>
      <c r="K4443" s="52">
        <f>IF(OR($A4443="",$E4443=""),"",IF($P4443=1,0,N($E4443)*N($F4443)-N($G4443)+N($H4443)))</f>
        <v/>
      </c>
      <c r="L4443" s="52">
        <f>IF(K4443="","",IF($P4443=1,0,N($E4443)*IFERROR(INDEX(Products!$D$8:$D$307,MATCH($D4443,Products!$A$8:$A$307,0)),0)))</f>
        <v/>
      </c>
      <c r="M4443" s="52">
        <f>IF(OR(K4443="",$O4443=0),IF(K4443="","",0),IF($P4443=1,0,K4443*(N(INDEX(Settings!$E$11:$E$18,$O4443))+N(INDEX(Settings!$G$11:$G$18,$O4443)))+N(INDEX(Settings!$F$11:$F$18,$O4443))))</f>
        <v/>
      </c>
      <c r="N4443" s="53">
        <f>IF(K4443="","",K4443-L4443-M4443-N($I4443)-$P4443*N(Settings!$D$20))</f>
        <v/>
      </c>
      <c r="O4443">
        <f>IF($C4443="",0,IFERROR(MATCH($C4443,Settings!$D$11:$D$18,0),0))</f>
        <v/>
      </c>
      <c r="P4443">
        <f>IF(LOWER(TRIM($J4443&amp;""))="x",1,0)</f>
        <v/>
      </c>
    </row>
    <row r="4444">
      <c r="A4444" s="49" t="n"/>
      <c r="B4444" s="50" t="n"/>
      <c r="C4444" s="50" t="n"/>
      <c r="D4444" s="50" t="n"/>
      <c r="E4444" s="50" t="n"/>
      <c r="F4444" s="51" t="n"/>
      <c r="G4444" s="51" t="n"/>
      <c r="H4444" s="51" t="n"/>
      <c r="I4444" s="51" t="n"/>
      <c r="J4444" s="50" t="n"/>
      <c r="K4444" s="52">
        <f>IF(OR($A4444="",$E4444=""),"",IF($P4444=1,0,N($E4444)*N($F4444)-N($G4444)+N($H4444)))</f>
        <v/>
      </c>
      <c r="L4444" s="52">
        <f>IF(K4444="","",IF($P4444=1,0,N($E4444)*IFERROR(INDEX(Products!$D$8:$D$307,MATCH($D4444,Products!$A$8:$A$307,0)),0)))</f>
        <v/>
      </c>
      <c r="M4444" s="52">
        <f>IF(OR(K4444="",$O4444=0),IF(K4444="","",0),IF($P4444=1,0,K4444*(N(INDEX(Settings!$E$11:$E$18,$O4444))+N(INDEX(Settings!$G$11:$G$18,$O4444)))+N(INDEX(Settings!$F$11:$F$18,$O4444))))</f>
        <v/>
      </c>
      <c r="N4444" s="53">
        <f>IF(K4444="","",K4444-L4444-M4444-N($I4444)-$P4444*N(Settings!$D$20))</f>
        <v/>
      </c>
      <c r="O4444">
        <f>IF($C4444="",0,IFERROR(MATCH($C4444,Settings!$D$11:$D$18,0),0))</f>
        <v/>
      </c>
      <c r="P4444">
        <f>IF(LOWER(TRIM($J4444&amp;""))="x",1,0)</f>
        <v/>
      </c>
    </row>
    <row r="4445">
      <c r="A4445" s="49" t="n"/>
      <c r="B4445" s="50" t="n"/>
      <c r="C4445" s="50" t="n"/>
      <c r="D4445" s="50" t="n"/>
      <c r="E4445" s="50" t="n"/>
      <c r="F4445" s="51" t="n"/>
      <c r="G4445" s="51" t="n"/>
      <c r="H4445" s="51" t="n"/>
      <c r="I4445" s="51" t="n"/>
      <c r="J4445" s="50" t="n"/>
      <c r="K4445" s="52">
        <f>IF(OR($A4445="",$E4445=""),"",IF($P4445=1,0,N($E4445)*N($F4445)-N($G4445)+N($H4445)))</f>
        <v/>
      </c>
      <c r="L4445" s="52">
        <f>IF(K4445="","",IF($P4445=1,0,N($E4445)*IFERROR(INDEX(Products!$D$8:$D$307,MATCH($D4445,Products!$A$8:$A$307,0)),0)))</f>
        <v/>
      </c>
      <c r="M4445" s="52">
        <f>IF(OR(K4445="",$O4445=0),IF(K4445="","",0),IF($P4445=1,0,K4445*(N(INDEX(Settings!$E$11:$E$18,$O4445))+N(INDEX(Settings!$G$11:$G$18,$O4445)))+N(INDEX(Settings!$F$11:$F$18,$O4445))))</f>
        <v/>
      </c>
      <c r="N4445" s="53">
        <f>IF(K4445="","",K4445-L4445-M4445-N($I4445)-$P4445*N(Settings!$D$20))</f>
        <v/>
      </c>
      <c r="O4445">
        <f>IF($C4445="",0,IFERROR(MATCH($C4445,Settings!$D$11:$D$18,0),0))</f>
        <v/>
      </c>
      <c r="P4445">
        <f>IF(LOWER(TRIM($J4445&amp;""))="x",1,0)</f>
        <v/>
      </c>
    </row>
    <row r="4446">
      <c r="A4446" s="49" t="n"/>
      <c r="B4446" s="50" t="n"/>
      <c r="C4446" s="50" t="n"/>
      <c r="D4446" s="50" t="n"/>
      <c r="E4446" s="50" t="n"/>
      <c r="F4446" s="51" t="n"/>
      <c r="G4446" s="51" t="n"/>
      <c r="H4446" s="51" t="n"/>
      <c r="I4446" s="51" t="n"/>
      <c r="J4446" s="50" t="n"/>
      <c r="K4446" s="52">
        <f>IF(OR($A4446="",$E4446=""),"",IF($P4446=1,0,N($E4446)*N($F4446)-N($G4446)+N($H4446)))</f>
        <v/>
      </c>
      <c r="L4446" s="52">
        <f>IF(K4446="","",IF($P4446=1,0,N($E4446)*IFERROR(INDEX(Products!$D$8:$D$307,MATCH($D4446,Products!$A$8:$A$307,0)),0)))</f>
        <v/>
      </c>
      <c r="M4446" s="52">
        <f>IF(OR(K4446="",$O4446=0),IF(K4446="","",0),IF($P4446=1,0,K4446*(N(INDEX(Settings!$E$11:$E$18,$O4446))+N(INDEX(Settings!$G$11:$G$18,$O4446)))+N(INDEX(Settings!$F$11:$F$18,$O4446))))</f>
        <v/>
      </c>
      <c r="N4446" s="53">
        <f>IF(K4446="","",K4446-L4446-M4446-N($I4446)-$P4446*N(Settings!$D$20))</f>
        <v/>
      </c>
      <c r="O4446">
        <f>IF($C4446="",0,IFERROR(MATCH($C4446,Settings!$D$11:$D$18,0),0))</f>
        <v/>
      </c>
      <c r="P4446">
        <f>IF(LOWER(TRIM($J4446&amp;""))="x",1,0)</f>
        <v/>
      </c>
    </row>
    <row r="4447">
      <c r="A4447" s="49" t="n"/>
      <c r="B4447" s="50" t="n"/>
      <c r="C4447" s="50" t="n"/>
      <c r="D4447" s="50" t="n"/>
      <c r="E4447" s="50" t="n"/>
      <c r="F4447" s="51" t="n"/>
      <c r="G4447" s="51" t="n"/>
      <c r="H4447" s="51" t="n"/>
      <c r="I4447" s="51" t="n"/>
      <c r="J4447" s="50" t="n"/>
      <c r="K4447" s="52">
        <f>IF(OR($A4447="",$E4447=""),"",IF($P4447=1,0,N($E4447)*N($F4447)-N($G4447)+N($H4447)))</f>
        <v/>
      </c>
      <c r="L4447" s="52">
        <f>IF(K4447="","",IF($P4447=1,0,N($E4447)*IFERROR(INDEX(Products!$D$8:$D$307,MATCH($D4447,Products!$A$8:$A$307,0)),0)))</f>
        <v/>
      </c>
      <c r="M4447" s="52">
        <f>IF(OR(K4447="",$O4447=0),IF(K4447="","",0),IF($P4447=1,0,K4447*(N(INDEX(Settings!$E$11:$E$18,$O4447))+N(INDEX(Settings!$G$11:$G$18,$O4447)))+N(INDEX(Settings!$F$11:$F$18,$O4447))))</f>
        <v/>
      </c>
      <c r="N4447" s="53">
        <f>IF(K4447="","",K4447-L4447-M4447-N($I4447)-$P4447*N(Settings!$D$20))</f>
        <v/>
      </c>
      <c r="O4447">
        <f>IF($C4447="",0,IFERROR(MATCH($C4447,Settings!$D$11:$D$18,0),0))</f>
        <v/>
      </c>
      <c r="P4447">
        <f>IF(LOWER(TRIM($J4447&amp;""))="x",1,0)</f>
        <v/>
      </c>
    </row>
    <row r="4448">
      <c r="A4448" s="49" t="n"/>
      <c r="B4448" s="50" t="n"/>
      <c r="C4448" s="50" t="n"/>
      <c r="D4448" s="50" t="n"/>
      <c r="E4448" s="50" t="n"/>
      <c r="F4448" s="51" t="n"/>
      <c r="G4448" s="51" t="n"/>
      <c r="H4448" s="51" t="n"/>
      <c r="I4448" s="51" t="n"/>
      <c r="J4448" s="50" t="n"/>
      <c r="K4448" s="52">
        <f>IF(OR($A4448="",$E4448=""),"",IF($P4448=1,0,N($E4448)*N($F4448)-N($G4448)+N($H4448)))</f>
        <v/>
      </c>
      <c r="L4448" s="52">
        <f>IF(K4448="","",IF($P4448=1,0,N($E4448)*IFERROR(INDEX(Products!$D$8:$D$307,MATCH($D4448,Products!$A$8:$A$307,0)),0)))</f>
        <v/>
      </c>
      <c r="M4448" s="52">
        <f>IF(OR(K4448="",$O4448=0),IF(K4448="","",0),IF($P4448=1,0,K4448*(N(INDEX(Settings!$E$11:$E$18,$O4448))+N(INDEX(Settings!$G$11:$G$18,$O4448)))+N(INDEX(Settings!$F$11:$F$18,$O4448))))</f>
        <v/>
      </c>
      <c r="N4448" s="53">
        <f>IF(K4448="","",K4448-L4448-M4448-N($I4448)-$P4448*N(Settings!$D$20))</f>
        <v/>
      </c>
      <c r="O4448">
        <f>IF($C4448="",0,IFERROR(MATCH($C4448,Settings!$D$11:$D$18,0),0))</f>
        <v/>
      </c>
      <c r="P4448">
        <f>IF(LOWER(TRIM($J4448&amp;""))="x",1,0)</f>
        <v/>
      </c>
    </row>
    <row r="4449">
      <c r="A4449" s="49" t="n"/>
      <c r="B4449" s="50" t="n"/>
      <c r="C4449" s="50" t="n"/>
      <c r="D4449" s="50" t="n"/>
      <c r="E4449" s="50" t="n"/>
      <c r="F4449" s="51" t="n"/>
      <c r="G4449" s="51" t="n"/>
      <c r="H4449" s="51" t="n"/>
      <c r="I4449" s="51" t="n"/>
      <c r="J4449" s="50" t="n"/>
      <c r="K4449" s="52">
        <f>IF(OR($A4449="",$E4449=""),"",IF($P4449=1,0,N($E4449)*N($F4449)-N($G4449)+N($H4449)))</f>
        <v/>
      </c>
      <c r="L4449" s="52">
        <f>IF(K4449="","",IF($P4449=1,0,N($E4449)*IFERROR(INDEX(Products!$D$8:$D$307,MATCH($D4449,Products!$A$8:$A$307,0)),0)))</f>
        <v/>
      </c>
      <c r="M4449" s="52">
        <f>IF(OR(K4449="",$O4449=0),IF(K4449="","",0),IF($P4449=1,0,K4449*(N(INDEX(Settings!$E$11:$E$18,$O4449))+N(INDEX(Settings!$G$11:$G$18,$O4449)))+N(INDEX(Settings!$F$11:$F$18,$O4449))))</f>
        <v/>
      </c>
      <c r="N4449" s="53">
        <f>IF(K4449="","",K4449-L4449-M4449-N($I4449)-$P4449*N(Settings!$D$20))</f>
        <v/>
      </c>
      <c r="O4449">
        <f>IF($C4449="",0,IFERROR(MATCH($C4449,Settings!$D$11:$D$18,0),0))</f>
        <v/>
      </c>
      <c r="P4449">
        <f>IF(LOWER(TRIM($J4449&amp;""))="x",1,0)</f>
        <v/>
      </c>
    </row>
    <row r="4450">
      <c r="A4450" s="49" t="n"/>
      <c r="B4450" s="50" t="n"/>
      <c r="C4450" s="50" t="n"/>
      <c r="D4450" s="50" t="n"/>
      <c r="E4450" s="50" t="n"/>
      <c r="F4450" s="51" t="n"/>
      <c r="G4450" s="51" t="n"/>
      <c r="H4450" s="51" t="n"/>
      <c r="I4450" s="51" t="n"/>
      <c r="J4450" s="50" t="n"/>
      <c r="K4450" s="52">
        <f>IF(OR($A4450="",$E4450=""),"",IF($P4450=1,0,N($E4450)*N($F4450)-N($G4450)+N($H4450)))</f>
        <v/>
      </c>
      <c r="L4450" s="52">
        <f>IF(K4450="","",IF($P4450=1,0,N($E4450)*IFERROR(INDEX(Products!$D$8:$D$307,MATCH($D4450,Products!$A$8:$A$307,0)),0)))</f>
        <v/>
      </c>
      <c r="M4450" s="52">
        <f>IF(OR(K4450="",$O4450=0),IF(K4450="","",0),IF($P4450=1,0,K4450*(N(INDEX(Settings!$E$11:$E$18,$O4450))+N(INDEX(Settings!$G$11:$G$18,$O4450)))+N(INDEX(Settings!$F$11:$F$18,$O4450))))</f>
        <v/>
      </c>
      <c r="N4450" s="53">
        <f>IF(K4450="","",K4450-L4450-M4450-N($I4450)-$P4450*N(Settings!$D$20))</f>
        <v/>
      </c>
      <c r="O4450">
        <f>IF($C4450="",0,IFERROR(MATCH($C4450,Settings!$D$11:$D$18,0),0))</f>
        <v/>
      </c>
      <c r="P4450">
        <f>IF(LOWER(TRIM($J4450&amp;""))="x",1,0)</f>
        <v/>
      </c>
    </row>
    <row r="4451">
      <c r="A4451" s="49" t="n"/>
      <c r="B4451" s="50" t="n"/>
      <c r="C4451" s="50" t="n"/>
      <c r="D4451" s="50" t="n"/>
      <c r="E4451" s="50" t="n"/>
      <c r="F4451" s="51" t="n"/>
      <c r="G4451" s="51" t="n"/>
      <c r="H4451" s="51" t="n"/>
      <c r="I4451" s="51" t="n"/>
      <c r="J4451" s="50" t="n"/>
      <c r="K4451" s="52">
        <f>IF(OR($A4451="",$E4451=""),"",IF($P4451=1,0,N($E4451)*N($F4451)-N($G4451)+N($H4451)))</f>
        <v/>
      </c>
      <c r="L4451" s="52">
        <f>IF(K4451="","",IF($P4451=1,0,N($E4451)*IFERROR(INDEX(Products!$D$8:$D$307,MATCH($D4451,Products!$A$8:$A$307,0)),0)))</f>
        <v/>
      </c>
      <c r="M4451" s="52">
        <f>IF(OR(K4451="",$O4451=0),IF(K4451="","",0),IF($P4451=1,0,K4451*(N(INDEX(Settings!$E$11:$E$18,$O4451))+N(INDEX(Settings!$G$11:$G$18,$O4451)))+N(INDEX(Settings!$F$11:$F$18,$O4451))))</f>
        <v/>
      </c>
      <c r="N4451" s="53">
        <f>IF(K4451="","",K4451-L4451-M4451-N($I4451)-$P4451*N(Settings!$D$20))</f>
        <v/>
      </c>
      <c r="O4451">
        <f>IF($C4451="",0,IFERROR(MATCH($C4451,Settings!$D$11:$D$18,0),0))</f>
        <v/>
      </c>
      <c r="P4451">
        <f>IF(LOWER(TRIM($J4451&amp;""))="x",1,0)</f>
        <v/>
      </c>
    </row>
    <row r="4452">
      <c r="A4452" s="49" t="n"/>
      <c r="B4452" s="50" t="n"/>
      <c r="C4452" s="50" t="n"/>
      <c r="D4452" s="50" t="n"/>
      <c r="E4452" s="50" t="n"/>
      <c r="F4452" s="51" t="n"/>
      <c r="G4452" s="51" t="n"/>
      <c r="H4452" s="51" t="n"/>
      <c r="I4452" s="51" t="n"/>
      <c r="J4452" s="50" t="n"/>
      <c r="K4452" s="52">
        <f>IF(OR($A4452="",$E4452=""),"",IF($P4452=1,0,N($E4452)*N($F4452)-N($G4452)+N($H4452)))</f>
        <v/>
      </c>
      <c r="L4452" s="52">
        <f>IF(K4452="","",IF($P4452=1,0,N($E4452)*IFERROR(INDEX(Products!$D$8:$D$307,MATCH($D4452,Products!$A$8:$A$307,0)),0)))</f>
        <v/>
      </c>
      <c r="M4452" s="52">
        <f>IF(OR(K4452="",$O4452=0),IF(K4452="","",0),IF($P4452=1,0,K4452*(N(INDEX(Settings!$E$11:$E$18,$O4452))+N(INDEX(Settings!$G$11:$G$18,$O4452)))+N(INDEX(Settings!$F$11:$F$18,$O4452))))</f>
        <v/>
      </c>
      <c r="N4452" s="53">
        <f>IF(K4452="","",K4452-L4452-M4452-N($I4452)-$P4452*N(Settings!$D$20))</f>
        <v/>
      </c>
      <c r="O4452">
        <f>IF($C4452="",0,IFERROR(MATCH($C4452,Settings!$D$11:$D$18,0),0))</f>
        <v/>
      </c>
      <c r="P4452">
        <f>IF(LOWER(TRIM($J4452&amp;""))="x",1,0)</f>
        <v/>
      </c>
    </row>
    <row r="4453">
      <c r="A4453" s="49" t="n"/>
      <c r="B4453" s="50" t="n"/>
      <c r="C4453" s="50" t="n"/>
      <c r="D4453" s="50" t="n"/>
      <c r="E4453" s="50" t="n"/>
      <c r="F4453" s="51" t="n"/>
      <c r="G4453" s="51" t="n"/>
      <c r="H4453" s="51" t="n"/>
      <c r="I4453" s="51" t="n"/>
      <c r="J4453" s="50" t="n"/>
      <c r="K4453" s="52">
        <f>IF(OR($A4453="",$E4453=""),"",IF($P4453=1,0,N($E4453)*N($F4453)-N($G4453)+N($H4453)))</f>
        <v/>
      </c>
      <c r="L4453" s="52">
        <f>IF(K4453="","",IF($P4453=1,0,N($E4453)*IFERROR(INDEX(Products!$D$8:$D$307,MATCH($D4453,Products!$A$8:$A$307,0)),0)))</f>
        <v/>
      </c>
      <c r="M4453" s="52">
        <f>IF(OR(K4453="",$O4453=0),IF(K4453="","",0),IF($P4453=1,0,K4453*(N(INDEX(Settings!$E$11:$E$18,$O4453))+N(INDEX(Settings!$G$11:$G$18,$O4453)))+N(INDEX(Settings!$F$11:$F$18,$O4453))))</f>
        <v/>
      </c>
      <c r="N4453" s="53">
        <f>IF(K4453="","",K4453-L4453-M4453-N($I4453)-$P4453*N(Settings!$D$20))</f>
        <v/>
      </c>
      <c r="O4453">
        <f>IF($C4453="",0,IFERROR(MATCH($C4453,Settings!$D$11:$D$18,0),0))</f>
        <v/>
      </c>
      <c r="P4453">
        <f>IF(LOWER(TRIM($J4453&amp;""))="x",1,0)</f>
        <v/>
      </c>
    </row>
    <row r="4454">
      <c r="A4454" s="49" t="n"/>
      <c r="B4454" s="50" t="n"/>
      <c r="C4454" s="50" t="n"/>
      <c r="D4454" s="50" t="n"/>
      <c r="E4454" s="50" t="n"/>
      <c r="F4454" s="51" t="n"/>
      <c r="G4454" s="51" t="n"/>
      <c r="H4454" s="51" t="n"/>
      <c r="I4454" s="51" t="n"/>
      <c r="J4454" s="50" t="n"/>
      <c r="K4454" s="52">
        <f>IF(OR($A4454="",$E4454=""),"",IF($P4454=1,0,N($E4454)*N($F4454)-N($G4454)+N($H4454)))</f>
        <v/>
      </c>
      <c r="L4454" s="52">
        <f>IF(K4454="","",IF($P4454=1,0,N($E4454)*IFERROR(INDEX(Products!$D$8:$D$307,MATCH($D4454,Products!$A$8:$A$307,0)),0)))</f>
        <v/>
      </c>
      <c r="M4454" s="52">
        <f>IF(OR(K4454="",$O4454=0),IF(K4454="","",0),IF($P4454=1,0,K4454*(N(INDEX(Settings!$E$11:$E$18,$O4454))+N(INDEX(Settings!$G$11:$G$18,$O4454)))+N(INDEX(Settings!$F$11:$F$18,$O4454))))</f>
        <v/>
      </c>
      <c r="N4454" s="53">
        <f>IF(K4454="","",K4454-L4454-M4454-N($I4454)-$P4454*N(Settings!$D$20))</f>
        <v/>
      </c>
      <c r="O4454">
        <f>IF($C4454="",0,IFERROR(MATCH($C4454,Settings!$D$11:$D$18,0),0))</f>
        <v/>
      </c>
      <c r="P4454">
        <f>IF(LOWER(TRIM($J4454&amp;""))="x",1,0)</f>
        <v/>
      </c>
    </row>
    <row r="4455">
      <c r="A4455" s="49" t="n"/>
      <c r="B4455" s="50" t="n"/>
      <c r="C4455" s="50" t="n"/>
      <c r="D4455" s="50" t="n"/>
      <c r="E4455" s="50" t="n"/>
      <c r="F4455" s="51" t="n"/>
      <c r="G4455" s="51" t="n"/>
      <c r="H4455" s="51" t="n"/>
      <c r="I4455" s="51" t="n"/>
      <c r="J4455" s="50" t="n"/>
      <c r="K4455" s="52">
        <f>IF(OR($A4455="",$E4455=""),"",IF($P4455=1,0,N($E4455)*N($F4455)-N($G4455)+N($H4455)))</f>
        <v/>
      </c>
      <c r="L4455" s="52">
        <f>IF(K4455="","",IF($P4455=1,0,N($E4455)*IFERROR(INDEX(Products!$D$8:$D$307,MATCH($D4455,Products!$A$8:$A$307,0)),0)))</f>
        <v/>
      </c>
      <c r="M4455" s="52">
        <f>IF(OR(K4455="",$O4455=0),IF(K4455="","",0),IF($P4455=1,0,K4455*(N(INDEX(Settings!$E$11:$E$18,$O4455))+N(INDEX(Settings!$G$11:$G$18,$O4455)))+N(INDEX(Settings!$F$11:$F$18,$O4455))))</f>
        <v/>
      </c>
      <c r="N4455" s="53">
        <f>IF(K4455="","",K4455-L4455-M4455-N($I4455)-$P4455*N(Settings!$D$20))</f>
        <v/>
      </c>
      <c r="O4455">
        <f>IF($C4455="",0,IFERROR(MATCH($C4455,Settings!$D$11:$D$18,0),0))</f>
        <v/>
      </c>
      <c r="P4455">
        <f>IF(LOWER(TRIM($J4455&amp;""))="x",1,0)</f>
        <v/>
      </c>
    </row>
    <row r="4456">
      <c r="A4456" s="49" t="n"/>
      <c r="B4456" s="50" t="n"/>
      <c r="C4456" s="50" t="n"/>
      <c r="D4456" s="50" t="n"/>
      <c r="E4456" s="50" t="n"/>
      <c r="F4456" s="51" t="n"/>
      <c r="G4456" s="51" t="n"/>
      <c r="H4456" s="51" t="n"/>
      <c r="I4456" s="51" t="n"/>
      <c r="J4456" s="50" t="n"/>
      <c r="K4456" s="52">
        <f>IF(OR($A4456="",$E4456=""),"",IF($P4456=1,0,N($E4456)*N($F4456)-N($G4456)+N($H4456)))</f>
        <v/>
      </c>
      <c r="L4456" s="52">
        <f>IF(K4456="","",IF($P4456=1,0,N($E4456)*IFERROR(INDEX(Products!$D$8:$D$307,MATCH($D4456,Products!$A$8:$A$307,0)),0)))</f>
        <v/>
      </c>
      <c r="M4456" s="52">
        <f>IF(OR(K4456="",$O4456=0),IF(K4456="","",0),IF($P4456=1,0,K4456*(N(INDEX(Settings!$E$11:$E$18,$O4456))+N(INDEX(Settings!$G$11:$G$18,$O4456)))+N(INDEX(Settings!$F$11:$F$18,$O4456))))</f>
        <v/>
      </c>
      <c r="N4456" s="53">
        <f>IF(K4456="","",K4456-L4456-M4456-N($I4456)-$P4456*N(Settings!$D$20))</f>
        <v/>
      </c>
      <c r="O4456">
        <f>IF($C4456="",0,IFERROR(MATCH($C4456,Settings!$D$11:$D$18,0),0))</f>
        <v/>
      </c>
      <c r="P4456">
        <f>IF(LOWER(TRIM($J4456&amp;""))="x",1,0)</f>
        <v/>
      </c>
    </row>
    <row r="4457">
      <c r="A4457" s="49" t="n"/>
      <c r="B4457" s="50" t="n"/>
      <c r="C4457" s="50" t="n"/>
      <c r="D4457" s="50" t="n"/>
      <c r="E4457" s="50" t="n"/>
      <c r="F4457" s="51" t="n"/>
      <c r="G4457" s="51" t="n"/>
      <c r="H4457" s="51" t="n"/>
      <c r="I4457" s="51" t="n"/>
      <c r="J4457" s="50" t="n"/>
      <c r="K4457" s="52">
        <f>IF(OR($A4457="",$E4457=""),"",IF($P4457=1,0,N($E4457)*N($F4457)-N($G4457)+N($H4457)))</f>
        <v/>
      </c>
      <c r="L4457" s="52">
        <f>IF(K4457="","",IF($P4457=1,0,N($E4457)*IFERROR(INDEX(Products!$D$8:$D$307,MATCH($D4457,Products!$A$8:$A$307,0)),0)))</f>
        <v/>
      </c>
      <c r="M4457" s="52">
        <f>IF(OR(K4457="",$O4457=0),IF(K4457="","",0),IF($P4457=1,0,K4457*(N(INDEX(Settings!$E$11:$E$18,$O4457))+N(INDEX(Settings!$G$11:$G$18,$O4457)))+N(INDEX(Settings!$F$11:$F$18,$O4457))))</f>
        <v/>
      </c>
      <c r="N4457" s="53">
        <f>IF(K4457="","",K4457-L4457-M4457-N($I4457)-$P4457*N(Settings!$D$20))</f>
        <v/>
      </c>
      <c r="O4457">
        <f>IF($C4457="",0,IFERROR(MATCH($C4457,Settings!$D$11:$D$18,0),0))</f>
        <v/>
      </c>
      <c r="P4457">
        <f>IF(LOWER(TRIM($J4457&amp;""))="x",1,0)</f>
        <v/>
      </c>
    </row>
    <row r="4458">
      <c r="A4458" s="49" t="n"/>
      <c r="B4458" s="50" t="n"/>
      <c r="C4458" s="50" t="n"/>
      <c r="D4458" s="50" t="n"/>
      <c r="E4458" s="50" t="n"/>
      <c r="F4458" s="51" t="n"/>
      <c r="G4458" s="51" t="n"/>
      <c r="H4458" s="51" t="n"/>
      <c r="I4458" s="51" t="n"/>
      <c r="J4458" s="50" t="n"/>
      <c r="K4458" s="52">
        <f>IF(OR($A4458="",$E4458=""),"",IF($P4458=1,0,N($E4458)*N($F4458)-N($G4458)+N($H4458)))</f>
        <v/>
      </c>
      <c r="L4458" s="52">
        <f>IF(K4458="","",IF($P4458=1,0,N($E4458)*IFERROR(INDEX(Products!$D$8:$D$307,MATCH($D4458,Products!$A$8:$A$307,0)),0)))</f>
        <v/>
      </c>
      <c r="M4458" s="52">
        <f>IF(OR(K4458="",$O4458=0),IF(K4458="","",0),IF($P4458=1,0,K4458*(N(INDEX(Settings!$E$11:$E$18,$O4458))+N(INDEX(Settings!$G$11:$G$18,$O4458)))+N(INDEX(Settings!$F$11:$F$18,$O4458))))</f>
        <v/>
      </c>
      <c r="N4458" s="53">
        <f>IF(K4458="","",K4458-L4458-M4458-N($I4458)-$P4458*N(Settings!$D$20))</f>
        <v/>
      </c>
      <c r="O4458">
        <f>IF($C4458="",0,IFERROR(MATCH($C4458,Settings!$D$11:$D$18,0),0))</f>
        <v/>
      </c>
      <c r="P4458">
        <f>IF(LOWER(TRIM($J4458&amp;""))="x",1,0)</f>
        <v/>
      </c>
    </row>
    <row r="4459">
      <c r="A4459" s="49" t="n"/>
      <c r="B4459" s="50" t="n"/>
      <c r="C4459" s="50" t="n"/>
      <c r="D4459" s="50" t="n"/>
      <c r="E4459" s="50" t="n"/>
      <c r="F4459" s="51" t="n"/>
      <c r="G4459" s="51" t="n"/>
      <c r="H4459" s="51" t="n"/>
      <c r="I4459" s="51" t="n"/>
      <c r="J4459" s="50" t="n"/>
      <c r="K4459" s="52">
        <f>IF(OR($A4459="",$E4459=""),"",IF($P4459=1,0,N($E4459)*N($F4459)-N($G4459)+N($H4459)))</f>
        <v/>
      </c>
      <c r="L4459" s="52">
        <f>IF(K4459="","",IF($P4459=1,0,N($E4459)*IFERROR(INDEX(Products!$D$8:$D$307,MATCH($D4459,Products!$A$8:$A$307,0)),0)))</f>
        <v/>
      </c>
      <c r="M4459" s="52">
        <f>IF(OR(K4459="",$O4459=0),IF(K4459="","",0),IF($P4459=1,0,K4459*(N(INDEX(Settings!$E$11:$E$18,$O4459))+N(INDEX(Settings!$G$11:$G$18,$O4459)))+N(INDEX(Settings!$F$11:$F$18,$O4459))))</f>
        <v/>
      </c>
      <c r="N4459" s="53">
        <f>IF(K4459="","",K4459-L4459-M4459-N($I4459)-$P4459*N(Settings!$D$20))</f>
        <v/>
      </c>
      <c r="O4459">
        <f>IF($C4459="",0,IFERROR(MATCH($C4459,Settings!$D$11:$D$18,0),0))</f>
        <v/>
      </c>
      <c r="P4459">
        <f>IF(LOWER(TRIM($J4459&amp;""))="x",1,0)</f>
        <v/>
      </c>
    </row>
    <row r="4460">
      <c r="A4460" s="49" t="n"/>
      <c r="B4460" s="50" t="n"/>
      <c r="C4460" s="50" t="n"/>
      <c r="D4460" s="50" t="n"/>
      <c r="E4460" s="50" t="n"/>
      <c r="F4460" s="51" t="n"/>
      <c r="G4460" s="51" t="n"/>
      <c r="H4460" s="51" t="n"/>
      <c r="I4460" s="51" t="n"/>
      <c r="J4460" s="50" t="n"/>
      <c r="K4460" s="52">
        <f>IF(OR($A4460="",$E4460=""),"",IF($P4460=1,0,N($E4460)*N($F4460)-N($G4460)+N($H4460)))</f>
        <v/>
      </c>
      <c r="L4460" s="52">
        <f>IF(K4460="","",IF($P4460=1,0,N($E4460)*IFERROR(INDEX(Products!$D$8:$D$307,MATCH($D4460,Products!$A$8:$A$307,0)),0)))</f>
        <v/>
      </c>
      <c r="M4460" s="52">
        <f>IF(OR(K4460="",$O4460=0),IF(K4460="","",0),IF($P4460=1,0,K4460*(N(INDEX(Settings!$E$11:$E$18,$O4460))+N(INDEX(Settings!$G$11:$G$18,$O4460)))+N(INDEX(Settings!$F$11:$F$18,$O4460))))</f>
        <v/>
      </c>
      <c r="N4460" s="53">
        <f>IF(K4460="","",K4460-L4460-M4460-N($I4460)-$P4460*N(Settings!$D$20))</f>
        <v/>
      </c>
      <c r="O4460">
        <f>IF($C4460="",0,IFERROR(MATCH($C4460,Settings!$D$11:$D$18,0),0))</f>
        <v/>
      </c>
      <c r="P4460">
        <f>IF(LOWER(TRIM($J4460&amp;""))="x",1,0)</f>
        <v/>
      </c>
    </row>
    <row r="4461">
      <c r="A4461" s="49" t="n"/>
      <c r="B4461" s="50" t="n"/>
      <c r="C4461" s="50" t="n"/>
      <c r="D4461" s="50" t="n"/>
      <c r="E4461" s="50" t="n"/>
      <c r="F4461" s="51" t="n"/>
      <c r="G4461" s="51" t="n"/>
      <c r="H4461" s="51" t="n"/>
      <c r="I4461" s="51" t="n"/>
      <c r="J4461" s="50" t="n"/>
      <c r="K4461" s="52">
        <f>IF(OR($A4461="",$E4461=""),"",IF($P4461=1,0,N($E4461)*N($F4461)-N($G4461)+N($H4461)))</f>
        <v/>
      </c>
      <c r="L4461" s="52">
        <f>IF(K4461="","",IF($P4461=1,0,N($E4461)*IFERROR(INDEX(Products!$D$8:$D$307,MATCH($D4461,Products!$A$8:$A$307,0)),0)))</f>
        <v/>
      </c>
      <c r="M4461" s="52">
        <f>IF(OR(K4461="",$O4461=0),IF(K4461="","",0),IF($P4461=1,0,K4461*(N(INDEX(Settings!$E$11:$E$18,$O4461))+N(INDEX(Settings!$G$11:$G$18,$O4461)))+N(INDEX(Settings!$F$11:$F$18,$O4461))))</f>
        <v/>
      </c>
      <c r="N4461" s="53">
        <f>IF(K4461="","",K4461-L4461-M4461-N($I4461)-$P4461*N(Settings!$D$20))</f>
        <v/>
      </c>
      <c r="O4461">
        <f>IF($C4461="",0,IFERROR(MATCH($C4461,Settings!$D$11:$D$18,0),0))</f>
        <v/>
      </c>
      <c r="P4461">
        <f>IF(LOWER(TRIM($J4461&amp;""))="x",1,0)</f>
        <v/>
      </c>
    </row>
    <row r="4462">
      <c r="A4462" s="49" t="n"/>
      <c r="B4462" s="50" t="n"/>
      <c r="C4462" s="50" t="n"/>
      <c r="D4462" s="50" t="n"/>
      <c r="E4462" s="50" t="n"/>
      <c r="F4462" s="51" t="n"/>
      <c r="G4462" s="51" t="n"/>
      <c r="H4462" s="51" t="n"/>
      <c r="I4462" s="51" t="n"/>
      <c r="J4462" s="50" t="n"/>
      <c r="K4462" s="52">
        <f>IF(OR($A4462="",$E4462=""),"",IF($P4462=1,0,N($E4462)*N($F4462)-N($G4462)+N($H4462)))</f>
        <v/>
      </c>
      <c r="L4462" s="52">
        <f>IF(K4462="","",IF($P4462=1,0,N($E4462)*IFERROR(INDEX(Products!$D$8:$D$307,MATCH($D4462,Products!$A$8:$A$307,0)),0)))</f>
        <v/>
      </c>
      <c r="M4462" s="52">
        <f>IF(OR(K4462="",$O4462=0),IF(K4462="","",0),IF($P4462=1,0,K4462*(N(INDEX(Settings!$E$11:$E$18,$O4462))+N(INDEX(Settings!$G$11:$G$18,$O4462)))+N(INDEX(Settings!$F$11:$F$18,$O4462))))</f>
        <v/>
      </c>
      <c r="N4462" s="53">
        <f>IF(K4462="","",K4462-L4462-M4462-N($I4462)-$P4462*N(Settings!$D$20))</f>
        <v/>
      </c>
      <c r="O4462">
        <f>IF($C4462="",0,IFERROR(MATCH($C4462,Settings!$D$11:$D$18,0),0))</f>
        <v/>
      </c>
      <c r="P4462">
        <f>IF(LOWER(TRIM($J4462&amp;""))="x",1,0)</f>
        <v/>
      </c>
    </row>
    <row r="4463">
      <c r="A4463" s="49" t="n"/>
      <c r="B4463" s="50" t="n"/>
      <c r="C4463" s="50" t="n"/>
      <c r="D4463" s="50" t="n"/>
      <c r="E4463" s="50" t="n"/>
      <c r="F4463" s="51" t="n"/>
      <c r="G4463" s="51" t="n"/>
      <c r="H4463" s="51" t="n"/>
      <c r="I4463" s="51" t="n"/>
      <c r="J4463" s="50" t="n"/>
      <c r="K4463" s="52">
        <f>IF(OR($A4463="",$E4463=""),"",IF($P4463=1,0,N($E4463)*N($F4463)-N($G4463)+N($H4463)))</f>
        <v/>
      </c>
      <c r="L4463" s="52">
        <f>IF(K4463="","",IF($P4463=1,0,N($E4463)*IFERROR(INDEX(Products!$D$8:$D$307,MATCH($D4463,Products!$A$8:$A$307,0)),0)))</f>
        <v/>
      </c>
      <c r="M4463" s="52">
        <f>IF(OR(K4463="",$O4463=0),IF(K4463="","",0),IF($P4463=1,0,K4463*(N(INDEX(Settings!$E$11:$E$18,$O4463))+N(INDEX(Settings!$G$11:$G$18,$O4463)))+N(INDEX(Settings!$F$11:$F$18,$O4463))))</f>
        <v/>
      </c>
      <c r="N4463" s="53">
        <f>IF(K4463="","",K4463-L4463-M4463-N($I4463)-$P4463*N(Settings!$D$20))</f>
        <v/>
      </c>
      <c r="O4463">
        <f>IF($C4463="",0,IFERROR(MATCH($C4463,Settings!$D$11:$D$18,0),0))</f>
        <v/>
      </c>
      <c r="P4463">
        <f>IF(LOWER(TRIM($J4463&amp;""))="x",1,0)</f>
        <v/>
      </c>
    </row>
    <row r="4464">
      <c r="A4464" s="49" t="n"/>
      <c r="B4464" s="50" t="n"/>
      <c r="C4464" s="50" t="n"/>
      <c r="D4464" s="50" t="n"/>
      <c r="E4464" s="50" t="n"/>
      <c r="F4464" s="51" t="n"/>
      <c r="G4464" s="51" t="n"/>
      <c r="H4464" s="51" t="n"/>
      <c r="I4464" s="51" t="n"/>
      <c r="J4464" s="50" t="n"/>
      <c r="K4464" s="52">
        <f>IF(OR($A4464="",$E4464=""),"",IF($P4464=1,0,N($E4464)*N($F4464)-N($G4464)+N($H4464)))</f>
        <v/>
      </c>
      <c r="L4464" s="52">
        <f>IF(K4464="","",IF($P4464=1,0,N($E4464)*IFERROR(INDEX(Products!$D$8:$D$307,MATCH($D4464,Products!$A$8:$A$307,0)),0)))</f>
        <v/>
      </c>
      <c r="M4464" s="52">
        <f>IF(OR(K4464="",$O4464=0),IF(K4464="","",0),IF($P4464=1,0,K4464*(N(INDEX(Settings!$E$11:$E$18,$O4464))+N(INDEX(Settings!$G$11:$G$18,$O4464)))+N(INDEX(Settings!$F$11:$F$18,$O4464))))</f>
        <v/>
      </c>
      <c r="N4464" s="53">
        <f>IF(K4464="","",K4464-L4464-M4464-N($I4464)-$P4464*N(Settings!$D$20))</f>
        <v/>
      </c>
      <c r="O4464">
        <f>IF($C4464="",0,IFERROR(MATCH($C4464,Settings!$D$11:$D$18,0),0))</f>
        <v/>
      </c>
      <c r="P4464">
        <f>IF(LOWER(TRIM($J4464&amp;""))="x",1,0)</f>
        <v/>
      </c>
    </row>
    <row r="4465">
      <c r="A4465" s="49" t="n"/>
      <c r="B4465" s="50" t="n"/>
      <c r="C4465" s="50" t="n"/>
      <c r="D4465" s="50" t="n"/>
      <c r="E4465" s="50" t="n"/>
      <c r="F4465" s="51" t="n"/>
      <c r="G4465" s="51" t="n"/>
      <c r="H4465" s="51" t="n"/>
      <c r="I4465" s="51" t="n"/>
      <c r="J4465" s="50" t="n"/>
      <c r="K4465" s="52">
        <f>IF(OR($A4465="",$E4465=""),"",IF($P4465=1,0,N($E4465)*N($F4465)-N($G4465)+N($H4465)))</f>
        <v/>
      </c>
      <c r="L4465" s="52">
        <f>IF(K4465="","",IF($P4465=1,0,N($E4465)*IFERROR(INDEX(Products!$D$8:$D$307,MATCH($D4465,Products!$A$8:$A$307,0)),0)))</f>
        <v/>
      </c>
      <c r="M4465" s="52">
        <f>IF(OR(K4465="",$O4465=0),IF(K4465="","",0),IF($P4465=1,0,K4465*(N(INDEX(Settings!$E$11:$E$18,$O4465))+N(INDEX(Settings!$G$11:$G$18,$O4465)))+N(INDEX(Settings!$F$11:$F$18,$O4465))))</f>
        <v/>
      </c>
      <c r="N4465" s="53">
        <f>IF(K4465="","",K4465-L4465-M4465-N($I4465)-$P4465*N(Settings!$D$20))</f>
        <v/>
      </c>
      <c r="O4465">
        <f>IF($C4465="",0,IFERROR(MATCH($C4465,Settings!$D$11:$D$18,0),0))</f>
        <v/>
      </c>
      <c r="P4465">
        <f>IF(LOWER(TRIM($J4465&amp;""))="x",1,0)</f>
        <v/>
      </c>
    </row>
    <row r="4466">
      <c r="A4466" s="49" t="n"/>
      <c r="B4466" s="50" t="n"/>
      <c r="C4466" s="50" t="n"/>
      <c r="D4466" s="50" t="n"/>
      <c r="E4466" s="50" t="n"/>
      <c r="F4466" s="51" t="n"/>
      <c r="G4466" s="51" t="n"/>
      <c r="H4466" s="51" t="n"/>
      <c r="I4466" s="51" t="n"/>
      <c r="J4466" s="50" t="n"/>
      <c r="K4466" s="52">
        <f>IF(OR($A4466="",$E4466=""),"",IF($P4466=1,0,N($E4466)*N($F4466)-N($G4466)+N($H4466)))</f>
        <v/>
      </c>
      <c r="L4466" s="52">
        <f>IF(K4466="","",IF($P4466=1,0,N($E4466)*IFERROR(INDEX(Products!$D$8:$D$307,MATCH($D4466,Products!$A$8:$A$307,0)),0)))</f>
        <v/>
      </c>
      <c r="M4466" s="52">
        <f>IF(OR(K4466="",$O4466=0),IF(K4466="","",0),IF($P4466=1,0,K4466*(N(INDEX(Settings!$E$11:$E$18,$O4466))+N(INDEX(Settings!$G$11:$G$18,$O4466)))+N(INDEX(Settings!$F$11:$F$18,$O4466))))</f>
        <v/>
      </c>
      <c r="N4466" s="53">
        <f>IF(K4466="","",K4466-L4466-M4466-N($I4466)-$P4466*N(Settings!$D$20))</f>
        <v/>
      </c>
      <c r="O4466">
        <f>IF($C4466="",0,IFERROR(MATCH($C4466,Settings!$D$11:$D$18,0),0))</f>
        <v/>
      </c>
      <c r="P4466">
        <f>IF(LOWER(TRIM($J4466&amp;""))="x",1,0)</f>
        <v/>
      </c>
    </row>
    <row r="4467">
      <c r="A4467" s="49" t="n"/>
      <c r="B4467" s="50" t="n"/>
      <c r="C4467" s="50" t="n"/>
      <c r="D4467" s="50" t="n"/>
      <c r="E4467" s="50" t="n"/>
      <c r="F4467" s="51" t="n"/>
      <c r="G4467" s="51" t="n"/>
      <c r="H4467" s="51" t="n"/>
      <c r="I4467" s="51" t="n"/>
      <c r="J4467" s="50" t="n"/>
      <c r="K4467" s="52">
        <f>IF(OR($A4467="",$E4467=""),"",IF($P4467=1,0,N($E4467)*N($F4467)-N($G4467)+N($H4467)))</f>
        <v/>
      </c>
      <c r="L4467" s="52">
        <f>IF(K4467="","",IF($P4467=1,0,N($E4467)*IFERROR(INDEX(Products!$D$8:$D$307,MATCH($D4467,Products!$A$8:$A$307,0)),0)))</f>
        <v/>
      </c>
      <c r="M4467" s="52">
        <f>IF(OR(K4467="",$O4467=0),IF(K4467="","",0),IF($P4467=1,0,K4467*(N(INDEX(Settings!$E$11:$E$18,$O4467))+N(INDEX(Settings!$G$11:$G$18,$O4467)))+N(INDEX(Settings!$F$11:$F$18,$O4467))))</f>
        <v/>
      </c>
      <c r="N4467" s="53">
        <f>IF(K4467="","",K4467-L4467-M4467-N($I4467)-$P4467*N(Settings!$D$20))</f>
        <v/>
      </c>
      <c r="O4467">
        <f>IF($C4467="",0,IFERROR(MATCH($C4467,Settings!$D$11:$D$18,0),0))</f>
        <v/>
      </c>
      <c r="P4467">
        <f>IF(LOWER(TRIM($J4467&amp;""))="x",1,0)</f>
        <v/>
      </c>
    </row>
    <row r="4468">
      <c r="A4468" s="49" t="n"/>
      <c r="B4468" s="50" t="n"/>
      <c r="C4468" s="50" t="n"/>
      <c r="D4468" s="50" t="n"/>
      <c r="E4468" s="50" t="n"/>
      <c r="F4468" s="51" t="n"/>
      <c r="G4468" s="51" t="n"/>
      <c r="H4468" s="51" t="n"/>
      <c r="I4468" s="51" t="n"/>
      <c r="J4468" s="50" t="n"/>
      <c r="K4468" s="52">
        <f>IF(OR($A4468="",$E4468=""),"",IF($P4468=1,0,N($E4468)*N($F4468)-N($G4468)+N($H4468)))</f>
        <v/>
      </c>
      <c r="L4468" s="52">
        <f>IF(K4468="","",IF($P4468=1,0,N($E4468)*IFERROR(INDEX(Products!$D$8:$D$307,MATCH($D4468,Products!$A$8:$A$307,0)),0)))</f>
        <v/>
      </c>
      <c r="M4468" s="52">
        <f>IF(OR(K4468="",$O4468=0),IF(K4468="","",0),IF($P4468=1,0,K4468*(N(INDEX(Settings!$E$11:$E$18,$O4468))+N(INDEX(Settings!$G$11:$G$18,$O4468)))+N(INDEX(Settings!$F$11:$F$18,$O4468))))</f>
        <v/>
      </c>
      <c r="N4468" s="53">
        <f>IF(K4468="","",K4468-L4468-M4468-N($I4468)-$P4468*N(Settings!$D$20))</f>
        <v/>
      </c>
      <c r="O4468">
        <f>IF($C4468="",0,IFERROR(MATCH($C4468,Settings!$D$11:$D$18,0),0))</f>
        <v/>
      </c>
      <c r="P4468">
        <f>IF(LOWER(TRIM($J4468&amp;""))="x",1,0)</f>
        <v/>
      </c>
    </row>
    <row r="4469">
      <c r="A4469" s="49" t="n"/>
      <c r="B4469" s="50" t="n"/>
      <c r="C4469" s="50" t="n"/>
      <c r="D4469" s="50" t="n"/>
      <c r="E4469" s="50" t="n"/>
      <c r="F4469" s="51" t="n"/>
      <c r="G4469" s="51" t="n"/>
      <c r="H4469" s="51" t="n"/>
      <c r="I4469" s="51" t="n"/>
      <c r="J4469" s="50" t="n"/>
      <c r="K4469" s="52">
        <f>IF(OR($A4469="",$E4469=""),"",IF($P4469=1,0,N($E4469)*N($F4469)-N($G4469)+N($H4469)))</f>
        <v/>
      </c>
      <c r="L4469" s="52">
        <f>IF(K4469="","",IF($P4469=1,0,N($E4469)*IFERROR(INDEX(Products!$D$8:$D$307,MATCH($D4469,Products!$A$8:$A$307,0)),0)))</f>
        <v/>
      </c>
      <c r="M4469" s="52">
        <f>IF(OR(K4469="",$O4469=0),IF(K4469="","",0),IF($P4469=1,0,K4469*(N(INDEX(Settings!$E$11:$E$18,$O4469))+N(INDEX(Settings!$G$11:$G$18,$O4469)))+N(INDEX(Settings!$F$11:$F$18,$O4469))))</f>
        <v/>
      </c>
      <c r="N4469" s="53">
        <f>IF(K4469="","",K4469-L4469-M4469-N($I4469)-$P4469*N(Settings!$D$20))</f>
        <v/>
      </c>
      <c r="O4469">
        <f>IF($C4469="",0,IFERROR(MATCH($C4469,Settings!$D$11:$D$18,0),0))</f>
        <v/>
      </c>
      <c r="P4469">
        <f>IF(LOWER(TRIM($J4469&amp;""))="x",1,0)</f>
        <v/>
      </c>
    </row>
    <row r="4470">
      <c r="A4470" s="49" t="n"/>
      <c r="B4470" s="50" t="n"/>
      <c r="C4470" s="50" t="n"/>
      <c r="D4470" s="50" t="n"/>
      <c r="E4470" s="50" t="n"/>
      <c r="F4470" s="51" t="n"/>
      <c r="G4470" s="51" t="n"/>
      <c r="H4470" s="51" t="n"/>
      <c r="I4470" s="51" t="n"/>
      <c r="J4470" s="50" t="n"/>
      <c r="K4470" s="52">
        <f>IF(OR($A4470="",$E4470=""),"",IF($P4470=1,0,N($E4470)*N($F4470)-N($G4470)+N($H4470)))</f>
        <v/>
      </c>
      <c r="L4470" s="52">
        <f>IF(K4470="","",IF($P4470=1,0,N($E4470)*IFERROR(INDEX(Products!$D$8:$D$307,MATCH($D4470,Products!$A$8:$A$307,0)),0)))</f>
        <v/>
      </c>
      <c r="M4470" s="52">
        <f>IF(OR(K4470="",$O4470=0),IF(K4470="","",0),IF($P4470=1,0,K4470*(N(INDEX(Settings!$E$11:$E$18,$O4470))+N(INDEX(Settings!$G$11:$G$18,$O4470)))+N(INDEX(Settings!$F$11:$F$18,$O4470))))</f>
        <v/>
      </c>
      <c r="N4470" s="53">
        <f>IF(K4470="","",K4470-L4470-M4470-N($I4470)-$P4470*N(Settings!$D$20))</f>
        <v/>
      </c>
      <c r="O4470">
        <f>IF($C4470="",0,IFERROR(MATCH($C4470,Settings!$D$11:$D$18,0),0))</f>
        <v/>
      </c>
      <c r="P4470">
        <f>IF(LOWER(TRIM($J4470&amp;""))="x",1,0)</f>
        <v/>
      </c>
    </row>
    <row r="4471">
      <c r="A4471" s="49" t="n"/>
      <c r="B4471" s="50" t="n"/>
      <c r="C4471" s="50" t="n"/>
      <c r="D4471" s="50" t="n"/>
      <c r="E4471" s="50" t="n"/>
      <c r="F4471" s="51" t="n"/>
      <c r="G4471" s="51" t="n"/>
      <c r="H4471" s="51" t="n"/>
      <c r="I4471" s="51" t="n"/>
      <c r="J4471" s="50" t="n"/>
      <c r="K4471" s="52">
        <f>IF(OR($A4471="",$E4471=""),"",IF($P4471=1,0,N($E4471)*N($F4471)-N($G4471)+N($H4471)))</f>
        <v/>
      </c>
      <c r="L4471" s="52">
        <f>IF(K4471="","",IF($P4471=1,0,N($E4471)*IFERROR(INDEX(Products!$D$8:$D$307,MATCH($D4471,Products!$A$8:$A$307,0)),0)))</f>
        <v/>
      </c>
      <c r="M4471" s="52">
        <f>IF(OR(K4471="",$O4471=0),IF(K4471="","",0),IF($P4471=1,0,K4471*(N(INDEX(Settings!$E$11:$E$18,$O4471))+N(INDEX(Settings!$G$11:$G$18,$O4471)))+N(INDEX(Settings!$F$11:$F$18,$O4471))))</f>
        <v/>
      </c>
      <c r="N4471" s="53">
        <f>IF(K4471="","",K4471-L4471-M4471-N($I4471)-$P4471*N(Settings!$D$20))</f>
        <v/>
      </c>
      <c r="O4471">
        <f>IF($C4471="",0,IFERROR(MATCH($C4471,Settings!$D$11:$D$18,0),0))</f>
        <v/>
      </c>
      <c r="P4471">
        <f>IF(LOWER(TRIM($J4471&amp;""))="x",1,0)</f>
        <v/>
      </c>
    </row>
    <row r="4472">
      <c r="A4472" s="49" t="n"/>
      <c r="B4472" s="50" t="n"/>
      <c r="C4472" s="50" t="n"/>
      <c r="D4472" s="50" t="n"/>
      <c r="E4472" s="50" t="n"/>
      <c r="F4472" s="51" t="n"/>
      <c r="G4472" s="51" t="n"/>
      <c r="H4472" s="51" t="n"/>
      <c r="I4472" s="51" t="n"/>
      <c r="J4472" s="50" t="n"/>
      <c r="K4472" s="52">
        <f>IF(OR($A4472="",$E4472=""),"",IF($P4472=1,0,N($E4472)*N($F4472)-N($G4472)+N($H4472)))</f>
        <v/>
      </c>
      <c r="L4472" s="52">
        <f>IF(K4472="","",IF($P4472=1,0,N($E4472)*IFERROR(INDEX(Products!$D$8:$D$307,MATCH($D4472,Products!$A$8:$A$307,0)),0)))</f>
        <v/>
      </c>
      <c r="M4472" s="52">
        <f>IF(OR(K4472="",$O4472=0),IF(K4472="","",0),IF($P4472=1,0,K4472*(N(INDEX(Settings!$E$11:$E$18,$O4472))+N(INDEX(Settings!$G$11:$G$18,$O4472)))+N(INDEX(Settings!$F$11:$F$18,$O4472))))</f>
        <v/>
      </c>
      <c r="N4472" s="53">
        <f>IF(K4472="","",K4472-L4472-M4472-N($I4472)-$P4472*N(Settings!$D$20))</f>
        <v/>
      </c>
      <c r="O4472">
        <f>IF($C4472="",0,IFERROR(MATCH($C4472,Settings!$D$11:$D$18,0),0))</f>
        <v/>
      </c>
      <c r="P4472">
        <f>IF(LOWER(TRIM($J4472&amp;""))="x",1,0)</f>
        <v/>
      </c>
    </row>
    <row r="4473">
      <c r="A4473" s="49" t="n"/>
      <c r="B4473" s="50" t="n"/>
      <c r="C4473" s="50" t="n"/>
      <c r="D4473" s="50" t="n"/>
      <c r="E4473" s="50" t="n"/>
      <c r="F4473" s="51" t="n"/>
      <c r="G4473" s="51" t="n"/>
      <c r="H4473" s="51" t="n"/>
      <c r="I4473" s="51" t="n"/>
      <c r="J4473" s="50" t="n"/>
      <c r="K4473" s="52">
        <f>IF(OR($A4473="",$E4473=""),"",IF($P4473=1,0,N($E4473)*N($F4473)-N($G4473)+N($H4473)))</f>
        <v/>
      </c>
      <c r="L4473" s="52">
        <f>IF(K4473="","",IF($P4473=1,0,N($E4473)*IFERROR(INDEX(Products!$D$8:$D$307,MATCH($D4473,Products!$A$8:$A$307,0)),0)))</f>
        <v/>
      </c>
      <c r="M4473" s="52">
        <f>IF(OR(K4473="",$O4473=0),IF(K4473="","",0),IF($P4473=1,0,K4473*(N(INDEX(Settings!$E$11:$E$18,$O4473))+N(INDEX(Settings!$G$11:$G$18,$O4473)))+N(INDEX(Settings!$F$11:$F$18,$O4473))))</f>
        <v/>
      </c>
      <c r="N4473" s="53">
        <f>IF(K4473="","",K4473-L4473-M4473-N($I4473)-$P4473*N(Settings!$D$20))</f>
        <v/>
      </c>
      <c r="O4473">
        <f>IF($C4473="",0,IFERROR(MATCH($C4473,Settings!$D$11:$D$18,0),0))</f>
        <v/>
      </c>
      <c r="P4473">
        <f>IF(LOWER(TRIM($J4473&amp;""))="x",1,0)</f>
        <v/>
      </c>
    </row>
    <row r="4474">
      <c r="A4474" s="49" t="n"/>
      <c r="B4474" s="50" t="n"/>
      <c r="C4474" s="50" t="n"/>
      <c r="D4474" s="50" t="n"/>
      <c r="E4474" s="50" t="n"/>
      <c r="F4474" s="51" t="n"/>
      <c r="G4474" s="51" t="n"/>
      <c r="H4474" s="51" t="n"/>
      <c r="I4474" s="51" t="n"/>
      <c r="J4474" s="50" t="n"/>
      <c r="K4474" s="52">
        <f>IF(OR($A4474="",$E4474=""),"",IF($P4474=1,0,N($E4474)*N($F4474)-N($G4474)+N($H4474)))</f>
        <v/>
      </c>
      <c r="L4474" s="52">
        <f>IF(K4474="","",IF($P4474=1,0,N($E4474)*IFERROR(INDEX(Products!$D$8:$D$307,MATCH($D4474,Products!$A$8:$A$307,0)),0)))</f>
        <v/>
      </c>
      <c r="M4474" s="52">
        <f>IF(OR(K4474="",$O4474=0),IF(K4474="","",0),IF($P4474=1,0,K4474*(N(INDEX(Settings!$E$11:$E$18,$O4474))+N(INDEX(Settings!$G$11:$G$18,$O4474)))+N(INDEX(Settings!$F$11:$F$18,$O4474))))</f>
        <v/>
      </c>
      <c r="N4474" s="53">
        <f>IF(K4474="","",K4474-L4474-M4474-N($I4474)-$P4474*N(Settings!$D$20))</f>
        <v/>
      </c>
      <c r="O4474">
        <f>IF($C4474="",0,IFERROR(MATCH($C4474,Settings!$D$11:$D$18,0),0))</f>
        <v/>
      </c>
      <c r="P4474">
        <f>IF(LOWER(TRIM($J4474&amp;""))="x",1,0)</f>
        <v/>
      </c>
    </row>
    <row r="4475">
      <c r="A4475" s="49" t="n"/>
      <c r="B4475" s="50" t="n"/>
      <c r="C4475" s="50" t="n"/>
      <c r="D4475" s="50" t="n"/>
      <c r="E4475" s="50" t="n"/>
      <c r="F4475" s="51" t="n"/>
      <c r="G4475" s="51" t="n"/>
      <c r="H4475" s="51" t="n"/>
      <c r="I4475" s="51" t="n"/>
      <c r="J4475" s="50" t="n"/>
      <c r="K4475" s="52">
        <f>IF(OR($A4475="",$E4475=""),"",IF($P4475=1,0,N($E4475)*N($F4475)-N($G4475)+N($H4475)))</f>
        <v/>
      </c>
      <c r="L4475" s="52">
        <f>IF(K4475="","",IF($P4475=1,0,N($E4475)*IFERROR(INDEX(Products!$D$8:$D$307,MATCH($D4475,Products!$A$8:$A$307,0)),0)))</f>
        <v/>
      </c>
      <c r="M4475" s="52">
        <f>IF(OR(K4475="",$O4475=0),IF(K4475="","",0),IF($P4475=1,0,K4475*(N(INDEX(Settings!$E$11:$E$18,$O4475))+N(INDEX(Settings!$G$11:$G$18,$O4475)))+N(INDEX(Settings!$F$11:$F$18,$O4475))))</f>
        <v/>
      </c>
      <c r="N4475" s="53">
        <f>IF(K4475="","",K4475-L4475-M4475-N($I4475)-$P4475*N(Settings!$D$20))</f>
        <v/>
      </c>
      <c r="O4475">
        <f>IF($C4475="",0,IFERROR(MATCH($C4475,Settings!$D$11:$D$18,0),0))</f>
        <v/>
      </c>
      <c r="P4475">
        <f>IF(LOWER(TRIM($J4475&amp;""))="x",1,0)</f>
        <v/>
      </c>
    </row>
    <row r="4476">
      <c r="A4476" s="49" t="n"/>
      <c r="B4476" s="50" t="n"/>
      <c r="C4476" s="50" t="n"/>
      <c r="D4476" s="50" t="n"/>
      <c r="E4476" s="50" t="n"/>
      <c r="F4476" s="51" t="n"/>
      <c r="G4476" s="51" t="n"/>
      <c r="H4476" s="51" t="n"/>
      <c r="I4476" s="51" t="n"/>
      <c r="J4476" s="50" t="n"/>
      <c r="K4476" s="52">
        <f>IF(OR($A4476="",$E4476=""),"",IF($P4476=1,0,N($E4476)*N($F4476)-N($G4476)+N($H4476)))</f>
        <v/>
      </c>
      <c r="L4476" s="52">
        <f>IF(K4476="","",IF($P4476=1,0,N($E4476)*IFERROR(INDEX(Products!$D$8:$D$307,MATCH($D4476,Products!$A$8:$A$307,0)),0)))</f>
        <v/>
      </c>
      <c r="M4476" s="52">
        <f>IF(OR(K4476="",$O4476=0),IF(K4476="","",0),IF($P4476=1,0,K4476*(N(INDEX(Settings!$E$11:$E$18,$O4476))+N(INDEX(Settings!$G$11:$G$18,$O4476)))+N(INDEX(Settings!$F$11:$F$18,$O4476))))</f>
        <v/>
      </c>
      <c r="N4476" s="53">
        <f>IF(K4476="","",K4476-L4476-M4476-N($I4476)-$P4476*N(Settings!$D$20))</f>
        <v/>
      </c>
      <c r="O4476">
        <f>IF($C4476="",0,IFERROR(MATCH($C4476,Settings!$D$11:$D$18,0),0))</f>
        <v/>
      </c>
      <c r="P4476">
        <f>IF(LOWER(TRIM($J4476&amp;""))="x",1,0)</f>
        <v/>
      </c>
    </row>
    <row r="4477">
      <c r="A4477" s="49" t="n"/>
      <c r="B4477" s="50" t="n"/>
      <c r="C4477" s="50" t="n"/>
      <c r="D4477" s="50" t="n"/>
      <c r="E4477" s="50" t="n"/>
      <c r="F4477" s="51" t="n"/>
      <c r="G4477" s="51" t="n"/>
      <c r="H4477" s="51" t="n"/>
      <c r="I4477" s="51" t="n"/>
      <c r="J4477" s="50" t="n"/>
      <c r="K4477" s="52">
        <f>IF(OR($A4477="",$E4477=""),"",IF($P4477=1,0,N($E4477)*N($F4477)-N($G4477)+N($H4477)))</f>
        <v/>
      </c>
      <c r="L4477" s="52">
        <f>IF(K4477="","",IF($P4477=1,0,N($E4477)*IFERROR(INDEX(Products!$D$8:$D$307,MATCH($D4477,Products!$A$8:$A$307,0)),0)))</f>
        <v/>
      </c>
      <c r="M4477" s="52">
        <f>IF(OR(K4477="",$O4477=0),IF(K4477="","",0),IF($P4477=1,0,K4477*(N(INDEX(Settings!$E$11:$E$18,$O4477))+N(INDEX(Settings!$G$11:$G$18,$O4477)))+N(INDEX(Settings!$F$11:$F$18,$O4477))))</f>
        <v/>
      </c>
      <c r="N4477" s="53">
        <f>IF(K4477="","",K4477-L4477-M4477-N($I4477)-$P4477*N(Settings!$D$20))</f>
        <v/>
      </c>
      <c r="O4477">
        <f>IF($C4477="",0,IFERROR(MATCH($C4477,Settings!$D$11:$D$18,0),0))</f>
        <v/>
      </c>
      <c r="P4477">
        <f>IF(LOWER(TRIM($J4477&amp;""))="x",1,0)</f>
        <v/>
      </c>
    </row>
    <row r="4478">
      <c r="A4478" s="49" t="n"/>
      <c r="B4478" s="50" t="n"/>
      <c r="C4478" s="50" t="n"/>
      <c r="D4478" s="50" t="n"/>
      <c r="E4478" s="50" t="n"/>
      <c r="F4478" s="51" t="n"/>
      <c r="G4478" s="51" t="n"/>
      <c r="H4478" s="51" t="n"/>
      <c r="I4478" s="51" t="n"/>
      <c r="J4478" s="50" t="n"/>
      <c r="K4478" s="52">
        <f>IF(OR($A4478="",$E4478=""),"",IF($P4478=1,0,N($E4478)*N($F4478)-N($G4478)+N($H4478)))</f>
        <v/>
      </c>
      <c r="L4478" s="52">
        <f>IF(K4478="","",IF($P4478=1,0,N($E4478)*IFERROR(INDEX(Products!$D$8:$D$307,MATCH($D4478,Products!$A$8:$A$307,0)),0)))</f>
        <v/>
      </c>
      <c r="M4478" s="52">
        <f>IF(OR(K4478="",$O4478=0),IF(K4478="","",0),IF($P4478=1,0,K4478*(N(INDEX(Settings!$E$11:$E$18,$O4478))+N(INDEX(Settings!$G$11:$G$18,$O4478)))+N(INDEX(Settings!$F$11:$F$18,$O4478))))</f>
        <v/>
      </c>
      <c r="N4478" s="53">
        <f>IF(K4478="","",K4478-L4478-M4478-N($I4478)-$P4478*N(Settings!$D$20))</f>
        <v/>
      </c>
      <c r="O4478">
        <f>IF($C4478="",0,IFERROR(MATCH($C4478,Settings!$D$11:$D$18,0),0))</f>
        <v/>
      </c>
      <c r="P4478">
        <f>IF(LOWER(TRIM($J4478&amp;""))="x",1,0)</f>
        <v/>
      </c>
    </row>
    <row r="4479">
      <c r="A4479" s="49" t="n"/>
      <c r="B4479" s="50" t="n"/>
      <c r="C4479" s="50" t="n"/>
      <c r="D4479" s="50" t="n"/>
      <c r="E4479" s="50" t="n"/>
      <c r="F4479" s="51" t="n"/>
      <c r="G4479" s="51" t="n"/>
      <c r="H4479" s="51" t="n"/>
      <c r="I4479" s="51" t="n"/>
      <c r="J4479" s="50" t="n"/>
      <c r="K4479" s="52">
        <f>IF(OR($A4479="",$E4479=""),"",IF($P4479=1,0,N($E4479)*N($F4479)-N($G4479)+N($H4479)))</f>
        <v/>
      </c>
      <c r="L4479" s="52">
        <f>IF(K4479="","",IF($P4479=1,0,N($E4479)*IFERROR(INDEX(Products!$D$8:$D$307,MATCH($D4479,Products!$A$8:$A$307,0)),0)))</f>
        <v/>
      </c>
      <c r="M4479" s="52">
        <f>IF(OR(K4479="",$O4479=0),IF(K4479="","",0),IF($P4479=1,0,K4479*(N(INDEX(Settings!$E$11:$E$18,$O4479))+N(INDEX(Settings!$G$11:$G$18,$O4479)))+N(INDEX(Settings!$F$11:$F$18,$O4479))))</f>
        <v/>
      </c>
      <c r="N4479" s="53">
        <f>IF(K4479="","",K4479-L4479-M4479-N($I4479)-$P4479*N(Settings!$D$20))</f>
        <v/>
      </c>
      <c r="O4479">
        <f>IF($C4479="",0,IFERROR(MATCH($C4479,Settings!$D$11:$D$18,0),0))</f>
        <v/>
      </c>
      <c r="P4479">
        <f>IF(LOWER(TRIM($J4479&amp;""))="x",1,0)</f>
        <v/>
      </c>
    </row>
    <row r="4480">
      <c r="A4480" s="49" t="n"/>
      <c r="B4480" s="50" t="n"/>
      <c r="C4480" s="50" t="n"/>
      <c r="D4480" s="50" t="n"/>
      <c r="E4480" s="50" t="n"/>
      <c r="F4480" s="51" t="n"/>
      <c r="G4480" s="51" t="n"/>
      <c r="H4480" s="51" t="n"/>
      <c r="I4480" s="51" t="n"/>
      <c r="J4480" s="50" t="n"/>
      <c r="K4480" s="52">
        <f>IF(OR($A4480="",$E4480=""),"",IF($P4480=1,0,N($E4480)*N($F4480)-N($G4480)+N($H4480)))</f>
        <v/>
      </c>
      <c r="L4480" s="52">
        <f>IF(K4480="","",IF($P4480=1,0,N($E4480)*IFERROR(INDEX(Products!$D$8:$D$307,MATCH($D4480,Products!$A$8:$A$307,0)),0)))</f>
        <v/>
      </c>
      <c r="M4480" s="52">
        <f>IF(OR(K4480="",$O4480=0),IF(K4480="","",0),IF($P4480=1,0,K4480*(N(INDEX(Settings!$E$11:$E$18,$O4480))+N(INDEX(Settings!$G$11:$G$18,$O4480)))+N(INDEX(Settings!$F$11:$F$18,$O4480))))</f>
        <v/>
      </c>
      <c r="N4480" s="53">
        <f>IF(K4480="","",K4480-L4480-M4480-N($I4480)-$P4480*N(Settings!$D$20))</f>
        <v/>
      </c>
      <c r="O4480">
        <f>IF($C4480="",0,IFERROR(MATCH($C4480,Settings!$D$11:$D$18,0),0))</f>
        <v/>
      </c>
      <c r="P4480">
        <f>IF(LOWER(TRIM($J4480&amp;""))="x",1,0)</f>
        <v/>
      </c>
    </row>
    <row r="4481">
      <c r="A4481" s="49" t="n"/>
      <c r="B4481" s="50" t="n"/>
      <c r="C4481" s="50" t="n"/>
      <c r="D4481" s="50" t="n"/>
      <c r="E4481" s="50" t="n"/>
      <c r="F4481" s="51" t="n"/>
      <c r="G4481" s="51" t="n"/>
      <c r="H4481" s="51" t="n"/>
      <c r="I4481" s="51" t="n"/>
      <c r="J4481" s="50" t="n"/>
      <c r="K4481" s="52">
        <f>IF(OR($A4481="",$E4481=""),"",IF($P4481=1,0,N($E4481)*N($F4481)-N($G4481)+N($H4481)))</f>
        <v/>
      </c>
      <c r="L4481" s="52">
        <f>IF(K4481="","",IF($P4481=1,0,N($E4481)*IFERROR(INDEX(Products!$D$8:$D$307,MATCH($D4481,Products!$A$8:$A$307,0)),0)))</f>
        <v/>
      </c>
      <c r="M4481" s="52">
        <f>IF(OR(K4481="",$O4481=0),IF(K4481="","",0),IF($P4481=1,0,K4481*(N(INDEX(Settings!$E$11:$E$18,$O4481))+N(INDEX(Settings!$G$11:$G$18,$O4481)))+N(INDEX(Settings!$F$11:$F$18,$O4481))))</f>
        <v/>
      </c>
      <c r="N4481" s="53">
        <f>IF(K4481="","",K4481-L4481-M4481-N($I4481)-$P4481*N(Settings!$D$20))</f>
        <v/>
      </c>
      <c r="O4481">
        <f>IF($C4481="",0,IFERROR(MATCH($C4481,Settings!$D$11:$D$18,0),0))</f>
        <v/>
      </c>
      <c r="P4481">
        <f>IF(LOWER(TRIM($J4481&amp;""))="x",1,0)</f>
        <v/>
      </c>
    </row>
    <row r="4482">
      <c r="A4482" s="49" t="n"/>
      <c r="B4482" s="50" t="n"/>
      <c r="C4482" s="50" t="n"/>
      <c r="D4482" s="50" t="n"/>
      <c r="E4482" s="50" t="n"/>
      <c r="F4482" s="51" t="n"/>
      <c r="G4482" s="51" t="n"/>
      <c r="H4482" s="51" t="n"/>
      <c r="I4482" s="51" t="n"/>
      <c r="J4482" s="50" t="n"/>
      <c r="K4482" s="52">
        <f>IF(OR($A4482="",$E4482=""),"",IF($P4482=1,0,N($E4482)*N($F4482)-N($G4482)+N($H4482)))</f>
        <v/>
      </c>
      <c r="L4482" s="52">
        <f>IF(K4482="","",IF($P4482=1,0,N($E4482)*IFERROR(INDEX(Products!$D$8:$D$307,MATCH($D4482,Products!$A$8:$A$307,0)),0)))</f>
        <v/>
      </c>
      <c r="M4482" s="52">
        <f>IF(OR(K4482="",$O4482=0),IF(K4482="","",0),IF($P4482=1,0,K4482*(N(INDEX(Settings!$E$11:$E$18,$O4482))+N(INDEX(Settings!$G$11:$G$18,$O4482)))+N(INDEX(Settings!$F$11:$F$18,$O4482))))</f>
        <v/>
      </c>
      <c r="N4482" s="53">
        <f>IF(K4482="","",K4482-L4482-M4482-N($I4482)-$P4482*N(Settings!$D$20))</f>
        <v/>
      </c>
      <c r="O4482">
        <f>IF($C4482="",0,IFERROR(MATCH($C4482,Settings!$D$11:$D$18,0),0))</f>
        <v/>
      </c>
      <c r="P4482">
        <f>IF(LOWER(TRIM($J4482&amp;""))="x",1,0)</f>
        <v/>
      </c>
    </row>
    <row r="4483">
      <c r="A4483" s="49" t="n"/>
      <c r="B4483" s="50" t="n"/>
      <c r="C4483" s="50" t="n"/>
      <c r="D4483" s="50" t="n"/>
      <c r="E4483" s="50" t="n"/>
      <c r="F4483" s="51" t="n"/>
      <c r="G4483" s="51" t="n"/>
      <c r="H4483" s="51" t="n"/>
      <c r="I4483" s="51" t="n"/>
      <c r="J4483" s="50" t="n"/>
      <c r="K4483" s="52">
        <f>IF(OR($A4483="",$E4483=""),"",IF($P4483=1,0,N($E4483)*N($F4483)-N($G4483)+N($H4483)))</f>
        <v/>
      </c>
      <c r="L4483" s="52">
        <f>IF(K4483="","",IF($P4483=1,0,N($E4483)*IFERROR(INDEX(Products!$D$8:$D$307,MATCH($D4483,Products!$A$8:$A$307,0)),0)))</f>
        <v/>
      </c>
      <c r="M4483" s="52">
        <f>IF(OR(K4483="",$O4483=0),IF(K4483="","",0),IF($P4483=1,0,K4483*(N(INDEX(Settings!$E$11:$E$18,$O4483))+N(INDEX(Settings!$G$11:$G$18,$O4483)))+N(INDEX(Settings!$F$11:$F$18,$O4483))))</f>
        <v/>
      </c>
      <c r="N4483" s="53">
        <f>IF(K4483="","",K4483-L4483-M4483-N($I4483)-$P4483*N(Settings!$D$20))</f>
        <v/>
      </c>
      <c r="O4483">
        <f>IF($C4483="",0,IFERROR(MATCH($C4483,Settings!$D$11:$D$18,0),0))</f>
        <v/>
      </c>
      <c r="P4483">
        <f>IF(LOWER(TRIM($J4483&amp;""))="x",1,0)</f>
        <v/>
      </c>
    </row>
    <row r="4484">
      <c r="A4484" s="49" t="n"/>
      <c r="B4484" s="50" t="n"/>
      <c r="C4484" s="50" t="n"/>
      <c r="D4484" s="50" t="n"/>
      <c r="E4484" s="50" t="n"/>
      <c r="F4484" s="51" t="n"/>
      <c r="G4484" s="51" t="n"/>
      <c r="H4484" s="51" t="n"/>
      <c r="I4484" s="51" t="n"/>
      <c r="J4484" s="50" t="n"/>
      <c r="K4484" s="52">
        <f>IF(OR($A4484="",$E4484=""),"",IF($P4484=1,0,N($E4484)*N($F4484)-N($G4484)+N($H4484)))</f>
        <v/>
      </c>
      <c r="L4484" s="52">
        <f>IF(K4484="","",IF($P4484=1,0,N($E4484)*IFERROR(INDEX(Products!$D$8:$D$307,MATCH($D4484,Products!$A$8:$A$307,0)),0)))</f>
        <v/>
      </c>
      <c r="M4484" s="52">
        <f>IF(OR(K4484="",$O4484=0),IF(K4484="","",0),IF($P4484=1,0,K4484*(N(INDEX(Settings!$E$11:$E$18,$O4484))+N(INDEX(Settings!$G$11:$G$18,$O4484)))+N(INDEX(Settings!$F$11:$F$18,$O4484))))</f>
        <v/>
      </c>
      <c r="N4484" s="53">
        <f>IF(K4484="","",K4484-L4484-M4484-N($I4484)-$P4484*N(Settings!$D$20))</f>
        <v/>
      </c>
      <c r="O4484">
        <f>IF($C4484="",0,IFERROR(MATCH($C4484,Settings!$D$11:$D$18,0),0))</f>
        <v/>
      </c>
      <c r="P4484">
        <f>IF(LOWER(TRIM($J4484&amp;""))="x",1,0)</f>
        <v/>
      </c>
    </row>
    <row r="4485">
      <c r="A4485" s="49" t="n"/>
      <c r="B4485" s="50" t="n"/>
      <c r="C4485" s="50" t="n"/>
      <c r="D4485" s="50" t="n"/>
      <c r="E4485" s="50" t="n"/>
      <c r="F4485" s="51" t="n"/>
      <c r="G4485" s="51" t="n"/>
      <c r="H4485" s="51" t="n"/>
      <c r="I4485" s="51" t="n"/>
      <c r="J4485" s="50" t="n"/>
      <c r="K4485" s="52">
        <f>IF(OR($A4485="",$E4485=""),"",IF($P4485=1,0,N($E4485)*N($F4485)-N($G4485)+N($H4485)))</f>
        <v/>
      </c>
      <c r="L4485" s="52">
        <f>IF(K4485="","",IF($P4485=1,0,N($E4485)*IFERROR(INDEX(Products!$D$8:$D$307,MATCH($D4485,Products!$A$8:$A$307,0)),0)))</f>
        <v/>
      </c>
      <c r="M4485" s="52">
        <f>IF(OR(K4485="",$O4485=0),IF(K4485="","",0),IF($P4485=1,0,K4485*(N(INDEX(Settings!$E$11:$E$18,$O4485))+N(INDEX(Settings!$G$11:$G$18,$O4485)))+N(INDEX(Settings!$F$11:$F$18,$O4485))))</f>
        <v/>
      </c>
      <c r="N4485" s="53">
        <f>IF(K4485="","",K4485-L4485-M4485-N($I4485)-$P4485*N(Settings!$D$20))</f>
        <v/>
      </c>
      <c r="O4485">
        <f>IF($C4485="",0,IFERROR(MATCH($C4485,Settings!$D$11:$D$18,0),0))</f>
        <v/>
      </c>
      <c r="P4485">
        <f>IF(LOWER(TRIM($J4485&amp;""))="x",1,0)</f>
        <v/>
      </c>
    </row>
    <row r="4486">
      <c r="A4486" s="49" t="n"/>
      <c r="B4486" s="50" t="n"/>
      <c r="C4486" s="50" t="n"/>
      <c r="D4486" s="50" t="n"/>
      <c r="E4486" s="50" t="n"/>
      <c r="F4486" s="51" t="n"/>
      <c r="G4486" s="51" t="n"/>
      <c r="H4486" s="51" t="n"/>
      <c r="I4486" s="51" t="n"/>
      <c r="J4486" s="50" t="n"/>
      <c r="K4486" s="52">
        <f>IF(OR($A4486="",$E4486=""),"",IF($P4486=1,0,N($E4486)*N($F4486)-N($G4486)+N($H4486)))</f>
        <v/>
      </c>
      <c r="L4486" s="52">
        <f>IF(K4486="","",IF($P4486=1,0,N($E4486)*IFERROR(INDEX(Products!$D$8:$D$307,MATCH($D4486,Products!$A$8:$A$307,0)),0)))</f>
        <v/>
      </c>
      <c r="M4486" s="52">
        <f>IF(OR(K4486="",$O4486=0),IF(K4486="","",0),IF($P4486=1,0,K4486*(N(INDEX(Settings!$E$11:$E$18,$O4486))+N(INDEX(Settings!$G$11:$G$18,$O4486)))+N(INDEX(Settings!$F$11:$F$18,$O4486))))</f>
        <v/>
      </c>
      <c r="N4486" s="53">
        <f>IF(K4486="","",K4486-L4486-M4486-N($I4486)-$P4486*N(Settings!$D$20))</f>
        <v/>
      </c>
      <c r="O4486">
        <f>IF($C4486="",0,IFERROR(MATCH($C4486,Settings!$D$11:$D$18,0),0))</f>
        <v/>
      </c>
      <c r="P4486">
        <f>IF(LOWER(TRIM($J4486&amp;""))="x",1,0)</f>
        <v/>
      </c>
    </row>
    <row r="4487">
      <c r="A4487" s="49" t="n"/>
      <c r="B4487" s="50" t="n"/>
      <c r="C4487" s="50" t="n"/>
      <c r="D4487" s="50" t="n"/>
      <c r="E4487" s="50" t="n"/>
      <c r="F4487" s="51" t="n"/>
      <c r="G4487" s="51" t="n"/>
      <c r="H4487" s="51" t="n"/>
      <c r="I4487" s="51" t="n"/>
      <c r="J4487" s="50" t="n"/>
      <c r="K4487" s="52">
        <f>IF(OR($A4487="",$E4487=""),"",IF($P4487=1,0,N($E4487)*N($F4487)-N($G4487)+N($H4487)))</f>
        <v/>
      </c>
      <c r="L4487" s="52">
        <f>IF(K4487="","",IF($P4487=1,0,N($E4487)*IFERROR(INDEX(Products!$D$8:$D$307,MATCH($D4487,Products!$A$8:$A$307,0)),0)))</f>
        <v/>
      </c>
      <c r="M4487" s="52">
        <f>IF(OR(K4487="",$O4487=0),IF(K4487="","",0),IF($P4487=1,0,K4487*(N(INDEX(Settings!$E$11:$E$18,$O4487))+N(INDEX(Settings!$G$11:$G$18,$O4487)))+N(INDEX(Settings!$F$11:$F$18,$O4487))))</f>
        <v/>
      </c>
      <c r="N4487" s="53">
        <f>IF(K4487="","",K4487-L4487-M4487-N($I4487)-$P4487*N(Settings!$D$20))</f>
        <v/>
      </c>
      <c r="O4487">
        <f>IF($C4487="",0,IFERROR(MATCH($C4487,Settings!$D$11:$D$18,0),0))</f>
        <v/>
      </c>
      <c r="P4487">
        <f>IF(LOWER(TRIM($J4487&amp;""))="x",1,0)</f>
        <v/>
      </c>
    </row>
    <row r="4488">
      <c r="A4488" s="49" t="n"/>
      <c r="B4488" s="50" t="n"/>
      <c r="C4488" s="50" t="n"/>
      <c r="D4488" s="50" t="n"/>
      <c r="E4488" s="50" t="n"/>
      <c r="F4488" s="51" t="n"/>
      <c r="G4488" s="51" t="n"/>
      <c r="H4488" s="51" t="n"/>
      <c r="I4488" s="51" t="n"/>
      <c r="J4488" s="50" t="n"/>
      <c r="K4488" s="52">
        <f>IF(OR($A4488="",$E4488=""),"",IF($P4488=1,0,N($E4488)*N($F4488)-N($G4488)+N($H4488)))</f>
        <v/>
      </c>
      <c r="L4488" s="52">
        <f>IF(K4488="","",IF($P4488=1,0,N($E4488)*IFERROR(INDEX(Products!$D$8:$D$307,MATCH($D4488,Products!$A$8:$A$307,0)),0)))</f>
        <v/>
      </c>
      <c r="M4488" s="52">
        <f>IF(OR(K4488="",$O4488=0),IF(K4488="","",0),IF($P4488=1,0,K4488*(N(INDEX(Settings!$E$11:$E$18,$O4488))+N(INDEX(Settings!$G$11:$G$18,$O4488)))+N(INDEX(Settings!$F$11:$F$18,$O4488))))</f>
        <v/>
      </c>
      <c r="N4488" s="53">
        <f>IF(K4488="","",K4488-L4488-M4488-N($I4488)-$P4488*N(Settings!$D$20))</f>
        <v/>
      </c>
      <c r="O4488">
        <f>IF($C4488="",0,IFERROR(MATCH($C4488,Settings!$D$11:$D$18,0),0))</f>
        <v/>
      </c>
      <c r="P4488">
        <f>IF(LOWER(TRIM($J4488&amp;""))="x",1,0)</f>
        <v/>
      </c>
    </row>
    <row r="4489">
      <c r="A4489" s="49" t="n"/>
      <c r="B4489" s="50" t="n"/>
      <c r="C4489" s="50" t="n"/>
      <c r="D4489" s="50" t="n"/>
      <c r="E4489" s="50" t="n"/>
      <c r="F4489" s="51" t="n"/>
      <c r="G4489" s="51" t="n"/>
      <c r="H4489" s="51" t="n"/>
      <c r="I4489" s="51" t="n"/>
      <c r="J4489" s="50" t="n"/>
      <c r="K4489" s="52">
        <f>IF(OR($A4489="",$E4489=""),"",IF($P4489=1,0,N($E4489)*N($F4489)-N($G4489)+N($H4489)))</f>
        <v/>
      </c>
      <c r="L4489" s="52">
        <f>IF(K4489="","",IF($P4489=1,0,N($E4489)*IFERROR(INDEX(Products!$D$8:$D$307,MATCH($D4489,Products!$A$8:$A$307,0)),0)))</f>
        <v/>
      </c>
      <c r="M4489" s="52">
        <f>IF(OR(K4489="",$O4489=0),IF(K4489="","",0),IF($P4489=1,0,K4489*(N(INDEX(Settings!$E$11:$E$18,$O4489))+N(INDEX(Settings!$G$11:$G$18,$O4489)))+N(INDEX(Settings!$F$11:$F$18,$O4489))))</f>
        <v/>
      </c>
      <c r="N4489" s="53">
        <f>IF(K4489="","",K4489-L4489-M4489-N($I4489)-$P4489*N(Settings!$D$20))</f>
        <v/>
      </c>
      <c r="O4489">
        <f>IF($C4489="",0,IFERROR(MATCH($C4489,Settings!$D$11:$D$18,0),0))</f>
        <v/>
      </c>
      <c r="P4489">
        <f>IF(LOWER(TRIM($J4489&amp;""))="x",1,0)</f>
        <v/>
      </c>
    </row>
    <row r="4490">
      <c r="A4490" s="49" t="n"/>
      <c r="B4490" s="50" t="n"/>
      <c r="C4490" s="50" t="n"/>
      <c r="D4490" s="50" t="n"/>
      <c r="E4490" s="50" t="n"/>
      <c r="F4490" s="51" t="n"/>
      <c r="G4490" s="51" t="n"/>
      <c r="H4490" s="51" t="n"/>
      <c r="I4490" s="51" t="n"/>
      <c r="J4490" s="50" t="n"/>
      <c r="K4490" s="52">
        <f>IF(OR($A4490="",$E4490=""),"",IF($P4490=1,0,N($E4490)*N($F4490)-N($G4490)+N($H4490)))</f>
        <v/>
      </c>
      <c r="L4490" s="52">
        <f>IF(K4490="","",IF($P4490=1,0,N($E4490)*IFERROR(INDEX(Products!$D$8:$D$307,MATCH($D4490,Products!$A$8:$A$307,0)),0)))</f>
        <v/>
      </c>
      <c r="M4490" s="52">
        <f>IF(OR(K4490="",$O4490=0),IF(K4490="","",0),IF($P4490=1,0,K4490*(N(INDEX(Settings!$E$11:$E$18,$O4490))+N(INDEX(Settings!$G$11:$G$18,$O4490)))+N(INDEX(Settings!$F$11:$F$18,$O4490))))</f>
        <v/>
      </c>
      <c r="N4490" s="53">
        <f>IF(K4490="","",K4490-L4490-M4490-N($I4490)-$P4490*N(Settings!$D$20))</f>
        <v/>
      </c>
      <c r="O4490">
        <f>IF($C4490="",0,IFERROR(MATCH($C4490,Settings!$D$11:$D$18,0),0))</f>
        <v/>
      </c>
      <c r="P4490">
        <f>IF(LOWER(TRIM($J4490&amp;""))="x",1,0)</f>
        <v/>
      </c>
    </row>
    <row r="4491">
      <c r="A4491" s="49" t="n"/>
      <c r="B4491" s="50" t="n"/>
      <c r="C4491" s="50" t="n"/>
      <c r="D4491" s="50" t="n"/>
      <c r="E4491" s="50" t="n"/>
      <c r="F4491" s="51" t="n"/>
      <c r="G4491" s="51" t="n"/>
      <c r="H4491" s="51" t="n"/>
      <c r="I4491" s="51" t="n"/>
      <c r="J4491" s="50" t="n"/>
      <c r="K4491" s="52">
        <f>IF(OR($A4491="",$E4491=""),"",IF($P4491=1,0,N($E4491)*N($F4491)-N($G4491)+N($H4491)))</f>
        <v/>
      </c>
      <c r="L4491" s="52">
        <f>IF(K4491="","",IF($P4491=1,0,N($E4491)*IFERROR(INDEX(Products!$D$8:$D$307,MATCH($D4491,Products!$A$8:$A$307,0)),0)))</f>
        <v/>
      </c>
      <c r="M4491" s="52">
        <f>IF(OR(K4491="",$O4491=0),IF(K4491="","",0),IF($P4491=1,0,K4491*(N(INDEX(Settings!$E$11:$E$18,$O4491))+N(INDEX(Settings!$G$11:$G$18,$O4491)))+N(INDEX(Settings!$F$11:$F$18,$O4491))))</f>
        <v/>
      </c>
      <c r="N4491" s="53">
        <f>IF(K4491="","",K4491-L4491-M4491-N($I4491)-$P4491*N(Settings!$D$20))</f>
        <v/>
      </c>
      <c r="O4491">
        <f>IF($C4491="",0,IFERROR(MATCH($C4491,Settings!$D$11:$D$18,0),0))</f>
        <v/>
      </c>
      <c r="P4491">
        <f>IF(LOWER(TRIM($J4491&amp;""))="x",1,0)</f>
        <v/>
      </c>
    </row>
    <row r="4492">
      <c r="A4492" s="49" t="n"/>
      <c r="B4492" s="50" t="n"/>
      <c r="C4492" s="50" t="n"/>
      <c r="D4492" s="50" t="n"/>
      <c r="E4492" s="50" t="n"/>
      <c r="F4492" s="51" t="n"/>
      <c r="G4492" s="51" t="n"/>
      <c r="H4492" s="51" t="n"/>
      <c r="I4492" s="51" t="n"/>
      <c r="J4492" s="50" t="n"/>
      <c r="K4492" s="52">
        <f>IF(OR($A4492="",$E4492=""),"",IF($P4492=1,0,N($E4492)*N($F4492)-N($G4492)+N($H4492)))</f>
        <v/>
      </c>
      <c r="L4492" s="52">
        <f>IF(K4492="","",IF($P4492=1,0,N($E4492)*IFERROR(INDEX(Products!$D$8:$D$307,MATCH($D4492,Products!$A$8:$A$307,0)),0)))</f>
        <v/>
      </c>
      <c r="M4492" s="52">
        <f>IF(OR(K4492="",$O4492=0),IF(K4492="","",0),IF($P4492=1,0,K4492*(N(INDEX(Settings!$E$11:$E$18,$O4492))+N(INDEX(Settings!$G$11:$G$18,$O4492)))+N(INDEX(Settings!$F$11:$F$18,$O4492))))</f>
        <v/>
      </c>
      <c r="N4492" s="53">
        <f>IF(K4492="","",K4492-L4492-M4492-N($I4492)-$P4492*N(Settings!$D$20))</f>
        <v/>
      </c>
      <c r="O4492">
        <f>IF($C4492="",0,IFERROR(MATCH($C4492,Settings!$D$11:$D$18,0),0))</f>
        <v/>
      </c>
      <c r="P4492">
        <f>IF(LOWER(TRIM($J4492&amp;""))="x",1,0)</f>
        <v/>
      </c>
    </row>
    <row r="4493">
      <c r="A4493" s="49" t="n"/>
      <c r="B4493" s="50" t="n"/>
      <c r="C4493" s="50" t="n"/>
      <c r="D4493" s="50" t="n"/>
      <c r="E4493" s="50" t="n"/>
      <c r="F4493" s="51" t="n"/>
      <c r="G4493" s="51" t="n"/>
      <c r="H4493" s="51" t="n"/>
      <c r="I4493" s="51" t="n"/>
      <c r="J4493" s="50" t="n"/>
      <c r="K4493" s="52">
        <f>IF(OR($A4493="",$E4493=""),"",IF($P4493=1,0,N($E4493)*N($F4493)-N($G4493)+N($H4493)))</f>
        <v/>
      </c>
      <c r="L4493" s="52">
        <f>IF(K4493="","",IF($P4493=1,0,N($E4493)*IFERROR(INDEX(Products!$D$8:$D$307,MATCH($D4493,Products!$A$8:$A$307,0)),0)))</f>
        <v/>
      </c>
      <c r="M4493" s="52">
        <f>IF(OR(K4493="",$O4493=0),IF(K4493="","",0),IF($P4493=1,0,K4493*(N(INDEX(Settings!$E$11:$E$18,$O4493))+N(INDEX(Settings!$G$11:$G$18,$O4493)))+N(INDEX(Settings!$F$11:$F$18,$O4493))))</f>
        <v/>
      </c>
      <c r="N4493" s="53">
        <f>IF(K4493="","",K4493-L4493-M4493-N($I4493)-$P4493*N(Settings!$D$20))</f>
        <v/>
      </c>
      <c r="O4493">
        <f>IF($C4493="",0,IFERROR(MATCH($C4493,Settings!$D$11:$D$18,0),0))</f>
        <v/>
      </c>
      <c r="P4493">
        <f>IF(LOWER(TRIM($J4493&amp;""))="x",1,0)</f>
        <v/>
      </c>
    </row>
    <row r="4494">
      <c r="A4494" s="49" t="n"/>
      <c r="B4494" s="50" t="n"/>
      <c r="C4494" s="50" t="n"/>
      <c r="D4494" s="50" t="n"/>
      <c r="E4494" s="50" t="n"/>
      <c r="F4494" s="51" t="n"/>
      <c r="G4494" s="51" t="n"/>
      <c r="H4494" s="51" t="n"/>
      <c r="I4494" s="51" t="n"/>
      <c r="J4494" s="50" t="n"/>
      <c r="K4494" s="52">
        <f>IF(OR($A4494="",$E4494=""),"",IF($P4494=1,0,N($E4494)*N($F4494)-N($G4494)+N($H4494)))</f>
        <v/>
      </c>
      <c r="L4494" s="52">
        <f>IF(K4494="","",IF($P4494=1,0,N($E4494)*IFERROR(INDEX(Products!$D$8:$D$307,MATCH($D4494,Products!$A$8:$A$307,0)),0)))</f>
        <v/>
      </c>
      <c r="M4494" s="52">
        <f>IF(OR(K4494="",$O4494=0),IF(K4494="","",0),IF($P4494=1,0,K4494*(N(INDEX(Settings!$E$11:$E$18,$O4494))+N(INDEX(Settings!$G$11:$G$18,$O4494)))+N(INDEX(Settings!$F$11:$F$18,$O4494))))</f>
        <v/>
      </c>
      <c r="N4494" s="53">
        <f>IF(K4494="","",K4494-L4494-M4494-N($I4494)-$P4494*N(Settings!$D$20))</f>
        <v/>
      </c>
      <c r="O4494">
        <f>IF($C4494="",0,IFERROR(MATCH($C4494,Settings!$D$11:$D$18,0),0))</f>
        <v/>
      </c>
      <c r="P4494">
        <f>IF(LOWER(TRIM($J4494&amp;""))="x",1,0)</f>
        <v/>
      </c>
    </row>
    <row r="4495">
      <c r="A4495" s="49" t="n"/>
      <c r="B4495" s="50" t="n"/>
      <c r="C4495" s="50" t="n"/>
      <c r="D4495" s="50" t="n"/>
      <c r="E4495" s="50" t="n"/>
      <c r="F4495" s="51" t="n"/>
      <c r="G4495" s="51" t="n"/>
      <c r="H4495" s="51" t="n"/>
      <c r="I4495" s="51" t="n"/>
      <c r="J4495" s="50" t="n"/>
      <c r="K4495" s="52">
        <f>IF(OR($A4495="",$E4495=""),"",IF($P4495=1,0,N($E4495)*N($F4495)-N($G4495)+N($H4495)))</f>
        <v/>
      </c>
      <c r="L4495" s="52">
        <f>IF(K4495="","",IF($P4495=1,0,N($E4495)*IFERROR(INDEX(Products!$D$8:$D$307,MATCH($D4495,Products!$A$8:$A$307,0)),0)))</f>
        <v/>
      </c>
      <c r="M4495" s="52">
        <f>IF(OR(K4495="",$O4495=0),IF(K4495="","",0),IF($P4495=1,0,K4495*(N(INDEX(Settings!$E$11:$E$18,$O4495))+N(INDEX(Settings!$G$11:$G$18,$O4495)))+N(INDEX(Settings!$F$11:$F$18,$O4495))))</f>
        <v/>
      </c>
      <c r="N4495" s="53">
        <f>IF(K4495="","",K4495-L4495-M4495-N($I4495)-$P4495*N(Settings!$D$20))</f>
        <v/>
      </c>
      <c r="O4495">
        <f>IF($C4495="",0,IFERROR(MATCH($C4495,Settings!$D$11:$D$18,0),0))</f>
        <v/>
      </c>
      <c r="P4495">
        <f>IF(LOWER(TRIM($J4495&amp;""))="x",1,0)</f>
        <v/>
      </c>
    </row>
    <row r="4496">
      <c r="A4496" s="49" t="n"/>
      <c r="B4496" s="50" t="n"/>
      <c r="C4496" s="50" t="n"/>
      <c r="D4496" s="50" t="n"/>
      <c r="E4496" s="50" t="n"/>
      <c r="F4496" s="51" t="n"/>
      <c r="G4496" s="51" t="n"/>
      <c r="H4496" s="51" t="n"/>
      <c r="I4496" s="51" t="n"/>
      <c r="J4496" s="50" t="n"/>
      <c r="K4496" s="52">
        <f>IF(OR($A4496="",$E4496=""),"",IF($P4496=1,0,N($E4496)*N($F4496)-N($G4496)+N($H4496)))</f>
        <v/>
      </c>
      <c r="L4496" s="52">
        <f>IF(K4496="","",IF($P4496=1,0,N($E4496)*IFERROR(INDEX(Products!$D$8:$D$307,MATCH($D4496,Products!$A$8:$A$307,0)),0)))</f>
        <v/>
      </c>
      <c r="M4496" s="52">
        <f>IF(OR(K4496="",$O4496=0),IF(K4496="","",0),IF($P4496=1,0,K4496*(N(INDEX(Settings!$E$11:$E$18,$O4496))+N(INDEX(Settings!$G$11:$G$18,$O4496)))+N(INDEX(Settings!$F$11:$F$18,$O4496))))</f>
        <v/>
      </c>
      <c r="N4496" s="53">
        <f>IF(K4496="","",K4496-L4496-M4496-N($I4496)-$P4496*N(Settings!$D$20))</f>
        <v/>
      </c>
      <c r="O4496">
        <f>IF($C4496="",0,IFERROR(MATCH($C4496,Settings!$D$11:$D$18,0),0))</f>
        <v/>
      </c>
      <c r="P4496">
        <f>IF(LOWER(TRIM($J4496&amp;""))="x",1,0)</f>
        <v/>
      </c>
    </row>
    <row r="4497">
      <c r="A4497" s="49" t="n"/>
      <c r="B4497" s="50" t="n"/>
      <c r="C4497" s="50" t="n"/>
      <c r="D4497" s="50" t="n"/>
      <c r="E4497" s="50" t="n"/>
      <c r="F4497" s="51" t="n"/>
      <c r="G4497" s="51" t="n"/>
      <c r="H4497" s="51" t="n"/>
      <c r="I4497" s="51" t="n"/>
      <c r="J4497" s="50" t="n"/>
      <c r="K4497" s="52">
        <f>IF(OR($A4497="",$E4497=""),"",IF($P4497=1,0,N($E4497)*N($F4497)-N($G4497)+N($H4497)))</f>
        <v/>
      </c>
      <c r="L4497" s="52">
        <f>IF(K4497="","",IF($P4497=1,0,N($E4497)*IFERROR(INDEX(Products!$D$8:$D$307,MATCH($D4497,Products!$A$8:$A$307,0)),0)))</f>
        <v/>
      </c>
      <c r="M4497" s="52">
        <f>IF(OR(K4497="",$O4497=0),IF(K4497="","",0),IF($P4497=1,0,K4497*(N(INDEX(Settings!$E$11:$E$18,$O4497))+N(INDEX(Settings!$G$11:$G$18,$O4497)))+N(INDEX(Settings!$F$11:$F$18,$O4497))))</f>
        <v/>
      </c>
      <c r="N4497" s="53">
        <f>IF(K4497="","",K4497-L4497-M4497-N($I4497)-$P4497*N(Settings!$D$20))</f>
        <v/>
      </c>
      <c r="O4497">
        <f>IF($C4497="",0,IFERROR(MATCH($C4497,Settings!$D$11:$D$18,0),0))</f>
        <v/>
      </c>
      <c r="P4497">
        <f>IF(LOWER(TRIM($J4497&amp;""))="x",1,0)</f>
        <v/>
      </c>
    </row>
    <row r="4498">
      <c r="A4498" s="49" t="n"/>
      <c r="B4498" s="50" t="n"/>
      <c r="C4498" s="50" t="n"/>
      <c r="D4498" s="50" t="n"/>
      <c r="E4498" s="50" t="n"/>
      <c r="F4498" s="51" t="n"/>
      <c r="G4498" s="51" t="n"/>
      <c r="H4498" s="51" t="n"/>
      <c r="I4498" s="51" t="n"/>
      <c r="J4498" s="50" t="n"/>
      <c r="K4498" s="52">
        <f>IF(OR($A4498="",$E4498=""),"",IF($P4498=1,0,N($E4498)*N($F4498)-N($G4498)+N($H4498)))</f>
        <v/>
      </c>
      <c r="L4498" s="52">
        <f>IF(K4498="","",IF($P4498=1,0,N($E4498)*IFERROR(INDEX(Products!$D$8:$D$307,MATCH($D4498,Products!$A$8:$A$307,0)),0)))</f>
        <v/>
      </c>
      <c r="M4498" s="52">
        <f>IF(OR(K4498="",$O4498=0),IF(K4498="","",0),IF($P4498=1,0,K4498*(N(INDEX(Settings!$E$11:$E$18,$O4498))+N(INDEX(Settings!$G$11:$G$18,$O4498)))+N(INDEX(Settings!$F$11:$F$18,$O4498))))</f>
        <v/>
      </c>
      <c r="N4498" s="53">
        <f>IF(K4498="","",K4498-L4498-M4498-N($I4498)-$P4498*N(Settings!$D$20))</f>
        <v/>
      </c>
      <c r="O4498">
        <f>IF($C4498="",0,IFERROR(MATCH($C4498,Settings!$D$11:$D$18,0),0))</f>
        <v/>
      </c>
      <c r="P4498">
        <f>IF(LOWER(TRIM($J4498&amp;""))="x",1,0)</f>
        <v/>
      </c>
    </row>
    <row r="4499">
      <c r="A4499" s="49" t="n"/>
      <c r="B4499" s="50" t="n"/>
      <c r="C4499" s="50" t="n"/>
      <c r="D4499" s="50" t="n"/>
      <c r="E4499" s="50" t="n"/>
      <c r="F4499" s="51" t="n"/>
      <c r="G4499" s="51" t="n"/>
      <c r="H4499" s="51" t="n"/>
      <c r="I4499" s="51" t="n"/>
      <c r="J4499" s="50" t="n"/>
      <c r="K4499" s="52">
        <f>IF(OR($A4499="",$E4499=""),"",IF($P4499=1,0,N($E4499)*N($F4499)-N($G4499)+N($H4499)))</f>
        <v/>
      </c>
      <c r="L4499" s="52">
        <f>IF(K4499="","",IF($P4499=1,0,N($E4499)*IFERROR(INDEX(Products!$D$8:$D$307,MATCH($D4499,Products!$A$8:$A$307,0)),0)))</f>
        <v/>
      </c>
      <c r="M4499" s="52">
        <f>IF(OR(K4499="",$O4499=0),IF(K4499="","",0),IF($P4499=1,0,K4499*(N(INDEX(Settings!$E$11:$E$18,$O4499))+N(INDEX(Settings!$G$11:$G$18,$O4499)))+N(INDEX(Settings!$F$11:$F$18,$O4499))))</f>
        <v/>
      </c>
      <c r="N4499" s="53">
        <f>IF(K4499="","",K4499-L4499-M4499-N($I4499)-$P4499*N(Settings!$D$20))</f>
        <v/>
      </c>
      <c r="O4499">
        <f>IF($C4499="",0,IFERROR(MATCH($C4499,Settings!$D$11:$D$18,0),0))</f>
        <v/>
      </c>
      <c r="P4499">
        <f>IF(LOWER(TRIM($J4499&amp;""))="x",1,0)</f>
        <v/>
      </c>
    </row>
    <row r="4500">
      <c r="A4500" s="49" t="n"/>
      <c r="B4500" s="50" t="n"/>
      <c r="C4500" s="50" t="n"/>
      <c r="D4500" s="50" t="n"/>
      <c r="E4500" s="50" t="n"/>
      <c r="F4500" s="51" t="n"/>
      <c r="G4500" s="51" t="n"/>
      <c r="H4500" s="51" t="n"/>
      <c r="I4500" s="51" t="n"/>
      <c r="J4500" s="50" t="n"/>
      <c r="K4500" s="52">
        <f>IF(OR($A4500="",$E4500=""),"",IF($P4500=1,0,N($E4500)*N($F4500)-N($G4500)+N($H4500)))</f>
        <v/>
      </c>
      <c r="L4500" s="52">
        <f>IF(K4500="","",IF($P4500=1,0,N($E4500)*IFERROR(INDEX(Products!$D$8:$D$307,MATCH($D4500,Products!$A$8:$A$307,0)),0)))</f>
        <v/>
      </c>
      <c r="M4500" s="52">
        <f>IF(OR(K4500="",$O4500=0),IF(K4500="","",0),IF($P4500=1,0,K4500*(N(INDEX(Settings!$E$11:$E$18,$O4500))+N(INDEX(Settings!$G$11:$G$18,$O4500)))+N(INDEX(Settings!$F$11:$F$18,$O4500))))</f>
        <v/>
      </c>
      <c r="N4500" s="53">
        <f>IF(K4500="","",K4500-L4500-M4500-N($I4500)-$P4500*N(Settings!$D$20))</f>
        <v/>
      </c>
      <c r="O4500">
        <f>IF($C4500="",0,IFERROR(MATCH($C4500,Settings!$D$11:$D$18,0),0))</f>
        <v/>
      </c>
      <c r="P4500">
        <f>IF(LOWER(TRIM($J4500&amp;""))="x",1,0)</f>
        <v/>
      </c>
    </row>
    <row r="4501">
      <c r="A4501" s="49" t="n"/>
      <c r="B4501" s="50" t="n"/>
      <c r="C4501" s="50" t="n"/>
      <c r="D4501" s="50" t="n"/>
      <c r="E4501" s="50" t="n"/>
      <c r="F4501" s="51" t="n"/>
      <c r="G4501" s="51" t="n"/>
      <c r="H4501" s="51" t="n"/>
      <c r="I4501" s="51" t="n"/>
      <c r="J4501" s="50" t="n"/>
      <c r="K4501" s="52">
        <f>IF(OR($A4501="",$E4501=""),"",IF($P4501=1,0,N($E4501)*N($F4501)-N($G4501)+N($H4501)))</f>
        <v/>
      </c>
      <c r="L4501" s="52">
        <f>IF(K4501="","",IF($P4501=1,0,N($E4501)*IFERROR(INDEX(Products!$D$8:$D$307,MATCH($D4501,Products!$A$8:$A$307,0)),0)))</f>
        <v/>
      </c>
      <c r="M4501" s="52">
        <f>IF(OR(K4501="",$O4501=0),IF(K4501="","",0),IF($P4501=1,0,K4501*(N(INDEX(Settings!$E$11:$E$18,$O4501))+N(INDEX(Settings!$G$11:$G$18,$O4501)))+N(INDEX(Settings!$F$11:$F$18,$O4501))))</f>
        <v/>
      </c>
      <c r="N4501" s="53">
        <f>IF(K4501="","",K4501-L4501-M4501-N($I4501)-$P4501*N(Settings!$D$20))</f>
        <v/>
      </c>
      <c r="O4501">
        <f>IF($C4501="",0,IFERROR(MATCH($C4501,Settings!$D$11:$D$18,0),0))</f>
        <v/>
      </c>
      <c r="P4501">
        <f>IF(LOWER(TRIM($J4501&amp;""))="x",1,0)</f>
        <v/>
      </c>
    </row>
    <row r="4502">
      <c r="A4502" s="49" t="n"/>
      <c r="B4502" s="50" t="n"/>
      <c r="C4502" s="50" t="n"/>
      <c r="D4502" s="50" t="n"/>
      <c r="E4502" s="50" t="n"/>
      <c r="F4502" s="51" t="n"/>
      <c r="G4502" s="51" t="n"/>
      <c r="H4502" s="51" t="n"/>
      <c r="I4502" s="51" t="n"/>
      <c r="J4502" s="50" t="n"/>
      <c r="K4502" s="52">
        <f>IF(OR($A4502="",$E4502=""),"",IF($P4502=1,0,N($E4502)*N($F4502)-N($G4502)+N($H4502)))</f>
        <v/>
      </c>
      <c r="L4502" s="52">
        <f>IF(K4502="","",IF($P4502=1,0,N($E4502)*IFERROR(INDEX(Products!$D$8:$D$307,MATCH($D4502,Products!$A$8:$A$307,0)),0)))</f>
        <v/>
      </c>
      <c r="M4502" s="52">
        <f>IF(OR(K4502="",$O4502=0),IF(K4502="","",0),IF($P4502=1,0,K4502*(N(INDEX(Settings!$E$11:$E$18,$O4502))+N(INDEX(Settings!$G$11:$G$18,$O4502)))+N(INDEX(Settings!$F$11:$F$18,$O4502))))</f>
        <v/>
      </c>
      <c r="N4502" s="53">
        <f>IF(K4502="","",K4502-L4502-M4502-N($I4502)-$P4502*N(Settings!$D$20))</f>
        <v/>
      </c>
      <c r="O4502">
        <f>IF($C4502="",0,IFERROR(MATCH($C4502,Settings!$D$11:$D$18,0),0))</f>
        <v/>
      </c>
      <c r="P4502">
        <f>IF(LOWER(TRIM($J4502&amp;""))="x",1,0)</f>
        <v/>
      </c>
    </row>
    <row r="4503">
      <c r="A4503" s="49" t="n"/>
      <c r="B4503" s="50" t="n"/>
      <c r="C4503" s="50" t="n"/>
      <c r="D4503" s="50" t="n"/>
      <c r="E4503" s="50" t="n"/>
      <c r="F4503" s="51" t="n"/>
      <c r="G4503" s="51" t="n"/>
      <c r="H4503" s="51" t="n"/>
      <c r="I4503" s="51" t="n"/>
      <c r="J4503" s="50" t="n"/>
      <c r="K4503" s="52">
        <f>IF(OR($A4503="",$E4503=""),"",IF($P4503=1,0,N($E4503)*N($F4503)-N($G4503)+N($H4503)))</f>
        <v/>
      </c>
      <c r="L4503" s="52">
        <f>IF(K4503="","",IF($P4503=1,0,N($E4503)*IFERROR(INDEX(Products!$D$8:$D$307,MATCH($D4503,Products!$A$8:$A$307,0)),0)))</f>
        <v/>
      </c>
      <c r="M4503" s="52">
        <f>IF(OR(K4503="",$O4503=0),IF(K4503="","",0),IF($P4503=1,0,K4503*(N(INDEX(Settings!$E$11:$E$18,$O4503))+N(INDEX(Settings!$G$11:$G$18,$O4503)))+N(INDEX(Settings!$F$11:$F$18,$O4503))))</f>
        <v/>
      </c>
      <c r="N4503" s="53">
        <f>IF(K4503="","",K4503-L4503-M4503-N($I4503)-$P4503*N(Settings!$D$20))</f>
        <v/>
      </c>
      <c r="O4503">
        <f>IF($C4503="",0,IFERROR(MATCH($C4503,Settings!$D$11:$D$18,0),0))</f>
        <v/>
      </c>
      <c r="P4503">
        <f>IF(LOWER(TRIM($J4503&amp;""))="x",1,0)</f>
        <v/>
      </c>
    </row>
    <row r="4504">
      <c r="A4504" s="49" t="n"/>
      <c r="B4504" s="50" t="n"/>
      <c r="C4504" s="50" t="n"/>
      <c r="D4504" s="50" t="n"/>
      <c r="E4504" s="50" t="n"/>
      <c r="F4504" s="51" t="n"/>
      <c r="G4504" s="51" t="n"/>
      <c r="H4504" s="51" t="n"/>
      <c r="I4504" s="51" t="n"/>
      <c r="J4504" s="50" t="n"/>
      <c r="K4504" s="52">
        <f>IF(OR($A4504="",$E4504=""),"",IF($P4504=1,0,N($E4504)*N($F4504)-N($G4504)+N($H4504)))</f>
        <v/>
      </c>
      <c r="L4504" s="52">
        <f>IF(K4504="","",IF($P4504=1,0,N($E4504)*IFERROR(INDEX(Products!$D$8:$D$307,MATCH($D4504,Products!$A$8:$A$307,0)),0)))</f>
        <v/>
      </c>
      <c r="M4504" s="52">
        <f>IF(OR(K4504="",$O4504=0),IF(K4504="","",0),IF($P4504=1,0,K4504*(N(INDEX(Settings!$E$11:$E$18,$O4504))+N(INDEX(Settings!$G$11:$G$18,$O4504)))+N(INDEX(Settings!$F$11:$F$18,$O4504))))</f>
        <v/>
      </c>
      <c r="N4504" s="53">
        <f>IF(K4504="","",K4504-L4504-M4504-N($I4504)-$P4504*N(Settings!$D$20))</f>
        <v/>
      </c>
      <c r="O4504">
        <f>IF($C4504="",0,IFERROR(MATCH($C4504,Settings!$D$11:$D$18,0),0))</f>
        <v/>
      </c>
      <c r="P4504">
        <f>IF(LOWER(TRIM($J4504&amp;""))="x",1,0)</f>
        <v/>
      </c>
    </row>
    <row r="4505">
      <c r="A4505" s="49" t="n"/>
      <c r="B4505" s="50" t="n"/>
      <c r="C4505" s="50" t="n"/>
      <c r="D4505" s="50" t="n"/>
      <c r="E4505" s="50" t="n"/>
      <c r="F4505" s="51" t="n"/>
      <c r="G4505" s="51" t="n"/>
      <c r="H4505" s="51" t="n"/>
      <c r="I4505" s="51" t="n"/>
      <c r="J4505" s="50" t="n"/>
      <c r="K4505" s="52">
        <f>IF(OR($A4505="",$E4505=""),"",IF($P4505=1,0,N($E4505)*N($F4505)-N($G4505)+N($H4505)))</f>
        <v/>
      </c>
      <c r="L4505" s="52">
        <f>IF(K4505="","",IF($P4505=1,0,N($E4505)*IFERROR(INDEX(Products!$D$8:$D$307,MATCH($D4505,Products!$A$8:$A$307,0)),0)))</f>
        <v/>
      </c>
      <c r="M4505" s="52">
        <f>IF(OR(K4505="",$O4505=0),IF(K4505="","",0),IF($P4505=1,0,K4505*(N(INDEX(Settings!$E$11:$E$18,$O4505))+N(INDEX(Settings!$G$11:$G$18,$O4505)))+N(INDEX(Settings!$F$11:$F$18,$O4505))))</f>
        <v/>
      </c>
      <c r="N4505" s="53">
        <f>IF(K4505="","",K4505-L4505-M4505-N($I4505)-$P4505*N(Settings!$D$20))</f>
        <v/>
      </c>
      <c r="O4505">
        <f>IF($C4505="",0,IFERROR(MATCH($C4505,Settings!$D$11:$D$18,0),0))</f>
        <v/>
      </c>
      <c r="P4505">
        <f>IF(LOWER(TRIM($J4505&amp;""))="x",1,0)</f>
        <v/>
      </c>
    </row>
    <row r="4506">
      <c r="A4506" s="49" t="n"/>
      <c r="B4506" s="50" t="n"/>
      <c r="C4506" s="50" t="n"/>
      <c r="D4506" s="50" t="n"/>
      <c r="E4506" s="50" t="n"/>
      <c r="F4506" s="51" t="n"/>
      <c r="G4506" s="51" t="n"/>
      <c r="H4506" s="51" t="n"/>
      <c r="I4506" s="51" t="n"/>
      <c r="J4506" s="50" t="n"/>
      <c r="K4506" s="52">
        <f>IF(OR($A4506="",$E4506=""),"",IF($P4506=1,0,N($E4506)*N($F4506)-N($G4506)+N($H4506)))</f>
        <v/>
      </c>
      <c r="L4506" s="52">
        <f>IF(K4506="","",IF($P4506=1,0,N($E4506)*IFERROR(INDEX(Products!$D$8:$D$307,MATCH($D4506,Products!$A$8:$A$307,0)),0)))</f>
        <v/>
      </c>
      <c r="M4506" s="52">
        <f>IF(OR(K4506="",$O4506=0),IF(K4506="","",0),IF($P4506=1,0,K4506*(N(INDEX(Settings!$E$11:$E$18,$O4506))+N(INDEX(Settings!$G$11:$G$18,$O4506)))+N(INDEX(Settings!$F$11:$F$18,$O4506))))</f>
        <v/>
      </c>
      <c r="N4506" s="53">
        <f>IF(K4506="","",K4506-L4506-M4506-N($I4506)-$P4506*N(Settings!$D$20))</f>
        <v/>
      </c>
      <c r="O4506">
        <f>IF($C4506="",0,IFERROR(MATCH($C4506,Settings!$D$11:$D$18,0),0))</f>
        <v/>
      </c>
      <c r="P4506">
        <f>IF(LOWER(TRIM($J4506&amp;""))="x",1,0)</f>
        <v/>
      </c>
    </row>
    <row r="4507">
      <c r="A4507" s="49" t="n"/>
      <c r="B4507" s="50" t="n"/>
      <c r="C4507" s="50" t="n"/>
      <c r="D4507" s="50" t="n"/>
      <c r="E4507" s="50" t="n"/>
      <c r="F4507" s="51" t="n"/>
      <c r="G4507" s="51" t="n"/>
      <c r="H4507" s="51" t="n"/>
      <c r="I4507" s="51" t="n"/>
      <c r="J4507" s="50" t="n"/>
      <c r="K4507" s="52">
        <f>IF(OR($A4507="",$E4507=""),"",IF($P4507=1,0,N($E4507)*N($F4507)-N($G4507)+N($H4507)))</f>
        <v/>
      </c>
      <c r="L4507" s="52">
        <f>IF(K4507="","",IF($P4507=1,0,N($E4507)*IFERROR(INDEX(Products!$D$8:$D$307,MATCH($D4507,Products!$A$8:$A$307,0)),0)))</f>
        <v/>
      </c>
      <c r="M4507" s="52">
        <f>IF(OR(K4507="",$O4507=0),IF(K4507="","",0),IF($P4507=1,0,K4507*(N(INDEX(Settings!$E$11:$E$18,$O4507))+N(INDEX(Settings!$G$11:$G$18,$O4507)))+N(INDEX(Settings!$F$11:$F$18,$O4507))))</f>
        <v/>
      </c>
      <c r="N4507" s="53">
        <f>IF(K4507="","",K4507-L4507-M4507-N($I4507)-$P4507*N(Settings!$D$20))</f>
        <v/>
      </c>
      <c r="O4507">
        <f>IF($C4507="",0,IFERROR(MATCH($C4507,Settings!$D$11:$D$18,0),0))</f>
        <v/>
      </c>
      <c r="P4507">
        <f>IF(LOWER(TRIM($J4507&amp;""))="x",1,0)</f>
        <v/>
      </c>
    </row>
    <row r="4508">
      <c r="A4508" s="49" t="n"/>
      <c r="B4508" s="50" t="n"/>
      <c r="C4508" s="50" t="n"/>
      <c r="D4508" s="50" t="n"/>
      <c r="E4508" s="50" t="n"/>
      <c r="F4508" s="51" t="n"/>
      <c r="G4508" s="51" t="n"/>
      <c r="H4508" s="51" t="n"/>
      <c r="I4508" s="51" t="n"/>
      <c r="J4508" s="50" t="n"/>
      <c r="K4508" s="52">
        <f>IF(OR($A4508="",$E4508=""),"",IF($P4508=1,0,N($E4508)*N($F4508)-N($G4508)+N($H4508)))</f>
        <v/>
      </c>
      <c r="L4508" s="52">
        <f>IF(K4508="","",IF($P4508=1,0,N($E4508)*IFERROR(INDEX(Products!$D$8:$D$307,MATCH($D4508,Products!$A$8:$A$307,0)),0)))</f>
        <v/>
      </c>
      <c r="M4508" s="52">
        <f>IF(OR(K4508="",$O4508=0),IF(K4508="","",0),IF($P4508=1,0,K4508*(N(INDEX(Settings!$E$11:$E$18,$O4508))+N(INDEX(Settings!$G$11:$G$18,$O4508)))+N(INDEX(Settings!$F$11:$F$18,$O4508))))</f>
        <v/>
      </c>
      <c r="N4508" s="53">
        <f>IF(K4508="","",K4508-L4508-M4508-N($I4508)-$P4508*N(Settings!$D$20))</f>
        <v/>
      </c>
      <c r="O4508">
        <f>IF($C4508="",0,IFERROR(MATCH($C4508,Settings!$D$11:$D$18,0),0))</f>
        <v/>
      </c>
      <c r="P4508">
        <f>IF(LOWER(TRIM($J4508&amp;""))="x",1,0)</f>
        <v/>
      </c>
    </row>
    <row r="4509">
      <c r="A4509" s="49" t="n"/>
      <c r="B4509" s="50" t="n"/>
      <c r="C4509" s="50" t="n"/>
      <c r="D4509" s="50" t="n"/>
      <c r="E4509" s="50" t="n"/>
      <c r="F4509" s="51" t="n"/>
      <c r="G4509" s="51" t="n"/>
      <c r="H4509" s="51" t="n"/>
      <c r="I4509" s="51" t="n"/>
      <c r="J4509" s="50" t="n"/>
      <c r="K4509" s="52">
        <f>IF(OR($A4509="",$E4509=""),"",IF($P4509=1,0,N($E4509)*N($F4509)-N($G4509)+N($H4509)))</f>
        <v/>
      </c>
      <c r="L4509" s="52">
        <f>IF(K4509="","",IF($P4509=1,0,N($E4509)*IFERROR(INDEX(Products!$D$8:$D$307,MATCH($D4509,Products!$A$8:$A$307,0)),0)))</f>
        <v/>
      </c>
      <c r="M4509" s="52">
        <f>IF(OR(K4509="",$O4509=0),IF(K4509="","",0),IF($P4509=1,0,K4509*(N(INDEX(Settings!$E$11:$E$18,$O4509))+N(INDEX(Settings!$G$11:$G$18,$O4509)))+N(INDEX(Settings!$F$11:$F$18,$O4509))))</f>
        <v/>
      </c>
      <c r="N4509" s="53">
        <f>IF(K4509="","",K4509-L4509-M4509-N($I4509)-$P4509*N(Settings!$D$20))</f>
        <v/>
      </c>
      <c r="O4509">
        <f>IF($C4509="",0,IFERROR(MATCH($C4509,Settings!$D$11:$D$18,0),0))</f>
        <v/>
      </c>
      <c r="P4509">
        <f>IF(LOWER(TRIM($J4509&amp;""))="x",1,0)</f>
        <v/>
      </c>
    </row>
    <row r="4510">
      <c r="A4510" s="49" t="n"/>
      <c r="B4510" s="50" t="n"/>
      <c r="C4510" s="50" t="n"/>
      <c r="D4510" s="50" t="n"/>
      <c r="E4510" s="50" t="n"/>
      <c r="F4510" s="51" t="n"/>
      <c r="G4510" s="51" t="n"/>
      <c r="H4510" s="51" t="n"/>
      <c r="I4510" s="51" t="n"/>
      <c r="J4510" s="50" t="n"/>
      <c r="K4510" s="52">
        <f>IF(OR($A4510="",$E4510=""),"",IF($P4510=1,0,N($E4510)*N($F4510)-N($G4510)+N($H4510)))</f>
        <v/>
      </c>
      <c r="L4510" s="52">
        <f>IF(K4510="","",IF($P4510=1,0,N($E4510)*IFERROR(INDEX(Products!$D$8:$D$307,MATCH($D4510,Products!$A$8:$A$307,0)),0)))</f>
        <v/>
      </c>
      <c r="M4510" s="52">
        <f>IF(OR(K4510="",$O4510=0),IF(K4510="","",0),IF($P4510=1,0,K4510*(N(INDEX(Settings!$E$11:$E$18,$O4510))+N(INDEX(Settings!$G$11:$G$18,$O4510)))+N(INDEX(Settings!$F$11:$F$18,$O4510))))</f>
        <v/>
      </c>
      <c r="N4510" s="53">
        <f>IF(K4510="","",K4510-L4510-M4510-N($I4510)-$P4510*N(Settings!$D$20))</f>
        <v/>
      </c>
      <c r="O4510">
        <f>IF($C4510="",0,IFERROR(MATCH($C4510,Settings!$D$11:$D$18,0),0))</f>
        <v/>
      </c>
      <c r="P4510">
        <f>IF(LOWER(TRIM($J4510&amp;""))="x",1,0)</f>
        <v/>
      </c>
    </row>
    <row r="4511">
      <c r="A4511" s="49" t="n"/>
      <c r="B4511" s="50" t="n"/>
      <c r="C4511" s="50" t="n"/>
      <c r="D4511" s="50" t="n"/>
      <c r="E4511" s="50" t="n"/>
      <c r="F4511" s="51" t="n"/>
      <c r="G4511" s="51" t="n"/>
      <c r="H4511" s="51" t="n"/>
      <c r="I4511" s="51" t="n"/>
      <c r="J4511" s="50" t="n"/>
      <c r="K4511" s="52">
        <f>IF(OR($A4511="",$E4511=""),"",IF($P4511=1,0,N($E4511)*N($F4511)-N($G4511)+N($H4511)))</f>
        <v/>
      </c>
      <c r="L4511" s="52">
        <f>IF(K4511="","",IF($P4511=1,0,N($E4511)*IFERROR(INDEX(Products!$D$8:$D$307,MATCH($D4511,Products!$A$8:$A$307,0)),0)))</f>
        <v/>
      </c>
      <c r="M4511" s="52">
        <f>IF(OR(K4511="",$O4511=0),IF(K4511="","",0),IF($P4511=1,0,K4511*(N(INDEX(Settings!$E$11:$E$18,$O4511))+N(INDEX(Settings!$G$11:$G$18,$O4511)))+N(INDEX(Settings!$F$11:$F$18,$O4511))))</f>
        <v/>
      </c>
      <c r="N4511" s="53">
        <f>IF(K4511="","",K4511-L4511-M4511-N($I4511)-$P4511*N(Settings!$D$20))</f>
        <v/>
      </c>
      <c r="O4511">
        <f>IF($C4511="",0,IFERROR(MATCH($C4511,Settings!$D$11:$D$18,0),0))</f>
        <v/>
      </c>
      <c r="P4511">
        <f>IF(LOWER(TRIM($J4511&amp;""))="x",1,0)</f>
        <v/>
      </c>
    </row>
    <row r="4512">
      <c r="A4512" s="49" t="n"/>
      <c r="B4512" s="50" t="n"/>
      <c r="C4512" s="50" t="n"/>
      <c r="D4512" s="50" t="n"/>
      <c r="E4512" s="50" t="n"/>
      <c r="F4512" s="51" t="n"/>
      <c r="G4512" s="51" t="n"/>
      <c r="H4512" s="51" t="n"/>
      <c r="I4512" s="51" t="n"/>
      <c r="J4512" s="50" t="n"/>
      <c r="K4512" s="52">
        <f>IF(OR($A4512="",$E4512=""),"",IF($P4512=1,0,N($E4512)*N($F4512)-N($G4512)+N($H4512)))</f>
        <v/>
      </c>
      <c r="L4512" s="52">
        <f>IF(K4512="","",IF($P4512=1,0,N($E4512)*IFERROR(INDEX(Products!$D$8:$D$307,MATCH($D4512,Products!$A$8:$A$307,0)),0)))</f>
        <v/>
      </c>
      <c r="M4512" s="52">
        <f>IF(OR(K4512="",$O4512=0),IF(K4512="","",0),IF($P4512=1,0,K4512*(N(INDEX(Settings!$E$11:$E$18,$O4512))+N(INDEX(Settings!$G$11:$G$18,$O4512)))+N(INDEX(Settings!$F$11:$F$18,$O4512))))</f>
        <v/>
      </c>
      <c r="N4512" s="53">
        <f>IF(K4512="","",K4512-L4512-M4512-N($I4512)-$P4512*N(Settings!$D$20))</f>
        <v/>
      </c>
      <c r="O4512">
        <f>IF($C4512="",0,IFERROR(MATCH($C4512,Settings!$D$11:$D$18,0),0))</f>
        <v/>
      </c>
      <c r="P4512">
        <f>IF(LOWER(TRIM($J4512&amp;""))="x",1,0)</f>
        <v/>
      </c>
    </row>
    <row r="4513">
      <c r="A4513" s="49" t="n"/>
      <c r="B4513" s="50" t="n"/>
      <c r="C4513" s="50" t="n"/>
      <c r="D4513" s="50" t="n"/>
      <c r="E4513" s="50" t="n"/>
      <c r="F4513" s="51" t="n"/>
      <c r="G4513" s="51" t="n"/>
      <c r="H4513" s="51" t="n"/>
      <c r="I4513" s="51" t="n"/>
      <c r="J4513" s="50" t="n"/>
      <c r="K4513" s="52">
        <f>IF(OR($A4513="",$E4513=""),"",IF($P4513=1,0,N($E4513)*N($F4513)-N($G4513)+N($H4513)))</f>
        <v/>
      </c>
      <c r="L4513" s="52">
        <f>IF(K4513="","",IF($P4513=1,0,N($E4513)*IFERROR(INDEX(Products!$D$8:$D$307,MATCH($D4513,Products!$A$8:$A$307,0)),0)))</f>
        <v/>
      </c>
      <c r="M4513" s="52">
        <f>IF(OR(K4513="",$O4513=0),IF(K4513="","",0),IF($P4513=1,0,K4513*(N(INDEX(Settings!$E$11:$E$18,$O4513))+N(INDEX(Settings!$G$11:$G$18,$O4513)))+N(INDEX(Settings!$F$11:$F$18,$O4513))))</f>
        <v/>
      </c>
      <c r="N4513" s="53">
        <f>IF(K4513="","",K4513-L4513-M4513-N($I4513)-$P4513*N(Settings!$D$20))</f>
        <v/>
      </c>
      <c r="O4513">
        <f>IF($C4513="",0,IFERROR(MATCH($C4513,Settings!$D$11:$D$18,0),0))</f>
        <v/>
      </c>
      <c r="P4513">
        <f>IF(LOWER(TRIM($J4513&amp;""))="x",1,0)</f>
        <v/>
      </c>
    </row>
    <row r="4514">
      <c r="A4514" s="49" t="n"/>
      <c r="B4514" s="50" t="n"/>
      <c r="C4514" s="50" t="n"/>
      <c r="D4514" s="50" t="n"/>
      <c r="E4514" s="50" t="n"/>
      <c r="F4514" s="51" t="n"/>
      <c r="G4514" s="51" t="n"/>
      <c r="H4514" s="51" t="n"/>
      <c r="I4514" s="51" t="n"/>
      <c r="J4514" s="50" t="n"/>
      <c r="K4514" s="52">
        <f>IF(OR($A4514="",$E4514=""),"",IF($P4514=1,0,N($E4514)*N($F4514)-N($G4514)+N($H4514)))</f>
        <v/>
      </c>
      <c r="L4514" s="52">
        <f>IF(K4514="","",IF($P4514=1,0,N($E4514)*IFERROR(INDEX(Products!$D$8:$D$307,MATCH($D4514,Products!$A$8:$A$307,0)),0)))</f>
        <v/>
      </c>
      <c r="M4514" s="52">
        <f>IF(OR(K4514="",$O4514=0),IF(K4514="","",0),IF($P4514=1,0,K4514*(N(INDEX(Settings!$E$11:$E$18,$O4514))+N(INDEX(Settings!$G$11:$G$18,$O4514)))+N(INDEX(Settings!$F$11:$F$18,$O4514))))</f>
        <v/>
      </c>
      <c r="N4514" s="53">
        <f>IF(K4514="","",K4514-L4514-M4514-N($I4514)-$P4514*N(Settings!$D$20))</f>
        <v/>
      </c>
      <c r="O4514">
        <f>IF($C4514="",0,IFERROR(MATCH($C4514,Settings!$D$11:$D$18,0),0))</f>
        <v/>
      </c>
      <c r="P4514">
        <f>IF(LOWER(TRIM($J4514&amp;""))="x",1,0)</f>
        <v/>
      </c>
    </row>
    <row r="4515">
      <c r="A4515" s="49" t="n"/>
      <c r="B4515" s="50" t="n"/>
      <c r="C4515" s="50" t="n"/>
      <c r="D4515" s="50" t="n"/>
      <c r="E4515" s="50" t="n"/>
      <c r="F4515" s="51" t="n"/>
      <c r="G4515" s="51" t="n"/>
      <c r="H4515" s="51" t="n"/>
      <c r="I4515" s="51" t="n"/>
      <c r="J4515" s="50" t="n"/>
      <c r="K4515" s="52">
        <f>IF(OR($A4515="",$E4515=""),"",IF($P4515=1,0,N($E4515)*N($F4515)-N($G4515)+N($H4515)))</f>
        <v/>
      </c>
      <c r="L4515" s="52">
        <f>IF(K4515="","",IF($P4515=1,0,N($E4515)*IFERROR(INDEX(Products!$D$8:$D$307,MATCH($D4515,Products!$A$8:$A$307,0)),0)))</f>
        <v/>
      </c>
      <c r="M4515" s="52">
        <f>IF(OR(K4515="",$O4515=0),IF(K4515="","",0),IF($P4515=1,0,K4515*(N(INDEX(Settings!$E$11:$E$18,$O4515))+N(INDEX(Settings!$G$11:$G$18,$O4515)))+N(INDEX(Settings!$F$11:$F$18,$O4515))))</f>
        <v/>
      </c>
      <c r="N4515" s="53">
        <f>IF(K4515="","",K4515-L4515-M4515-N($I4515)-$P4515*N(Settings!$D$20))</f>
        <v/>
      </c>
      <c r="O4515">
        <f>IF($C4515="",0,IFERROR(MATCH($C4515,Settings!$D$11:$D$18,0),0))</f>
        <v/>
      </c>
      <c r="P4515">
        <f>IF(LOWER(TRIM($J4515&amp;""))="x",1,0)</f>
        <v/>
      </c>
    </row>
    <row r="4516">
      <c r="A4516" s="49" t="n"/>
      <c r="B4516" s="50" t="n"/>
      <c r="C4516" s="50" t="n"/>
      <c r="D4516" s="50" t="n"/>
      <c r="E4516" s="50" t="n"/>
      <c r="F4516" s="51" t="n"/>
      <c r="G4516" s="51" t="n"/>
      <c r="H4516" s="51" t="n"/>
      <c r="I4516" s="51" t="n"/>
      <c r="J4516" s="50" t="n"/>
      <c r="K4516" s="52">
        <f>IF(OR($A4516="",$E4516=""),"",IF($P4516=1,0,N($E4516)*N($F4516)-N($G4516)+N($H4516)))</f>
        <v/>
      </c>
      <c r="L4516" s="52">
        <f>IF(K4516="","",IF($P4516=1,0,N($E4516)*IFERROR(INDEX(Products!$D$8:$D$307,MATCH($D4516,Products!$A$8:$A$307,0)),0)))</f>
        <v/>
      </c>
      <c r="M4516" s="52">
        <f>IF(OR(K4516="",$O4516=0),IF(K4516="","",0),IF($P4516=1,0,K4516*(N(INDEX(Settings!$E$11:$E$18,$O4516))+N(INDEX(Settings!$G$11:$G$18,$O4516)))+N(INDEX(Settings!$F$11:$F$18,$O4516))))</f>
        <v/>
      </c>
      <c r="N4516" s="53">
        <f>IF(K4516="","",K4516-L4516-M4516-N($I4516)-$P4516*N(Settings!$D$20))</f>
        <v/>
      </c>
      <c r="O4516">
        <f>IF($C4516="",0,IFERROR(MATCH($C4516,Settings!$D$11:$D$18,0),0))</f>
        <v/>
      </c>
      <c r="P4516">
        <f>IF(LOWER(TRIM($J4516&amp;""))="x",1,0)</f>
        <v/>
      </c>
    </row>
    <row r="4517">
      <c r="A4517" s="49" t="n"/>
      <c r="B4517" s="50" t="n"/>
      <c r="C4517" s="50" t="n"/>
      <c r="D4517" s="50" t="n"/>
      <c r="E4517" s="50" t="n"/>
      <c r="F4517" s="51" t="n"/>
      <c r="G4517" s="51" t="n"/>
      <c r="H4517" s="51" t="n"/>
      <c r="I4517" s="51" t="n"/>
      <c r="J4517" s="50" t="n"/>
      <c r="K4517" s="52">
        <f>IF(OR($A4517="",$E4517=""),"",IF($P4517=1,0,N($E4517)*N($F4517)-N($G4517)+N($H4517)))</f>
        <v/>
      </c>
      <c r="L4517" s="52">
        <f>IF(K4517="","",IF($P4517=1,0,N($E4517)*IFERROR(INDEX(Products!$D$8:$D$307,MATCH($D4517,Products!$A$8:$A$307,0)),0)))</f>
        <v/>
      </c>
      <c r="M4517" s="52">
        <f>IF(OR(K4517="",$O4517=0),IF(K4517="","",0),IF($P4517=1,0,K4517*(N(INDEX(Settings!$E$11:$E$18,$O4517))+N(INDEX(Settings!$G$11:$G$18,$O4517)))+N(INDEX(Settings!$F$11:$F$18,$O4517))))</f>
        <v/>
      </c>
      <c r="N4517" s="53">
        <f>IF(K4517="","",K4517-L4517-M4517-N($I4517)-$P4517*N(Settings!$D$20))</f>
        <v/>
      </c>
      <c r="O4517">
        <f>IF($C4517="",0,IFERROR(MATCH($C4517,Settings!$D$11:$D$18,0),0))</f>
        <v/>
      </c>
      <c r="P4517">
        <f>IF(LOWER(TRIM($J4517&amp;""))="x",1,0)</f>
        <v/>
      </c>
    </row>
    <row r="4518">
      <c r="A4518" s="49" t="n"/>
      <c r="B4518" s="50" t="n"/>
      <c r="C4518" s="50" t="n"/>
      <c r="D4518" s="50" t="n"/>
      <c r="E4518" s="50" t="n"/>
      <c r="F4518" s="51" t="n"/>
      <c r="G4518" s="51" t="n"/>
      <c r="H4518" s="51" t="n"/>
      <c r="I4518" s="51" t="n"/>
      <c r="J4518" s="50" t="n"/>
      <c r="K4518" s="52">
        <f>IF(OR($A4518="",$E4518=""),"",IF($P4518=1,0,N($E4518)*N($F4518)-N($G4518)+N($H4518)))</f>
        <v/>
      </c>
      <c r="L4518" s="52">
        <f>IF(K4518="","",IF($P4518=1,0,N($E4518)*IFERROR(INDEX(Products!$D$8:$D$307,MATCH($D4518,Products!$A$8:$A$307,0)),0)))</f>
        <v/>
      </c>
      <c r="M4518" s="52">
        <f>IF(OR(K4518="",$O4518=0),IF(K4518="","",0),IF($P4518=1,0,K4518*(N(INDEX(Settings!$E$11:$E$18,$O4518))+N(INDEX(Settings!$G$11:$G$18,$O4518)))+N(INDEX(Settings!$F$11:$F$18,$O4518))))</f>
        <v/>
      </c>
      <c r="N4518" s="53">
        <f>IF(K4518="","",K4518-L4518-M4518-N($I4518)-$P4518*N(Settings!$D$20))</f>
        <v/>
      </c>
      <c r="O4518">
        <f>IF($C4518="",0,IFERROR(MATCH($C4518,Settings!$D$11:$D$18,0),0))</f>
        <v/>
      </c>
      <c r="P4518">
        <f>IF(LOWER(TRIM($J4518&amp;""))="x",1,0)</f>
        <v/>
      </c>
    </row>
    <row r="4519">
      <c r="A4519" s="49" t="n"/>
      <c r="B4519" s="50" t="n"/>
      <c r="C4519" s="50" t="n"/>
      <c r="D4519" s="50" t="n"/>
      <c r="E4519" s="50" t="n"/>
      <c r="F4519" s="51" t="n"/>
      <c r="G4519" s="51" t="n"/>
      <c r="H4519" s="51" t="n"/>
      <c r="I4519" s="51" t="n"/>
      <c r="J4519" s="50" t="n"/>
      <c r="K4519" s="52">
        <f>IF(OR($A4519="",$E4519=""),"",IF($P4519=1,0,N($E4519)*N($F4519)-N($G4519)+N($H4519)))</f>
        <v/>
      </c>
      <c r="L4519" s="52">
        <f>IF(K4519="","",IF($P4519=1,0,N($E4519)*IFERROR(INDEX(Products!$D$8:$D$307,MATCH($D4519,Products!$A$8:$A$307,0)),0)))</f>
        <v/>
      </c>
      <c r="M4519" s="52">
        <f>IF(OR(K4519="",$O4519=0),IF(K4519="","",0),IF($P4519=1,0,K4519*(N(INDEX(Settings!$E$11:$E$18,$O4519))+N(INDEX(Settings!$G$11:$G$18,$O4519)))+N(INDEX(Settings!$F$11:$F$18,$O4519))))</f>
        <v/>
      </c>
      <c r="N4519" s="53">
        <f>IF(K4519="","",K4519-L4519-M4519-N($I4519)-$P4519*N(Settings!$D$20))</f>
        <v/>
      </c>
      <c r="O4519">
        <f>IF($C4519="",0,IFERROR(MATCH($C4519,Settings!$D$11:$D$18,0),0))</f>
        <v/>
      </c>
      <c r="P4519">
        <f>IF(LOWER(TRIM($J4519&amp;""))="x",1,0)</f>
        <v/>
      </c>
    </row>
    <row r="4520">
      <c r="A4520" s="49" t="n"/>
      <c r="B4520" s="50" t="n"/>
      <c r="C4520" s="50" t="n"/>
      <c r="D4520" s="50" t="n"/>
      <c r="E4520" s="50" t="n"/>
      <c r="F4520" s="51" t="n"/>
      <c r="G4520" s="51" t="n"/>
      <c r="H4520" s="51" t="n"/>
      <c r="I4520" s="51" t="n"/>
      <c r="J4520" s="50" t="n"/>
      <c r="K4520" s="52">
        <f>IF(OR($A4520="",$E4520=""),"",IF($P4520=1,0,N($E4520)*N($F4520)-N($G4520)+N($H4520)))</f>
        <v/>
      </c>
      <c r="L4520" s="52">
        <f>IF(K4520="","",IF($P4520=1,0,N($E4520)*IFERROR(INDEX(Products!$D$8:$D$307,MATCH($D4520,Products!$A$8:$A$307,0)),0)))</f>
        <v/>
      </c>
      <c r="M4520" s="52">
        <f>IF(OR(K4520="",$O4520=0),IF(K4520="","",0),IF($P4520=1,0,K4520*(N(INDEX(Settings!$E$11:$E$18,$O4520))+N(INDEX(Settings!$G$11:$G$18,$O4520)))+N(INDEX(Settings!$F$11:$F$18,$O4520))))</f>
        <v/>
      </c>
      <c r="N4520" s="53">
        <f>IF(K4520="","",K4520-L4520-M4520-N($I4520)-$P4520*N(Settings!$D$20))</f>
        <v/>
      </c>
      <c r="O4520">
        <f>IF($C4520="",0,IFERROR(MATCH($C4520,Settings!$D$11:$D$18,0),0))</f>
        <v/>
      </c>
      <c r="P4520">
        <f>IF(LOWER(TRIM($J4520&amp;""))="x",1,0)</f>
        <v/>
      </c>
    </row>
    <row r="4521">
      <c r="A4521" s="49" t="n"/>
      <c r="B4521" s="50" t="n"/>
      <c r="C4521" s="50" t="n"/>
      <c r="D4521" s="50" t="n"/>
      <c r="E4521" s="50" t="n"/>
      <c r="F4521" s="51" t="n"/>
      <c r="G4521" s="51" t="n"/>
      <c r="H4521" s="51" t="n"/>
      <c r="I4521" s="51" t="n"/>
      <c r="J4521" s="50" t="n"/>
      <c r="K4521" s="52">
        <f>IF(OR($A4521="",$E4521=""),"",IF($P4521=1,0,N($E4521)*N($F4521)-N($G4521)+N($H4521)))</f>
        <v/>
      </c>
      <c r="L4521" s="52">
        <f>IF(K4521="","",IF($P4521=1,0,N($E4521)*IFERROR(INDEX(Products!$D$8:$D$307,MATCH($D4521,Products!$A$8:$A$307,0)),0)))</f>
        <v/>
      </c>
      <c r="M4521" s="52">
        <f>IF(OR(K4521="",$O4521=0),IF(K4521="","",0),IF($P4521=1,0,K4521*(N(INDEX(Settings!$E$11:$E$18,$O4521))+N(INDEX(Settings!$G$11:$G$18,$O4521)))+N(INDEX(Settings!$F$11:$F$18,$O4521))))</f>
        <v/>
      </c>
      <c r="N4521" s="53">
        <f>IF(K4521="","",K4521-L4521-M4521-N($I4521)-$P4521*N(Settings!$D$20))</f>
        <v/>
      </c>
      <c r="O4521">
        <f>IF($C4521="",0,IFERROR(MATCH($C4521,Settings!$D$11:$D$18,0),0))</f>
        <v/>
      </c>
      <c r="P4521">
        <f>IF(LOWER(TRIM($J4521&amp;""))="x",1,0)</f>
        <v/>
      </c>
    </row>
    <row r="4522">
      <c r="A4522" s="49" t="n"/>
      <c r="B4522" s="50" t="n"/>
      <c r="C4522" s="50" t="n"/>
      <c r="D4522" s="50" t="n"/>
      <c r="E4522" s="50" t="n"/>
      <c r="F4522" s="51" t="n"/>
      <c r="G4522" s="51" t="n"/>
      <c r="H4522" s="51" t="n"/>
      <c r="I4522" s="51" t="n"/>
      <c r="J4522" s="50" t="n"/>
      <c r="K4522" s="52">
        <f>IF(OR($A4522="",$E4522=""),"",IF($P4522=1,0,N($E4522)*N($F4522)-N($G4522)+N($H4522)))</f>
        <v/>
      </c>
      <c r="L4522" s="52">
        <f>IF(K4522="","",IF($P4522=1,0,N($E4522)*IFERROR(INDEX(Products!$D$8:$D$307,MATCH($D4522,Products!$A$8:$A$307,0)),0)))</f>
        <v/>
      </c>
      <c r="M4522" s="52">
        <f>IF(OR(K4522="",$O4522=0),IF(K4522="","",0),IF($P4522=1,0,K4522*(N(INDEX(Settings!$E$11:$E$18,$O4522))+N(INDEX(Settings!$G$11:$G$18,$O4522)))+N(INDEX(Settings!$F$11:$F$18,$O4522))))</f>
        <v/>
      </c>
      <c r="N4522" s="53">
        <f>IF(K4522="","",K4522-L4522-M4522-N($I4522)-$P4522*N(Settings!$D$20))</f>
        <v/>
      </c>
      <c r="O4522">
        <f>IF($C4522="",0,IFERROR(MATCH($C4522,Settings!$D$11:$D$18,0),0))</f>
        <v/>
      </c>
      <c r="P4522">
        <f>IF(LOWER(TRIM($J4522&amp;""))="x",1,0)</f>
        <v/>
      </c>
    </row>
    <row r="4523">
      <c r="A4523" s="49" t="n"/>
      <c r="B4523" s="50" t="n"/>
      <c r="C4523" s="50" t="n"/>
      <c r="D4523" s="50" t="n"/>
      <c r="E4523" s="50" t="n"/>
      <c r="F4523" s="51" t="n"/>
      <c r="G4523" s="51" t="n"/>
      <c r="H4523" s="51" t="n"/>
      <c r="I4523" s="51" t="n"/>
      <c r="J4523" s="50" t="n"/>
      <c r="K4523" s="52">
        <f>IF(OR($A4523="",$E4523=""),"",IF($P4523=1,0,N($E4523)*N($F4523)-N($G4523)+N($H4523)))</f>
        <v/>
      </c>
      <c r="L4523" s="52">
        <f>IF(K4523="","",IF($P4523=1,0,N($E4523)*IFERROR(INDEX(Products!$D$8:$D$307,MATCH($D4523,Products!$A$8:$A$307,0)),0)))</f>
        <v/>
      </c>
      <c r="M4523" s="52">
        <f>IF(OR(K4523="",$O4523=0),IF(K4523="","",0),IF($P4523=1,0,K4523*(N(INDEX(Settings!$E$11:$E$18,$O4523))+N(INDEX(Settings!$G$11:$G$18,$O4523)))+N(INDEX(Settings!$F$11:$F$18,$O4523))))</f>
        <v/>
      </c>
      <c r="N4523" s="53">
        <f>IF(K4523="","",K4523-L4523-M4523-N($I4523)-$P4523*N(Settings!$D$20))</f>
        <v/>
      </c>
      <c r="O4523">
        <f>IF($C4523="",0,IFERROR(MATCH($C4523,Settings!$D$11:$D$18,0),0))</f>
        <v/>
      </c>
      <c r="P4523">
        <f>IF(LOWER(TRIM($J4523&amp;""))="x",1,0)</f>
        <v/>
      </c>
    </row>
    <row r="4524">
      <c r="A4524" s="49" t="n"/>
      <c r="B4524" s="50" t="n"/>
      <c r="C4524" s="50" t="n"/>
      <c r="D4524" s="50" t="n"/>
      <c r="E4524" s="50" t="n"/>
      <c r="F4524" s="51" t="n"/>
      <c r="G4524" s="51" t="n"/>
      <c r="H4524" s="51" t="n"/>
      <c r="I4524" s="51" t="n"/>
      <c r="J4524" s="50" t="n"/>
      <c r="K4524" s="52">
        <f>IF(OR($A4524="",$E4524=""),"",IF($P4524=1,0,N($E4524)*N($F4524)-N($G4524)+N($H4524)))</f>
        <v/>
      </c>
      <c r="L4524" s="52">
        <f>IF(K4524="","",IF($P4524=1,0,N($E4524)*IFERROR(INDEX(Products!$D$8:$D$307,MATCH($D4524,Products!$A$8:$A$307,0)),0)))</f>
        <v/>
      </c>
      <c r="M4524" s="52">
        <f>IF(OR(K4524="",$O4524=0),IF(K4524="","",0),IF($P4524=1,0,K4524*(N(INDEX(Settings!$E$11:$E$18,$O4524))+N(INDEX(Settings!$G$11:$G$18,$O4524)))+N(INDEX(Settings!$F$11:$F$18,$O4524))))</f>
        <v/>
      </c>
      <c r="N4524" s="53">
        <f>IF(K4524="","",K4524-L4524-M4524-N($I4524)-$P4524*N(Settings!$D$20))</f>
        <v/>
      </c>
      <c r="O4524">
        <f>IF($C4524="",0,IFERROR(MATCH($C4524,Settings!$D$11:$D$18,0),0))</f>
        <v/>
      </c>
      <c r="P4524">
        <f>IF(LOWER(TRIM($J4524&amp;""))="x",1,0)</f>
        <v/>
      </c>
    </row>
    <row r="4525">
      <c r="A4525" s="49" t="n"/>
      <c r="B4525" s="50" t="n"/>
      <c r="C4525" s="50" t="n"/>
      <c r="D4525" s="50" t="n"/>
      <c r="E4525" s="50" t="n"/>
      <c r="F4525" s="51" t="n"/>
      <c r="G4525" s="51" t="n"/>
      <c r="H4525" s="51" t="n"/>
      <c r="I4525" s="51" t="n"/>
      <c r="J4525" s="50" t="n"/>
      <c r="K4525" s="52">
        <f>IF(OR($A4525="",$E4525=""),"",IF($P4525=1,0,N($E4525)*N($F4525)-N($G4525)+N($H4525)))</f>
        <v/>
      </c>
      <c r="L4525" s="52">
        <f>IF(K4525="","",IF($P4525=1,0,N($E4525)*IFERROR(INDEX(Products!$D$8:$D$307,MATCH($D4525,Products!$A$8:$A$307,0)),0)))</f>
        <v/>
      </c>
      <c r="M4525" s="52">
        <f>IF(OR(K4525="",$O4525=0),IF(K4525="","",0),IF($P4525=1,0,K4525*(N(INDEX(Settings!$E$11:$E$18,$O4525))+N(INDEX(Settings!$G$11:$G$18,$O4525)))+N(INDEX(Settings!$F$11:$F$18,$O4525))))</f>
        <v/>
      </c>
      <c r="N4525" s="53">
        <f>IF(K4525="","",K4525-L4525-M4525-N($I4525)-$P4525*N(Settings!$D$20))</f>
        <v/>
      </c>
      <c r="O4525">
        <f>IF($C4525="",0,IFERROR(MATCH($C4525,Settings!$D$11:$D$18,0),0))</f>
        <v/>
      </c>
      <c r="P4525">
        <f>IF(LOWER(TRIM($J4525&amp;""))="x",1,0)</f>
        <v/>
      </c>
    </row>
    <row r="4526">
      <c r="A4526" s="49" t="n"/>
      <c r="B4526" s="50" t="n"/>
      <c r="C4526" s="50" t="n"/>
      <c r="D4526" s="50" t="n"/>
      <c r="E4526" s="50" t="n"/>
      <c r="F4526" s="51" t="n"/>
      <c r="G4526" s="51" t="n"/>
      <c r="H4526" s="51" t="n"/>
      <c r="I4526" s="51" t="n"/>
      <c r="J4526" s="50" t="n"/>
      <c r="K4526" s="52">
        <f>IF(OR($A4526="",$E4526=""),"",IF($P4526=1,0,N($E4526)*N($F4526)-N($G4526)+N($H4526)))</f>
        <v/>
      </c>
      <c r="L4526" s="52">
        <f>IF(K4526="","",IF($P4526=1,0,N($E4526)*IFERROR(INDEX(Products!$D$8:$D$307,MATCH($D4526,Products!$A$8:$A$307,0)),0)))</f>
        <v/>
      </c>
      <c r="M4526" s="52">
        <f>IF(OR(K4526="",$O4526=0),IF(K4526="","",0),IF($P4526=1,0,K4526*(N(INDEX(Settings!$E$11:$E$18,$O4526))+N(INDEX(Settings!$G$11:$G$18,$O4526)))+N(INDEX(Settings!$F$11:$F$18,$O4526))))</f>
        <v/>
      </c>
      <c r="N4526" s="53">
        <f>IF(K4526="","",K4526-L4526-M4526-N($I4526)-$P4526*N(Settings!$D$20))</f>
        <v/>
      </c>
      <c r="O4526">
        <f>IF($C4526="",0,IFERROR(MATCH($C4526,Settings!$D$11:$D$18,0),0))</f>
        <v/>
      </c>
      <c r="P4526">
        <f>IF(LOWER(TRIM($J4526&amp;""))="x",1,0)</f>
        <v/>
      </c>
    </row>
    <row r="4527">
      <c r="A4527" s="49" t="n"/>
      <c r="B4527" s="50" t="n"/>
      <c r="C4527" s="50" t="n"/>
      <c r="D4527" s="50" t="n"/>
      <c r="E4527" s="50" t="n"/>
      <c r="F4527" s="51" t="n"/>
      <c r="G4527" s="51" t="n"/>
      <c r="H4527" s="51" t="n"/>
      <c r="I4527" s="51" t="n"/>
      <c r="J4527" s="50" t="n"/>
      <c r="K4527" s="52">
        <f>IF(OR($A4527="",$E4527=""),"",IF($P4527=1,0,N($E4527)*N($F4527)-N($G4527)+N($H4527)))</f>
        <v/>
      </c>
      <c r="L4527" s="52">
        <f>IF(K4527="","",IF($P4527=1,0,N($E4527)*IFERROR(INDEX(Products!$D$8:$D$307,MATCH($D4527,Products!$A$8:$A$307,0)),0)))</f>
        <v/>
      </c>
      <c r="M4527" s="52">
        <f>IF(OR(K4527="",$O4527=0),IF(K4527="","",0),IF($P4527=1,0,K4527*(N(INDEX(Settings!$E$11:$E$18,$O4527))+N(INDEX(Settings!$G$11:$G$18,$O4527)))+N(INDEX(Settings!$F$11:$F$18,$O4527))))</f>
        <v/>
      </c>
      <c r="N4527" s="53">
        <f>IF(K4527="","",K4527-L4527-M4527-N($I4527)-$P4527*N(Settings!$D$20))</f>
        <v/>
      </c>
      <c r="O4527">
        <f>IF($C4527="",0,IFERROR(MATCH($C4527,Settings!$D$11:$D$18,0),0))</f>
        <v/>
      </c>
      <c r="P4527">
        <f>IF(LOWER(TRIM($J4527&amp;""))="x",1,0)</f>
        <v/>
      </c>
    </row>
    <row r="4528">
      <c r="A4528" s="49" t="n"/>
      <c r="B4528" s="50" t="n"/>
      <c r="C4528" s="50" t="n"/>
      <c r="D4528" s="50" t="n"/>
      <c r="E4528" s="50" t="n"/>
      <c r="F4528" s="51" t="n"/>
      <c r="G4528" s="51" t="n"/>
      <c r="H4528" s="51" t="n"/>
      <c r="I4528" s="51" t="n"/>
      <c r="J4528" s="50" t="n"/>
      <c r="K4528" s="52">
        <f>IF(OR($A4528="",$E4528=""),"",IF($P4528=1,0,N($E4528)*N($F4528)-N($G4528)+N($H4528)))</f>
        <v/>
      </c>
      <c r="L4528" s="52">
        <f>IF(K4528="","",IF($P4528=1,0,N($E4528)*IFERROR(INDEX(Products!$D$8:$D$307,MATCH($D4528,Products!$A$8:$A$307,0)),0)))</f>
        <v/>
      </c>
      <c r="M4528" s="52">
        <f>IF(OR(K4528="",$O4528=0),IF(K4528="","",0),IF($P4528=1,0,K4528*(N(INDEX(Settings!$E$11:$E$18,$O4528))+N(INDEX(Settings!$G$11:$G$18,$O4528)))+N(INDEX(Settings!$F$11:$F$18,$O4528))))</f>
        <v/>
      </c>
      <c r="N4528" s="53">
        <f>IF(K4528="","",K4528-L4528-M4528-N($I4528)-$P4528*N(Settings!$D$20))</f>
        <v/>
      </c>
      <c r="O4528">
        <f>IF($C4528="",0,IFERROR(MATCH($C4528,Settings!$D$11:$D$18,0),0))</f>
        <v/>
      </c>
      <c r="P4528">
        <f>IF(LOWER(TRIM($J4528&amp;""))="x",1,0)</f>
        <v/>
      </c>
    </row>
    <row r="4529">
      <c r="A4529" s="49" t="n"/>
      <c r="B4529" s="50" t="n"/>
      <c r="C4529" s="50" t="n"/>
      <c r="D4529" s="50" t="n"/>
      <c r="E4529" s="50" t="n"/>
      <c r="F4529" s="51" t="n"/>
      <c r="G4529" s="51" t="n"/>
      <c r="H4529" s="51" t="n"/>
      <c r="I4529" s="51" t="n"/>
      <c r="J4529" s="50" t="n"/>
      <c r="K4529" s="52">
        <f>IF(OR($A4529="",$E4529=""),"",IF($P4529=1,0,N($E4529)*N($F4529)-N($G4529)+N($H4529)))</f>
        <v/>
      </c>
      <c r="L4529" s="52">
        <f>IF(K4529="","",IF($P4529=1,0,N($E4529)*IFERROR(INDEX(Products!$D$8:$D$307,MATCH($D4529,Products!$A$8:$A$307,0)),0)))</f>
        <v/>
      </c>
      <c r="M4529" s="52">
        <f>IF(OR(K4529="",$O4529=0),IF(K4529="","",0),IF($P4529=1,0,K4529*(N(INDEX(Settings!$E$11:$E$18,$O4529))+N(INDEX(Settings!$G$11:$G$18,$O4529)))+N(INDEX(Settings!$F$11:$F$18,$O4529))))</f>
        <v/>
      </c>
      <c r="N4529" s="53">
        <f>IF(K4529="","",K4529-L4529-M4529-N($I4529)-$P4529*N(Settings!$D$20))</f>
        <v/>
      </c>
      <c r="O4529">
        <f>IF($C4529="",0,IFERROR(MATCH($C4529,Settings!$D$11:$D$18,0),0))</f>
        <v/>
      </c>
      <c r="P4529">
        <f>IF(LOWER(TRIM($J4529&amp;""))="x",1,0)</f>
        <v/>
      </c>
    </row>
    <row r="4530">
      <c r="A4530" s="49" t="n"/>
      <c r="B4530" s="50" t="n"/>
      <c r="C4530" s="50" t="n"/>
      <c r="D4530" s="50" t="n"/>
      <c r="E4530" s="50" t="n"/>
      <c r="F4530" s="51" t="n"/>
      <c r="G4530" s="51" t="n"/>
      <c r="H4530" s="51" t="n"/>
      <c r="I4530" s="51" t="n"/>
      <c r="J4530" s="50" t="n"/>
      <c r="K4530" s="52">
        <f>IF(OR($A4530="",$E4530=""),"",IF($P4530=1,0,N($E4530)*N($F4530)-N($G4530)+N($H4530)))</f>
        <v/>
      </c>
      <c r="L4530" s="52">
        <f>IF(K4530="","",IF($P4530=1,0,N($E4530)*IFERROR(INDEX(Products!$D$8:$D$307,MATCH($D4530,Products!$A$8:$A$307,0)),0)))</f>
        <v/>
      </c>
      <c r="M4530" s="52">
        <f>IF(OR(K4530="",$O4530=0),IF(K4530="","",0),IF($P4530=1,0,K4530*(N(INDEX(Settings!$E$11:$E$18,$O4530))+N(INDEX(Settings!$G$11:$G$18,$O4530)))+N(INDEX(Settings!$F$11:$F$18,$O4530))))</f>
        <v/>
      </c>
      <c r="N4530" s="53">
        <f>IF(K4530="","",K4530-L4530-M4530-N($I4530)-$P4530*N(Settings!$D$20))</f>
        <v/>
      </c>
      <c r="O4530">
        <f>IF($C4530="",0,IFERROR(MATCH($C4530,Settings!$D$11:$D$18,0),0))</f>
        <v/>
      </c>
      <c r="P4530">
        <f>IF(LOWER(TRIM($J4530&amp;""))="x",1,0)</f>
        <v/>
      </c>
    </row>
    <row r="4531">
      <c r="A4531" s="49" t="n"/>
      <c r="B4531" s="50" t="n"/>
      <c r="C4531" s="50" t="n"/>
      <c r="D4531" s="50" t="n"/>
      <c r="E4531" s="50" t="n"/>
      <c r="F4531" s="51" t="n"/>
      <c r="G4531" s="51" t="n"/>
      <c r="H4531" s="51" t="n"/>
      <c r="I4531" s="51" t="n"/>
      <c r="J4531" s="50" t="n"/>
      <c r="K4531" s="52">
        <f>IF(OR($A4531="",$E4531=""),"",IF($P4531=1,0,N($E4531)*N($F4531)-N($G4531)+N($H4531)))</f>
        <v/>
      </c>
      <c r="L4531" s="52">
        <f>IF(K4531="","",IF($P4531=1,0,N($E4531)*IFERROR(INDEX(Products!$D$8:$D$307,MATCH($D4531,Products!$A$8:$A$307,0)),0)))</f>
        <v/>
      </c>
      <c r="M4531" s="52">
        <f>IF(OR(K4531="",$O4531=0),IF(K4531="","",0),IF($P4531=1,0,K4531*(N(INDEX(Settings!$E$11:$E$18,$O4531))+N(INDEX(Settings!$G$11:$G$18,$O4531)))+N(INDEX(Settings!$F$11:$F$18,$O4531))))</f>
        <v/>
      </c>
      <c r="N4531" s="53">
        <f>IF(K4531="","",K4531-L4531-M4531-N($I4531)-$P4531*N(Settings!$D$20))</f>
        <v/>
      </c>
      <c r="O4531">
        <f>IF($C4531="",0,IFERROR(MATCH($C4531,Settings!$D$11:$D$18,0),0))</f>
        <v/>
      </c>
      <c r="P4531">
        <f>IF(LOWER(TRIM($J4531&amp;""))="x",1,0)</f>
        <v/>
      </c>
    </row>
    <row r="4532">
      <c r="A4532" s="49" t="n"/>
      <c r="B4532" s="50" t="n"/>
      <c r="C4532" s="50" t="n"/>
      <c r="D4532" s="50" t="n"/>
      <c r="E4532" s="50" t="n"/>
      <c r="F4532" s="51" t="n"/>
      <c r="G4532" s="51" t="n"/>
      <c r="H4532" s="51" t="n"/>
      <c r="I4532" s="51" t="n"/>
      <c r="J4532" s="50" t="n"/>
      <c r="K4532" s="52">
        <f>IF(OR($A4532="",$E4532=""),"",IF($P4532=1,0,N($E4532)*N($F4532)-N($G4532)+N($H4532)))</f>
        <v/>
      </c>
      <c r="L4532" s="52">
        <f>IF(K4532="","",IF($P4532=1,0,N($E4532)*IFERROR(INDEX(Products!$D$8:$D$307,MATCH($D4532,Products!$A$8:$A$307,0)),0)))</f>
        <v/>
      </c>
      <c r="M4532" s="52">
        <f>IF(OR(K4532="",$O4532=0),IF(K4532="","",0),IF($P4532=1,0,K4532*(N(INDEX(Settings!$E$11:$E$18,$O4532))+N(INDEX(Settings!$G$11:$G$18,$O4532)))+N(INDEX(Settings!$F$11:$F$18,$O4532))))</f>
        <v/>
      </c>
      <c r="N4532" s="53">
        <f>IF(K4532="","",K4532-L4532-M4532-N($I4532)-$P4532*N(Settings!$D$20))</f>
        <v/>
      </c>
      <c r="O4532">
        <f>IF($C4532="",0,IFERROR(MATCH($C4532,Settings!$D$11:$D$18,0),0))</f>
        <v/>
      </c>
      <c r="P4532">
        <f>IF(LOWER(TRIM($J4532&amp;""))="x",1,0)</f>
        <v/>
      </c>
    </row>
    <row r="4533">
      <c r="A4533" s="49" t="n"/>
      <c r="B4533" s="50" t="n"/>
      <c r="C4533" s="50" t="n"/>
      <c r="D4533" s="50" t="n"/>
      <c r="E4533" s="50" t="n"/>
      <c r="F4533" s="51" t="n"/>
      <c r="G4533" s="51" t="n"/>
      <c r="H4533" s="51" t="n"/>
      <c r="I4533" s="51" t="n"/>
      <c r="J4533" s="50" t="n"/>
      <c r="K4533" s="52">
        <f>IF(OR($A4533="",$E4533=""),"",IF($P4533=1,0,N($E4533)*N($F4533)-N($G4533)+N($H4533)))</f>
        <v/>
      </c>
      <c r="L4533" s="52">
        <f>IF(K4533="","",IF($P4533=1,0,N($E4533)*IFERROR(INDEX(Products!$D$8:$D$307,MATCH($D4533,Products!$A$8:$A$307,0)),0)))</f>
        <v/>
      </c>
      <c r="M4533" s="52">
        <f>IF(OR(K4533="",$O4533=0),IF(K4533="","",0),IF($P4533=1,0,K4533*(N(INDEX(Settings!$E$11:$E$18,$O4533))+N(INDEX(Settings!$G$11:$G$18,$O4533)))+N(INDEX(Settings!$F$11:$F$18,$O4533))))</f>
        <v/>
      </c>
      <c r="N4533" s="53">
        <f>IF(K4533="","",K4533-L4533-M4533-N($I4533)-$P4533*N(Settings!$D$20))</f>
        <v/>
      </c>
      <c r="O4533">
        <f>IF($C4533="",0,IFERROR(MATCH($C4533,Settings!$D$11:$D$18,0),0))</f>
        <v/>
      </c>
      <c r="P4533">
        <f>IF(LOWER(TRIM($J4533&amp;""))="x",1,0)</f>
        <v/>
      </c>
    </row>
    <row r="4534">
      <c r="A4534" s="49" t="n"/>
      <c r="B4534" s="50" t="n"/>
      <c r="C4534" s="50" t="n"/>
      <c r="D4534" s="50" t="n"/>
      <c r="E4534" s="50" t="n"/>
      <c r="F4534" s="51" t="n"/>
      <c r="G4534" s="51" t="n"/>
      <c r="H4534" s="51" t="n"/>
      <c r="I4534" s="51" t="n"/>
      <c r="J4534" s="50" t="n"/>
      <c r="K4534" s="52">
        <f>IF(OR($A4534="",$E4534=""),"",IF($P4534=1,0,N($E4534)*N($F4534)-N($G4534)+N($H4534)))</f>
        <v/>
      </c>
      <c r="L4534" s="52">
        <f>IF(K4534="","",IF($P4534=1,0,N($E4534)*IFERROR(INDEX(Products!$D$8:$D$307,MATCH($D4534,Products!$A$8:$A$307,0)),0)))</f>
        <v/>
      </c>
      <c r="M4534" s="52">
        <f>IF(OR(K4534="",$O4534=0),IF(K4534="","",0),IF($P4534=1,0,K4534*(N(INDEX(Settings!$E$11:$E$18,$O4534))+N(INDEX(Settings!$G$11:$G$18,$O4534)))+N(INDEX(Settings!$F$11:$F$18,$O4534))))</f>
        <v/>
      </c>
      <c r="N4534" s="53">
        <f>IF(K4534="","",K4534-L4534-M4534-N($I4534)-$P4534*N(Settings!$D$20))</f>
        <v/>
      </c>
      <c r="O4534">
        <f>IF($C4534="",0,IFERROR(MATCH($C4534,Settings!$D$11:$D$18,0),0))</f>
        <v/>
      </c>
      <c r="P4534">
        <f>IF(LOWER(TRIM($J4534&amp;""))="x",1,0)</f>
        <v/>
      </c>
    </row>
    <row r="4535">
      <c r="A4535" s="49" t="n"/>
      <c r="B4535" s="50" t="n"/>
      <c r="C4535" s="50" t="n"/>
      <c r="D4535" s="50" t="n"/>
      <c r="E4535" s="50" t="n"/>
      <c r="F4535" s="51" t="n"/>
      <c r="G4535" s="51" t="n"/>
      <c r="H4535" s="51" t="n"/>
      <c r="I4535" s="51" t="n"/>
      <c r="J4535" s="50" t="n"/>
      <c r="K4535" s="52">
        <f>IF(OR($A4535="",$E4535=""),"",IF($P4535=1,0,N($E4535)*N($F4535)-N($G4535)+N($H4535)))</f>
        <v/>
      </c>
      <c r="L4535" s="52">
        <f>IF(K4535="","",IF($P4535=1,0,N($E4535)*IFERROR(INDEX(Products!$D$8:$D$307,MATCH($D4535,Products!$A$8:$A$307,0)),0)))</f>
        <v/>
      </c>
      <c r="M4535" s="52">
        <f>IF(OR(K4535="",$O4535=0),IF(K4535="","",0),IF($P4535=1,0,K4535*(N(INDEX(Settings!$E$11:$E$18,$O4535))+N(INDEX(Settings!$G$11:$G$18,$O4535)))+N(INDEX(Settings!$F$11:$F$18,$O4535))))</f>
        <v/>
      </c>
      <c r="N4535" s="53">
        <f>IF(K4535="","",K4535-L4535-M4535-N($I4535)-$P4535*N(Settings!$D$20))</f>
        <v/>
      </c>
      <c r="O4535">
        <f>IF($C4535="",0,IFERROR(MATCH($C4535,Settings!$D$11:$D$18,0),0))</f>
        <v/>
      </c>
      <c r="P4535">
        <f>IF(LOWER(TRIM($J4535&amp;""))="x",1,0)</f>
        <v/>
      </c>
    </row>
    <row r="4536">
      <c r="A4536" s="49" t="n"/>
      <c r="B4536" s="50" t="n"/>
      <c r="C4536" s="50" t="n"/>
      <c r="D4536" s="50" t="n"/>
      <c r="E4536" s="50" t="n"/>
      <c r="F4536" s="51" t="n"/>
      <c r="G4536" s="51" t="n"/>
      <c r="H4536" s="51" t="n"/>
      <c r="I4536" s="51" t="n"/>
      <c r="J4536" s="50" t="n"/>
      <c r="K4536" s="52">
        <f>IF(OR($A4536="",$E4536=""),"",IF($P4536=1,0,N($E4536)*N($F4536)-N($G4536)+N($H4536)))</f>
        <v/>
      </c>
      <c r="L4536" s="52">
        <f>IF(K4536="","",IF($P4536=1,0,N($E4536)*IFERROR(INDEX(Products!$D$8:$D$307,MATCH($D4536,Products!$A$8:$A$307,0)),0)))</f>
        <v/>
      </c>
      <c r="M4536" s="52">
        <f>IF(OR(K4536="",$O4536=0),IF(K4536="","",0),IF($P4536=1,0,K4536*(N(INDEX(Settings!$E$11:$E$18,$O4536))+N(INDEX(Settings!$G$11:$G$18,$O4536)))+N(INDEX(Settings!$F$11:$F$18,$O4536))))</f>
        <v/>
      </c>
      <c r="N4536" s="53">
        <f>IF(K4536="","",K4536-L4536-M4536-N($I4536)-$P4536*N(Settings!$D$20))</f>
        <v/>
      </c>
      <c r="O4536">
        <f>IF($C4536="",0,IFERROR(MATCH($C4536,Settings!$D$11:$D$18,0),0))</f>
        <v/>
      </c>
      <c r="P4536">
        <f>IF(LOWER(TRIM($J4536&amp;""))="x",1,0)</f>
        <v/>
      </c>
    </row>
    <row r="4537">
      <c r="A4537" s="49" t="n"/>
      <c r="B4537" s="50" t="n"/>
      <c r="C4537" s="50" t="n"/>
      <c r="D4537" s="50" t="n"/>
      <c r="E4537" s="50" t="n"/>
      <c r="F4537" s="51" t="n"/>
      <c r="G4537" s="51" t="n"/>
      <c r="H4537" s="51" t="n"/>
      <c r="I4537" s="51" t="n"/>
      <c r="J4537" s="50" t="n"/>
      <c r="K4537" s="52">
        <f>IF(OR($A4537="",$E4537=""),"",IF($P4537=1,0,N($E4537)*N($F4537)-N($G4537)+N($H4537)))</f>
        <v/>
      </c>
      <c r="L4537" s="52">
        <f>IF(K4537="","",IF($P4537=1,0,N($E4537)*IFERROR(INDEX(Products!$D$8:$D$307,MATCH($D4537,Products!$A$8:$A$307,0)),0)))</f>
        <v/>
      </c>
      <c r="M4537" s="52">
        <f>IF(OR(K4537="",$O4537=0),IF(K4537="","",0),IF($P4537=1,0,K4537*(N(INDEX(Settings!$E$11:$E$18,$O4537))+N(INDEX(Settings!$G$11:$G$18,$O4537)))+N(INDEX(Settings!$F$11:$F$18,$O4537))))</f>
        <v/>
      </c>
      <c r="N4537" s="53">
        <f>IF(K4537="","",K4537-L4537-M4537-N($I4537)-$P4537*N(Settings!$D$20))</f>
        <v/>
      </c>
      <c r="O4537">
        <f>IF($C4537="",0,IFERROR(MATCH($C4537,Settings!$D$11:$D$18,0),0))</f>
        <v/>
      </c>
      <c r="P4537">
        <f>IF(LOWER(TRIM($J4537&amp;""))="x",1,0)</f>
        <v/>
      </c>
    </row>
    <row r="4538">
      <c r="A4538" s="49" t="n"/>
      <c r="B4538" s="50" t="n"/>
      <c r="C4538" s="50" t="n"/>
      <c r="D4538" s="50" t="n"/>
      <c r="E4538" s="50" t="n"/>
      <c r="F4538" s="51" t="n"/>
      <c r="G4538" s="51" t="n"/>
      <c r="H4538" s="51" t="n"/>
      <c r="I4538" s="51" t="n"/>
      <c r="J4538" s="50" t="n"/>
      <c r="K4538" s="52">
        <f>IF(OR($A4538="",$E4538=""),"",IF($P4538=1,0,N($E4538)*N($F4538)-N($G4538)+N($H4538)))</f>
        <v/>
      </c>
      <c r="L4538" s="52">
        <f>IF(K4538="","",IF($P4538=1,0,N($E4538)*IFERROR(INDEX(Products!$D$8:$D$307,MATCH($D4538,Products!$A$8:$A$307,0)),0)))</f>
        <v/>
      </c>
      <c r="M4538" s="52">
        <f>IF(OR(K4538="",$O4538=0),IF(K4538="","",0),IF($P4538=1,0,K4538*(N(INDEX(Settings!$E$11:$E$18,$O4538))+N(INDEX(Settings!$G$11:$G$18,$O4538)))+N(INDEX(Settings!$F$11:$F$18,$O4538))))</f>
        <v/>
      </c>
      <c r="N4538" s="53">
        <f>IF(K4538="","",K4538-L4538-M4538-N($I4538)-$P4538*N(Settings!$D$20))</f>
        <v/>
      </c>
      <c r="O4538">
        <f>IF($C4538="",0,IFERROR(MATCH($C4538,Settings!$D$11:$D$18,0),0))</f>
        <v/>
      </c>
      <c r="P4538">
        <f>IF(LOWER(TRIM($J4538&amp;""))="x",1,0)</f>
        <v/>
      </c>
    </row>
    <row r="4539">
      <c r="A4539" s="49" t="n"/>
      <c r="B4539" s="50" t="n"/>
      <c r="C4539" s="50" t="n"/>
      <c r="D4539" s="50" t="n"/>
      <c r="E4539" s="50" t="n"/>
      <c r="F4539" s="51" t="n"/>
      <c r="G4539" s="51" t="n"/>
      <c r="H4539" s="51" t="n"/>
      <c r="I4539" s="51" t="n"/>
      <c r="J4539" s="50" t="n"/>
      <c r="K4539" s="52">
        <f>IF(OR($A4539="",$E4539=""),"",IF($P4539=1,0,N($E4539)*N($F4539)-N($G4539)+N($H4539)))</f>
        <v/>
      </c>
      <c r="L4539" s="52">
        <f>IF(K4539="","",IF($P4539=1,0,N($E4539)*IFERROR(INDEX(Products!$D$8:$D$307,MATCH($D4539,Products!$A$8:$A$307,0)),0)))</f>
        <v/>
      </c>
      <c r="M4539" s="52">
        <f>IF(OR(K4539="",$O4539=0),IF(K4539="","",0),IF($P4539=1,0,K4539*(N(INDEX(Settings!$E$11:$E$18,$O4539))+N(INDEX(Settings!$G$11:$G$18,$O4539)))+N(INDEX(Settings!$F$11:$F$18,$O4539))))</f>
        <v/>
      </c>
      <c r="N4539" s="53">
        <f>IF(K4539="","",K4539-L4539-M4539-N($I4539)-$P4539*N(Settings!$D$20))</f>
        <v/>
      </c>
      <c r="O4539">
        <f>IF($C4539="",0,IFERROR(MATCH($C4539,Settings!$D$11:$D$18,0),0))</f>
        <v/>
      </c>
      <c r="P4539">
        <f>IF(LOWER(TRIM($J4539&amp;""))="x",1,0)</f>
        <v/>
      </c>
    </row>
    <row r="4540">
      <c r="A4540" s="49" t="n"/>
      <c r="B4540" s="50" t="n"/>
      <c r="C4540" s="50" t="n"/>
      <c r="D4540" s="50" t="n"/>
      <c r="E4540" s="50" t="n"/>
      <c r="F4540" s="51" t="n"/>
      <c r="G4540" s="51" t="n"/>
      <c r="H4540" s="51" t="n"/>
      <c r="I4540" s="51" t="n"/>
      <c r="J4540" s="50" t="n"/>
      <c r="K4540" s="52">
        <f>IF(OR($A4540="",$E4540=""),"",IF($P4540=1,0,N($E4540)*N($F4540)-N($G4540)+N($H4540)))</f>
        <v/>
      </c>
      <c r="L4540" s="52">
        <f>IF(K4540="","",IF($P4540=1,0,N($E4540)*IFERROR(INDEX(Products!$D$8:$D$307,MATCH($D4540,Products!$A$8:$A$307,0)),0)))</f>
        <v/>
      </c>
      <c r="M4540" s="52">
        <f>IF(OR(K4540="",$O4540=0),IF(K4540="","",0),IF($P4540=1,0,K4540*(N(INDEX(Settings!$E$11:$E$18,$O4540))+N(INDEX(Settings!$G$11:$G$18,$O4540)))+N(INDEX(Settings!$F$11:$F$18,$O4540))))</f>
        <v/>
      </c>
      <c r="N4540" s="53">
        <f>IF(K4540="","",K4540-L4540-M4540-N($I4540)-$P4540*N(Settings!$D$20))</f>
        <v/>
      </c>
      <c r="O4540">
        <f>IF($C4540="",0,IFERROR(MATCH($C4540,Settings!$D$11:$D$18,0),0))</f>
        <v/>
      </c>
      <c r="P4540">
        <f>IF(LOWER(TRIM($J4540&amp;""))="x",1,0)</f>
        <v/>
      </c>
    </row>
    <row r="4541">
      <c r="A4541" s="49" t="n"/>
      <c r="B4541" s="50" t="n"/>
      <c r="C4541" s="50" t="n"/>
      <c r="D4541" s="50" t="n"/>
      <c r="E4541" s="50" t="n"/>
      <c r="F4541" s="51" t="n"/>
      <c r="G4541" s="51" t="n"/>
      <c r="H4541" s="51" t="n"/>
      <c r="I4541" s="51" t="n"/>
      <c r="J4541" s="50" t="n"/>
      <c r="K4541" s="52">
        <f>IF(OR($A4541="",$E4541=""),"",IF($P4541=1,0,N($E4541)*N($F4541)-N($G4541)+N($H4541)))</f>
        <v/>
      </c>
      <c r="L4541" s="52">
        <f>IF(K4541="","",IF($P4541=1,0,N($E4541)*IFERROR(INDEX(Products!$D$8:$D$307,MATCH($D4541,Products!$A$8:$A$307,0)),0)))</f>
        <v/>
      </c>
      <c r="M4541" s="52">
        <f>IF(OR(K4541="",$O4541=0),IF(K4541="","",0),IF($P4541=1,0,K4541*(N(INDEX(Settings!$E$11:$E$18,$O4541))+N(INDEX(Settings!$G$11:$G$18,$O4541)))+N(INDEX(Settings!$F$11:$F$18,$O4541))))</f>
        <v/>
      </c>
      <c r="N4541" s="53">
        <f>IF(K4541="","",K4541-L4541-M4541-N($I4541)-$P4541*N(Settings!$D$20))</f>
        <v/>
      </c>
      <c r="O4541">
        <f>IF($C4541="",0,IFERROR(MATCH($C4541,Settings!$D$11:$D$18,0),0))</f>
        <v/>
      </c>
      <c r="P4541">
        <f>IF(LOWER(TRIM($J4541&amp;""))="x",1,0)</f>
        <v/>
      </c>
    </row>
    <row r="4542">
      <c r="A4542" s="49" t="n"/>
      <c r="B4542" s="50" t="n"/>
      <c r="C4542" s="50" t="n"/>
      <c r="D4542" s="50" t="n"/>
      <c r="E4542" s="50" t="n"/>
      <c r="F4542" s="51" t="n"/>
      <c r="G4542" s="51" t="n"/>
      <c r="H4542" s="51" t="n"/>
      <c r="I4542" s="51" t="n"/>
      <c r="J4542" s="50" t="n"/>
      <c r="K4542" s="52">
        <f>IF(OR($A4542="",$E4542=""),"",IF($P4542=1,0,N($E4542)*N($F4542)-N($G4542)+N($H4542)))</f>
        <v/>
      </c>
      <c r="L4542" s="52">
        <f>IF(K4542="","",IF($P4542=1,0,N($E4542)*IFERROR(INDEX(Products!$D$8:$D$307,MATCH($D4542,Products!$A$8:$A$307,0)),0)))</f>
        <v/>
      </c>
      <c r="M4542" s="52">
        <f>IF(OR(K4542="",$O4542=0),IF(K4542="","",0),IF($P4542=1,0,K4542*(N(INDEX(Settings!$E$11:$E$18,$O4542))+N(INDEX(Settings!$G$11:$G$18,$O4542)))+N(INDEX(Settings!$F$11:$F$18,$O4542))))</f>
        <v/>
      </c>
      <c r="N4542" s="53">
        <f>IF(K4542="","",K4542-L4542-M4542-N($I4542)-$P4542*N(Settings!$D$20))</f>
        <v/>
      </c>
      <c r="O4542">
        <f>IF($C4542="",0,IFERROR(MATCH($C4542,Settings!$D$11:$D$18,0),0))</f>
        <v/>
      </c>
      <c r="P4542">
        <f>IF(LOWER(TRIM($J4542&amp;""))="x",1,0)</f>
        <v/>
      </c>
    </row>
    <row r="4543">
      <c r="A4543" s="49" t="n"/>
      <c r="B4543" s="50" t="n"/>
      <c r="C4543" s="50" t="n"/>
      <c r="D4543" s="50" t="n"/>
      <c r="E4543" s="50" t="n"/>
      <c r="F4543" s="51" t="n"/>
      <c r="G4543" s="51" t="n"/>
      <c r="H4543" s="51" t="n"/>
      <c r="I4543" s="51" t="n"/>
      <c r="J4543" s="50" t="n"/>
      <c r="K4543" s="52">
        <f>IF(OR($A4543="",$E4543=""),"",IF($P4543=1,0,N($E4543)*N($F4543)-N($G4543)+N($H4543)))</f>
        <v/>
      </c>
      <c r="L4543" s="52">
        <f>IF(K4543="","",IF($P4543=1,0,N($E4543)*IFERROR(INDEX(Products!$D$8:$D$307,MATCH($D4543,Products!$A$8:$A$307,0)),0)))</f>
        <v/>
      </c>
      <c r="M4543" s="52">
        <f>IF(OR(K4543="",$O4543=0),IF(K4543="","",0),IF($P4543=1,0,K4543*(N(INDEX(Settings!$E$11:$E$18,$O4543))+N(INDEX(Settings!$G$11:$G$18,$O4543)))+N(INDEX(Settings!$F$11:$F$18,$O4543))))</f>
        <v/>
      </c>
      <c r="N4543" s="53">
        <f>IF(K4543="","",K4543-L4543-M4543-N($I4543)-$P4543*N(Settings!$D$20))</f>
        <v/>
      </c>
      <c r="O4543">
        <f>IF($C4543="",0,IFERROR(MATCH($C4543,Settings!$D$11:$D$18,0),0))</f>
        <v/>
      </c>
      <c r="P4543">
        <f>IF(LOWER(TRIM($J4543&amp;""))="x",1,0)</f>
        <v/>
      </c>
    </row>
    <row r="4544">
      <c r="A4544" s="49" t="n"/>
      <c r="B4544" s="50" t="n"/>
      <c r="C4544" s="50" t="n"/>
      <c r="D4544" s="50" t="n"/>
      <c r="E4544" s="50" t="n"/>
      <c r="F4544" s="51" t="n"/>
      <c r="G4544" s="51" t="n"/>
      <c r="H4544" s="51" t="n"/>
      <c r="I4544" s="51" t="n"/>
      <c r="J4544" s="50" t="n"/>
      <c r="K4544" s="52">
        <f>IF(OR($A4544="",$E4544=""),"",IF($P4544=1,0,N($E4544)*N($F4544)-N($G4544)+N($H4544)))</f>
        <v/>
      </c>
      <c r="L4544" s="52">
        <f>IF(K4544="","",IF($P4544=1,0,N($E4544)*IFERROR(INDEX(Products!$D$8:$D$307,MATCH($D4544,Products!$A$8:$A$307,0)),0)))</f>
        <v/>
      </c>
      <c r="M4544" s="52">
        <f>IF(OR(K4544="",$O4544=0),IF(K4544="","",0),IF($P4544=1,0,K4544*(N(INDEX(Settings!$E$11:$E$18,$O4544))+N(INDEX(Settings!$G$11:$G$18,$O4544)))+N(INDEX(Settings!$F$11:$F$18,$O4544))))</f>
        <v/>
      </c>
      <c r="N4544" s="53">
        <f>IF(K4544="","",K4544-L4544-M4544-N($I4544)-$P4544*N(Settings!$D$20))</f>
        <v/>
      </c>
      <c r="O4544">
        <f>IF($C4544="",0,IFERROR(MATCH($C4544,Settings!$D$11:$D$18,0),0))</f>
        <v/>
      </c>
      <c r="P4544">
        <f>IF(LOWER(TRIM($J4544&amp;""))="x",1,0)</f>
        <v/>
      </c>
    </row>
    <row r="4545">
      <c r="A4545" s="49" t="n"/>
      <c r="B4545" s="50" t="n"/>
      <c r="C4545" s="50" t="n"/>
      <c r="D4545" s="50" t="n"/>
      <c r="E4545" s="50" t="n"/>
      <c r="F4545" s="51" t="n"/>
      <c r="G4545" s="51" t="n"/>
      <c r="H4545" s="51" t="n"/>
      <c r="I4545" s="51" t="n"/>
      <c r="J4545" s="50" t="n"/>
      <c r="K4545" s="52">
        <f>IF(OR($A4545="",$E4545=""),"",IF($P4545=1,0,N($E4545)*N($F4545)-N($G4545)+N($H4545)))</f>
        <v/>
      </c>
      <c r="L4545" s="52">
        <f>IF(K4545="","",IF($P4545=1,0,N($E4545)*IFERROR(INDEX(Products!$D$8:$D$307,MATCH($D4545,Products!$A$8:$A$307,0)),0)))</f>
        <v/>
      </c>
      <c r="M4545" s="52">
        <f>IF(OR(K4545="",$O4545=0),IF(K4545="","",0),IF($P4545=1,0,K4545*(N(INDEX(Settings!$E$11:$E$18,$O4545))+N(INDEX(Settings!$G$11:$G$18,$O4545)))+N(INDEX(Settings!$F$11:$F$18,$O4545))))</f>
        <v/>
      </c>
      <c r="N4545" s="53">
        <f>IF(K4545="","",K4545-L4545-M4545-N($I4545)-$P4545*N(Settings!$D$20))</f>
        <v/>
      </c>
      <c r="O4545">
        <f>IF($C4545="",0,IFERROR(MATCH($C4545,Settings!$D$11:$D$18,0),0))</f>
        <v/>
      </c>
      <c r="P4545">
        <f>IF(LOWER(TRIM($J4545&amp;""))="x",1,0)</f>
        <v/>
      </c>
    </row>
    <row r="4546">
      <c r="A4546" s="49" t="n"/>
      <c r="B4546" s="50" t="n"/>
      <c r="C4546" s="50" t="n"/>
      <c r="D4546" s="50" t="n"/>
      <c r="E4546" s="50" t="n"/>
      <c r="F4546" s="51" t="n"/>
      <c r="G4546" s="51" t="n"/>
      <c r="H4546" s="51" t="n"/>
      <c r="I4546" s="51" t="n"/>
      <c r="J4546" s="50" t="n"/>
      <c r="K4546" s="52">
        <f>IF(OR($A4546="",$E4546=""),"",IF($P4546=1,0,N($E4546)*N($F4546)-N($G4546)+N($H4546)))</f>
        <v/>
      </c>
      <c r="L4546" s="52">
        <f>IF(K4546="","",IF($P4546=1,0,N($E4546)*IFERROR(INDEX(Products!$D$8:$D$307,MATCH($D4546,Products!$A$8:$A$307,0)),0)))</f>
        <v/>
      </c>
      <c r="M4546" s="52">
        <f>IF(OR(K4546="",$O4546=0),IF(K4546="","",0),IF($P4546=1,0,K4546*(N(INDEX(Settings!$E$11:$E$18,$O4546))+N(INDEX(Settings!$G$11:$G$18,$O4546)))+N(INDEX(Settings!$F$11:$F$18,$O4546))))</f>
        <v/>
      </c>
      <c r="N4546" s="53">
        <f>IF(K4546="","",K4546-L4546-M4546-N($I4546)-$P4546*N(Settings!$D$20))</f>
        <v/>
      </c>
      <c r="O4546">
        <f>IF($C4546="",0,IFERROR(MATCH($C4546,Settings!$D$11:$D$18,0),0))</f>
        <v/>
      </c>
      <c r="P4546">
        <f>IF(LOWER(TRIM($J4546&amp;""))="x",1,0)</f>
        <v/>
      </c>
    </row>
    <row r="4547">
      <c r="A4547" s="49" t="n"/>
      <c r="B4547" s="50" t="n"/>
      <c r="C4547" s="50" t="n"/>
      <c r="D4547" s="50" t="n"/>
      <c r="E4547" s="50" t="n"/>
      <c r="F4547" s="51" t="n"/>
      <c r="G4547" s="51" t="n"/>
      <c r="H4547" s="51" t="n"/>
      <c r="I4547" s="51" t="n"/>
      <c r="J4547" s="50" t="n"/>
      <c r="K4547" s="52">
        <f>IF(OR($A4547="",$E4547=""),"",IF($P4547=1,0,N($E4547)*N($F4547)-N($G4547)+N($H4547)))</f>
        <v/>
      </c>
      <c r="L4547" s="52">
        <f>IF(K4547="","",IF($P4547=1,0,N($E4547)*IFERROR(INDEX(Products!$D$8:$D$307,MATCH($D4547,Products!$A$8:$A$307,0)),0)))</f>
        <v/>
      </c>
      <c r="M4547" s="52">
        <f>IF(OR(K4547="",$O4547=0),IF(K4547="","",0),IF($P4547=1,0,K4547*(N(INDEX(Settings!$E$11:$E$18,$O4547))+N(INDEX(Settings!$G$11:$G$18,$O4547)))+N(INDEX(Settings!$F$11:$F$18,$O4547))))</f>
        <v/>
      </c>
      <c r="N4547" s="53">
        <f>IF(K4547="","",K4547-L4547-M4547-N($I4547)-$P4547*N(Settings!$D$20))</f>
        <v/>
      </c>
      <c r="O4547">
        <f>IF($C4547="",0,IFERROR(MATCH($C4547,Settings!$D$11:$D$18,0),0))</f>
        <v/>
      </c>
      <c r="P4547">
        <f>IF(LOWER(TRIM($J4547&amp;""))="x",1,0)</f>
        <v/>
      </c>
    </row>
    <row r="4548">
      <c r="A4548" s="49" t="n"/>
      <c r="B4548" s="50" t="n"/>
      <c r="C4548" s="50" t="n"/>
      <c r="D4548" s="50" t="n"/>
      <c r="E4548" s="50" t="n"/>
      <c r="F4548" s="51" t="n"/>
      <c r="G4548" s="51" t="n"/>
      <c r="H4548" s="51" t="n"/>
      <c r="I4548" s="51" t="n"/>
      <c r="J4548" s="50" t="n"/>
      <c r="K4548" s="52">
        <f>IF(OR($A4548="",$E4548=""),"",IF($P4548=1,0,N($E4548)*N($F4548)-N($G4548)+N($H4548)))</f>
        <v/>
      </c>
      <c r="L4548" s="52">
        <f>IF(K4548="","",IF($P4548=1,0,N($E4548)*IFERROR(INDEX(Products!$D$8:$D$307,MATCH($D4548,Products!$A$8:$A$307,0)),0)))</f>
        <v/>
      </c>
      <c r="M4548" s="52">
        <f>IF(OR(K4548="",$O4548=0),IF(K4548="","",0),IF($P4548=1,0,K4548*(N(INDEX(Settings!$E$11:$E$18,$O4548))+N(INDEX(Settings!$G$11:$G$18,$O4548)))+N(INDEX(Settings!$F$11:$F$18,$O4548))))</f>
        <v/>
      </c>
      <c r="N4548" s="53">
        <f>IF(K4548="","",K4548-L4548-M4548-N($I4548)-$P4548*N(Settings!$D$20))</f>
        <v/>
      </c>
      <c r="O4548">
        <f>IF($C4548="",0,IFERROR(MATCH($C4548,Settings!$D$11:$D$18,0),0))</f>
        <v/>
      </c>
      <c r="P4548">
        <f>IF(LOWER(TRIM($J4548&amp;""))="x",1,0)</f>
        <v/>
      </c>
    </row>
    <row r="4549">
      <c r="A4549" s="49" t="n"/>
      <c r="B4549" s="50" t="n"/>
      <c r="C4549" s="50" t="n"/>
      <c r="D4549" s="50" t="n"/>
      <c r="E4549" s="50" t="n"/>
      <c r="F4549" s="51" t="n"/>
      <c r="G4549" s="51" t="n"/>
      <c r="H4549" s="51" t="n"/>
      <c r="I4549" s="51" t="n"/>
      <c r="J4549" s="50" t="n"/>
      <c r="K4549" s="52">
        <f>IF(OR($A4549="",$E4549=""),"",IF($P4549=1,0,N($E4549)*N($F4549)-N($G4549)+N($H4549)))</f>
        <v/>
      </c>
      <c r="L4549" s="52">
        <f>IF(K4549="","",IF($P4549=1,0,N($E4549)*IFERROR(INDEX(Products!$D$8:$D$307,MATCH($D4549,Products!$A$8:$A$307,0)),0)))</f>
        <v/>
      </c>
      <c r="M4549" s="52">
        <f>IF(OR(K4549="",$O4549=0),IF(K4549="","",0),IF($P4549=1,0,K4549*(N(INDEX(Settings!$E$11:$E$18,$O4549))+N(INDEX(Settings!$G$11:$G$18,$O4549)))+N(INDEX(Settings!$F$11:$F$18,$O4549))))</f>
        <v/>
      </c>
      <c r="N4549" s="53">
        <f>IF(K4549="","",K4549-L4549-M4549-N($I4549)-$P4549*N(Settings!$D$20))</f>
        <v/>
      </c>
      <c r="O4549">
        <f>IF($C4549="",0,IFERROR(MATCH($C4549,Settings!$D$11:$D$18,0),0))</f>
        <v/>
      </c>
      <c r="P4549">
        <f>IF(LOWER(TRIM($J4549&amp;""))="x",1,0)</f>
        <v/>
      </c>
    </row>
    <row r="4550">
      <c r="A4550" s="49" t="n"/>
      <c r="B4550" s="50" t="n"/>
      <c r="C4550" s="50" t="n"/>
      <c r="D4550" s="50" t="n"/>
      <c r="E4550" s="50" t="n"/>
      <c r="F4550" s="51" t="n"/>
      <c r="G4550" s="51" t="n"/>
      <c r="H4550" s="51" t="n"/>
      <c r="I4550" s="51" t="n"/>
      <c r="J4550" s="50" t="n"/>
      <c r="K4550" s="52">
        <f>IF(OR($A4550="",$E4550=""),"",IF($P4550=1,0,N($E4550)*N($F4550)-N($G4550)+N($H4550)))</f>
        <v/>
      </c>
      <c r="L4550" s="52">
        <f>IF(K4550="","",IF($P4550=1,0,N($E4550)*IFERROR(INDEX(Products!$D$8:$D$307,MATCH($D4550,Products!$A$8:$A$307,0)),0)))</f>
        <v/>
      </c>
      <c r="M4550" s="52">
        <f>IF(OR(K4550="",$O4550=0),IF(K4550="","",0),IF($P4550=1,0,K4550*(N(INDEX(Settings!$E$11:$E$18,$O4550))+N(INDEX(Settings!$G$11:$G$18,$O4550)))+N(INDEX(Settings!$F$11:$F$18,$O4550))))</f>
        <v/>
      </c>
      <c r="N4550" s="53">
        <f>IF(K4550="","",K4550-L4550-M4550-N($I4550)-$P4550*N(Settings!$D$20))</f>
        <v/>
      </c>
      <c r="O4550">
        <f>IF($C4550="",0,IFERROR(MATCH($C4550,Settings!$D$11:$D$18,0),0))</f>
        <v/>
      </c>
      <c r="P4550">
        <f>IF(LOWER(TRIM($J4550&amp;""))="x",1,0)</f>
        <v/>
      </c>
    </row>
    <row r="4551">
      <c r="A4551" s="49" t="n"/>
      <c r="B4551" s="50" t="n"/>
      <c r="C4551" s="50" t="n"/>
      <c r="D4551" s="50" t="n"/>
      <c r="E4551" s="50" t="n"/>
      <c r="F4551" s="51" t="n"/>
      <c r="G4551" s="51" t="n"/>
      <c r="H4551" s="51" t="n"/>
      <c r="I4551" s="51" t="n"/>
      <c r="J4551" s="50" t="n"/>
      <c r="K4551" s="52">
        <f>IF(OR($A4551="",$E4551=""),"",IF($P4551=1,0,N($E4551)*N($F4551)-N($G4551)+N($H4551)))</f>
        <v/>
      </c>
      <c r="L4551" s="52">
        <f>IF(K4551="","",IF($P4551=1,0,N($E4551)*IFERROR(INDEX(Products!$D$8:$D$307,MATCH($D4551,Products!$A$8:$A$307,0)),0)))</f>
        <v/>
      </c>
      <c r="M4551" s="52">
        <f>IF(OR(K4551="",$O4551=0),IF(K4551="","",0),IF($P4551=1,0,K4551*(N(INDEX(Settings!$E$11:$E$18,$O4551))+N(INDEX(Settings!$G$11:$G$18,$O4551)))+N(INDEX(Settings!$F$11:$F$18,$O4551))))</f>
        <v/>
      </c>
      <c r="N4551" s="53">
        <f>IF(K4551="","",K4551-L4551-M4551-N($I4551)-$P4551*N(Settings!$D$20))</f>
        <v/>
      </c>
      <c r="O4551">
        <f>IF($C4551="",0,IFERROR(MATCH($C4551,Settings!$D$11:$D$18,0),0))</f>
        <v/>
      </c>
      <c r="P4551">
        <f>IF(LOWER(TRIM($J4551&amp;""))="x",1,0)</f>
        <v/>
      </c>
    </row>
    <row r="4552">
      <c r="A4552" s="49" t="n"/>
      <c r="B4552" s="50" t="n"/>
      <c r="C4552" s="50" t="n"/>
      <c r="D4552" s="50" t="n"/>
      <c r="E4552" s="50" t="n"/>
      <c r="F4552" s="51" t="n"/>
      <c r="G4552" s="51" t="n"/>
      <c r="H4552" s="51" t="n"/>
      <c r="I4552" s="51" t="n"/>
      <c r="J4552" s="50" t="n"/>
      <c r="K4552" s="52">
        <f>IF(OR($A4552="",$E4552=""),"",IF($P4552=1,0,N($E4552)*N($F4552)-N($G4552)+N($H4552)))</f>
        <v/>
      </c>
      <c r="L4552" s="52">
        <f>IF(K4552="","",IF($P4552=1,0,N($E4552)*IFERROR(INDEX(Products!$D$8:$D$307,MATCH($D4552,Products!$A$8:$A$307,0)),0)))</f>
        <v/>
      </c>
      <c r="M4552" s="52">
        <f>IF(OR(K4552="",$O4552=0),IF(K4552="","",0),IF($P4552=1,0,K4552*(N(INDEX(Settings!$E$11:$E$18,$O4552))+N(INDEX(Settings!$G$11:$G$18,$O4552)))+N(INDEX(Settings!$F$11:$F$18,$O4552))))</f>
        <v/>
      </c>
      <c r="N4552" s="53">
        <f>IF(K4552="","",K4552-L4552-M4552-N($I4552)-$P4552*N(Settings!$D$20))</f>
        <v/>
      </c>
      <c r="O4552">
        <f>IF($C4552="",0,IFERROR(MATCH($C4552,Settings!$D$11:$D$18,0),0))</f>
        <v/>
      </c>
      <c r="P4552">
        <f>IF(LOWER(TRIM($J4552&amp;""))="x",1,0)</f>
        <v/>
      </c>
    </row>
    <row r="4553">
      <c r="A4553" s="49" t="n"/>
      <c r="B4553" s="50" t="n"/>
      <c r="C4553" s="50" t="n"/>
      <c r="D4553" s="50" t="n"/>
      <c r="E4553" s="50" t="n"/>
      <c r="F4553" s="51" t="n"/>
      <c r="G4553" s="51" t="n"/>
      <c r="H4553" s="51" t="n"/>
      <c r="I4553" s="51" t="n"/>
      <c r="J4553" s="50" t="n"/>
      <c r="K4553" s="52">
        <f>IF(OR($A4553="",$E4553=""),"",IF($P4553=1,0,N($E4553)*N($F4553)-N($G4553)+N($H4553)))</f>
        <v/>
      </c>
      <c r="L4553" s="52">
        <f>IF(K4553="","",IF($P4553=1,0,N($E4553)*IFERROR(INDEX(Products!$D$8:$D$307,MATCH($D4553,Products!$A$8:$A$307,0)),0)))</f>
        <v/>
      </c>
      <c r="M4553" s="52">
        <f>IF(OR(K4553="",$O4553=0),IF(K4553="","",0),IF($P4553=1,0,K4553*(N(INDEX(Settings!$E$11:$E$18,$O4553))+N(INDEX(Settings!$G$11:$G$18,$O4553)))+N(INDEX(Settings!$F$11:$F$18,$O4553))))</f>
        <v/>
      </c>
      <c r="N4553" s="53">
        <f>IF(K4553="","",K4553-L4553-M4553-N($I4553)-$P4553*N(Settings!$D$20))</f>
        <v/>
      </c>
      <c r="O4553">
        <f>IF($C4553="",0,IFERROR(MATCH($C4553,Settings!$D$11:$D$18,0),0))</f>
        <v/>
      </c>
      <c r="P4553">
        <f>IF(LOWER(TRIM($J4553&amp;""))="x",1,0)</f>
        <v/>
      </c>
    </row>
    <row r="4554">
      <c r="A4554" s="49" t="n"/>
      <c r="B4554" s="50" t="n"/>
      <c r="C4554" s="50" t="n"/>
      <c r="D4554" s="50" t="n"/>
      <c r="E4554" s="50" t="n"/>
      <c r="F4554" s="51" t="n"/>
      <c r="G4554" s="51" t="n"/>
      <c r="H4554" s="51" t="n"/>
      <c r="I4554" s="51" t="n"/>
      <c r="J4554" s="50" t="n"/>
      <c r="K4554" s="52">
        <f>IF(OR($A4554="",$E4554=""),"",IF($P4554=1,0,N($E4554)*N($F4554)-N($G4554)+N($H4554)))</f>
        <v/>
      </c>
      <c r="L4554" s="52">
        <f>IF(K4554="","",IF($P4554=1,0,N($E4554)*IFERROR(INDEX(Products!$D$8:$D$307,MATCH($D4554,Products!$A$8:$A$307,0)),0)))</f>
        <v/>
      </c>
      <c r="M4554" s="52">
        <f>IF(OR(K4554="",$O4554=0),IF(K4554="","",0),IF($P4554=1,0,K4554*(N(INDEX(Settings!$E$11:$E$18,$O4554))+N(INDEX(Settings!$G$11:$G$18,$O4554)))+N(INDEX(Settings!$F$11:$F$18,$O4554))))</f>
        <v/>
      </c>
      <c r="N4554" s="53">
        <f>IF(K4554="","",K4554-L4554-M4554-N($I4554)-$P4554*N(Settings!$D$20))</f>
        <v/>
      </c>
      <c r="O4554">
        <f>IF($C4554="",0,IFERROR(MATCH($C4554,Settings!$D$11:$D$18,0),0))</f>
        <v/>
      </c>
      <c r="P4554">
        <f>IF(LOWER(TRIM($J4554&amp;""))="x",1,0)</f>
        <v/>
      </c>
    </row>
    <row r="4555">
      <c r="A4555" s="49" t="n"/>
      <c r="B4555" s="50" t="n"/>
      <c r="C4555" s="50" t="n"/>
      <c r="D4555" s="50" t="n"/>
      <c r="E4555" s="50" t="n"/>
      <c r="F4555" s="51" t="n"/>
      <c r="G4555" s="51" t="n"/>
      <c r="H4555" s="51" t="n"/>
      <c r="I4555" s="51" t="n"/>
      <c r="J4555" s="50" t="n"/>
      <c r="K4555" s="52">
        <f>IF(OR($A4555="",$E4555=""),"",IF($P4555=1,0,N($E4555)*N($F4555)-N($G4555)+N($H4555)))</f>
        <v/>
      </c>
      <c r="L4555" s="52">
        <f>IF(K4555="","",IF($P4555=1,0,N($E4555)*IFERROR(INDEX(Products!$D$8:$D$307,MATCH($D4555,Products!$A$8:$A$307,0)),0)))</f>
        <v/>
      </c>
      <c r="M4555" s="52">
        <f>IF(OR(K4555="",$O4555=0),IF(K4555="","",0),IF($P4555=1,0,K4555*(N(INDEX(Settings!$E$11:$E$18,$O4555))+N(INDEX(Settings!$G$11:$G$18,$O4555)))+N(INDEX(Settings!$F$11:$F$18,$O4555))))</f>
        <v/>
      </c>
      <c r="N4555" s="53">
        <f>IF(K4555="","",K4555-L4555-M4555-N($I4555)-$P4555*N(Settings!$D$20))</f>
        <v/>
      </c>
      <c r="O4555">
        <f>IF($C4555="",0,IFERROR(MATCH($C4555,Settings!$D$11:$D$18,0),0))</f>
        <v/>
      </c>
      <c r="P4555">
        <f>IF(LOWER(TRIM($J4555&amp;""))="x",1,0)</f>
        <v/>
      </c>
    </row>
    <row r="4556">
      <c r="A4556" s="49" t="n"/>
      <c r="B4556" s="50" t="n"/>
      <c r="C4556" s="50" t="n"/>
      <c r="D4556" s="50" t="n"/>
      <c r="E4556" s="50" t="n"/>
      <c r="F4556" s="51" t="n"/>
      <c r="G4556" s="51" t="n"/>
      <c r="H4556" s="51" t="n"/>
      <c r="I4556" s="51" t="n"/>
      <c r="J4556" s="50" t="n"/>
      <c r="K4556" s="52">
        <f>IF(OR($A4556="",$E4556=""),"",IF($P4556=1,0,N($E4556)*N($F4556)-N($G4556)+N($H4556)))</f>
        <v/>
      </c>
      <c r="L4556" s="52">
        <f>IF(K4556="","",IF($P4556=1,0,N($E4556)*IFERROR(INDEX(Products!$D$8:$D$307,MATCH($D4556,Products!$A$8:$A$307,0)),0)))</f>
        <v/>
      </c>
      <c r="M4556" s="52">
        <f>IF(OR(K4556="",$O4556=0),IF(K4556="","",0),IF($P4556=1,0,K4556*(N(INDEX(Settings!$E$11:$E$18,$O4556))+N(INDEX(Settings!$G$11:$G$18,$O4556)))+N(INDEX(Settings!$F$11:$F$18,$O4556))))</f>
        <v/>
      </c>
      <c r="N4556" s="53">
        <f>IF(K4556="","",K4556-L4556-M4556-N($I4556)-$P4556*N(Settings!$D$20))</f>
        <v/>
      </c>
      <c r="O4556">
        <f>IF($C4556="",0,IFERROR(MATCH($C4556,Settings!$D$11:$D$18,0),0))</f>
        <v/>
      </c>
      <c r="P4556">
        <f>IF(LOWER(TRIM($J4556&amp;""))="x",1,0)</f>
        <v/>
      </c>
    </row>
    <row r="4557">
      <c r="A4557" s="49" t="n"/>
      <c r="B4557" s="50" t="n"/>
      <c r="C4557" s="50" t="n"/>
      <c r="D4557" s="50" t="n"/>
      <c r="E4557" s="50" t="n"/>
      <c r="F4557" s="51" t="n"/>
      <c r="G4557" s="51" t="n"/>
      <c r="H4557" s="51" t="n"/>
      <c r="I4557" s="51" t="n"/>
      <c r="J4557" s="50" t="n"/>
      <c r="K4557" s="52">
        <f>IF(OR($A4557="",$E4557=""),"",IF($P4557=1,0,N($E4557)*N($F4557)-N($G4557)+N($H4557)))</f>
        <v/>
      </c>
      <c r="L4557" s="52">
        <f>IF(K4557="","",IF($P4557=1,0,N($E4557)*IFERROR(INDEX(Products!$D$8:$D$307,MATCH($D4557,Products!$A$8:$A$307,0)),0)))</f>
        <v/>
      </c>
      <c r="M4557" s="52">
        <f>IF(OR(K4557="",$O4557=0),IF(K4557="","",0),IF($P4557=1,0,K4557*(N(INDEX(Settings!$E$11:$E$18,$O4557))+N(INDEX(Settings!$G$11:$G$18,$O4557)))+N(INDEX(Settings!$F$11:$F$18,$O4557))))</f>
        <v/>
      </c>
      <c r="N4557" s="53">
        <f>IF(K4557="","",K4557-L4557-M4557-N($I4557)-$P4557*N(Settings!$D$20))</f>
        <v/>
      </c>
      <c r="O4557">
        <f>IF($C4557="",0,IFERROR(MATCH($C4557,Settings!$D$11:$D$18,0),0))</f>
        <v/>
      </c>
      <c r="P4557">
        <f>IF(LOWER(TRIM($J4557&amp;""))="x",1,0)</f>
        <v/>
      </c>
    </row>
    <row r="4558">
      <c r="A4558" s="49" t="n"/>
      <c r="B4558" s="50" t="n"/>
      <c r="C4558" s="50" t="n"/>
      <c r="D4558" s="50" t="n"/>
      <c r="E4558" s="50" t="n"/>
      <c r="F4558" s="51" t="n"/>
      <c r="G4558" s="51" t="n"/>
      <c r="H4558" s="51" t="n"/>
      <c r="I4558" s="51" t="n"/>
      <c r="J4558" s="50" t="n"/>
      <c r="K4558" s="52">
        <f>IF(OR($A4558="",$E4558=""),"",IF($P4558=1,0,N($E4558)*N($F4558)-N($G4558)+N($H4558)))</f>
        <v/>
      </c>
      <c r="L4558" s="52">
        <f>IF(K4558="","",IF($P4558=1,0,N($E4558)*IFERROR(INDEX(Products!$D$8:$D$307,MATCH($D4558,Products!$A$8:$A$307,0)),0)))</f>
        <v/>
      </c>
      <c r="M4558" s="52">
        <f>IF(OR(K4558="",$O4558=0),IF(K4558="","",0),IF($P4558=1,0,K4558*(N(INDEX(Settings!$E$11:$E$18,$O4558))+N(INDEX(Settings!$G$11:$G$18,$O4558)))+N(INDEX(Settings!$F$11:$F$18,$O4558))))</f>
        <v/>
      </c>
      <c r="N4558" s="53">
        <f>IF(K4558="","",K4558-L4558-M4558-N($I4558)-$P4558*N(Settings!$D$20))</f>
        <v/>
      </c>
      <c r="O4558">
        <f>IF($C4558="",0,IFERROR(MATCH($C4558,Settings!$D$11:$D$18,0),0))</f>
        <v/>
      </c>
      <c r="P4558">
        <f>IF(LOWER(TRIM($J4558&amp;""))="x",1,0)</f>
        <v/>
      </c>
    </row>
    <row r="4559">
      <c r="A4559" s="49" t="n"/>
      <c r="B4559" s="50" t="n"/>
      <c r="C4559" s="50" t="n"/>
      <c r="D4559" s="50" t="n"/>
      <c r="E4559" s="50" t="n"/>
      <c r="F4559" s="51" t="n"/>
      <c r="G4559" s="51" t="n"/>
      <c r="H4559" s="51" t="n"/>
      <c r="I4559" s="51" t="n"/>
      <c r="J4559" s="50" t="n"/>
      <c r="K4559" s="52">
        <f>IF(OR($A4559="",$E4559=""),"",IF($P4559=1,0,N($E4559)*N($F4559)-N($G4559)+N($H4559)))</f>
        <v/>
      </c>
      <c r="L4559" s="52">
        <f>IF(K4559="","",IF($P4559=1,0,N($E4559)*IFERROR(INDEX(Products!$D$8:$D$307,MATCH($D4559,Products!$A$8:$A$307,0)),0)))</f>
        <v/>
      </c>
      <c r="M4559" s="52">
        <f>IF(OR(K4559="",$O4559=0),IF(K4559="","",0),IF($P4559=1,0,K4559*(N(INDEX(Settings!$E$11:$E$18,$O4559))+N(INDEX(Settings!$G$11:$G$18,$O4559)))+N(INDEX(Settings!$F$11:$F$18,$O4559))))</f>
        <v/>
      </c>
      <c r="N4559" s="53">
        <f>IF(K4559="","",K4559-L4559-M4559-N($I4559)-$P4559*N(Settings!$D$20))</f>
        <v/>
      </c>
      <c r="O4559">
        <f>IF($C4559="",0,IFERROR(MATCH($C4559,Settings!$D$11:$D$18,0),0))</f>
        <v/>
      </c>
      <c r="P4559">
        <f>IF(LOWER(TRIM($J4559&amp;""))="x",1,0)</f>
        <v/>
      </c>
    </row>
    <row r="4560">
      <c r="A4560" s="49" t="n"/>
      <c r="B4560" s="50" t="n"/>
      <c r="C4560" s="50" t="n"/>
      <c r="D4560" s="50" t="n"/>
      <c r="E4560" s="50" t="n"/>
      <c r="F4560" s="51" t="n"/>
      <c r="G4560" s="51" t="n"/>
      <c r="H4560" s="51" t="n"/>
      <c r="I4560" s="51" t="n"/>
      <c r="J4560" s="50" t="n"/>
      <c r="K4560" s="52">
        <f>IF(OR($A4560="",$E4560=""),"",IF($P4560=1,0,N($E4560)*N($F4560)-N($G4560)+N($H4560)))</f>
        <v/>
      </c>
      <c r="L4560" s="52">
        <f>IF(K4560="","",IF($P4560=1,0,N($E4560)*IFERROR(INDEX(Products!$D$8:$D$307,MATCH($D4560,Products!$A$8:$A$307,0)),0)))</f>
        <v/>
      </c>
      <c r="M4560" s="52">
        <f>IF(OR(K4560="",$O4560=0),IF(K4560="","",0),IF($P4560=1,0,K4560*(N(INDEX(Settings!$E$11:$E$18,$O4560))+N(INDEX(Settings!$G$11:$G$18,$O4560)))+N(INDEX(Settings!$F$11:$F$18,$O4560))))</f>
        <v/>
      </c>
      <c r="N4560" s="53">
        <f>IF(K4560="","",K4560-L4560-M4560-N($I4560)-$P4560*N(Settings!$D$20))</f>
        <v/>
      </c>
      <c r="O4560">
        <f>IF($C4560="",0,IFERROR(MATCH($C4560,Settings!$D$11:$D$18,0),0))</f>
        <v/>
      </c>
      <c r="P4560">
        <f>IF(LOWER(TRIM($J4560&amp;""))="x",1,0)</f>
        <v/>
      </c>
    </row>
    <row r="4561">
      <c r="A4561" s="49" t="n"/>
      <c r="B4561" s="50" t="n"/>
      <c r="C4561" s="50" t="n"/>
      <c r="D4561" s="50" t="n"/>
      <c r="E4561" s="50" t="n"/>
      <c r="F4561" s="51" t="n"/>
      <c r="G4561" s="51" t="n"/>
      <c r="H4561" s="51" t="n"/>
      <c r="I4561" s="51" t="n"/>
      <c r="J4561" s="50" t="n"/>
      <c r="K4561" s="52">
        <f>IF(OR($A4561="",$E4561=""),"",IF($P4561=1,0,N($E4561)*N($F4561)-N($G4561)+N($H4561)))</f>
        <v/>
      </c>
      <c r="L4561" s="52">
        <f>IF(K4561="","",IF($P4561=1,0,N($E4561)*IFERROR(INDEX(Products!$D$8:$D$307,MATCH($D4561,Products!$A$8:$A$307,0)),0)))</f>
        <v/>
      </c>
      <c r="M4561" s="52">
        <f>IF(OR(K4561="",$O4561=0),IF(K4561="","",0),IF($P4561=1,0,K4561*(N(INDEX(Settings!$E$11:$E$18,$O4561))+N(INDEX(Settings!$G$11:$G$18,$O4561)))+N(INDEX(Settings!$F$11:$F$18,$O4561))))</f>
        <v/>
      </c>
      <c r="N4561" s="53">
        <f>IF(K4561="","",K4561-L4561-M4561-N($I4561)-$P4561*N(Settings!$D$20))</f>
        <v/>
      </c>
      <c r="O4561">
        <f>IF($C4561="",0,IFERROR(MATCH($C4561,Settings!$D$11:$D$18,0),0))</f>
        <v/>
      </c>
      <c r="P4561">
        <f>IF(LOWER(TRIM($J4561&amp;""))="x",1,0)</f>
        <v/>
      </c>
    </row>
    <row r="4562">
      <c r="A4562" s="49" t="n"/>
      <c r="B4562" s="50" t="n"/>
      <c r="C4562" s="50" t="n"/>
      <c r="D4562" s="50" t="n"/>
      <c r="E4562" s="50" t="n"/>
      <c r="F4562" s="51" t="n"/>
      <c r="G4562" s="51" t="n"/>
      <c r="H4562" s="51" t="n"/>
      <c r="I4562" s="51" t="n"/>
      <c r="J4562" s="50" t="n"/>
      <c r="K4562" s="52">
        <f>IF(OR($A4562="",$E4562=""),"",IF($P4562=1,0,N($E4562)*N($F4562)-N($G4562)+N($H4562)))</f>
        <v/>
      </c>
      <c r="L4562" s="52">
        <f>IF(K4562="","",IF($P4562=1,0,N($E4562)*IFERROR(INDEX(Products!$D$8:$D$307,MATCH($D4562,Products!$A$8:$A$307,0)),0)))</f>
        <v/>
      </c>
      <c r="M4562" s="52">
        <f>IF(OR(K4562="",$O4562=0),IF(K4562="","",0),IF($P4562=1,0,K4562*(N(INDEX(Settings!$E$11:$E$18,$O4562))+N(INDEX(Settings!$G$11:$G$18,$O4562)))+N(INDEX(Settings!$F$11:$F$18,$O4562))))</f>
        <v/>
      </c>
      <c r="N4562" s="53">
        <f>IF(K4562="","",K4562-L4562-M4562-N($I4562)-$P4562*N(Settings!$D$20))</f>
        <v/>
      </c>
      <c r="O4562">
        <f>IF($C4562="",0,IFERROR(MATCH($C4562,Settings!$D$11:$D$18,0),0))</f>
        <v/>
      </c>
      <c r="P4562">
        <f>IF(LOWER(TRIM($J4562&amp;""))="x",1,0)</f>
        <v/>
      </c>
    </row>
    <row r="4563">
      <c r="A4563" s="49" t="n"/>
      <c r="B4563" s="50" t="n"/>
      <c r="C4563" s="50" t="n"/>
      <c r="D4563" s="50" t="n"/>
      <c r="E4563" s="50" t="n"/>
      <c r="F4563" s="51" t="n"/>
      <c r="G4563" s="51" t="n"/>
      <c r="H4563" s="51" t="n"/>
      <c r="I4563" s="51" t="n"/>
      <c r="J4563" s="50" t="n"/>
      <c r="K4563" s="52">
        <f>IF(OR($A4563="",$E4563=""),"",IF($P4563=1,0,N($E4563)*N($F4563)-N($G4563)+N($H4563)))</f>
        <v/>
      </c>
      <c r="L4563" s="52">
        <f>IF(K4563="","",IF($P4563=1,0,N($E4563)*IFERROR(INDEX(Products!$D$8:$D$307,MATCH($D4563,Products!$A$8:$A$307,0)),0)))</f>
        <v/>
      </c>
      <c r="M4563" s="52">
        <f>IF(OR(K4563="",$O4563=0),IF(K4563="","",0),IF($P4563=1,0,K4563*(N(INDEX(Settings!$E$11:$E$18,$O4563))+N(INDEX(Settings!$G$11:$G$18,$O4563)))+N(INDEX(Settings!$F$11:$F$18,$O4563))))</f>
        <v/>
      </c>
      <c r="N4563" s="53">
        <f>IF(K4563="","",K4563-L4563-M4563-N($I4563)-$P4563*N(Settings!$D$20))</f>
        <v/>
      </c>
      <c r="O4563">
        <f>IF($C4563="",0,IFERROR(MATCH($C4563,Settings!$D$11:$D$18,0),0))</f>
        <v/>
      </c>
      <c r="P4563">
        <f>IF(LOWER(TRIM($J4563&amp;""))="x",1,0)</f>
        <v/>
      </c>
    </row>
    <row r="4564">
      <c r="A4564" s="49" t="n"/>
      <c r="B4564" s="50" t="n"/>
      <c r="C4564" s="50" t="n"/>
      <c r="D4564" s="50" t="n"/>
      <c r="E4564" s="50" t="n"/>
      <c r="F4564" s="51" t="n"/>
      <c r="G4564" s="51" t="n"/>
      <c r="H4564" s="51" t="n"/>
      <c r="I4564" s="51" t="n"/>
      <c r="J4564" s="50" t="n"/>
      <c r="K4564" s="52">
        <f>IF(OR($A4564="",$E4564=""),"",IF($P4564=1,0,N($E4564)*N($F4564)-N($G4564)+N($H4564)))</f>
        <v/>
      </c>
      <c r="L4564" s="52">
        <f>IF(K4564="","",IF($P4564=1,0,N($E4564)*IFERROR(INDEX(Products!$D$8:$D$307,MATCH($D4564,Products!$A$8:$A$307,0)),0)))</f>
        <v/>
      </c>
      <c r="M4564" s="52">
        <f>IF(OR(K4564="",$O4564=0),IF(K4564="","",0),IF($P4564=1,0,K4564*(N(INDEX(Settings!$E$11:$E$18,$O4564))+N(INDEX(Settings!$G$11:$G$18,$O4564)))+N(INDEX(Settings!$F$11:$F$18,$O4564))))</f>
        <v/>
      </c>
      <c r="N4564" s="53">
        <f>IF(K4564="","",K4564-L4564-M4564-N($I4564)-$P4564*N(Settings!$D$20))</f>
        <v/>
      </c>
      <c r="O4564">
        <f>IF($C4564="",0,IFERROR(MATCH($C4564,Settings!$D$11:$D$18,0),0))</f>
        <v/>
      </c>
      <c r="P4564">
        <f>IF(LOWER(TRIM($J4564&amp;""))="x",1,0)</f>
        <v/>
      </c>
    </row>
    <row r="4565">
      <c r="A4565" s="49" t="n"/>
      <c r="B4565" s="50" t="n"/>
      <c r="C4565" s="50" t="n"/>
      <c r="D4565" s="50" t="n"/>
      <c r="E4565" s="50" t="n"/>
      <c r="F4565" s="51" t="n"/>
      <c r="G4565" s="51" t="n"/>
      <c r="H4565" s="51" t="n"/>
      <c r="I4565" s="51" t="n"/>
      <c r="J4565" s="50" t="n"/>
      <c r="K4565" s="52">
        <f>IF(OR($A4565="",$E4565=""),"",IF($P4565=1,0,N($E4565)*N($F4565)-N($G4565)+N($H4565)))</f>
        <v/>
      </c>
      <c r="L4565" s="52">
        <f>IF(K4565="","",IF($P4565=1,0,N($E4565)*IFERROR(INDEX(Products!$D$8:$D$307,MATCH($D4565,Products!$A$8:$A$307,0)),0)))</f>
        <v/>
      </c>
      <c r="M4565" s="52">
        <f>IF(OR(K4565="",$O4565=0),IF(K4565="","",0),IF($P4565=1,0,K4565*(N(INDEX(Settings!$E$11:$E$18,$O4565))+N(INDEX(Settings!$G$11:$G$18,$O4565)))+N(INDEX(Settings!$F$11:$F$18,$O4565))))</f>
        <v/>
      </c>
      <c r="N4565" s="53">
        <f>IF(K4565="","",K4565-L4565-M4565-N($I4565)-$P4565*N(Settings!$D$20))</f>
        <v/>
      </c>
      <c r="O4565">
        <f>IF($C4565="",0,IFERROR(MATCH($C4565,Settings!$D$11:$D$18,0),0))</f>
        <v/>
      </c>
      <c r="P4565">
        <f>IF(LOWER(TRIM($J4565&amp;""))="x",1,0)</f>
        <v/>
      </c>
    </row>
    <row r="4566">
      <c r="A4566" s="49" t="n"/>
      <c r="B4566" s="50" t="n"/>
      <c r="C4566" s="50" t="n"/>
      <c r="D4566" s="50" t="n"/>
      <c r="E4566" s="50" t="n"/>
      <c r="F4566" s="51" t="n"/>
      <c r="G4566" s="51" t="n"/>
      <c r="H4566" s="51" t="n"/>
      <c r="I4566" s="51" t="n"/>
      <c r="J4566" s="50" t="n"/>
      <c r="K4566" s="52">
        <f>IF(OR($A4566="",$E4566=""),"",IF($P4566=1,0,N($E4566)*N($F4566)-N($G4566)+N($H4566)))</f>
        <v/>
      </c>
      <c r="L4566" s="52">
        <f>IF(K4566="","",IF($P4566=1,0,N($E4566)*IFERROR(INDEX(Products!$D$8:$D$307,MATCH($D4566,Products!$A$8:$A$307,0)),0)))</f>
        <v/>
      </c>
      <c r="M4566" s="52">
        <f>IF(OR(K4566="",$O4566=0),IF(K4566="","",0),IF($P4566=1,0,K4566*(N(INDEX(Settings!$E$11:$E$18,$O4566))+N(INDEX(Settings!$G$11:$G$18,$O4566)))+N(INDEX(Settings!$F$11:$F$18,$O4566))))</f>
        <v/>
      </c>
      <c r="N4566" s="53">
        <f>IF(K4566="","",K4566-L4566-M4566-N($I4566)-$P4566*N(Settings!$D$20))</f>
        <v/>
      </c>
      <c r="O4566">
        <f>IF($C4566="",0,IFERROR(MATCH($C4566,Settings!$D$11:$D$18,0),0))</f>
        <v/>
      </c>
      <c r="P4566">
        <f>IF(LOWER(TRIM($J4566&amp;""))="x",1,0)</f>
        <v/>
      </c>
    </row>
    <row r="4567">
      <c r="A4567" s="49" t="n"/>
      <c r="B4567" s="50" t="n"/>
      <c r="C4567" s="50" t="n"/>
      <c r="D4567" s="50" t="n"/>
      <c r="E4567" s="50" t="n"/>
      <c r="F4567" s="51" t="n"/>
      <c r="G4567" s="51" t="n"/>
      <c r="H4567" s="51" t="n"/>
      <c r="I4567" s="51" t="n"/>
      <c r="J4567" s="50" t="n"/>
      <c r="K4567" s="52">
        <f>IF(OR($A4567="",$E4567=""),"",IF($P4567=1,0,N($E4567)*N($F4567)-N($G4567)+N($H4567)))</f>
        <v/>
      </c>
      <c r="L4567" s="52">
        <f>IF(K4567="","",IF($P4567=1,0,N($E4567)*IFERROR(INDEX(Products!$D$8:$D$307,MATCH($D4567,Products!$A$8:$A$307,0)),0)))</f>
        <v/>
      </c>
      <c r="M4567" s="52">
        <f>IF(OR(K4567="",$O4567=0),IF(K4567="","",0),IF($P4567=1,0,K4567*(N(INDEX(Settings!$E$11:$E$18,$O4567))+N(INDEX(Settings!$G$11:$G$18,$O4567)))+N(INDEX(Settings!$F$11:$F$18,$O4567))))</f>
        <v/>
      </c>
      <c r="N4567" s="53">
        <f>IF(K4567="","",K4567-L4567-M4567-N($I4567)-$P4567*N(Settings!$D$20))</f>
        <v/>
      </c>
      <c r="O4567">
        <f>IF($C4567="",0,IFERROR(MATCH($C4567,Settings!$D$11:$D$18,0),0))</f>
        <v/>
      </c>
      <c r="P4567">
        <f>IF(LOWER(TRIM($J4567&amp;""))="x",1,0)</f>
        <v/>
      </c>
    </row>
    <row r="4568">
      <c r="A4568" s="49" t="n"/>
      <c r="B4568" s="50" t="n"/>
      <c r="C4568" s="50" t="n"/>
      <c r="D4568" s="50" t="n"/>
      <c r="E4568" s="50" t="n"/>
      <c r="F4568" s="51" t="n"/>
      <c r="G4568" s="51" t="n"/>
      <c r="H4568" s="51" t="n"/>
      <c r="I4568" s="51" t="n"/>
      <c r="J4568" s="50" t="n"/>
      <c r="K4568" s="52">
        <f>IF(OR($A4568="",$E4568=""),"",IF($P4568=1,0,N($E4568)*N($F4568)-N($G4568)+N($H4568)))</f>
        <v/>
      </c>
      <c r="L4568" s="52">
        <f>IF(K4568="","",IF($P4568=1,0,N($E4568)*IFERROR(INDEX(Products!$D$8:$D$307,MATCH($D4568,Products!$A$8:$A$307,0)),0)))</f>
        <v/>
      </c>
      <c r="M4568" s="52">
        <f>IF(OR(K4568="",$O4568=0),IF(K4568="","",0),IF($P4568=1,0,K4568*(N(INDEX(Settings!$E$11:$E$18,$O4568))+N(INDEX(Settings!$G$11:$G$18,$O4568)))+N(INDEX(Settings!$F$11:$F$18,$O4568))))</f>
        <v/>
      </c>
      <c r="N4568" s="53">
        <f>IF(K4568="","",K4568-L4568-M4568-N($I4568)-$P4568*N(Settings!$D$20))</f>
        <v/>
      </c>
      <c r="O4568">
        <f>IF($C4568="",0,IFERROR(MATCH($C4568,Settings!$D$11:$D$18,0),0))</f>
        <v/>
      </c>
      <c r="P4568">
        <f>IF(LOWER(TRIM($J4568&amp;""))="x",1,0)</f>
        <v/>
      </c>
    </row>
    <row r="4569">
      <c r="A4569" s="49" t="n"/>
      <c r="B4569" s="50" t="n"/>
      <c r="C4569" s="50" t="n"/>
      <c r="D4569" s="50" t="n"/>
      <c r="E4569" s="50" t="n"/>
      <c r="F4569" s="51" t="n"/>
      <c r="G4569" s="51" t="n"/>
      <c r="H4569" s="51" t="n"/>
      <c r="I4569" s="51" t="n"/>
      <c r="J4569" s="50" t="n"/>
      <c r="K4569" s="52">
        <f>IF(OR($A4569="",$E4569=""),"",IF($P4569=1,0,N($E4569)*N($F4569)-N($G4569)+N($H4569)))</f>
        <v/>
      </c>
      <c r="L4569" s="52">
        <f>IF(K4569="","",IF($P4569=1,0,N($E4569)*IFERROR(INDEX(Products!$D$8:$D$307,MATCH($D4569,Products!$A$8:$A$307,0)),0)))</f>
        <v/>
      </c>
      <c r="M4569" s="52">
        <f>IF(OR(K4569="",$O4569=0),IF(K4569="","",0),IF($P4569=1,0,K4569*(N(INDEX(Settings!$E$11:$E$18,$O4569))+N(INDEX(Settings!$G$11:$G$18,$O4569)))+N(INDEX(Settings!$F$11:$F$18,$O4569))))</f>
        <v/>
      </c>
      <c r="N4569" s="53">
        <f>IF(K4569="","",K4569-L4569-M4569-N($I4569)-$P4569*N(Settings!$D$20))</f>
        <v/>
      </c>
      <c r="O4569">
        <f>IF($C4569="",0,IFERROR(MATCH($C4569,Settings!$D$11:$D$18,0),0))</f>
        <v/>
      </c>
      <c r="P4569">
        <f>IF(LOWER(TRIM($J4569&amp;""))="x",1,0)</f>
        <v/>
      </c>
    </row>
    <row r="4570">
      <c r="A4570" s="49" t="n"/>
      <c r="B4570" s="50" t="n"/>
      <c r="C4570" s="50" t="n"/>
      <c r="D4570" s="50" t="n"/>
      <c r="E4570" s="50" t="n"/>
      <c r="F4570" s="51" t="n"/>
      <c r="G4570" s="51" t="n"/>
      <c r="H4570" s="51" t="n"/>
      <c r="I4570" s="51" t="n"/>
      <c r="J4570" s="50" t="n"/>
      <c r="K4570" s="52">
        <f>IF(OR($A4570="",$E4570=""),"",IF($P4570=1,0,N($E4570)*N($F4570)-N($G4570)+N($H4570)))</f>
        <v/>
      </c>
      <c r="L4570" s="52">
        <f>IF(K4570="","",IF($P4570=1,0,N($E4570)*IFERROR(INDEX(Products!$D$8:$D$307,MATCH($D4570,Products!$A$8:$A$307,0)),0)))</f>
        <v/>
      </c>
      <c r="M4570" s="52">
        <f>IF(OR(K4570="",$O4570=0),IF(K4570="","",0),IF($P4570=1,0,K4570*(N(INDEX(Settings!$E$11:$E$18,$O4570))+N(INDEX(Settings!$G$11:$G$18,$O4570)))+N(INDEX(Settings!$F$11:$F$18,$O4570))))</f>
        <v/>
      </c>
      <c r="N4570" s="53">
        <f>IF(K4570="","",K4570-L4570-M4570-N($I4570)-$P4570*N(Settings!$D$20))</f>
        <v/>
      </c>
      <c r="O4570">
        <f>IF($C4570="",0,IFERROR(MATCH($C4570,Settings!$D$11:$D$18,0),0))</f>
        <v/>
      </c>
      <c r="P4570">
        <f>IF(LOWER(TRIM($J4570&amp;""))="x",1,0)</f>
        <v/>
      </c>
    </row>
    <row r="4571">
      <c r="A4571" s="49" t="n"/>
      <c r="B4571" s="50" t="n"/>
      <c r="C4571" s="50" t="n"/>
      <c r="D4571" s="50" t="n"/>
      <c r="E4571" s="50" t="n"/>
      <c r="F4571" s="51" t="n"/>
      <c r="G4571" s="51" t="n"/>
      <c r="H4571" s="51" t="n"/>
      <c r="I4571" s="51" t="n"/>
      <c r="J4571" s="50" t="n"/>
      <c r="K4571" s="52">
        <f>IF(OR($A4571="",$E4571=""),"",IF($P4571=1,0,N($E4571)*N($F4571)-N($G4571)+N($H4571)))</f>
        <v/>
      </c>
      <c r="L4571" s="52">
        <f>IF(K4571="","",IF($P4571=1,0,N($E4571)*IFERROR(INDEX(Products!$D$8:$D$307,MATCH($D4571,Products!$A$8:$A$307,0)),0)))</f>
        <v/>
      </c>
      <c r="M4571" s="52">
        <f>IF(OR(K4571="",$O4571=0),IF(K4571="","",0),IF($P4571=1,0,K4571*(N(INDEX(Settings!$E$11:$E$18,$O4571))+N(INDEX(Settings!$G$11:$G$18,$O4571)))+N(INDEX(Settings!$F$11:$F$18,$O4571))))</f>
        <v/>
      </c>
      <c r="N4571" s="53">
        <f>IF(K4571="","",K4571-L4571-M4571-N($I4571)-$P4571*N(Settings!$D$20))</f>
        <v/>
      </c>
      <c r="O4571">
        <f>IF($C4571="",0,IFERROR(MATCH($C4571,Settings!$D$11:$D$18,0),0))</f>
        <v/>
      </c>
      <c r="P4571">
        <f>IF(LOWER(TRIM($J4571&amp;""))="x",1,0)</f>
        <v/>
      </c>
    </row>
    <row r="4572">
      <c r="A4572" s="49" t="n"/>
      <c r="B4572" s="50" t="n"/>
      <c r="C4572" s="50" t="n"/>
      <c r="D4572" s="50" t="n"/>
      <c r="E4572" s="50" t="n"/>
      <c r="F4572" s="51" t="n"/>
      <c r="G4572" s="51" t="n"/>
      <c r="H4572" s="51" t="n"/>
      <c r="I4572" s="51" t="n"/>
      <c r="J4572" s="50" t="n"/>
      <c r="K4572" s="52">
        <f>IF(OR($A4572="",$E4572=""),"",IF($P4572=1,0,N($E4572)*N($F4572)-N($G4572)+N($H4572)))</f>
        <v/>
      </c>
      <c r="L4572" s="52">
        <f>IF(K4572="","",IF($P4572=1,0,N($E4572)*IFERROR(INDEX(Products!$D$8:$D$307,MATCH($D4572,Products!$A$8:$A$307,0)),0)))</f>
        <v/>
      </c>
      <c r="M4572" s="52">
        <f>IF(OR(K4572="",$O4572=0),IF(K4572="","",0),IF($P4572=1,0,K4572*(N(INDEX(Settings!$E$11:$E$18,$O4572))+N(INDEX(Settings!$G$11:$G$18,$O4572)))+N(INDEX(Settings!$F$11:$F$18,$O4572))))</f>
        <v/>
      </c>
      <c r="N4572" s="53">
        <f>IF(K4572="","",K4572-L4572-M4572-N($I4572)-$P4572*N(Settings!$D$20))</f>
        <v/>
      </c>
      <c r="O4572">
        <f>IF($C4572="",0,IFERROR(MATCH($C4572,Settings!$D$11:$D$18,0),0))</f>
        <v/>
      </c>
      <c r="P4572">
        <f>IF(LOWER(TRIM($J4572&amp;""))="x",1,0)</f>
        <v/>
      </c>
    </row>
    <row r="4573">
      <c r="A4573" s="49" t="n"/>
      <c r="B4573" s="50" t="n"/>
      <c r="C4573" s="50" t="n"/>
      <c r="D4573" s="50" t="n"/>
      <c r="E4573" s="50" t="n"/>
      <c r="F4573" s="51" t="n"/>
      <c r="G4573" s="51" t="n"/>
      <c r="H4573" s="51" t="n"/>
      <c r="I4573" s="51" t="n"/>
      <c r="J4573" s="50" t="n"/>
      <c r="K4573" s="52">
        <f>IF(OR($A4573="",$E4573=""),"",IF($P4573=1,0,N($E4573)*N($F4573)-N($G4573)+N($H4573)))</f>
        <v/>
      </c>
      <c r="L4573" s="52">
        <f>IF(K4573="","",IF($P4573=1,0,N($E4573)*IFERROR(INDEX(Products!$D$8:$D$307,MATCH($D4573,Products!$A$8:$A$307,0)),0)))</f>
        <v/>
      </c>
      <c r="M4573" s="52">
        <f>IF(OR(K4573="",$O4573=0),IF(K4573="","",0),IF($P4573=1,0,K4573*(N(INDEX(Settings!$E$11:$E$18,$O4573))+N(INDEX(Settings!$G$11:$G$18,$O4573)))+N(INDEX(Settings!$F$11:$F$18,$O4573))))</f>
        <v/>
      </c>
      <c r="N4573" s="53">
        <f>IF(K4573="","",K4573-L4573-M4573-N($I4573)-$P4573*N(Settings!$D$20))</f>
        <v/>
      </c>
      <c r="O4573">
        <f>IF($C4573="",0,IFERROR(MATCH($C4573,Settings!$D$11:$D$18,0),0))</f>
        <v/>
      </c>
      <c r="P4573">
        <f>IF(LOWER(TRIM($J4573&amp;""))="x",1,0)</f>
        <v/>
      </c>
    </row>
    <row r="4574">
      <c r="A4574" s="49" t="n"/>
      <c r="B4574" s="50" t="n"/>
      <c r="C4574" s="50" t="n"/>
      <c r="D4574" s="50" t="n"/>
      <c r="E4574" s="50" t="n"/>
      <c r="F4574" s="51" t="n"/>
      <c r="G4574" s="51" t="n"/>
      <c r="H4574" s="51" t="n"/>
      <c r="I4574" s="51" t="n"/>
      <c r="J4574" s="50" t="n"/>
      <c r="K4574" s="52">
        <f>IF(OR($A4574="",$E4574=""),"",IF($P4574=1,0,N($E4574)*N($F4574)-N($G4574)+N($H4574)))</f>
        <v/>
      </c>
      <c r="L4574" s="52">
        <f>IF(K4574="","",IF($P4574=1,0,N($E4574)*IFERROR(INDEX(Products!$D$8:$D$307,MATCH($D4574,Products!$A$8:$A$307,0)),0)))</f>
        <v/>
      </c>
      <c r="M4574" s="52">
        <f>IF(OR(K4574="",$O4574=0),IF(K4574="","",0),IF($P4574=1,0,K4574*(N(INDEX(Settings!$E$11:$E$18,$O4574))+N(INDEX(Settings!$G$11:$G$18,$O4574)))+N(INDEX(Settings!$F$11:$F$18,$O4574))))</f>
        <v/>
      </c>
      <c r="N4574" s="53">
        <f>IF(K4574="","",K4574-L4574-M4574-N($I4574)-$P4574*N(Settings!$D$20))</f>
        <v/>
      </c>
      <c r="O4574">
        <f>IF($C4574="",0,IFERROR(MATCH($C4574,Settings!$D$11:$D$18,0),0))</f>
        <v/>
      </c>
      <c r="P4574">
        <f>IF(LOWER(TRIM($J4574&amp;""))="x",1,0)</f>
        <v/>
      </c>
    </row>
    <row r="4575">
      <c r="A4575" s="49" t="n"/>
      <c r="B4575" s="50" t="n"/>
      <c r="C4575" s="50" t="n"/>
      <c r="D4575" s="50" t="n"/>
      <c r="E4575" s="50" t="n"/>
      <c r="F4575" s="51" t="n"/>
      <c r="G4575" s="51" t="n"/>
      <c r="H4575" s="51" t="n"/>
      <c r="I4575" s="51" t="n"/>
      <c r="J4575" s="50" t="n"/>
      <c r="K4575" s="52">
        <f>IF(OR($A4575="",$E4575=""),"",IF($P4575=1,0,N($E4575)*N($F4575)-N($G4575)+N($H4575)))</f>
        <v/>
      </c>
      <c r="L4575" s="52">
        <f>IF(K4575="","",IF($P4575=1,0,N($E4575)*IFERROR(INDEX(Products!$D$8:$D$307,MATCH($D4575,Products!$A$8:$A$307,0)),0)))</f>
        <v/>
      </c>
      <c r="M4575" s="52">
        <f>IF(OR(K4575="",$O4575=0),IF(K4575="","",0),IF($P4575=1,0,K4575*(N(INDEX(Settings!$E$11:$E$18,$O4575))+N(INDEX(Settings!$G$11:$G$18,$O4575)))+N(INDEX(Settings!$F$11:$F$18,$O4575))))</f>
        <v/>
      </c>
      <c r="N4575" s="53">
        <f>IF(K4575="","",K4575-L4575-M4575-N($I4575)-$P4575*N(Settings!$D$20))</f>
        <v/>
      </c>
      <c r="O4575">
        <f>IF($C4575="",0,IFERROR(MATCH($C4575,Settings!$D$11:$D$18,0),0))</f>
        <v/>
      </c>
      <c r="P4575">
        <f>IF(LOWER(TRIM($J4575&amp;""))="x",1,0)</f>
        <v/>
      </c>
    </row>
    <row r="4576">
      <c r="A4576" s="49" t="n"/>
      <c r="B4576" s="50" t="n"/>
      <c r="C4576" s="50" t="n"/>
      <c r="D4576" s="50" t="n"/>
      <c r="E4576" s="50" t="n"/>
      <c r="F4576" s="51" t="n"/>
      <c r="G4576" s="51" t="n"/>
      <c r="H4576" s="51" t="n"/>
      <c r="I4576" s="51" t="n"/>
      <c r="J4576" s="50" t="n"/>
      <c r="K4576" s="52">
        <f>IF(OR($A4576="",$E4576=""),"",IF($P4576=1,0,N($E4576)*N($F4576)-N($G4576)+N($H4576)))</f>
        <v/>
      </c>
      <c r="L4576" s="52">
        <f>IF(K4576="","",IF($P4576=1,0,N($E4576)*IFERROR(INDEX(Products!$D$8:$D$307,MATCH($D4576,Products!$A$8:$A$307,0)),0)))</f>
        <v/>
      </c>
      <c r="M4576" s="52">
        <f>IF(OR(K4576="",$O4576=0),IF(K4576="","",0),IF($P4576=1,0,K4576*(N(INDEX(Settings!$E$11:$E$18,$O4576))+N(INDEX(Settings!$G$11:$G$18,$O4576)))+N(INDEX(Settings!$F$11:$F$18,$O4576))))</f>
        <v/>
      </c>
      <c r="N4576" s="53">
        <f>IF(K4576="","",K4576-L4576-M4576-N($I4576)-$P4576*N(Settings!$D$20))</f>
        <v/>
      </c>
      <c r="O4576">
        <f>IF($C4576="",0,IFERROR(MATCH($C4576,Settings!$D$11:$D$18,0),0))</f>
        <v/>
      </c>
      <c r="P4576">
        <f>IF(LOWER(TRIM($J4576&amp;""))="x",1,0)</f>
        <v/>
      </c>
    </row>
    <row r="4577">
      <c r="A4577" s="49" t="n"/>
      <c r="B4577" s="50" t="n"/>
      <c r="C4577" s="50" t="n"/>
      <c r="D4577" s="50" t="n"/>
      <c r="E4577" s="50" t="n"/>
      <c r="F4577" s="51" t="n"/>
      <c r="G4577" s="51" t="n"/>
      <c r="H4577" s="51" t="n"/>
      <c r="I4577" s="51" t="n"/>
      <c r="J4577" s="50" t="n"/>
      <c r="K4577" s="52">
        <f>IF(OR($A4577="",$E4577=""),"",IF($P4577=1,0,N($E4577)*N($F4577)-N($G4577)+N($H4577)))</f>
        <v/>
      </c>
      <c r="L4577" s="52">
        <f>IF(K4577="","",IF($P4577=1,0,N($E4577)*IFERROR(INDEX(Products!$D$8:$D$307,MATCH($D4577,Products!$A$8:$A$307,0)),0)))</f>
        <v/>
      </c>
      <c r="M4577" s="52">
        <f>IF(OR(K4577="",$O4577=0),IF(K4577="","",0),IF($P4577=1,0,K4577*(N(INDEX(Settings!$E$11:$E$18,$O4577))+N(INDEX(Settings!$G$11:$G$18,$O4577)))+N(INDEX(Settings!$F$11:$F$18,$O4577))))</f>
        <v/>
      </c>
      <c r="N4577" s="53">
        <f>IF(K4577="","",K4577-L4577-M4577-N($I4577)-$P4577*N(Settings!$D$20))</f>
        <v/>
      </c>
      <c r="O4577">
        <f>IF($C4577="",0,IFERROR(MATCH($C4577,Settings!$D$11:$D$18,0),0))</f>
        <v/>
      </c>
      <c r="P4577">
        <f>IF(LOWER(TRIM($J4577&amp;""))="x",1,0)</f>
        <v/>
      </c>
    </row>
    <row r="4578">
      <c r="A4578" s="49" t="n"/>
      <c r="B4578" s="50" t="n"/>
      <c r="C4578" s="50" t="n"/>
      <c r="D4578" s="50" t="n"/>
      <c r="E4578" s="50" t="n"/>
      <c r="F4578" s="51" t="n"/>
      <c r="G4578" s="51" t="n"/>
      <c r="H4578" s="51" t="n"/>
      <c r="I4578" s="51" t="n"/>
      <c r="J4578" s="50" t="n"/>
      <c r="K4578" s="52">
        <f>IF(OR($A4578="",$E4578=""),"",IF($P4578=1,0,N($E4578)*N($F4578)-N($G4578)+N($H4578)))</f>
        <v/>
      </c>
      <c r="L4578" s="52">
        <f>IF(K4578="","",IF($P4578=1,0,N($E4578)*IFERROR(INDEX(Products!$D$8:$D$307,MATCH($D4578,Products!$A$8:$A$307,0)),0)))</f>
        <v/>
      </c>
      <c r="M4578" s="52">
        <f>IF(OR(K4578="",$O4578=0),IF(K4578="","",0),IF($P4578=1,0,K4578*(N(INDEX(Settings!$E$11:$E$18,$O4578))+N(INDEX(Settings!$G$11:$G$18,$O4578)))+N(INDEX(Settings!$F$11:$F$18,$O4578))))</f>
        <v/>
      </c>
      <c r="N4578" s="53">
        <f>IF(K4578="","",K4578-L4578-M4578-N($I4578)-$P4578*N(Settings!$D$20))</f>
        <v/>
      </c>
      <c r="O4578">
        <f>IF($C4578="",0,IFERROR(MATCH($C4578,Settings!$D$11:$D$18,0),0))</f>
        <v/>
      </c>
      <c r="P4578">
        <f>IF(LOWER(TRIM($J4578&amp;""))="x",1,0)</f>
        <v/>
      </c>
    </row>
    <row r="4579">
      <c r="A4579" s="49" t="n"/>
      <c r="B4579" s="50" t="n"/>
      <c r="C4579" s="50" t="n"/>
      <c r="D4579" s="50" t="n"/>
      <c r="E4579" s="50" t="n"/>
      <c r="F4579" s="51" t="n"/>
      <c r="G4579" s="51" t="n"/>
      <c r="H4579" s="51" t="n"/>
      <c r="I4579" s="51" t="n"/>
      <c r="J4579" s="50" t="n"/>
      <c r="K4579" s="52">
        <f>IF(OR($A4579="",$E4579=""),"",IF($P4579=1,0,N($E4579)*N($F4579)-N($G4579)+N($H4579)))</f>
        <v/>
      </c>
      <c r="L4579" s="52">
        <f>IF(K4579="","",IF($P4579=1,0,N($E4579)*IFERROR(INDEX(Products!$D$8:$D$307,MATCH($D4579,Products!$A$8:$A$307,0)),0)))</f>
        <v/>
      </c>
      <c r="M4579" s="52">
        <f>IF(OR(K4579="",$O4579=0),IF(K4579="","",0),IF($P4579=1,0,K4579*(N(INDEX(Settings!$E$11:$E$18,$O4579))+N(INDEX(Settings!$G$11:$G$18,$O4579)))+N(INDEX(Settings!$F$11:$F$18,$O4579))))</f>
        <v/>
      </c>
      <c r="N4579" s="53">
        <f>IF(K4579="","",K4579-L4579-M4579-N($I4579)-$P4579*N(Settings!$D$20))</f>
        <v/>
      </c>
      <c r="O4579">
        <f>IF($C4579="",0,IFERROR(MATCH($C4579,Settings!$D$11:$D$18,0),0))</f>
        <v/>
      </c>
      <c r="P4579">
        <f>IF(LOWER(TRIM($J4579&amp;""))="x",1,0)</f>
        <v/>
      </c>
    </row>
    <row r="4580">
      <c r="A4580" s="49" t="n"/>
      <c r="B4580" s="50" t="n"/>
      <c r="C4580" s="50" t="n"/>
      <c r="D4580" s="50" t="n"/>
      <c r="E4580" s="50" t="n"/>
      <c r="F4580" s="51" t="n"/>
      <c r="G4580" s="51" t="n"/>
      <c r="H4580" s="51" t="n"/>
      <c r="I4580" s="51" t="n"/>
      <c r="J4580" s="50" t="n"/>
      <c r="K4580" s="52">
        <f>IF(OR($A4580="",$E4580=""),"",IF($P4580=1,0,N($E4580)*N($F4580)-N($G4580)+N($H4580)))</f>
        <v/>
      </c>
      <c r="L4580" s="52">
        <f>IF(K4580="","",IF($P4580=1,0,N($E4580)*IFERROR(INDEX(Products!$D$8:$D$307,MATCH($D4580,Products!$A$8:$A$307,0)),0)))</f>
        <v/>
      </c>
      <c r="M4580" s="52">
        <f>IF(OR(K4580="",$O4580=0),IF(K4580="","",0),IF($P4580=1,0,K4580*(N(INDEX(Settings!$E$11:$E$18,$O4580))+N(INDEX(Settings!$G$11:$G$18,$O4580)))+N(INDEX(Settings!$F$11:$F$18,$O4580))))</f>
        <v/>
      </c>
      <c r="N4580" s="53">
        <f>IF(K4580="","",K4580-L4580-M4580-N($I4580)-$P4580*N(Settings!$D$20))</f>
        <v/>
      </c>
      <c r="O4580">
        <f>IF($C4580="",0,IFERROR(MATCH($C4580,Settings!$D$11:$D$18,0),0))</f>
        <v/>
      </c>
      <c r="P4580">
        <f>IF(LOWER(TRIM($J4580&amp;""))="x",1,0)</f>
        <v/>
      </c>
    </row>
    <row r="4581">
      <c r="A4581" s="49" t="n"/>
      <c r="B4581" s="50" t="n"/>
      <c r="C4581" s="50" t="n"/>
      <c r="D4581" s="50" t="n"/>
      <c r="E4581" s="50" t="n"/>
      <c r="F4581" s="51" t="n"/>
      <c r="G4581" s="51" t="n"/>
      <c r="H4581" s="51" t="n"/>
      <c r="I4581" s="51" t="n"/>
      <c r="J4581" s="50" t="n"/>
      <c r="K4581" s="52">
        <f>IF(OR($A4581="",$E4581=""),"",IF($P4581=1,0,N($E4581)*N($F4581)-N($G4581)+N($H4581)))</f>
        <v/>
      </c>
      <c r="L4581" s="52">
        <f>IF(K4581="","",IF($P4581=1,0,N($E4581)*IFERROR(INDEX(Products!$D$8:$D$307,MATCH($D4581,Products!$A$8:$A$307,0)),0)))</f>
        <v/>
      </c>
      <c r="M4581" s="52">
        <f>IF(OR(K4581="",$O4581=0),IF(K4581="","",0),IF($P4581=1,0,K4581*(N(INDEX(Settings!$E$11:$E$18,$O4581))+N(INDEX(Settings!$G$11:$G$18,$O4581)))+N(INDEX(Settings!$F$11:$F$18,$O4581))))</f>
        <v/>
      </c>
      <c r="N4581" s="53">
        <f>IF(K4581="","",K4581-L4581-M4581-N($I4581)-$P4581*N(Settings!$D$20))</f>
        <v/>
      </c>
      <c r="O4581">
        <f>IF($C4581="",0,IFERROR(MATCH($C4581,Settings!$D$11:$D$18,0),0))</f>
        <v/>
      </c>
      <c r="P4581">
        <f>IF(LOWER(TRIM($J4581&amp;""))="x",1,0)</f>
        <v/>
      </c>
    </row>
    <row r="4582">
      <c r="A4582" s="49" t="n"/>
      <c r="B4582" s="50" t="n"/>
      <c r="C4582" s="50" t="n"/>
      <c r="D4582" s="50" t="n"/>
      <c r="E4582" s="50" t="n"/>
      <c r="F4582" s="51" t="n"/>
      <c r="G4582" s="51" t="n"/>
      <c r="H4582" s="51" t="n"/>
      <c r="I4582" s="51" t="n"/>
      <c r="J4582" s="50" t="n"/>
      <c r="K4582" s="52">
        <f>IF(OR($A4582="",$E4582=""),"",IF($P4582=1,0,N($E4582)*N($F4582)-N($G4582)+N($H4582)))</f>
        <v/>
      </c>
      <c r="L4582" s="52">
        <f>IF(K4582="","",IF($P4582=1,0,N($E4582)*IFERROR(INDEX(Products!$D$8:$D$307,MATCH($D4582,Products!$A$8:$A$307,0)),0)))</f>
        <v/>
      </c>
      <c r="M4582" s="52">
        <f>IF(OR(K4582="",$O4582=0),IF(K4582="","",0),IF($P4582=1,0,K4582*(N(INDEX(Settings!$E$11:$E$18,$O4582))+N(INDEX(Settings!$G$11:$G$18,$O4582)))+N(INDEX(Settings!$F$11:$F$18,$O4582))))</f>
        <v/>
      </c>
      <c r="N4582" s="53">
        <f>IF(K4582="","",K4582-L4582-M4582-N($I4582)-$P4582*N(Settings!$D$20))</f>
        <v/>
      </c>
      <c r="O4582">
        <f>IF($C4582="",0,IFERROR(MATCH($C4582,Settings!$D$11:$D$18,0),0))</f>
        <v/>
      </c>
      <c r="P4582">
        <f>IF(LOWER(TRIM($J4582&amp;""))="x",1,0)</f>
        <v/>
      </c>
    </row>
    <row r="4583">
      <c r="A4583" s="49" t="n"/>
      <c r="B4583" s="50" t="n"/>
      <c r="C4583" s="50" t="n"/>
      <c r="D4583" s="50" t="n"/>
      <c r="E4583" s="50" t="n"/>
      <c r="F4583" s="51" t="n"/>
      <c r="G4583" s="51" t="n"/>
      <c r="H4583" s="51" t="n"/>
      <c r="I4583" s="51" t="n"/>
      <c r="J4583" s="50" t="n"/>
      <c r="K4583" s="52">
        <f>IF(OR($A4583="",$E4583=""),"",IF($P4583=1,0,N($E4583)*N($F4583)-N($G4583)+N($H4583)))</f>
        <v/>
      </c>
      <c r="L4583" s="52">
        <f>IF(K4583="","",IF($P4583=1,0,N($E4583)*IFERROR(INDEX(Products!$D$8:$D$307,MATCH($D4583,Products!$A$8:$A$307,0)),0)))</f>
        <v/>
      </c>
      <c r="M4583" s="52">
        <f>IF(OR(K4583="",$O4583=0),IF(K4583="","",0),IF($P4583=1,0,K4583*(N(INDEX(Settings!$E$11:$E$18,$O4583))+N(INDEX(Settings!$G$11:$G$18,$O4583)))+N(INDEX(Settings!$F$11:$F$18,$O4583))))</f>
        <v/>
      </c>
      <c r="N4583" s="53">
        <f>IF(K4583="","",K4583-L4583-M4583-N($I4583)-$P4583*N(Settings!$D$20))</f>
        <v/>
      </c>
      <c r="O4583">
        <f>IF($C4583="",0,IFERROR(MATCH($C4583,Settings!$D$11:$D$18,0),0))</f>
        <v/>
      </c>
      <c r="P4583">
        <f>IF(LOWER(TRIM($J4583&amp;""))="x",1,0)</f>
        <v/>
      </c>
    </row>
    <row r="4584">
      <c r="A4584" s="49" t="n"/>
      <c r="B4584" s="50" t="n"/>
      <c r="C4584" s="50" t="n"/>
      <c r="D4584" s="50" t="n"/>
      <c r="E4584" s="50" t="n"/>
      <c r="F4584" s="51" t="n"/>
      <c r="G4584" s="51" t="n"/>
      <c r="H4584" s="51" t="n"/>
      <c r="I4584" s="51" t="n"/>
      <c r="J4584" s="50" t="n"/>
      <c r="K4584" s="52">
        <f>IF(OR($A4584="",$E4584=""),"",IF($P4584=1,0,N($E4584)*N($F4584)-N($G4584)+N($H4584)))</f>
        <v/>
      </c>
      <c r="L4584" s="52">
        <f>IF(K4584="","",IF($P4584=1,0,N($E4584)*IFERROR(INDEX(Products!$D$8:$D$307,MATCH($D4584,Products!$A$8:$A$307,0)),0)))</f>
        <v/>
      </c>
      <c r="M4584" s="52">
        <f>IF(OR(K4584="",$O4584=0),IF(K4584="","",0),IF($P4584=1,0,K4584*(N(INDEX(Settings!$E$11:$E$18,$O4584))+N(INDEX(Settings!$G$11:$G$18,$O4584)))+N(INDEX(Settings!$F$11:$F$18,$O4584))))</f>
        <v/>
      </c>
      <c r="N4584" s="53">
        <f>IF(K4584="","",K4584-L4584-M4584-N($I4584)-$P4584*N(Settings!$D$20))</f>
        <v/>
      </c>
      <c r="O4584">
        <f>IF($C4584="",0,IFERROR(MATCH($C4584,Settings!$D$11:$D$18,0),0))</f>
        <v/>
      </c>
      <c r="P4584">
        <f>IF(LOWER(TRIM($J4584&amp;""))="x",1,0)</f>
        <v/>
      </c>
    </row>
    <row r="4585">
      <c r="A4585" s="49" t="n"/>
      <c r="B4585" s="50" t="n"/>
      <c r="C4585" s="50" t="n"/>
      <c r="D4585" s="50" t="n"/>
      <c r="E4585" s="50" t="n"/>
      <c r="F4585" s="51" t="n"/>
      <c r="G4585" s="51" t="n"/>
      <c r="H4585" s="51" t="n"/>
      <c r="I4585" s="51" t="n"/>
      <c r="J4585" s="50" t="n"/>
      <c r="K4585" s="52">
        <f>IF(OR($A4585="",$E4585=""),"",IF($P4585=1,0,N($E4585)*N($F4585)-N($G4585)+N($H4585)))</f>
        <v/>
      </c>
      <c r="L4585" s="52">
        <f>IF(K4585="","",IF($P4585=1,0,N($E4585)*IFERROR(INDEX(Products!$D$8:$D$307,MATCH($D4585,Products!$A$8:$A$307,0)),0)))</f>
        <v/>
      </c>
      <c r="M4585" s="52">
        <f>IF(OR(K4585="",$O4585=0),IF(K4585="","",0),IF($P4585=1,0,K4585*(N(INDEX(Settings!$E$11:$E$18,$O4585))+N(INDEX(Settings!$G$11:$G$18,$O4585)))+N(INDEX(Settings!$F$11:$F$18,$O4585))))</f>
        <v/>
      </c>
      <c r="N4585" s="53">
        <f>IF(K4585="","",K4585-L4585-M4585-N($I4585)-$P4585*N(Settings!$D$20))</f>
        <v/>
      </c>
      <c r="O4585">
        <f>IF($C4585="",0,IFERROR(MATCH($C4585,Settings!$D$11:$D$18,0),0))</f>
        <v/>
      </c>
      <c r="P4585">
        <f>IF(LOWER(TRIM($J4585&amp;""))="x",1,0)</f>
        <v/>
      </c>
    </row>
    <row r="4586">
      <c r="A4586" s="49" t="n"/>
      <c r="B4586" s="50" t="n"/>
      <c r="C4586" s="50" t="n"/>
      <c r="D4586" s="50" t="n"/>
      <c r="E4586" s="50" t="n"/>
      <c r="F4586" s="51" t="n"/>
      <c r="G4586" s="51" t="n"/>
      <c r="H4586" s="51" t="n"/>
      <c r="I4586" s="51" t="n"/>
      <c r="J4586" s="50" t="n"/>
      <c r="K4586" s="52">
        <f>IF(OR($A4586="",$E4586=""),"",IF($P4586=1,0,N($E4586)*N($F4586)-N($G4586)+N($H4586)))</f>
        <v/>
      </c>
      <c r="L4586" s="52">
        <f>IF(K4586="","",IF($P4586=1,0,N($E4586)*IFERROR(INDEX(Products!$D$8:$D$307,MATCH($D4586,Products!$A$8:$A$307,0)),0)))</f>
        <v/>
      </c>
      <c r="M4586" s="52">
        <f>IF(OR(K4586="",$O4586=0),IF(K4586="","",0),IF($P4586=1,0,K4586*(N(INDEX(Settings!$E$11:$E$18,$O4586))+N(INDEX(Settings!$G$11:$G$18,$O4586)))+N(INDEX(Settings!$F$11:$F$18,$O4586))))</f>
        <v/>
      </c>
      <c r="N4586" s="53">
        <f>IF(K4586="","",K4586-L4586-M4586-N($I4586)-$P4586*N(Settings!$D$20))</f>
        <v/>
      </c>
      <c r="O4586">
        <f>IF($C4586="",0,IFERROR(MATCH($C4586,Settings!$D$11:$D$18,0),0))</f>
        <v/>
      </c>
      <c r="P4586">
        <f>IF(LOWER(TRIM($J4586&amp;""))="x",1,0)</f>
        <v/>
      </c>
    </row>
    <row r="4587">
      <c r="A4587" s="49" t="n"/>
      <c r="B4587" s="50" t="n"/>
      <c r="C4587" s="50" t="n"/>
      <c r="D4587" s="50" t="n"/>
      <c r="E4587" s="50" t="n"/>
      <c r="F4587" s="51" t="n"/>
      <c r="G4587" s="51" t="n"/>
      <c r="H4587" s="51" t="n"/>
      <c r="I4587" s="51" t="n"/>
      <c r="J4587" s="50" t="n"/>
      <c r="K4587" s="52">
        <f>IF(OR($A4587="",$E4587=""),"",IF($P4587=1,0,N($E4587)*N($F4587)-N($G4587)+N($H4587)))</f>
        <v/>
      </c>
      <c r="L4587" s="52">
        <f>IF(K4587="","",IF($P4587=1,0,N($E4587)*IFERROR(INDEX(Products!$D$8:$D$307,MATCH($D4587,Products!$A$8:$A$307,0)),0)))</f>
        <v/>
      </c>
      <c r="M4587" s="52">
        <f>IF(OR(K4587="",$O4587=0),IF(K4587="","",0),IF($P4587=1,0,K4587*(N(INDEX(Settings!$E$11:$E$18,$O4587))+N(INDEX(Settings!$G$11:$G$18,$O4587)))+N(INDEX(Settings!$F$11:$F$18,$O4587))))</f>
        <v/>
      </c>
      <c r="N4587" s="53">
        <f>IF(K4587="","",K4587-L4587-M4587-N($I4587)-$P4587*N(Settings!$D$20))</f>
        <v/>
      </c>
      <c r="O4587">
        <f>IF($C4587="",0,IFERROR(MATCH($C4587,Settings!$D$11:$D$18,0),0))</f>
        <v/>
      </c>
      <c r="P4587">
        <f>IF(LOWER(TRIM($J4587&amp;""))="x",1,0)</f>
        <v/>
      </c>
    </row>
    <row r="4588">
      <c r="A4588" s="49" t="n"/>
      <c r="B4588" s="50" t="n"/>
      <c r="C4588" s="50" t="n"/>
      <c r="D4588" s="50" t="n"/>
      <c r="E4588" s="50" t="n"/>
      <c r="F4588" s="51" t="n"/>
      <c r="G4588" s="51" t="n"/>
      <c r="H4588" s="51" t="n"/>
      <c r="I4588" s="51" t="n"/>
      <c r="J4588" s="50" t="n"/>
      <c r="K4588" s="52">
        <f>IF(OR($A4588="",$E4588=""),"",IF($P4588=1,0,N($E4588)*N($F4588)-N($G4588)+N($H4588)))</f>
        <v/>
      </c>
      <c r="L4588" s="52">
        <f>IF(K4588="","",IF($P4588=1,0,N($E4588)*IFERROR(INDEX(Products!$D$8:$D$307,MATCH($D4588,Products!$A$8:$A$307,0)),0)))</f>
        <v/>
      </c>
      <c r="M4588" s="52">
        <f>IF(OR(K4588="",$O4588=0),IF(K4588="","",0),IF($P4588=1,0,K4588*(N(INDEX(Settings!$E$11:$E$18,$O4588))+N(INDEX(Settings!$G$11:$G$18,$O4588)))+N(INDEX(Settings!$F$11:$F$18,$O4588))))</f>
        <v/>
      </c>
      <c r="N4588" s="53">
        <f>IF(K4588="","",K4588-L4588-M4588-N($I4588)-$P4588*N(Settings!$D$20))</f>
        <v/>
      </c>
      <c r="O4588">
        <f>IF($C4588="",0,IFERROR(MATCH($C4588,Settings!$D$11:$D$18,0),0))</f>
        <v/>
      </c>
      <c r="P4588">
        <f>IF(LOWER(TRIM($J4588&amp;""))="x",1,0)</f>
        <v/>
      </c>
    </row>
    <row r="4589">
      <c r="A4589" s="49" t="n"/>
      <c r="B4589" s="50" t="n"/>
      <c r="C4589" s="50" t="n"/>
      <c r="D4589" s="50" t="n"/>
      <c r="E4589" s="50" t="n"/>
      <c r="F4589" s="51" t="n"/>
      <c r="G4589" s="51" t="n"/>
      <c r="H4589" s="51" t="n"/>
      <c r="I4589" s="51" t="n"/>
      <c r="J4589" s="50" t="n"/>
      <c r="K4589" s="52">
        <f>IF(OR($A4589="",$E4589=""),"",IF($P4589=1,0,N($E4589)*N($F4589)-N($G4589)+N($H4589)))</f>
        <v/>
      </c>
      <c r="L4589" s="52">
        <f>IF(K4589="","",IF($P4589=1,0,N($E4589)*IFERROR(INDEX(Products!$D$8:$D$307,MATCH($D4589,Products!$A$8:$A$307,0)),0)))</f>
        <v/>
      </c>
      <c r="M4589" s="52">
        <f>IF(OR(K4589="",$O4589=0),IF(K4589="","",0),IF($P4589=1,0,K4589*(N(INDEX(Settings!$E$11:$E$18,$O4589))+N(INDEX(Settings!$G$11:$G$18,$O4589)))+N(INDEX(Settings!$F$11:$F$18,$O4589))))</f>
        <v/>
      </c>
      <c r="N4589" s="53">
        <f>IF(K4589="","",K4589-L4589-M4589-N($I4589)-$P4589*N(Settings!$D$20))</f>
        <v/>
      </c>
      <c r="O4589">
        <f>IF($C4589="",0,IFERROR(MATCH($C4589,Settings!$D$11:$D$18,0),0))</f>
        <v/>
      </c>
      <c r="P4589">
        <f>IF(LOWER(TRIM($J4589&amp;""))="x",1,0)</f>
        <v/>
      </c>
    </row>
    <row r="4590">
      <c r="A4590" s="49" t="n"/>
      <c r="B4590" s="50" t="n"/>
      <c r="C4590" s="50" t="n"/>
      <c r="D4590" s="50" t="n"/>
      <c r="E4590" s="50" t="n"/>
      <c r="F4590" s="51" t="n"/>
      <c r="G4590" s="51" t="n"/>
      <c r="H4590" s="51" t="n"/>
      <c r="I4590" s="51" t="n"/>
      <c r="J4590" s="50" t="n"/>
      <c r="K4590" s="52">
        <f>IF(OR($A4590="",$E4590=""),"",IF($P4590=1,0,N($E4590)*N($F4590)-N($G4590)+N($H4590)))</f>
        <v/>
      </c>
      <c r="L4590" s="52">
        <f>IF(K4590="","",IF($P4590=1,0,N($E4590)*IFERROR(INDEX(Products!$D$8:$D$307,MATCH($D4590,Products!$A$8:$A$307,0)),0)))</f>
        <v/>
      </c>
      <c r="M4590" s="52">
        <f>IF(OR(K4590="",$O4590=0),IF(K4590="","",0),IF($P4590=1,0,K4590*(N(INDEX(Settings!$E$11:$E$18,$O4590))+N(INDEX(Settings!$G$11:$G$18,$O4590)))+N(INDEX(Settings!$F$11:$F$18,$O4590))))</f>
        <v/>
      </c>
      <c r="N4590" s="53">
        <f>IF(K4590="","",K4590-L4590-M4590-N($I4590)-$P4590*N(Settings!$D$20))</f>
        <v/>
      </c>
      <c r="O4590">
        <f>IF($C4590="",0,IFERROR(MATCH($C4590,Settings!$D$11:$D$18,0),0))</f>
        <v/>
      </c>
      <c r="P4590">
        <f>IF(LOWER(TRIM($J4590&amp;""))="x",1,0)</f>
        <v/>
      </c>
    </row>
    <row r="4591">
      <c r="A4591" s="49" t="n"/>
      <c r="B4591" s="50" t="n"/>
      <c r="C4591" s="50" t="n"/>
      <c r="D4591" s="50" t="n"/>
      <c r="E4591" s="50" t="n"/>
      <c r="F4591" s="51" t="n"/>
      <c r="G4591" s="51" t="n"/>
      <c r="H4591" s="51" t="n"/>
      <c r="I4591" s="51" t="n"/>
      <c r="J4591" s="50" t="n"/>
      <c r="K4591" s="52">
        <f>IF(OR($A4591="",$E4591=""),"",IF($P4591=1,0,N($E4591)*N($F4591)-N($G4591)+N($H4591)))</f>
        <v/>
      </c>
      <c r="L4591" s="52">
        <f>IF(K4591="","",IF($P4591=1,0,N($E4591)*IFERROR(INDEX(Products!$D$8:$D$307,MATCH($D4591,Products!$A$8:$A$307,0)),0)))</f>
        <v/>
      </c>
      <c r="M4591" s="52">
        <f>IF(OR(K4591="",$O4591=0),IF(K4591="","",0),IF($P4591=1,0,K4591*(N(INDEX(Settings!$E$11:$E$18,$O4591))+N(INDEX(Settings!$G$11:$G$18,$O4591)))+N(INDEX(Settings!$F$11:$F$18,$O4591))))</f>
        <v/>
      </c>
      <c r="N4591" s="53">
        <f>IF(K4591="","",K4591-L4591-M4591-N($I4591)-$P4591*N(Settings!$D$20))</f>
        <v/>
      </c>
      <c r="O4591">
        <f>IF($C4591="",0,IFERROR(MATCH($C4591,Settings!$D$11:$D$18,0),0))</f>
        <v/>
      </c>
      <c r="P4591">
        <f>IF(LOWER(TRIM($J4591&amp;""))="x",1,0)</f>
        <v/>
      </c>
    </row>
    <row r="4592">
      <c r="A4592" s="49" t="n"/>
      <c r="B4592" s="50" t="n"/>
      <c r="C4592" s="50" t="n"/>
      <c r="D4592" s="50" t="n"/>
      <c r="E4592" s="50" t="n"/>
      <c r="F4592" s="51" t="n"/>
      <c r="G4592" s="51" t="n"/>
      <c r="H4592" s="51" t="n"/>
      <c r="I4592" s="51" t="n"/>
      <c r="J4592" s="50" t="n"/>
      <c r="K4592" s="52">
        <f>IF(OR($A4592="",$E4592=""),"",IF($P4592=1,0,N($E4592)*N($F4592)-N($G4592)+N($H4592)))</f>
        <v/>
      </c>
      <c r="L4592" s="52">
        <f>IF(K4592="","",IF($P4592=1,0,N($E4592)*IFERROR(INDEX(Products!$D$8:$D$307,MATCH($D4592,Products!$A$8:$A$307,0)),0)))</f>
        <v/>
      </c>
      <c r="M4592" s="52">
        <f>IF(OR(K4592="",$O4592=0),IF(K4592="","",0),IF($P4592=1,0,K4592*(N(INDEX(Settings!$E$11:$E$18,$O4592))+N(INDEX(Settings!$G$11:$G$18,$O4592)))+N(INDEX(Settings!$F$11:$F$18,$O4592))))</f>
        <v/>
      </c>
      <c r="N4592" s="53">
        <f>IF(K4592="","",K4592-L4592-M4592-N($I4592)-$P4592*N(Settings!$D$20))</f>
        <v/>
      </c>
      <c r="O4592">
        <f>IF($C4592="",0,IFERROR(MATCH($C4592,Settings!$D$11:$D$18,0),0))</f>
        <v/>
      </c>
      <c r="P4592">
        <f>IF(LOWER(TRIM($J4592&amp;""))="x",1,0)</f>
        <v/>
      </c>
    </row>
    <row r="4593">
      <c r="A4593" s="49" t="n"/>
      <c r="B4593" s="50" t="n"/>
      <c r="C4593" s="50" t="n"/>
      <c r="D4593" s="50" t="n"/>
      <c r="E4593" s="50" t="n"/>
      <c r="F4593" s="51" t="n"/>
      <c r="G4593" s="51" t="n"/>
      <c r="H4593" s="51" t="n"/>
      <c r="I4593" s="51" t="n"/>
      <c r="J4593" s="50" t="n"/>
      <c r="K4593" s="52">
        <f>IF(OR($A4593="",$E4593=""),"",IF($P4593=1,0,N($E4593)*N($F4593)-N($G4593)+N($H4593)))</f>
        <v/>
      </c>
      <c r="L4593" s="52">
        <f>IF(K4593="","",IF($P4593=1,0,N($E4593)*IFERROR(INDEX(Products!$D$8:$D$307,MATCH($D4593,Products!$A$8:$A$307,0)),0)))</f>
        <v/>
      </c>
      <c r="M4593" s="52">
        <f>IF(OR(K4593="",$O4593=0),IF(K4593="","",0),IF($P4593=1,0,K4593*(N(INDEX(Settings!$E$11:$E$18,$O4593))+N(INDEX(Settings!$G$11:$G$18,$O4593)))+N(INDEX(Settings!$F$11:$F$18,$O4593))))</f>
        <v/>
      </c>
      <c r="N4593" s="53">
        <f>IF(K4593="","",K4593-L4593-M4593-N($I4593)-$P4593*N(Settings!$D$20))</f>
        <v/>
      </c>
      <c r="O4593">
        <f>IF($C4593="",0,IFERROR(MATCH($C4593,Settings!$D$11:$D$18,0),0))</f>
        <v/>
      </c>
      <c r="P4593">
        <f>IF(LOWER(TRIM($J4593&amp;""))="x",1,0)</f>
        <v/>
      </c>
    </row>
    <row r="4594">
      <c r="A4594" s="49" t="n"/>
      <c r="B4594" s="50" t="n"/>
      <c r="C4594" s="50" t="n"/>
      <c r="D4594" s="50" t="n"/>
      <c r="E4594" s="50" t="n"/>
      <c r="F4594" s="51" t="n"/>
      <c r="G4594" s="51" t="n"/>
      <c r="H4594" s="51" t="n"/>
      <c r="I4594" s="51" t="n"/>
      <c r="J4594" s="50" t="n"/>
      <c r="K4594" s="52">
        <f>IF(OR($A4594="",$E4594=""),"",IF($P4594=1,0,N($E4594)*N($F4594)-N($G4594)+N($H4594)))</f>
        <v/>
      </c>
      <c r="L4594" s="52">
        <f>IF(K4594="","",IF($P4594=1,0,N($E4594)*IFERROR(INDEX(Products!$D$8:$D$307,MATCH($D4594,Products!$A$8:$A$307,0)),0)))</f>
        <v/>
      </c>
      <c r="M4594" s="52">
        <f>IF(OR(K4594="",$O4594=0),IF(K4594="","",0),IF($P4594=1,0,K4594*(N(INDEX(Settings!$E$11:$E$18,$O4594))+N(INDEX(Settings!$G$11:$G$18,$O4594)))+N(INDEX(Settings!$F$11:$F$18,$O4594))))</f>
        <v/>
      </c>
      <c r="N4594" s="53">
        <f>IF(K4594="","",K4594-L4594-M4594-N($I4594)-$P4594*N(Settings!$D$20))</f>
        <v/>
      </c>
      <c r="O4594">
        <f>IF($C4594="",0,IFERROR(MATCH($C4594,Settings!$D$11:$D$18,0),0))</f>
        <v/>
      </c>
      <c r="P4594">
        <f>IF(LOWER(TRIM($J4594&amp;""))="x",1,0)</f>
        <v/>
      </c>
    </row>
    <row r="4595">
      <c r="A4595" s="49" t="n"/>
      <c r="B4595" s="50" t="n"/>
      <c r="C4595" s="50" t="n"/>
      <c r="D4595" s="50" t="n"/>
      <c r="E4595" s="50" t="n"/>
      <c r="F4595" s="51" t="n"/>
      <c r="G4595" s="51" t="n"/>
      <c r="H4595" s="51" t="n"/>
      <c r="I4595" s="51" t="n"/>
      <c r="J4595" s="50" t="n"/>
      <c r="K4595" s="52">
        <f>IF(OR($A4595="",$E4595=""),"",IF($P4595=1,0,N($E4595)*N($F4595)-N($G4595)+N($H4595)))</f>
        <v/>
      </c>
      <c r="L4595" s="52">
        <f>IF(K4595="","",IF($P4595=1,0,N($E4595)*IFERROR(INDEX(Products!$D$8:$D$307,MATCH($D4595,Products!$A$8:$A$307,0)),0)))</f>
        <v/>
      </c>
      <c r="M4595" s="52">
        <f>IF(OR(K4595="",$O4595=0),IF(K4595="","",0),IF($P4595=1,0,K4595*(N(INDEX(Settings!$E$11:$E$18,$O4595))+N(INDEX(Settings!$G$11:$G$18,$O4595)))+N(INDEX(Settings!$F$11:$F$18,$O4595))))</f>
        <v/>
      </c>
      <c r="N4595" s="53">
        <f>IF(K4595="","",K4595-L4595-M4595-N($I4595)-$P4595*N(Settings!$D$20))</f>
        <v/>
      </c>
      <c r="O4595">
        <f>IF($C4595="",0,IFERROR(MATCH($C4595,Settings!$D$11:$D$18,0),0))</f>
        <v/>
      </c>
      <c r="P4595">
        <f>IF(LOWER(TRIM($J4595&amp;""))="x",1,0)</f>
        <v/>
      </c>
    </row>
    <row r="4596">
      <c r="A4596" s="49" t="n"/>
      <c r="B4596" s="50" t="n"/>
      <c r="C4596" s="50" t="n"/>
      <c r="D4596" s="50" t="n"/>
      <c r="E4596" s="50" t="n"/>
      <c r="F4596" s="51" t="n"/>
      <c r="G4596" s="51" t="n"/>
      <c r="H4596" s="51" t="n"/>
      <c r="I4596" s="51" t="n"/>
      <c r="J4596" s="50" t="n"/>
      <c r="K4596" s="52">
        <f>IF(OR($A4596="",$E4596=""),"",IF($P4596=1,0,N($E4596)*N($F4596)-N($G4596)+N($H4596)))</f>
        <v/>
      </c>
      <c r="L4596" s="52">
        <f>IF(K4596="","",IF($P4596=1,0,N($E4596)*IFERROR(INDEX(Products!$D$8:$D$307,MATCH($D4596,Products!$A$8:$A$307,0)),0)))</f>
        <v/>
      </c>
      <c r="M4596" s="52">
        <f>IF(OR(K4596="",$O4596=0),IF(K4596="","",0),IF($P4596=1,0,K4596*(N(INDEX(Settings!$E$11:$E$18,$O4596))+N(INDEX(Settings!$G$11:$G$18,$O4596)))+N(INDEX(Settings!$F$11:$F$18,$O4596))))</f>
        <v/>
      </c>
      <c r="N4596" s="53">
        <f>IF(K4596="","",K4596-L4596-M4596-N($I4596)-$P4596*N(Settings!$D$20))</f>
        <v/>
      </c>
      <c r="O4596">
        <f>IF($C4596="",0,IFERROR(MATCH($C4596,Settings!$D$11:$D$18,0),0))</f>
        <v/>
      </c>
      <c r="P4596">
        <f>IF(LOWER(TRIM($J4596&amp;""))="x",1,0)</f>
        <v/>
      </c>
    </row>
    <row r="4597">
      <c r="A4597" s="49" t="n"/>
      <c r="B4597" s="50" t="n"/>
      <c r="C4597" s="50" t="n"/>
      <c r="D4597" s="50" t="n"/>
      <c r="E4597" s="50" t="n"/>
      <c r="F4597" s="51" t="n"/>
      <c r="G4597" s="51" t="n"/>
      <c r="H4597" s="51" t="n"/>
      <c r="I4597" s="51" t="n"/>
      <c r="J4597" s="50" t="n"/>
      <c r="K4597" s="52">
        <f>IF(OR($A4597="",$E4597=""),"",IF($P4597=1,0,N($E4597)*N($F4597)-N($G4597)+N($H4597)))</f>
        <v/>
      </c>
      <c r="L4597" s="52">
        <f>IF(K4597="","",IF($P4597=1,0,N($E4597)*IFERROR(INDEX(Products!$D$8:$D$307,MATCH($D4597,Products!$A$8:$A$307,0)),0)))</f>
        <v/>
      </c>
      <c r="M4597" s="52">
        <f>IF(OR(K4597="",$O4597=0),IF(K4597="","",0),IF($P4597=1,0,K4597*(N(INDEX(Settings!$E$11:$E$18,$O4597))+N(INDEX(Settings!$G$11:$G$18,$O4597)))+N(INDEX(Settings!$F$11:$F$18,$O4597))))</f>
        <v/>
      </c>
      <c r="N4597" s="53">
        <f>IF(K4597="","",K4597-L4597-M4597-N($I4597)-$P4597*N(Settings!$D$20))</f>
        <v/>
      </c>
      <c r="O4597">
        <f>IF($C4597="",0,IFERROR(MATCH($C4597,Settings!$D$11:$D$18,0),0))</f>
        <v/>
      </c>
      <c r="P4597">
        <f>IF(LOWER(TRIM($J4597&amp;""))="x",1,0)</f>
        <v/>
      </c>
    </row>
    <row r="4598">
      <c r="A4598" s="49" t="n"/>
      <c r="B4598" s="50" t="n"/>
      <c r="C4598" s="50" t="n"/>
      <c r="D4598" s="50" t="n"/>
      <c r="E4598" s="50" t="n"/>
      <c r="F4598" s="51" t="n"/>
      <c r="G4598" s="51" t="n"/>
      <c r="H4598" s="51" t="n"/>
      <c r="I4598" s="51" t="n"/>
      <c r="J4598" s="50" t="n"/>
      <c r="K4598" s="52">
        <f>IF(OR($A4598="",$E4598=""),"",IF($P4598=1,0,N($E4598)*N($F4598)-N($G4598)+N($H4598)))</f>
        <v/>
      </c>
      <c r="L4598" s="52">
        <f>IF(K4598="","",IF($P4598=1,0,N($E4598)*IFERROR(INDEX(Products!$D$8:$D$307,MATCH($D4598,Products!$A$8:$A$307,0)),0)))</f>
        <v/>
      </c>
      <c r="M4598" s="52">
        <f>IF(OR(K4598="",$O4598=0),IF(K4598="","",0),IF($P4598=1,0,K4598*(N(INDEX(Settings!$E$11:$E$18,$O4598))+N(INDEX(Settings!$G$11:$G$18,$O4598)))+N(INDEX(Settings!$F$11:$F$18,$O4598))))</f>
        <v/>
      </c>
      <c r="N4598" s="53">
        <f>IF(K4598="","",K4598-L4598-M4598-N($I4598)-$P4598*N(Settings!$D$20))</f>
        <v/>
      </c>
      <c r="O4598">
        <f>IF($C4598="",0,IFERROR(MATCH($C4598,Settings!$D$11:$D$18,0),0))</f>
        <v/>
      </c>
      <c r="P4598">
        <f>IF(LOWER(TRIM($J4598&amp;""))="x",1,0)</f>
        <v/>
      </c>
    </row>
    <row r="4599">
      <c r="A4599" s="49" t="n"/>
      <c r="B4599" s="50" t="n"/>
      <c r="C4599" s="50" t="n"/>
      <c r="D4599" s="50" t="n"/>
      <c r="E4599" s="50" t="n"/>
      <c r="F4599" s="51" t="n"/>
      <c r="G4599" s="51" t="n"/>
      <c r="H4599" s="51" t="n"/>
      <c r="I4599" s="51" t="n"/>
      <c r="J4599" s="50" t="n"/>
      <c r="K4599" s="52">
        <f>IF(OR($A4599="",$E4599=""),"",IF($P4599=1,0,N($E4599)*N($F4599)-N($G4599)+N($H4599)))</f>
        <v/>
      </c>
      <c r="L4599" s="52">
        <f>IF(K4599="","",IF($P4599=1,0,N($E4599)*IFERROR(INDEX(Products!$D$8:$D$307,MATCH($D4599,Products!$A$8:$A$307,0)),0)))</f>
        <v/>
      </c>
      <c r="M4599" s="52">
        <f>IF(OR(K4599="",$O4599=0),IF(K4599="","",0),IF($P4599=1,0,K4599*(N(INDEX(Settings!$E$11:$E$18,$O4599))+N(INDEX(Settings!$G$11:$G$18,$O4599)))+N(INDEX(Settings!$F$11:$F$18,$O4599))))</f>
        <v/>
      </c>
      <c r="N4599" s="53">
        <f>IF(K4599="","",K4599-L4599-M4599-N($I4599)-$P4599*N(Settings!$D$20))</f>
        <v/>
      </c>
      <c r="O4599">
        <f>IF($C4599="",0,IFERROR(MATCH($C4599,Settings!$D$11:$D$18,0),0))</f>
        <v/>
      </c>
      <c r="P4599">
        <f>IF(LOWER(TRIM($J4599&amp;""))="x",1,0)</f>
        <v/>
      </c>
    </row>
    <row r="4600">
      <c r="A4600" s="49" t="n"/>
      <c r="B4600" s="50" t="n"/>
      <c r="C4600" s="50" t="n"/>
      <c r="D4600" s="50" t="n"/>
      <c r="E4600" s="50" t="n"/>
      <c r="F4600" s="51" t="n"/>
      <c r="G4600" s="51" t="n"/>
      <c r="H4600" s="51" t="n"/>
      <c r="I4600" s="51" t="n"/>
      <c r="J4600" s="50" t="n"/>
      <c r="K4600" s="52">
        <f>IF(OR($A4600="",$E4600=""),"",IF($P4600=1,0,N($E4600)*N($F4600)-N($G4600)+N($H4600)))</f>
        <v/>
      </c>
      <c r="L4600" s="52">
        <f>IF(K4600="","",IF($P4600=1,0,N($E4600)*IFERROR(INDEX(Products!$D$8:$D$307,MATCH($D4600,Products!$A$8:$A$307,0)),0)))</f>
        <v/>
      </c>
      <c r="M4600" s="52">
        <f>IF(OR(K4600="",$O4600=0),IF(K4600="","",0),IF($P4600=1,0,K4600*(N(INDEX(Settings!$E$11:$E$18,$O4600))+N(INDEX(Settings!$G$11:$G$18,$O4600)))+N(INDEX(Settings!$F$11:$F$18,$O4600))))</f>
        <v/>
      </c>
      <c r="N4600" s="53">
        <f>IF(K4600="","",K4600-L4600-M4600-N($I4600)-$P4600*N(Settings!$D$20))</f>
        <v/>
      </c>
      <c r="O4600">
        <f>IF($C4600="",0,IFERROR(MATCH($C4600,Settings!$D$11:$D$18,0),0))</f>
        <v/>
      </c>
      <c r="P4600">
        <f>IF(LOWER(TRIM($J4600&amp;""))="x",1,0)</f>
        <v/>
      </c>
    </row>
    <row r="4601">
      <c r="A4601" s="49" t="n"/>
      <c r="B4601" s="50" t="n"/>
      <c r="C4601" s="50" t="n"/>
      <c r="D4601" s="50" t="n"/>
      <c r="E4601" s="50" t="n"/>
      <c r="F4601" s="51" t="n"/>
      <c r="G4601" s="51" t="n"/>
      <c r="H4601" s="51" t="n"/>
      <c r="I4601" s="51" t="n"/>
      <c r="J4601" s="50" t="n"/>
      <c r="K4601" s="52">
        <f>IF(OR($A4601="",$E4601=""),"",IF($P4601=1,0,N($E4601)*N($F4601)-N($G4601)+N($H4601)))</f>
        <v/>
      </c>
      <c r="L4601" s="52">
        <f>IF(K4601="","",IF($P4601=1,0,N($E4601)*IFERROR(INDEX(Products!$D$8:$D$307,MATCH($D4601,Products!$A$8:$A$307,0)),0)))</f>
        <v/>
      </c>
      <c r="M4601" s="52">
        <f>IF(OR(K4601="",$O4601=0),IF(K4601="","",0),IF($P4601=1,0,K4601*(N(INDEX(Settings!$E$11:$E$18,$O4601))+N(INDEX(Settings!$G$11:$G$18,$O4601)))+N(INDEX(Settings!$F$11:$F$18,$O4601))))</f>
        <v/>
      </c>
      <c r="N4601" s="53">
        <f>IF(K4601="","",K4601-L4601-M4601-N($I4601)-$P4601*N(Settings!$D$20))</f>
        <v/>
      </c>
      <c r="O4601">
        <f>IF($C4601="",0,IFERROR(MATCH($C4601,Settings!$D$11:$D$18,0),0))</f>
        <v/>
      </c>
      <c r="P4601">
        <f>IF(LOWER(TRIM($J4601&amp;""))="x",1,0)</f>
        <v/>
      </c>
    </row>
    <row r="4602">
      <c r="A4602" s="49" t="n"/>
      <c r="B4602" s="50" t="n"/>
      <c r="C4602" s="50" t="n"/>
      <c r="D4602" s="50" t="n"/>
      <c r="E4602" s="50" t="n"/>
      <c r="F4602" s="51" t="n"/>
      <c r="G4602" s="51" t="n"/>
      <c r="H4602" s="51" t="n"/>
      <c r="I4602" s="51" t="n"/>
      <c r="J4602" s="50" t="n"/>
      <c r="K4602" s="52">
        <f>IF(OR($A4602="",$E4602=""),"",IF($P4602=1,0,N($E4602)*N($F4602)-N($G4602)+N($H4602)))</f>
        <v/>
      </c>
      <c r="L4602" s="52">
        <f>IF(K4602="","",IF($P4602=1,0,N($E4602)*IFERROR(INDEX(Products!$D$8:$D$307,MATCH($D4602,Products!$A$8:$A$307,0)),0)))</f>
        <v/>
      </c>
      <c r="M4602" s="52">
        <f>IF(OR(K4602="",$O4602=0),IF(K4602="","",0),IF($P4602=1,0,K4602*(N(INDEX(Settings!$E$11:$E$18,$O4602))+N(INDEX(Settings!$G$11:$G$18,$O4602)))+N(INDEX(Settings!$F$11:$F$18,$O4602))))</f>
        <v/>
      </c>
      <c r="N4602" s="53">
        <f>IF(K4602="","",K4602-L4602-M4602-N($I4602)-$P4602*N(Settings!$D$20))</f>
        <v/>
      </c>
      <c r="O4602">
        <f>IF($C4602="",0,IFERROR(MATCH($C4602,Settings!$D$11:$D$18,0),0))</f>
        <v/>
      </c>
      <c r="P4602">
        <f>IF(LOWER(TRIM($J4602&amp;""))="x",1,0)</f>
        <v/>
      </c>
    </row>
    <row r="4603">
      <c r="A4603" s="49" t="n"/>
      <c r="B4603" s="50" t="n"/>
      <c r="C4603" s="50" t="n"/>
      <c r="D4603" s="50" t="n"/>
      <c r="E4603" s="50" t="n"/>
      <c r="F4603" s="51" t="n"/>
      <c r="G4603" s="51" t="n"/>
      <c r="H4603" s="51" t="n"/>
      <c r="I4603" s="51" t="n"/>
      <c r="J4603" s="50" t="n"/>
      <c r="K4603" s="52">
        <f>IF(OR($A4603="",$E4603=""),"",IF($P4603=1,0,N($E4603)*N($F4603)-N($G4603)+N($H4603)))</f>
        <v/>
      </c>
      <c r="L4603" s="52">
        <f>IF(K4603="","",IF($P4603=1,0,N($E4603)*IFERROR(INDEX(Products!$D$8:$D$307,MATCH($D4603,Products!$A$8:$A$307,0)),0)))</f>
        <v/>
      </c>
      <c r="M4603" s="52">
        <f>IF(OR(K4603="",$O4603=0),IF(K4603="","",0),IF($P4603=1,0,K4603*(N(INDEX(Settings!$E$11:$E$18,$O4603))+N(INDEX(Settings!$G$11:$G$18,$O4603)))+N(INDEX(Settings!$F$11:$F$18,$O4603))))</f>
        <v/>
      </c>
      <c r="N4603" s="53">
        <f>IF(K4603="","",K4603-L4603-M4603-N($I4603)-$P4603*N(Settings!$D$20))</f>
        <v/>
      </c>
      <c r="O4603">
        <f>IF($C4603="",0,IFERROR(MATCH($C4603,Settings!$D$11:$D$18,0),0))</f>
        <v/>
      </c>
      <c r="P4603">
        <f>IF(LOWER(TRIM($J4603&amp;""))="x",1,0)</f>
        <v/>
      </c>
    </row>
    <row r="4604">
      <c r="A4604" s="49" t="n"/>
      <c r="B4604" s="50" t="n"/>
      <c r="C4604" s="50" t="n"/>
      <c r="D4604" s="50" t="n"/>
      <c r="E4604" s="50" t="n"/>
      <c r="F4604" s="51" t="n"/>
      <c r="G4604" s="51" t="n"/>
      <c r="H4604" s="51" t="n"/>
      <c r="I4604" s="51" t="n"/>
      <c r="J4604" s="50" t="n"/>
      <c r="K4604" s="52">
        <f>IF(OR($A4604="",$E4604=""),"",IF($P4604=1,0,N($E4604)*N($F4604)-N($G4604)+N($H4604)))</f>
        <v/>
      </c>
      <c r="L4604" s="52">
        <f>IF(K4604="","",IF($P4604=1,0,N($E4604)*IFERROR(INDEX(Products!$D$8:$D$307,MATCH($D4604,Products!$A$8:$A$307,0)),0)))</f>
        <v/>
      </c>
      <c r="M4604" s="52">
        <f>IF(OR(K4604="",$O4604=0),IF(K4604="","",0),IF($P4604=1,0,K4604*(N(INDEX(Settings!$E$11:$E$18,$O4604))+N(INDEX(Settings!$G$11:$G$18,$O4604)))+N(INDEX(Settings!$F$11:$F$18,$O4604))))</f>
        <v/>
      </c>
      <c r="N4604" s="53">
        <f>IF(K4604="","",K4604-L4604-M4604-N($I4604)-$P4604*N(Settings!$D$20))</f>
        <v/>
      </c>
      <c r="O4604">
        <f>IF($C4604="",0,IFERROR(MATCH($C4604,Settings!$D$11:$D$18,0),0))</f>
        <v/>
      </c>
      <c r="P4604">
        <f>IF(LOWER(TRIM($J4604&amp;""))="x",1,0)</f>
        <v/>
      </c>
    </row>
    <row r="4605">
      <c r="A4605" s="49" t="n"/>
      <c r="B4605" s="50" t="n"/>
      <c r="C4605" s="50" t="n"/>
      <c r="D4605" s="50" t="n"/>
      <c r="E4605" s="50" t="n"/>
      <c r="F4605" s="51" t="n"/>
      <c r="G4605" s="51" t="n"/>
      <c r="H4605" s="51" t="n"/>
      <c r="I4605" s="51" t="n"/>
      <c r="J4605" s="50" t="n"/>
      <c r="K4605" s="52">
        <f>IF(OR($A4605="",$E4605=""),"",IF($P4605=1,0,N($E4605)*N($F4605)-N($G4605)+N($H4605)))</f>
        <v/>
      </c>
      <c r="L4605" s="52">
        <f>IF(K4605="","",IF($P4605=1,0,N($E4605)*IFERROR(INDEX(Products!$D$8:$D$307,MATCH($D4605,Products!$A$8:$A$307,0)),0)))</f>
        <v/>
      </c>
      <c r="M4605" s="52">
        <f>IF(OR(K4605="",$O4605=0),IF(K4605="","",0),IF($P4605=1,0,K4605*(N(INDEX(Settings!$E$11:$E$18,$O4605))+N(INDEX(Settings!$G$11:$G$18,$O4605)))+N(INDEX(Settings!$F$11:$F$18,$O4605))))</f>
        <v/>
      </c>
      <c r="N4605" s="53">
        <f>IF(K4605="","",K4605-L4605-M4605-N($I4605)-$P4605*N(Settings!$D$20))</f>
        <v/>
      </c>
      <c r="O4605">
        <f>IF($C4605="",0,IFERROR(MATCH($C4605,Settings!$D$11:$D$18,0),0))</f>
        <v/>
      </c>
      <c r="P4605">
        <f>IF(LOWER(TRIM($J4605&amp;""))="x",1,0)</f>
        <v/>
      </c>
    </row>
    <row r="4606">
      <c r="A4606" s="49" t="n"/>
      <c r="B4606" s="50" t="n"/>
      <c r="C4606" s="50" t="n"/>
      <c r="D4606" s="50" t="n"/>
      <c r="E4606" s="50" t="n"/>
      <c r="F4606" s="51" t="n"/>
      <c r="G4606" s="51" t="n"/>
      <c r="H4606" s="51" t="n"/>
      <c r="I4606" s="51" t="n"/>
      <c r="J4606" s="50" t="n"/>
      <c r="K4606" s="52">
        <f>IF(OR($A4606="",$E4606=""),"",IF($P4606=1,0,N($E4606)*N($F4606)-N($G4606)+N($H4606)))</f>
        <v/>
      </c>
      <c r="L4606" s="52">
        <f>IF(K4606="","",IF($P4606=1,0,N($E4606)*IFERROR(INDEX(Products!$D$8:$D$307,MATCH($D4606,Products!$A$8:$A$307,0)),0)))</f>
        <v/>
      </c>
      <c r="M4606" s="52">
        <f>IF(OR(K4606="",$O4606=0),IF(K4606="","",0),IF($P4606=1,0,K4606*(N(INDEX(Settings!$E$11:$E$18,$O4606))+N(INDEX(Settings!$G$11:$G$18,$O4606)))+N(INDEX(Settings!$F$11:$F$18,$O4606))))</f>
        <v/>
      </c>
      <c r="N4606" s="53">
        <f>IF(K4606="","",K4606-L4606-M4606-N($I4606)-$P4606*N(Settings!$D$20))</f>
        <v/>
      </c>
      <c r="O4606">
        <f>IF($C4606="",0,IFERROR(MATCH($C4606,Settings!$D$11:$D$18,0),0))</f>
        <v/>
      </c>
      <c r="P4606">
        <f>IF(LOWER(TRIM($J4606&amp;""))="x",1,0)</f>
        <v/>
      </c>
    </row>
    <row r="4607">
      <c r="A4607" s="49" t="n"/>
      <c r="B4607" s="50" t="n"/>
      <c r="C4607" s="50" t="n"/>
      <c r="D4607" s="50" t="n"/>
      <c r="E4607" s="50" t="n"/>
      <c r="F4607" s="51" t="n"/>
      <c r="G4607" s="51" t="n"/>
      <c r="H4607" s="51" t="n"/>
      <c r="I4607" s="51" t="n"/>
      <c r="J4607" s="50" t="n"/>
      <c r="K4607" s="52">
        <f>IF(OR($A4607="",$E4607=""),"",IF($P4607=1,0,N($E4607)*N($F4607)-N($G4607)+N($H4607)))</f>
        <v/>
      </c>
      <c r="L4607" s="52">
        <f>IF(K4607="","",IF($P4607=1,0,N($E4607)*IFERROR(INDEX(Products!$D$8:$D$307,MATCH($D4607,Products!$A$8:$A$307,0)),0)))</f>
        <v/>
      </c>
      <c r="M4607" s="52">
        <f>IF(OR(K4607="",$O4607=0),IF(K4607="","",0),IF($P4607=1,0,K4607*(N(INDEX(Settings!$E$11:$E$18,$O4607))+N(INDEX(Settings!$G$11:$G$18,$O4607)))+N(INDEX(Settings!$F$11:$F$18,$O4607))))</f>
        <v/>
      </c>
      <c r="N4607" s="53">
        <f>IF(K4607="","",K4607-L4607-M4607-N($I4607)-$P4607*N(Settings!$D$20))</f>
        <v/>
      </c>
      <c r="O4607">
        <f>IF($C4607="",0,IFERROR(MATCH($C4607,Settings!$D$11:$D$18,0),0))</f>
        <v/>
      </c>
      <c r="P4607">
        <f>IF(LOWER(TRIM($J4607&amp;""))="x",1,0)</f>
        <v/>
      </c>
    </row>
    <row r="4608">
      <c r="A4608" s="49" t="n"/>
      <c r="B4608" s="50" t="n"/>
      <c r="C4608" s="50" t="n"/>
      <c r="D4608" s="50" t="n"/>
      <c r="E4608" s="50" t="n"/>
      <c r="F4608" s="51" t="n"/>
      <c r="G4608" s="51" t="n"/>
      <c r="H4608" s="51" t="n"/>
      <c r="I4608" s="51" t="n"/>
      <c r="J4608" s="50" t="n"/>
      <c r="K4608" s="52">
        <f>IF(OR($A4608="",$E4608=""),"",IF($P4608=1,0,N($E4608)*N($F4608)-N($G4608)+N($H4608)))</f>
        <v/>
      </c>
      <c r="L4608" s="52">
        <f>IF(K4608="","",IF($P4608=1,0,N($E4608)*IFERROR(INDEX(Products!$D$8:$D$307,MATCH($D4608,Products!$A$8:$A$307,0)),0)))</f>
        <v/>
      </c>
      <c r="M4608" s="52">
        <f>IF(OR(K4608="",$O4608=0),IF(K4608="","",0),IF($P4608=1,0,K4608*(N(INDEX(Settings!$E$11:$E$18,$O4608))+N(INDEX(Settings!$G$11:$G$18,$O4608)))+N(INDEX(Settings!$F$11:$F$18,$O4608))))</f>
        <v/>
      </c>
      <c r="N4608" s="53">
        <f>IF(K4608="","",K4608-L4608-M4608-N($I4608)-$P4608*N(Settings!$D$20))</f>
        <v/>
      </c>
      <c r="O4608">
        <f>IF($C4608="",0,IFERROR(MATCH($C4608,Settings!$D$11:$D$18,0),0))</f>
        <v/>
      </c>
      <c r="P4608">
        <f>IF(LOWER(TRIM($J4608&amp;""))="x",1,0)</f>
        <v/>
      </c>
    </row>
    <row r="4609">
      <c r="A4609" s="49" t="n"/>
      <c r="B4609" s="50" t="n"/>
      <c r="C4609" s="50" t="n"/>
      <c r="D4609" s="50" t="n"/>
      <c r="E4609" s="50" t="n"/>
      <c r="F4609" s="51" t="n"/>
      <c r="G4609" s="51" t="n"/>
      <c r="H4609" s="51" t="n"/>
      <c r="I4609" s="51" t="n"/>
      <c r="J4609" s="50" t="n"/>
      <c r="K4609" s="52">
        <f>IF(OR($A4609="",$E4609=""),"",IF($P4609=1,0,N($E4609)*N($F4609)-N($G4609)+N($H4609)))</f>
        <v/>
      </c>
      <c r="L4609" s="52">
        <f>IF(K4609="","",IF($P4609=1,0,N($E4609)*IFERROR(INDEX(Products!$D$8:$D$307,MATCH($D4609,Products!$A$8:$A$307,0)),0)))</f>
        <v/>
      </c>
      <c r="M4609" s="52">
        <f>IF(OR(K4609="",$O4609=0),IF(K4609="","",0),IF($P4609=1,0,K4609*(N(INDEX(Settings!$E$11:$E$18,$O4609))+N(INDEX(Settings!$G$11:$G$18,$O4609)))+N(INDEX(Settings!$F$11:$F$18,$O4609))))</f>
        <v/>
      </c>
      <c r="N4609" s="53">
        <f>IF(K4609="","",K4609-L4609-M4609-N($I4609)-$P4609*N(Settings!$D$20))</f>
        <v/>
      </c>
      <c r="O4609">
        <f>IF($C4609="",0,IFERROR(MATCH($C4609,Settings!$D$11:$D$18,0),0))</f>
        <v/>
      </c>
      <c r="P4609">
        <f>IF(LOWER(TRIM($J4609&amp;""))="x",1,0)</f>
        <v/>
      </c>
    </row>
    <row r="4610">
      <c r="A4610" s="49" t="n"/>
      <c r="B4610" s="50" t="n"/>
      <c r="C4610" s="50" t="n"/>
      <c r="D4610" s="50" t="n"/>
      <c r="E4610" s="50" t="n"/>
      <c r="F4610" s="51" t="n"/>
      <c r="G4610" s="51" t="n"/>
      <c r="H4610" s="51" t="n"/>
      <c r="I4610" s="51" t="n"/>
      <c r="J4610" s="50" t="n"/>
      <c r="K4610" s="52">
        <f>IF(OR($A4610="",$E4610=""),"",IF($P4610=1,0,N($E4610)*N($F4610)-N($G4610)+N($H4610)))</f>
        <v/>
      </c>
      <c r="L4610" s="52">
        <f>IF(K4610="","",IF($P4610=1,0,N($E4610)*IFERROR(INDEX(Products!$D$8:$D$307,MATCH($D4610,Products!$A$8:$A$307,0)),0)))</f>
        <v/>
      </c>
      <c r="M4610" s="52">
        <f>IF(OR(K4610="",$O4610=0),IF(K4610="","",0),IF($P4610=1,0,K4610*(N(INDEX(Settings!$E$11:$E$18,$O4610))+N(INDEX(Settings!$G$11:$G$18,$O4610)))+N(INDEX(Settings!$F$11:$F$18,$O4610))))</f>
        <v/>
      </c>
      <c r="N4610" s="53">
        <f>IF(K4610="","",K4610-L4610-M4610-N($I4610)-$P4610*N(Settings!$D$20))</f>
        <v/>
      </c>
      <c r="O4610">
        <f>IF($C4610="",0,IFERROR(MATCH($C4610,Settings!$D$11:$D$18,0),0))</f>
        <v/>
      </c>
      <c r="P4610">
        <f>IF(LOWER(TRIM($J4610&amp;""))="x",1,0)</f>
        <v/>
      </c>
    </row>
    <row r="4611">
      <c r="A4611" s="49" t="n"/>
      <c r="B4611" s="50" t="n"/>
      <c r="C4611" s="50" t="n"/>
      <c r="D4611" s="50" t="n"/>
      <c r="E4611" s="50" t="n"/>
      <c r="F4611" s="51" t="n"/>
      <c r="G4611" s="51" t="n"/>
      <c r="H4611" s="51" t="n"/>
      <c r="I4611" s="51" t="n"/>
      <c r="J4611" s="50" t="n"/>
      <c r="K4611" s="52">
        <f>IF(OR($A4611="",$E4611=""),"",IF($P4611=1,0,N($E4611)*N($F4611)-N($G4611)+N($H4611)))</f>
        <v/>
      </c>
      <c r="L4611" s="52">
        <f>IF(K4611="","",IF($P4611=1,0,N($E4611)*IFERROR(INDEX(Products!$D$8:$D$307,MATCH($D4611,Products!$A$8:$A$307,0)),0)))</f>
        <v/>
      </c>
      <c r="M4611" s="52">
        <f>IF(OR(K4611="",$O4611=0),IF(K4611="","",0),IF($P4611=1,0,K4611*(N(INDEX(Settings!$E$11:$E$18,$O4611))+N(INDEX(Settings!$G$11:$G$18,$O4611)))+N(INDEX(Settings!$F$11:$F$18,$O4611))))</f>
        <v/>
      </c>
      <c r="N4611" s="53">
        <f>IF(K4611="","",K4611-L4611-M4611-N($I4611)-$P4611*N(Settings!$D$20))</f>
        <v/>
      </c>
      <c r="O4611">
        <f>IF($C4611="",0,IFERROR(MATCH($C4611,Settings!$D$11:$D$18,0),0))</f>
        <v/>
      </c>
      <c r="P4611">
        <f>IF(LOWER(TRIM($J4611&amp;""))="x",1,0)</f>
        <v/>
      </c>
    </row>
    <row r="4612">
      <c r="A4612" s="49" t="n"/>
      <c r="B4612" s="50" t="n"/>
      <c r="C4612" s="50" t="n"/>
      <c r="D4612" s="50" t="n"/>
      <c r="E4612" s="50" t="n"/>
      <c r="F4612" s="51" t="n"/>
      <c r="G4612" s="51" t="n"/>
      <c r="H4612" s="51" t="n"/>
      <c r="I4612" s="51" t="n"/>
      <c r="J4612" s="50" t="n"/>
      <c r="K4612" s="52">
        <f>IF(OR($A4612="",$E4612=""),"",IF($P4612=1,0,N($E4612)*N($F4612)-N($G4612)+N($H4612)))</f>
        <v/>
      </c>
      <c r="L4612" s="52">
        <f>IF(K4612="","",IF($P4612=1,0,N($E4612)*IFERROR(INDEX(Products!$D$8:$D$307,MATCH($D4612,Products!$A$8:$A$307,0)),0)))</f>
        <v/>
      </c>
      <c r="M4612" s="52">
        <f>IF(OR(K4612="",$O4612=0),IF(K4612="","",0),IF($P4612=1,0,K4612*(N(INDEX(Settings!$E$11:$E$18,$O4612))+N(INDEX(Settings!$G$11:$G$18,$O4612)))+N(INDEX(Settings!$F$11:$F$18,$O4612))))</f>
        <v/>
      </c>
      <c r="N4612" s="53">
        <f>IF(K4612="","",K4612-L4612-M4612-N($I4612)-$P4612*N(Settings!$D$20))</f>
        <v/>
      </c>
      <c r="O4612">
        <f>IF($C4612="",0,IFERROR(MATCH($C4612,Settings!$D$11:$D$18,0),0))</f>
        <v/>
      </c>
      <c r="P4612">
        <f>IF(LOWER(TRIM($J4612&amp;""))="x",1,0)</f>
        <v/>
      </c>
    </row>
    <row r="4613">
      <c r="A4613" s="49" t="n"/>
      <c r="B4613" s="50" t="n"/>
      <c r="C4613" s="50" t="n"/>
      <c r="D4613" s="50" t="n"/>
      <c r="E4613" s="50" t="n"/>
      <c r="F4613" s="51" t="n"/>
      <c r="G4613" s="51" t="n"/>
      <c r="H4613" s="51" t="n"/>
      <c r="I4613" s="51" t="n"/>
      <c r="J4613" s="50" t="n"/>
      <c r="K4613" s="52">
        <f>IF(OR($A4613="",$E4613=""),"",IF($P4613=1,0,N($E4613)*N($F4613)-N($G4613)+N($H4613)))</f>
        <v/>
      </c>
      <c r="L4613" s="52">
        <f>IF(K4613="","",IF($P4613=1,0,N($E4613)*IFERROR(INDEX(Products!$D$8:$D$307,MATCH($D4613,Products!$A$8:$A$307,0)),0)))</f>
        <v/>
      </c>
      <c r="M4613" s="52">
        <f>IF(OR(K4613="",$O4613=0),IF(K4613="","",0),IF($P4613=1,0,K4613*(N(INDEX(Settings!$E$11:$E$18,$O4613))+N(INDEX(Settings!$G$11:$G$18,$O4613)))+N(INDEX(Settings!$F$11:$F$18,$O4613))))</f>
        <v/>
      </c>
      <c r="N4613" s="53">
        <f>IF(K4613="","",K4613-L4613-M4613-N($I4613)-$P4613*N(Settings!$D$20))</f>
        <v/>
      </c>
      <c r="O4613">
        <f>IF($C4613="",0,IFERROR(MATCH($C4613,Settings!$D$11:$D$18,0),0))</f>
        <v/>
      </c>
      <c r="P4613">
        <f>IF(LOWER(TRIM($J4613&amp;""))="x",1,0)</f>
        <v/>
      </c>
    </row>
    <row r="4614">
      <c r="A4614" s="49" t="n"/>
      <c r="B4614" s="50" t="n"/>
      <c r="C4614" s="50" t="n"/>
      <c r="D4614" s="50" t="n"/>
      <c r="E4614" s="50" t="n"/>
      <c r="F4614" s="51" t="n"/>
      <c r="G4614" s="51" t="n"/>
      <c r="H4614" s="51" t="n"/>
      <c r="I4614" s="51" t="n"/>
      <c r="J4614" s="50" t="n"/>
      <c r="K4614" s="52">
        <f>IF(OR($A4614="",$E4614=""),"",IF($P4614=1,0,N($E4614)*N($F4614)-N($G4614)+N($H4614)))</f>
        <v/>
      </c>
      <c r="L4614" s="52">
        <f>IF(K4614="","",IF($P4614=1,0,N($E4614)*IFERROR(INDEX(Products!$D$8:$D$307,MATCH($D4614,Products!$A$8:$A$307,0)),0)))</f>
        <v/>
      </c>
      <c r="M4614" s="52">
        <f>IF(OR(K4614="",$O4614=0),IF(K4614="","",0),IF($P4614=1,0,K4614*(N(INDEX(Settings!$E$11:$E$18,$O4614))+N(INDEX(Settings!$G$11:$G$18,$O4614)))+N(INDEX(Settings!$F$11:$F$18,$O4614))))</f>
        <v/>
      </c>
      <c r="N4614" s="53">
        <f>IF(K4614="","",K4614-L4614-M4614-N($I4614)-$P4614*N(Settings!$D$20))</f>
        <v/>
      </c>
      <c r="O4614">
        <f>IF($C4614="",0,IFERROR(MATCH($C4614,Settings!$D$11:$D$18,0),0))</f>
        <v/>
      </c>
      <c r="P4614">
        <f>IF(LOWER(TRIM($J4614&amp;""))="x",1,0)</f>
        <v/>
      </c>
    </row>
    <row r="4615">
      <c r="A4615" s="49" t="n"/>
      <c r="B4615" s="50" t="n"/>
      <c r="C4615" s="50" t="n"/>
      <c r="D4615" s="50" t="n"/>
      <c r="E4615" s="50" t="n"/>
      <c r="F4615" s="51" t="n"/>
      <c r="G4615" s="51" t="n"/>
      <c r="H4615" s="51" t="n"/>
      <c r="I4615" s="51" t="n"/>
      <c r="J4615" s="50" t="n"/>
      <c r="K4615" s="52">
        <f>IF(OR($A4615="",$E4615=""),"",IF($P4615=1,0,N($E4615)*N($F4615)-N($G4615)+N($H4615)))</f>
        <v/>
      </c>
      <c r="L4615" s="52">
        <f>IF(K4615="","",IF($P4615=1,0,N($E4615)*IFERROR(INDEX(Products!$D$8:$D$307,MATCH($D4615,Products!$A$8:$A$307,0)),0)))</f>
        <v/>
      </c>
      <c r="M4615" s="52">
        <f>IF(OR(K4615="",$O4615=0),IF(K4615="","",0),IF($P4615=1,0,K4615*(N(INDEX(Settings!$E$11:$E$18,$O4615))+N(INDEX(Settings!$G$11:$G$18,$O4615)))+N(INDEX(Settings!$F$11:$F$18,$O4615))))</f>
        <v/>
      </c>
      <c r="N4615" s="53">
        <f>IF(K4615="","",K4615-L4615-M4615-N($I4615)-$P4615*N(Settings!$D$20))</f>
        <v/>
      </c>
      <c r="O4615">
        <f>IF($C4615="",0,IFERROR(MATCH($C4615,Settings!$D$11:$D$18,0),0))</f>
        <v/>
      </c>
      <c r="P4615">
        <f>IF(LOWER(TRIM($J4615&amp;""))="x",1,0)</f>
        <v/>
      </c>
    </row>
    <row r="4616">
      <c r="A4616" s="49" t="n"/>
      <c r="B4616" s="50" t="n"/>
      <c r="C4616" s="50" t="n"/>
      <c r="D4616" s="50" t="n"/>
      <c r="E4616" s="50" t="n"/>
      <c r="F4616" s="51" t="n"/>
      <c r="G4616" s="51" t="n"/>
      <c r="H4616" s="51" t="n"/>
      <c r="I4616" s="51" t="n"/>
      <c r="J4616" s="50" t="n"/>
      <c r="K4616" s="52">
        <f>IF(OR($A4616="",$E4616=""),"",IF($P4616=1,0,N($E4616)*N($F4616)-N($G4616)+N($H4616)))</f>
        <v/>
      </c>
      <c r="L4616" s="52">
        <f>IF(K4616="","",IF($P4616=1,0,N($E4616)*IFERROR(INDEX(Products!$D$8:$D$307,MATCH($D4616,Products!$A$8:$A$307,0)),0)))</f>
        <v/>
      </c>
      <c r="M4616" s="52">
        <f>IF(OR(K4616="",$O4616=0),IF(K4616="","",0),IF($P4616=1,0,K4616*(N(INDEX(Settings!$E$11:$E$18,$O4616))+N(INDEX(Settings!$G$11:$G$18,$O4616)))+N(INDEX(Settings!$F$11:$F$18,$O4616))))</f>
        <v/>
      </c>
      <c r="N4616" s="53">
        <f>IF(K4616="","",K4616-L4616-M4616-N($I4616)-$P4616*N(Settings!$D$20))</f>
        <v/>
      </c>
      <c r="O4616">
        <f>IF($C4616="",0,IFERROR(MATCH($C4616,Settings!$D$11:$D$18,0),0))</f>
        <v/>
      </c>
      <c r="P4616">
        <f>IF(LOWER(TRIM($J4616&amp;""))="x",1,0)</f>
        <v/>
      </c>
    </row>
    <row r="4617">
      <c r="A4617" s="49" t="n"/>
      <c r="B4617" s="50" t="n"/>
      <c r="C4617" s="50" t="n"/>
      <c r="D4617" s="50" t="n"/>
      <c r="E4617" s="50" t="n"/>
      <c r="F4617" s="51" t="n"/>
      <c r="G4617" s="51" t="n"/>
      <c r="H4617" s="51" t="n"/>
      <c r="I4617" s="51" t="n"/>
      <c r="J4617" s="50" t="n"/>
      <c r="K4617" s="52">
        <f>IF(OR($A4617="",$E4617=""),"",IF($P4617=1,0,N($E4617)*N($F4617)-N($G4617)+N($H4617)))</f>
        <v/>
      </c>
      <c r="L4617" s="52">
        <f>IF(K4617="","",IF($P4617=1,0,N($E4617)*IFERROR(INDEX(Products!$D$8:$D$307,MATCH($D4617,Products!$A$8:$A$307,0)),0)))</f>
        <v/>
      </c>
      <c r="M4617" s="52">
        <f>IF(OR(K4617="",$O4617=0),IF(K4617="","",0),IF($P4617=1,0,K4617*(N(INDEX(Settings!$E$11:$E$18,$O4617))+N(INDEX(Settings!$G$11:$G$18,$O4617)))+N(INDEX(Settings!$F$11:$F$18,$O4617))))</f>
        <v/>
      </c>
      <c r="N4617" s="53">
        <f>IF(K4617="","",K4617-L4617-M4617-N($I4617)-$P4617*N(Settings!$D$20))</f>
        <v/>
      </c>
      <c r="O4617">
        <f>IF($C4617="",0,IFERROR(MATCH($C4617,Settings!$D$11:$D$18,0),0))</f>
        <v/>
      </c>
      <c r="P4617">
        <f>IF(LOWER(TRIM($J4617&amp;""))="x",1,0)</f>
        <v/>
      </c>
    </row>
    <row r="4618">
      <c r="A4618" s="49" t="n"/>
      <c r="B4618" s="50" t="n"/>
      <c r="C4618" s="50" t="n"/>
      <c r="D4618" s="50" t="n"/>
      <c r="E4618" s="50" t="n"/>
      <c r="F4618" s="51" t="n"/>
      <c r="G4618" s="51" t="n"/>
      <c r="H4618" s="51" t="n"/>
      <c r="I4618" s="51" t="n"/>
      <c r="J4618" s="50" t="n"/>
      <c r="K4618" s="52">
        <f>IF(OR($A4618="",$E4618=""),"",IF($P4618=1,0,N($E4618)*N($F4618)-N($G4618)+N($H4618)))</f>
        <v/>
      </c>
      <c r="L4618" s="52">
        <f>IF(K4618="","",IF($P4618=1,0,N($E4618)*IFERROR(INDEX(Products!$D$8:$D$307,MATCH($D4618,Products!$A$8:$A$307,0)),0)))</f>
        <v/>
      </c>
      <c r="M4618" s="52">
        <f>IF(OR(K4618="",$O4618=0),IF(K4618="","",0),IF($P4618=1,0,K4618*(N(INDEX(Settings!$E$11:$E$18,$O4618))+N(INDEX(Settings!$G$11:$G$18,$O4618)))+N(INDEX(Settings!$F$11:$F$18,$O4618))))</f>
        <v/>
      </c>
      <c r="N4618" s="53">
        <f>IF(K4618="","",K4618-L4618-M4618-N($I4618)-$P4618*N(Settings!$D$20))</f>
        <v/>
      </c>
      <c r="O4618">
        <f>IF($C4618="",0,IFERROR(MATCH($C4618,Settings!$D$11:$D$18,0),0))</f>
        <v/>
      </c>
      <c r="P4618">
        <f>IF(LOWER(TRIM($J4618&amp;""))="x",1,0)</f>
        <v/>
      </c>
    </row>
    <row r="4619">
      <c r="A4619" s="49" t="n"/>
      <c r="B4619" s="50" t="n"/>
      <c r="C4619" s="50" t="n"/>
      <c r="D4619" s="50" t="n"/>
      <c r="E4619" s="50" t="n"/>
      <c r="F4619" s="51" t="n"/>
      <c r="G4619" s="51" t="n"/>
      <c r="H4619" s="51" t="n"/>
      <c r="I4619" s="51" t="n"/>
      <c r="J4619" s="50" t="n"/>
      <c r="K4619" s="52">
        <f>IF(OR($A4619="",$E4619=""),"",IF($P4619=1,0,N($E4619)*N($F4619)-N($G4619)+N($H4619)))</f>
        <v/>
      </c>
      <c r="L4619" s="52">
        <f>IF(K4619="","",IF($P4619=1,0,N($E4619)*IFERROR(INDEX(Products!$D$8:$D$307,MATCH($D4619,Products!$A$8:$A$307,0)),0)))</f>
        <v/>
      </c>
      <c r="M4619" s="52">
        <f>IF(OR(K4619="",$O4619=0),IF(K4619="","",0),IF($P4619=1,0,K4619*(N(INDEX(Settings!$E$11:$E$18,$O4619))+N(INDEX(Settings!$G$11:$G$18,$O4619)))+N(INDEX(Settings!$F$11:$F$18,$O4619))))</f>
        <v/>
      </c>
      <c r="N4619" s="53">
        <f>IF(K4619="","",K4619-L4619-M4619-N($I4619)-$P4619*N(Settings!$D$20))</f>
        <v/>
      </c>
      <c r="O4619">
        <f>IF($C4619="",0,IFERROR(MATCH($C4619,Settings!$D$11:$D$18,0),0))</f>
        <v/>
      </c>
      <c r="P4619">
        <f>IF(LOWER(TRIM($J4619&amp;""))="x",1,0)</f>
        <v/>
      </c>
    </row>
    <row r="4620">
      <c r="A4620" s="49" t="n"/>
      <c r="B4620" s="50" t="n"/>
      <c r="C4620" s="50" t="n"/>
      <c r="D4620" s="50" t="n"/>
      <c r="E4620" s="50" t="n"/>
      <c r="F4620" s="51" t="n"/>
      <c r="G4620" s="51" t="n"/>
      <c r="H4620" s="51" t="n"/>
      <c r="I4620" s="51" t="n"/>
      <c r="J4620" s="50" t="n"/>
      <c r="K4620" s="52">
        <f>IF(OR($A4620="",$E4620=""),"",IF($P4620=1,0,N($E4620)*N($F4620)-N($G4620)+N($H4620)))</f>
        <v/>
      </c>
      <c r="L4620" s="52">
        <f>IF(K4620="","",IF($P4620=1,0,N($E4620)*IFERROR(INDEX(Products!$D$8:$D$307,MATCH($D4620,Products!$A$8:$A$307,0)),0)))</f>
        <v/>
      </c>
      <c r="M4620" s="52">
        <f>IF(OR(K4620="",$O4620=0),IF(K4620="","",0),IF($P4620=1,0,K4620*(N(INDEX(Settings!$E$11:$E$18,$O4620))+N(INDEX(Settings!$G$11:$G$18,$O4620)))+N(INDEX(Settings!$F$11:$F$18,$O4620))))</f>
        <v/>
      </c>
      <c r="N4620" s="53">
        <f>IF(K4620="","",K4620-L4620-M4620-N($I4620)-$P4620*N(Settings!$D$20))</f>
        <v/>
      </c>
      <c r="O4620">
        <f>IF($C4620="",0,IFERROR(MATCH($C4620,Settings!$D$11:$D$18,0),0))</f>
        <v/>
      </c>
      <c r="P4620">
        <f>IF(LOWER(TRIM($J4620&amp;""))="x",1,0)</f>
        <v/>
      </c>
    </row>
    <row r="4621">
      <c r="A4621" s="49" t="n"/>
      <c r="B4621" s="50" t="n"/>
      <c r="C4621" s="50" t="n"/>
      <c r="D4621" s="50" t="n"/>
      <c r="E4621" s="50" t="n"/>
      <c r="F4621" s="51" t="n"/>
      <c r="G4621" s="51" t="n"/>
      <c r="H4621" s="51" t="n"/>
      <c r="I4621" s="51" t="n"/>
      <c r="J4621" s="50" t="n"/>
      <c r="K4621" s="52">
        <f>IF(OR($A4621="",$E4621=""),"",IF($P4621=1,0,N($E4621)*N($F4621)-N($G4621)+N($H4621)))</f>
        <v/>
      </c>
      <c r="L4621" s="52">
        <f>IF(K4621="","",IF($P4621=1,0,N($E4621)*IFERROR(INDEX(Products!$D$8:$D$307,MATCH($D4621,Products!$A$8:$A$307,0)),0)))</f>
        <v/>
      </c>
      <c r="M4621" s="52">
        <f>IF(OR(K4621="",$O4621=0),IF(K4621="","",0),IF($P4621=1,0,K4621*(N(INDEX(Settings!$E$11:$E$18,$O4621))+N(INDEX(Settings!$G$11:$G$18,$O4621)))+N(INDEX(Settings!$F$11:$F$18,$O4621))))</f>
        <v/>
      </c>
      <c r="N4621" s="53">
        <f>IF(K4621="","",K4621-L4621-M4621-N($I4621)-$P4621*N(Settings!$D$20))</f>
        <v/>
      </c>
      <c r="O4621">
        <f>IF($C4621="",0,IFERROR(MATCH($C4621,Settings!$D$11:$D$18,0),0))</f>
        <v/>
      </c>
      <c r="P4621">
        <f>IF(LOWER(TRIM($J4621&amp;""))="x",1,0)</f>
        <v/>
      </c>
    </row>
    <row r="4622">
      <c r="A4622" s="49" t="n"/>
      <c r="B4622" s="50" t="n"/>
      <c r="C4622" s="50" t="n"/>
      <c r="D4622" s="50" t="n"/>
      <c r="E4622" s="50" t="n"/>
      <c r="F4622" s="51" t="n"/>
      <c r="G4622" s="51" t="n"/>
      <c r="H4622" s="51" t="n"/>
      <c r="I4622" s="51" t="n"/>
      <c r="J4622" s="50" t="n"/>
      <c r="K4622" s="52">
        <f>IF(OR($A4622="",$E4622=""),"",IF($P4622=1,0,N($E4622)*N($F4622)-N($G4622)+N($H4622)))</f>
        <v/>
      </c>
      <c r="L4622" s="52">
        <f>IF(K4622="","",IF($P4622=1,0,N($E4622)*IFERROR(INDEX(Products!$D$8:$D$307,MATCH($D4622,Products!$A$8:$A$307,0)),0)))</f>
        <v/>
      </c>
      <c r="M4622" s="52">
        <f>IF(OR(K4622="",$O4622=0),IF(K4622="","",0),IF($P4622=1,0,K4622*(N(INDEX(Settings!$E$11:$E$18,$O4622))+N(INDEX(Settings!$G$11:$G$18,$O4622)))+N(INDEX(Settings!$F$11:$F$18,$O4622))))</f>
        <v/>
      </c>
      <c r="N4622" s="53">
        <f>IF(K4622="","",K4622-L4622-M4622-N($I4622)-$P4622*N(Settings!$D$20))</f>
        <v/>
      </c>
      <c r="O4622">
        <f>IF($C4622="",0,IFERROR(MATCH($C4622,Settings!$D$11:$D$18,0),0))</f>
        <v/>
      </c>
      <c r="P4622">
        <f>IF(LOWER(TRIM($J4622&amp;""))="x",1,0)</f>
        <v/>
      </c>
    </row>
    <row r="4623">
      <c r="A4623" s="49" t="n"/>
      <c r="B4623" s="50" t="n"/>
      <c r="C4623" s="50" t="n"/>
      <c r="D4623" s="50" t="n"/>
      <c r="E4623" s="50" t="n"/>
      <c r="F4623" s="51" t="n"/>
      <c r="G4623" s="51" t="n"/>
      <c r="H4623" s="51" t="n"/>
      <c r="I4623" s="51" t="n"/>
      <c r="J4623" s="50" t="n"/>
      <c r="K4623" s="52">
        <f>IF(OR($A4623="",$E4623=""),"",IF($P4623=1,0,N($E4623)*N($F4623)-N($G4623)+N($H4623)))</f>
        <v/>
      </c>
      <c r="L4623" s="52">
        <f>IF(K4623="","",IF($P4623=1,0,N($E4623)*IFERROR(INDEX(Products!$D$8:$D$307,MATCH($D4623,Products!$A$8:$A$307,0)),0)))</f>
        <v/>
      </c>
      <c r="M4623" s="52">
        <f>IF(OR(K4623="",$O4623=0),IF(K4623="","",0),IF($P4623=1,0,K4623*(N(INDEX(Settings!$E$11:$E$18,$O4623))+N(INDEX(Settings!$G$11:$G$18,$O4623)))+N(INDEX(Settings!$F$11:$F$18,$O4623))))</f>
        <v/>
      </c>
      <c r="N4623" s="53">
        <f>IF(K4623="","",K4623-L4623-M4623-N($I4623)-$P4623*N(Settings!$D$20))</f>
        <v/>
      </c>
      <c r="O4623">
        <f>IF($C4623="",0,IFERROR(MATCH($C4623,Settings!$D$11:$D$18,0),0))</f>
        <v/>
      </c>
      <c r="P4623">
        <f>IF(LOWER(TRIM($J4623&amp;""))="x",1,0)</f>
        <v/>
      </c>
    </row>
    <row r="4624">
      <c r="A4624" s="49" t="n"/>
      <c r="B4624" s="50" t="n"/>
      <c r="C4624" s="50" t="n"/>
      <c r="D4624" s="50" t="n"/>
      <c r="E4624" s="50" t="n"/>
      <c r="F4624" s="51" t="n"/>
      <c r="G4624" s="51" t="n"/>
      <c r="H4624" s="51" t="n"/>
      <c r="I4624" s="51" t="n"/>
      <c r="J4624" s="50" t="n"/>
      <c r="K4624" s="52">
        <f>IF(OR($A4624="",$E4624=""),"",IF($P4624=1,0,N($E4624)*N($F4624)-N($G4624)+N($H4624)))</f>
        <v/>
      </c>
      <c r="L4624" s="52">
        <f>IF(K4624="","",IF($P4624=1,0,N($E4624)*IFERROR(INDEX(Products!$D$8:$D$307,MATCH($D4624,Products!$A$8:$A$307,0)),0)))</f>
        <v/>
      </c>
      <c r="M4624" s="52">
        <f>IF(OR(K4624="",$O4624=0),IF(K4624="","",0),IF($P4624=1,0,K4624*(N(INDEX(Settings!$E$11:$E$18,$O4624))+N(INDEX(Settings!$G$11:$G$18,$O4624)))+N(INDEX(Settings!$F$11:$F$18,$O4624))))</f>
        <v/>
      </c>
      <c r="N4624" s="53">
        <f>IF(K4624="","",K4624-L4624-M4624-N($I4624)-$P4624*N(Settings!$D$20))</f>
        <v/>
      </c>
      <c r="O4624">
        <f>IF($C4624="",0,IFERROR(MATCH($C4624,Settings!$D$11:$D$18,0),0))</f>
        <v/>
      </c>
      <c r="P4624">
        <f>IF(LOWER(TRIM($J4624&amp;""))="x",1,0)</f>
        <v/>
      </c>
    </row>
    <row r="4625">
      <c r="A4625" s="49" t="n"/>
      <c r="B4625" s="50" t="n"/>
      <c r="C4625" s="50" t="n"/>
      <c r="D4625" s="50" t="n"/>
      <c r="E4625" s="50" t="n"/>
      <c r="F4625" s="51" t="n"/>
      <c r="G4625" s="51" t="n"/>
      <c r="H4625" s="51" t="n"/>
      <c r="I4625" s="51" t="n"/>
      <c r="J4625" s="50" t="n"/>
      <c r="K4625" s="52">
        <f>IF(OR($A4625="",$E4625=""),"",IF($P4625=1,0,N($E4625)*N($F4625)-N($G4625)+N($H4625)))</f>
        <v/>
      </c>
      <c r="L4625" s="52">
        <f>IF(K4625="","",IF($P4625=1,0,N($E4625)*IFERROR(INDEX(Products!$D$8:$D$307,MATCH($D4625,Products!$A$8:$A$307,0)),0)))</f>
        <v/>
      </c>
      <c r="M4625" s="52">
        <f>IF(OR(K4625="",$O4625=0),IF(K4625="","",0),IF($P4625=1,0,K4625*(N(INDEX(Settings!$E$11:$E$18,$O4625))+N(INDEX(Settings!$G$11:$G$18,$O4625)))+N(INDEX(Settings!$F$11:$F$18,$O4625))))</f>
        <v/>
      </c>
      <c r="N4625" s="53">
        <f>IF(K4625="","",K4625-L4625-M4625-N($I4625)-$P4625*N(Settings!$D$20))</f>
        <v/>
      </c>
      <c r="O4625">
        <f>IF($C4625="",0,IFERROR(MATCH($C4625,Settings!$D$11:$D$18,0),0))</f>
        <v/>
      </c>
      <c r="P4625">
        <f>IF(LOWER(TRIM($J4625&amp;""))="x",1,0)</f>
        <v/>
      </c>
    </row>
    <row r="4626">
      <c r="A4626" s="49" t="n"/>
      <c r="B4626" s="50" t="n"/>
      <c r="C4626" s="50" t="n"/>
      <c r="D4626" s="50" t="n"/>
      <c r="E4626" s="50" t="n"/>
      <c r="F4626" s="51" t="n"/>
      <c r="G4626" s="51" t="n"/>
      <c r="H4626" s="51" t="n"/>
      <c r="I4626" s="51" t="n"/>
      <c r="J4626" s="50" t="n"/>
      <c r="K4626" s="52">
        <f>IF(OR($A4626="",$E4626=""),"",IF($P4626=1,0,N($E4626)*N($F4626)-N($G4626)+N($H4626)))</f>
        <v/>
      </c>
      <c r="L4626" s="52">
        <f>IF(K4626="","",IF($P4626=1,0,N($E4626)*IFERROR(INDEX(Products!$D$8:$D$307,MATCH($D4626,Products!$A$8:$A$307,0)),0)))</f>
        <v/>
      </c>
      <c r="M4626" s="52">
        <f>IF(OR(K4626="",$O4626=0),IF(K4626="","",0),IF($P4626=1,0,K4626*(N(INDEX(Settings!$E$11:$E$18,$O4626))+N(INDEX(Settings!$G$11:$G$18,$O4626)))+N(INDEX(Settings!$F$11:$F$18,$O4626))))</f>
        <v/>
      </c>
      <c r="N4626" s="53">
        <f>IF(K4626="","",K4626-L4626-M4626-N($I4626)-$P4626*N(Settings!$D$20))</f>
        <v/>
      </c>
      <c r="O4626">
        <f>IF($C4626="",0,IFERROR(MATCH($C4626,Settings!$D$11:$D$18,0),0))</f>
        <v/>
      </c>
      <c r="P4626">
        <f>IF(LOWER(TRIM($J4626&amp;""))="x",1,0)</f>
        <v/>
      </c>
    </row>
    <row r="4627">
      <c r="A4627" s="49" t="n"/>
      <c r="B4627" s="50" t="n"/>
      <c r="C4627" s="50" t="n"/>
      <c r="D4627" s="50" t="n"/>
      <c r="E4627" s="50" t="n"/>
      <c r="F4627" s="51" t="n"/>
      <c r="G4627" s="51" t="n"/>
      <c r="H4627" s="51" t="n"/>
      <c r="I4627" s="51" t="n"/>
      <c r="J4627" s="50" t="n"/>
      <c r="K4627" s="52">
        <f>IF(OR($A4627="",$E4627=""),"",IF($P4627=1,0,N($E4627)*N($F4627)-N($G4627)+N($H4627)))</f>
        <v/>
      </c>
      <c r="L4627" s="52">
        <f>IF(K4627="","",IF($P4627=1,0,N($E4627)*IFERROR(INDEX(Products!$D$8:$D$307,MATCH($D4627,Products!$A$8:$A$307,0)),0)))</f>
        <v/>
      </c>
      <c r="M4627" s="52">
        <f>IF(OR(K4627="",$O4627=0),IF(K4627="","",0),IF($P4627=1,0,K4627*(N(INDEX(Settings!$E$11:$E$18,$O4627))+N(INDEX(Settings!$G$11:$G$18,$O4627)))+N(INDEX(Settings!$F$11:$F$18,$O4627))))</f>
        <v/>
      </c>
      <c r="N4627" s="53">
        <f>IF(K4627="","",K4627-L4627-M4627-N($I4627)-$P4627*N(Settings!$D$20))</f>
        <v/>
      </c>
      <c r="O4627">
        <f>IF($C4627="",0,IFERROR(MATCH($C4627,Settings!$D$11:$D$18,0),0))</f>
        <v/>
      </c>
      <c r="P4627">
        <f>IF(LOWER(TRIM($J4627&amp;""))="x",1,0)</f>
        <v/>
      </c>
    </row>
    <row r="4628">
      <c r="A4628" s="49" t="n"/>
      <c r="B4628" s="50" t="n"/>
      <c r="C4628" s="50" t="n"/>
      <c r="D4628" s="50" t="n"/>
      <c r="E4628" s="50" t="n"/>
      <c r="F4628" s="51" t="n"/>
      <c r="G4628" s="51" t="n"/>
      <c r="H4628" s="51" t="n"/>
      <c r="I4628" s="51" t="n"/>
      <c r="J4628" s="50" t="n"/>
      <c r="K4628" s="52">
        <f>IF(OR($A4628="",$E4628=""),"",IF($P4628=1,0,N($E4628)*N($F4628)-N($G4628)+N($H4628)))</f>
        <v/>
      </c>
      <c r="L4628" s="52">
        <f>IF(K4628="","",IF($P4628=1,0,N($E4628)*IFERROR(INDEX(Products!$D$8:$D$307,MATCH($D4628,Products!$A$8:$A$307,0)),0)))</f>
        <v/>
      </c>
      <c r="M4628" s="52">
        <f>IF(OR(K4628="",$O4628=0),IF(K4628="","",0),IF($P4628=1,0,K4628*(N(INDEX(Settings!$E$11:$E$18,$O4628))+N(INDEX(Settings!$G$11:$G$18,$O4628)))+N(INDEX(Settings!$F$11:$F$18,$O4628))))</f>
        <v/>
      </c>
      <c r="N4628" s="53">
        <f>IF(K4628="","",K4628-L4628-M4628-N($I4628)-$P4628*N(Settings!$D$20))</f>
        <v/>
      </c>
      <c r="O4628">
        <f>IF($C4628="",0,IFERROR(MATCH($C4628,Settings!$D$11:$D$18,0),0))</f>
        <v/>
      </c>
      <c r="P4628">
        <f>IF(LOWER(TRIM($J4628&amp;""))="x",1,0)</f>
        <v/>
      </c>
    </row>
    <row r="4629">
      <c r="A4629" s="49" t="n"/>
      <c r="B4629" s="50" t="n"/>
      <c r="C4629" s="50" t="n"/>
      <c r="D4629" s="50" t="n"/>
      <c r="E4629" s="50" t="n"/>
      <c r="F4629" s="51" t="n"/>
      <c r="G4629" s="51" t="n"/>
      <c r="H4629" s="51" t="n"/>
      <c r="I4629" s="51" t="n"/>
      <c r="J4629" s="50" t="n"/>
      <c r="K4629" s="52">
        <f>IF(OR($A4629="",$E4629=""),"",IF($P4629=1,0,N($E4629)*N($F4629)-N($G4629)+N($H4629)))</f>
        <v/>
      </c>
      <c r="L4629" s="52">
        <f>IF(K4629="","",IF($P4629=1,0,N($E4629)*IFERROR(INDEX(Products!$D$8:$D$307,MATCH($D4629,Products!$A$8:$A$307,0)),0)))</f>
        <v/>
      </c>
      <c r="M4629" s="52">
        <f>IF(OR(K4629="",$O4629=0),IF(K4629="","",0),IF($P4629=1,0,K4629*(N(INDEX(Settings!$E$11:$E$18,$O4629))+N(INDEX(Settings!$G$11:$G$18,$O4629)))+N(INDEX(Settings!$F$11:$F$18,$O4629))))</f>
        <v/>
      </c>
      <c r="N4629" s="53">
        <f>IF(K4629="","",K4629-L4629-M4629-N($I4629)-$P4629*N(Settings!$D$20))</f>
        <v/>
      </c>
      <c r="O4629">
        <f>IF($C4629="",0,IFERROR(MATCH($C4629,Settings!$D$11:$D$18,0),0))</f>
        <v/>
      </c>
      <c r="P4629">
        <f>IF(LOWER(TRIM($J4629&amp;""))="x",1,0)</f>
        <v/>
      </c>
    </row>
    <row r="4630">
      <c r="A4630" s="49" t="n"/>
      <c r="B4630" s="50" t="n"/>
      <c r="C4630" s="50" t="n"/>
      <c r="D4630" s="50" t="n"/>
      <c r="E4630" s="50" t="n"/>
      <c r="F4630" s="51" t="n"/>
      <c r="G4630" s="51" t="n"/>
      <c r="H4630" s="51" t="n"/>
      <c r="I4630" s="51" t="n"/>
      <c r="J4630" s="50" t="n"/>
      <c r="K4630" s="52">
        <f>IF(OR($A4630="",$E4630=""),"",IF($P4630=1,0,N($E4630)*N($F4630)-N($G4630)+N($H4630)))</f>
        <v/>
      </c>
      <c r="L4630" s="52">
        <f>IF(K4630="","",IF($P4630=1,0,N($E4630)*IFERROR(INDEX(Products!$D$8:$D$307,MATCH($D4630,Products!$A$8:$A$307,0)),0)))</f>
        <v/>
      </c>
      <c r="M4630" s="52">
        <f>IF(OR(K4630="",$O4630=0),IF(K4630="","",0),IF($P4630=1,0,K4630*(N(INDEX(Settings!$E$11:$E$18,$O4630))+N(INDEX(Settings!$G$11:$G$18,$O4630)))+N(INDEX(Settings!$F$11:$F$18,$O4630))))</f>
        <v/>
      </c>
      <c r="N4630" s="53">
        <f>IF(K4630="","",K4630-L4630-M4630-N($I4630)-$P4630*N(Settings!$D$20))</f>
        <v/>
      </c>
      <c r="O4630">
        <f>IF($C4630="",0,IFERROR(MATCH($C4630,Settings!$D$11:$D$18,0),0))</f>
        <v/>
      </c>
      <c r="P4630">
        <f>IF(LOWER(TRIM($J4630&amp;""))="x",1,0)</f>
        <v/>
      </c>
    </row>
    <row r="4631">
      <c r="A4631" s="49" t="n"/>
      <c r="B4631" s="50" t="n"/>
      <c r="C4631" s="50" t="n"/>
      <c r="D4631" s="50" t="n"/>
      <c r="E4631" s="50" t="n"/>
      <c r="F4631" s="51" t="n"/>
      <c r="G4631" s="51" t="n"/>
      <c r="H4631" s="51" t="n"/>
      <c r="I4631" s="51" t="n"/>
      <c r="J4631" s="50" t="n"/>
      <c r="K4631" s="52">
        <f>IF(OR($A4631="",$E4631=""),"",IF($P4631=1,0,N($E4631)*N($F4631)-N($G4631)+N($H4631)))</f>
        <v/>
      </c>
      <c r="L4631" s="52">
        <f>IF(K4631="","",IF($P4631=1,0,N($E4631)*IFERROR(INDEX(Products!$D$8:$D$307,MATCH($D4631,Products!$A$8:$A$307,0)),0)))</f>
        <v/>
      </c>
      <c r="M4631" s="52">
        <f>IF(OR(K4631="",$O4631=0),IF(K4631="","",0),IF($P4631=1,0,K4631*(N(INDEX(Settings!$E$11:$E$18,$O4631))+N(INDEX(Settings!$G$11:$G$18,$O4631)))+N(INDEX(Settings!$F$11:$F$18,$O4631))))</f>
        <v/>
      </c>
      <c r="N4631" s="53">
        <f>IF(K4631="","",K4631-L4631-M4631-N($I4631)-$P4631*N(Settings!$D$20))</f>
        <v/>
      </c>
      <c r="O4631">
        <f>IF($C4631="",0,IFERROR(MATCH($C4631,Settings!$D$11:$D$18,0),0))</f>
        <v/>
      </c>
      <c r="P4631">
        <f>IF(LOWER(TRIM($J4631&amp;""))="x",1,0)</f>
        <v/>
      </c>
    </row>
    <row r="4632">
      <c r="A4632" s="49" t="n"/>
      <c r="B4632" s="50" t="n"/>
      <c r="C4632" s="50" t="n"/>
      <c r="D4632" s="50" t="n"/>
      <c r="E4632" s="50" t="n"/>
      <c r="F4632" s="51" t="n"/>
      <c r="G4632" s="51" t="n"/>
      <c r="H4632" s="51" t="n"/>
      <c r="I4632" s="51" t="n"/>
      <c r="J4632" s="50" t="n"/>
      <c r="K4632" s="52">
        <f>IF(OR($A4632="",$E4632=""),"",IF($P4632=1,0,N($E4632)*N($F4632)-N($G4632)+N($H4632)))</f>
        <v/>
      </c>
      <c r="L4632" s="52">
        <f>IF(K4632="","",IF($P4632=1,0,N($E4632)*IFERROR(INDEX(Products!$D$8:$D$307,MATCH($D4632,Products!$A$8:$A$307,0)),0)))</f>
        <v/>
      </c>
      <c r="M4632" s="52">
        <f>IF(OR(K4632="",$O4632=0),IF(K4632="","",0),IF($P4632=1,0,K4632*(N(INDEX(Settings!$E$11:$E$18,$O4632))+N(INDEX(Settings!$G$11:$G$18,$O4632)))+N(INDEX(Settings!$F$11:$F$18,$O4632))))</f>
        <v/>
      </c>
      <c r="N4632" s="53">
        <f>IF(K4632="","",K4632-L4632-M4632-N($I4632)-$P4632*N(Settings!$D$20))</f>
        <v/>
      </c>
      <c r="O4632">
        <f>IF($C4632="",0,IFERROR(MATCH($C4632,Settings!$D$11:$D$18,0),0))</f>
        <v/>
      </c>
      <c r="P4632">
        <f>IF(LOWER(TRIM($J4632&amp;""))="x",1,0)</f>
        <v/>
      </c>
    </row>
    <row r="4633">
      <c r="A4633" s="49" t="n"/>
      <c r="B4633" s="50" t="n"/>
      <c r="C4633" s="50" t="n"/>
      <c r="D4633" s="50" t="n"/>
      <c r="E4633" s="50" t="n"/>
      <c r="F4633" s="51" t="n"/>
      <c r="G4633" s="51" t="n"/>
      <c r="H4633" s="51" t="n"/>
      <c r="I4633" s="51" t="n"/>
      <c r="J4633" s="50" t="n"/>
      <c r="K4633" s="52">
        <f>IF(OR($A4633="",$E4633=""),"",IF($P4633=1,0,N($E4633)*N($F4633)-N($G4633)+N($H4633)))</f>
        <v/>
      </c>
      <c r="L4633" s="52">
        <f>IF(K4633="","",IF($P4633=1,0,N($E4633)*IFERROR(INDEX(Products!$D$8:$D$307,MATCH($D4633,Products!$A$8:$A$307,0)),0)))</f>
        <v/>
      </c>
      <c r="M4633" s="52">
        <f>IF(OR(K4633="",$O4633=0),IF(K4633="","",0),IF($P4633=1,0,K4633*(N(INDEX(Settings!$E$11:$E$18,$O4633))+N(INDEX(Settings!$G$11:$G$18,$O4633)))+N(INDEX(Settings!$F$11:$F$18,$O4633))))</f>
        <v/>
      </c>
      <c r="N4633" s="53">
        <f>IF(K4633="","",K4633-L4633-M4633-N($I4633)-$P4633*N(Settings!$D$20))</f>
        <v/>
      </c>
      <c r="O4633">
        <f>IF($C4633="",0,IFERROR(MATCH($C4633,Settings!$D$11:$D$18,0),0))</f>
        <v/>
      </c>
      <c r="P4633">
        <f>IF(LOWER(TRIM($J4633&amp;""))="x",1,0)</f>
        <v/>
      </c>
    </row>
    <row r="4634">
      <c r="A4634" s="49" t="n"/>
      <c r="B4634" s="50" t="n"/>
      <c r="C4634" s="50" t="n"/>
      <c r="D4634" s="50" t="n"/>
      <c r="E4634" s="50" t="n"/>
      <c r="F4634" s="51" t="n"/>
      <c r="G4634" s="51" t="n"/>
      <c r="H4634" s="51" t="n"/>
      <c r="I4634" s="51" t="n"/>
      <c r="J4634" s="50" t="n"/>
      <c r="K4634" s="52">
        <f>IF(OR($A4634="",$E4634=""),"",IF($P4634=1,0,N($E4634)*N($F4634)-N($G4634)+N($H4634)))</f>
        <v/>
      </c>
      <c r="L4634" s="52">
        <f>IF(K4634="","",IF($P4634=1,0,N($E4634)*IFERROR(INDEX(Products!$D$8:$D$307,MATCH($D4634,Products!$A$8:$A$307,0)),0)))</f>
        <v/>
      </c>
      <c r="M4634" s="52">
        <f>IF(OR(K4634="",$O4634=0),IF(K4634="","",0),IF($P4634=1,0,K4634*(N(INDEX(Settings!$E$11:$E$18,$O4634))+N(INDEX(Settings!$G$11:$G$18,$O4634)))+N(INDEX(Settings!$F$11:$F$18,$O4634))))</f>
        <v/>
      </c>
      <c r="N4634" s="53">
        <f>IF(K4634="","",K4634-L4634-M4634-N($I4634)-$P4634*N(Settings!$D$20))</f>
        <v/>
      </c>
      <c r="O4634">
        <f>IF($C4634="",0,IFERROR(MATCH($C4634,Settings!$D$11:$D$18,0),0))</f>
        <v/>
      </c>
      <c r="P4634">
        <f>IF(LOWER(TRIM($J4634&amp;""))="x",1,0)</f>
        <v/>
      </c>
    </row>
    <row r="4635">
      <c r="A4635" s="49" t="n"/>
      <c r="B4635" s="50" t="n"/>
      <c r="C4635" s="50" t="n"/>
      <c r="D4635" s="50" t="n"/>
      <c r="E4635" s="50" t="n"/>
      <c r="F4635" s="51" t="n"/>
      <c r="G4635" s="51" t="n"/>
      <c r="H4635" s="51" t="n"/>
      <c r="I4635" s="51" t="n"/>
      <c r="J4635" s="50" t="n"/>
      <c r="K4635" s="52">
        <f>IF(OR($A4635="",$E4635=""),"",IF($P4635=1,0,N($E4635)*N($F4635)-N($G4635)+N($H4635)))</f>
        <v/>
      </c>
      <c r="L4635" s="52">
        <f>IF(K4635="","",IF($P4635=1,0,N($E4635)*IFERROR(INDEX(Products!$D$8:$D$307,MATCH($D4635,Products!$A$8:$A$307,0)),0)))</f>
        <v/>
      </c>
      <c r="M4635" s="52">
        <f>IF(OR(K4635="",$O4635=0),IF(K4635="","",0),IF($P4635=1,0,K4635*(N(INDEX(Settings!$E$11:$E$18,$O4635))+N(INDEX(Settings!$G$11:$G$18,$O4635)))+N(INDEX(Settings!$F$11:$F$18,$O4635))))</f>
        <v/>
      </c>
      <c r="N4635" s="53">
        <f>IF(K4635="","",K4635-L4635-M4635-N($I4635)-$P4635*N(Settings!$D$20))</f>
        <v/>
      </c>
      <c r="O4635">
        <f>IF($C4635="",0,IFERROR(MATCH($C4635,Settings!$D$11:$D$18,0),0))</f>
        <v/>
      </c>
      <c r="P4635">
        <f>IF(LOWER(TRIM($J4635&amp;""))="x",1,0)</f>
        <v/>
      </c>
    </row>
    <row r="4636">
      <c r="A4636" s="49" t="n"/>
      <c r="B4636" s="50" t="n"/>
      <c r="C4636" s="50" t="n"/>
      <c r="D4636" s="50" t="n"/>
      <c r="E4636" s="50" t="n"/>
      <c r="F4636" s="51" t="n"/>
      <c r="G4636" s="51" t="n"/>
      <c r="H4636" s="51" t="n"/>
      <c r="I4636" s="51" t="n"/>
      <c r="J4636" s="50" t="n"/>
      <c r="K4636" s="52">
        <f>IF(OR($A4636="",$E4636=""),"",IF($P4636=1,0,N($E4636)*N($F4636)-N($G4636)+N($H4636)))</f>
        <v/>
      </c>
      <c r="L4636" s="52">
        <f>IF(K4636="","",IF($P4636=1,0,N($E4636)*IFERROR(INDEX(Products!$D$8:$D$307,MATCH($D4636,Products!$A$8:$A$307,0)),0)))</f>
        <v/>
      </c>
      <c r="M4636" s="52">
        <f>IF(OR(K4636="",$O4636=0),IF(K4636="","",0),IF($P4636=1,0,K4636*(N(INDEX(Settings!$E$11:$E$18,$O4636))+N(INDEX(Settings!$G$11:$G$18,$O4636)))+N(INDEX(Settings!$F$11:$F$18,$O4636))))</f>
        <v/>
      </c>
      <c r="N4636" s="53">
        <f>IF(K4636="","",K4636-L4636-M4636-N($I4636)-$P4636*N(Settings!$D$20))</f>
        <v/>
      </c>
      <c r="O4636">
        <f>IF($C4636="",0,IFERROR(MATCH($C4636,Settings!$D$11:$D$18,0),0))</f>
        <v/>
      </c>
      <c r="P4636">
        <f>IF(LOWER(TRIM($J4636&amp;""))="x",1,0)</f>
        <v/>
      </c>
    </row>
    <row r="4637">
      <c r="A4637" s="49" t="n"/>
      <c r="B4637" s="50" t="n"/>
      <c r="C4637" s="50" t="n"/>
      <c r="D4637" s="50" t="n"/>
      <c r="E4637" s="50" t="n"/>
      <c r="F4637" s="51" t="n"/>
      <c r="G4637" s="51" t="n"/>
      <c r="H4637" s="51" t="n"/>
      <c r="I4637" s="51" t="n"/>
      <c r="J4637" s="50" t="n"/>
      <c r="K4637" s="52">
        <f>IF(OR($A4637="",$E4637=""),"",IF($P4637=1,0,N($E4637)*N($F4637)-N($G4637)+N($H4637)))</f>
        <v/>
      </c>
      <c r="L4637" s="52">
        <f>IF(K4637="","",IF($P4637=1,0,N($E4637)*IFERROR(INDEX(Products!$D$8:$D$307,MATCH($D4637,Products!$A$8:$A$307,0)),0)))</f>
        <v/>
      </c>
      <c r="M4637" s="52">
        <f>IF(OR(K4637="",$O4637=0),IF(K4637="","",0),IF($P4637=1,0,K4637*(N(INDEX(Settings!$E$11:$E$18,$O4637))+N(INDEX(Settings!$G$11:$G$18,$O4637)))+N(INDEX(Settings!$F$11:$F$18,$O4637))))</f>
        <v/>
      </c>
      <c r="N4637" s="53">
        <f>IF(K4637="","",K4637-L4637-M4637-N($I4637)-$P4637*N(Settings!$D$20))</f>
        <v/>
      </c>
      <c r="O4637">
        <f>IF($C4637="",0,IFERROR(MATCH($C4637,Settings!$D$11:$D$18,0),0))</f>
        <v/>
      </c>
      <c r="P4637">
        <f>IF(LOWER(TRIM($J4637&amp;""))="x",1,0)</f>
        <v/>
      </c>
    </row>
    <row r="4638">
      <c r="A4638" s="49" t="n"/>
      <c r="B4638" s="50" t="n"/>
      <c r="C4638" s="50" t="n"/>
      <c r="D4638" s="50" t="n"/>
      <c r="E4638" s="50" t="n"/>
      <c r="F4638" s="51" t="n"/>
      <c r="G4638" s="51" t="n"/>
      <c r="H4638" s="51" t="n"/>
      <c r="I4638" s="51" t="n"/>
      <c r="J4638" s="50" t="n"/>
      <c r="K4638" s="52">
        <f>IF(OR($A4638="",$E4638=""),"",IF($P4638=1,0,N($E4638)*N($F4638)-N($G4638)+N($H4638)))</f>
        <v/>
      </c>
      <c r="L4638" s="52">
        <f>IF(K4638="","",IF($P4638=1,0,N($E4638)*IFERROR(INDEX(Products!$D$8:$D$307,MATCH($D4638,Products!$A$8:$A$307,0)),0)))</f>
        <v/>
      </c>
      <c r="M4638" s="52">
        <f>IF(OR(K4638="",$O4638=0),IF(K4638="","",0),IF($P4638=1,0,K4638*(N(INDEX(Settings!$E$11:$E$18,$O4638))+N(INDEX(Settings!$G$11:$G$18,$O4638)))+N(INDEX(Settings!$F$11:$F$18,$O4638))))</f>
        <v/>
      </c>
      <c r="N4638" s="53">
        <f>IF(K4638="","",K4638-L4638-M4638-N($I4638)-$P4638*N(Settings!$D$20))</f>
        <v/>
      </c>
      <c r="O4638">
        <f>IF($C4638="",0,IFERROR(MATCH($C4638,Settings!$D$11:$D$18,0),0))</f>
        <v/>
      </c>
      <c r="P4638">
        <f>IF(LOWER(TRIM($J4638&amp;""))="x",1,0)</f>
        <v/>
      </c>
    </row>
    <row r="4639">
      <c r="A4639" s="49" t="n"/>
      <c r="B4639" s="50" t="n"/>
      <c r="C4639" s="50" t="n"/>
      <c r="D4639" s="50" t="n"/>
      <c r="E4639" s="50" t="n"/>
      <c r="F4639" s="51" t="n"/>
      <c r="G4639" s="51" t="n"/>
      <c r="H4639" s="51" t="n"/>
      <c r="I4639" s="51" t="n"/>
      <c r="J4639" s="50" t="n"/>
      <c r="K4639" s="52">
        <f>IF(OR($A4639="",$E4639=""),"",IF($P4639=1,0,N($E4639)*N($F4639)-N($G4639)+N($H4639)))</f>
        <v/>
      </c>
      <c r="L4639" s="52">
        <f>IF(K4639="","",IF($P4639=1,0,N($E4639)*IFERROR(INDEX(Products!$D$8:$D$307,MATCH($D4639,Products!$A$8:$A$307,0)),0)))</f>
        <v/>
      </c>
      <c r="M4639" s="52">
        <f>IF(OR(K4639="",$O4639=0),IF(K4639="","",0),IF($P4639=1,0,K4639*(N(INDEX(Settings!$E$11:$E$18,$O4639))+N(INDEX(Settings!$G$11:$G$18,$O4639)))+N(INDEX(Settings!$F$11:$F$18,$O4639))))</f>
        <v/>
      </c>
      <c r="N4639" s="53">
        <f>IF(K4639="","",K4639-L4639-M4639-N($I4639)-$P4639*N(Settings!$D$20))</f>
        <v/>
      </c>
      <c r="O4639">
        <f>IF($C4639="",0,IFERROR(MATCH($C4639,Settings!$D$11:$D$18,0),0))</f>
        <v/>
      </c>
      <c r="P4639">
        <f>IF(LOWER(TRIM($J4639&amp;""))="x",1,0)</f>
        <v/>
      </c>
    </row>
    <row r="4640">
      <c r="A4640" s="49" t="n"/>
      <c r="B4640" s="50" t="n"/>
      <c r="C4640" s="50" t="n"/>
      <c r="D4640" s="50" t="n"/>
      <c r="E4640" s="50" t="n"/>
      <c r="F4640" s="51" t="n"/>
      <c r="G4640" s="51" t="n"/>
      <c r="H4640" s="51" t="n"/>
      <c r="I4640" s="51" t="n"/>
      <c r="J4640" s="50" t="n"/>
      <c r="K4640" s="52">
        <f>IF(OR($A4640="",$E4640=""),"",IF($P4640=1,0,N($E4640)*N($F4640)-N($G4640)+N($H4640)))</f>
        <v/>
      </c>
      <c r="L4640" s="52">
        <f>IF(K4640="","",IF($P4640=1,0,N($E4640)*IFERROR(INDEX(Products!$D$8:$D$307,MATCH($D4640,Products!$A$8:$A$307,0)),0)))</f>
        <v/>
      </c>
      <c r="M4640" s="52">
        <f>IF(OR(K4640="",$O4640=0),IF(K4640="","",0),IF($P4640=1,0,K4640*(N(INDEX(Settings!$E$11:$E$18,$O4640))+N(INDEX(Settings!$G$11:$G$18,$O4640)))+N(INDEX(Settings!$F$11:$F$18,$O4640))))</f>
        <v/>
      </c>
      <c r="N4640" s="53">
        <f>IF(K4640="","",K4640-L4640-M4640-N($I4640)-$P4640*N(Settings!$D$20))</f>
        <v/>
      </c>
      <c r="O4640">
        <f>IF($C4640="",0,IFERROR(MATCH($C4640,Settings!$D$11:$D$18,0),0))</f>
        <v/>
      </c>
      <c r="P4640">
        <f>IF(LOWER(TRIM($J4640&amp;""))="x",1,0)</f>
        <v/>
      </c>
    </row>
    <row r="4641">
      <c r="A4641" s="49" t="n"/>
      <c r="B4641" s="50" t="n"/>
      <c r="C4641" s="50" t="n"/>
      <c r="D4641" s="50" t="n"/>
      <c r="E4641" s="50" t="n"/>
      <c r="F4641" s="51" t="n"/>
      <c r="G4641" s="51" t="n"/>
      <c r="H4641" s="51" t="n"/>
      <c r="I4641" s="51" t="n"/>
      <c r="J4641" s="50" t="n"/>
      <c r="K4641" s="52">
        <f>IF(OR($A4641="",$E4641=""),"",IF($P4641=1,0,N($E4641)*N($F4641)-N($G4641)+N($H4641)))</f>
        <v/>
      </c>
      <c r="L4641" s="52">
        <f>IF(K4641="","",IF($P4641=1,0,N($E4641)*IFERROR(INDEX(Products!$D$8:$D$307,MATCH($D4641,Products!$A$8:$A$307,0)),0)))</f>
        <v/>
      </c>
      <c r="M4641" s="52">
        <f>IF(OR(K4641="",$O4641=0),IF(K4641="","",0),IF($P4641=1,0,K4641*(N(INDEX(Settings!$E$11:$E$18,$O4641))+N(INDEX(Settings!$G$11:$G$18,$O4641)))+N(INDEX(Settings!$F$11:$F$18,$O4641))))</f>
        <v/>
      </c>
      <c r="N4641" s="53">
        <f>IF(K4641="","",K4641-L4641-M4641-N($I4641)-$P4641*N(Settings!$D$20))</f>
        <v/>
      </c>
      <c r="O4641">
        <f>IF($C4641="",0,IFERROR(MATCH($C4641,Settings!$D$11:$D$18,0),0))</f>
        <v/>
      </c>
      <c r="P4641">
        <f>IF(LOWER(TRIM($J4641&amp;""))="x",1,0)</f>
        <v/>
      </c>
    </row>
    <row r="4642">
      <c r="A4642" s="49" t="n"/>
      <c r="B4642" s="50" t="n"/>
      <c r="C4642" s="50" t="n"/>
      <c r="D4642" s="50" t="n"/>
      <c r="E4642" s="50" t="n"/>
      <c r="F4642" s="51" t="n"/>
      <c r="G4642" s="51" t="n"/>
      <c r="H4642" s="51" t="n"/>
      <c r="I4642" s="51" t="n"/>
      <c r="J4642" s="50" t="n"/>
      <c r="K4642" s="52">
        <f>IF(OR($A4642="",$E4642=""),"",IF($P4642=1,0,N($E4642)*N($F4642)-N($G4642)+N($H4642)))</f>
        <v/>
      </c>
      <c r="L4642" s="52">
        <f>IF(K4642="","",IF($P4642=1,0,N($E4642)*IFERROR(INDEX(Products!$D$8:$D$307,MATCH($D4642,Products!$A$8:$A$307,0)),0)))</f>
        <v/>
      </c>
      <c r="M4642" s="52">
        <f>IF(OR(K4642="",$O4642=0),IF(K4642="","",0),IF($P4642=1,0,K4642*(N(INDEX(Settings!$E$11:$E$18,$O4642))+N(INDEX(Settings!$G$11:$G$18,$O4642)))+N(INDEX(Settings!$F$11:$F$18,$O4642))))</f>
        <v/>
      </c>
      <c r="N4642" s="53">
        <f>IF(K4642="","",K4642-L4642-M4642-N($I4642)-$P4642*N(Settings!$D$20))</f>
        <v/>
      </c>
      <c r="O4642">
        <f>IF($C4642="",0,IFERROR(MATCH($C4642,Settings!$D$11:$D$18,0),0))</f>
        <v/>
      </c>
      <c r="P4642">
        <f>IF(LOWER(TRIM($J4642&amp;""))="x",1,0)</f>
        <v/>
      </c>
    </row>
    <row r="4643">
      <c r="A4643" s="49" t="n"/>
      <c r="B4643" s="50" t="n"/>
      <c r="C4643" s="50" t="n"/>
      <c r="D4643" s="50" t="n"/>
      <c r="E4643" s="50" t="n"/>
      <c r="F4643" s="51" t="n"/>
      <c r="G4643" s="51" t="n"/>
      <c r="H4643" s="51" t="n"/>
      <c r="I4643" s="51" t="n"/>
      <c r="J4643" s="50" t="n"/>
      <c r="K4643" s="52">
        <f>IF(OR($A4643="",$E4643=""),"",IF($P4643=1,0,N($E4643)*N($F4643)-N($G4643)+N($H4643)))</f>
        <v/>
      </c>
      <c r="L4643" s="52">
        <f>IF(K4643="","",IF($P4643=1,0,N($E4643)*IFERROR(INDEX(Products!$D$8:$D$307,MATCH($D4643,Products!$A$8:$A$307,0)),0)))</f>
        <v/>
      </c>
      <c r="M4643" s="52">
        <f>IF(OR(K4643="",$O4643=0),IF(K4643="","",0),IF($P4643=1,0,K4643*(N(INDEX(Settings!$E$11:$E$18,$O4643))+N(INDEX(Settings!$G$11:$G$18,$O4643)))+N(INDEX(Settings!$F$11:$F$18,$O4643))))</f>
        <v/>
      </c>
      <c r="N4643" s="53">
        <f>IF(K4643="","",K4643-L4643-M4643-N($I4643)-$P4643*N(Settings!$D$20))</f>
        <v/>
      </c>
      <c r="O4643">
        <f>IF($C4643="",0,IFERROR(MATCH($C4643,Settings!$D$11:$D$18,0),0))</f>
        <v/>
      </c>
      <c r="P4643">
        <f>IF(LOWER(TRIM($J4643&amp;""))="x",1,0)</f>
        <v/>
      </c>
    </row>
    <row r="4644">
      <c r="A4644" s="49" t="n"/>
      <c r="B4644" s="50" t="n"/>
      <c r="C4644" s="50" t="n"/>
      <c r="D4644" s="50" t="n"/>
      <c r="E4644" s="50" t="n"/>
      <c r="F4644" s="51" t="n"/>
      <c r="G4644" s="51" t="n"/>
      <c r="H4644" s="51" t="n"/>
      <c r="I4644" s="51" t="n"/>
      <c r="J4644" s="50" t="n"/>
      <c r="K4644" s="52">
        <f>IF(OR($A4644="",$E4644=""),"",IF($P4644=1,0,N($E4644)*N($F4644)-N($G4644)+N($H4644)))</f>
        <v/>
      </c>
      <c r="L4644" s="52">
        <f>IF(K4644="","",IF($P4644=1,0,N($E4644)*IFERROR(INDEX(Products!$D$8:$D$307,MATCH($D4644,Products!$A$8:$A$307,0)),0)))</f>
        <v/>
      </c>
      <c r="M4644" s="52">
        <f>IF(OR(K4644="",$O4644=0),IF(K4644="","",0),IF($P4644=1,0,K4644*(N(INDEX(Settings!$E$11:$E$18,$O4644))+N(INDEX(Settings!$G$11:$G$18,$O4644)))+N(INDEX(Settings!$F$11:$F$18,$O4644))))</f>
        <v/>
      </c>
      <c r="N4644" s="53">
        <f>IF(K4644="","",K4644-L4644-M4644-N($I4644)-$P4644*N(Settings!$D$20))</f>
        <v/>
      </c>
      <c r="O4644">
        <f>IF($C4644="",0,IFERROR(MATCH($C4644,Settings!$D$11:$D$18,0),0))</f>
        <v/>
      </c>
      <c r="P4644">
        <f>IF(LOWER(TRIM($J4644&amp;""))="x",1,0)</f>
        <v/>
      </c>
    </row>
    <row r="4645">
      <c r="A4645" s="49" t="n"/>
      <c r="B4645" s="50" t="n"/>
      <c r="C4645" s="50" t="n"/>
      <c r="D4645" s="50" t="n"/>
      <c r="E4645" s="50" t="n"/>
      <c r="F4645" s="51" t="n"/>
      <c r="G4645" s="51" t="n"/>
      <c r="H4645" s="51" t="n"/>
      <c r="I4645" s="51" t="n"/>
      <c r="J4645" s="50" t="n"/>
      <c r="K4645" s="52">
        <f>IF(OR($A4645="",$E4645=""),"",IF($P4645=1,0,N($E4645)*N($F4645)-N($G4645)+N($H4645)))</f>
        <v/>
      </c>
      <c r="L4645" s="52">
        <f>IF(K4645="","",IF($P4645=1,0,N($E4645)*IFERROR(INDEX(Products!$D$8:$D$307,MATCH($D4645,Products!$A$8:$A$307,0)),0)))</f>
        <v/>
      </c>
      <c r="M4645" s="52">
        <f>IF(OR(K4645="",$O4645=0),IF(K4645="","",0),IF($P4645=1,0,K4645*(N(INDEX(Settings!$E$11:$E$18,$O4645))+N(INDEX(Settings!$G$11:$G$18,$O4645)))+N(INDEX(Settings!$F$11:$F$18,$O4645))))</f>
        <v/>
      </c>
      <c r="N4645" s="53">
        <f>IF(K4645="","",K4645-L4645-M4645-N($I4645)-$P4645*N(Settings!$D$20))</f>
        <v/>
      </c>
      <c r="O4645">
        <f>IF($C4645="",0,IFERROR(MATCH($C4645,Settings!$D$11:$D$18,0),0))</f>
        <v/>
      </c>
      <c r="P4645">
        <f>IF(LOWER(TRIM($J4645&amp;""))="x",1,0)</f>
        <v/>
      </c>
    </row>
    <row r="4646">
      <c r="A4646" s="49" t="n"/>
      <c r="B4646" s="50" t="n"/>
      <c r="C4646" s="50" t="n"/>
      <c r="D4646" s="50" t="n"/>
      <c r="E4646" s="50" t="n"/>
      <c r="F4646" s="51" t="n"/>
      <c r="G4646" s="51" t="n"/>
      <c r="H4646" s="51" t="n"/>
      <c r="I4646" s="51" t="n"/>
      <c r="J4646" s="50" t="n"/>
      <c r="K4646" s="52">
        <f>IF(OR($A4646="",$E4646=""),"",IF($P4646=1,0,N($E4646)*N($F4646)-N($G4646)+N($H4646)))</f>
        <v/>
      </c>
      <c r="L4646" s="52">
        <f>IF(K4646="","",IF($P4646=1,0,N($E4646)*IFERROR(INDEX(Products!$D$8:$D$307,MATCH($D4646,Products!$A$8:$A$307,0)),0)))</f>
        <v/>
      </c>
      <c r="M4646" s="52">
        <f>IF(OR(K4646="",$O4646=0),IF(K4646="","",0),IF($P4646=1,0,K4646*(N(INDEX(Settings!$E$11:$E$18,$O4646))+N(INDEX(Settings!$G$11:$G$18,$O4646)))+N(INDEX(Settings!$F$11:$F$18,$O4646))))</f>
        <v/>
      </c>
      <c r="N4646" s="53">
        <f>IF(K4646="","",K4646-L4646-M4646-N($I4646)-$P4646*N(Settings!$D$20))</f>
        <v/>
      </c>
      <c r="O4646">
        <f>IF($C4646="",0,IFERROR(MATCH($C4646,Settings!$D$11:$D$18,0),0))</f>
        <v/>
      </c>
      <c r="P4646">
        <f>IF(LOWER(TRIM($J4646&amp;""))="x",1,0)</f>
        <v/>
      </c>
    </row>
    <row r="4647">
      <c r="A4647" s="49" t="n"/>
      <c r="B4647" s="50" t="n"/>
      <c r="C4647" s="50" t="n"/>
      <c r="D4647" s="50" t="n"/>
      <c r="E4647" s="50" t="n"/>
      <c r="F4647" s="51" t="n"/>
      <c r="G4647" s="51" t="n"/>
      <c r="H4647" s="51" t="n"/>
      <c r="I4647" s="51" t="n"/>
      <c r="J4647" s="50" t="n"/>
      <c r="K4647" s="52">
        <f>IF(OR($A4647="",$E4647=""),"",IF($P4647=1,0,N($E4647)*N($F4647)-N($G4647)+N($H4647)))</f>
        <v/>
      </c>
      <c r="L4647" s="52">
        <f>IF(K4647="","",IF($P4647=1,0,N($E4647)*IFERROR(INDEX(Products!$D$8:$D$307,MATCH($D4647,Products!$A$8:$A$307,0)),0)))</f>
        <v/>
      </c>
      <c r="M4647" s="52">
        <f>IF(OR(K4647="",$O4647=0),IF(K4647="","",0),IF($P4647=1,0,K4647*(N(INDEX(Settings!$E$11:$E$18,$O4647))+N(INDEX(Settings!$G$11:$G$18,$O4647)))+N(INDEX(Settings!$F$11:$F$18,$O4647))))</f>
        <v/>
      </c>
      <c r="N4647" s="53">
        <f>IF(K4647="","",K4647-L4647-M4647-N($I4647)-$P4647*N(Settings!$D$20))</f>
        <v/>
      </c>
      <c r="O4647">
        <f>IF($C4647="",0,IFERROR(MATCH($C4647,Settings!$D$11:$D$18,0),0))</f>
        <v/>
      </c>
      <c r="P4647">
        <f>IF(LOWER(TRIM($J4647&amp;""))="x",1,0)</f>
        <v/>
      </c>
    </row>
    <row r="4648">
      <c r="A4648" s="49" t="n"/>
      <c r="B4648" s="50" t="n"/>
      <c r="C4648" s="50" t="n"/>
      <c r="D4648" s="50" t="n"/>
      <c r="E4648" s="50" t="n"/>
      <c r="F4648" s="51" t="n"/>
      <c r="G4648" s="51" t="n"/>
      <c r="H4648" s="51" t="n"/>
      <c r="I4648" s="51" t="n"/>
      <c r="J4648" s="50" t="n"/>
      <c r="K4648" s="52">
        <f>IF(OR($A4648="",$E4648=""),"",IF($P4648=1,0,N($E4648)*N($F4648)-N($G4648)+N($H4648)))</f>
        <v/>
      </c>
      <c r="L4648" s="52">
        <f>IF(K4648="","",IF($P4648=1,0,N($E4648)*IFERROR(INDEX(Products!$D$8:$D$307,MATCH($D4648,Products!$A$8:$A$307,0)),0)))</f>
        <v/>
      </c>
      <c r="M4648" s="52">
        <f>IF(OR(K4648="",$O4648=0),IF(K4648="","",0),IF($P4648=1,0,K4648*(N(INDEX(Settings!$E$11:$E$18,$O4648))+N(INDEX(Settings!$G$11:$G$18,$O4648)))+N(INDEX(Settings!$F$11:$F$18,$O4648))))</f>
        <v/>
      </c>
      <c r="N4648" s="53">
        <f>IF(K4648="","",K4648-L4648-M4648-N($I4648)-$P4648*N(Settings!$D$20))</f>
        <v/>
      </c>
      <c r="O4648">
        <f>IF($C4648="",0,IFERROR(MATCH($C4648,Settings!$D$11:$D$18,0),0))</f>
        <v/>
      </c>
      <c r="P4648">
        <f>IF(LOWER(TRIM($J4648&amp;""))="x",1,0)</f>
        <v/>
      </c>
    </row>
    <row r="4649">
      <c r="A4649" s="49" t="n"/>
      <c r="B4649" s="50" t="n"/>
      <c r="C4649" s="50" t="n"/>
      <c r="D4649" s="50" t="n"/>
      <c r="E4649" s="50" t="n"/>
      <c r="F4649" s="51" t="n"/>
      <c r="G4649" s="51" t="n"/>
      <c r="H4649" s="51" t="n"/>
      <c r="I4649" s="51" t="n"/>
      <c r="J4649" s="50" t="n"/>
      <c r="K4649" s="52">
        <f>IF(OR($A4649="",$E4649=""),"",IF($P4649=1,0,N($E4649)*N($F4649)-N($G4649)+N($H4649)))</f>
        <v/>
      </c>
      <c r="L4649" s="52">
        <f>IF(K4649="","",IF($P4649=1,0,N($E4649)*IFERROR(INDEX(Products!$D$8:$D$307,MATCH($D4649,Products!$A$8:$A$307,0)),0)))</f>
        <v/>
      </c>
      <c r="M4649" s="52">
        <f>IF(OR(K4649="",$O4649=0),IF(K4649="","",0),IF($P4649=1,0,K4649*(N(INDEX(Settings!$E$11:$E$18,$O4649))+N(INDEX(Settings!$G$11:$G$18,$O4649)))+N(INDEX(Settings!$F$11:$F$18,$O4649))))</f>
        <v/>
      </c>
      <c r="N4649" s="53">
        <f>IF(K4649="","",K4649-L4649-M4649-N($I4649)-$P4649*N(Settings!$D$20))</f>
        <v/>
      </c>
      <c r="O4649">
        <f>IF($C4649="",0,IFERROR(MATCH($C4649,Settings!$D$11:$D$18,0),0))</f>
        <v/>
      </c>
      <c r="P4649">
        <f>IF(LOWER(TRIM($J4649&amp;""))="x",1,0)</f>
        <v/>
      </c>
    </row>
    <row r="4650">
      <c r="A4650" s="49" t="n"/>
      <c r="B4650" s="50" t="n"/>
      <c r="C4650" s="50" t="n"/>
      <c r="D4650" s="50" t="n"/>
      <c r="E4650" s="50" t="n"/>
      <c r="F4650" s="51" t="n"/>
      <c r="G4650" s="51" t="n"/>
      <c r="H4650" s="51" t="n"/>
      <c r="I4650" s="51" t="n"/>
      <c r="J4650" s="50" t="n"/>
      <c r="K4650" s="52">
        <f>IF(OR($A4650="",$E4650=""),"",IF($P4650=1,0,N($E4650)*N($F4650)-N($G4650)+N($H4650)))</f>
        <v/>
      </c>
      <c r="L4650" s="52">
        <f>IF(K4650="","",IF($P4650=1,0,N($E4650)*IFERROR(INDEX(Products!$D$8:$D$307,MATCH($D4650,Products!$A$8:$A$307,0)),0)))</f>
        <v/>
      </c>
      <c r="M4650" s="52">
        <f>IF(OR(K4650="",$O4650=0),IF(K4650="","",0),IF($P4650=1,0,K4650*(N(INDEX(Settings!$E$11:$E$18,$O4650))+N(INDEX(Settings!$G$11:$G$18,$O4650)))+N(INDEX(Settings!$F$11:$F$18,$O4650))))</f>
        <v/>
      </c>
      <c r="N4650" s="53">
        <f>IF(K4650="","",K4650-L4650-M4650-N($I4650)-$P4650*N(Settings!$D$20))</f>
        <v/>
      </c>
      <c r="O4650">
        <f>IF($C4650="",0,IFERROR(MATCH($C4650,Settings!$D$11:$D$18,0),0))</f>
        <v/>
      </c>
      <c r="P4650">
        <f>IF(LOWER(TRIM($J4650&amp;""))="x",1,0)</f>
        <v/>
      </c>
    </row>
    <row r="4651">
      <c r="A4651" s="49" t="n"/>
      <c r="B4651" s="50" t="n"/>
      <c r="C4651" s="50" t="n"/>
      <c r="D4651" s="50" t="n"/>
      <c r="E4651" s="50" t="n"/>
      <c r="F4651" s="51" t="n"/>
      <c r="G4651" s="51" t="n"/>
      <c r="H4651" s="51" t="n"/>
      <c r="I4651" s="51" t="n"/>
      <c r="J4651" s="50" t="n"/>
      <c r="K4651" s="52">
        <f>IF(OR($A4651="",$E4651=""),"",IF($P4651=1,0,N($E4651)*N($F4651)-N($G4651)+N($H4651)))</f>
        <v/>
      </c>
      <c r="L4651" s="52">
        <f>IF(K4651="","",IF($P4651=1,0,N($E4651)*IFERROR(INDEX(Products!$D$8:$D$307,MATCH($D4651,Products!$A$8:$A$307,0)),0)))</f>
        <v/>
      </c>
      <c r="M4651" s="52">
        <f>IF(OR(K4651="",$O4651=0),IF(K4651="","",0),IF($P4651=1,0,K4651*(N(INDEX(Settings!$E$11:$E$18,$O4651))+N(INDEX(Settings!$G$11:$G$18,$O4651)))+N(INDEX(Settings!$F$11:$F$18,$O4651))))</f>
        <v/>
      </c>
      <c r="N4651" s="53">
        <f>IF(K4651="","",K4651-L4651-M4651-N($I4651)-$P4651*N(Settings!$D$20))</f>
        <v/>
      </c>
      <c r="O4651">
        <f>IF($C4651="",0,IFERROR(MATCH($C4651,Settings!$D$11:$D$18,0),0))</f>
        <v/>
      </c>
      <c r="P4651">
        <f>IF(LOWER(TRIM($J4651&amp;""))="x",1,0)</f>
        <v/>
      </c>
    </row>
    <row r="4652">
      <c r="A4652" s="49" t="n"/>
      <c r="B4652" s="50" t="n"/>
      <c r="C4652" s="50" t="n"/>
      <c r="D4652" s="50" t="n"/>
      <c r="E4652" s="50" t="n"/>
      <c r="F4652" s="51" t="n"/>
      <c r="G4652" s="51" t="n"/>
      <c r="H4652" s="51" t="n"/>
      <c r="I4652" s="51" t="n"/>
      <c r="J4652" s="50" t="n"/>
      <c r="K4652" s="52">
        <f>IF(OR($A4652="",$E4652=""),"",IF($P4652=1,0,N($E4652)*N($F4652)-N($G4652)+N($H4652)))</f>
        <v/>
      </c>
      <c r="L4652" s="52">
        <f>IF(K4652="","",IF($P4652=1,0,N($E4652)*IFERROR(INDEX(Products!$D$8:$D$307,MATCH($D4652,Products!$A$8:$A$307,0)),0)))</f>
        <v/>
      </c>
      <c r="M4652" s="52">
        <f>IF(OR(K4652="",$O4652=0),IF(K4652="","",0),IF($P4652=1,0,K4652*(N(INDEX(Settings!$E$11:$E$18,$O4652))+N(INDEX(Settings!$G$11:$G$18,$O4652)))+N(INDEX(Settings!$F$11:$F$18,$O4652))))</f>
        <v/>
      </c>
      <c r="N4652" s="53">
        <f>IF(K4652="","",K4652-L4652-M4652-N($I4652)-$P4652*N(Settings!$D$20))</f>
        <v/>
      </c>
      <c r="O4652">
        <f>IF($C4652="",0,IFERROR(MATCH($C4652,Settings!$D$11:$D$18,0),0))</f>
        <v/>
      </c>
      <c r="P4652">
        <f>IF(LOWER(TRIM($J4652&amp;""))="x",1,0)</f>
        <v/>
      </c>
    </row>
    <row r="4653">
      <c r="A4653" s="49" t="n"/>
      <c r="B4653" s="50" t="n"/>
      <c r="C4653" s="50" t="n"/>
      <c r="D4653" s="50" t="n"/>
      <c r="E4653" s="50" t="n"/>
      <c r="F4653" s="51" t="n"/>
      <c r="G4653" s="51" t="n"/>
      <c r="H4653" s="51" t="n"/>
      <c r="I4653" s="51" t="n"/>
      <c r="J4653" s="50" t="n"/>
      <c r="K4653" s="52">
        <f>IF(OR($A4653="",$E4653=""),"",IF($P4653=1,0,N($E4653)*N($F4653)-N($G4653)+N($H4653)))</f>
        <v/>
      </c>
      <c r="L4653" s="52">
        <f>IF(K4653="","",IF($P4653=1,0,N($E4653)*IFERROR(INDEX(Products!$D$8:$D$307,MATCH($D4653,Products!$A$8:$A$307,0)),0)))</f>
        <v/>
      </c>
      <c r="M4653" s="52">
        <f>IF(OR(K4653="",$O4653=0),IF(K4653="","",0),IF($P4653=1,0,K4653*(N(INDEX(Settings!$E$11:$E$18,$O4653))+N(INDEX(Settings!$G$11:$G$18,$O4653)))+N(INDEX(Settings!$F$11:$F$18,$O4653))))</f>
        <v/>
      </c>
      <c r="N4653" s="53">
        <f>IF(K4653="","",K4653-L4653-M4653-N($I4653)-$P4653*N(Settings!$D$20))</f>
        <v/>
      </c>
      <c r="O4653">
        <f>IF($C4653="",0,IFERROR(MATCH($C4653,Settings!$D$11:$D$18,0),0))</f>
        <v/>
      </c>
      <c r="P4653">
        <f>IF(LOWER(TRIM($J4653&amp;""))="x",1,0)</f>
        <v/>
      </c>
    </row>
    <row r="4654">
      <c r="A4654" s="49" t="n"/>
      <c r="B4654" s="50" t="n"/>
      <c r="C4654" s="50" t="n"/>
      <c r="D4654" s="50" t="n"/>
      <c r="E4654" s="50" t="n"/>
      <c r="F4654" s="51" t="n"/>
      <c r="G4654" s="51" t="n"/>
      <c r="H4654" s="51" t="n"/>
      <c r="I4654" s="51" t="n"/>
      <c r="J4654" s="50" t="n"/>
      <c r="K4654" s="52">
        <f>IF(OR($A4654="",$E4654=""),"",IF($P4654=1,0,N($E4654)*N($F4654)-N($G4654)+N($H4654)))</f>
        <v/>
      </c>
      <c r="L4654" s="52">
        <f>IF(K4654="","",IF($P4654=1,0,N($E4654)*IFERROR(INDEX(Products!$D$8:$D$307,MATCH($D4654,Products!$A$8:$A$307,0)),0)))</f>
        <v/>
      </c>
      <c r="M4654" s="52">
        <f>IF(OR(K4654="",$O4654=0),IF(K4654="","",0),IF($P4654=1,0,K4654*(N(INDEX(Settings!$E$11:$E$18,$O4654))+N(INDEX(Settings!$G$11:$G$18,$O4654)))+N(INDEX(Settings!$F$11:$F$18,$O4654))))</f>
        <v/>
      </c>
      <c r="N4654" s="53">
        <f>IF(K4654="","",K4654-L4654-M4654-N($I4654)-$P4654*N(Settings!$D$20))</f>
        <v/>
      </c>
      <c r="O4654">
        <f>IF($C4654="",0,IFERROR(MATCH($C4654,Settings!$D$11:$D$18,0),0))</f>
        <v/>
      </c>
      <c r="P4654">
        <f>IF(LOWER(TRIM($J4654&amp;""))="x",1,0)</f>
        <v/>
      </c>
    </row>
    <row r="4655">
      <c r="A4655" s="49" t="n"/>
      <c r="B4655" s="50" t="n"/>
      <c r="C4655" s="50" t="n"/>
      <c r="D4655" s="50" t="n"/>
      <c r="E4655" s="50" t="n"/>
      <c r="F4655" s="51" t="n"/>
      <c r="G4655" s="51" t="n"/>
      <c r="H4655" s="51" t="n"/>
      <c r="I4655" s="51" t="n"/>
      <c r="J4655" s="50" t="n"/>
      <c r="K4655" s="52">
        <f>IF(OR($A4655="",$E4655=""),"",IF($P4655=1,0,N($E4655)*N($F4655)-N($G4655)+N($H4655)))</f>
        <v/>
      </c>
      <c r="L4655" s="52">
        <f>IF(K4655="","",IF($P4655=1,0,N($E4655)*IFERROR(INDEX(Products!$D$8:$D$307,MATCH($D4655,Products!$A$8:$A$307,0)),0)))</f>
        <v/>
      </c>
      <c r="M4655" s="52">
        <f>IF(OR(K4655="",$O4655=0),IF(K4655="","",0),IF($P4655=1,0,K4655*(N(INDEX(Settings!$E$11:$E$18,$O4655))+N(INDEX(Settings!$G$11:$G$18,$O4655)))+N(INDEX(Settings!$F$11:$F$18,$O4655))))</f>
        <v/>
      </c>
      <c r="N4655" s="53">
        <f>IF(K4655="","",K4655-L4655-M4655-N($I4655)-$P4655*N(Settings!$D$20))</f>
        <v/>
      </c>
      <c r="O4655">
        <f>IF($C4655="",0,IFERROR(MATCH($C4655,Settings!$D$11:$D$18,0),0))</f>
        <v/>
      </c>
      <c r="P4655">
        <f>IF(LOWER(TRIM($J4655&amp;""))="x",1,0)</f>
        <v/>
      </c>
    </row>
    <row r="4656">
      <c r="A4656" s="49" t="n"/>
      <c r="B4656" s="50" t="n"/>
      <c r="C4656" s="50" t="n"/>
      <c r="D4656" s="50" t="n"/>
      <c r="E4656" s="50" t="n"/>
      <c r="F4656" s="51" t="n"/>
      <c r="G4656" s="51" t="n"/>
      <c r="H4656" s="51" t="n"/>
      <c r="I4656" s="51" t="n"/>
      <c r="J4656" s="50" t="n"/>
      <c r="K4656" s="52">
        <f>IF(OR($A4656="",$E4656=""),"",IF($P4656=1,0,N($E4656)*N($F4656)-N($G4656)+N($H4656)))</f>
        <v/>
      </c>
      <c r="L4656" s="52">
        <f>IF(K4656="","",IF($P4656=1,0,N($E4656)*IFERROR(INDEX(Products!$D$8:$D$307,MATCH($D4656,Products!$A$8:$A$307,0)),0)))</f>
        <v/>
      </c>
      <c r="M4656" s="52">
        <f>IF(OR(K4656="",$O4656=0),IF(K4656="","",0),IF($P4656=1,0,K4656*(N(INDEX(Settings!$E$11:$E$18,$O4656))+N(INDEX(Settings!$G$11:$G$18,$O4656)))+N(INDEX(Settings!$F$11:$F$18,$O4656))))</f>
        <v/>
      </c>
      <c r="N4656" s="53">
        <f>IF(K4656="","",K4656-L4656-M4656-N($I4656)-$P4656*N(Settings!$D$20))</f>
        <v/>
      </c>
      <c r="O4656">
        <f>IF($C4656="",0,IFERROR(MATCH($C4656,Settings!$D$11:$D$18,0),0))</f>
        <v/>
      </c>
      <c r="P4656">
        <f>IF(LOWER(TRIM($J4656&amp;""))="x",1,0)</f>
        <v/>
      </c>
    </row>
    <row r="4657">
      <c r="A4657" s="49" t="n"/>
      <c r="B4657" s="50" t="n"/>
      <c r="C4657" s="50" t="n"/>
      <c r="D4657" s="50" t="n"/>
      <c r="E4657" s="50" t="n"/>
      <c r="F4657" s="51" t="n"/>
      <c r="G4657" s="51" t="n"/>
      <c r="H4657" s="51" t="n"/>
      <c r="I4657" s="51" t="n"/>
      <c r="J4657" s="50" t="n"/>
      <c r="K4657" s="52">
        <f>IF(OR($A4657="",$E4657=""),"",IF($P4657=1,0,N($E4657)*N($F4657)-N($G4657)+N($H4657)))</f>
        <v/>
      </c>
      <c r="L4657" s="52">
        <f>IF(K4657="","",IF($P4657=1,0,N($E4657)*IFERROR(INDEX(Products!$D$8:$D$307,MATCH($D4657,Products!$A$8:$A$307,0)),0)))</f>
        <v/>
      </c>
      <c r="M4657" s="52">
        <f>IF(OR(K4657="",$O4657=0),IF(K4657="","",0),IF($P4657=1,0,K4657*(N(INDEX(Settings!$E$11:$E$18,$O4657))+N(INDEX(Settings!$G$11:$G$18,$O4657)))+N(INDEX(Settings!$F$11:$F$18,$O4657))))</f>
        <v/>
      </c>
      <c r="N4657" s="53">
        <f>IF(K4657="","",K4657-L4657-M4657-N($I4657)-$P4657*N(Settings!$D$20))</f>
        <v/>
      </c>
      <c r="O4657">
        <f>IF($C4657="",0,IFERROR(MATCH($C4657,Settings!$D$11:$D$18,0),0))</f>
        <v/>
      </c>
      <c r="P4657">
        <f>IF(LOWER(TRIM($J4657&amp;""))="x",1,0)</f>
        <v/>
      </c>
    </row>
    <row r="4658">
      <c r="A4658" s="49" t="n"/>
      <c r="B4658" s="50" t="n"/>
      <c r="C4658" s="50" t="n"/>
      <c r="D4658" s="50" t="n"/>
      <c r="E4658" s="50" t="n"/>
      <c r="F4658" s="51" t="n"/>
      <c r="G4658" s="51" t="n"/>
      <c r="H4658" s="51" t="n"/>
      <c r="I4658" s="51" t="n"/>
      <c r="J4658" s="50" t="n"/>
      <c r="K4658" s="52">
        <f>IF(OR($A4658="",$E4658=""),"",IF($P4658=1,0,N($E4658)*N($F4658)-N($G4658)+N($H4658)))</f>
        <v/>
      </c>
      <c r="L4658" s="52">
        <f>IF(K4658="","",IF($P4658=1,0,N($E4658)*IFERROR(INDEX(Products!$D$8:$D$307,MATCH($D4658,Products!$A$8:$A$307,0)),0)))</f>
        <v/>
      </c>
      <c r="M4658" s="52">
        <f>IF(OR(K4658="",$O4658=0),IF(K4658="","",0),IF($P4658=1,0,K4658*(N(INDEX(Settings!$E$11:$E$18,$O4658))+N(INDEX(Settings!$G$11:$G$18,$O4658)))+N(INDEX(Settings!$F$11:$F$18,$O4658))))</f>
        <v/>
      </c>
      <c r="N4658" s="53">
        <f>IF(K4658="","",K4658-L4658-M4658-N($I4658)-$P4658*N(Settings!$D$20))</f>
        <v/>
      </c>
      <c r="O4658">
        <f>IF($C4658="",0,IFERROR(MATCH($C4658,Settings!$D$11:$D$18,0),0))</f>
        <v/>
      </c>
      <c r="P4658">
        <f>IF(LOWER(TRIM($J4658&amp;""))="x",1,0)</f>
        <v/>
      </c>
    </row>
    <row r="4659">
      <c r="A4659" s="49" t="n"/>
      <c r="B4659" s="50" t="n"/>
      <c r="C4659" s="50" t="n"/>
      <c r="D4659" s="50" t="n"/>
      <c r="E4659" s="50" t="n"/>
      <c r="F4659" s="51" t="n"/>
      <c r="G4659" s="51" t="n"/>
      <c r="H4659" s="51" t="n"/>
      <c r="I4659" s="51" t="n"/>
      <c r="J4659" s="50" t="n"/>
      <c r="K4659" s="52">
        <f>IF(OR($A4659="",$E4659=""),"",IF($P4659=1,0,N($E4659)*N($F4659)-N($G4659)+N($H4659)))</f>
        <v/>
      </c>
      <c r="L4659" s="52">
        <f>IF(K4659="","",IF($P4659=1,0,N($E4659)*IFERROR(INDEX(Products!$D$8:$D$307,MATCH($D4659,Products!$A$8:$A$307,0)),0)))</f>
        <v/>
      </c>
      <c r="M4659" s="52">
        <f>IF(OR(K4659="",$O4659=0),IF(K4659="","",0),IF($P4659=1,0,K4659*(N(INDEX(Settings!$E$11:$E$18,$O4659))+N(INDEX(Settings!$G$11:$G$18,$O4659)))+N(INDEX(Settings!$F$11:$F$18,$O4659))))</f>
        <v/>
      </c>
      <c r="N4659" s="53">
        <f>IF(K4659="","",K4659-L4659-M4659-N($I4659)-$P4659*N(Settings!$D$20))</f>
        <v/>
      </c>
      <c r="O4659">
        <f>IF($C4659="",0,IFERROR(MATCH($C4659,Settings!$D$11:$D$18,0),0))</f>
        <v/>
      </c>
      <c r="P4659">
        <f>IF(LOWER(TRIM($J4659&amp;""))="x",1,0)</f>
        <v/>
      </c>
    </row>
    <row r="4660">
      <c r="A4660" s="49" t="n"/>
      <c r="B4660" s="50" t="n"/>
      <c r="C4660" s="50" t="n"/>
      <c r="D4660" s="50" t="n"/>
      <c r="E4660" s="50" t="n"/>
      <c r="F4660" s="51" t="n"/>
      <c r="G4660" s="51" t="n"/>
      <c r="H4660" s="51" t="n"/>
      <c r="I4660" s="51" t="n"/>
      <c r="J4660" s="50" t="n"/>
      <c r="K4660" s="52">
        <f>IF(OR($A4660="",$E4660=""),"",IF($P4660=1,0,N($E4660)*N($F4660)-N($G4660)+N($H4660)))</f>
        <v/>
      </c>
      <c r="L4660" s="52">
        <f>IF(K4660="","",IF($P4660=1,0,N($E4660)*IFERROR(INDEX(Products!$D$8:$D$307,MATCH($D4660,Products!$A$8:$A$307,0)),0)))</f>
        <v/>
      </c>
      <c r="M4660" s="52">
        <f>IF(OR(K4660="",$O4660=0),IF(K4660="","",0),IF($P4660=1,0,K4660*(N(INDEX(Settings!$E$11:$E$18,$O4660))+N(INDEX(Settings!$G$11:$G$18,$O4660)))+N(INDEX(Settings!$F$11:$F$18,$O4660))))</f>
        <v/>
      </c>
      <c r="N4660" s="53">
        <f>IF(K4660="","",K4660-L4660-M4660-N($I4660)-$P4660*N(Settings!$D$20))</f>
        <v/>
      </c>
      <c r="O4660">
        <f>IF($C4660="",0,IFERROR(MATCH($C4660,Settings!$D$11:$D$18,0),0))</f>
        <v/>
      </c>
      <c r="P4660">
        <f>IF(LOWER(TRIM($J4660&amp;""))="x",1,0)</f>
        <v/>
      </c>
    </row>
    <row r="4661">
      <c r="A4661" s="49" t="n"/>
      <c r="B4661" s="50" t="n"/>
      <c r="C4661" s="50" t="n"/>
      <c r="D4661" s="50" t="n"/>
      <c r="E4661" s="50" t="n"/>
      <c r="F4661" s="51" t="n"/>
      <c r="G4661" s="51" t="n"/>
      <c r="H4661" s="51" t="n"/>
      <c r="I4661" s="51" t="n"/>
      <c r="J4661" s="50" t="n"/>
      <c r="K4661" s="52">
        <f>IF(OR($A4661="",$E4661=""),"",IF($P4661=1,0,N($E4661)*N($F4661)-N($G4661)+N($H4661)))</f>
        <v/>
      </c>
      <c r="L4661" s="52">
        <f>IF(K4661="","",IF($P4661=1,0,N($E4661)*IFERROR(INDEX(Products!$D$8:$D$307,MATCH($D4661,Products!$A$8:$A$307,0)),0)))</f>
        <v/>
      </c>
      <c r="M4661" s="52">
        <f>IF(OR(K4661="",$O4661=0),IF(K4661="","",0),IF($P4661=1,0,K4661*(N(INDEX(Settings!$E$11:$E$18,$O4661))+N(INDEX(Settings!$G$11:$G$18,$O4661)))+N(INDEX(Settings!$F$11:$F$18,$O4661))))</f>
        <v/>
      </c>
      <c r="N4661" s="53">
        <f>IF(K4661="","",K4661-L4661-M4661-N($I4661)-$P4661*N(Settings!$D$20))</f>
        <v/>
      </c>
      <c r="O4661">
        <f>IF($C4661="",0,IFERROR(MATCH($C4661,Settings!$D$11:$D$18,0),0))</f>
        <v/>
      </c>
      <c r="P4661">
        <f>IF(LOWER(TRIM($J4661&amp;""))="x",1,0)</f>
        <v/>
      </c>
    </row>
    <row r="4662">
      <c r="A4662" s="49" t="n"/>
      <c r="B4662" s="50" t="n"/>
      <c r="C4662" s="50" t="n"/>
      <c r="D4662" s="50" t="n"/>
      <c r="E4662" s="50" t="n"/>
      <c r="F4662" s="51" t="n"/>
      <c r="G4662" s="51" t="n"/>
      <c r="H4662" s="51" t="n"/>
      <c r="I4662" s="51" t="n"/>
      <c r="J4662" s="50" t="n"/>
      <c r="K4662" s="52">
        <f>IF(OR($A4662="",$E4662=""),"",IF($P4662=1,0,N($E4662)*N($F4662)-N($G4662)+N($H4662)))</f>
        <v/>
      </c>
      <c r="L4662" s="52">
        <f>IF(K4662="","",IF($P4662=1,0,N($E4662)*IFERROR(INDEX(Products!$D$8:$D$307,MATCH($D4662,Products!$A$8:$A$307,0)),0)))</f>
        <v/>
      </c>
      <c r="M4662" s="52">
        <f>IF(OR(K4662="",$O4662=0),IF(K4662="","",0),IF($P4662=1,0,K4662*(N(INDEX(Settings!$E$11:$E$18,$O4662))+N(INDEX(Settings!$G$11:$G$18,$O4662)))+N(INDEX(Settings!$F$11:$F$18,$O4662))))</f>
        <v/>
      </c>
      <c r="N4662" s="53">
        <f>IF(K4662="","",K4662-L4662-M4662-N($I4662)-$P4662*N(Settings!$D$20))</f>
        <v/>
      </c>
      <c r="O4662">
        <f>IF($C4662="",0,IFERROR(MATCH($C4662,Settings!$D$11:$D$18,0),0))</f>
        <v/>
      </c>
      <c r="P4662">
        <f>IF(LOWER(TRIM($J4662&amp;""))="x",1,0)</f>
        <v/>
      </c>
    </row>
    <row r="4663">
      <c r="A4663" s="49" t="n"/>
      <c r="B4663" s="50" t="n"/>
      <c r="C4663" s="50" t="n"/>
      <c r="D4663" s="50" t="n"/>
      <c r="E4663" s="50" t="n"/>
      <c r="F4663" s="51" t="n"/>
      <c r="G4663" s="51" t="n"/>
      <c r="H4663" s="51" t="n"/>
      <c r="I4663" s="51" t="n"/>
      <c r="J4663" s="50" t="n"/>
      <c r="K4663" s="52">
        <f>IF(OR($A4663="",$E4663=""),"",IF($P4663=1,0,N($E4663)*N($F4663)-N($G4663)+N($H4663)))</f>
        <v/>
      </c>
      <c r="L4663" s="52">
        <f>IF(K4663="","",IF($P4663=1,0,N($E4663)*IFERROR(INDEX(Products!$D$8:$D$307,MATCH($D4663,Products!$A$8:$A$307,0)),0)))</f>
        <v/>
      </c>
      <c r="M4663" s="52">
        <f>IF(OR(K4663="",$O4663=0),IF(K4663="","",0),IF($P4663=1,0,K4663*(N(INDEX(Settings!$E$11:$E$18,$O4663))+N(INDEX(Settings!$G$11:$G$18,$O4663)))+N(INDEX(Settings!$F$11:$F$18,$O4663))))</f>
        <v/>
      </c>
      <c r="N4663" s="53">
        <f>IF(K4663="","",K4663-L4663-M4663-N($I4663)-$P4663*N(Settings!$D$20))</f>
        <v/>
      </c>
      <c r="O4663">
        <f>IF($C4663="",0,IFERROR(MATCH($C4663,Settings!$D$11:$D$18,0),0))</f>
        <v/>
      </c>
      <c r="P4663">
        <f>IF(LOWER(TRIM($J4663&amp;""))="x",1,0)</f>
        <v/>
      </c>
    </row>
    <row r="4664">
      <c r="A4664" s="49" t="n"/>
      <c r="B4664" s="50" t="n"/>
      <c r="C4664" s="50" t="n"/>
      <c r="D4664" s="50" t="n"/>
      <c r="E4664" s="50" t="n"/>
      <c r="F4664" s="51" t="n"/>
      <c r="G4664" s="51" t="n"/>
      <c r="H4664" s="51" t="n"/>
      <c r="I4664" s="51" t="n"/>
      <c r="J4664" s="50" t="n"/>
      <c r="K4664" s="52">
        <f>IF(OR($A4664="",$E4664=""),"",IF($P4664=1,0,N($E4664)*N($F4664)-N($G4664)+N($H4664)))</f>
        <v/>
      </c>
      <c r="L4664" s="52">
        <f>IF(K4664="","",IF($P4664=1,0,N($E4664)*IFERROR(INDEX(Products!$D$8:$D$307,MATCH($D4664,Products!$A$8:$A$307,0)),0)))</f>
        <v/>
      </c>
      <c r="M4664" s="52">
        <f>IF(OR(K4664="",$O4664=0),IF(K4664="","",0),IF($P4664=1,0,K4664*(N(INDEX(Settings!$E$11:$E$18,$O4664))+N(INDEX(Settings!$G$11:$G$18,$O4664)))+N(INDEX(Settings!$F$11:$F$18,$O4664))))</f>
        <v/>
      </c>
      <c r="N4664" s="53">
        <f>IF(K4664="","",K4664-L4664-M4664-N($I4664)-$P4664*N(Settings!$D$20))</f>
        <v/>
      </c>
      <c r="O4664">
        <f>IF($C4664="",0,IFERROR(MATCH($C4664,Settings!$D$11:$D$18,0),0))</f>
        <v/>
      </c>
      <c r="P4664">
        <f>IF(LOWER(TRIM($J4664&amp;""))="x",1,0)</f>
        <v/>
      </c>
    </row>
    <row r="4665">
      <c r="A4665" s="49" t="n"/>
      <c r="B4665" s="50" t="n"/>
      <c r="C4665" s="50" t="n"/>
      <c r="D4665" s="50" t="n"/>
      <c r="E4665" s="50" t="n"/>
      <c r="F4665" s="51" t="n"/>
      <c r="G4665" s="51" t="n"/>
      <c r="H4665" s="51" t="n"/>
      <c r="I4665" s="51" t="n"/>
      <c r="J4665" s="50" t="n"/>
      <c r="K4665" s="52">
        <f>IF(OR($A4665="",$E4665=""),"",IF($P4665=1,0,N($E4665)*N($F4665)-N($G4665)+N($H4665)))</f>
        <v/>
      </c>
      <c r="L4665" s="52">
        <f>IF(K4665="","",IF($P4665=1,0,N($E4665)*IFERROR(INDEX(Products!$D$8:$D$307,MATCH($D4665,Products!$A$8:$A$307,0)),0)))</f>
        <v/>
      </c>
      <c r="M4665" s="52">
        <f>IF(OR(K4665="",$O4665=0),IF(K4665="","",0),IF($P4665=1,0,K4665*(N(INDEX(Settings!$E$11:$E$18,$O4665))+N(INDEX(Settings!$G$11:$G$18,$O4665)))+N(INDEX(Settings!$F$11:$F$18,$O4665))))</f>
        <v/>
      </c>
      <c r="N4665" s="53">
        <f>IF(K4665="","",K4665-L4665-M4665-N($I4665)-$P4665*N(Settings!$D$20))</f>
        <v/>
      </c>
      <c r="O4665">
        <f>IF($C4665="",0,IFERROR(MATCH($C4665,Settings!$D$11:$D$18,0),0))</f>
        <v/>
      </c>
      <c r="P4665">
        <f>IF(LOWER(TRIM($J4665&amp;""))="x",1,0)</f>
        <v/>
      </c>
    </row>
    <row r="4666">
      <c r="A4666" s="49" t="n"/>
      <c r="B4666" s="50" t="n"/>
      <c r="C4666" s="50" t="n"/>
      <c r="D4666" s="50" t="n"/>
      <c r="E4666" s="50" t="n"/>
      <c r="F4666" s="51" t="n"/>
      <c r="G4666" s="51" t="n"/>
      <c r="H4666" s="51" t="n"/>
      <c r="I4666" s="51" t="n"/>
      <c r="J4666" s="50" t="n"/>
      <c r="K4666" s="52">
        <f>IF(OR($A4666="",$E4666=""),"",IF($P4666=1,0,N($E4666)*N($F4666)-N($G4666)+N($H4666)))</f>
        <v/>
      </c>
      <c r="L4666" s="52">
        <f>IF(K4666="","",IF($P4666=1,0,N($E4666)*IFERROR(INDEX(Products!$D$8:$D$307,MATCH($D4666,Products!$A$8:$A$307,0)),0)))</f>
        <v/>
      </c>
      <c r="M4666" s="52">
        <f>IF(OR(K4666="",$O4666=0),IF(K4666="","",0),IF($P4666=1,0,K4666*(N(INDEX(Settings!$E$11:$E$18,$O4666))+N(INDEX(Settings!$G$11:$G$18,$O4666)))+N(INDEX(Settings!$F$11:$F$18,$O4666))))</f>
        <v/>
      </c>
      <c r="N4666" s="53">
        <f>IF(K4666="","",K4666-L4666-M4666-N($I4666)-$P4666*N(Settings!$D$20))</f>
        <v/>
      </c>
      <c r="O4666">
        <f>IF($C4666="",0,IFERROR(MATCH($C4666,Settings!$D$11:$D$18,0),0))</f>
        <v/>
      </c>
      <c r="P4666">
        <f>IF(LOWER(TRIM($J4666&amp;""))="x",1,0)</f>
        <v/>
      </c>
    </row>
    <row r="4667">
      <c r="A4667" s="49" t="n"/>
      <c r="B4667" s="50" t="n"/>
      <c r="C4667" s="50" t="n"/>
      <c r="D4667" s="50" t="n"/>
      <c r="E4667" s="50" t="n"/>
      <c r="F4667" s="51" t="n"/>
      <c r="G4667" s="51" t="n"/>
      <c r="H4667" s="51" t="n"/>
      <c r="I4667" s="51" t="n"/>
      <c r="J4667" s="50" t="n"/>
      <c r="K4667" s="52">
        <f>IF(OR($A4667="",$E4667=""),"",IF($P4667=1,0,N($E4667)*N($F4667)-N($G4667)+N($H4667)))</f>
        <v/>
      </c>
      <c r="L4667" s="52">
        <f>IF(K4667="","",IF($P4667=1,0,N($E4667)*IFERROR(INDEX(Products!$D$8:$D$307,MATCH($D4667,Products!$A$8:$A$307,0)),0)))</f>
        <v/>
      </c>
      <c r="M4667" s="52">
        <f>IF(OR(K4667="",$O4667=0),IF(K4667="","",0),IF($P4667=1,0,K4667*(N(INDEX(Settings!$E$11:$E$18,$O4667))+N(INDEX(Settings!$G$11:$G$18,$O4667)))+N(INDEX(Settings!$F$11:$F$18,$O4667))))</f>
        <v/>
      </c>
      <c r="N4667" s="53">
        <f>IF(K4667="","",K4667-L4667-M4667-N($I4667)-$P4667*N(Settings!$D$20))</f>
        <v/>
      </c>
      <c r="O4667">
        <f>IF($C4667="",0,IFERROR(MATCH($C4667,Settings!$D$11:$D$18,0),0))</f>
        <v/>
      </c>
      <c r="P4667">
        <f>IF(LOWER(TRIM($J4667&amp;""))="x",1,0)</f>
        <v/>
      </c>
    </row>
    <row r="4668">
      <c r="A4668" s="49" t="n"/>
      <c r="B4668" s="50" t="n"/>
      <c r="C4668" s="50" t="n"/>
      <c r="D4668" s="50" t="n"/>
      <c r="E4668" s="50" t="n"/>
      <c r="F4668" s="51" t="n"/>
      <c r="G4668" s="51" t="n"/>
      <c r="H4668" s="51" t="n"/>
      <c r="I4668" s="51" t="n"/>
      <c r="J4668" s="50" t="n"/>
      <c r="K4668" s="52">
        <f>IF(OR($A4668="",$E4668=""),"",IF($P4668=1,0,N($E4668)*N($F4668)-N($G4668)+N($H4668)))</f>
        <v/>
      </c>
      <c r="L4668" s="52">
        <f>IF(K4668="","",IF($P4668=1,0,N($E4668)*IFERROR(INDEX(Products!$D$8:$D$307,MATCH($D4668,Products!$A$8:$A$307,0)),0)))</f>
        <v/>
      </c>
      <c r="M4668" s="52">
        <f>IF(OR(K4668="",$O4668=0),IF(K4668="","",0),IF($P4668=1,0,K4668*(N(INDEX(Settings!$E$11:$E$18,$O4668))+N(INDEX(Settings!$G$11:$G$18,$O4668)))+N(INDEX(Settings!$F$11:$F$18,$O4668))))</f>
        <v/>
      </c>
      <c r="N4668" s="53">
        <f>IF(K4668="","",K4668-L4668-M4668-N($I4668)-$P4668*N(Settings!$D$20))</f>
        <v/>
      </c>
      <c r="O4668">
        <f>IF($C4668="",0,IFERROR(MATCH($C4668,Settings!$D$11:$D$18,0),0))</f>
        <v/>
      </c>
      <c r="P4668">
        <f>IF(LOWER(TRIM($J4668&amp;""))="x",1,0)</f>
        <v/>
      </c>
    </row>
    <row r="4669">
      <c r="A4669" s="49" t="n"/>
      <c r="B4669" s="50" t="n"/>
      <c r="C4669" s="50" t="n"/>
      <c r="D4669" s="50" t="n"/>
      <c r="E4669" s="50" t="n"/>
      <c r="F4669" s="51" t="n"/>
      <c r="G4669" s="51" t="n"/>
      <c r="H4669" s="51" t="n"/>
      <c r="I4669" s="51" t="n"/>
      <c r="J4669" s="50" t="n"/>
      <c r="K4669" s="52">
        <f>IF(OR($A4669="",$E4669=""),"",IF($P4669=1,0,N($E4669)*N($F4669)-N($G4669)+N($H4669)))</f>
        <v/>
      </c>
      <c r="L4669" s="52">
        <f>IF(K4669="","",IF($P4669=1,0,N($E4669)*IFERROR(INDEX(Products!$D$8:$D$307,MATCH($D4669,Products!$A$8:$A$307,0)),0)))</f>
        <v/>
      </c>
      <c r="M4669" s="52">
        <f>IF(OR(K4669="",$O4669=0),IF(K4669="","",0),IF($P4669=1,0,K4669*(N(INDEX(Settings!$E$11:$E$18,$O4669))+N(INDEX(Settings!$G$11:$G$18,$O4669)))+N(INDEX(Settings!$F$11:$F$18,$O4669))))</f>
        <v/>
      </c>
      <c r="N4669" s="53">
        <f>IF(K4669="","",K4669-L4669-M4669-N($I4669)-$P4669*N(Settings!$D$20))</f>
        <v/>
      </c>
      <c r="O4669">
        <f>IF($C4669="",0,IFERROR(MATCH($C4669,Settings!$D$11:$D$18,0),0))</f>
        <v/>
      </c>
      <c r="P4669">
        <f>IF(LOWER(TRIM($J4669&amp;""))="x",1,0)</f>
        <v/>
      </c>
    </row>
    <row r="4670">
      <c r="A4670" s="49" t="n"/>
      <c r="B4670" s="50" t="n"/>
      <c r="C4670" s="50" t="n"/>
      <c r="D4670" s="50" t="n"/>
      <c r="E4670" s="50" t="n"/>
      <c r="F4670" s="51" t="n"/>
      <c r="G4670" s="51" t="n"/>
      <c r="H4670" s="51" t="n"/>
      <c r="I4670" s="51" t="n"/>
      <c r="J4670" s="50" t="n"/>
      <c r="K4670" s="52">
        <f>IF(OR($A4670="",$E4670=""),"",IF($P4670=1,0,N($E4670)*N($F4670)-N($G4670)+N($H4670)))</f>
        <v/>
      </c>
      <c r="L4670" s="52">
        <f>IF(K4670="","",IF($P4670=1,0,N($E4670)*IFERROR(INDEX(Products!$D$8:$D$307,MATCH($D4670,Products!$A$8:$A$307,0)),0)))</f>
        <v/>
      </c>
      <c r="M4670" s="52">
        <f>IF(OR(K4670="",$O4670=0),IF(K4670="","",0),IF($P4670=1,0,K4670*(N(INDEX(Settings!$E$11:$E$18,$O4670))+N(INDEX(Settings!$G$11:$G$18,$O4670)))+N(INDEX(Settings!$F$11:$F$18,$O4670))))</f>
        <v/>
      </c>
      <c r="N4670" s="53">
        <f>IF(K4670="","",K4670-L4670-M4670-N($I4670)-$P4670*N(Settings!$D$20))</f>
        <v/>
      </c>
      <c r="O4670">
        <f>IF($C4670="",0,IFERROR(MATCH($C4670,Settings!$D$11:$D$18,0),0))</f>
        <v/>
      </c>
      <c r="P4670">
        <f>IF(LOWER(TRIM($J4670&amp;""))="x",1,0)</f>
        <v/>
      </c>
    </row>
    <row r="4671">
      <c r="A4671" s="49" t="n"/>
      <c r="B4671" s="50" t="n"/>
      <c r="C4671" s="50" t="n"/>
      <c r="D4671" s="50" t="n"/>
      <c r="E4671" s="50" t="n"/>
      <c r="F4671" s="51" t="n"/>
      <c r="G4671" s="51" t="n"/>
      <c r="H4671" s="51" t="n"/>
      <c r="I4671" s="51" t="n"/>
      <c r="J4671" s="50" t="n"/>
      <c r="K4671" s="52">
        <f>IF(OR($A4671="",$E4671=""),"",IF($P4671=1,0,N($E4671)*N($F4671)-N($G4671)+N($H4671)))</f>
        <v/>
      </c>
      <c r="L4671" s="52">
        <f>IF(K4671="","",IF($P4671=1,0,N($E4671)*IFERROR(INDEX(Products!$D$8:$D$307,MATCH($D4671,Products!$A$8:$A$307,0)),0)))</f>
        <v/>
      </c>
      <c r="M4671" s="52">
        <f>IF(OR(K4671="",$O4671=0),IF(K4671="","",0),IF($P4671=1,0,K4671*(N(INDEX(Settings!$E$11:$E$18,$O4671))+N(INDEX(Settings!$G$11:$G$18,$O4671)))+N(INDEX(Settings!$F$11:$F$18,$O4671))))</f>
        <v/>
      </c>
      <c r="N4671" s="53">
        <f>IF(K4671="","",K4671-L4671-M4671-N($I4671)-$P4671*N(Settings!$D$20))</f>
        <v/>
      </c>
      <c r="O4671">
        <f>IF($C4671="",0,IFERROR(MATCH($C4671,Settings!$D$11:$D$18,0),0))</f>
        <v/>
      </c>
      <c r="P4671">
        <f>IF(LOWER(TRIM($J4671&amp;""))="x",1,0)</f>
        <v/>
      </c>
    </row>
    <row r="4672">
      <c r="A4672" s="49" t="n"/>
      <c r="B4672" s="50" t="n"/>
      <c r="C4672" s="50" t="n"/>
      <c r="D4672" s="50" t="n"/>
      <c r="E4672" s="50" t="n"/>
      <c r="F4672" s="51" t="n"/>
      <c r="G4672" s="51" t="n"/>
      <c r="H4672" s="51" t="n"/>
      <c r="I4672" s="51" t="n"/>
      <c r="J4672" s="50" t="n"/>
      <c r="K4672" s="52">
        <f>IF(OR($A4672="",$E4672=""),"",IF($P4672=1,0,N($E4672)*N($F4672)-N($G4672)+N($H4672)))</f>
        <v/>
      </c>
      <c r="L4672" s="52">
        <f>IF(K4672="","",IF($P4672=1,0,N($E4672)*IFERROR(INDEX(Products!$D$8:$D$307,MATCH($D4672,Products!$A$8:$A$307,0)),0)))</f>
        <v/>
      </c>
      <c r="M4672" s="52">
        <f>IF(OR(K4672="",$O4672=0),IF(K4672="","",0),IF($P4672=1,0,K4672*(N(INDEX(Settings!$E$11:$E$18,$O4672))+N(INDEX(Settings!$G$11:$G$18,$O4672)))+N(INDEX(Settings!$F$11:$F$18,$O4672))))</f>
        <v/>
      </c>
      <c r="N4672" s="53">
        <f>IF(K4672="","",K4672-L4672-M4672-N($I4672)-$P4672*N(Settings!$D$20))</f>
        <v/>
      </c>
      <c r="O4672">
        <f>IF($C4672="",0,IFERROR(MATCH($C4672,Settings!$D$11:$D$18,0),0))</f>
        <v/>
      </c>
      <c r="P4672">
        <f>IF(LOWER(TRIM($J4672&amp;""))="x",1,0)</f>
        <v/>
      </c>
    </row>
    <row r="4673">
      <c r="A4673" s="49" t="n"/>
      <c r="B4673" s="50" t="n"/>
      <c r="C4673" s="50" t="n"/>
      <c r="D4673" s="50" t="n"/>
      <c r="E4673" s="50" t="n"/>
      <c r="F4673" s="51" t="n"/>
      <c r="G4673" s="51" t="n"/>
      <c r="H4673" s="51" t="n"/>
      <c r="I4673" s="51" t="n"/>
      <c r="J4673" s="50" t="n"/>
      <c r="K4673" s="52">
        <f>IF(OR($A4673="",$E4673=""),"",IF($P4673=1,0,N($E4673)*N($F4673)-N($G4673)+N($H4673)))</f>
        <v/>
      </c>
      <c r="L4673" s="52">
        <f>IF(K4673="","",IF($P4673=1,0,N($E4673)*IFERROR(INDEX(Products!$D$8:$D$307,MATCH($D4673,Products!$A$8:$A$307,0)),0)))</f>
        <v/>
      </c>
      <c r="M4673" s="52">
        <f>IF(OR(K4673="",$O4673=0),IF(K4673="","",0),IF($P4673=1,0,K4673*(N(INDEX(Settings!$E$11:$E$18,$O4673))+N(INDEX(Settings!$G$11:$G$18,$O4673)))+N(INDEX(Settings!$F$11:$F$18,$O4673))))</f>
        <v/>
      </c>
      <c r="N4673" s="53">
        <f>IF(K4673="","",K4673-L4673-M4673-N($I4673)-$P4673*N(Settings!$D$20))</f>
        <v/>
      </c>
      <c r="O4673">
        <f>IF($C4673="",0,IFERROR(MATCH($C4673,Settings!$D$11:$D$18,0),0))</f>
        <v/>
      </c>
      <c r="P4673">
        <f>IF(LOWER(TRIM($J4673&amp;""))="x",1,0)</f>
        <v/>
      </c>
    </row>
    <row r="4674">
      <c r="A4674" s="49" t="n"/>
      <c r="B4674" s="50" t="n"/>
      <c r="C4674" s="50" t="n"/>
      <c r="D4674" s="50" t="n"/>
      <c r="E4674" s="50" t="n"/>
      <c r="F4674" s="51" t="n"/>
      <c r="G4674" s="51" t="n"/>
      <c r="H4674" s="51" t="n"/>
      <c r="I4674" s="51" t="n"/>
      <c r="J4674" s="50" t="n"/>
      <c r="K4674" s="52">
        <f>IF(OR($A4674="",$E4674=""),"",IF($P4674=1,0,N($E4674)*N($F4674)-N($G4674)+N($H4674)))</f>
        <v/>
      </c>
      <c r="L4674" s="52">
        <f>IF(K4674="","",IF($P4674=1,0,N($E4674)*IFERROR(INDEX(Products!$D$8:$D$307,MATCH($D4674,Products!$A$8:$A$307,0)),0)))</f>
        <v/>
      </c>
      <c r="M4674" s="52">
        <f>IF(OR(K4674="",$O4674=0),IF(K4674="","",0),IF($P4674=1,0,K4674*(N(INDEX(Settings!$E$11:$E$18,$O4674))+N(INDEX(Settings!$G$11:$G$18,$O4674)))+N(INDEX(Settings!$F$11:$F$18,$O4674))))</f>
        <v/>
      </c>
      <c r="N4674" s="53">
        <f>IF(K4674="","",K4674-L4674-M4674-N($I4674)-$P4674*N(Settings!$D$20))</f>
        <v/>
      </c>
      <c r="O4674">
        <f>IF($C4674="",0,IFERROR(MATCH($C4674,Settings!$D$11:$D$18,0),0))</f>
        <v/>
      </c>
      <c r="P4674">
        <f>IF(LOWER(TRIM($J4674&amp;""))="x",1,0)</f>
        <v/>
      </c>
    </row>
    <row r="4675">
      <c r="A4675" s="49" t="n"/>
      <c r="B4675" s="50" t="n"/>
      <c r="C4675" s="50" t="n"/>
      <c r="D4675" s="50" t="n"/>
      <c r="E4675" s="50" t="n"/>
      <c r="F4675" s="51" t="n"/>
      <c r="G4675" s="51" t="n"/>
      <c r="H4675" s="51" t="n"/>
      <c r="I4675" s="51" t="n"/>
      <c r="J4675" s="50" t="n"/>
      <c r="K4675" s="52">
        <f>IF(OR($A4675="",$E4675=""),"",IF($P4675=1,0,N($E4675)*N($F4675)-N($G4675)+N($H4675)))</f>
        <v/>
      </c>
      <c r="L4675" s="52">
        <f>IF(K4675="","",IF($P4675=1,0,N($E4675)*IFERROR(INDEX(Products!$D$8:$D$307,MATCH($D4675,Products!$A$8:$A$307,0)),0)))</f>
        <v/>
      </c>
      <c r="M4675" s="52">
        <f>IF(OR(K4675="",$O4675=0),IF(K4675="","",0),IF($P4675=1,0,K4675*(N(INDEX(Settings!$E$11:$E$18,$O4675))+N(INDEX(Settings!$G$11:$G$18,$O4675)))+N(INDEX(Settings!$F$11:$F$18,$O4675))))</f>
        <v/>
      </c>
      <c r="N4675" s="53">
        <f>IF(K4675="","",K4675-L4675-M4675-N($I4675)-$P4675*N(Settings!$D$20))</f>
        <v/>
      </c>
      <c r="O4675">
        <f>IF($C4675="",0,IFERROR(MATCH($C4675,Settings!$D$11:$D$18,0),0))</f>
        <v/>
      </c>
      <c r="P4675">
        <f>IF(LOWER(TRIM($J4675&amp;""))="x",1,0)</f>
        <v/>
      </c>
    </row>
    <row r="4676">
      <c r="A4676" s="49" t="n"/>
      <c r="B4676" s="50" t="n"/>
      <c r="C4676" s="50" t="n"/>
      <c r="D4676" s="50" t="n"/>
      <c r="E4676" s="50" t="n"/>
      <c r="F4676" s="51" t="n"/>
      <c r="G4676" s="51" t="n"/>
      <c r="H4676" s="51" t="n"/>
      <c r="I4676" s="51" t="n"/>
      <c r="J4676" s="50" t="n"/>
      <c r="K4676" s="52">
        <f>IF(OR($A4676="",$E4676=""),"",IF($P4676=1,0,N($E4676)*N($F4676)-N($G4676)+N($H4676)))</f>
        <v/>
      </c>
      <c r="L4676" s="52">
        <f>IF(K4676="","",IF($P4676=1,0,N($E4676)*IFERROR(INDEX(Products!$D$8:$D$307,MATCH($D4676,Products!$A$8:$A$307,0)),0)))</f>
        <v/>
      </c>
      <c r="M4676" s="52">
        <f>IF(OR(K4676="",$O4676=0),IF(K4676="","",0),IF($P4676=1,0,K4676*(N(INDEX(Settings!$E$11:$E$18,$O4676))+N(INDEX(Settings!$G$11:$G$18,$O4676)))+N(INDEX(Settings!$F$11:$F$18,$O4676))))</f>
        <v/>
      </c>
      <c r="N4676" s="53">
        <f>IF(K4676="","",K4676-L4676-M4676-N($I4676)-$P4676*N(Settings!$D$20))</f>
        <v/>
      </c>
      <c r="O4676">
        <f>IF($C4676="",0,IFERROR(MATCH($C4676,Settings!$D$11:$D$18,0),0))</f>
        <v/>
      </c>
      <c r="P4676">
        <f>IF(LOWER(TRIM($J4676&amp;""))="x",1,0)</f>
        <v/>
      </c>
    </row>
    <row r="4677">
      <c r="A4677" s="49" t="n"/>
      <c r="B4677" s="50" t="n"/>
      <c r="C4677" s="50" t="n"/>
      <c r="D4677" s="50" t="n"/>
      <c r="E4677" s="50" t="n"/>
      <c r="F4677" s="51" t="n"/>
      <c r="G4677" s="51" t="n"/>
      <c r="H4677" s="51" t="n"/>
      <c r="I4677" s="51" t="n"/>
      <c r="J4677" s="50" t="n"/>
      <c r="K4677" s="52">
        <f>IF(OR($A4677="",$E4677=""),"",IF($P4677=1,0,N($E4677)*N($F4677)-N($G4677)+N($H4677)))</f>
        <v/>
      </c>
      <c r="L4677" s="52">
        <f>IF(K4677="","",IF($P4677=1,0,N($E4677)*IFERROR(INDEX(Products!$D$8:$D$307,MATCH($D4677,Products!$A$8:$A$307,0)),0)))</f>
        <v/>
      </c>
      <c r="M4677" s="52">
        <f>IF(OR(K4677="",$O4677=0),IF(K4677="","",0),IF($P4677=1,0,K4677*(N(INDEX(Settings!$E$11:$E$18,$O4677))+N(INDEX(Settings!$G$11:$G$18,$O4677)))+N(INDEX(Settings!$F$11:$F$18,$O4677))))</f>
        <v/>
      </c>
      <c r="N4677" s="53">
        <f>IF(K4677="","",K4677-L4677-M4677-N($I4677)-$P4677*N(Settings!$D$20))</f>
        <v/>
      </c>
      <c r="O4677">
        <f>IF($C4677="",0,IFERROR(MATCH($C4677,Settings!$D$11:$D$18,0),0))</f>
        <v/>
      </c>
      <c r="P4677">
        <f>IF(LOWER(TRIM($J4677&amp;""))="x",1,0)</f>
        <v/>
      </c>
    </row>
    <row r="4678">
      <c r="A4678" s="49" t="n"/>
      <c r="B4678" s="50" t="n"/>
      <c r="C4678" s="50" t="n"/>
      <c r="D4678" s="50" t="n"/>
      <c r="E4678" s="50" t="n"/>
      <c r="F4678" s="51" t="n"/>
      <c r="G4678" s="51" t="n"/>
      <c r="H4678" s="51" t="n"/>
      <c r="I4678" s="51" t="n"/>
      <c r="J4678" s="50" t="n"/>
      <c r="K4678" s="52">
        <f>IF(OR($A4678="",$E4678=""),"",IF($P4678=1,0,N($E4678)*N($F4678)-N($G4678)+N($H4678)))</f>
        <v/>
      </c>
      <c r="L4678" s="52">
        <f>IF(K4678="","",IF($P4678=1,0,N($E4678)*IFERROR(INDEX(Products!$D$8:$D$307,MATCH($D4678,Products!$A$8:$A$307,0)),0)))</f>
        <v/>
      </c>
      <c r="M4678" s="52">
        <f>IF(OR(K4678="",$O4678=0),IF(K4678="","",0),IF($P4678=1,0,K4678*(N(INDEX(Settings!$E$11:$E$18,$O4678))+N(INDEX(Settings!$G$11:$G$18,$O4678)))+N(INDEX(Settings!$F$11:$F$18,$O4678))))</f>
        <v/>
      </c>
      <c r="N4678" s="53">
        <f>IF(K4678="","",K4678-L4678-M4678-N($I4678)-$P4678*N(Settings!$D$20))</f>
        <v/>
      </c>
      <c r="O4678">
        <f>IF($C4678="",0,IFERROR(MATCH($C4678,Settings!$D$11:$D$18,0),0))</f>
        <v/>
      </c>
      <c r="P4678">
        <f>IF(LOWER(TRIM($J4678&amp;""))="x",1,0)</f>
        <v/>
      </c>
    </row>
    <row r="4679">
      <c r="A4679" s="49" t="n"/>
      <c r="B4679" s="50" t="n"/>
      <c r="C4679" s="50" t="n"/>
      <c r="D4679" s="50" t="n"/>
      <c r="E4679" s="50" t="n"/>
      <c r="F4679" s="51" t="n"/>
      <c r="G4679" s="51" t="n"/>
      <c r="H4679" s="51" t="n"/>
      <c r="I4679" s="51" t="n"/>
      <c r="J4679" s="50" t="n"/>
      <c r="K4679" s="52">
        <f>IF(OR($A4679="",$E4679=""),"",IF($P4679=1,0,N($E4679)*N($F4679)-N($G4679)+N($H4679)))</f>
        <v/>
      </c>
      <c r="L4679" s="52">
        <f>IF(K4679="","",IF($P4679=1,0,N($E4679)*IFERROR(INDEX(Products!$D$8:$D$307,MATCH($D4679,Products!$A$8:$A$307,0)),0)))</f>
        <v/>
      </c>
      <c r="M4679" s="52">
        <f>IF(OR(K4679="",$O4679=0),IF(K4679="","",0),IF($P4679=1,0,K4679*(N(INDEX(Settings!$E$11:$E$18,$O4679))+N(INDEX(Settings!$G$11:$G$18,$O4679)))+N(INDEX(Settings!$F$11:$F$18,$O4679))))</f>
        <v/>
      </c>
      <c r="N4679" s="53">
        <f>IF(K4679="","",K4679-L4679-M4679-N($I4679)-$P4679*N(Settings!$D$20))</f>
        <v/>
      </c>
      <c r="O4679">
        <f>IF($C4679="",0,IFERROR(MATCH($C4679,Settings!$D$11:$D$18,0),0))</f>
        <v/>
      </c>
      <c r="P4679">
        <f>IF(LOWER(TRIM($J4679&amp;""))="x",1,0)</f>
        <v/>
      </c>
    </row>
    <row r="4680">
      <c r="A4680" s="49" t="n"/>
      <c r="B4680" s="50" t="n"/>
      <c r="C4680" s="50" t="n"/>
      <c r="D4680" s="50" t="n"/>
      <c r="E4680" s="50" t="n"/>
      <c r="F4680" s="51" t="n"/>
      <c r="G4680" s="51" t="n"/>
      <c r="H4680" s="51" t="n"/>
      <c r="I4680" s="51" t="n"/>
      <c r="J4680" s="50" t="n"/>
      <c r="K4680" s="52">
        <f>IF(OR($A4680="",$E4680=""),"",IF($P4680=1,0,N($E4680)*N($F4680)-N($G4680)+N($H4680)))</f>
        <v/>
      </c>
      <c r="L4680" s="52">
        <f>IF(K4680="","",IF($P4680=1,0,N($E4680)*IFERROR(INDEX(Products!$D$8:$D$307,MATCH($D4680,Products!$A$8:$A$307,0)),0)))</f>
        <v/>
      </c>
      <c r="M4680" s="52">
        <f>IF(OR(K4680="",$O4680=0),IF(K4680="","",0),IF($P4680=1,0,K4680*(N(INDEX(Settings!$E$11:$E$18,$O4680))+N(INDEX(Settings!$G$11:$G$18,$O4680)))+N(INDEX(Settings!$F$11:$F$18,$O4680))))</f>
        <v/>
      </c>
      <c r="N4680" s="53">
        <f>IF(K4680="","",K4680-L4680-M4680-N($I4680)-$P4680*N(Settings!$D$20))</f>
        <v/>
      </c>
      <c r="O4680">
        <f>IF($C4680="",0,IFERROR(MATCH($C4680,Settings!$D$11:$D$18,0),0))</f>
        <v/>
      </c>
      <c r="P4680">
        <f>IF(LOWER(TRIM($J4680&amp;""))="x",1,0)</f>
        <v/>
      </c>
    </row>
    <row r="4681">
      <c r="A4681" s="49" t="n"/>
      <c r="B4681" s="50" t="n"/>
      <c r="C4681" s="50" t="n"/>
      <c r="D4681" s="50" t="n"/>
      <c r="E4681" s="50" t="n"/>
      <c r="F4681" s="51" t="n"/>
      <c r="G4681" s="51" t="n"/>
      <c r="H4681" s="51" t="n"/>
      <c r="I4681" s="51" t="n"/>
      <c r="J4681" s="50" t="n"/>
      <c r="K4681" s="52">
        <f>IF(OR($A4681="",$E4681=""),"",IF($P4681=1,0,N($E4681)*N($F4681)-N($G4681)+N($H4681)))</f>
        <v/>
      </c>
      <c r="L4681" s="52">
        <f>IF(K4681="","",IF($P4681=1,0,N($E4681)*IFERROR(INDEX(Products!$D$8:$D$307,MATCH($D4681,Products!$A$8:$A$307,0)),0)))</f>
        <v/>
      </c>
      <c r="M4681" s="52">
        <f>IF(OR(K4681="",$O4681=0),IF(K4681="","",0),IF($P4681=1,0,K4681*(N(INDEX(Settings!$E$11:$E$18,$O4681))+N(INDEX(Settings!$G$11:$G$18,$O4681)))+N(INDEX(Settings!$F$11:$F$18,$O4681))))</f>
        <v/>
      </c>
      <c r="N4681" s="53">
        <f>IF(K4681="","",K4681-L4681-M4681-N($I4681)-$P4681*N(Settings!$D$20))</f>
        <v/>
      </c>
      <c r="O4681">
        <f>IF($C4681="",0,IFERROR(MATCH($C4681,Settings!$D$11:$D$18,0),0))</f>
        <v/>
      </c>
      <c r="P4681">
        <f>IF(LOWER(TRIM($J4681&amp;""))="x",1,0)</f>
        <v/>
      </c>
    </row>
    <row r="4682">
      <c r="A4682" s="49" t="n"/>
      <c r="B4682" s="50" t="n"/>
      <c r="C4682" s="50" t="n"/>
      <c r="D4682" s="50" t="n"/>
      <c r="E4682" s="50" t="n"/>
      <c r="F4682" s="51" t="n"/>
      <c r="G4682" s="51" t="n"/>
      <c r="H4682" s="51" t="n"/>
      <c r="I4682" s="51" t="n"/>
      <c r="J4682" s="50" t="n"/>
      <c r="K4682" s="52">
        <f>IF(OR($A4682="",$E4682=""),"",IF($P4682=1,0,N($E4682)*N($F4682)-N($G4682)+N($H4682)))</f>
        <v/>
      </c>
      <c r="L4682" s="52">
        <f>IF(K4682="","",IF($P4682=1,0,N($E4682)*IFERROR(INDEX(Products!$D$8:$D$307,MATCH($D4682,Products!$A$8:$A$307,0)),0)))</f>
        <v/>
      </c>
      <c r="M4682" s="52">
        <f>IF(OR(K4682="",$O4682=0),IF(K4682="","",0),IF($P4682=1,0,K4682*(N(INDEX(Settings!$E$11:$E$18,$O4682))+N(INDEX(Settings!$G$11:$G$18,$O4682)))+N(INDEX(Settings!$F$11:$F$18,$O4682))))</f>
        <v/>
      </c>
      <c r="N4682" s="53">
        <f>IF(K4682="","",K4682-L4682-M4682-N($I4682)-$P4682*N(Settings!$D$20))</f>
        <v/>
      </c>
      <c r="O4682">
        <f>IF($C4682="",0,IFERROR(MATCH($C4682,Settings!$D$11:$D$18,0),0))</f>
        <v/>
      </c>
      <c r="P4682">
        <f>IF(LOWER(TRIM($J4682&amp;""))="x",1,0)</f>
        <v/>
      </c>
    </row>
    <row r="4683">
      <c r="A4683" s="49" t="n"/>
      <c r="B4683" s="50" t="n"/>
      <c r="C4683" s="50" t="n"/>
      <c r="D4683" s="50" t="n"/>
      <c r="E4683" s="50" t="n"/>
      <c r="F4683" s="51" t="n"/>
      <c r="G4683" s="51" t="n"/>
      <c r="H4683" s="51" t="n"/>
      <c r="I4683" s="51" t="n"/>
      <c r="J4683" s="50" t="n"/>
      <c r="K4683" s="52">
        <f>IF(OR($A4683="",$E4683=""),"",IF($P4683=1,0,N($E4683)*N($F4683)-N($G4683)+N($H4683)))</f>
        <v/>
      </c>
      <c r="L4683" s="52">
        <f>IF(K4683="","",IF($P4683=1,0,N($E4683)*IFERROR(INDEX(Products!$D$8:$D$307,MATCH($D4683,Products!$A$8:$A$307,0)),0)))</f>
        <v/>
      </c>
      <c r="M4683" s="52">
        <f>IF(OR(K4683="",$O4683=0),IF(K4683="","",0),IF($P4683=1,0,K4683*(N(INDEX(Settings!$E$11:$E$18,$O4683))+N(INDEX(Settings!$G$11:$G$18,$O4683)))+N(INDEX(Settings!$F$11:$F$18,$O4683))))</f>
        <v/>
      </c>
      <c r="N4683" s="53">
        <f>IF(K4683="","",K4683-L4683-M4683-N($I4683)-$P4683*N(Settings!$D$20))</f>
        <v/>
      </c>
      <c r="O4683">
        <f>IF($C4683="",0,IFERROR(MATCH($C4683,Settings!$D$11:$D$18,0),0))</f>
        <v/>
      </c>
      <c r="P4683">
        <f>IF(LOWER(TRIM($J4683&amp;""))="x",1,0)</f>
        <v/>
      </c>
    </row>
    <row r="4684">
      <c r="A4684" s="49" t="n"/>
      <c r="B4684" s="50" t="n"/>
      <c r="C4684" s="50" t="n"/>
      <c r="D4684" s="50" t="n"/>
      <c r="E4684" s="50" t="n"/>
      <c r="F4684" s="51" t="n"/>
      <c r="G4684" s="51" t="n"/>
      <c r="H4684" s="51" t="n"/>
      <c r="I4684" s="51" t="n"/>
      <c r="J4684" s="50" t="n"/>
      <c r="K4684" s="52">
        <f>IF(OR($A4684="",$E4684=""),"",IF($P4684=1,0,N($E4684)*N($F4684)-N($G4684)+N($H4684)))</f>
        <v/>
      </c>
      <c r="L4684" s="52">
        <f>IF(K4684="","",IF($P4684=1,0,N($E4684)*IFERROR(INDEX(Products!$D$8:$D$307,MATCH($D4684,Products!$A$8:$A$307,0)),0)))</f>
        <v/>
      </c>
      <c r="M4684" s="52">
        <f>IF(OR(K4684="",$O4684=0),IF(K4684="","",0),IF($P4684=1,0,K4684*(N(INDEX(Settings!$E$11:$E$18,$O4684))+N(INDEX(Settings!$G$11:$G$18,$O4684)))+N(INDEX(Settings!$F$11:$F$18,$O4684))))</f>
        <v/>
      </c>
      <c r="N4684" s="53">
        <f>IF(K4684="","",K4684-L4684-M4684-N($I4684)-$P4684*N(Settings!$D$20))</f>
        <v/>
      </c>
      <c r="O4684">
        <f>IF($C4684="",0,IFERROR(MATCH($C4684,Settings!$D$11:$D$18,0),0))</f>
        <v/>
      </c>
      <c r="P4684">
        <f>IF(LOWER(TRIM($J4684&amp;""))="x",1,0)</f>
        <v/>
      </c>
    </row>
    <row r="4685">
      <c r="A4685" s="49" t="n"/>
      <c r="B4685" s="50" t="n"/>
      <c r="C4685" s="50" t="n"/>
      <c r="D4685" s="50" t="n"/>
      <c r="E4685" s="50" t="n"/>
      <c r="F4685" s="51" t="n"/>
      <c r="G4685" s="51" t="n"/>
      <c r="H4685" s="51" t="n"/>
      <c r="I4685" s="51" t="n"/>
      <c r="J4685" s="50" t="n"/>
      <c r="K4685" s="52">
        <f>IF(OR($A4685="",$E4685=""),"",IF($P4685=1,0,N($E4685)*N($F4685)-N($G4685)+N($H4685)))</f>
        <v/>
      </c>
      <c r="L4685" s="52">
        <f>IF(K4685="","",IF($P4685=1,0,N($E4685)*IFERROR(INDEX(Products!$D$8:$D$307,MATCH($D4685,Products!$A$8:$A$307,0)),0)))</f>
        <v/>
      </c>
      <c r="M4685" s="52">
        <f>IF(OR(K4685="",$O4685=0),IF(K4685="","",0),IF($P4685=1,0,K4685*(N(INDEX(Settings!$E$11:$E$18,$O4685))+N(INDEX(Settings!$G$11:$G$18,$O4685)))+N(INDEX(Settings!$F$11:$F$18,$O4685))))</f>
        <v/>
      </c>
      <c r="N4685" s="53">
        <f>IF(K4685="","",K4685-L4685-M4685-N($I4685)-$P4685*N(Settings!$D$20))</f>
        <v/>
      </c>
      <c r="O4685">
        <f>IF($C4685="",0,IFERROR(MATCH($C4685,Settings!$D$11:$D$18,0),0))</f>
        <v/>
      </c>
      <c r="P4685">
        <f>IF(LOWER(TRIM($J4685&amp;""))="x",1,0)</f>
        <v/>
      </c>
    </row>
    <row r="4686">
      <c r="A4686" s="49" t="n"/>
      <c r="B4686" s="50" t="n"/>
      <c r="C4686" s="50" t="n"/>
      <c r="D4686" s="50" t="n"/>
      <c r="E4686" s="50" t="n"/>
      <c r="F4686" s="51" t="n"/>
      <c r="G4686" s="51" t="n"/>
      <c r="H4686" s="51" t="n"/>
      <c r="I4686" s="51" t="n"/>
      <c r="J4686" s="50" t="n"/>
      <c r="K4686" s="52">
        <f>IF(OR($A4686="",$E4686=""),"",IF($P4686=1,0,N($E4686)*N($F4686)-N($G4686)+N($H4686)))</f>
        <v/>
      </c>
      <c r="L4686" s="52">
        <f>IF(K4686="","",IF($P4686=1,0,N($E4686)*IFERROR(INDEX(Products!$D$8:$D$307,MATCH($D4686,Products!$A$8:$A$307,0)),0)))</f>
        <v/>
      </c>
      <c r="M4686" s="52">
        <f>IF(OR(K4686="",$O4686=0),IF(K4686="","",0),IF($P4686=1,0,K4686*(N(INDEX(Settings!$E$11:$E$18,$O4686))+N(INDEX(Settings!$G$11:$G$18,$O4686)))+N(INDEX(Settings!$F$11:$F$18,$O4686))))</f>
        <v/>
      </c>
      <c r="N4686" s="53">
        <f>IF(K4686="","",K4686-L4686-M4686-N($I4686)-$P4686*N(Settings!$D$20))</f>
        <v/>
      </c>
      <c r="O4686">
        <f>IF($C4686="",0,IFERROR(MATCH($C4686,Settings!$D$11:$D$18,0),0))</f>
        <v/>
      </c>
      <c r="P4686">
        <f>IF(LOWER(TRIM($J4686&amp;""))="x",1,0)</f>
        <v/>
      </c>
    </row>
    <row r="4687">
      <c r="A4687" s="49" t="n"/>
      <c r="B4687" s="50" t="n"/>
      <c r="C4687" s="50" t="n"/>
      <c r="D4687" s="50" t="n"/>
      <c r="E4687" s="50" t="n"/>
      <c r="F4687" s="51" t="n"/>
      <c r="G4687" s="51" t="n"/>
      <c r="H4687" s="51" t="n"/>
      <c r="I4687" s="51" t="n"/>
      <c r="J4687" s="50" t="n"/>
      <c r="K4687" s="52">
        <f>IF(OR($A4687="",$E4687=""),"",IF($P4687=1,0,N($E4687)*N($F4687)-N($G4687)+N($H4687)))</f>
        <v/>
      </c>
      <c r="L4687" s="52">
        <f>IF(K4687="","",IF($P4687=1,0,N($E4687)*IFERROR(INDEX(Products!$D$8:$D$307,MATCH($D4687,Products!$A$8:$A$307,0)),0)))</f>
        <v/>
      </c>
      <c r="M4687" s="52">
        <f>IF(OR(K4687="",$O4687=0),IF(K4687="","",0),IF($P4687=1,0,K4687*(N(INDEX(Settings!$E$11:$E$18,$O4687))+N(INDEX(Settings!$G$11:$G$18,$O4687)))+N(INDEX(Settings!$F$11:$F$18,$O4687))))</f>
        <v/>
      </c>
      <c r="N4687" s="53">
        <f>IF(K4687="","",K4687-L4687-M4687-N($I4687)-$P4687*N(Settings!$D$20))</f>
        <v/>
      </c>
      <c r="O4687">
        <f>IF($C4687="",0,IFERROR(MATCH($C4687,Settings!$D$11:$D$18,0),0))</f>
        <v/>
      </c>
      <c r="P4687">
        <f>IF(LOWER(TRIM($J4687&amp;""))="x",1,0)</f>
        <v/>
      </c>
    </row>
    <row r="4688">
      <c r="A4688" s="49" t="n"/>
      <c r="B4688" s="50" t="n"/>
      <c r="C4688" s="50" t="n"/>
      <c r="D4688" s="50" t="n"/>
      <c r="E4688" s="50" t="n"/>
      <c r="F4688" s="51" t="n"/>
      <c r="G4688" s="51" t="n"/>
      <c r="H4688" s="51" t="n"/>
      <c r="I4688" s="51" t="n"/>
      <c r="J4688" s="50" t="n"/>
      <c r="K4688" s="52">
        <f>IF(OR($A4688="",$E4688=""),"",IF($P4688=1,0,N($E4688)*N($F4688)-N($G4688)+N($H4688)))</f>
        <v/>
      </c>
      <c r="L4688" s="52">
        <f>IF(K4688="","",IF($P4688=1,0,N($E4688)*IFERROR(INDEX(Products!$D$8:$D$307,MATCH($D4688,Products!$A$8:$A$307,0)),0)))</f>
        <v/>
      </c>
      <c r="M4688" s="52">
        <f>IF(OR(K4688="",$O4688=0),IF(K4688="","",0),IF($P4688=1,0,K4688*(N(INDEX(Settings!$E$11:$E$18,$O4688))+N(INDEX(Settings!$G$11:$G$18,$O4688)))+N(INDEX(Settings!$F$11:$F$18,$O4688))))</f>
        <v/>
      </c>
      <c r="N4688" s="53">
        <f>IF(K4688="","",K4688-L4688-M4688-N($I4688)-$P4688*N(Settings!$D$20))</f>
        <v/>
      </c>
      <c r="O4688">
        <f>IF($C4688="",0,IFERROR(MATCH($C4688,Settings!$D$11:$D$18,0),0))</f>
        <v/>
      </c>
      <c r="P4688">
        <f>IF(LOWER(TRIM($J4688&amp;""))="x",1,0)</f>
        <v/>
      </c>
    </row>
    <row r="4689">
      <c r="A4689" s="49" t="n"/>
      <c r="B4689" s="50" t="n"/>
      <c r="C4689" s="50" t="n"/>
      <c r="D4689" s="50" t="n"/>
      <c r="E4689" s="50" t="n"/>
      <c r="F4689" s="51" t="n"/>
      <c r="G4689" s="51" t="n"/>
      <c r="H4689" s="51" t="n"/>
      <c r="I4689" s="51" t="n"/>
      <c r="J4689" s="50" t="n"/>
      <c r="K4689" s="52">
        <f>IF(OR($A4689="",$E4689=""),"",IF($P4689=1,0,N($E4689)*N($F4689)-N($G4689)+N($H4689)))</f>
        <v/>
      </c>
      <c r="L4689" s="52">
        <f>IF(K4689="","",IF($P4689=1,0,N($E4689)*IFERROR(INDEX(Products!$D$8:$D$307,MATCH($D4689,Products!$A$8:$A$307,0)),0)))</f>
        <v/>
      </c>
      <c r="M4689" s="52">
        <f>IF(OR(K4689="",$O4689=0),IF(K4689="","",0),IF($P4689=1,0,K4689*(N(INDEX(Settings!$E$11:$E$18,$O4689))+N(INDEX(Settings!$G$11:$G$18,$O4689)))+N(INDEX(Settings!$F$11:$F$18,$O4689))))</f>
        <v/>
      </c>
      <c r="N4689" s="53">
        <f>IF(K4689="","",K4689-L4689-M4689-N($I4689)-$P4689*N(Settings!$D$20))</f>
        <v/>
      </c>
      <c r="O4689">
        <f>IF($C4689="",0,IFERROR(MATCH($C4689,Settings!$D$11:$D$18,0),0))</f>
        <v/>
      </c>
      <c r="P4689">
        <f>IF(LOWER(TRIM($J4689&amp;""))="x",1,0)</f>
        <v/>
      </c>
    </row>
    <row r="4690">
      <c r="A4690" s="49" t="n"/>
      <c r="B4690" s="50" t="n"/>
      <c r="C4690" s="50" t="n"/>
      <c r="D4690" s="50" t="n"/>
      <c r="E4690" s="50" t="n"/>
      <c r="F4690" s="51" t="n"/>
      <c r="G4690" s="51" t="n"/>
      <c r="H4690" s="51" t="n"/>
      <c r="I4690" s="51" t="n"/>
      <c r="J4690" s="50" t="n"/>
      <c r="K4690" s="52">
        <f>IF(OR($A4690="",$E4690=""),"",IF($P4690=1,0,N($E4690)*N($F4690)-N($G4690)+N($H4690)))</f>
        <v/>
      </c>
      <c r="L4690" s="52">
        <f>IF(K4690="","",IF($P4690=1,0,N($E4690)*IFERROR(INDEX(Products!$D$8:$D$307,MATCH($D4690,Products!$A$8:$A$307,0)),0)))</f>
        <v/>
      </c>
      <c r="M4690" s="52">
        <f>IF(OR(K4690="",$O4690=0),IF(K4690="","",0),IF($P4690=1,0,K4690*(N(INDEX(Settings!$E$11:$E$18,$O4690))+N(INDEX(Settings!$G$11:$G$18,$O4690)))+N(INDEX(Settings!$F$11:$F$18,$O4690))))</f>
        <v/>
      </c>
      <c r="N4690" s="53">
        <f>IF(K4690="","",K4690-L4690-M4690-N($I4690)-$P4690*N(Settings!$D$20))</f>
        <v/>
      </c>
      <c r="O4690">
        <f>IF($C4690="",0,IFERROR(MATCH($C4690,Settings!$D$11:$D$18,0),0))</f>
        <v/>
      </c>
      <c r="P4690">
        <f>IF(LOWER(TRIM($J4690&amp;""))="x",1,0)</f>
        <v/>
      </c>
    </row>
    <row r="4691">
      <c r="A4691" s="49" t="n"/>
      <c r="B4691" s="50" t="n"/>
      <c r="C4691" s="50" t="n"/>
      <c r="D4691" s="50" t="n"/>
      <c r="E4691" s="50" t="n"/>
      <c r="F4691" s="51" t="n"/>
      <c r="G4691" s="51" t="n"/>
      <c r="H4691" s="51" t="n"/>
      <c r="I4691" s="51" t="n"/>
      <c r="J4691" s="50" t="n"/>
      <c r="K4691" s="52">
        <f>IF(OR($A4691="",$E4691=""),"",IF($P4691=1,0,N($E4691)*N($F4691)-N($G4691)+N($H4691)))</f>
        <v/>
      </c>
      <c r="L4691" s="52">
        <f>IF(K4691="","",IF($P4691=1,0,N($E4691)*IFERROR(INDEX(Products!$D$8:$D$307,MATCH($D4691,Products!$A$8:$A$307,0)),0)))</f>
        <v/>
      </c>
      <c r="M4691" s="52">
        <f>IF(OR(K4691="",$O4691=0),IF(K4691="","",0),IF($P4691=1,0,K4691*(N(INDEX(Settings!$E$11:$E$18,$O4691))+N(INDEX(Settings!$G$11:$G$18,$O4691)))+N(INDEX(Settings!$F$11:$F$18,$O4691))))</f>
        <v/>
      </c>
      <c r="N4691" s="53">
        <f>IF(K4691="","",K4691-L4691-M4691-N($I4691)-$P4691*N(Settings!$D$20))</f>
        <v/>
      </c>
      <c r="O4691">
        <f>IF($C4691="",0,IFERROR(MATCH($C4691,Settings!$D$11:$D$18,0),0))</f>
        <v/>
      </c>
      <c r="P4691">
        <f>IF(LOWER(TRIM($J4691&amp;""))="x",1,0)</f>
        <v/>
      </c>
    </row>
    <row r="4692">
      <c r="A4692" s="49" t="n"/>
      <c r="B4692" s="50" t="n"/>
      <c r="C4692" s="50" t="n"/>
      <c r="D4692" s="50" t="n"/>
      <c r="E4692" s="50" t="n"/>
      <c r="F4692" s="51" t="n"/>
      <c r="G4692" s="51" t="n"/>
      <c r="H4692" s="51" t="n"/>
      <c r="I4692" s="51" t="n"/>
      <c r="J4692" s="50" t="n"/>
      <c r="K4692" s="52">
        <f>IF(OR($A4692="",$E4692=""),"",IF($P4692=1,0,N($E4692)*N($F4692)-N($G4692)+N($H4692)))</f>
        <v/>
      </c>
      <c r="L4692" s="52">
        <f>IF(K4692="","",IF($P4692=1,0,N($E4692)*IFERROR(INDEX(Products!$D$8:$D$307,MATCH($D4692,Products!$A$8:$A$307,0)),0)))</f>
        <v/>
      </c>
      <c r="M4692" s="52">
        <f>IF(OR(K4692="",$O4692=0),IF(K4692="","",0),IF($P4692=1,0,K4692*(N(INDEX(Settings!$E$11:$E$18,$O4692))+N(INDEX(Settings!$G$11:$G$18,$O4692)))+N(INDEX(Settings!$F$11:$F$18,$O4692))))</f>
        <v/>
      </c>
      <c r="N4692" s="53">
        <f>IF(K4692="","",K4692-L4692-M4692-N($I4692)-$P4692*N(Settings!$D$20))</f>
        <v/>
      </c>
      <c r="O4692">
        <f>IF($C4692="",0,IFERROR(MATCH($C4692,Settings!$D$11:$D$18,0),0))</f>
        <v/>
      </c>
      <c r="P4692">
        <f>IF(LOWER(TRIM($J4692&amp;""))="x",1,0)</f>
        <v/>
      </c>
    </row>
    <row r="4693">
      <c r="A4693" s="49" t="n"/>
      <c r="B4693" s="50" t="n"/>
      <c r="C4693" s="50" t="n"/>
      <c r="D4693" s="50" t="n"/>
      <c r="E4693" s="50" t="n"/>
      <c r="F4693" s="51" t="n"/>
      <c r="G4693" s="51" t="n"/>
      <c r="H4693" s="51" t="n"/>
      <c r="I4693" s="51" t="n"/>
      <c r="J4693" s="50" t="n"/>
      <c r="K4693" s="52">
        <f>IF(OR($A4693="",$E4693=""),"",IF($P4693=1,0,N($E4693)*N($F4693)-N($G4693)+N($H4693)))</f>
        <v/>
      </c>
      <c r="L4693" s="52">
        <f>IF(K4693="","",IF($P4693=1,0,N($E4693)*IFERROR(INDEX(Products!$D$8:$D$307,MATCH($D4693,Products!$A$8:$A$307,0)),0)))</f>
        <v/>
      </c>
      <c r="M4693" s="52">
        <f>IF(OR(K4693="",$O4693=0),IF(K4693="","",0),IF($P4693=1,0,K4693*(N(INDEX(Settings!$E$11:$E$18,$O4693))+N(INDEX(Settings!$G$11:$G$18,$O4693)))+N(INDEX(Settings!$F$11:$F$18,$O4693))))</f>
        <v/>
      </c>
      <c r="N4693" s="53">
        <f>IF(K4693="","",K4693-L4693-M4693-N($I4693)-$P4693*N(Settings!$D$20))</f>
        <v/>
      </c>
      <c r="O4693">
        <f>IF($C4693="",0,IFERROR(MATCH($C4693,Settings!$D$11:$D$18,0),0))</f>
        <v/>
      </c>
      <c r="P4693">
        <f>IF(LOWER(TRIM($J4693&amp;""))="x",1,0)</f>
        <v/>
      </c>
    </row>
    <row r="4694">
      <c r="A4694" s="49" t="n"/>
      <c r="B4694" s="50" t="n"/>
      <c r="C4694" s="50" t="n"/>
      <c r="D4694" s="50" t="n"/>
      <c r="E4694" s="50" t="n"/>
      <c r="F4694" s="51" t="n"/>
      <c r="G4694" s="51" t="n"/>
      <c r="H4694" s="51" t="n"/>
      <c r="I4694" s="51" t="n"/>
      <c r="J4694" s="50" t="n"/>
      <c r="K4694" s="52">
        <f>IF(OR($A4694="",$E4694=""),"",IF($P4694=1,0,N($E4694)*N($F4694)-N($G4694)+N($H4694)))</f>
        <v/>
      </c>
      <c r="L4694" s="52">
        <f>IF(K4694="","",IF($P4694=1,0,N($E4694)*IFERROR(INDEX(Products!$D$8:$D$307,MATCH($D4694,Products!$A$8:$A$307,0)),0)))</f>
        <v/>
      </c>
      <c r="M4694" s="52">
        <f>IF(OR(K4694="",$O4694=0),IF(K4694="","",0),IF($P4694=1,0,K4694*(N(INDEX(Settings!$E$11:$E$18,$O4694))+N(INDEX(Settings!$G$11:$G$18,$O4694)))+N(INDEX(Settings!$F$11:$F$18,$O4694))))</f>
        <v/>
      </c>
      <c r="N4694" s="53">
        <f>IF(K4694="","",K4694-L4694-M4694-N($I4694)-$P4694*N(Settings!$D$20))</f>
        <v/>
      </c>
      <c r="O4694">
        <f>IF($C4694="",0,IFERROR(MATCH($C4694,Settings!$D$11:$D$18,0),0))</f>
        <v/>
      </c>
      <c r="P4694">
        <f>IF(LOWER(TRIM($J4694&amp;""))="x",1,0)</f>
        <v/>
      </c>
    </row>
    <row r="4695">
      <c r="A4695" s="49" t="n"/>
      <c r="B4695" s="50" t="n"/>
      <c r="C4695" s="50" t="n"/>
      <c r="D4695" s="50" t="n"/>
      <c r="E4695" s="50" t="n"/>
      <c r="F4695" s="51" t="n"/>
      <c r="G4695" s="51" t="n"/>
      <c r="H4695" s="51" t="n"/>
      <c r="I4695" s="51" t="n"/>
      <c r="J4695" s="50" t="n"/>
      <c r="K4695" s="52">
        <f>IF(OR($A4695="",$E4695=""),"",IF($P4695=1,0,N($E4695)*N($F4695)-N($G4695)+N($H4695)))</f>
        <v/>
      </c>
      <c r="L4695" s="52">
        <f>IF(K4695="","",IF($P4695=1,0,N($E4695)*IFERROR(INDEX(Products!$D$8:$D$307,MATCH($D4695,Products!$A$8:$A$307,0)),0)))</f>
        <v/>
      </c>
      <c r="M4695" s="52">
        <f>IF(OR(K4695="",$O4695=0),IF(K4695="","",0),IF($P4695=1,0,K4695*(N(INDEX(Settings!$E$11:$E$18,$O4695))+N(INDEX(Settings!$G$11:$G$18,$O4695)))+N(INDEX(Settings!$F$11:$F$18,$O4695))))</f>
        <v/>
      </c>
      <c r="N4695" s="53">
        <f>IF(K4695="","",K4695-L4695-M4695-N($I4695)-$P4695*N(Settings!$D$20))</f>
        <v/>
      </c>
      <c r="O4695">
        <f>IF($C4695="",0,IFERROR(MATCH($C4695,Settings!$D$11:$D$18,0),0))</f>
        <v/>
      </c>
      <c r="P4695">
        <f>IF(LOWER(TRIM($J4695&amp;""))="x",1,0)</f>
        <v/>
      </c>
    </row>
    <row r="4696">
      <c r="A4696" s="49" t="n"/>
      <c r="B4696" s="50" t="n"/>
      <c r="C4696" s="50" t="n"/>
      <c r="D4696" s="50" t="n"/>
      <c r="E4696" s="50" t="n"/>
      <c r="F4696" s="51" t="n"/>
      <c r="G4696" s="51" t="n"/>
      <c r="H4696" s="51" t="n"/>
      <c r="I4696" s="51" t="n"/>
      <c r="J4696" s="50" t="n"/>
      <c r="K4696" s="52">
        <f>IF(OR($A4696="",$E4696=""),"",IF($P4696=1,0,N($E4696)*N($F4696)-N($G4696)+N($H4696)))</f>
        <v/>
      </c>
      <c r="L4696" s="52">
        <f>IF(K4696="","",IF($P4696=1,0,N($E4696)*IFERROR(INDEX(Products!$D$8:$D$307,MATCH($D4696,Products!$A$8:$A$307,0)),0)))</f>
        <v/>
      </c>
      <c r="M4696" s="52">
        <f>IF(OR(K4696="",$O4696=0),IF(K4696="","",0),IF($P4696=1,0,K4696*(N(INDEX(Settings!$E$11:$E$18,$O4696))+N(INDEX(Settings!$G$11:$G$18,$O4696)))+N(INDEX(Settings!$F$11:$F$18,$O4696))))</f>
        <v/>
      </c>
      <c r="N4696" s="53">
        <f>IF(K4696="","",K4696-L4696-M4696-N($I4696)-$P4696*N(Settings!$D$20))</f>
        <v/>
      </c>
      <c r="O4696">
        <f>IF($C4696="",0,IFERROR(MATCH($C4696,Settings!$D$11:$D$18,0),0))</f>
        <v/>
      </c>
      <c r="P4696">
        <f>IF(LOWER(TRIM($J4696&amp;""))="x",1,0)</f>
        <v/>
      </c>
    </row>
    <row r="4697">
      <c r="A4697" s="49" t="n"/>
      <c r="B4697" s="50" t="n"/>
      <c r="C4697" s="50" t="n"/>
      <c r="D4697" s="50" t="n"/>
      <c r="E4697" s="50" t="n"/>
      <c r="F4697" s="51" t="n"/>
      <c r="G4697" s="51" t="n"/>
      <c r="H4697" s="51" t="n"/>
      <c r="I4697" s="51" t="n"/>
      <c r="J4697" s="50" t="n"/>
      <c r="K4697" s="52">
        <f>IF(OR($A4697="",$E4697=""),"",IF($P4697=1,0,N($E4697)*N($F4697)-N($G4697)+N($H4697)))</f>
        <v/>
      </c>
      <c r="L4697" s="52">
        <f>IF(K4697="","",IF($P4697=1,0,N($E4697)*IFERROR(INDEX(Products!$D$8:$D$307,MATCH($D4697,Products!$A$8:$A$307,0)),0)))</f>
        <v/>
      </c>
      <c r="M4697" s="52">
        <f>IF(OR(K4697="",$O4697=0),IF(K4697="","",0),IF($P4697=1,0,K4697*(N(INDEX(Settings!$E$11:$E$18,$O4697))+N(INDEX(Settings!$G$11:$G$18,$O4697)))+N(INDEX(Settings!$F$11:$F$18,$O4697))))</f>
        <v/>
      </c>
      <c r="N4697" s="53">
        <f>IF(K4697="","",K4697-L4697-M4697-N($I4697)-$P4697*N(Settings!$D$20))</f>
        <v/>
      </c>
      <c r="O4697">
        <f>IF($C4697="",0,IFERROR(MATCH($C4697,Settings!$D$11:$D$18,0),0))</f>
        <v/>
      </c>
      <c r="P4697">
        <f>IF(LOWER(TRIM($J4697&amp;""))="x",1,0)</f>
        <v/>
      </c>
    </row>
    <row r="4698">
      <c r="A4698" s="49" t="n"/>
      <c r="B4698" s="50" t="n"/>
      <c r="C4698" s="50" t="n"/>
      <c r="D4698" s="50" t="n"/>
      <c r="E4698" s="50" t="n"/>
      <c r="F4698" s="51" t="n"/>
      <c r="G4698" s="51" t="n"/>
      <c r="H4698" s="51" t="n"/>
      <c r="I4698" s="51" t="n"/>
      <c r="J4698" s="50" t="n"/>
      <c r="K4698" s="52">
        <f>IF(OR($A4698="",$E4698=""),"",IF($P4698=1,0,N($E4698)*N($F4698)-N($G4698)+N($H4698)))</f>
        <v/>
      </c>
      <c r="L4698" s="52">
        <f>IF(K4698="","",IF($P4698=1,0,N($E4698)*IFERROR(INDEX(Products!$D$8:$D$307,MATCH($D4698,Products!$A$8:$A$307,0)),0)))</f>
        <v/>
      </c>
      <c r="M4698" s="52">
        <f>IF(OR(K4698="",$O4698=0),IF(K4698="","",0),IF($P4698=1,0,K4698*(N(INDEX(Settings!$E$11:$E$18,$O4698))+N(INDEX(Settings!$G$11:$G$18,$O4698)))+N(INDEX(Settings!$F$11:$F$18,$O4698))))</f>
        <v/>
      </c>
      <c r="N4698" s="53">
        <f>IF(K4698="","",K4698-L4698-M4698-N($I4698)-$P4698*N(Settings!$D$20))</f>
        <v/>
      </c>
      <c r="O4698">
        <f>IF($C4698="",0,IFERROR(MATCH($C4698,Settings!$D$11:$D$18,0),0))</f>
        <v/>
      </c>
      <c r="P4698">
        <f>IF(LOWER(TRIM($J4698&amp;""))="x",1,0)</f>
        <v/>
      </c>
    </row>
    <row r="4699">
      <c r="A4699" s="49" t="n"/>
      <c r="B4699" s="50" t="n"/>
      <c r="C4699" s="50" t="n"/>
      <c r="D4699" s="50" t="n"/>
      <c r="E4699" s="50" t="n"/>
      <c r="F4699" s="51" t="n"/>
      <c r="G4699" s="51" t="n"/>
      <c r="H4699" s="51" t="n"/>
      <c r="I4699" s="51" t="n"/>
      <c r="J4699" s="50" t="n"/>
      <c r="K4699" s="52">
        <f>IF(OR($A4699="",$E4699=""),"",IF($P4699=1,0,N($E4699)*N($F4699)-N($G4699)+N($H4699)))</f>
        <v/>
      </c>
      <c r="L4699" s="52">
        <f>IF(K4699="","",IF($P4699=1,0,N($E4699)*IFERROR(INDEX(Products!$D$8:$D$307,MATCH($D4699,Products!$A$8:$A$307,0)),0)))</f>
        <v/>
      </c>
      <c r="M4699" s="52">
        <f>IF(OR(K4699="",$O4699=0),IF(K4699="","",0),IF($P4699=1,0,K4699*(N(INDEX(Settings!$E$11:$E$18,$O4699))+N(INDEX(Settings!$G$11:$G$18,$O4699)))+N(INDEX(Settings!$F$11:$F$18,$O4699))))</f>
        <v/>
      </c>
      <c r="N4699" s="53">
        <f>IF(K4699="","",K4699-L4699-M4699-N($I4699)-$P4699*N(Settings!$D$20))</f>
        <v/>
      </c>
      <c r="O4699">
        <f>IF($C4699="",0,IFERROR(MATCH($C4699,Settings!$D$11:$D$18,0),0))</f>
        <v/>
      </c>
      <c r="P4699">
        <f>IF(LOWER(TRIM($J4699&amp;""))="x",1,0)</f>
        <v/>
      </c>
    </row>
    <row r="4700">
      <c r="A4700" s="49" t="n"/>
      <c r="B4700" s="50" t="n"/>
      <c r="C4700" s="50" t="n"/>
      <c r="D4700" s="50" t="n"/>
      <c r="E4700" s="50" t="n"/>
      <c r="F4700" s="51" t="n"/>
      <c r="G4700" s="51" t="n"/>
      <c r="H4700" s="51" t="n"/>
      <c r="I4700" s="51" t="n"/>
      <c r="J4700" s="50" t="n"/>
      <c r="K4700" s="52">
        <f>IF(OR($A4700="",$E4700=""),"",IF($P4700=1,0,N($E4700)*N($F4700)-N($G4700)+N($H4700)))</f>
        <v/>
      </c>
      <c r="L4700" s="52">
        <f>IF(K4700="","",IF($P4700=1,0,N($E4700)*IFERROR(INDEX(Products!$D$8:$D$307,MATCH($D4700,Products!$A$8:$A$307,0)),0)))</f>
        <v/>
      </c>
      <c r="M4700" s="52">
        <f>IF(OR(K4700="",$O4700=0),IF(K4700="","",0),IF($P4700=1,0,K4700*(N(INDEX(Settings!$E$11:$E$18,$O4700))+N(INDEX(Settings!$G$11:$G$18,$O4700)))+N(INDEX(Settings!$F$11:$F$18,$O4700))))</f>
        <v/>
      </c>
      <c r="N4700" s="53">
        <f>IF(K4700="","",K4700-L4700-M4700-N($I4700)-$P4700*N(Settings!$D$20))</f>
        <v/>
      </c>
      <c r="O4700">
        <f>IF($C4700="",0,IFERROR(MATCH($C4700,Settings!$D$11:$D$18,0),0))</f>
        <v/>
      </c>
      <c r="P4700">
        <f>IF(LOWER(TRIM($J4700&amp;""))="x",1,0)</f>
        <v/>
      </c>
    </row>
    <row r="4701">
      <c r="A4701" s="49" t="n"/>
      <c r="B4701" s="50" t="n"/>
      <c r="C4701" s="50" t="n"/>
      <c r="D4701" s="50" t="n"/>
      <c r="E4701" s="50" t="n"/>
      <c r="F4701" s="51" t="n"/>
      <c r="G4701" s="51" t="n"/>
      <c r="H4701" s="51" t="n"/>
      <c r="I4701" s="51" t="n"/>
      <c r="J4701" s="50" t="n"/>
      <c r="K4701" s="52">
        <f>IF(OR($A4701="",$E4701=""),"",IF($P4701=1,0,N($E4701)*N($F4701)-N($G4701)+N($H4701)))</f>
        <v/>
      </c>
      <c r="L4701" s="52">
        <f>IF(K4701="","",IF($P4701=1,0,N($E4701)*IFERROR(INDEX(Products!$D$8:$D$307,MATCH($D4701,Products!$A$8:$A$307,0)),0)))</f>
        <v/>
      </c>
      <c r="M4701" s="52">
        <f>IF(OR(K4701="",$O4701=0),IF(K4701="","",0),IF($P4701=1,0,K4701*(N(INDEX(Settings!$E$11:$E$18,$O4701))+N(INDEX(Settings!$G$11:$G$18,$O4701)))+N(INDEX(Settings!$F$11:$F$18,$O4701))))</f>
        <v/>
      </c>
      <c r="N4701" s="53">
        <f>IF(K4701="","",K4701-L4701-M4701-N($I4701)-$P4701*N(Settings!$D$20))</f>
        <v/>
      </c>
      <c r="O4701">
        <f>IF($C4701="",0,IFERROR(MATCH($C4701,Settings!$D$11:$D$18,0),0))</f>
        <v/>
      </c>
      <c r="P4701">
        <f>IF(LOWER(TRIM($J4701&amp;""))="x",1,0)</f>
        <v/>
      </c>
    </row>
    <row r="4702">
      <c r="A4702" s="49" t="n"/>
      <c r="B4702" s="50" t="n"/>
      <c r="C4702" s="50" t="n"/>
      <c r="D4702" s="50" t="n"/>
      <c r="E4702" s="50" t="n"/>
      <c r="F4702" s="51" t="n"/>
      <c r="G4702" s="51" t="n"/>
      <c r="H4702" s="51" t="n"/>
      <c r="I4702" s="51" t="n"/>
      <c r="J4702" s="50" t="n"/>
      <c r="K4702" s="52">
        <f>IF(OR($A4702="",$E4702=""),"",IF($P4702=1,0,N($E4702)*N($F4702)-N($G4702)+N($H4702)))</f>
        <v/>
      </c>
      <c r="L4702" s="52">
        <f>IF(K4702="","",IF($P4702=1,0,N($E4702)*IFERROR(INDEX(Products!$D$8:$D$307,MATCH($D4702,Products!$A$8:$A$307,0)),0)))</f>
        <v/>
      </c>
      <c r="M4702" s="52">
        <f>IF(OR(K4702="",$O4702=0),IF(K4702="","",0),IF($P4702=1,0,K4702*(N(INDEX(Settings!$E$11:$E$18,$O4702))+N(INDEX(Settings!$G$11:$G$18,$O4702)))+N(INDEX(Settings!$F$11:$F$18,$O4702))))</f>
        <v/>
      </c>
      <c r="N4702" s="53">
        <f>IF(K4702="","",K4702-L4702-M4702-N($I4702)-$P4702*N(Settings!$D$20))</f>
        <v/>
      </c>
      <c r="O4702">
        <f>IF($C4702="",0,IFERROR(MATCH($C4702,Settings!$D$11:$D$18,0),0))</f>
        <v/>
      </c>
      <c r="P4702">
        <f>IF(LOWER(TRIM($J4702&amp;""))="x",1,0)</f>
        <v/>
      </c>
    </row>
    <row r="4703">
      <c r="A4703" s="49" t="n"/>
      <c r="B4703" s="50" t="n"/>
      <c r="C4703" s="50" t="n"/>
      <c r="D4703" s="50" t="n"/>
      <c r="E4703" s="50" t="n"/>
      <c r="F4703" s="51" t="n"/>
      <c r="G4703" s="51" t="n"/>
      <c r="H4703" s="51" t="n"/>
      <c r="I4703" s="51" t="n"/>
      <c r="J4703" s="50" t="n"/>
      <c r="K4703" s="52">
        <f>IF(OR($A4703="",$E4703=""),"",IF($P4703=1,0,N($E4703)*N($F4703)-N($G4703)+N($H4703)))</f>
        <v/>
      </c>
      <c r="L4703" s="52">
        <f>IF(K4703="","",IF($P4703=1,0,N($E4703)*IFERROR(INDEX(Products!$D$8:$D$307,MATCH($D4703,Products!$A$8:$A$307,0)),0)))</f>
        <v/>
      </c>
      <c r="M4703" s="52">
        <f>IF(OR(K4703="",$O4703=0),IF(K4703="","",0),IF($P4703=1,0,K4703*(N(INDEX(Settings!$E$11:$E$18,$O4703))+N(INDEX(Settings!$G$11:$G$18,$O4703)))+N(INDEX(Settings!$F$11:$F$18,$O4703))))</f>
        <v/>
      </c>
      <c r="N4703" s="53">
        <f>IF(K4703="","",K4703-L4703-M4703-N($I4703)-$P4703*N(Settings!$D$20))</f>
        <v/>
      </c>
      <c r="O4703">
        <f>IF($C4703="",0,IFERROR(MATCH($C4703,Settings!$D$11:$D$18,0),0))</f>
        <v/>
      </c>
      <c r="P4703">
        <f>IF(LOWER(TRIM($J4703&amp;""))="x",1,0)</f>
        <v/>
      </c>
    </row>
    <row r="4704">
      <c r="A4704" s="49" t="n"/>
      <c r="B4704" s="50" t="n"/>
      <c r="C4704" s="50" t="n"/>
      <c r="D4704" s="50" t="n"/>
      <c r="E4704" s="50" t="n"/>
      <c r="F4704" s="51" t="n"/>
      <c r="G4704" s="51" t="n"/>
      <c r="H4704" s="51" t="n"/>
      <c r="I4704" s="51" t="n"/>
      <c r="J4704" s="50" t="n"/>
      <c r="K4704" s="52">
        <f>IF(OR($A4704="",$E4704=""),"",IF($P4704=1,0,N($E4704)*N($F4704)-N($G4704)+N($H4704)))</f>
        <v/>
      </c>
      <c r="L4704" s="52">
        <f>IF(K4704="","",IF($P4704=1,0,N($E4704)*IFERROR(INDEX(Products!$D$8:$D$307,MATCH($D4704,Products!$A$8:$A$307,0)),0)))</f>
        <v/>
      </c>
      <c r="M4704" s="52">
        <f>IF(OR(K4704="",$O4704=0),IF(K4704="","",0),IF($P4704=1,0,K4704*(N(INDEX(Settings!$E$11:$E$18,$O4704))+N(INDEX(Settings!$G$11:$G$18,$O4704)))+N(INDEX(Settings!$F$11:$F$18,$O4704))))</f>
        <v/>
      </c>
      <c r="N4704" s="53">
        <f>IF(K4704="","",K4704-L4704-M4704-N($I4704)-$P4704*N(Settings!$D$20))</f>
        <v/>
      </c>
      <c r="O4704">
        <f>IF($C4704="",0,IFERROR(MATCH($C4704,Settings!$D$11:$D$18,0),0))</f>
        <v/>
      </c>
      <c r="P4704">
        <f>IF(LOWER(TRIM($J4704&amp;""))="x",1,0)</f>
        <v/>
      </c>
    </row>
    <row r="4705">
      <c r="A4705" s="49" t="n"/>
      <c r="B4705" s="50" t="n"/>
      <c r="C4705" s="50" t="n"/>
      <c r="D4705" s="50" t="n"/>
      <c r="E4705" s="50" t="n"/>
      <c r="F4705" s="51" t="n"/>
      <c r="G4705" s="51" t="n"/>
      <c r="H4705" s="51" t="n"/>
      <c r="I4705" s="51" t="n"/>
      <c r="J4705" s="50" t="n"/>
      <c r="K4705" s="52">
        <f>IF(OR($A4705="",$E4705=""),"",IF($P4705=1,0,N($E4705)*N($F4705)-N($G4705)+N($H4705)))</f>
        <v/>
      </c>
      <c r="L4705" s="52">
        <f>IF(K4705="","",IF($P4705=1,0,N($E4705)*IFERROR(INDEX(Products!$D$8:$D$307,MATCH($D4705,Products!$A$8:$A$307,0)),0)))</f>
        <v/>
      </c>
      <c r="M4705" s="52">
        <f>IF(OR(K4705="",$O4705=0),IF(K4705="","",0),IF($P4705=1,0,K4705*(N(INDEX(Settings!$E$11:$E$18,$O4705))+N(INDEX(Settings!$G$11:$G$18,$O4705)))+N(INDEX(Settings!$F$11:$F$18,$O4705))))</f>
        <v/>
      </c>
      <c r="N4705" s="53">
        <f>IF(K4705="","",K4705-L4705-M4705-N($I4705)-$P4705*N(Settings!$D$20))</f>
        <v/>
      </c>
      <c r="O4705">
        <f>IF($C4705="",0,IFERROR(MATCH($C4705,Settings!$D$11:$D$18,0),0))</f>
        <v/>
      </c>
      <c r="P4705">
        <f>IF(LOWER(TRIM($J4705&amp;""))="x",1,0)</f>
        <v/>
      </c>
    </row>
    <row r="4706">
      <c r="A4706" s="49" t="n"/>
      <c r="B4706" s="50" t="n"/>
      <c r="C4706" s="50" t="n"/>
      <c r="D4706" s="50" t="n"/>
      <c r="E4706" s="50" t="n"/>
      <c r="F4706" s="51" t="n"/>
      <c r="G4706" s="51" t="n"/>
      <c r="H4706" s="51" t="n"/>
      <c r="I4706" s="51" t="n"/>
      <c r="J4706" s="50" t="n"/>
      <c r="K4706" s="52">
        <f>IF(OR($A4706="",$E4706=""),"",IF($P4706=1,0,N($E4706)*N($F4706)-N($G4706)+N($H4706)))</f>
        <v/>
      </c>
      <c r="L4706" s="52">
        <f>IF(K4706="","",IF($P4706=1,0,N($E4706)*IFERROR(INDEX(Products!$D$8:$D$307,MATCH($D4706,Products!$A$8:$A$307,0)),0)))</f>
        <v/>
      </c>
      <c r="M4706" s="52">
        <f>IF(OR(K4706="",$O4706=0),IF(K4706="","",0),IF($P4706=1,0,K4706*(N(INDEX(Settings!$E$11:$E$18,$O4706))+N(INDEX(Settings!$G$11:$G$18,$O4706)))+N(INDEX(Settings!$F$11:$F$18,$O4706))))</f>
        <v/>
      </c>
      <c r="N4706" s="53">
        <f>IF(K4706="","",K4706-L4706-M4706-N($I4706)-$P4706*N(Settings!$D$20))</f>
        <v/>
      </c>
      <c r="O4706">
        <f>IF($C4706="",0,IFERROR(MATCH($C4706,Settings!$D$11:$D$18,0),0))</f>
        <v/>
      </c>
      <c r="P4706">
        <f>IF(LOWER(TRIM($J4706&amp;""))="x",1,0)</f>
        <v/>
      </c>
    </row>
    <row r="4707">
      <c r="A4707" s="49" t="n"/>
      <c r="B4707" s="50" t="n"/>
      <c r="C4707" s="50" t="n"/>
      <c r="D4707" s="50" t="n"/>
      <c r="E4707" s="50" t="n"/>
      <c r="F4707" s="51" t="n"/>
      <c r="G4707" s="51" t="n"/>
      <c r="H4707" s="51" t="n"/>
      <c r="I4707" s="51" t="n"/>
      <c r="J4707" s="50" t="n"/>
      <c r="K4707" s="52">
        <f>IF(OR($A4707="",$E4707=""),"",IF($P4707=1,0,N($E4707)*N($F4707)-N($G4707)+N($H4707)))</f>
        <v/>
      </c>
      <c r="L4707" s="52">
        <f>IF(K4707="","",IF($P4707=1,0,N($E4707)*IFERROR(INDEX(Products!$D$8:$D$307,MATCH($D4707,Products!$A$8:$A$307,0)),0)))</f>
        <v/>
      </c>
      <c r="M4707" s="52">
        <f>IF(OR(K4707="",$O4707=0),IF(K4707="","",0),IF($P4707=1,0,K4707*(N(INDEX(Settings!$E$11:$E$18,$O4707))+N(INDEX(Settings!$G$11:$G$18,$O4707)))+N(INDEX(Settings!$F$11:$F$18,$O4707))))</f>
        <v/>
      </c>
      <c r="N4707" s="53">
        <f>IF(K4707="","",K4707-L4707-M4707-N($I4707)-$P4707*N(Settings!$D$20))</f>
        <v/>
      </c>
      <c r="O4707">
        <f>IF($C4707="",0,IFERROR(MATCH($C4707,Settings!$D$11:$D$18,0),0))</f>
        <v/>
      </c>
      <c r="P4707">
        <f>IF(LOWER(TRIM($J4707&amp;""))="x",1,0)</f>
        <v/>
      </c>
    </row>
    <row r="4708">
      <c r="A4708" s="49" t="n"/>
      <c r="B4708" s="50" t="n"/>
      <c r="C4708" s="50" t="n"/>
      <c r="D4708" s="50" t="n"/>
      <c r="E4708" s="50" t="n"/>
      <c r="F4708" s="51" t="n"/>
      <c r="G4708" s="51" t="n"/>
      <c r="H4708" s="51" t="n"/>
      <c r="I4708" s="51" t="n"/>
      <c r="J4708" s="50" t="n"/>
      <c r="K4708" s="52">
        <f>IF(OR($A4708="",$E4708=""),"",IF($P4708=1,0,N($E4708)*N($F4708)-N($G4708)+N($H4708)))</f>
        <v/>
      </c>
      <c r="L4708" s="52">
        <f>IF(K4708="","",IF($P4708=1,0,N($E4708)*IFERROR(INDEX(Products!$D$8:$D$307,MATCH($D4708,Products!$A$8:$A$307,0)),0)))</f>
        <v/>
      </c>
      <c r="M4708" s="52">
        <f>IF(OR(K4708="",$O4708=0),IF(K4708="","",0),IF($P4708=1,0,K4708*(N(INDEX(Settings!$E$11:$E$18,$O4708))+N(INDEX(Settings!$G$11:$G$18,$O4708)))+N(INDEX(Settings!$F$11:$F$18,$O4708))))</f>
        <v/>
      </c>
      <c r="N4708" s="53">
        <f>IF(K4708="","",K4708-L4708-M4708-N($I4708)-$P4708*N(Settings!$D$20))</f>
        <v/>
      </c>
      <c r="O4708">
        <f>IF($C4708="",0,IFERROR(MATCH($C4708,Settings!$D$11:$D$18,0),0))</f>
        <v/>
      </c>
      <c r="P4708">
        <f>IF(LOWER(TRIM($J4708&amp;""))="x",1,0)</f>
        <v/>
      </c>
    </row>
    <row r="4709">
      <c r="A4709" s="49" t="n"/>
      <c r="B4709" s="50" t="n"/>
      <c r="C4709" s="50" t="n"/>
      <c r="D4709" s="50" t="n"/>
      <c r="E4709" s="50" t="n"/>
      <c r="F4709" s="51" t="n"/>
      <c r="G4709" s="51" t="n"/>
      <c r="H4709" s="51" t="n"/>
      <c r="I4709" s="51" t="n"/>
      <c r="J4709" s="50" t="n"/>
      <c r="K4709" s="52">
        <f>IF(OR($A4709="",$E4709=""),"",IF($P4709=1,0,N($E4709)*N($F4709)-N($G4709)+N($H4709)))</f>
        <v/>
      </c>
      <c r="L4709" s="52">
        <f>IF(K4709="","",IF($P4709=1,0,N($E4709)*IFERROR(INDEX(Products!$D$8:$D$307,MATCH($D4709,Products!$A$8:$A$307,0)),0)))</f>
        <v/>
      </c>
      <c r="M4709" s="52">
        <f>IF(OR(K4709="",$O4709=0),IF(K4709="","",0),IF($P4709=1,0,K4709*(N(INDEX(Settings!$E$11:$E$18,$O4709))+N(INDEX(Settings!$G$11:$G$18,$O4709)))+N(INDEX(Settings!$F$11:$F$18,$O4709))))</f>
        <v/>
      </c>
      <c r="N4709" s="53">
        <f>IF(K4709="","",K4709-L4709-M4709-N($I4709)-$P4709*N(Settings!$D$20))</f>
        <v/>
      </c>
      <c r="O4709">
        <f>IF($C4709="",0,IFERROR(MATCH($C4709,Settings!$D$11:$D$18,0),0))</f>
        <v/>
      </c>
      <c r="P4709">
        <f>IF(LOWER(TRIM($J4709&amp;""))="x",1,0)</f>
        <v/>
      </c>
    </row>
    <row r="4710">
      <c r="A4710" s="49" t="n"/>
      <c r="B4710" s="50" t="n"/>
      <c r="C4710" s="50" t="n"/>
      <c r="D4710" s="50" t="n"/>
      <c r="E4710" s="50" t="n"/>
      <c r="F4710" s="51" t="n"/>
      <c r="G4710" s="51" t="n"/>
      <c r="H4710" s="51" t="n"/>
      <c r="I4710" s="51" t="n"/>
      <c r="J4710" s="50" t="n"/>
      <c r="K4710" s="52">
        <f>IF(OR($A4710="",$E4710=""),"",IF($P4710=1,0,N($E4710)*N($F4710)-N($G4710)+N($H4710)))</f>
        <v/>
      </c>
      <c r="L4710" s="52">
        <f>IF(K4710="","",IF($P4710=1,0,N($E4710)*IFERROR(INDEX(Products!$D$8:$D$307,MATCH($D4710,Products!$A$8:$A$307,0)),0)))</f>
        <v/>
      </c>
      <c r="M4710" s="52">
        <f>IF(OR(K4710="",$O4710=0),IF(K4710="","",0),IF($P4710=1,0,K4710*(N(INDEX(Settings!$E$11:$E$18,$O4710))+N(INDEX(Settings!$G$11:$G$18,$O4710)))+N(INDEX(Settings!$F$11:$F$18,$O4710))))</f>
        <v/>
      </c>
      <c r="N4710" s="53">
        <f>IF(K4710="","",K4710-L4710-M4710-N($I4710)-$P4710*N(Settings!$D$20))</f>
        <v/>
      </c>
      <c r="O4710">
        <f>IF($C4710="",0,IFERROR(MATCH($C4710,Settings!$D$11:$D$18,0),0))</f>
        <v/>
      </c>
      <c r="P4710">
        <f>IF(LOWER(TRIM($J4710&amp;""))="x",1,0)</f>
        <v/>
      </c>
    </row>
    <row r="4711">
      <c r="A4711" s="49" t="n"/>
      <c r="B4711" s="50" t="n"/>
      <c r="C4711" s="50" t="n"/>
      <c r="D4711" s="50" t="n"/>
      <c r="E4711" s="50" t="n"/>
      <c r="F4711" s="51" t="n"/>
      <c r="G4711" s="51" t="n"/>
      <c r="H4711" s="51" t="n"/>
      <c r="I4711" s="51" t="n"/>
      <c r="J4711" s="50" t="n"/>
      <c r="K4711" s="52">
        <f>IF(OR($A4711="",$E4711=""),"",IF($P4711=1,0,N($E4711)*N($F4711)-N($G4711)+N($H4711)))</f>
        <v/>
      </c>
      <c r="L4711" s="52">
        <f>IF(K4711="","",IF($P4711=1,0,N($E4711)*IFERROR(INDEX(Products!$D$8:$D$307,MATCH($D4711,Products!$A$8:$A$307,0)),0)))</f>
        <v/>
      </c>
      <c r="M4711" s="52">
        <f>IF(OR(K4711="",$O4711=0),IF(K4711="","",0),IF($P4711=1,0,K4711*(N(INDEX(Settings!$E$11:$E$18,$O4711))+N(INDEX(Settings!$G$11:$G$18,$O4711)))+N(INDEX(Settings!$F$11:$F$18,$O4711))))</f>
        <v/>
      </c>
      <c r="N4711" s="53">
        <f>IF(K4711="","",K4711-L4711-M4711-N($I4711)-$P4711*N(Settings!$D$20))</f>
        <v/>
      </c>
      <c r="O4711">
        <f>IF($C4711="",0,IFERROR(MATCH($C4711,Settings!$D$11:$D$18,0),0))</f>
        <v/>
      </c>
      <c r="P4711">
        <f>IF(LOWER(TRIM($J4711&amp;""))="x",1,0)</f>
        <v/>
      </c>
    </row>
    <row r="4712">
      <c r="A4712" s="49" t="n"/>
      <c r="B4712" s="50" t="n"/>
      <c r="C4712" s="50" t="n"/>
      <c r="D4712" s="50" t="n"/>
      <c r="E4712" s="50" t="n"/>
      <c r="F4712" s="51" t="n"/>
      <c r="G4712" s="51" t="n"/>
      <c r="H4712" s="51" t="n"/>
      <c r="I4712" s="51" t="n"/>
      <c r="J4712" s="50" t="n"/>
      <c r="K4712" s="52">
        <f>IF(OR($A4712="",$E4712=""),"",IF($P4712=1,0,N($E4712)*N($F4712)-N($G4712)+N($H4712)))</f>
        <v/>
      </c>
      <c r="L4712" s="52">
        <f>IF(K4712="","",IF($P4712=1,0,N($E4712)*IFERROR(INDEX(Products!$D$8:$D$307,MATCH($D4712,Products!$A$8:$A$307,0)),0)))</f>
        <v/>
      </c>
      <c r="M4712" s="52">
        <f>IF(OR(K4712="",$O4712=0),IF(K4712="","",0),IF($P4712=1,0,K4712*(N(INDEX(Settings!$E$11:$E$18,$O4712))+N(INDEX(Settings!$G$11:$G$18,$O4712)))+N(INDEX(Settings!$F$11:$F$18,$O4712))))</f>
        <v/>
      </c>
      <c r="N4712" s="53">
        <f>IF(K4712="","",K4712-L4712-M4712-N($I4712)-$P4712*N(Settings!$D$20))</f>
        <v/>
      </c>
      <c r="O4712">
        <f>IF($C4712="",0,IFERROR(MATCH($C4712,Settings!$D$11:$D$18,0),0))</f>
        <v/>
      </c>
      <c r="P4712">
        <f>IF(LOWER(TRIM($J4712&amp;""))="x",1,0)</f>
        <v/>
      </c>
    </row>
    <row r="4713">
      <c r="A4713" s="49" t="n"/>
      <c r="B4713" s="50" t="n"/>
      <c r="C4713" s="50" t="n"/>
      <c r="D4713" s="50" t="n"/>
      <c r="E4713" s="50" t="n"/>
      <c r="F4713" s="51" t="n"/>
      <c r="G4713" s="51" t="n"/>
      <c r="H4713" s="51" t="n"/>
      <c r="I4713" s="51" t="n"/>
      <c r="J4713" s="50" t="n"/>
      <c r="K4713" s="52">
        <f>IF(OR($A4713="",$E4713=""),"",IF($P4713=1,0,N($E4713)*N($F4713)-N($G4713)+N($H4713)))</f>
        <v/>
      </c>
      <c r="L4713" s="52">
        <f>IF(K4713="","",IF($P4713=1,0,N($E4713)*IFERROR(INDEX(Products!$D$8:$D$307,MATCH($D4713,Products!$A$8:$A$307,0)),0)))</f>
        <v/>
      </c>
      <c r="M4713" s="52">
        <f>IF(OR(K4713="",$O4713=0),IF(K4713="","",0),IF($P4713=1,0,K4713*(N(INDEX(Settings!$E$11:$E$18,$O4713))+N(INDEX(Settings!$G$11:$G$18,$O4713)))+N(INDEX(Settings!$F$11:$F$18,$O4713))))</f>
        <v/>
      </c>
      <c r="N4713" s="53">
        <f>IF(K4713="","",K4713-L4713-M4713-N($I4713)-$P4713*N(Settings!$D$20))</f>
        <v/>
      </c>
      <c r="O4713">
        <f>IF($C4713="",0,IFERROR(MATCH($C4713,Settings!$D$11:$D$18,0),0))</f>
        <v/>
      </c>
      <c r="P4713">
        <f>IF(LOWER(TRIM($J4713&amp;""))="x",1,0)</f>
        <v/>
      </c>
    </row>
    <row r="4714">
      <c r="A4714" s="49" t="n"/>
      <c r="B4714" s="50" t="n"/>
      <c r="C4714" s="50" t="n"/>
      <c r="D4714" s="50" t="n"/>
      <c r="E4714" s="50" t="n"/>
      <c r="F4714" s="51" t="n"/>
      <c r="G4714" s="51" t="n"/>
      <c r="H4714" s="51" t="n"/>
      <c r="I4714" s="51" t="n"/>
      <c r="J4714" s="50" t="n"/>
      <c r="K4714" s="52">
        <f>IF(OR($A4714="",$E4714=""),"",IF($P4714=1,0,N($E4714)*N($F4714)-N($G4714)+N($H4714)))</f>
        <v/>
      </c>
      <c r="L4714" s="52">
        <f>IF(K4714="","",IF($P4714=1,0,N($E4714)*IFERROR(INDEX(Products!$D$8:$D$307,MATCH($D4714,Products!$A$8:$A$307,0)),0)))</f>
        <v/>
      </c>
      <c r="M4714" s="52">
        <f>IF(OR(K4714="",$O4714=0),IF(K4714="","",0),IF($P4714=1,0,K4714*(N(INDEX(Settings!$E$11:$E$18,$O4714))+N(INDEX(Settings!$G$11:$G$18,$O4714)))+N(INDEX(Settings!$F$11:$F$18,$O4714))))</f>
        <v/>
      </c>
      <c r="N4714" s="53">
        <f>IF(K4714="","",K4714-L4714-M4714-N($I4714)-$P4714*N(Settings!$D$20))</f>
        <v/>
      </c>
      <c r="O4714">
        <f>IF($C4714="",0,IFERROR(MATCH($C4714,Settings!$D$11:$D$18,0),0))</f>
        <v/>
      </c>
      <c r="P4714">
        <f>IF(LOWER(TRIM($J4714&amp;""))="x",1,0)</f>
        <v/>
      </c>
    </row>
    <row r="4715">
      <c r="A4715" s="49" t="n"/>
      <c r="B4715" s="50" t="n"/>
      <c r="C4715" s="50" t="n"/>
      <c r="D4715" s="50" t="n"/>
      <c r="E4715" s="50" t="n"/>
      <c r="F4715" s="51" t="n"/>
      <c r="G4715" s="51" t="n"/>
      <c r="H4715" s="51" t="n"/>
      <c r="I4715" s="51" t="n"/>
      <c r="J4715" s="50" t="n"/>
      <c r="K4715" s="52">
        <f>IF(OR($A4715="",$E4715=""),"",IF($P4715=1,0,N($E4715)*N($F4715)-N($G4715)+N($H4715)))</f>
        <v/>
      </c>
      <c r="L4715" s="52">
        <f>IF(K4715="","",IF($P4715=1,0,N($E4715)*IFERROR(INDEX(Products!$D$8:$D$307,MATCH($D4715,Products!$A$8:$A$307,0)),0)))</f>
        <v/>
      </c>
      <c r="M4715" s="52">
        <f>IF(OR(K4715="",$O4715=0),IF(K4715="","",0),IF($P4715=1,0,K4715*(N(INDEX(Settings!$E$11:$E$18,$O4715))+N(INDEX(Settings!$G$11:$G$18,$O4715)))+N(INDEX(Settings!$F$11:$F$18,$O4715))))</f>
        <v/>
      </c>
      <c r="N4715" s="53">
        <f>IF(K4715="","",K4715-L4715-M4715-N($I4715)-$P4715*N(Settings!$D$20))</f>
        <v/>
      </c>
      <c r="O4715">
        <f>IF($C4715="",0,IFERROR(MATCH($C4715,Settings!$D$11:$D$18,0),0))</f>
        <v/>
      </c>
      <c r="P4715">
        <f>IF(LOWER(TRIM($J4715&amp;""))="x",1,0)</f>
        <v/>
      </c>
    </row>
    <row r="4716">
      <c r="A4716" s="49" t="n"/>
      <c r="B4716" s="50" t="n"/>
      <c r="C4716" s="50" t="n"/>
      <c r="D4716" s="50" t="n"/>
      <c r="E4716" s="50" t="n"/>
      <c r="F4716" s="51" t="n"/>
      <c r="G4716" s="51" t="n"/>
      <c r="H4716" s="51" t="n"/>
      <c r="I4716" s="51" t="n"/>
      <c r="J4716" s="50" t="n"/>
      <c r="K4716" s="52">
        <f>IF(OR($A4716="",$E4716=""),"",IF($P4716=1,0,N($E4716)*N($F4716)-N($G4716)+N($H4716)))</f>
        <v/>
      </c>
      <c r="L4716" s="52">
        <f>IF(K4716="","",IF($P4716=1,0,N($E4716)*IFERROR(INDEX(Products!$D$8:$D$307,MATCH($D4716,Products!$A$8:$A$307,0)),0)))</f>
        <v/>
      </c>
      <c r="M4716" s="52">
        <f>IF(OR(K4716="",$O4716=0),IF(K4716="","",0),IF($P4716=1,0,K4716*(N(INDEX(Settings!$E$11:$E$18,$O4716))+N(INDEX(Settings!$G$11:$G$18,$O4716)))+N(INDEX(Settings!$F$11:$F$18,$O4716))))</f>
        <v/>
      </c>
      <c r="N4716" s="53">
        <f>IF(K4716="","",K4716-L4716-M4716-N($I4716)-$P4716*N(Settings!$D$20))</f>
        <v/>
      </c>
      <c r="O4716">
        <f>IF($C4716="",0,IFERROR(MATCH($C4716,Settings!$D$11:$D$18,0),0))</f>
        <v/>
      </c>
      <c r="P4716">
        <f>IF(LOWER(TRIM($J4716&amp;""))="x",1,0)</f>
        <v/>
      </c>
    </row>
    <row r="4717">
      <c r="A4717" s="49" t="n"/>
      <c r="B4717" s="50" t="n"/>
      <c r="C4717" s="50" t="n"/>
      <c r="D4717" s="50" t="n"/>
      <c r="E4717" s="50" t="n"/>
      <c r="F4717" s="51" t="n"/>
      <c r="G4717" s="51" t="n"/>
      <c r="H4717" s="51" t="n"/>
      <c r="I4717" s="51" t="n"/>
      <c r="J4717" s="50" t="n"/>
      <c r="K4717" s="52">
        <f>IF(OR($A4717="",$E4717=""),"",IF($P4717=1,0,N($E4717)*N($F4717)-N($G4717)+N($H4717)))</f>
        <v/>
      </c>
      <c r="L4717" s="52">
        <f>IF(K4717="","",IF($P4717=1,0,N($E4717)*IFERROR(INDEX(Products!$D$8:$D$307,MATCH($D4717,Products!$A$8:$A$307,0)),0)))</f>
        <v/>
      </c>
      <c r="M4717" s="52">
        <f>IF(OR(K4717="",$O4717=0),IF(K4717="","",0),IF($P4717=1,0,K4717*(N(INDEX(Settings!$E$11:$E$18,$O4717))+N(INDEX(Settings!$G$11:$G$18,$O4717)))+N(INDEX(Settings!$F$11:$F$18,$O4717))))</f>
        <v/>
      </c>
      <c r="N4717" s="53">
        <f>IF(K4717="","",K4717-L4717-M4717-N($I4717)-$P4717*N(Settings!$D$20))</f>
        <v/>
      </c>
      <c r="O4717">
        <f>IF($C4717="",0,IFERROR(MATCH($C4717,Settings!$D$11:$D$18,0),0))</f>
        <v/>
      </c>
      <c r="P4717">
        <f>IF(LOWER(TRIM($J4717&amp;""))="x",1,0)</f>
        <v/>
      </c>
    </row>
    <row r="4718">
      <c r="A4718" s="49" t="n"/>
      <c r="B4718" s="50" t="n"/>
      <c r="C4718" s="50" t="n"/>
      <c r="D4718" s="50" t="n"/>
      <c r="E4718" s="50" t="n"/>
      <c r="F4718" s="51" t="n"/>
      <c r="G4718" s="51" t="n"/>
      <c r="H4718" s="51" t="n"/>
      <c r="I4718" s="51" t="n"/>
      <c r="J4718" s="50" t="n"/>
      <c r="K4718" s="52">
        <f>IF(OR($A4718="",$E4718=""),"",IF($P4718=1,0,N($E4718)*N($F4718)-N($G4718)+N($H4718)))</f>
        <v/>
      </c>
      <c r="L4718" s="52">
        <f>IF(K4718="","",IF($P4718=1,0,N($E4718)*IFERROR(INDEX(Products!$D$8:$D$307,MATCH($D4718,Products!$A$8:$A$307,0)),0)))</f>
        <v/>
      </c>
      <c r="M4718" s="52">
        <f>IF(OR(K4718="",$O4718=0),IF(K4718="","",0),IF($P4718=1,0,K4718*(N(INDEX(Settings!$E$11:$E$18,$O4718))+N(INDEX(Settings!$G$11:$G$18,$O4718)))+N(INDEX(Settings!$F$11:$F$18,$O4718))))</f>
        <v/>
      </c>
      <c r="N4718" s="53">
        <f>IF(K4718="","",K4718-L4718-M4718-N($I4718)-$P4718*N(Settings!$D$20))</f>
        <v/>
      </c>
      <c r="O4718">
        <f>IF($C4718="",0,IFERROR(MATCH($C4718,Settings!$D$11:$D$18,0),0))</f>
        <v/>
      </c>
      <c r="P4718">
        <f>IF(LOWER(TRIM($J4718&amp;""))="x",1,0)</f>
        <v/>
      </c>
    </row>
    <row r="4719">
      <c r="A4719" s="49" t="n"/>
      <c r="B4719" s="50" t="n"/>
      <c r="C4719" s="50" t="n"/>
      <c r="D4719" s="50" t="n"/>
      <c r="E4719" s="50" t="n"/>
      <c r="F4719" s="51" t="n"/>
      <c r="G4719" s="51" t="n"/>
      <c r="H4719" s="51" t="n"/>
      <c r="I4719" s="51" t="n"/>
      <c r="J4719" s="50" t="n"/>
      <c r="K4719" s="52">
        <f>IF(OR($A4719="",$E4719=""),"",IF($P4719=1,0,N($E4719)*N($F4719)-N($G4719)+N($H4719)))</f>
        <v/>
      </c>
      <c r="L4719" s="52">
        <f>IF(K4719="","",IF($P4719=1,0,N($E4719)*IFERROR(INDEX(Products!$D$8:$D$307,MATCH($D4719,Products!$A$8:$A$307,0)),0)))</f>
        <v/>
      </c>
      <c r="M4719" s="52">
        <f>IF(OR(K4719="",$O4719=0),IF(K4719="","",0),IF($P4719=1,0,K4719*(N(INDEX(Settings!$E$11:$E$18,$O4719))+N(INDEX(Settings!$G$11:$G$18,$O4719)))+N(INDEX(Settings!$F$11:$F$18,$O4719))))</f>
        <v/>
      </c>
      <c r="N4719" s="53">
        <f>IF(K4719="","",K4719-L4719-M4719-N($I4719)-$P4719*N(Settings!$D$20))</f>
        <v/>
      </c>
      <c r="O4719">
        <f>IF($C4719="",0,IFERROR(MATCH($C4719,Settings!$D$11:$D$18,0),0))</f>
        <v/>
      </c>
      <c r="P4719">
        <f>IF(LOWER(TRIM($J4719&amp;""))="x",1,0)</f>
        <v/>
      </c>
    </row>
    <row r="4720">
      <c r="A4720" s="49" t="n"/>
      <c r="B4720" s="50" t="n"/>
      <c r="C4720" s="50" t="n"/>
      <c r="D4720" s="50" t="n"/>
      <c r="E4720" s="50" t="n"/>
      <c r="F4720" s="51" t="n"/>
      <c r="G4720" s="51" t="n"/>
      <c r="H4720" s="51" t="n"/>
      <c r="I4720" s="51" t="n"/>
      <c r="J4720" s="50" t="n"/>
      <c r="K4720" s="52">
        <f>IF(OR($A4720="",$E4720=""),"",IF($P4720=1,0,N($E4720)*N($F4720)-N($G4720)+N($H4720)))</f>
        <v/>
      </c>
      <c r="L4720" s="52">
        <f>IF(K4720="","",IF($P4720=1,0,N($E4720)*IFERROR(INDEX(Products!$D$8:$D$307,MATCH($D4720,Products!$A$8:$A$307,0)),0)))</f>
        <v/>
      </c>
      <c r="M4720" s="52">
        <f>IF(OR(K4720="",$O4720=0),IF(K4720="","",0),IF($P4720=1,0,K4720*(N(INDEX(Settings!$E$11:$E$18,$O4720))+N(INDEX(Settings!$G$11:$G$18,$O4720)))+N(INDEX(Settings!$F$11:$F$18,$O4720))))</f>
        <v/>
      </c>
      <c r="N4720" s="53">
        <f>IF(K4720="","",K4720-L4720-M4720-N($I4720)-$P4720*N(Settings!$D$20))</f>
        <v/>
      </c>
      <c r="O4720">
        <f>IF($C4720="",0,IFERROR(MATCH($C4720,Settings!$D$11:$D$18,0),0))</f>
        <v/>
      </c>
      <c r="P4720">
        <f>IF(LOWER(TRIM($J4720&amp;""))="x",1,0)</f>
        <v/>
      </c>
    </row>
    <row r="4721">
      <c r="A4721" s="49" t="n"/>
      <c r="B4721" s="50" t="n"/>
      <c r="C4721" s="50" t="n"/>
      <c r="D4721" s="50" t="n"/>
      <c r="E4721" s="50" t="n"/>
      <c r="F4721" s="51" t="n"/>
      <c r="G4721" s="51" t="n"/>
      <c r="H4721" s="51" t="n"/>
      <c r="I4721" s="51" t="n"/>
      <c r="J4721" s="50" t="n"/>
      <c r="K4721" s="52">
        <f>IF(OR($A4721="",$E4721=""),"",IF($P4721=1,0,N($E4721)*N($F4721)-N($G4721)+N($H4721)))</f>
        <v/>
      </c>
      <c r="L4721" s="52">
        <f>IF(K4721="","",IF($P4721=1,0,N($E4721)*IFERROR(INDEX(Products!$D$8:$D$307,MATCH($D4721,Products!$A$8:$A$307,0)),0)))</f>
        <v/>
      </c>
      <c r="M4721" s="52">
        <f>IF(OR(K4721="",$O4721=0),IF(K4721="","",0),IF($P4721=1,0,K4721*(N(INDEX(Settings!$E$11:$E$18,$O4721))+N(INDEX(Settings!$G$11:$G$18,$O4721)))+N(INDEX(Settings!$F$11:$F$18,$O4721))))</f>
        <v/>
      </c>
      <c r="N4721" s="53">
        <f>IF(K4721="","",K4721-L4721-M4721-N($I4721)-$P4721*N(Settings!$D$20))</f>
        <v/>
      </c>
      <c r="O4721">
        <f>IF($C4721="",0,IFERROR(MATCH($C4721,Settings!$D$11:$D$18,0),0))</f>
        <v/>
      </c>
      <c r="P4721">
        <f>IF(LOWER(TRIM($J4721&amp;""))="x",1,0)</f>
        <v/>
      </c>
    </row>
    <row r="4722">
      <c r="A4722" s="49" t="n"/>
      <c r="B4722" s="50" t="n"/>
      <c r="C4722" s="50" t="n"/>
      <c r="D4722" s="50" t="n"/>
      <c r="E4722" s="50" t="n"/>
      <c r="F4722" s="51" t="n"/>
      <c r="G4722" s="51" t="n"/>
      <c r="H4722" s="51" t="n"/>
      <c r="I4722" s="51" t="n"/>
      <c r="J4722" s="50" t="n"/>
      <c r="K4722" s="52">
        <f>IF(OR($A4722="",$E4722=""),"",IF($P4722=1,0,N($E4722)*N($F4722)-N($G4722)+N($H4722)))</f>
        <v/>
      </c>
      <c r="L4722" s="52">
        <f>IF(K4722="","",IF($P4722=1,0,N($E4722)*IFERROR(INDEX(Products!$D$8:$D$307,MATCH($D4722,Products!$A$8:$A$307,0)),0)))</f>
        <v/>
      </c>
      <c r="M4722" s="52">
        <f>IF(OR(K4722="",$O4722=0),IF(K4722="","",0),IF($P4722=1,0,K4722*(N(INDEX(Settings!$E$11:$E$18,$O4722))+N(INDEX(Settings!$G$11:$G$18,$O4722)))+N(INDEX(Settings!$F$11:$F$18,$O4722))))</f>
        <v/>
      </c>
      <c r="N4722" s="53">
        <f>IF(K4722="","",K4722-L4722-M4722-N($I4722)-$P4722*N(Settings!$D$20))</f>
        <v/>
      </c>
      <c r="O4722">
        <f>IF($C4722="",0,IFERROR(MATCH($C4722,Settings!$D$11:$D$18,0),0))</f>
        <v/>
      </c>
      <c r="P4722">
        <f>IF(LOWER(TRIM($J4722&amp;""))="x",1,0)</f>
        <v/>
      </c>
    </row>
    <row r="4723">
      <c r="A4723" s="49" t="n"/>
      <c r="B4723" s="50" t="n"/>
      <c r="C4723" s="50" t="n"/>
      <c r="D4723" s="50" t="n"/>
      <c r="E4723" s="50" t="n"/>
      <c r="F4723" s="51" t="n"/>
      <c r="G4723" s="51" t="n"/>
      <c r="H4723" s="51" t="n"/>
      <c r="I4723" s="51" t="n"/>
      <c r="J4723" s="50" t="n"/>
      <c r="K4723" s="52">
        <f>IF(OR($A4723="",$E4723=""),"",IF($P4723=1,0,N($E4723)*N($F4723)-N($G4723)+N($H4723)))</f>
        <v/>
      </c>
      <c r="L4723" s="52">
        <f>IF(K4723="","",IF($P4723=1,0,N($E4723)*IFERROR(INDEX(Products!$D$8:$D$307,MATCH($D4723,Products!$A$8:$A$307,0)),0)))</f>
        <v/>
      </c>
      <c r="M4723" s="52">
        <f>IF(OR(K4723="",$O4723=0),IF(K4723="","",0),IF($P4723=1,0,K4723*(N(INDEX(Settings!$E$11:$E$18,$O4723))+N(INDEX(Settings!$G$11:$G$18,$O4723)))+N(INDEX(Settings!$F$11:$F$18,$O4723))))</f>
        <v/>
      </c>
      <c r="N4723" s="53">
        <f>IF(K4723="","",K4723-L4723-M4723-N($I4723)-$P4723*N(Settings!$D$20))</f>
        <v/>
      </c>
      <c r="O4723">
        <f>IF($C4723="",0,IFERROR(MATCH($C4723,Settings!$D$11:$D$18,0),0))</f>
        <v/>
      </c>
      <c r="P4723">
        <f>IF(LOWER(TRIM($J4723&amp;""))="x",1,0)</f>
        <v/>
      </c>
    </row>
    <row r="4724">
      <c r="A4724" s="49" t="n"/>
      <c r="B4724" s="50" t="n"/>
      <c r="C4724" s="50" t="n"/>
      <c r="D4724" s="50" t="n"/>
      <c r="E4724" s="50" t="n"/>
      <c r="F4724" s="51" t="n"/>
      <c r="G4724" s="51" t="n"/>
      <c r="H4724" s="51" t="n"/>
      <c r="I4724" s="51" t="n"/>
      <c r="J4724" s="50" t="n"/>
      <c r="K4724" s="52">
        <f>IF(OR($A4724="",$E4724=""),"",IF($P4724=1,0,N($E4724)*N($F4724)-N($G4724)+N($H4724)))</f>
        <v/>
      </c>
      <c r="L4724" s="52">
        <f>IF(K4724="","",IF($P4724=1,0,N($E4724)*IFERROR(INDEX(Products!$D$8:$D$307,MATCH($D4724,Products!$A$8:$A$307,0)),0)))</f>
        <v/>
      </c>
      <c r="M4724" s="52">
        <f>IF(OR(K4724="",$O4724=0),IF(K4724="","",0),IF($P4724=1,0,K4724*(N(INDEX(Settings!$E$11:$E$18,$O4724))+N(INDEX(Settings!$G$11:$G$18,$O4724)))+N(INDEX(Settings!$F$11:$F$18,$O4724))))</f>
        <v/>
      </c>
      <c r="N4724" s="53">
        <f>IF(K4724="","",K4724-L4724-M4724-N($I4724)-$P4724*N(Settings!$D$20))</f>
        <v/>
      </c>
      <c r="O4724">
        <f>IF($C4724="",0,IFERROR(MATCH($C4724,Settings!$D$11:$D$18,0),0))</f>
        <v/>
      </c>
      <c r="P4724">
        <f>IF(LOWER(TRIM($J4724&amp;""))="x",1,0)</f>
        <v/>
      </c>
    </row>
    <row r="4725">
      <c r="A4725" s="49" t="n"/>
      <c r="B4725" s="50" t="n"/>
      <c r="C4725" s="50" t="n"/>
      <c r="D4725" s="50" t="n"/>
      <c r="E4725" s="50" t="n"/>
      <c r="F4725" s="51" t="n"/>
      <c r="G4725" s="51" t="n"/>
      <c r="H4725" s="51" t="n"/>
      <c r="I4725" s="51" t="n"/>
      <c r="J4725" s="50" t="n"/>
      <c r="K4725" s="52">
        <f>IF(OR($A4725="",$E4725=""),"",IF($P4725=1,0,N($E4725)*N($F4725)-N($G4725)+N($H4725)))</f>
        <v/>
      </c>
      <c r="L4725" s="52">
        <f>IF(K4725="","",IF($P4725=1,0,N($E4725)*IFERROR(INDEX(Products!$D$8:$D$307,MATCH($D4725,Products!$A$8:$A$307,0)),0)))</f>
        <v/>
      </c>
      <c r="M4725" s="52">
        <f>IF(OR(K4725="",$O4725=0),IF(K4725="","",0),IF($P4725=1,0,K4725*(N(INDEX(Settings!$E$11:$E$18,$O4725))+N(INDEX(Settings!$G$11:$G$18,$O4725)))+N(INDEX(Settings!$F$11:$F$18,$O4725))))</f>
        <v/>
      </c>
      <c r="N4725" s="53">
        <f>IF(K4725="","",K4725-L4725-M4725-N($I4725)-$P4725*N(Settings!$D$20))</f>
        <v/>
      </c>
      <c r="O4725">
        <f>IF($C4725="",0,IFERROR(MATCH($C4725,Settings!$D$11:$D$18,0),0))</f>
        <v/>
      </c>
      <c r="P4725">
        <f>IF(LOWER(TRIM($J4725&amp;""))="x",1,0)</f>
        <v/>
      </c>
    </row>
    <row r="4726">
      <c r="A4726" s="49" t="n"/>
      <c r="B4726" s="50" t="n"/>
      <c r="C4726" s="50" t="n"/>
      <c r="D4726" s="50" t="n"/>
      <c r="E4726" s="50" t="n"/>
      <c r="F4726" s="51" t="n"/>
      <c r="G4726" s="51" t="n"/>
      <c r="H4726" s="51" t="n"/>
      <c r="I4726" s="51" t="n"/>
      <c r="J4726" s="50" t="n"/>
      <c r="K4726" s="52">
        <f>IF(OR($A4726="",$E4726=""),"",IF($P4726=1,0,N($E4726)*N($F4726)-N($G4726)+N($H4726)))</f>
        <v/>
      </c>
      <c r="L4726" s="52">
        <f>IF(K4726="","",IF($P4726=1,0,N($E4726)*IFERROR(INDEX(Products!$D$8:$D$307,MATCH($D4726,Products!$A$8:$A$307,0)),0)))</f>
        <v/>
      </c>
      <c r="M4726" s="52">
        <f>IF(OR(K4726="",$O4726=0),IF(K4726="","",0),IF($P4726=1,0,K4726*(N(INDEX(Settings!$E$11:$E$18,$O4726))+N(INDEX(Settings!$G$11:$G$18,$O4726)))+N(INDEX(Settings!$F$11:$F$18,$O4726))))</f>
        <v/>
      </c>
      <c r="N4726" s="53">
        <f>IF(K4726="","",K4726-L4726-M4726-N($I4726)-$P4726*N(Settings!$D$20))</f>
        <v/>
      </c>
      <c r="O4726">
        <f>IF($C4726="",0,IFERROR(MATCH($C4726,Settings!$D$11:$D$18,0),0))</f>
        <v/>
      </c>
      <c r="P4726">
        <f>IF(LOWER(TRIM($J4726&amp;""))="x",1,0)</f>
        <v/>
      </c>
    </row>
    <row r="4727">
      <c r="A4727" s="49" t="n"/>
      <c r="B4727" s="50" t="n"/>
      <c r="C4727" s="50" t="n"/>
      <c r="D4727" s="50" t="n"/>
      <c r="E4727" s="50" t="n"/>
      <c r="F4727" s="51" t="n"/>
      <c r="G4727" s="51" t="n"/>
      <c r="H4727" s="51" t="n"/>
      <c r="I4727" s="51" t="n"/>
      <c r="J4727" s="50" t="n"/>
      <c r="K4727" s="52">
        <f>IF(OR($A4727="",$E4727=""),"",IF($P4727=1,0,N($E4727)*N($F4727)-N($G4727)+N($H4727)))</f>
        <v/>
      </c>
      <c r="L4727" s="52">
        <f>IF(K4727="","",IF($P4727=1,0,N($E4727)*IFERROR(INDEX(Products!$D$8:$D$307,MATCH($D4727,Products!$A$8:$A$307,0)),0)))</f>
        <v/>
      </c>
      <c r="M4727" s="52">
        <f>IF(OR(K4727="",$O4727=0),IF(K4727="","",0),IF($P4727=1,0,K4727*(N(INDEX(Settings!$E$11:$E$18,$O4727))+N(INDEX(Settings!$G$11:$G$18,$O4727)))+N(INDEX(Settings!$F$11:$F$18,$O4727))))</f>
        <v/>
      </c>
      <c r="N4727" s="53">
        <f>IF(K4727="","",K4727-L4727-M4727-N($I4727)-$P4727*N(Settings!$D$20))</f>
        <v/>
      </c>
      <c r="O4727">
        <f>IF($C4727="",0,IFERROR(MATCH($C4727,Settings!$D$11:$D$18,0),0))</f>
        <v/>
      </c>
      <c r="P4727">
        <f>IF(LOWER(TRIM($J4727&amp;""))="x",1,0)</f>
        <v/>
      </c>
    </row>
    <row r="4728">
      <c r="A4728" s="49" t="n"/>
      <c r="B4728" s="50" t="n"/>
      <c r="C4728" s="50" t="n"/>
      <c r="D4728" s="50" t="n"/>
      <c r="E4728" s="50" t="n"/>
      <c r="F4728" s="51" t="n"/>
      <c r="G4728" s="51" t="n"/>
      <c r="H4728" s="51" t="n"/>
      <c r="I4728" s="51" t="n"/>
      <c r="J4728" s="50" t="n"/>
      <c r="K4728" s="52">
        <f>IF(OR($A4728="",$E4728=""),"",IF($P4728=1,0,N($E4728)*N($F4728)-N($G4728)+N($H4728)))</f>
        <v/>
      </c>
      <c r="L4728" s="52">
        <f>IF(K4728="","",IF($P4728=1,0,N($E4728)*IFERROR(INDEX(Products!$D$8:$D$307,MATCH($D4728,Products!$A$8:$A$307,0)),0)))</f>
        <v/>
      </c>
      <c r="M4728" s="52">
        <f>IF(OR(K4728="",$O4728=0),IF(K4728="","",0),IF($P4728=1,0,K4728*(N(INDEX(Settings!$E$11:$E$18,$O4728))+N(INDEX(Settings!$G$11:$G$18,$O4728)))+N(INDEX(Settings!$F$11:$F$18,$O4728))))</f>
        <v/>
      </c>
      <c r="N4728" s="53">
        <f>IF(K4728="","",K4728-L4728-M4728-N($I4728)-$P4728*N(Settings!$D$20))</f>
        <v/>
      </c>
      <c r="O4728">
        <f>IF($C4728="",0,IFERROR(MATCH($C4728,Settings!$D$11:$D$18,0),0))</f>
        <v/>
      </c>
      <c r="P4728">
        <f>IF(LOWER(TRIM($J4728&amp;""))="x",1,0)</f>
        <v/>
      </c>
    </row>
    <row r="4729">
      <c r="A4729" s="49" t="n"/>
      <c r="B4729" s="50" t="n"/>
      <c r="C4729" s="50" t="n"/>
      <c r="D4729" s="50" t="n"/>
      <c r="E4729" s="50" t="n"/>
      <c r="F4729" s="51" t="n"/>
      <c r="G4729" s="51" t="n"/>
      <c r="H4729" s="51" t="n"/>
      <c r="I4729" s="51" t="n"/>
      <c r="J4729" s="50" t="n"/>
      <c r="K4729" s="52">
        <f>IF(OR($A4729="",$E4729=""),"",IF($P4729=1,0,N($E4729)*N($F4729)-N($G4729)+N($H4729)))</f>
        <v/>
      </c>
      <c r="L4729" s="52">
        <f>IF(K4729="","",IF($P4729=1,0,N($E4729)*IFERROR(INDEX(Products!$D$8:$D$307,MATCH($D4729,Products!$A$8:$A$307,0)),0)))</f>
        <v/>
      </c>
      <c r="M4729" s="52">
        <f>IF(OR(K4729="",$O4729=0),IF(K4729="","",0),IF($P4729=1,0,K4729*(N(INDEX(Settings!$E$11:$E$18,$O4729))+N(INDEX(Settings!$G$11:$G$18,$O4729)))+N(INDEX(Settings!$F$11:$F$18,$O4729))))</f>
        <v/>
      </c>
      <c r="N4729" s="53">
        <f>IF(K4729="","",K4729-L4729-M4729-N($I4729)-$P4729*N(Settings!$D$20))</f>
        <v/>
      </c>
      <c r="O4729">
        <f>IF($C4729="",0,IFERROR(MATCH($C4729,Settings!$D$11:$D$18,0),0))</f>
        <v/>
      </c>
      <c r="P4729">
        <f>IF(LOWER(TRIM($J4729&amp;""))="x",1,0)</f>
        <v/>
      </c>
    </row>
    <row r="4730">
      <c r="A4730" s="49" t="n"/>
      <c r="B4730" s="50" t="n"/>
      <c r="C4730" s="50" t="n"/>
      <c r="D4730" s="50" t="n"/>
      <c r="E4730" s="50" t="n"/>
      <c r="F4730" s="51" t="n"/>
      <c r="G4730" s="51" t="n"/>
      <c r="H4730" s="51" t="n"/>
      <c r="I4730" s="51" t="n"/>
      <c r="J4730" s="50" t="n"/>
      <c r="K4730" s="52">
        <f>IF(OR($A4730="",$E4730=""),"",IF($P4730=1,0,N($E4730)*N($F4730)-N($G4730)+N($H4730)))</f>
        <v/>
      </c>
      <c r="L4730" s="52">
        <f>IF(K4730="","",IF($P4730=1,0,N($E4730)*IFERROR(INDEX(Products!$D$8:$D$307,MATCH($D4730,Products!$A$8:$A$307,0)),0)))</f>
        <v/>
      </c>
      <c r="M4730" s="52">
        <f>IF(OR(K4730="",$O4730=0),IF(K4730="","",0),IF($P4730=1,0,K4730*(N(INDEX(Settings!$E$11:$E$18,$O4730))+N(INDEX(Settings!$G$11:$G$18,$O4730)))+N(INDEX(Settings!$F$11:$F$18,$O4730))))</f>
        <v/>
      </c>
      <c r="N4730" s="53">
        <f>IF(K4730="","",K4730-L4730-M4730-N($I4730)-$P4730*N(Settings!$D$20))</f>
        <v/>
      </c>
      <c r="O4730">
        <f>IF($C4730="",0,IFERROR(MATCH($C4730,Settings!$D$11:$D$18,0),0))</f>
        <v/>
      </c>
      <c r="P4730">
        <f>IF(LOWER(TRIM($J4730&amp;""))="x",1,0)</f>
        <v/>
      </c>
    </row>
    <row r="4731">
      <c r="A4731" s="49" t="n"/>
      <c r="B4731" s="50" t="n"/>
      <c r="C4731" s="50" t="n"/>
      <c r="D4731" s="50" t="n"/>
      <c r="E4731" s="50" t="n"/>
      <c r="F4731" s="51" t="n"/>
      <c r="G4731" s="51" t="n"/>
      <c r="H4731" s="51" t="n"/>
      <c r="I4731" s="51" t="n"/>
      <c r="J4731" s="50" t="n"/>
      <c r="K4731" s="52">
        <f>IF(OR($A4731="",$E4731=""),"",IF($P4731=1,0,N($E4731)*N($F4731)-N($G4731)+N($H4731)))</f>
        <v/>
      </c>
      <c r="L4731" s="52">
        <f>IF(K4731="","",IF($P4731=1,0,N($E4731)*IFERROR(INDEX(Products!$D$8:$D$307,MATCH($D4731,Products!$A$8:$A$307,0)),0)))</f>
        <v/>
      </c>
      <c r="M4731" s="52">
        <f>IF(OR(K4731="",$O4731=0),IF(K4731="","",0),IF($P4731=1,0,K4731*(N(INDEX(Settings!$E$11:$E$18,$O4731))+N(INDEX(Settings!$G$11:$G$18,$O4731)))+N(INDEX(Settings!$F$11:$F$18,$O4731))))</f>
        <v/>
      </c>
      <c r="N4731" s="53">
        <f>IF(K4731="","",K4731-L4731-M4731-N($I4731)-$P4731*N(Settings!$D$20))</f>
        <v/>
      </c>
      <c r="O4731">
        <f>IF($C4731="",0,IFERROR(MATCH($C4731,Settings!$D$11:$D$18,0),0))</f>
        <v/>
      </c>
      <c r="P4731">
        <f>IF(LOWER(TRIM($J4731&amp;""))="x",1,0)</f>
        <v/>
      </c>
    </row>
    <row r="4732">
      <c r="A4732" s="49" t="n"/>
      <c r="B4732" s="50" t="n"/>
      <c r="C4732" s="50" t="n"/>
      <c r="D4732" s="50" t="n"/>
      <c r="E4732" s="50" t="n"/>
      <c r="F4732" s="51" t="n"/>
      <c r="G4732" s="51" t="n"/>
      <c r="H4732" s="51" t="n"/>
      <c r="I4732" s="51" t="n"/>
      <c r="J4732" s="50" t="n"/>
      <c r="K4732" s="52">
        <f>IF(OR($A4732="",$E4732=""),"",IF($P4732=1,0,N($E4732)*N($F4732)-N($G4732)+N($H4732)))</f>
        <v/>
      </c>
      <c r="L4732" s="52">
        <f>IF(K4732="","",IF($P4732=1,0,N($E4732)*IFERROR(INDEX(Products!$D$8:$D$307,MATCH($D4732,Products!$A$8:$A$307,0)),0)))</f>
        <v/>
      </c>
      <c r="M4732" s="52">
        <f>IF(OR(K4732="",$O4732=0),IF(K4732="","",0),IF($P4732=1,0,K4732*(N(INDEX(Settings!$E$11:$E$18,$O4732))+N(INDEX(Settings!$G$11:$G$18,$O4732)))+N(INDEX(Settings!$F$11:$F$18,$O4732))))</f>
        <v/>
      </c>
      <c r="N4732" s="53">
        <f>IF(K4732="","",K4732-L4732-M4732-N($I4732)-$P4732*N(Settings!$D$20))</f>
        <v/>
      </c>
      <c r="O4732">
        <f>IF($C4732="",0,IFERROR(MATCH($C4732,Settings!$D$11:$D$18,0),0))</f>
        <v/>
      </c>
      <c r="P4732">
        <f>IF(LOWER(TRIM($J4732&amp;""))="x",1,0)</f>
        <v/>
      </c>
    </row>
    <row r="4733">
      <c r="A4733" s="49" t="n"/>
      <c r="B4733" s="50" t="n"/>
      <c r="C4733" s="50" t="n"/>
      <c r="D4733" s="50" t="n"/>
      <c r="E4733" s="50" t="n"/>
      <c r="F4733" s="51" t="n"/>
      <c r="G4733" s="51" t="n"/>
      <c r="H4733" s="51" t="n"/>
      <c r="I4733" s="51" t="n"/>
      <c r="J4733" s="50" t="n"/>
      <c r="K4733" s="52">
        <f>IF(OR($A4733="",$E4733=""),"",IF($P4733=1,0,N($E4733)*N($F4733)-N($G4733)+N($H4733)))</f>
        <v/>
      </c>
      <c r="L4733" s="52">
        <f>IF(K4733="","",IF($P4733=1,0,N($E4733)*IFERROR(INDEX(Products!$D$8:$D$307,MATCH($D4733,Products!$A$8:$A$307,0)),0)))</f>
        <v/>
      </c>
      <c r="M4733" s="52">
        <f>IF(OR(K4733="",$O4733=0),IF(K4733="","",0),IF($P4733=1,0,K4733*(N(INDEX(Settings!$E$11:$E$18,$O4733))+N(INDEX(Settings!$G$11:$G$18,$O4733)))+N(INDEX(Settings!$F$11:$F$18,$O4733))))</f>
        <v/>
      </c>
      <c r="N4733" s="53">
        <f>IF(K4733="","",K4733-L4733-M4733-N($I4733)-$P4733*N(Settings!$D$20))</f>
        <v/>
      </c>
      <c r="O4733">
        <f>IF($C4733="",0,IFERROR(MATCH($C4733,Settings!$D$11:$D$18,0),0))</f>
        <v/>
      </c>
      <c r="P4733">
        <f>IF(LOWER(TRIM($J4733&amp;""))="x",1,0)</f>
        <v/>
      </c>
    </row>
    <row r="4734">
      <c r="A4734" s="49" t="n"/>
      <c r="B4734" s="50" t="n"/>
      <c r="C4734" s="50" t="n"/>
      <c r="D4734" s="50" t="n"/>
      <c r="E4734" s="50" t="n"/>
      <c r="F4734" s="51" t="n"/>
      <c r="G4734" s="51" t="n"/>
      <c r="H4734" s="51" t="n"/>
      <c r="I4734" s="51" t="n"/>
      <c r="J4734" s="50" t="n"/>
      <c r="K4734" s="52">
        <f>IF(OR($A4734="",$E4734=""),"",IF($P4734=1,0,N($E4734)*N($F4734)-N($G4734)+N($H4734)))</f>
        <v/>
      </c>
      <c r="L4734" s="52">
        <f>IF(K4734="","",IF($P4734=1,0,N($E4734)*IFERROR(INDEX(Products!$D$8:$D$307,MATCH($D4734,Products!$A$8:$A$307,0)),0)))</f>
        <v/>
      </c>
      <c r="M4734" s="52">
        <f>IF(OR(K4734="",$O4734=0),IF(K4734="","",0),IF($P4734=1,0,K4734*(N(INDEX(Settings!$E$11:$E$18,$O4734))+N(INDEX(Settings!$G$11:$G$18,$O4734)))+N(INDEX(Settings!$F$11:$F$18,$O4734))))</f>
        <v/>
      </c>
      <c r="N4734" s="53">
        <f>IF(K4734="","",K4734-L4734-M4734-N($I4734)-$P4734*N(Settings!$D$20))</f>
        <v/>
      </c>
      <c r="O4734">
        <f>IF($C4734="",0,IFERROR(MATCH($C4734,Settings!$D$11:$D$18,0),0))</f>
        <v/>
      </c>
      <c r="P4734">
        <f>IF(LOWER(TRIM($J4734&amp;""))="x",1,0)</f>
        <v/>
      </c>
    </row>
    <row r="4735">
      <c r="A4735" s="49" t="n"/>
      <c r="B4735" s="50" t="n"/>
      <c r="C4735" s="50" t="n"/>
      <c r="D4735" s="50" t="n"/>
      <c r="E4735" s="50" t="n"/>
      <c r="F4735" s="51" t="n"/>
      <c r="G4735" s="51" t="n"/>
      <c r="H4735" s="51" t="n"/>
      <c r="I4735" s="51" t="n"/>
      <c r="J4735" s="50" t="n"/>
      <c r="K4735" s="52">
        <f>IF(OR($A4735="",$E4735=""),"",IF($P4735=1,0,N($E4735)*N($F4735)-N($G4735)+N($H4735)))</f>
        <v/>
      </c>
      <c r="L4735" s="52">
        <f>IF(K4735="","",IF($P4735=1,0,N($E4735)*IFERROR(INDEX(Products!$D$8:$D$307,MATCH($D4735,Products!$A$8:$A$307,0)),0)))</f>
        <v/>
      </c>
      <c r="M4735" s="52">
        <f>IF(OR(K4735="",$O4735=0),IF(K4735="","",0),IF($P4735=1,0,K4735*(N(INDEX(Settings!$E$11:$E$18,$O4735))+N(INDEX(Settings!$G$11:$G$18,$O4735)))+N(INDEX(Settings!$F$11:$F$18,$O4735))))</f>
        <v/>
      </c>
      <c r="N4735" s="53">
        <f>IF(K4735="","",K4735-L4735-M4735-N($I4735)-$P4735*N(Settings!$D$20))</f>
        <v/>
      </c>
      <c r="O4735">
        <f>IF($C4735="",0,IFERROR(MATCH($C4735,Settings!$D$11:$D$18,0),0))</f>
        <v/>
      </c>
      <c r="P4735">
        <f>IF(LOWER(TRIM($J4735&amp;""))="x",1,0)</f>
        <v/>
      </c>
    </row>
    <row r="4736">
      <c r="A4736" s="49" t="n"/>
      <c r="B4736" s="50" t="n"/>
      <c r="C4736" s="50" t="n"/>
      <c r="D4736" s="50" t="n"/>
      <c r="E4736" s="50" t="n"/>
      <c r="F4736" s="51" t="n"/>
      <c r="G4736" s="51" t="n"/>
      <c r="H4736" s="51" t="n"/>
      <c r="I4736" s="51" t="n"/>
      <c r="J4736" s="50" t="n"/>
      <c r="K4736" s="52">
        <f>IF(OR($A4736="",$E4736=""),"",IF($P4736=1,0,N($E4736)*N($F4736)-N($G4736)+N($H4736)))</f>
        <v/>
      </c>
      <c r="L4736" s="52">
        <f>IF(K4736="","",IF($P4736=1,0,N($E4736)*IFERROR(INDEX(Products!$D$8:$D$307,MATCH($D4736,Products!$A$8:$A$307,0)),0)))</f>
        <v/>
      </c>
      <c r="M4736" s="52">
        <f>IF(OR(K4736="",$O4736=0),IF(K4736="","",0),IF($P4736=1,0,K4736*(N(INDEX(Settings!$E$11:$E$18,$O4736))+N(INDEX(Settings!$G$11:$G$18,$O4736)))+N(INDEX(Settings!$F$11:$F$18,$O4736))))</f>
        <v/>
      </c>
      <c r="N4736" s="53">
        <f>IF(K4736="","",K4736-L4736-M4736-N($I4736)-$P4736*N(Settings!$D$20))</f>
        <v/>
      </c>
      <c r="O4736">
        <f>IF($C4736="",0,IFERROR(MATCH($C4736,Settings!$D$11:$D$18,0),0))</f>
        <v/>
      </c>
      <c r="P4736">
        <f>IF(LOWER(TRIM($J4736&amp;""))="x",1,0)</f>
        <v/>
      </c>
    </row>
    <row r="4737">
      <c r="A4737" s="49" t="n"/>
      <c r="B4737" s="50" t="n"/>
      <c r="C4737" s="50" t="n"/>
      <c r="D4737" s="50" t="n"/>
      <c r="E4737" s="50" t="n"/>
      <c r="F4737" s="51" t="n"/>
      <c r="G4737" s="51" t="n"/>
      <c r="H4737" s="51" t="n"/>
      <c r="I4737" s="51" t="n"/>
      <c r="J4737" s="50" t="n"/>
      <c r="K4737" s="52">
        <f>IF(OR($A4737="",$E4737=""),"",IF($P4737=1,0,N($E4737)*N($F4737)-N($G4737)+N($H4737)))</f>
        <v/>
      </c>
      <c r="L4737" s="52">
        <f>IF(K4737="","",IF($P4737=1,0,N($E4737)*IFERROR(INDEX(Products!$D$8:$D$307,MATCH($D4737,Products!$A$8:$A$307,0)),0)))</f>
        <v/>
      </c>
      <c r="M4737" s="52">
        <f>IF(OR(K4737="",$O4737=0),IF(K4737="","",0),IF($P4737=1,0,K4737*(N(INDEX(Settings!$E$11:$E$18,$O4737))+N(INDEX(Settings!$G$11:$G$18,$O4737)))+N(INDEX(Settings!$F$11:$F$18,$O4737))))</f>
        <v/>
      </c>
      <c r="N4737" s="53">
        <f>IF(K4737="","",K4737-L4737-M4737-N($I4737)-$P4737*N(Settings!$D$20))</f>
        <v/>
      </c>
      <c r="O4737">
        <f>IF($C4737="",0,IFERROR(MATCH($C4737,Settings!$D$11:$D$18,0),0))</f>
        <v/>
      </c>
      <c r="P4737">
        <f>IF(LOWER(TRIM($J4737&amp;""))="x",1,0)</f>
        <v/>
      </c>
    </row>
    <row r="4738">
      <c r="A4738" s="49" t="n"/>
      <c r="B4738" s="50" t="n"/>
      <c r="C4738" s="50" t="n"/>
      <c r="D4738" s="50" t="n"/>
      <c r="E4738" s="50" t="n"/>
      <c r="F4738" s="51" t="n"/>
      <c r="G4738" s="51" t="n"/>
      <c r="H4738" s="51" t="n"/>
      <c r="I4738" s="51" t="n"/>
      <c r="J4738" s="50" t="n"/>
      <c r="K4738" s="52">
        <f>IF(OR($A4738="",$E4738=""),"",IF($P4738=1,0,N($E4738)*N($F4738)-N($G4738)+N($H4738)))</f>
        <v/>
      </c>
      <c r="L4738" s="52">
        <f>IF(K4738="","",IF($P4738=1,0,N($E4738)*IFERROR(INDEX(Products!$D$8:$D$307,MATCH($D4738,Products!$A$8:$A$307,0)),0)))</f>
        <v/>
      </c>
      <c r="M4738" s="52">
        <f>IF(OR(K4738="",$O4738=0),IF(K4738="","",0),IF($P4738=1,0,K4738*(N(INDEX(Settings!$E$11:$E$18,$O4738))+N(INDEX(Settings!$G$11:$G$18,$O4738)))+N(INDEX(Settings!$F$11:$F$18,$O4738))))</f>
        <v/>
      </c>
      <c r="N4738" s="53">
        <f>IF(K4738="","",K4738-L4738-M4738-N($I4738)-$P4738*N(Settings!$D$20))</f>
        <v/>
      </c>
      <c r="O4738">
        <f>IF($C4738="",0,IFERROR(MATCH($C4738,Settings!$D$11:$D$18,0),0))</f>
        <v/>
      </c>
      <c r="P4738">
        <f>IF(LOWER(TRIM($J4738&amp;""))="x",1,0)</f>
        <v/>
      </c>
    </row>
    <row r="4739">
      <c r="A4739" s="49" t="n"/>
      <c r="B4739" s="50" t="n"/>
      <c r="C4739" s="50" t="n"/>
      <c r="D4739" s="50" t="n"/>
      <c r="E4739" s="50" t="n"/>
      <c r="F4739" s="51" t="n"/>
      <c r="G4739" s="51" t="n"/>
      <c r="H4739" s="51" t="n"/>
      <c r="I4739" s="51" t="n"/>
      <c r="J4739" s="50" t="n"/>
      <c r="K4739" s="52">
        <f>IF(OR($A4739="",$E4739=""),"",IF($P4739=1,0,N($E4739)*N($F4739)-N($G4739)+N($H4739)))</f>
        <v/>
      </c>
      <c r="L4739" s="52">
        <f>IF(K4739="","",IF($P4739=1,0,N($E4739)*IFERROR(INDEX(Products!$D$8:$D$307,MATCH($D4739,Products!$A$8:$A$307,0)),0)))</f>
        <v/>
      </c>
      <c r="M4739" s="52">
        <f>IF(OR(K4739="",$O4739=0),IF(K4739="","",0),IF($P4739=1,0,K4739*(N(INDEX(Settings!$E$11:$E$18,$O4739))+N(INDEX(Settings!$G$11:$G$18,$O4739)))+N(INDEX(Settings!$F$11:$F$18,$O4739))))</f>
        <v/>
      </c>
      <c r="N4739" s="53">
        <f>IF(K4739="","",K4739-L4739-M4739-N($I4739)-$P4739*N(Settings!$D$20))</f>
        <v/>
      </c>
      <c r="O4739">
        <f>IF($C4739="",0,IFERROR(MATCH($C4739,Settings!$D$11:$D$18,0),0))</f>
        <v/>
      </c>
      <c r="P4739">
        <f>IF(LOWER(TRIM($J4739&amp;""))="x",1,0)</f>
        <v/>
      </c>
    </row>
    <row r="4740">
      <c r="A4740" s="49" t="n"/>
      <c r="B4740" s="50" t="n"/>
      <c r="C4740" s="50" t="n"/>
      <c r="D4740" s="50" t="n"/>
      <c r="E4740" s="50" t="n"/>
      <c r="F4740" s="51" t="n"/>
      <c r="G4740" s="51" t="n"/>
      <c r="H4740" s="51" t="n"/>
      <c r="I4740" s="51" t="n"/>
      <c r="J4740" s="50" t="n"/>
      <c r="K4740" s="52">
        <f>IF(OR($A4740="",$E4740=""),"",IF($P4740=1,0,N($E4740)*N($F4740)-N($G4740)+N($H4740)))</f>
        <v/>
      </c>
      <c r="L4740" s="52">
        <f>IF(K4740="","",IF($P4740=1,0,N($E4740)*IFERROR(INDEX(Products!$D$8:$D$307,MATCH($D4740,Products!$A$8:$A$307,0)),0)))</f>
        <v/>
      </c>
      <c r="M4740" s="52">
        <f>IF(OR(K4740="",$O4740=0),IF(K4740="","",0),IF($P4740=1,0,K4740*(N(INDEX(Settings!$E$11:$E$18,$O4740))+N(INDEX(Settings!$G$11:$G$18,$O4740)))+N(INDEX(Settings!$F$11:$F$18,$O4740))))</f>
        <v/>
      </c>
      <c r="N4740" s="53">
        <f>IF(K4740="","",K4740-L4740-M4740-N($I4740)-$P4740*N(Settings!$D$20))</f>
        <v/>
      </c>
      <c r="O4740">
        <f>IF($C4740="",0,IFERROR(MATCH($C4740,Settings!$D$11:$D$18,0),0))</f>
        <v/>
      </c>
      <c r="P4740">
        <f>IF(LOWER(TRIM($J4740&amp;""))="x",1,0)</f>
        <v/>
      </c>
    </row>
    <row r="4741">
      <c r="A4741" s="49" t="n"/>
      <c r="B4741" s="50" t="n"/>
      <c r="C4741" s="50" t="n"/>
      <c r="D4741" s="50" t="n"/>
      <c r="E4741" s="50" t="n"/>
      <c r="F4741" s="51" t="n"/>
      <c r="G4741" s="51" t="n"/>
      <c r="H4741" s="51" t="n"/>
      <c r="I4741" s="51" t="n"/>
      <c r="J4741" s="50" t="n"/>
      <c r="K4741" s="52">
        <f>IF(OR($A4741="",$E4741=""),"",IF($P4741=1,0,N($E4741)*N($F4741)-N($G4741)+N($H4741)))</f>
        <v/>
      </c>
      <c r="L4741" s="52">
        <f>IF(K4741="","",IF($P4741=1,0,N($E4741)*IFERROR(INDEX(Products!$D$8:$D$307,MATCH($D4741,Products!$A$8:$A$307,0)),0)))</f>
        <v/>
      </c>
      <c r="M4741" s="52">
        <f>IF(OR(K4741="",$O4741=0),IF(K4741="","",0),IF($P4741=1,0,K4741*(N(INDEX(Settings!$E$11:$E$18,$O4741))+N(INDEX(Settings!$G$11:$G$18,$O4741)))+N(INDEX(Settings!$F$11:$F$18,$O4741))))</f>
        <v/>
      </c>
      <c r="N4741" s="53">
        <f>IF(K4741="","",K4741-L4741-M4741-N($I4741)-$P4741*N(Settings!$D$20))</f>
        <v/>
      </c>
      <c r="O4741">
        <f>IF($C4741="",0,IFERROR(MATCH($C4741,Settings!$D$11:$D$18,0),0))</f>
        <v/>
      </c>
      <c r="P4741">
        <f>IF(LOWER(TRIM($J4741&amp;""))="x",1,0)</f>
        <v/>
      </c>
    </row>
    <row r="4742">
      <c r="A4742" s="49" t="n"/>
      <c r="B4742" s="50" t="n"/>
      <c r="C4742" s="50" t="n"/>
      <c r="D4742" s="50" t="n"/>
      <c r="E4742" s="50" t="n"/>
      <c r="F4742" s="51" t="n"/>
      <c r="G4742" s="51" t="n"/>
      <c r="H4742" s="51" t="n"/>
      <c r="I4742" s="51" t="n"/>
      <c r="J4742" s="50" t="n"/>
      <c r="K4742" s="52">
        <f>IF(OR($A4742="",$E4742=""),"",IF($P4742=1,0,N($E4742)*N($F4742)-N($G4742)+N($H4742)))</f>
        <v/>
      </c>
      <c r="L4742" s="52">
        <f>IF(K4742="","",IF($P4742=1,0,N($E4742)*IFERROR(INDEX(Products!$D$8:$D$307,MATCH($D4742,Products!$A$8:$A$307,0)),0)))</f>
        <v/>
      </c>
      <c r="M4742" s="52">
        <f>IF(OR(K4742="",$O4742=0),IF(K4742="","",0),IF($P4742=1,0,K4742*(N(INDEX(Settings!$E$11:$E$18,$O4742))+N(INDEX(Settings!$G$11:$G$18,$O4742)))+N(INDEX(Settings!$F$11:$F$18,$O4742))))</f>
        <v/>
      </c>
      <c r="N4742" s="53">
        <f>IF(K4742="","",K4742-L4742-M4742-N($I4742)-$P4742*N(Settings!$D$20))</f>
        <v/>
      </c>
      <c r="O4742">
        <f>IF($C4742="",0,IFERROR(MATCH($C4742,Settings!$D$11:$D$18,0),0))</f>
        <v/>
      </c>
      <c r="P4742">
        <f>IF(LOWER(TRIM($J4742&amp;""))="x",1,0)</f>
        <v/>
      </c>
    </row>
    <row r="4743">
      <c r="A4743" s="49" t="n"/>
      <c r="B4743" s="50" t="n"/>
      <c r="C4743" s="50" t="n"/>
      <c r="D4743" s="50" t="n"/>
      <c r="E4743" s="50" t="n"/>
      <c r="F4743" s="51" t="n"/>
      <c r="G4743" s="51" t="n"/>
      <c r="H4743" s="51" t="n"/>
      <c r="I4743" s="51" t="n"/>
      <c r="J4743" s="50" t="n"/>
      <c r="K4743" s="52">
        <f>IF(OR($A4743="",$E4743=""),"",IF($P4743=1,0,N($E4743)*N($F4743)-N($G4743)+N($H4743)))</f>
        <v/>
      </c>
      <c r="L4743" s="52">
        <f>IF(K4743="","",IF($P4743=1,0,N($E4743)*IFERROR(INDEX(Products!$D$8:$D$307,MATCH($D4743,Products!$A$8:$A$307,0)),0)))</f>
        <v/>
      </c>
      <c r="M4743" s="52">
        <f>IF(OR(K4743="",$O4743=0),IF(K4743="","",0),IF($P4743=1,0,K4743*(N(INDEX(Settings!$E$11:$E$18,$O4743))+N(INDEX(Settings!$G$11:$G$18,$O4743)))+N(INDEX(Settings!$F$11:$F$18,$O4743))))</f>
        <v/>
      </c>
      <c r="N4743" s="53">
        <f>IF(K4743="","",K4743-L4743-M4743-N($I4743)-$P4743*N(Settings!$D$20))</f>
        <v/>
      </c>
      <c r="O4743">
        <f>IF($C4743="",0,IFERROR(MATCH($C4743,Settings!$D$11:$D$18,0),0))</f>
        <v/>
      </c>
      <c r="P4743">
        <f>IF(LOWER(TRIM($J4743&amp;""))="x",1,0)</f>
        <v/>
      </c>
    </row>
    <row r="4744">
      <c r="A4744" s="49" t="n"/>
      <c r="B4744" s="50" t="n"/>
      <c r="C4744" s="50" t="n"/>
      <c r="D4744" s="50" t="n"/>
      <c r="E4744" s="50" t="n"/>
      <c r="F4744" s="51" t="n"/>
      <c r="G4744" s="51" t="n"/>
      <c r="H4744" s="51" t="n"/>
      <c r="I4744" s="51" t="n"/>
      <c r="J4744" s="50" t="n"/>
      <c r="K4744" s="52">
        <f>IF(OR($A4744="",$E4744=""),"",IF($P4744=1,0,N($E4744)*N($F4744)-N($G4744)+N($H4744)))</f>
        <v/>
      </c>
      <c r="L4744" s="52">
        <f>IF(K4744="","",IF($P4744=1,0,N($E4744)*IFERROR(INDEX(Products!$D$8:$D$307,MATCH($D4744,Products!$A$8:$A$307,0)),0)))</f>
        <v/>
      </c>
      <c r="M4744" s="52">
        <f>IF(OR(K4744="",$O4744=0),IF(K4744="","",0),IF($P4744=1,0,K4744*(N(INDEX(Settings!$E$11:$E$18,$O4744))+N(INDEX(Settings!$G$11:$G$18,$O4744)))+N(INDEX(Settings!$F$11:$F$18,$O4744))))</f>
        <v/>
      </c>
      <c r="N4744" s="53">
        <f>IF(K4744="","",K4744-L4744-M4744-N($I4744)-$P4744*N(Settings!$D$20))</f>
        <v/>
      </c>
      <c r="O4744">
        <f>IF($C4744="",0,IFERROR(MATCH($C4744,Settings!$D$11:$D$18,0),0))</f>
        <v/>
      </c>
      <c r="P4744">
        <f>IF(LOWER(TRIM($J4744&amp;""))="x",1,0)</f>
        <v/>
      </c>
    </row>
    <row r="4745">
      <c r="A4745" s="49" t="n"/>
      <c r="B4745" s="50" t="n"/>
      <c r="C4745" s="50" t="n"/>
      <c r="D4745" s="50" t="n"/>
      <c r="E4745" s="50" t="n"/>
      <c r="F4745" s="51" t="n"/>
      <c r="G4745" s="51" t="n"/>
      <c r="H4745" s="51" t="n"/>
      <c r="I4745" s="51" t="n"/>
      <c r="J4745" s="50" t="n"/>
      <c r="K4745" s="52">
        <f>IF(OR($A4745="",$E4745=""),"",IF($P4745=1,0,N($E4745)*N($F4745)-N($G4745)+N($H4745)))</f>
        <v/>
      </c>
      <c r="L4745" s="52">
        <f>IF(K4745="","",IF($P4745=1,0,N($E4745)*IFERROR(INDEX(Products!$D$8:$D$307,MATCH($D4745,Products!$A$8:$A$307,0)),0)))</f>
        <v/>
      </c>
      <c r="M4745" s="52">
        <f>IF(OR(K4745="",$O4745=0),IF(K4745="","",0),IF($P4745=1,0,K4745*(N(INDEX(Settings!$E$11:$E$18,$O4745))+N(INDEX(Settings!$G$11:$G$18,$O4745)))+N(INDEX(Settings!$F$11:$F$18,$O4745))))</f>
        <v/>
      </c>
      <c r="N4745" s="53">
        <f>IF(K4745="","",K4745-L4745-M4745-N($I4745)-$P4745*N(Settings!$D$20))</f>
        <v/>
      </c>
      <c r="O4745">
        <f>IF($C4745="",0,IFERROR(MATCH($C4745,Settings!$D$11:$D$18,0),0))</f>
        <v/>
      </c>
      <c r="P4745">
        <f>IF(LOWER(TRIM($J4745&amp;""))="x",1,0)</f>
        <v/>
      </c>
    </row>
    <row r="4746">
      <c r="A4746" s="49" t="n"/>
      <c r="B4746" s="50" t="n"/>
      <c r="C4746" s="50" t="n"/>
      <c r="D4746" s="50" t="n"/>
      <c r="E4746" s="50" t="n"/>
      <c r="F4746" s="51" t="n"/>
      <c r="G4746" s="51" t="n"/>
      <c r="H4746" s="51" t="n"/>
      <c r="I4746" s="51" t="n"/>
      <c r="J4746" s="50" t="n"/>
      <c r="K4746" s="52">
        <f>IF(OR($A4746="",$E4746=""),"",IF($P4746=1,0,N($E4746)*N($F4746)-N($G4746)+N($H4746)))</f>
        <v/>
      </c>
      <c r="L4746" s="52">
        <f>IF(K4746="","",IF($P4746=1,0,N($E4746)*IFERROR(INDEX(Products!$D$8:$D$307,MATCH($D4746,Products!$A$8:$A$307,0)),0)))</f>
        <v/>
      </c>
      <c r="M4746" s="52">
        <f>IF(OR(K4746="",$O4746=0),IF(K4746="","",0),IF($P4746=1,0,K4746*(N(INDEX(Settings!$E$11:$E$18,$O4746))+N(INDEX(Settings!$G$11:$G$18,$O4746)))+N(INDEX(Settings!$F$11:$F$18,$O4746))))</f>
        <v/>
      </c>
      <c r="N4746" s="53">
        <f>IF(K4746="","",K4746-L4746-M4746-N($I4746)-$P4746*N(Settings!$D$20))</f>
        <v/>
      </c>
      <c r="O4746">
        <f>IF($C4746="",0,IFERROR(MATCH($C4746,Settings!$D$11:$D$18,0),0))</f>
        <v/>
      </c>
      <c r="P4746">
        <f>IF(LOWER(TRIM($J4746&amp;""))="x",1,0)</f>
        <v/>
      </c>
    </row>
    <row r="4747">
      <c r="A4747" s="49" t="n"/>
      <c r="B4747" s="50" t="n"/>
      <c r="C4747" s="50" t="n"/>
      <c r="D4747" s="50" t="n"/>
      <c r="E4747" s="50" t="n"/>
      <c r="F4747" s="51" t="n"/>
      <c r="G4747" s="51" t="n"/>
      <c r="H4747" s="51" t="n"/>
      <c r="I4747" s="51" t="n"/>
      <c r="J4747" s="50" t="n"/>
      <c r="K4747" s="52">
        <f>IF(OR($A4747="",$E4747=""),"",IF($P4747=1,0,N($E4747)*N($F4747)-N($G4747)+N($H4747)))</f>
        <v/>
      </c>
      <c r="L4747" s="52">
        <f>IF(K4747="","",IF($P4747=1,0,N($E4747)*IFERROR(INDEX(Products!$D$8:$D$307,MATCH($D4747,Products!$A$8:$A$307,0)),0)))</f>
        <v/>
      </c>
      <c r="M4747" s="52">
        <f>IF(OR(K4747="",$O4747=0),IF(K4747="","",0),IF($P4747=1,0,K4747*(N(INDEX(Settings!$E$11:$E$18,$O4747))+N(INDEX(Settings!$G$11:$G$18,$O4747)))+N(INDEX(Settings!$F$11:$F$18,$O4747))))</f>
        <v/>
      </c>
      <c r="N4747" s="53">
        <f>IF(K4747="","",K4747-L4747-M4747-N($I4747)-$P4747*N(Settings!$D$20))</f>
        <v/>
      </c>
      <c r="O4747">
        <f>IF($C4747="",0,IFERROR(MATCH($C4747,Settings!$D$11:$D$18,0),0))</f>
        <v/>
      </c>
      <c r="P4747">
        <f>IF(LOWER(TRIM($J4747&amp;""))="x",1,0)</f>
        <v/>
      </c>
    </row>
    <row r="4748">
      <c r="A4748" s="49" t="n"/>
      <c r="B4748" s="50" t="n"/>
      <c r="C4748" s="50" t="n"/>
      <c r="D4748" s="50" t="n"/>
      <c r="E4748" s="50" t="n"/>
      <c r="F4748" s="51" t="n"/>
      <c r="G4748" s="51" t="n"/>
      <c r="H4748" s="51" t="n"/>
      <c r="I4748" s="51" t="n"/>
      <c r="J4748" s="50" t="n"/>
      <c r="K4748" s="52">
        <f>IF(OR($A4748="",$E4748=""),"",IF($P4748=1,0,N($E4748)*N($F4748)-N($G4748)+N($H4748)))</f>
        <v/>
      </c>
      <c r="L4748" s="52">
        <f>IF(K4748="","",IF($P4748=1,0,N($E4748)*IFERROR(INDEX(Products!$D$8:$D$307,MATCH($D4748,Products!$A$8:$A$307,0)),0)))</f>
        <v/>
      </c>
      <c r="M4748" s="52">
        <f>IF(OR(K4748="",$O4748=0),IF(K4748="","",0),IF($P4748=1,0,K4748*(N(INDEX(Settings!$E$11:$E$18,$O4748))+N(INDEX(Settings!$G$11:$G$18,$O4748)))+N(INDEX(Settings!$F$11:$F$18,$O4748))))</f>
        <v/>
      </c>
      <c r="N4748" s="53">
        <f>IF(K4748="","",K4748-L4748-M4748-N($I4748)-$P4748*N(Settings!$D$20))</f>
        <v/>
      </c>
      <c r="O4748">
        <f>IF($C4748="",0,IFERROR(MATCH($C4748,Settings!$D$11:$D$18,0),0))</f>
        <v/>
      </c>
      <c r="P4748">
        <f>IF(LOWER(TRIM($J4748&amp;""))="x",1,0)</f>
        <v/>
      </c>
    </row>
    <row r="4749">
      <c r="A4749" s="49" t="n"/>
      <c r="B4749" s="50" t="n"/>
      <c r="C4749" s="50" t="n"/>
      <c r="D4749" s="50" t="n"/>
      <c r="E4749" s="50" t="n"/>
      <c r="F4749" s="51" t="n"/>
      <c r="G4749" s="51" t="n"/>
      <c r="H4749" s="51" t="n"/>
      <c r="I4749" s="51" t="n"/>
      <c r="J4749" s="50" t="n"/>
      <c r="K4749" s="52">
        <f>IF(OR($A4749="",$E4749=""),"",IF($P4749=1,0,N($E4749)*N($F4749)-N($G4749)+N($H4749)))</f>
        <v/>
      </c>
      <c r="L4749" s="52">
        <f>IF(K4749="","",IF($P4749=1,0,N($E4749)*IFERROR(INDEX(Products!$D$8:$D$307,MATCH($D4749,Products!$A$8:$A$307,0)),0)))</f>
        <v/>
      </c>
      <c r="M4749" s="52">
        <f>IF(OR(K4749="",$O4749=0),IF(K4749="","",0),IF($P4749=1,0,K4749*(N(INDEX(Settings!$E$11:$E$18,$O4749))+N(INDEX(Settings!$G$11:$G$18,$O4749)))+N(INDEX(Settings!$F$11:$F$18,$O4749))))</f>
        <v/>
      </c>
      <c r="N4749" s="53">
        <f>IF(K4749="","",K4749-L4749-M4749-N($I4749)-$P4749*N(Settings!$D$20))</f>
        <v/>
      </c>
      <c r="O4749">
        <f>IF($C4749="",0,IFERROR(MATCH($C4749,Settings!$D$11:$D$18,0),0))</f>
        <v/>
      </c>
      <c r="P4749">
        <f>IF(LOWER(TRIM($J4749&amp;""))="x",1,0)</f>
        <v/>
      </c>
    </row>
    <row r="4750">
      <c r="A4750" s="49" t="n"/>
      <c r="B4750" s="50" t="n"/>
      <c r="C4750" s="50" t="n"/>
      <c r="D4750" s="50" t="n"/>
      <c r="E4750" s="50" t="n"/>
      <c r="F4750" s="51" t="n"/>
      <c r="G4750" s="51" t="n"/>
      <c r="H4750" s="51" t="n"/>
      <c r="I4750" s="51" t="n"/>
      <c r="J4750" s="50" t="n"/>
      <c r="K4750" s="52">
        <f>IF(OR($A4750="",$E4750=""),"",IF($P4750=1,0,N($E4750)*N($F4750)-N($G4750)+N($H4750)))</f>
        <v/>
      </c>
      <c r="L4750" s="52">
        <f>IF(K4750="","",IF($P4750=1,0,N($E4750)*IFERROR(INDEX(Products!$D$8:$D$307,MATCH($D4750,Products!$A$8:$A$307,0)),0)))</f>
        <v/>
      </c>
      <c r="M4750" s="52">
        <f>IF(OR(K4750="",$O4750=0),IF(K4750="","",0),IF($P4750=1,0,K4750*(N(INDEX(Settings!$E$11:$E$18,$O4750))+N(INDEX(Settings!$G$11:$G$18,$O4750)))+N(INDEX(Settings!$F$11:$F$18,$O4750))))</f>
        <v/>
      </c>
      <c r="N4750" s="53">
        <f>IF(K4750="","",K4750-L4750-M4750-N($I4750)-$P4750*N(Settings!$D$20))</f>
        <v/>
      </c>
      <c r="O4750">
        <f>IF($C4750="",0,IFERROR(MATCH($C4750,Settings!$D$11:$D$18,0),0))</f>
        <v/>
      </c>
      <c r="P4750">
        <f>IF(LOWER(TRIM($J4750&amp;""))="x",1,0)</f>
        <v/>
      </c>
    </row>
    <row r="4751">
      <c r="A4751" s="49" t="n"/>
      <c r="B4751" s="50" t="n"/>
      <c r="C4751" s="50" t="n"/>
      <c r="D4751" s="50" t="n"/>
      <c r="E4751" s="50" t="n"/>
      <c r="F4751" s="51" t="n"/>
      <c r="G4751" s="51" t="n"/>
      <c r="H4751" s="51" t="n"/>
      <c r="I4751" s="51" t="n"/>
      <c r="J4751" s="50" t="n"/>
      <c r="K4751" s="52">
        <f>IF(OR($A4751="",$E4751=""),"",IF($P4751=1,0,N($E4751)*N($F4751)-N($G4751)+N($H4751)))</f>
        <v/>
      </c>
      <c r="L4751" s="52">
        <f>IF(K4751="","",IF($P4751=1,0,N($E4751)*IFERROR(INDEX(Products!$D$8:$D$307,MATCH($D4751,Products!$A$8:$A$307,0)),0)))</f>
        <v/>
      </c>
      <c r="M4751" s="52">
        <f>IF(OR(K4751="",$O4751=0),IF(K4751="","",0),IF($P4751=1,0,K4751*(N(INDEX(Settings!$E$11:$E$18,$O4751))+N(INDEX(Settings!$G$11:$G$18,$O4751)))+N(INDEX(Settings!$F$11:$F$18,$O4751))))</f>
        <v/>
      </c>
      <c r="N4751" s="53">
        <f>IF(K4751="","",K4751-L4751-M4751-N($I4751)-$P4751*N(Settings!$D$20))</f>
        <v/>
      </c>
      <c r="O4751">
        <f>IF($C4751="",0,IFERROR(MATCH($C4751,Settings!$D$11:$D$18,0),0))</f>
        <v/>
      </c>
      <c r="P4751">
        <f>IF(LOWER(TRIM($J4751&amp;""))="x",1,0)</f>
        <v/>
      </c>
    </row>
    <row r="4752">
      <c r="A4752" s="49" t="n"/>
      <c r="B4752" s="50" t="n"/>
      <c r="C4752" s="50" t="n"/>
      <c r="D4752" s="50" t="n"/>
      <c r="E4752" s="50" t="n"/>
      <c r="F4752" s="51" t="n"/>
      <c r="G4752" s="51" t="n"/>
      <c r="H4752" s="51" t="n"/>
      <c r="I4752" s="51" t="n"/>
      <c r="J4752" s="50" t="n"/>
      <c r="K4752" s="52">
        <f>IF(OR($A4752="",$E4752=""),"",IF($P4752=1,0,N($E4752)*N($F4752)-N($G4752)+N($H4752)))</f>
        <v/>
      </c>
      <c r="L4752" s="52">
        <f>IF(K4752="","",IF($P4752=1,0,N($E4752)*IFERROR(INDEX(Products!$D$8:$D$307,MATCH($D4752,Products!$A$8:$A$307,0)),0)))</f>
        <v/>
      </c>
      <c r="M4752" s="52">
        <f>IF(OR(K4752="",$O4752=0),IF(K4752="","",0),IF($P4752=1,0,K4752*(N(INDEX(Settings!$E$11:$E$18,$O4752))+N(INDEX(Settings!$G$11:$G$18,$O4752)))+N(INDEX(Settings!$F$11:$F$18,$O4752))))</f>
        <v/>
      </c>
      <c r="N4752" s="53">
        <f>IF(K4752="","",K4752-L4752-M4752-N($I4752)-$P4752*N(Settings!$D$20))</f>
        <v/>
      </c>
      <c r="O4752">
        <f>IF($C4752="",0,IFERROR(MATCH($C4752,Settings!$D$11:$D$18,0),0))</f>
        <v/>
      </c>
      <c r="P4752">
        <f>IF(LOWER(TRIM($J4752&amp;""))="x",1,0)</f>
        <v/>
      </c>
    </row>
    <row r="4753">
      <c r="A4753" s="49" t="n"/>
      <c r="B4753" s="50" t="n"/>
      <c r="C4753" s="50" t="n"/>
      <c r="D4753" s="50" t="n"/>
      <c r="E4753" s="50" t="n"/>
      <c r="F4753" s="51" t="n"/>
      <c r="G4753" s="51" t="n"/>
      <c r="H4753" s="51" t="n"/>
      <c r="I4753" s="51" t="n"/>
      <c r="J4753" s="50" t="n"/>
      <c r="K4753" s="52">
        <f>IF(OR($A4753="",$E4753=""),"",IF($P4753=1,0,N($E4753)*N($F4753)-N($G4753)+N($H4753)))</f>
        <v/>
      </c>
      <c r="L4753" s="52">
        <f>IF(K4753="","",IF($P4753=1,0,N($E4753)*IFERROR(INDEX(Products!$D$8:$D$307,MATCH($D4753,Products!$A$8:$A$307,0)),0)))</f>
        <v/>
      </c>
      <c r="M4753" s="52">
        <f>IF(OR(K4753="",$O4753=0),IF(K4753="","",0),IF($P4753=1,0,K4753*(N(INDEX(Settings!$E$11:$E$18,$O4753))+N(INDEX(Settings!$G$11:$G$18,$O4753)))+N(INDEX(Settings!$F$11:$F$18,$O4753))))</f>
        <v/>
      </c>
      <c r="N4753" s="53">
        <f>IF(K4753="","",K4753-L4753-M4753-N($I4753)-$P4753*N(Settings!$D$20))</f>
        <v/>
      </c>
      <c r="O4753">
        <f>IF($C4753="",0,IFERROR(MATCH($C4753,Settings!$D$11:$D$18,0),0))</f>
        <v/>
      </c>
      <c r="P4753">
        <f>IF(LOWER(TRIM($J4753&amp;""))="x",1,0)</f>
        <v/>
      </c>
    </row>
    <row r="4754">
      <c r="A4754" s="49" t="n"/>
      <c r="B4754" s="50" t="n"/>
      <c r="C4754" s="50" t="n"/>
      <c r="D4754" s="50" t="n"/>
      <c r="E4754" s="50" t="n"/>
      <c r="F4754" s="51" t="n"/>
      <c r="G4754" s="51" t="n"/>
      <c r="H4754" s="51" t="n"/>
      <c r="I4754" s="51" t="n"/>
      <c r="J4754" s="50" t="n"/>
      <c r="K4754" s="52">
        <f>IF(OR($A4754="",$E4754=""),"",IF($P4754=1,0,N($E4754)*N($F4754)-N($G4754)+N($H4754)))</f>
        <v/>
      </c>
      <c r="L4754" s="52">
        <f>IF(K4754="","",IF($P4754=1,0,N($E4754)*IFERROR(INDEX(Products!$D$8:$D$307,MATCH($D4754,Products!$A$8:$A$307,0)),0)))</f>
        <v/>
      </c>
      <c r="M4754" s="52">
        <f>IF(OR(K4754="",$O4754=0),IF(K4754="","",0),IF($P4754=1,0,K4754*(N(INDEX(Settings!$E$11:$E$18,$O4754))+N(INDEX(Settings!$G$11:$G$18,$O4754)))+N(INDEX(Settings!$F$11:$F$18,$O4754))))</f>
        <v/>
      </c>
      <c r="N4754" s="53">
        <f>IF(K4754="","",K4754-L4754-M4754-N($I4754)-$P4754*N(Settings!$D$20))</f>
        <v/>
      </c>
      <c r="O4754">
        <f>IF($C4754="",0,IFERROR(MATCH($C4754,Settings!$D$11:$D$18,0),0))</f>
        <v/>
      </c>
      <c r="P4754">
        <f>IF(LOWER(TRIM($J4754&amp;""))="x",1,0)</f>
        <v/>
      </c>
    </row>
    <row r="4755">
      <c r="A4755" s="49" t="n"/>
      <c r="B4755" s="50" t="n"/>
      <c r="C4755" s="50" t="n"/>
      <c r="D4755" s="50" t="n"/>
      <c r="E4755" s="50" t="n"/>
      <c r="F4755" s="51" t="n"/>
      <c r="G4755" s="51" t="n"/>
      <c r="H4755" s="51" t="n"/>
      <c r="I4755" s="51" t="n"/>
      <c r="J4755" s="50" t="n"/>
      <c r="K4755" s="52">
        <f>IF(OR($A4755="",$E4755=""),"",IF($P4755=1,0,N($E4755)*N($F4755)-N($G4755)+N($H4755)))</f>
        <v/>
      </c>
      <c r="L4755" s="52">
        <f>IF(K4755="","",IF($P4755=1,0,N($E4755)*IFERROR(INDEX(Products!$D$8:$D$307,MATCH($D4755,Products!$A$8:$A$307,0)),0)))</f>
        <v/>
      </c>
      <c r="M4755" s="52">
        <f>IF(OR(K4755="",$O4755=0),IF(K4755="","",0),IF($P4755=1,0,K4755*(N(INDEX(Settings!$E$11:$E$18,$O4755))+N(INDEX(Settings!$G$11:$G$18,$O4755)))+N(INDEX(Settings!$F$11:$F$18,$O4755))))</f>
        <v/>
      </c>
      <c r="N4755" s="53">
        <f>IF(K4755="","",K4755-L4755-M4755-N($I4755)-$P4755*N(Settings!$D$20))</f>
        <v/>
      </c>
      <c r="O4755">
        <f>IF($C4755="",0,IFERROR(MATCH($C4755,Settings!$D$11:$D$18,0),0))</f>
        <v/>
      </c>
      <c r="P4755">
        <f>IF(LOWER(TRIM($J4755&amp;""))="x",1,0)</f>
        <v/>
      </c>
    </row>
    <row r="4756">
      <c r="A4756" s="49" t="n"/>
      <c r="B4756" s="50" t="n"/>
      <c r="C4756" s="50" t="n"/>
      <c r="D4756" s="50" t="n"/>
      <c r="E4756" s="50" t="n"/>
      <c r="F4756" s="51" t="n"/>
      <c r="G4756" s="51" t="n"/>
      <c r="H4756" s="51" t="n"/>
      <c r="I4756" s="51" t="n"/>
      <c r="J4756" s="50" t="n"/>
      <c r="K4756" s="52">
        <f>IF(OR($A4756="",$E4756=""),"",IF($P4756=1,0,N($E4756)*N($F4756)-N($G4756)+N($H4756)))</f>
        <v/>
      </c>
      <c r="L4756" s="52">
        <f>IF(K4756="","",IF($P4756=1,0,N($E4756)*IFERROR(INDEX(Products!$D$8:$D$307,MATCH($D4756,Products!$A$8:$A$307,0)),0)))</f>
        <v/>
      </c>
      <c r="M4756" s="52">
        <f>IF(OR(K4756="",$O4756=0),IF(K4756="","",0),IF($P4756=1,0,K4756*(N(INDEX(Settings!$E$11:$E$18,$O4756))+N(INDEX(Settings!$G$11:$G$18,$O4756)))+N(INDEX(Settings!$F$11:$F$18,$O4756))))</f>
        <v/>
      </c>
      <c r="N4756" s="53">
        <f>IF(K4756="","",K4756-L4756-M4756-N($I4756)-$P4756*N(Settings!$D$20))</f>
        <v/>
      </c>
      <c r="O4756">
        <f>IF($C4756="",0,IFERROR(MATCH($C4756,Settings!$D$11:$D$18,0),0))</f>
        <v/>
      </c>
      <c r="P4756">
        <f>IF(LOWER(TRIM($J4756&amp;""))="x",1,0)</f>
        <v/>
      </c>
    </row>
    <row r="4757">
      <c r="A4757" s="49" t="n"/>
      <c r="B4757" s="50" t="n"/>
      <c r="C4757" s="50" t="n"/>
      <c r="D4757" s="50" t="n"/>
      <c r="E4757" s="50" t="n"/>
      <c r="F4757" s="51" t="n"/>
      <c r="G4757" s="51" t="n"/>
      <c r="H4757" s="51" t="n"/>
      <c r="I4757" s="51" t="n"/>
      <c r="J4757" s="50" t="n"/>
      <c r="K4757" s="52">
        <f>IF(OR($A4757="",$E4757=""),"",IF($P4757=1,0,N($E4757)*N($F4757)-N($G4757)+N($H4757)))</f>
        <v/>
      </c>
      <c r="L4757" s="52">
        <f>IF(K4757="","",IF($P4757=1,0,N($E4757)*IFERROR(INDEX(Products!$D$8:$D$307,MATCH($D4757,Products!$A$8:$A$307,0)),0)))</f>
        <v/>
      </c>
      <c r="M4757" s="52">
        <f>IF(OR(K4757="",$O4757=0),IF(K4757="","",0),IF($P4757=1,0,K4757*(N(INDEX(Settings!$E$11:$E$18,$O4757))+N(INDEX(Settings!$G$11:$G$18,$O4757)))+N(INDEX(Settings!$F$11:$F$18,$O4757))))</f>
        <v/>
      </c>
      <c r="N4757" s="53">
        <f>IF(K4757="","",K4757-L4757-M4757-N($I4757)-$P4757*N(Settings!$D$20))</f>
        <v/>
      </c>
      <c r="O4757">
        <f>IF($C4757="",0,IFERROR(MATCH($C4757,Settings!$D$11:$D$18,0),0))</f>
        <v/>
      </c>
      <c r="P4757">
        <f>IF(LOWER(TRIM($J4757&amp;""))="x",1,0)</f>
        <v/>
      </c>
    </row>
    <row r="4758">
      <c r="A4758" s="49" t="n"/>
      <c r="B4758" s="50" t="n"/>
      <c r="C4758" s="50" t="n"/>
      <c r="D4758" s="50" t="n"/>
      <c r="E4758" s="50" t="n"/>
      <c r="F4758" s="51" t="n"/>
      <c r="G4758" s="51" t="n"/>
      <c r="H4758" s="51" t="n"/>
      <c r="I4758" s="51" t="n"/>
      <c r="J4758" s="50" t="n"/>
      <c r="K4758" s="52">
        <f>IF(OR($A4758="",$E4758=""),"",IF($P4758=1,0,N($E4758)*N($F4758)-N($G4758)+N($H4758)))</f>
        <v/>
      </c>
      <c r="L4758" s="52">
        <f>IF(K4758="","",IF($P4758=1,0,N($E4758)*IFERROR(INDEX(Products!$D$8:$D$307,MATCH($D4758,Products!$A$8:$A$307,0)),0)))</f>
        <v/>
      </c>
      <c r="M4758" s="52">
        <f>IF(OR(K4758="",$O4758=0),IF(K4758="","",0),IF($P4758=1,0,K4758*(N(INDEX(Settings!$E$11:$E$18,$O4758))+N(INDEX(Settings!$G$11:$G$18,$O4758)))+N(INDEX(Settings!$F$11:$F$18,$O4758))))</f>
        <v/>
      </c>
      <c r="N4758" s="53">
        <f>IF(K4758="","",K4758-L4758-M4758-N($I4758)-$P4758*N(Settings!$D$20))</f>
        <v/>
      </c>
      <c r="O4758">
        <f>IF($C4758="",0,IFERROR(MATCH($C4758,Settings!$D$11:$D$18,0),0))</f>
        <v/>
      </c>
      <c r="P4758">
        <f>IF(LOWER(TRIM($J4758&amp;""))="x",1,0)</f>
        <v/>
      </c>
    </row>
    <row r="4759">
      <c r="A4759" s="49" t="n"/>
      <c r="B4759" s="50" t="n"/>
      <c r="C4759" s="50" t="n"/>
      <c r="D4759" s="50" t="n"/>
      <c r="E4759" s="50" t="n"/>
      <c r="F4759" s="51" t="n"/>
      <c r="G4759" s="51" t="n"/>
      <c r="H4759" s="51" t="n"/>
      <c r="I4759" s="51" t="n"/>
      <c r="J4759" s="50" t="n"/>
      <c r="K4759" s="52">
        <f>IF(OR($A4759="",$E4759=""),"",IF($P4759=1,0,N($E4759)*N($F4759)-N($G4759)+N($H4759)))</f>
        <v/>
      </c>
      <c r="L4759" s="52">
        <f>IF(K4759="","",IF($P4759=1,0,N($E4759)*IFERROR(INDEX(Products!$D$8:$D$307,MATCH($D4759,Products!$A$8:$A$307,0)),0)))</f>
        <v/>
      </c>
      <c r="M4759" s="52">
        <f>IF(OR(K4759="",$O4759=0),IF(K4759="","",0),IF($P4759=1,0,K4759*(N(INDEX(Settings!$E$11:$E$18,$O4759))+N(INDEX(Settings!$G$11:$G$18,$O4759)))+N(INDEX(Settings!$F$11:$F$18,$O4759))))</f>
        <v/>
      </c>
      <c r="N4759" s="53">
        <f>IF(K4759="","",K4759-L4759-M4759-N($I4759)-$P4759*N(Settings!$D$20))</f>
        <v/>
      </c>
      <c r="O4759">
        <f>IF($C4759="",0,IFERROR(MATCH($C4759,Settings!$D$11:$D$18,0),0))</f>
        <v/>
      </c>
      <c r="P4759">
        <f>IF(LOWER(TRIM($J4759&amp;""))="x",1,0)</f>
        <v/>
      </c>
    </row>
    <row r="4760">
      <c r="A4760" s="49" t="n"/>
      <c r="B4760" s="50" t="n"/>
      <c r="C4760" s="50" t="n"/>
      <c r="D4760" s="50" t="n"/>
      <c r="E4760" s="50" t="n"/>
      <c r="F4760" s="51" t="n"/>
      <c r="G4760" s="51" t="n"/>
      <c r="H4760" s="51" t="n"/>
      <c r="I4760" s="51" t="n"/>
      <c r="J4760" s="50" t="n"/>
      <c r="K4760" s="52">
        <f>IF(OR($A4760="",$E4760=""),"",IF($P4760=1,0,N($E4760)*N($F4760)-N($G4760)+N($H4760)))</f>
        <v/>
      </c>
      <c r="L4760" s="52">
        <f>IF(K4760="","",IF($P4760=1,0,N($E4760)*IFERROR(INDEX(Products!$D$8:$D$307,MATCH($D4760,Products!$A$8:$A$307,0)),0)))</f>
        <v/>
      </c>
      <c r="M4760" s="52">
        <f>IF(OR(K4760="",$O4760=0),IF(K4760="","",0),IF($P4760=1,0,K4760*(N(INDEX(Settings!$E$11:$E$18,$O4760))+N(INDEX(Settings!$G$11:$G$18,$O4760)))+N(INDEX(Settings!$F$11:$F$18,$O4760))))</f>
        <v/>
      </c>
      <c r="N4760" s="53">
        <f>IF(K4760="","",K4760-L4760-M4760-N($I4760)-$P4760*N(Settings!$D$20))</f>
        <v/>
      </c>
      <c r="O4760">
        <f>IF($C4760="",0,IFERROR(MATCH($C4760,Settings!$D$11:$D$18,0),0))</f>
        <v/>
      </c>
      <c r="P4760">
        <f>IF(LOWER(TRIM($J4760&amp;""))="x",1,0)</f>
        <v/>
      </c>
    </row>
    <row r="4761">
      <c r="A4761" s="49" t="n"/>
      <c r="B4761" s="50" t="n"/>
      <c r="C4761" s="50" t="n"/>
      <c r="D4761" s="50" t="n"/>
      <c r="E4761" s="50" t="n"/>
      <c r="F4761" s="51" t="n"/>
      <c r="G4761" s="51" t="n"/>
      <c r="H4761" s="51" t="n"/>
      <c r="I4761" s="51" t="n"/>
      <c r="J4761" s="50" t="n"/>
      <c r="K4761" s="52">
        <f>IF(OR($A4761="",$E4761=""),"",IF($P4761=1,0,N($E4761)*N($F4761)-N($G4761)+N($H4761)))</f>
        <v/>
      </c>
      <c r="L4761" s="52">
        <f>IF(K4761="","",IF($P4761=1,0,N($E4761)*IFERROR(INDEX(Products!$D$8:$D$307,MATCH($D4761,Products!$A$8:$A$307,0)),0)))</f>
        <v/>
      </c>
      <c r="M4761" s="52">
        <f>IF(OR(K4761="",$O4761=0),IF(K4761="","",0),IF($P4761=1,0,K4761*(N(INDEX(Settings!$E$11:$E$18,$O4761))+N(INDEX(Settings!$G$11:$G$18,$O4761)))+N(INDEX(Settings!$F$11:$F$18,$O4761))))</f>
        <v/>
      </c>
      <c r="N4761" s="53">
        <f>IF(K4761="","",K4761-L4761-M4761-N($I4761)-$P4761*N(Settings!$D$20))</f>
        <v/>
      </c>
      <c r="O4761">
        <f>IF($C4761="",0,IFERROR(MATCH($C4761,Settings!$D$11:$D$18,0),0))</f>
        <v/>
      </c>
      <c r="P4761">
        <f>IF(LOWER(TRIM($J4761&amp;""))="x",1,0)</f>
        <v/>
      </c>
    </row>
    <row r="4762">
      <c r="A4762" s="49" t="n"/>
      <c r="B4762" s="50" t="n"/>
      <c r="C4762" s="50" t="n"/>
      <c r="D4762" s="50" t="n"/>
      <c r="E4762" s="50" t="n"/>
      <c r="F4762" s="51" t="n"/>
      <c r="G4762" s="51" t="n"/>
      <c r="H4762" s="51" t="n"/>
      <c r="I4762" s="51" t="n"/>
      <c r="J4762" s="50" t="n"/>
      <c r="K4762" s="52">
        <f>IF(OR($A4762="",$E4762=""),"",IF($P4762=1,0,N($E4762)*N($F4762)-N($G4762)+N($H4762)))</f>
        <v/>
      </c>
      <c r="L4762" s="52">
        <f>IF(K4762="","",IF($P4762=1,0,N($E4762)*IFERROR(INDEX(Products!$D$8:$D$307,MATCH($D4762,Products!$A$8:$A$307,0)),0)))</f>
        <v/>
      </c>
      <c r="M4762" s="52">
        <f>IF(OR(K4762="",$O4762=0),IF(K4762="","",0),IF($P4762=1,0,K4762*(N(INDEX(Settings!$E$11:$E$18,$O4762))+N(INDEX(Settings!$G$11:$G$18,$O4762)))+N(INDEX(Settings!$F$11:$F$18,$O4762))))</f>
        <v/>
      </c>
      <c r="N4762" s="53">
        <f>IF(K4762="","",K4762-L4762-M4762-N($I4762)-$P4762*N(Settings!$D$20))</f>
        <v/>
      </c>
      <c r="O4762">
        <f>IF($C4762="",0,IFERROR(MATCH($C4762,Settings!$D$11:$D$18,0),0))</f>
        <v/>
      </c>
      <c r="P4762">
        <f>IF(LOWER(TRIM($J4762&amp;""))="x",1,0)</f>
        <v/>
      </c>
    </row>
    <row r="4763">
      <c r="A4763" s="49" t="n"/>
      <c r="B4763" s="50" t="n"/>
      <c r="C4763" s="50" t="n"/>
      <c r="D4763" s="50" t="n"/>
      <c r="E4763" s="50" t="n"/>
      <c r="F4763" s="51" t="n"/>
      <c r="G4763" s="51" t="n"/>
      <c r="H4763" s="51" t="n"/>
      <c r="I4763" s="51" t="n"/>
      <c r="J4763" s="50" t="n"/>
      <c r="K4763" s="52">
        <f>IF(OR($A4763="",$E4763=""),"",IF($P4763=1,0,N($E4763)*N($F4763)-N($G4763)+N($H4763)))</f>
        <v/>
      </c>
      <c r="L4763" s="52">
        <f>IF(K4763="","",IF($P4763=1,0,N($E4763)*IFERROR(INDEX(Products!$D$8:$D$307,MATCH($D4763,Products!$A$8:$A$307,0)),0)))</f>
        <v/>
      </c>
      <c r="M4763" s="52">
        <f>IF(OR(K4763="",$O4763=0),IF(K4763="","",0),IF($P4763=1,0,K4763*(N(INDEX(Settings!$E$11:$E$18,$O4763))+N(INDEX(Settings!$G$11:$G$18,$O4763)))+N(INDEX(Settings!$F$11:$F$18,$O4763))))</f>
        <v/>
      </c>
      <c r="N4763" s="53">
        <f>IF(K4763="","",K4763-L4763-M4763-N($I4763)-$P4763*N(Settings!$D$20))</f>
        <v/>
      </c>
      <c r="O4763">
        <f>IF($C4763="",0,IFERROR(MATCH($C4763,Settings!$D$11:$D$18,0),0))</f>
        <v/>
      </c>
      <c r="P4763">
        <f>IF(LOWER(TRIM($J4763&amp;""))="x",1,0)</f>
        <v/>
      </c>
    </row>
    <row r="4764">
      <c r="A4764" s="49" t="n"/>
      <c r="B4764" s="50" t="n"/>
      <c r="C4764" s="50" t="n"/>
      <c r="D4764" s="50" t="n"/>
      <c r="E4764" s="50" t="n"/>
      <c r="F4764" s="51" t="n"/>
      <c r="G4764" s="51" t="n"/>
      <c r="H4764" s="51" t="n"/>
      <c r="I4764" s="51" t="n"/>
      <c r="J4764" s="50" t="n"/>
      <c r="K4764" s="52">
        <f>IF(OR($A4764="",$E4764=""),"",IF($P4764=1,0,N($E4764)*N($F4764)-N($G4764)+N($H4764)))</f>
        <v/>
      </c>
      <c r="L4764" s="52">
        <f>IF(K4764="","",IF($P4764=1,0,N($E4764)*IFERROR(INDEX(Products!$D$8:$D$307,MATCH($D4764,Products!$A$8:$A$307,0)),0)))</f>
        <v/>
      </c>
      <c r="M4764" s="52">
        <f>IF(OR(K4764="",$O4764=0),IF(K4764="","",0),IF($P4764=1,0,K4764*(N(INDEX(Settings!$E$11:$E$18,$O4764))+N(INDEX(Settings!$G$11:$G$18,$O4764)))+N(INDEX(Settings!$F$11:$F$18,$O4764))))</f>
        <v/>
      </c>
      <c r="N4764" s="53">
        <f>IF(K4764="","",K4764-L4764-M4764-N($I4764)-$P4764*N(Settings!$D$20))</f>
        <v/>
      </c>
      <c r="O4764">
        <f>IF($C4764="",0,IFERROR(MATCH($C4764,Settings!$D$11:$D$18,0),0))</f>
        <v/>
      </c>
      <c r="P4764">
        <f>IF(LOWER(TRIM($J4764&amp;""))="x",1,0)</f>
        <v/>
      </c>
    </row>
    <row r="4765">
      <c r="A4765" s="49" t="n"/>
      <c r="B4765" s="50" t="n"/>
      <c r="C4765" s="50" t="n"/>
      <c r="D4765" s="50" t="n"/>
      <c r="E4765" s="50" t="n"/>
      <c r="F4765" s="51" t="n"/>
      <c r="G4765" s="51" t="n"/>
      <c r="H4765" s="51" t="n"/>
      <c r="I4765" s="51" t="n"/>
      <c r="J4765" s="50" t="n"/>
      <c r="K4765" s="52">
        <f>IF(OR($A4765="",$E4765=""),"",IF($P4765=1,0,N($E4765)*N($F4765)-N($G4765)+N($H4765)))</f>
        <v/>
      </c>
      <c r="L4765" s="52">
        <f>IF(K4765="","",IF($P4765=1,0,N($E4765)*IFERROR(INDEX(Products!$D$8:$D$307,MATCH($D4765,Products!$A$8:$A$307,0)),0)))</f>
        <v/>
      </c>
      <c r="M4765" s="52">
        <f>IF(OR(K4765="",$O4765=0),IF(K4765="","",0),IF($P4765=1,0,K4765*(N(INDEX(Settings!$E$11:$E$18,$O4765))+N(INDEX(Settings!$G$11:$G$18,$O4765)))+N(INDEX(Settings!$F$11:$F$18,$O4765))))</f>
        <v/>
      </c>
      <c r="N4765" s="53">
        <f>IF(K4765="","",K4765-L4765-M4765-N($I4765)-$P4765*N(Settings!$D$20))</f>
        <v/>
      </c>
      <c r="O4765">
        <f>IF($C4765="",0,IFERROR(MATCH($C4765,Settings!$D$11:$D$18,0),0))</f>
        <v/>
      </c>
      <c r="P4765">
        <f>IF(LOWER(TRIM($J4765&amp;""))="x",1,0)</f>
        <v/>
      </c>
    </row>
    <row r="4766">
      <c r="A4766" s="49" t="n"/>
      <c r="B4766" s="50" t="n"/>
      <c r="C4766" s="50" t="n"/>
      <c r="D4766" s="50" t="n"/>
      <c r="E4766" s="50" t="n"/>
      <c r="F4766" s="51" t="n"/>
      <c r="G4766" s="51" t="n"/>
      <c r="H4766" s="51" t="n"/>
      <c r="I4766" s="51" t="n"/>
      <c r="J4766" s="50" t="n"/>
      <c r="K4766" s="52">
        <f>IF(OR($A4766="",$E4766=""),"",IF($P4766=1,0,N($E4766)*N($F4766)-N($G4766)+N($H4766)))</f>
        <v/>
      </c>
      <c r="L4766" s="52">
        <f>IF(K4766="","",IF($P4766=1,0,N($E4766)*IFERROR(INDEX(Products!$D$8:$D$307,MATCH($D4766,Products!$A$8:$A$307,0)),0)))</f>
        <v/>
      </c>
      <c r="M4766" s="52">
        <f>IF(OR(K4766="",$O4766=0),IF(K4766="","",0),IF($P4766=1,0,K4766*(N(INDEX(Settings!$E$11:$E$18,$O4766))+N(INDEX(Settings!$G$11:$G$18,$O4766)))+N(INDEX(Settings!$F$11:$F$18,$O4766))))</f>
        <v/>
      </c>
      <c r="N4766" s="53">
        <f>IF(K4766="","",K4766-L4766-M4766-N($I4766)-$P4766*N(Settings!$D$20))</f>
        <v/>
      </c>
      <c r="O4766">
        <f>IF($C4766="",0,IFERROR(MATCH($C4766,Settings!$D$11:$D$18,0),0))</f>
        <v/>
      </c>
      <c r="P4766">
        <f>IF(LOWER(TRIM($J4766&amp;""))="x",1,0)</f>
        <v/>
      </c>
    </row>
    <row r="4767">
      <c r="A4767" s="49" t="n"/>
      <c r="B4767" s="50" t="n"/>
      <c r="C4767" s="50" t="n"/>
      <c r="D4767" s="50" t="n"/>
      <c r="E4767" s="50" t="n"/>
      <c r="F4767" s="51" t="n"/>
      <c r="G4767" s="51" t="n"/>
      <c r="H4767" s="51" t="n"/>
      <c r="I4767" s="51" t="n"/>
      <c r="J4767" s="50" t="n"/>
      <c r="K4767" s="52">
        <f>IF(OR($A4767="",$E4767=""),"",IF($P4767=1,0,N($E4767)*N($F4767)-N($G4767)+N($H4767)))</f>
        <v/>
      </c>
      <c r="L4767" s="52">
        <f>IF(K4767="","",IF($P4767=1,0,N($E4767)*IFERROR(INDEX(Products!$D$8:$D$307,MATCH($D4767,Products!$A$8:$A$307,0)),0)))</f>
        <v/>
      </c>
      <c r="M4767" s="52">
        <f>IF(OR(K4767="",$O4767=0),IF(K4767="","",0),IF($P4767=1,0,K4767*(N(INDEX(Settings!$E$11:$E$18,$O4767))+N(INDEX(Settings!$G$11:$G$18,$O4767)))+N(INDEX(Settings!$F$11:$F$18,$O4767))))</f>
        <v/>
      </c>
      <c r="N4767" s="53">
        <f>IF(K4767="","",K4767-L4767-M4767-N($I4767)-$P4767*N(Settings!$D$20))</f>
        <v/>
      </c>
      <c r="O4767">
        <f>IF($C4767="",0,IFERROR(MATCH($C4767,Settings!$D$11:$D$18,0),0))</f>
        <v/>
      </c>
      <c r="P4767">
        <f>IF(LOWER(TRIM($J4767&amp;""))="x",1,0)</f>
        <v/>
      </c>
    </row>
    <row r="4768">
      <c r="A4768" s="49" t="n"/>
      <c r="B4768" s="50" t="n"/>
      <c r="C4768" s="50" t="n"/>
      <c r="D4768" s="50" t="n"/>
      <c r="E4768" s="50" t="n"/>
      <c r="F4768" s="51" t="n"/>
      <c r="G4768" s="51" t="n"/>
      <c r="H4768" s="51" t="n"/>
      <c r="I4768" s="51" t="n"/>
      <c r="J4768" s="50" t="n"/>
      <c r="K4768" s="52">
        <f>IF(OR($A4768="",$E4768=""),"",IF($P4768=1,0,N($E4768)*N($F4768)-N($G4768)+N($H4768)))</f>
        <v/>
      </c>
      <c r="L4768" s="52">
        <f>IF(K4768="","",IF($P4768=1,0,N($E4768)*IFERROR(INDEX(Products!$D$8:$D$307,MATCH($D4768,Products!$A$8:$A$307,0)),0)))</f>
        <v/>
      </c>
      <c r="M4768" s="52">
        <f>IF(OR(K4768="",$O4768=0),IF(K4768="","",0),IF($P4768=1,0,K4768*(N(INDEX(Settings!$E$11:$E$18,$O4768))+N(INDEX(Settings!$G$11:$G$18,$O4768)))+N(INDEX(Settings!$F$11:$F$18,$O4768))))</f>
        <v/>
      </c>
      <c r="N4768" s="53">
        <f>IF(K4768="","",K4768-L4768-M4768-N($I4768)-$P4768*N(Settings!$D$20))</f>
        <v/>
      </c>
      <c r="O4768">
        <f>IF($C4768="",0,IFERROR(MATCH($C4768,Settings!$D$11:$D$18,0),0))</f>
        <v/>
      </c>
      <c r="P4768">
        <f>IF(LOWER(TRIM($J4768&amp;""))="x",1,0)</f>
        <v/>
      </c>
    </row>
    <row r="4769">
      <c r="A4769" s="49" t="n"/>
      <c r="B4769" s="50" t="n"/>
      <c r="C4769" s="50" t="n"/>
      <c r="D4769" s="50" t="n"/>
      <c r="E4769" s="50" t="n"/>
      <c r="F4769" s="51" t="n"/>
      <c r="G4769" s="51" t="n"/>
      <c r="H4769" s="51" t="n"/>
      <c r="I4769" s="51" t="n"/>
      <c r="J4769" s="50" t="n"/>
      <c r="K4769" s="52">
        <f>IF(OR($A4769="",$E4769=""),"",IF($P4769=1,0,N($E4769)*N($F4769)-N($G4769)+N($H4769)))</f>
        <v/>
      </c>
      <c r="L4769" s="52">
        <f>IF(K4769="","",IF($P4769=1,0,N($E4769)*IFERROR(INDEX(Products!$D$8:$D$307,MATCH($D4769,Products!$A$8:$A$307,0)),0)))</f>
        <v/>
      </c>
      <c r="M4769" s="52">
        <f>IF(OR(K4769="",$O4769=0),IF(K4769="","",0),IF($P4769=1,0,K4769*(N(INDEX(Settings!$E$11:$E$18,$O4769))+N(INDEX(Settings!$G$11:$G$18,$O4769)))+N(INDEX(Settings!$F$11:$F$18,$O4769))))</f>
        <v/>
      </c>
      <c r="N4769" s="53">
        <f>IF(K4769="","",K4769-L4769-M4769-N($I4769)-$P4769*N(Settings!$D$20))</f>
        <v/>
      </c>
      <c r="O4769">
        <f>IF($C4769="",0,IFERROR(MATCH($C4769,Settings!$D$11:$D$18,0),0))</f>
        <v/>
      </c>
      <c r="P4769">
        <f>IF(LOWER(TRIM($J4769&amp;""))="x",1,0)</f>
        <v/>
      </c>
    </row>
    <row r="4770">
      <c r="A4770" s="49" t="n"/>
      <c r="B4770" s="50" t="n"/>
      <c r="C4770" s="50" t="n"/>
      <c r="D4770" s="50" t="n"/>
      <c r="E4770" s="50" t="n"/>
      <c r="F4770" s="51" t="n"/>
      <c r="G4770" s="51" t="n"/>
      <c r="H4770" s="51" t="n"/>
      <c r="I4770" s="51" t="n"/>
      <c r="J4770" s="50" t="n"/>
      <c r="K4770" s="52">
        <f>IF(OR($A4770="",$E4770=""),"",IF($P4770=1,0,N($E4770)*N($F4770)-N($G4770)+N($H4770)))</f>
        <v/>
      </c>
      <c r="L4770" s="52">
        <f>IF(K4770="","",IF($P4770=1,0,N($E4770)*IFERROR(INDEX(Products!$D$8:$D$307,MATCH($D4770,Products!$A$8:$A$307,0)),0)))</f>
        <v/>
      </c>
      <c r="M4770" s="52">
        <f>IF(OR(K4770="",$O4770=0),IF(K4770="","",0),IF($P4770=1,0,K4770*(N(INDEX(Settings!$E$11:$E$18,$O4770))+N(INDEX(Settings!$G$11:$G$18,$O4770)))+N(INDEX(Settings!$F$11:$F$18,$O4770))))</f>
        <v/>
      </c>
      <c r="N4770" s="53">
        <f>IF(K4770="","",K4770-L4770-M4770-N($I4770)-$P4770*N(Settings!$D$20))</f>
        <v/>
      </c>
      <c r="O4770">
        <f>IF($C4770="",0,IFERROR(MATCH($C4770,Settings!$D$11:$D$18,0),0))</f>
        <v/>
      </c>
      <c r="P4770">
        <f>IF(LOWER(TRIM($J4770&amp;""))="x",1,0)</f>
        <v/>
      </c>
    </row>
    <row r="4771">
      <c r="A4771" s="49" t="n"/>
      <c r="B4771" s="50" t="n"/>
      <c r="C4771" s="50" t="n"/>
      <c r="D4771" s="50" t="n"/>
      <c r="E4771" s="50" t="n"/>
      <c r="F4771" s="51" t="n"/>
      <c r="G4771" s="51" t="n"/>
      <c r="H4771" s="51" t="n"/>
      <c r="I4771" s="51" t="n"/>
      <c r="J4771" s="50" t="n"/>
      <c r="K4771" s="52">
        <f>IF(OR($A4771="",$E4771=""),"",IF($P4771=1,0,N($E4771)*N($F4771)-N($G4771)+N($H4771)))</f>
        <v/>
      </c>
      <c r="L4771" s="52">
        <f>IF(K4771="","",IF($P4771=1,0,N($E4771)*IFERROR(INDEX(Products!$D$8:$D$307,MATCH($D4771,Products!$A$8:$A$307,0)),0)))</f>
        <v/>
      </c>
      <c r="M4771" s="52">
        <f>IF(OR(K4771="",$O4771=0),IF(K4771="","",0),IF($P4771=1,0,K4771*(N(INDEX(Settings!$E$11:$E$18,$O4771))+N(INDEX(Settings!$G$11:$G$18,$O4771)))+N(INDEX(Settings!$F$11:$F$18,$O4771))))</f>
        <v/>
      </c>
      <c r="N4771" s="53">
        <f>IF(K4771="","",K4771-L4771-M4771-N($I4771)-$P4771*N(Settings!$D$20))</f>
        <v/>
      </c>
      <c r="O4771">
        <f>IF($C4771="",0,IFERROR(MATCH($C4771,Settings!$D$11:$D$18,0),0))</f>
        <v/>
      </c>
      <c r="P4771">
        <f>IF(LOWER(TRIM($J4771&amp;""))="x",1,0)</f>
        <v/>
      </c>
    </row>
    <row r="4772">
      <c r="A4772" s="49" t="n"/>
      <c r="B4772" s="50" t="n"/>
      <c r="C4772" s="50" t="n"/>
      <c r="D4772" s="50" t="n"/>
      <c r="E4772" s="50" t="n"/>
      <c r="F4772" s="51" t="n"/>
      <c r="G4772" s="51" t="n"/>
      <c r="H4772" s="51" t="n"/>
      <c r="I4772" s="51" t="n"/>
      <c r="J4772" s="50" t="n"/>
      <c r="K4772" s="52">
        <f>IF(OR($A4772="",$E4772=""),"",IF($P4772=1,0,N($E4772)*N($F4772)-N($G4772)+N($H4772)))</f>
        <v/>
      </c>
      <c r="L4772" s="52">
        <f>IF(K4772="","",IF($P4772=1,0,N($E4772)*IFERROR(INDEX(Products!$D$8:$D$307,MATCH($D4772,Products!$A$8:$A$307,0)),0)))</f>
        <v/>
      </c>
      <c r="M4772" s="52">
        <f>IF(OR(K4772="",$O4772=0),IF(K4772="","",0),IF($P4772=1,0,K4772*(N(INDEX(Settings!$E$11:$E$18,$O4772))+N(INDEX(Settings!$G$11:$G$18,$O4772)))+N(INDEX(Settings!$F$11:$F$18,$O4772))))</f>
        <v/>
      </c>
      <c r="N4772" s="53">
        <f>IF(K4772="","",K4772-L4772-M4772-N($I4772)-$P4772*N(Settings!$D$20))</f>
        <v/>
      </c>
      <c r="O4772">
        <f>IF($C4772="",0,IFERROR(MATCH($C4772,Settings!$D$11:$D$18,0),0))</f>
        <v/>
      </c>
      <c r="P4772">
        <f>IF(LOWER(TRIM($J4772&amp;""))="x",1,0)</f>
        <v/>
      </c>
    </row>
    <row r="4773">
      <c r="A4773" s="49" t="n"/>
      <c r="B4773" s="50" t="n"/>
      <c r="C4773" s="50" t="n"/>
      <c r="D4773" s="50" t="n"/>
      <c r="E4773" s="50" t="n"/>
      <c r="F4773" s="51" t="n"/>
      <c r="G4773" s="51" t="n"/>
      <c r="H4773" s="51" t="n"/>
      <c r="I4773" s="51" t="n"/>
      <c r="J4773" s="50" t="n"/>
      <c r="K4773" s="52">
        <f>IF(OR($A4773="",$E4773=""),"",IF($P4773=1,0,N($E4773)*N($F4773)-N($G4773)+N($H4773)))</f>
        <v/>
      </c>
      <c r="L4773" s="52">
        <f>IF(K4773="","",IF($P4773=1,0,N($E4773)*IFERROR(INDEX(Products!$D$8:$D$307,MATCH($D4773,Products!$A$8:$A$307,0)),0)))</f>
        <v/>
      </c>
      <c r="M4773" s="52">
        <f>IF(OR(K4773="",$O4773=0),IF(K4773="","",0),IF($P4773=1,0,K4773*(N(INDEX(Settings!$E$11:$E$18,$O4773))+N(INDEX(Settings!$G$11:$G$18,$O4773)))+N(INDEX(Settings!$F$11:$F$18,$O4773))))</f>
        <v/>
      </c>
      <c r="N4773" s="53">
        <f>IF(K4773="","",K4773-L4773-M4773-N($I4773)-$P4773*N(Settings!$D$20))</f>
        <v/>
      </c>
      <c r="O4773">
        <f>IF($C4773="",0,IFERROR(MATCH($C4773,Settings!$D$11:$D$18,0),0))</f>
        <v/>
      </c>
      <c r="P4773">
        <f>IF(LOWER(TRIM($J4773&amp;""))="x",1,0)</f>
        <v/>
      </c>
    </row>
    <row r="4774">
      <c r="A4774" s="49" t="n"/>
      <c r="B4774" s="50" t="n"/>
      <c r="C4774" s="50" t="n"/>
      <c r="D4774" s="50" t="n"/>
      <c r="E4774" s="50" t="n"/>
      <c r="F4774" s="51" t="n"/>
      <c r="G4774" s="51" t="n"/>
      <c r="H4774" s="51" t="n"/>
      <c r="I4774" s="51" t="n"/>
      <c r="J4774" s="50" t="n"/>
      <c r="K4774" s="52">
        <f>IF(OR($A4774="",$E4774=""),"",IF($P4774=1,0,N($E4774)*N($F4774)-N($G4774)+N($H4774)))</f>
        <v/>
      </c>
      <c r="L4774" s="52">
        <f>IF(K4774="","",IF($P4774=1,0,N($E4774)*IFERROR(INDEX(Products!$D$8:$D$307,MATCH($D4774,Products!$A$8:$A$307,0)),0)))</f>
        <v/>
      </c>
      <c r="M4774" s="52">
        <f>IF(OR(K4774="",$O4774=0),IF(K4774="","",0),IF($P4774=1,0,K4774*(N(INDEX(Settings!$E$11:$E$18,$O4774))+N(INDEX(Settings!$G$11:$G$18,$O4774)))+N(INDEX(Settings!$F$11:$F$18,$O4774))))</f>
        <v/>
      </c>
      <c r="N4774" s="53">
        <f>IF(K4774="","",K4774-L4774-M4774-N($I4774)-$P4774*N(Settings!$D$20))</f>
        <v/>
      </c>
      <c r="O4774">
        <f>IF($C4774="",0,IFERROR(MATCH($C4774,Settings!$D$11:$D$18,0),0))</f>
        <v/>
      </c>
      <c r="P4774">
        <f>IF(LOWER(TRIM($J4774&amp;""))="x",1,0)</f>
        <v/>
      </c>
    </row>
    <row r="4775">
      <c r="A4775" s="49" t="n"/>
      <c r="B4775" s="50" t="n"/>
      <c r="C4775" s="50" t="n"/>
      <c r="D4775" s="50" t="n"/>
      <c r="E4775" s="50" t="n"/>
      <c r="F4775" s="51" t="n"/>
      <c r="G4775" s="51" t="n"/>
      <c r="H4775" s="51" t="n"/>
      <c r="I4775" s="51" t="n"/>
      <c r="J4775" s="50" t="n"/>
      <c r="K4775" s="52">
        <f>IF(OR($A4775="",$E4775=""),"",IF($P4775=1,0,N($E4775)*N($F4775)-N($G4775)+N($H4775)))</f>
        <v/>
      </c>
      <c r="L4775" s="52">
        <f>IF(K4775="","",IF($P4775=1,0,N($E4775)*IFERROR(INDEX(Products!$D$8:$D$307,MATCH($D4775,Products!$A$8:$A$307,0)),0)))</f>
        <v/>
      </c>
      <c r="M4775" s="52">
        <f>IF(OR(K4775="",$O4775=0),IF(K4775="","",0),IF($P4775=1,0,K4775*(N(INDEX(Settings!$E$11:$E$18,$O4775))+N(INDEX(Settings!$G$11:$G$18,$O4775)))+N(INDEX(Settings!$F$11:$F$18,$O4775))))</f>
        <v/>
      </c>
      <c r="N4775" s="53">
        <f>IF(K4775="","",K4775-L4775-M4775-N($I4775)-$P4775*N(Settings!$D$20))</f>
        <v/>
      </c>
      <c r="O4775">
        <f>IF($C4775="",0,IFERROR(MATCH($C4775,Settings!$D$11:$D$18,0),0))</f>
        <v/>
      </c>
      <c r="P4775">
        <f>IF(LOWER(TRIM($J4775&amp;""))="x",1,0)</f>
        <v/>
      </c>
    </row>
    <row r="4776">
      <c r="A4776" s="49" t="n"/>
      <c r="B4776" s="50" t="n"/>
      <c r="C4776" s="50" t="n"/>
      <c r="D4776" s="50" t="n"/>
      <c r="E4776" s="50" t="n"/>
      <c r="F4776" s="51" t="n"/>
      <c r="G4776" s="51" t="n"/>
      <c r="H4776" s="51" t="n"/>
      <c r="I4776" s="51" t="n"/>
      <c r="J4776" s="50" t="n"/>
      <c r="K4776" s="52">
        <f>IF(OR($A4776="",$E4776=""),"",IF($P4776=1,0,N($E4776)*N($F4776)-N($G4776)+N($H4776)))</f>
        <v/>
      </c>
      <c r="L4776" s="52">
        <f>IF(K4776="","",IF($P4776=1,0,N($E4776)*IFERROR(INDEX(Products!$D$8:$D$307,MATCH($D4776,Products!$A$8:$A$307,0)),0)))</f>
        <v/>
      </c>
      <c r="M4776" s="52">
        <f>IF(OR(K4776="",$O4776=0),IF(K4776="","",0),IF($P4776=1,0,K4776*(N(INDEX(Settings!$E$11:$E$18,$O4776))+N(INDEX(Settings!$G$11:$G$18,$O4776)))+N(INDEX(Settings!$F$11:$F$18,$O4776))))</f>
        <v/>
      </c>
      <c r="N4776" s="53">
        <f>IF(K4776="","",K4776-L4776-M4776-N($I4776)-$P4776*N(Settings!$D$20))</f>
        <v/>
      </c>
      <c r="O4776">
        <f>IF($C4776="",0,IFERROR(MATCH($C4776,Settings!$D$11:$D$18,0),0))</f>
        <v/>
      </c>
      <c r="P4776">
        <f>IF(LOWER(TRIM($J4776&amp;""))="x",1,0)</f>
        <v/>
      </c>
    </row>
    <row r="4777">
      <c r="A4777" s="49" t="n"/>
      <c r="B4777" s="50" t="n"/>
      <c r="C4777" s="50" t="n"/>
      <c r="D4777" s="50" t="n"/>
      <c r="E4777" s="50" t="n"/>
      <c r="F4777" s="51" t="n"/>
      <c r="G4777" s="51" t="n"/>
      <c r="H4777" s="51" t="n"/>
      <c r="I4777" s="51" t="n"/>
      <c r="J4777" s="50" t="n"/>
      <c r="K4777" s="52">
        <f>IF(OR($A4777="",$E4777=""),"",IF($P4777=1,0,N($E4777)*N($F4777)-N($G4777)+N($H4777)))</f>
        <v/>
      </c>
      <c r="L4777" s="52">
        <f>IF(K4777="","",IF($P4777=1,0,N($E4777)*IFERROR(INDEX(Products!$D$8:$D$307,MATCH($D4777,Products!$A$8:$A$307,0)),0)))</f>
        <v/>
      </c>
      <c r="M4777" s="52">
        <f>IF(OR(K4777="",$O4777=0),IF(K4777="","",0),IF($P4777=1,0,K4777*(N(INDEX(Settings!$E$11:$E$18,$O4777))+N(INDEX(Settings!$G$11:$G$18,$O4777)))+N(INDEX(Settings!$F$11:$F$18,$O4777))))</f>
        <v/>
      </c>
      <c r="N4777" s="53">
        <f>IF(K4777="","",K4777-L4777-M4777-N($I4777)-$P4777*N(Settings!$D$20))</f>
        <v/>
      </c>
      <c r="O4777">
        <f>IF($C4777="",0,IFERROR(MATCH($C4777,Settings!$D$11:$D$18,0),0))</f>
        <v/>
      </c>
      <c r="P4777">
        <f>IF(LOWER(TRIM($J4777&amp;""))="x",1,0)</f>
        <v/>
      </c>
    </row>
    <row r="4778">
      <c r="A4778" s="49" t="n"/>
      <c r="B4778" s="50" t="n"/>
      <c r="C4778" s="50" t="n"/>
      <c r="D4778" s="50" t="n"/>
      <c r="E4778" s="50" t="n"/>
      <c r="F4778" s="51" t="n"/>
      <c r="G4778" s="51" t="n"/>
      <c r="H4778" s="51" t="n"/>
      <c r="I4778" s="51" t="n"/>
      <c r="J4778" s="50" t="n"/>
      <c r="K4778" s="52">
        <f>IF(OR($A4778="",$E4778=""),"",IF($P4778=1,0,N($E4778)*N($F4778)-N($G4778)+N($H4778)))</f>
        <v/>
      </c>
      <c r="L4778" s="52">
        <f>IF(K4778="","",IF($P4778=1,0,N($E4778)*IFERROR(INDEX(Products!$D$8:$D$307,MATCH($D4778,Products!$A$8:$A$307,0)),0)))</f>
        <v/>
      </c>
      <c r="M4778" s="52">
        <f>IF(OR(K4778="",$O4778=0),IF(K4778="","",0),IF($P4778=1,0,K4778*(N(INDEX(Settings!$E$11:$E$18,$O4778))+N(INDEX(Settings!$G$11:$G$18,$O4778)))+N(INDEX(Settings!$F$11:$F$18,$O4778))))</f>
        <v/>
      </c>
      <c r="N4778" s="53">
        <f>IF(K4778="","",K4778-L4778-M4778-N($I4778)-$P4778*N(Settings!$D$20))</f>
        <v/>
      </c>
      <c r="O4778">
        <f>IF($C4778="",0,IFERROR(MATCH($C4778,Settings!$D$11:$D$18,0),0))</f>
        <v/>
      </c>
      <c r="P4778">
        <f>IF(LOWER(TRIM($J4778&amp;""))="x",1,0)</f>
        <v/>
      </c>
    </row>
    <row r="4779">
      <c r="A4779" s="49" t="n"/>
      <c r="B4779" s="50" t="n"/>
      <c r="C4779" s="50" t="n"/>
      <c r="D4779" s="50" t="n"/>
      <c r="E4779" s="50" t="n"/>
      <c r="F4779" s="51" t="n"/>
      <c r="G4779" s="51" t="n"/>
      <c r="H4779" s="51" t="n"/>
      <c r="I4779" s="51" t="n"/>
      <c r="J4779" s="50" t="n"/>
      <c r="K4779" s="52">
        <f>IF(OR($A4779="",$E4779=""),"",IF($P4779=1,0,N($E4779)*N($F4779)-N($G4779)+N($H4779)))</f>
        <v/>
      </c>
      <c r="L4779" s="52">
        <f>IF(K4779="","",IF($P4779=1,0,N($E4779)*IFERROR(INDEX(Products!$D$8:$D$307,MATCH($D4779,Products!$A$8:$A$307,0)),0)))</f>
        <v/>
      </c>
      <c r="M4779" s="52">
        <f>IF(OR(K4779="",$O4779=0),IF(K4779="","",0),IF($P4779=1,0,K4779*(N(INDEX(Settings!$E$11:$E$18,$O4779))+N(INDEX(Settings!$G$11:$G$18,$O4779)))+N(INDEX(Settings!$F$11:$F$18,$O4779))))</f>
        <v/>
      </c>
      <c r="N4779" s="53">
        <f>IF(K4779="","",K4779-L4779-M4779-N($I4779)-$P4779*N(Settings!$D$20))</f>
        <v/>
      </c>
      <c r="O4779">
        <f>IF($C4779="",0,IFERROR(MATCH($C4779,Settings!$D$11:$D$18,0),0))</f>
        <v/>
      </c>
      <c r="P4779">
        <f>IF(LOWER(TRIM($J4779&amp;""))="x",1,0)</f>
        <v/>
      </c>
    </row>
    <row r="4780">
      <c r="A4780" s="49" t="n"/>
      <c r="B4780" s="50" t="n"/>
      <c r="C4780" s="50" t="n"/>
      <c r="D4780" s="50" t="n"/>
      <c r="E4780" s="50" t="n"/>
      <c r="F4780" s="51" t="n"/>
      <c r="G4780" s="51" t="n"/>
      <c r="H4780" s="51" t="n"/>
      <c r="I4780" s="51" t="n"/>
      <c r="J4780" s="50" t="n"/>
      <c r="K4780" s="52">
        <f>IF(OR($A4780="",$E4780=""),"",IF($P4780=1,0,N($E4780)*N($F4780)-N($G4780)+N($H4780)))</f>
        <v/>
      </c>
      <c r="L4780" s="52">
        <f>IF(K4780="","",IF($P4780=1,0,N($E4780)*IFERROR(INDEX(Products!$D$8:$D$307,MATCH($D4780,Products!$A$8:$A$307,0)),0)))</f>
        <v/>
      </c>
      <c r="M4780" s="52">
        <f>IF(OR(K4780="",$O4780=0),IF(K4780="","",0),IF($P4780=1,0,K4780*(N(INDEX(Settings!$E$11:$E$18,$O4780))+N(INDEX(Settings!$G$11:$G$18,$O4780)))+N(INDEX(Settings!$F$11:$F$18,$O4780))))</f>
        <v/>
      </c>
      <c r="N4780" s="53">
        <f>IF(K4780="","",K4780-L4780-M4780-N($I4780)-$P4780*N(Settings!$D$20))</f>
        <v/>
      </c>
      <c r="O4780">
        <f>IF($C4780="",0,IFERROR(MATCH($C4780,Settings!$D$11:$D$18,0),0))</f>
        <v/>
      </c>
      <c r="P4780">
        <f>IF(LOWER(TRIM($J4780&amp;""))="x",1,0)</f>
        <v/>
      </c>
    </row>
    <row r="4781">
      <c r="A4781" s="49" t="n"/>
      <c r="B4781" s="50" t="n"/>
      <c r="C4781" s="50" t="n"/>
      <c r="D4781" s="50" t="n"/>
      <c r="E4781" s="50" t="n"/>
      <c r="F4781" s="51" t="n"/>
      <c r="G4781" s="51" t="n"/>
      <c r="H4781" s="51" t="n"/>
      <c r="I4781" s="51" t="n"/>
      <c r="J4781" s="50" t="n"/>
      <c r="K4781" s="52">
        <f>IF(OR($A4781="",$E4781=""),"",IF($P4781=1,0,N($E4781)*N($F4781)-N($G4781)+N($H4781)))</f>
        <v/>
      </c>
      <c r="L4781" s="52">
        <f>IF(K4781="","",IF($P4781=1,0,N($E4781)*IFERROR(INDEX(Products!$D$8:$D$307,MATCH($D4781,Products!$A$8:$A$307,0)),0)))</f>
        <v/>
      </c>
      <c r="M4781" s="52">
        <f>IF(OR(K4781="",$O4781=0),IF(K4781="","",0),IF($P4781=1,0,K4781*(N(INDEX(Settings!$E$11:$E$18,$O4781))+N(INDEX(Settings!$G$11:$G$18,$O4781)))+N(INDEX(Settings!$F$11:$F$18,$O4781))))</f>
        <v/>
      </c>
      <c r="N4781" s="53">
        <f>IF(K4781="","",K4781-L4781-M4781-N($I4781)-$P4781*N(Settings!$D$20))</f>
        <v/>
      </c>
      <c r="O4781">
        <f>IF($C4781="",0,IFERROR(MATCH($C4781,Settings!$D$11:$D$18,0),0))</f>
        <v/>
      </c>
      <c r="P4781">
        <f>IF(LOWER(TRIM($J4781&amp;""))="x",1,0)</f>
        <v/>
      </c>
    </row>
    <row r="4782">
      <c r="A4782" s="49" t="n"/>
      <c r="B4782" s="50" t="n"/>
      <c r="C4782" s="50" t="n"/>
      <c r="D4782" s="50" t="n"/>
      <c r="E4782" s="50" t="n"/>
      <c r="F4782" s="51" t="n"/>
      <c r="G4782" s="51" t="n"/>
      <c r="H4782" s="51" t="n"/>
      <c r="I4782" s="51" t="n"/>
      <c r="J4782" s="50" t="n"/>
      <c r="K4782" s="52">
        <f>IF(OR($A4782="",$E4782=""),"",IF($P4782=1,0,N($E4782)*N($F4782)-N($G4782)+N($H4782)))</f>
        <v/>
      </c>
      <c r="L4782" s="52">
        <f>IF(K4782="","",IF($P4782=1,0,N($E4782)*IFERROR(INDEX(Products!$D$8:$D$307,MATCH($D4782,Products!$A$8:$A$307,0)),0)))</f>
        <v/>
      </c>
      <c r="M4782" s="52">
        <f>IF(OR(K4782="",$O4782=0),IF(K4782="","",0),IF($P4782=1,0,K4782*(N(INDEX(Settings!$E$11:$E$18,$O4782))+N(INDEX(Settings!$G$11:$G$18,$O4782)))+N(INDEX(Settings!$F$11:$F$18,$O4782))))</f>
        <v/>
      </c>
      <c r="N4782" s="53">
        <f>IF(K4782="","",K4782-L4782-M4782-N($I4782)-$P4782*N(Settings!$D$20))</f>
        <v/>
      </c>
      <c r="O4782">
        <f>IF($C4782="",0,IFERROR(MATCH($C4782,Settings!$D$11:$D$18,0),0))</f>
        <v/>
      </c>
      <c r="P4782">
        <f>IF(LOWER(TRIM($J4782&amp;""))="x",1,0)</f>
        <v/>
      </c>
    </row>
    <row r="4783">
      <c r="A4783" s="49" t="n"/>
      <c r="B4783" s="50" t="n"/>
      <c r="C4783" s="50" t="n"/>
      <c r="D4783" s="50" t="n"/>
      <c r="E4783" s="50" t="n"/>
      <c r="F4783" s="51" t="n"/>
      <c r="G4783" s="51" t="n"/>
      <c r="H4783" s="51" t="n"/>
      <c r="I4783" s="51" t="n"/>
      <c r="J4783" s="50" t="n"/>
      <c r="K4783" s="52">
        <f>IF(OR($A4783="",$E4783=""),"",IF($P4783=1,0,N($E4783)*N($F4783)-N($G4783)+N($H4783)))</f>
        <v/>
      </c>
      <c r="L4783" s="52">
        <f>IF(K4783="","",IF($P4783=1,0,N($E4783)*IFERROR(INDEX(Products!$D$8:$D$307,MATCH($D4783,Products!$A$8:$A$307,0)),0)))</f>
        <v/>
      </c>
      <c r="M4783" s="52">
        <f>IF(OR(K4783="",$O4783=0),IF(K4783="","",0),IF($P4783=1,0,K4783*(N(INDEX(Settings!$E$11:$E$18,$O4783))+N(INDEX(Settings!$G$11:$G$18,$O4783)))+N(INDEX(Settings!$F$11:$F$18,$O4783))))</f>
        <v/>
      </c>
      <c r="N4783" s="53">
        <f>IF(K4783="","",K4783-L4783-M4783-N($I4783)-$P4783*N(Settings!$D$20))</f>
        <v/>
      </c>
      <c r="O4783">
        <f>IF($C4783="",0,IFERROR(MATCH($C4783,Settings!$D$11:$D$18,0),0))</f>
        <v/>
      </c>
      <c r="P4783">
        <f>IF(LOWER(TRIM($J4783&amp;""))="x",1,0)</f>
        <v/>
      </c>
    </row>
    <row r="4784">
      <c r="A4784" s="49" t="n"/>
      <c r="B4784" s="50" t="n"/>
      <c r="C4784" s="50" t="n"/>
      <c r="D4784" s="50" t="n"/>
      <c r="E4784" s="50" t="n"/>
      <c r="F4784" s="51" t="n"/>
      <c r="G4784" s="51" t="n"/>
      <c r="H4784" s="51" t="n"/>
      <c r="I4784" s="51" t="n"/>
      <c r="J4784" s="50" t="n"/>
      <c r="K4784" s="52">
        <f>IF(OR($A4784="",$E4784=""),"",IF($P4784=1,0,N($E4784)*N($F4784)-N($G4784)+N($H4784)))</f>
        <v/>
      </c>
      <c r="L4784" s="52">
        <f>IF(K4784="","",IF($P4784=1,0,N($E4784)*IFERROR(INDEX(Products!$D$8:$D$307,MATCH($D4784,Products!$A$8:$A$307,0)),0)))</f>
        <v/>
      </c>
      <c r="M4784" s="52">
        <f>IF(OR(K4784="",$O4784=0),IF(K4784="","",0),IF($P4784=1,0,K4784*(N(INDEX(Settings!$E$11:$E$18,$O4784))+N(INDEX(Settings!$G$11:$G$18,$O4784)))+N(INDEX(Settings!$F$11:$F$18,$O4784))))</f>
        <v/>
      </c>
      <c r="N4784" s="53">
        <f>IF(K4784="","",K4784-L4784-M4784-N($I4784)-$P4784*N(Settings!$D$20))</f>
        <v/>
      </c>
      <c r="O4784">
        <f>IF($C4784="",0,IFERROR(MATCH($C4784,Settings!$D$11:$D$18,0),0))</f>
        <v/>
      </c>
      <c r="P4784">
        <f>IF(LOWER(TRIM($J4784&amp;""))="x",1,0)</f>
        <v/>
      </c>
    </row>
    <row r="4785">
      <c r="A4785" s="49" t="n"/>
      <c r="B4785" s="50" t="n"/>
      <c r="C4785" s="50" t="n"/>
      <c r="D4785" s="50" t="n"/>
      <c r="E4785" s="50" t="n"/>
      <c r="F4785" s="51" t="n"/>
      <c r="G4785" s="51" t="n"/>
      <c r="H4785" s="51" t="n"/>
      <c r="I4785" s="51" t="n"/>
      <c r="J4785" s="50" t="n"/>
      <c r="K4785" s="52">
        <f>IF(OR($A4785="",$E4785=""),"",IF($P4785=1,0,N($E4785)*N($F4785)-N($G4785)+N($H4785)))</f>
        <v/>
      </c>
      <c r="L4785" s="52">
        <f>IF(K4785="","",IF($P4785=1,0,N($E4785)*IFERROR(INDEX(Products!$D$8:$D$307,MATCH($D4785,Products!$A$8:$A$307,0)),0)))</f>
        <v/>
      </c>
      <c r="M4785" s="52">
        <f>IF(OR(K4785="",$O4785=0),IF(K4785="","",0),IF($P4785=1,0,K4785*(N(INDEX(Settings!$E$11:$E$18,$O4785))+N(INDEX(Settings!$G$11:$G$18,$O4785)))+N(INDEX(Settings!$F$11:$F$18,$O4785))))</f>
        <v/>
      </c>
      <c r="N4785" s="53">
        <f>IF(K4785="","",K4785-L4785-M4785-N($I4785)-$P4785*N(Settings!$D$20))</f>
        <v/>
      </c>
      <c r="O4785">
        <f>IF($C4785="",0,IFERROR(MATCH($C4785,Settings!$D$11:$D$18,0),0))</f>
        <v/>
      </c>
      <c r="P4785">
        <f>IF(LOWER(TRIM($J4785&amp;""))="x",1,0)</f>
        <v/>
      </c>
    </row>
    <row r="4786">
      <c r="A4786" s="49" t="n"/>
      <c r="B4786" s="50" t="n"/>
      <c r="C4786" s="50" t="n"/>
      <c r="D4786" s="50" t="n"/>
      <c r="E4786" s="50" t="n"/>
      <c r="F4786" s="51" t="n"/>
      <c r="G4786" s="51" t="n"/>
      <c r="H4786" s="51" t="n"/>
      <c r="I4786" s="51" t="n"/>
      <c r="J4786" s="50" t="n"/>
      <c r="K4786" s="52">
        <f>IF(OR($A4786="",$E4786=""),"",IF($P4786=1,0,N($E4786)*N($F4786)-N($G4786)+N($H4786)))</f>
        <v/>
      </c>
      <c r="L4786" s="52">
        <f>IF(K4786="","",IF($P4786=1,0,N($E4786)*IFERROR(INDEX(Products!$D$8:$D$307,MATCH($D4786,Products!$A$8:$A$307,0)),0)))</f>
        <v/>
      </c>
      <c r="M4786" s="52">
        <f>IF(OR(K4786="",$O4786=0),IF(K4786="","",0),IF($P4786=1,0,K4786*(N(INDEX(Settings!$E$11:$E$18,$O4786))+N(INDEX(Settings!$G$11:$G$18,$O4786)))+N(INDEX(Settings!$F$11:$F$18,$O4786))))</f>
        <v/>
      </c>
      <c r="N4786" s="53">
        <f>IF(K4786="","",K4786-L4786-M4786-N($I4786)-$P4786*N(Settings!$D$20))</f>
        <v/>
      </c>
      <c r="O4786">
        <f>IF($C4786="",0,IFERROR(MATCH($C4786,Settings!$D$11:$D$18,0),0))</f>
        <v/>
      </c>
      <c r="P4786">
        <f>IF(LOWER(TRIM($J4786&amp;""))="x",1,0)</f>
        <v/>
      </c>
    </row>
    <row r="4787">
      <c r="A4787" s="49" t="n"/>
      <c r="B4787" s="50" t="n"/>
      <c r="C4787" s="50" t="n"/>
      <c r="D4787" s="50" t="n"/>
      <c r="E4787" s="50" t="n"/>
      <c r="F4787" s="51" t="n"/>
      <c r="G4787" s="51" t="n"/>
      <c r="H4787" s="51" t="n"/>
      <c r="I4787" s="51" t="n"/>
      <c r="J4787" s="50" t="n"/>
      <c r="K4787" s="52">
        <f>IF(OR($A4787="",$E4787=""),"",IF($P4787=1,0,N($E4787)*N($F4787)-N($G4787)+N($H4787)))</f>
        <v/>
      </c>
      <c r="L4787" s="52">
        <f>IF(K4787="","",IF($P4787=1,0,N($E4787)*IFERROR(INDEX(Products!$D$8:$D$307,MATCH($D4787,Products!$A$8:$A$307,0)),0)))</f>
        <v/>
      </c>
      <c r="M4787" s="52">
        <f>IF(OR(K4787="",$O4787=0),IF(K4787="","",0),IF($P4787=1,0,K4787*(N(INDEX(Settings!$E$11:$E$18,$O4787))+N(INDEX(Settings!$G$11:$G$18,$O4787)))+N(INDEX(Settings!$F$11:$F$18,$O4787))))</f>
        <v/>
      </c>
      <c r="N4787" s="53">
        <f>IF(K4787="","",K4787-L4787-M4787-N($I4787)-$P4787*N(Settings!$D$20))</f>
        <v/>
      </c>
      <c r="O4787">
        <f>IF($C4787="",0,IFERROR(MATCH($C4787,Settings!$D$11:$D$18,0),0))</f>
        <v/>
      </c>
      <c r="P4787">
        <f>IF(LOWER(TRIM($J4787&amp;""))="x",1,0)</f>
        <v/>
      </c>
    </row>
    <row r="4788">
      <c r="A4788" s="49" t="n"/>
      <c r="B4788" s="50" t="n"/>
      <c r="C4788" s="50" t="n"/>
      <c r="D4788" s="50" t="n"/>
      <c r="E4788" s="50" t="n"/>
      <c r="F4788" s="51" t="n"/>
      <c r="G4788" s="51" t="n"/>
      <c r="H4788" s="51" t="n"/>
      <c r="I4788" s="51" t="n"/>
      <c r="J4788" s="50" t="n"/>
      <c r="K4788" s="52">
        <f>IF(OR($A4788="",$E4788=""),"",IF($P4788=1,0,N($E4788)*N($F4788)-N($G4788)+N($H4788)))</f>
        <v/>
      </c>
      <c r="L4788" s="52">
        <f>IF(K4788="","",IF($P4788=1,0,N($E4788)*IFERROR(INDEX(Products!$D$8:$D$307,MATCH($D4788,Products!$A$8:$A$307,0)),0)))</f>
        <v/>
      </c>
      <c r="M4788" s="52">
        <f>IF(OR(K4788="",$O4788=0),IF(K4788="","",0),IF($P4788=1,0,K4788*(N(INDEX(Settings!$E$11:$E$18,$O4788))+N(INDEX(Settings!$G$11:$G$18,$O4788)))+N(INDEX(Settings!$F$11:$F$18,$O4788))))</f>
        <v/>
      </c>
      <c r="N4788" s="53">
        <f>IF(K4788="","",K4788-L4788-M4788-N($I4788)-$P4788*N(Settings!$D$20))</f>
        <v/>
      </c>
      <c r="O4788">
        <f>IF($C4788="",0,IFERROR(MATCH($C4788,Settings!$D$11:$D$18,0),0))</f>
        <v/>
      </c>
      <c r="P4788">
        <f>IF(LOWER(TRIM($J4788&amp;""))="x",1,0)</f>
        <v/>
      </c>
    </row>
    <row r="4789">
      <c r="A4789" s="49" t="n"/>
      <c r="B4789" s="50" t="n"/>
      <c r="C4789" s="50" t="n"/>
      <c r="D4789" s="50" t="n"/>
      <c r="E4789" s="50" t="n"/>
      <c r="F4789" s="51" t="n"/>
      <c r="G4789" s="51" t="n"/>
      <c r="H4789" s="51" t="n"/>
      <c r="I4789" s="51" t="n"/>
      <c r="J4789" s="50" t="n"/>
      <c r="K4789" s="52">
        <f>IF(OR($A4789="",$E4789=""),"",IF($P4789=1,0,N($E4789)*N($F4789)-N($G4789)+N($H4789)))</f>
        <v/>
      </c>
      <c r="L4789" s="52">
        <f>IF(K4789="","",IF($P4789=1,0,N($E4789)*IFERROR(INDEX(Products!$D$8:$D$307,MATCH($D4789,Products!$A$8:$A$307,0)),0)))</f>
        <v/>
      </c>
      <c r="M4789" s="52">
        <f>IF(OR(K4789="",$O4789=0),IF(K4789="","",0),IF($P4789=1,0,K4789*(N(INDEX(Settings!$E$11:$E$18,$O4789))+N(INDEX(Settings!$G$11:$G$18,$O4789)))+N(INDEX(Settings!$F$11:$F$18,$O4789))))</f>
        <v/>
      </c>
      <c r="N4789" s="53">
        <f>IF(K4789="","",K4789-L4789-M4789-N($I4789)-$P4789*N(Settings!$D$20))</f>
        <v/>
      </c>
      <c r="O4789">
        <f>IF($C4789="",0,IFERROR(MATCH($C4789,Settings!$D$11:$D$18,0),0))</f>
        <v/>
      </c>
      <c r="P4789">
        <f>IF(LOWER(TRIM($J4789&amp;""))="x",1,0)</f>
        <v/>
      </c>
    </row>
    <row r="4790">
      <c r="A4790" s="49" t="n"/>
      <c r="B4790" s="50" t="n"/>
      <c r="C4790" s="50" t="n"/>
      <c r="D4790" s="50" t="n"/>
      <c r="E4790" s="50" t="n"/>
      <c r="F4790" s="51" t="n"/>
      <c r="G4790" s="51" t="n"/>
      <c r="H4790" s="51" t="n"/>
      <c r="I4790" s="51" t="n"/>
      <c r="J4790" s="50" t="n"/>
      <c r="K4790" s="52">
        <f>IF(OR($A4790="",$E4790=""),"",IF($P4790=1,0,N($E4790)*N($F4790)-N($G4790)+N($H4790)))</f>
        <v/>
      </c>
      <c r="L4790" s="52">
        <f>IF(K4790="","",IF($P4790=1,0,N($E4790)*IFERROR(INDEX(Products!$D$8:$D$307,MATCH($D4790,Products!$A$8:$A$307,0)),0)))</f>
        <v/>
      </c>
      <c r="M4790" s="52">
        <f>IF(OR(K4790="",$O4790=0),IF(K4790="","",0),IF($P4790=1,0,K4790*(N(INDEX(Settings!$E$11:$E$18,$O4790))+N(INDEX(Settings!$G$11:$G$18,$O4790)))+N(INDEX(Settings!$F$11:$F$18,$O4790))))</f>
        <v/>
      </c>
      <c r="N4790" s="53">
        <f>IF(K4790="","",K4790-L4790-M4790-N($I4790)-$P4790*N(Settings!$D$20))</f>
        <v/>
      </c>
      <c r="O4790">
        <f>IF($C4790="",0,IFERROR(MATCH($C4790,Settings!$D$11:$D$18,0),0))</f>
        <v/>
      </c>
      <c r="P4790">
        <f>IF(LOWER(TRIM($J4790&amp;""))="x",1,0)</f>
        <v/>
      </c>
    </row>
    <row r="4791">
      <c r="A4791" s="49" t="n"/>
      <c r="B4791" s="50" t="n"/>
      <c r="C4791" s="50" t="n"/>
      <c r="D4791" s="50" t="n"/>
      <c r="E4791" s="50" t="n"/>
      <c r="F4791" s="51" t="n"/>
      <c r="G4791" s="51" t="n"/>
      <c r="H4791" s="51" t="n"/>
      <c r="I4791" s="51" t="n"/>
      <c r="J4791" s="50" t="n"/>
      <c r="K4791" s="52">
        <f>IF(OR($A4791="",$E4791=""),"",IF($P4791=1,0,N($E4791)*N($F4791)-N($G4791)+N($H4791)))</f>
        <v/>
      </c>
      <c r="L4791" s="52">
        <f>IF(K4791="","",IF($P4791=1,0,N($E4791)*IFERROR(INDEX(Products!$D$8:$D$307,MATCH($D4791,Products!$A$8:$A$307,0)),0)))</f>
        <v/>
      </c>
      <c r="M4791" s="52">
        <f>IF(OR(K4791="",$O4791=0),IF(K4791="","",0),IF($P4791=1,0,K4791*(N(INDEX(Settings!$E$11:$E$18,$O4791))+N(INDEX(Settings!$G$11:$G$18,$O4791)))+N(INDEX(Settings!$F$11:$F$18,$O4791))))</f>
        <v/>
      </c>
      <c r="N4791" s="53">
        <f>IF(K4791="","",K4791-L4791-M4791-N($I4791)-$P4791*N(Settings!$D$20))</f>
        <v/>
      </c>
      <c r="O4791">
        <f>IF($C4791="",0,IFERROR(MATCH($C4791,Settings!$D$11:$D$18,0),0))</f>
        <v/>
      </c>
      <c r="P4791">
        <f>IF(LOWER(TRIM($J4791&amp;""))="x",1,0)</f>
        <v/>
      </c>
    </row>
    <row r="4792">
      <c r="A4792" s="49" t="n"/>
      <c r="B4792" s="50" t="n"/>
      <c r="C4792" s="50" t="n"/>
      <c r="D4792" s="50" t="n"/>
      <c r="E4792" s="50" t="n"/>
      <c r="F4792" s="51" t="n"/>
      <c r="G4792" s="51" t="n"/>
      <c r="H4792" s="51" t="n"/>
      <c r="I4792" s="51" t="n"/>
      <c r="J4792" s="50" t="n"/>
      <c r="K4792" s="52">
        <f>IF(OR($A4792="",$E4792=""),"",IF($P4792=1,0,N($E4792)*N($F4792)-N($G4792)+N($H4792)))</f>
        <v/>
      </c>
      <c r="L4792" s="52">
        <f>IF(K4792="","",IF($P4792=1,0,N($E4792)*IFERROR(INDEX(Products!$D$8:$D$307,MATCH($D4792,Products!$A$8:$A$307,0)),0)))</f>
        <v/>
      </c>
      <c r="M4792" s="52">
        <f>IF(OR(K4792="",$O4792=0),IF(K4792="","",0),IF($P4792=1,0,K4792*(N(INDEX(Settings!$E$11:$E$18,$O4792))+N(INDEX(Settings!$G$11:$G$18,$O4792)))+N(INDEX(Settings!$F$11:$F$18,$O4792))))</f>
        <v/>
      </c>
      <c r="N4792" s="53">
        <f>IF(K4792="","",K4792-L4792-M4792-N($I4792)-$P4792*N(Settings!$D$20))</f>
        <v/>
      </c>
      <c r="O4792">
        <f>IF($C4792="",0,IFERROR(MATCH($C4792,Settings!$D$11:$D$18,0),0))</f>
        <v/>
      </c>
      <c r="P4792">
        <f>IF(LOWER(TRIM($J4792&amp;""))="x",1,0)</f>
        <v/>
      </c>
    </row>
    <row r="4793">
      <c r="A4793" s="49" t="n"/>
      <c r="B4793" s="50" t="n"/>
      <c r="C4793" s="50" t="n"/>
      <c r="D4793" s="50" t="n"/>
      <c r="E4793" s="50" t="n"/>
      <c r="F4793" s="51" t="n"/>
      <c r="G4793" s="51" t="n"/>
      <c r="H4793" s="51" t="n"/>
      <c r="I4793" s="51" t="n"/>
      <c r="J4793" s="50" t="n"/>
      <c r="K4793" s="52">
        <f>IF(OR($A4793="",$E4793=""),"",IF($P4793=1,0,N($E4793)*N($F4793)-N($G4793)+N($H4793)))</f>
        <v/>
      </c>
      <c r="L4793" s="52">
        <f>IF(K4793="","",IF($P4793=1,0,N($E4793)*IFERROR(INDEX(Products!$D$8:$D$307,MATCH($D4793,Products!$A$8:$A$307,0)),0)))</f>
        <v/>
      </c>
      <c r="M4793" s="52">
        <f>IF(OR(K4793="",$O4793=0),IF(K4793="","",0),IF($P4793=1,0,K4793*(N(INDEX(Settings!$E$11:$E$18,$O4793))+N(INDEX(Settings!$G$11:$G$18,$O4793)))+N(INDEX(Settings!$F$11:$F$18,$O4793))))</f>
        <v/>
      </c>
      <c r="N4793" s="53">
        <f>IF(K4793="","",K4793-L4793-M4793-N($I4793)-$P4793*N(Settings!$D$20))</f>
        <v/>
      </c>
      <c r="O4793">
        <f>IF($C4793="",0,IFERROR(MATCH($C4793,Settings!$D$11:$D$18,0),0))</f>
        <v/>
      </c>
      <c r="P4793">
        <f>IF(LOWER(TRIM($J4793&amp;""))="x",1,0)</f>
        <v/>
      </c>
    </row>
    <row r="4794">
      <c r="A4794" s="49" t="n"/>
      <c r="B4794" s="50" t="n"/>
      <c r="C4794" s="50" t="n"/>
      <c r="D4794" s="50" t="n"/>
      <c r="E4794" s="50" t="n"/>
      <c r="F4794" s="51" t="n"/>
      <c r="G4794" s="51" t="n"/>
      <c r="H4794" s="51" t="n"/>
      <c r="I4794" s="51" t="n"/>
      <c r="J4794" s="50" t="n"/>
      <c r="K4794" s="52">
        <f>IF(OR($A4794="",$E4794=""),"",IF($P4794=1,0,N($E4794)*N($F4794)-N($G4794)+N($H4794)))</f>
        <v/>
      </c>
      <c r="L4794" s="52">
        <f>IF(K4794="","",IF($P4794=1,0,N($E4794)*IFERROR(INDEX(Products!$D$8:$D$307,MATCH($D4794,Products!$A$8:$A$307,0)),0)))</f>
        <v/>
      </c>
      <c r="M4794" s="52">
        <f>IF(OR(K4794="",$O4794=0),IF(K4794="","",0),IF($P4794=1,0,K4794*(N(INDEX(Settings!$E$11:$E$18,$O4794))+N(INDEX(Settings!$G$11:$G$18,$O4794)))+N(INDEX(Settings!$F$11:$F$18,$O4794))))</f>
        <v/>
      </c>
      <c r="N4794" s="53">
        <f>IF(K4794="","",K4794-L4794-M4794-N($I4794)-$P4794*N(Settings!$D$20))</f>
        <v/>
      </c>
      <c r="O4794">
        <f>IF($C4794="",0,IFERROR(MATCH($C4794,Settings!$D$11:$D$18,0),0))</f>
        <v/>
      </c>
      <c r="P4794">
        <f>IF(LOWER(TRIM($J4794&amp;""))="x",1,0)</f>
        <v/>
      </c>
    </row>
    <row r="4795">
      <c r="A4795" s="49" t="n"/>
      <c r="B4795" s="50" t="n"/>
      <c r="C4795" s="50" t="n"/>
      <c r="D4795" s="50" t="n"/>
      <c r="E4795" s="50" t="n"/>
      <c r="F4795" s="51" t="n"/>
      <c r="G4795" s="51" t="n"/>
      <c r="H4795" s="51" t="n"/>
      <c r="I4795" s="51" t="n"/>
      <c r="J4795" s="50" t="n"/>
      <c r="K4795" s="52">
        <f>IF(OR($A4795="",$E4795=""),"",IF($P4795=1,0,N($E4795)*N($F4795)-N($G4795)+N($H4795)))</f>
        <v/>
      </c>
      <c r="L4795" s="52">
        <f>IF(K4795="","",IF($P4795=1,0,N($E4795)*IFERROR(INDEX(Products!$D$8:$D$307,MATCH($D4795,Products!$A$8:$A$307,0)),0)))</f>
        <v/>
      </c>
      <c r="M4795" s="52">
        <f>IF(OR(K4795="",$O4795=0),IF(K4795="","",0),IF($P4795=1,0,K4795*(N(INDEX(Settings!$E$11:$E$18,$O4795))+N(INDEX(Settings!$G$11:$G$18,$O4795)))+N(INDEX(Settings!$F$11:$F$18,$O4795))))</f>
        <v/>
      </c>
      <c r="N4795" s="53">
        <f>IF(K4795="","",K4795-L4795-M4795-N($I4795)-$P4795*N(Settings!$D$20))</f>
        <v/>
      </c>
      <c r="O4795">
        <f>IF($C4795="",0,IFERROR(MATCH($C4795,Settings!$D$11:$D$18,0),0))</f>
        <v/>
      </c>
      <c r="P4795">
        <f>IF(LOWER(TRIM($J4795&amp;""))="x",1,0)</f>
        <v/>
      </c>
    </row>
    <row r="4796">
      <c r="A4796" s="49" t="n"/>
      <c r="B4796" s="50" t="n"/>
      <c r="C4796" s="50" t="n"/>
      <c r="D4796" s="50" t="n"/>
      <c r="E4796" s="50" t="n"/>
      <c r="F4796" s="51" t="n"/>
      <c r="G4796" s="51" t="n"/>
      <c r="H4796" s="51" t="n"/>
      <c r="I4796" s="51" t="n"/>
      <c r="J4796" s="50" t="n"/>
      <c r="K4796" s="52">
        <f>IF(OR($A4796="",$E4796=""),"",IF($P4796=1,0,N($E4796)*N($F4796)-N($G4796)+N($H4796)))</f>
        <v/>
      </c>
      <c r="L4796" s="52">
        <f>IF(K4796="","",IF($P4796=1,0,N($E4796)*IFERROR(INDEX(Products!$D$8:$D$307,MATCH($D4796,Products!$A$8:$A$307,0)),0)))</f>
        <v/>
      </c>
      <c r="M4796" s="52">
        <f>IF(OR(K4796="",$O4796=0),IF(K4796="","",0),IF($P4796=1,0,K4796*(N(INDEX(Settings!$E$11:$E$18,$O4796))+N(INDEX(Settings!$G$11:$G$18,$O4796)))+N(INDEX(Settings!$F$11:$F$18,$O4796))))</f>
        <v/>
      </c>
      <c r="N4796" s="53">
        <f>IF(K4796="","",K4796-L4796-M4796-N($I4796)-$P4796*N(Settings!$D$20))</f>
        <v/>
      </c>
      <c r="O4796">
        <f>IF($C4796="",0,IFERROR(MATCH($C4796,Settings!$D$11:$D$18,0),0))</f>
        <v/>
      </c>
      <c r="P4796">
        <f>IF(LOWER(TRIM($J4796&amp;""))="x",1,0)</f>
        <v/>
      </c>
    </row>
    <row r="4797">
      <c r="A4797" s="49" t="n"/>
      <c r="B4797" s="50" t="n"/>
      <c r="C4797" s="50" t="n"/>
      <c r="D4797" s="50" t="n"/>
      <c r="E4797" s="50" t="n"/>
      <c r="F4797" s="51" t="n"/>
      <c r="G4797" s="51" t="n"/>
      <c r="H4797" s="51" t="n"/>
      <c r="I4797" s="51" t="n"/>
      <c r="J4797" s="50" t="n"/>
      <c r="K4797" s="52">
        <f>IF(OR($A4797="",$E4797=""),"",IF($P4797=1,0,N($E4797)*N($F4797)-N($G4797)+N($H4797)))</f>
        <v/>
      </c>
      <c r="L4797" s="52">
        <f>IF(K4797="","",IF($P4797=1,0,N($E4797)*IFERROR(INDEX(Products!$D$8:$D$307,MATCH($D4797,Products!$A$8:$A$307,0)),0)))</f>
        <v/>
      </c>
      <c r="M4797" s="52">
        <f>IF(OR(K4797="",$O4797=0),IF(K4797="","",0),IF($P4797=1,0,K4797*(N(INDEX(Settings!$E$11:$E$18,$O4797))+N(INDEX(Settings!$G$11:$G$18,$O4797)))+N(INDEX(Settings!$F$11:$F$18,$O4797))))</f>
        <v/>
      </c>
      <c r="N4797" s="53">
        <f>IF(K4797="","",K4797-L4797-M4797-N($I4797)-$P4797*N(Settings!$D$20))</f>
        <v/>
      </c>
      <c r="O4797">
        <f>IF($C4797="",0,IFERROR(MATCH($C4797,Settings!$D$11:$D$18,0),0))</f>
        <v/>
      </c>
      <c r="P4797">
        <f>IF(LOWER(TRIM($J4797&amp;""))="x",1,0)</f>
        <v/>
      </c>
    </row>
    <row r="4798">
      <c r="A4798" s="49" t="n"/>
      <c r="B4798" s="50" t="n"/>
      <c r="C4798" s="50" t="n"/>
      <c r="D4798" s="50" t="n"/>
      <c r="E4798" s="50" t="n"/>
      <c r="F4798" s="51" t="n"/>
      <c r="G4798" s="51" t="n"/>
      <c r="H4798" s="51" t="n"/>
      <c r="I4798" s="51" t="n"/>
      <c r="J4798" s="50" t="n"/>
      <c r="K4798" s="52">
        <f>IF(OR($A4798="",$E4798=""),"",IF($P4798=1,0,N($E4798)*N($F4798)-N($G4798)+N($H4798)))</f>
        <v/>
      </c>
      <c r="L4798" s="52">
        <f>IF(K4798="","",IF($P4798=1,0,N($E4798)*IFERROR(INDEX(Products!$D$8:$D$307,MATCH($D4798,Products!$A$8:$A$307,0)),0)))</f>
        <v/>
      </c>
      <c r="M4798" s="52">
        <f>IF(OR(K4798="",$O4798=0),IF(K4798="","",0),IF($P4798=1,0,K4798*(N(INDEX(Settings!$E$11:$E$18,$O4798))+N(INDEX(Settings!$G$11:$G$18,$O4798)))+N(INDEX(Settings!$F$11:$F$18,$O4798))))</f>
        <v/>
      </c>
      <c r="N4798" s="53">
        <f>IF(K4798="","",K4798-L4798-M4798-N($I4798)-$P4798*N(Settings!$D$20))</f>
        <v/>
      </c>
      <c r="O4798">
        <f>IF($C4798="",0,IFERROR(MATCH($C4798,Settings!$D$11:$D$18,0),0))</f>
        <v/>
      </c>
      <c r="P4798">
        <f>IF(LOWER(TRIM($J4798&amp;""))="x",1,0)</f>
        <v/>
      </c>
    </row>
    <row r="4799">
      <c r="A4799" s="49" t="n"/>
      <c r="B4799" s="50" t="n"/>
      <c r="C4799" s="50" t="n"/>
      <c r="D4799" s="50" t="n"/>
      <c r="E4799" s="50" t="n"/>
      <c r="F4799" s="51" t="n"/>
      <c r="G4799" s="51" t="n"/>
      <c r="H4799" s="51" t="n"/>
      <c r="I4799" s="51" t="n"/>
      <c r="J4799" s="50" t="n"/>
      <c r="K4799" s="52">
        <f>IF(OR($A4799="",$E4799=""),"",IF($P4799=1,0,N($E4799)*N($F4799)-N($G4799)+N($H4799)))</f>
        <v/>
      </c>
      <c r="L4799" s="52">
        <f>IF(K4799="","",IF($P4799=1,0,N($E4799)*IFERROR(INDEX(Products!$D$8:$D$307,MATCH($D4799,Products!$A$8:$A$307,0)),0)))</f>
        <v/>
      </c>
      <c r="M4799" s="52">
        <f>IF(OR(K4799="",$O4799=0),IF(K4799="","",0),IF($P4799=1,0,K4799*(N(INDEX(Settings!$E$11:$E$18,$O4799))+N(INDEX(Settings!$G$11:$G$18,$O4799)))+N(INDEX(Settings!$F$11:$F$18,$O4799))))</f>
        <v/>
      </c>
      <c r="N4799" s="53">
        <f>IF(K4799="","",K4799-L4799-M4799-N($I4799)-$P4799*N(Settings!$D$20))</f>
        <v/>
      </c>
      <c r="O4799">
        <f>IF($C4799="",0,IFERROR(MATCH($C4799,Settings!$D$11:$D$18,0),0))</f>
        <v/>
      </c>
      <c r="P4799">
        <f>IF(LOWER(TRIM($J4799&amp;""))="x",1,0)</f>
        <v/>
      </c>
    </row>
    <row r="4800">
      <c r="A4800" s="49" t="n"/>
      <c r="B4800" s="50" t="n"/>
      <c r="C4800" s="50" t="n"/>
      <c r="D4800" s="50" t="n"/>
      <c r="E4800" s="50" t="n"/>
      <c r="F4800" s="51" t="n"/>
      <c r="G4800" s="51" t="n"/>
      <c r="H4800" s="51" t="n"/>
      <c r="I4800" s="51" t="n"/>
      <c r="J4800" s="50" t="n"/>
      <c r="K4800" s="52">
        <f>IF(OR($A4800="",$E4800=""),"",IF($P4800=1,0,N($E4800)*N($F4800)-N($G4800)+N($H4800)))</f>
        <v/>
      </c>
      <c r="L4800" s="52">
        <f>IF(K4800="","",IF($P4800=1,0,N($E4800)*IFERROR(INDEX(Products!$D$8:$D$307,MATCH($D4800,Products!$A$8:$A$307,0)),0)))</f>
        <v/>
      </c>
      <c r="M4800" s="52">
        <f>IF(OR(K4800="",$O4800=0),IF(K4800="","",0),IF($P4800=1,0,K4800*(N(INDEX(Settings!$E$11:$E$18,$O4800))+N(INDEX(Settings!$G$11:$G$18,$O4800)))+N(INDEX(Settings!$F$11:$F$18,$O4800))))</f>
        <v/>
      </c>
      <c r="N4800" s="53">
        <f>IF(K4800="","",K4800-L4800-M4800-N($I4800)-$P4800*N(Settings!$D$20))</f>
        <v/>
      </c>
      <c r="O4800">
        <f>IF($C4800="",0,IFERROR(MATCH($C4800,Settings!$D$11:$D$18,0),0))</f>
        <v/>
      </c>
      <c r="P4800">
        <f>IF(LOWER(TRIM($J4800&amp;""))="x",1,0)</f>
        <v/>
      </c>
    </row>
    <row r="4801">
      <c r="A4801" s="49" t="n"/>
      <c r="B4801" s="50" t="n"/>
      <c r="C4801" s="50" t="n"/>
      <c r="D4801" s="50" t="n"/>
      <c r="E4801" s="50" t="n"/>
      <c r="F4801" s="51" t="n"/>
      <c r="G4801" s="51" t="n"/>
      <c r="H4801" s="51" t="n"/>
      <c r="I4801" s="51" t="n"/>
      <c r="J4801" s="50" t="n"/>
      <c r="K4801" s="52">
        <f>IF(OR($A4801="",$E4801=""),"",IF($P4801=1,0,N($E4801)*N($F4801)-N($G4801)+N($H4801)))</f>
        <v/>
      </c>
      <c r="L4801" s="52">
        <f>IF(K4801="","",IF($P4801=1,0,N($E4801)*IFERROR(INDEX(Products!$D$8:$D$307,MATCH($D4801,Products!$A$8:$A$307,0)),0)))</f>
        <v/>
      </c>
      <c r="M4801" s="52">
        <f>IF(OR(K4801="",$O4801=0),IF(K4801="","",0),IF($P4801=1,0,K4801*(N(INDEX(Settings!$E$11:$E$18,$O4801))+N(INDEX(Settings!$G$11:$G$18,$O4801)))+N(INDEX(Settings!$F$11:$F$18,$O4801))))</f>
        <v/>
      </c>
      <c r="N4801" s="53">
        <f>IF(K4801="","",K4801-L4801-M4801-N($I4801)-$P4801*N(Settings!$D$20))</f>
        <v/>
      </c>
      <c r="O4801">
        <f>IF($C4801="",0,IFERROR(MATCH($C4801,Settings!$D$11:$D$18,0),0))</f>
        <v/>
      </c>
      <c r="P4801">
        <f>IF(LOWER(TRIM($J4801&amp;""))="x",1,0)</f>
        <v/>
      </c>
    </row>
    <row r="4802">
      <c r="A4802" s="49" t="n"/>
      <c r="B4802" s="50" t="n"/>
      <c r="C4802" s="50" t="n"/>
      <c r="D4802" s="50" t="n"/>
      <c r="E4802" s="50" t="n"/>
      <c r="F4802" s="51" t="n"/>
      <c r="G4802" s="51" t="n"/>
      <c r="H4802" s="51" t="n"/>
      <c r="I4802" s="51" t="n"/>
      <c r="J4802" s="50" t="n"/>
      <c r="K4802" s="52">
        <f>IF(OR($A4802="",$E4802=""),"",IF($P4802=1,0,N($E4802)*N($F4802)-N($G4802)+N($H4802)))</f>
        <v/>
      </c>
      <c r="L4802" s="52">
        <f>IF(K4802="","",IF($P4802=1,0,N($E4802)*IFERROR(INDEX(Products!$D$8:$D$307,MATCH($D4802,Products!$A$8:$A$307,0)),0)))</f>
        <v/>
      </c>
      <c r="M4802" s="52">
        <f>IF(OR(K4802="",$O4802=0),IF(K4802="","",0),IF($P4802=1,0,K4802*(N(INDEX(Settings!$E$11:$E$18,$O4802))+N(INDEX(Settings!$G$11:$G$18,$O4802)))+N(INDEX(Settings!$F$11:$F$18,$O4802))))</f>
        <v/>
      </c>
      <c r="N4802" s="53">
        <f>IF(K4802="","",K4802-L4802-M4802-N($I4802)-$P4802*N(Settings!$D$20))</f>
        <v/>
      </c>
      <c r="O4802">
        <f>IF($C4802="",0,IFERROR(MATCH($C4802,Settings!$D$11:$D$18,0),0))</f>
        <v/>
      </c>
      <c r="P4802">
        <f>IF(LOWER(TRIM($J4802&amp;""))="x",1,0)</f>
        <v/>
      </c>
    </row>
    <row r="4803">
      <c r="A4803" s="49" t="n"/>
      <c r="B4803" s="50" t="n"/>
      <c r="C4803" s="50" t="n"/>
      <c r="D4803" s="50" t="n"/>
      <c r="E4803" s="50" t="n"/>
      <c r="F4803" s="51" t="n"/>
      <c r="G4803" s="51" t="n"/>
      <c r="H4803" s="51" t="n"/>
      <c r="I4803" s="51" t="n"/>
      <c r="J4803" s="50" t="n"/>
      <c r="K4803" s="52">
        <f>IF(OR($A4803="",$E4803=""),"",IF($P4803=1,0,N($E4803)*N($F4803)-N($G4803)+N($H4803)))</f>
        <v/>
      </c>
      <c r="L4803" s="52">
        <f>IF(K4803="","",IF($P4803=1,0,N($E4803)*IFERROR(INDEX(Products!$D$8:$D$307,MATCH($D4803,Products!$A$8:$A$307,0)),0)))</f>
        <v/>
      </c>
      <c r="M4803" s="52">
        <f>IF(OR(K4803="",$O4803=0),IF(K4803="","",0),IF($P4803=1,0,K4803*(N(INDEX(Settings!$E$11:$E$18,$O4803))+N(INDEX(Settings!$G$11:$G$18,$O4803)))+N(INDEX(Settings!$F$11:$F$18,$O4803))))</f>
        <v/>
      </c>
      <c r="N4803" s="53">
        <f>IF(K4803="","",K4803-L4803-M4803-N($I4803)-$P4803*N(Settings!$D$20))</f>
        <v/>
      </c>
      <c r="O4803">
        <f>IF($C4803="",0,IFERROR(MATCH($C4803,Settings!$D$11:$D$18,0),0))</f>
        <v/>
      </c>
      <c r="P4803">
        <f>IF(LOWER(TRIM($J4803&amp;""))="x",1,0)</f>
        <v/>
      </c>
    </row>
    <row r="4804">
      <c r="A4804" s="49" t="n"/>
      <c r="B4804" s="50" t="n"/>
      <c r="C4804" s="50" t="n"/>
      <c r="D4804" s="50" t="n"/>
      <c r="E4804" s="50" t="n"/>
      <c r="F4804" s="51" t="n"/>
      <c r="G4804" s="51" t="n"/>
      <c r="H4804" s="51" t="n"/>
      <c r="I4804" s="51" t="n"/>
      <c r="J4804" s="50" t="n"/>
      <c r="K4804" s="52">
        <f>IF(OR($A4804="",$E4804=""),"",IF($P4804=1,0,N($E4804)*N($F4804)-N($G4804)+N($H4804)))</f>
        <v/>
      </c>
      <c r="L4804" s="52">
        <f>IF(K4804="","",IF($P4804=1,0,N($E4804)*IFERROR(INDEX(Products!$D$8:$D$307,MATCH($D4804,Products!$A$8:$A$307,0)),0)))</f>
        <v/>
      </c>
      <c r="M4804" s="52">
        <f>IF(OR(K4804="",$O4804=0),IF(K4804="","",0),IF($P4804=1,0,K4804*(N(INDEX(Settings!$E$11:$E$18,$O4804))+N(INDEX(Settings!$G$11:$G$18,$O4804)))+N(INDEX(Settings!$F$11:$F$18,$O4804))))</f>
        <v/>
      </c>
      <c r="N4804" s="53">
        <f>IF(K4804="","",K4804-L4804-M4804-N($I4804)-$P4804*N(Settings!$D$20))</f>
        <v/>
      </c>
      <c r="O4804">
        <f>IF($C4804="",0,IFERROR(MATCH($C4804,Settings!$D$11:$D$18,0),0))</f>
        <v/>
      </c>
      <c r="P4804">
        <f>IF(LOWER(TRIM($J4804&amp;""))="x",1,0)</f>
        <v/>
      </c>
    </row>
    <row r="4805">
      <c r="A4805" s="49" t="n"/>
      <c r="B4805" s="50" t="n"/>
      <c r="C4805" s="50" t="n"/>
      <c r="D4805" s="50" t="n"/>
      <c r="E4805" s="50" t="n"/>
      <c r="F4805" s="51" t="n"/>
      <c r="G4805" s="51" t="n"/>
      <c r="H4805" s="51" t="n"/>
      <c r="I4805" s="51" t="n"/>
      <c r="J4805" s="50" t="n"/>
      <c r="K4805" s="52">
        <f>IF(OR($A4805="",$E4805=""),"",IF($P4805=1,0,N($E4805)*N($F4805)-N($G4805)+N($H4805)))</f>
        <v/>
      </c>
      <c r="L4805" s="52">
        <f>IF(K4805="","",IF($P4805=1,0,N($E4805)*IFERROR(INDEX(Products!$D$8:$D$307,MATCH($D4805,Products!$A$8:$A$307,0)),0)))</f>
        <v/>
      </c>
      <c r="M4805" s="52">
        <f>IF(OR(K4805="",$O4805=0),IF(K4805="","",0),IF($P4805=1,0,K4805*(N(INDEX(Settings!$E$11:$E$18,$O4805))+N(INDEX(Settings!$G$11:$G$18,$O4805)))+N(INDEX(Settings!$F$11:$F$18,$O4805))))</f>
        <v/>
      </c>
      <c r="N4805" s="53">
        <f>IF(K4805="","",K4805-L4805-M4805-N($I4805)-$P4805*N(Settings!$D$20))</f>
        <v/>
      </c>
      <c r="O4805">
        <f>IF($C4805="",0,IFERROR(MATCH($C4805,Settings!$D$11:$D$18,0),0))</f>
        <v/>
      </c>
      <c r="P4805">
        <f>IF(LOWER(TRIM($J4805&amp;""))="x",1,0)</f>
        <v/>
      </c>
    </row>
    <row r="4806">
      <c r="A4806" s="49" t="n"/>
      <c r="B4806" s="50" t="n"/>
      <c r="C4806" s="50" t="n"/>
      <c r="D4806" s="50" t="n"/>
      <c r="E4806" s="50" t="n"/>
      <c r="F4806" s="51" t="n"/>
      <c r="G4806" s="51" t="n"/>
      <c r="H4806" s="51" t="n"/>
      <c r="I4806" s="51" t="n"/>
      <c r="J4806" s="50" t="n"/>
      <c r="K4806" s="52">
        <f>IF(OR($A4806="",$E4806=""),"",IF($P4806=1,0,N($E4806)*N($F4806)-N($G4806)+N($H4806)))</f>
        <v/>
      </c>
      <c r="L4806" s="52">
        <f>IF(K4806="","",IF($P4806=1,0,N($E4806)*IFERROR(INDEX(Products!$D$8:$D$307,MATCH($D4806,Products!$A$8:$A$307,0)),0)))</f>
        <v/>
      </c>
      <c r="M4806" s="52">
        <f>IF(OR(K4806="",$O4806=0),IF(K4806="","",0),IF($P4806=1,0,K4806*(N(INDEX(Settings!$E$11:$E$18,$O4806))+N(INDEX(Settings!$G$11:$G$18,$O4806)))+N(INDEX(Settings!$F$11:$F$18,$O4806))))</f>
        <v/>
      </c>
      <c r="N4806" s="53">
        <f>IF(K4806="","",K4806-L4806-M4806-N($I4806)-$P4806*N(Settings!$D$20))</f>
        <v/>
      </c>
      <c r="O4806">
        <f>IF($C4806="",0,IFERROR(MATCH($C4806,Settings!$D$11:$D$18,0),0))</f>
        <v/>
      </c>
      <c r="P4806">
        <f>IF(LOWER(TRIM($J4806&amp;""))="x",1,0)</f>
        <v/>
      </c>
    </row>
    <row r="4807">
      <c r="A4807" s="49" t="n"/>
      <c r="B4807" s="50" t="n"/>
      <c r="C4807" s="50" t="n"/>
      <c r="D4807" s="50" t="n"/>
      <c r="E4807" s="50" t="n"/>
      <c r="F4807" s="51" t="n"/>
      <c r="G4807" s="51" t="n"/>
      <c r="H4807" s="51" t="n"/>
      <c r="I4807" s="51" t="n"/>
      <c r="J4807" s="50" t="n"/>
      <c r="K4807" s="52">
        <f>IF(OR($A4807="",$E4807=""),"",IF($P4807=1,0,N($E4807)*N($F4807)-N($G4807)+N($H4807)))</f>
        <v/>
      </c>
      <c r="L4807" s="52">
        <f>IF(K4807="","",IF($P4807=1,0,N($E4807)*IFERROR(INDEX(Products!$D$8:$D$307,MATCH($D4807,Products!$A$8:$A$307,0)),0)))</f>
        <v/>
      </c>
      <c r="M4807" s="52">
        <f>IF(OR(K4807="",$O4807=0),IF(K4807="","",0),IF($P4807=1,0,K4807*(N(INDEX(Settings!$E$11:$E$18,$O4807))+N(INDEX(Settings!$G$11:$G$18,$O4807)))+N(INDEX(Settings!$F$11:$F$18,$O4807))))</f>
        <v/>
      </c>
      <c r="N4807" s="53">
        <f>IF(K4807="","",K4807-L4807-M4807-N($I4807)-$P4807*N(Settings!$D$20))</f>
        <v/>
      </c>
      <c r="O4807">
        <f>IF($C4807="",0,IFERROR(MATCH($C4807,Settings!$D$11:$D$18,0),0))</f>
        <v/>
      </c>
      <c r="P4807">
        <f>IF(LOWER(TRIM($J4807&amp;""))="x",1,0)</f>
        <v/>
      </c>
    </row>
    <row r="4808">
      <c r="A4808" s="49" t="n"/>
      <c r="B4808" s="50" t="n"/>
      <c r="C4808" s="50" t="n"/>
      <c r="D4808" s="50" t="n"/>
      <c r="E4808" s="50" t="n"/>
      <c r="F4808" s="51" t="n"/>
      <c r="G4808" s="51" t="n"/>
      <c r="H4808" s="51" t="n"/>
      <c r="I4808" s="51" t="n"/>
      <c r="J4808" s="50" t="n"/>
      <c r="K4808" s="52">
        <f>IF(OR($A4808="",$E4808=""),"",IF($P4808=1,0,N($E4808)*N($F4808)-N($G4808)+N($H4808)))</f>
        <v/>
      </c>
      <c r="L4808" s="52">
        <f>IF(K4808="","",IF($P4808=1,0,N($E4808)*IFERROR(INDEX(Products!$D$8:$D$307,MATCH($D4808,Products!$A$8:$A$307,0)),0)))</f>
        <v/>
      </c>
      <c r="M4808" s="52">
        <f>IF(OR(K4808="",$O4808=0),IF(K4808="","",0),IF($P4808=1,0,K4808*(N(INDEX(Settings!$E$11:$E$18,$O4808))+N(INDEX(Settings!$G$11:$G$18,$O4808)))+N(INDEX(Settings!$F$11:$F$18,$O4808))))</f>
        <v/>
      </c>
      <c r="N4808" s="53">
        <f>IF(K4808="","",K4808-L4808-M4808-N($I4808)-$P4808*N(Settings!$D$20))</f>
        <v/>
      </c>
      <c r="O4808">
        <f>IF($C4808="",0,IFERROR(MATCH($C4808,Settings!$D$11:$D$18,0),0))</f>
        <v/>
      </c>
      <c r="P4808">
        <f>IF(LOWER(TRIM($J4808&amp;""))="x",1,0)</f>
        <v/>
      </c>
    </row>
    <row r="4809">
      <c r="A4809" s="49" t="n"/>
      <c r="B4809" s="50" t="n"/>
      <c r="C4809" s="50" t="n"/>
      <c r="D4809" s="50" t="n"/>
      <c r="E4809" s="50" t="n"/>
      <c r="F4809" s="51" t="n"/>
      <c r="G4809" s="51" t="n"/>
      <c r="H4809" s="51" t="n"/>
      <c r="I4809" s="51" t="n"/>
      <c r="J4809" s="50" t="n"/>
      <c r="K4809" s="52">
        <f>IF(OR($A4809="",$E4809=""),"",IF($P4809=1,0,N($E4809)*N($F4809)-N($G4809)+N($H4809)))</f>
        <v/>
      </c>
      <c r="L4809" s="52">
        <f>IF(K4809="","",IF($P4809=1,0,N($E4809)*IFERROR(INDEX(Products!$D$8:$D$307,MATCH($D4809,Products!$A$8:$A$307,0)),0)))</f>
        <v/>
      </c>
      <c r="M4809" s="52">
        <f>IF(OR(K4809="",$O4809=0),IF(K4809="","",0),IF($P4809=1,0,K4809*(N(INDEX(Settings!$E$11:$E$18,$O4809))+N(INDEX(Settings!$G$11:$G$18,$O4809)))+N(INDEX(Settings!$F$11:$F$18,$O4809))))</f>
        <v/>
      </c>
      <c r="N4809" s="53">
        <f>IF(K4809="","",K4809-L4809-M4809-N($I4809)-$P4809*N(Settings!$D$20))</f>
        <v/>
      </c>
      <c r="O4809">
        <f>IF($C4809="",0,IFERROR(MATCH($C4809,Settings!$D$11:$D$18,0),0))</f>
        <v/>
      </c>
      <c r="P4809">
        <f>IF(LOWER(TRIM($J4809&amp;""))="x",1,0)</f>
        <v/>
      </c>
    </row>
    <row r="4810">
      <c r="A4810" s="49" t="n"/>
      <c r="B4810" s="50" t="n"/>
      <c r="C4810" s="50" t="n"/>
      <c r="D4810" s="50" t="n"/>
      <c r="E4810" s="50" t="n"/>
      <c r="F4810" s="51" t="n"/>
      <c r="G4810" s="51" t="n"/>
      <c r="H4810" s="51" t="n"/>
      <c r="I4810" s="51" t="n"/>
      <c r="J4810" s="50" t="n"/>
      <c r="K4810" s="52">
        <f>IF(OR($A4810="",$E4810=""),"",IF($P4810=1,0,N($E4810)*N($F4810)-N($G4810)+N($H4810)))</f>
        <v/>
      </c>
      <c r="L4810" s="52">
        <f>IF(K4810="","",IF($P4810=1,0,N($E4810)*IFERROR(INDEX(Products!$D$8:$D$307,MATCH($D4810,Products!$A$8:$A$307,0)),0)))</f>
        <v/>
      </c>
      <c r="M4810" s="52">
        <f>IF(OR(K4810="",$O4810=0),IF(K4810="","",0),IF($P4810=1,0,K4810*(N(INDEX(Settings!$E$11:$E$18,$O4810))+N(INDEX(Settings!$G$11:$G$18,$O4810)))+N(INDEX(Settings!$F$11:$F$18,$O4810))))</f>
        <v/>
      </c>
      <c r="N4810" s="53">
        <f>IF(K4810="","",K4810-L4810-M4810-N($I4810)-$P4810*N(Settings!$D$20))</f>
        <v/>
      </c>
      <c r="O4810">
        <f>IF($C4810="",0,IFERROR(MATCH($C4810,Settings!$D$11:$D$18,0),0))</f>
        <v/>
      </c>
      <c r="P4810">
        <f>IF(LOWER(TRIM($J4810&amp;""))="x",1,0)</f>
        <v/>
      </c>
    </row>
    <row r="4811">
      <c r="A4811" s="49" t="n"/>
      <c r="B4811" s="50" t="n"/>
      <c r="C4811" s="50" t="n"/>
      <c r="D4811" s="50" t="n"/>
      <c r="E4811" s="50" t="n"/>
      <c r="F4811" s="51" t="n"/>
      <c r="G4811" s="51" t="n"/>
      <c r="H4811" s="51" t="n"/>
      <c r="I4811" s="51" t="n"/>
      <c r="J4811" s="50" t="n"/>
      <c r="K4811" s="52">
        <f>IF(OR($A4811="",$E4811=""),"",IF($P4811=1,0,N($E4811)*N($F4811)-N($G4811)+N($H4811)))</f>
        <v/>
      </c>
      <c r="L4811" s="52">
        <f>IF(K4811="","",IF($P4811=1,0,N($E4811)*IFERROR(INDEX(Products!$D$8:$D$307,MATCH($D4811,Products!$A$8:$A$307,0)),0)))</f>
        <v/>
      </c>
      <c r="M4811" s="52">
        <f>IF(OR(K4811="",$O4811=0),IF(K4811="","",0),IF($P4811=1,0,K4811*(N(INDEX(Settings!$E$11:$E$18,$O4811))+N(INDEX(Settings!$G$11:$G$18,$O4811)))+N(INDEX(Settings!$F$11:$F$18,$O4811))))</f>
        <v/>
      </c>
      <c r="N4811" s="53">
        <f>IF(K4811="","",K4811-L4811-M4811-N($I4811)-$P4811*N(Settings!$D$20))</f>
        <v/>
      </c>
      <c r="O4811">
        <f>IF($C4811="",0,IFERROR(MATCH($C4811,Settings!$D$11:$D$18,0),0))</f>
        <v/>
      </c>
      <c r="P4811">
        <f>IF(LOWER(TRIM($J4811&amp;""))="x",1,0)</f>
        <v/>
      </c>
    </row>
    <row r="4812">
      <c r="A4812" s="49" t="n"/>
      <c r="B4812" s="50" t="n"/>
      <c r="C4812" s="50" t="n"/>
      <c r="D4812" s="50" t="n"/>
      <c r="E4812" s="50" t="n"/>
      <c r="F4812" s="51" t="n"/>
      <c r="G4812" s="51" t="n"/>
      <c r="H4812" s="51" t="n"/>
      <c r="I4812" s="51" t="n"/>
      <c r="J4812" s="50" t="n"/>
      <c r="K4812" s="52">
        <f>IF(OR($A4812="",$E4812=""),"",IF($P4812=1,0,N($E4812)*N($F4812)-N($G4812)+N($H4812)))</f>
        <v/>
      </c>
      <c r="L4812" s="52">
        <f>IF(K4812="","",IF($P4812=1,0,N($E4812)*IFERROR(INDEX(Products!$D$8:$D$307,MATCH($D4812,Products!$A$8:$A$307,0)),0)))</f>
        <v/>
      </c>
      <c r="M4812" s="52">
        <f>IF(OR(K4812="",$O4812=0),IF(K4812="","",0),IF($P4812=1,0,K4812*(N(INDEX(Settings!$E$11:$E$18,$O4812))+N(INDEX(Settings!$G$11:$G$18,$O4812)))+N(INDEX(Settings!$F$11:$F$18,$O4812))))</f>
        <v/>
      </c>
      <c r="N4812" s="53">
        <f>IF(K4812="","",K4812-L4812-M4812-N($I4812)-$P4812*N(Settings!$D$20))</f>
        <v/>
      </c>
      <c r="O4812">
        <f>IF($C4812="",0,IFERROR(MATCH($C4812,Settings!$D$11:$D$18,0),0))</f>
        <v/>
      </c>
      <c r="P4812">
        <f>IF(LOWER(TRIM($J4812&amp;""))="x",1,0)</f>
        <v/>
      </c>
    </row>
    <row r="4813">
      <c r="A4813" s="49" t="n"/>
      <c r="B4813" s="50" t="n"/>
      <c r="C4813" s="50" t="n"/>
      <c r="D4813" s="50" t="n"/>
      <c r="E4813" s="50" t="n"/>
      <c r="F4813" s="51" t="n"/>
      <c r="G4813" s="51" t="n"/>
      <c r="H4813" s="51" t="n"/>
      <c r="I4813" s="51" t="n"/>
      <c r="J4813" s="50" t="n"/>
      <c r="K4813" s="52">
        <f>IF(OR($A4813="",$E4813=""),"",IF($P4813=1,0,N($E4813)*N($F4813)-N($G4813)+N($H4813)))</f>
        <v/>
      </c>
      <c r="L4813" s="52">
        <f>IF(K4813="","",IF($P4813=1,0,N($E4813)*IFERROR(INDEX(Products!$D$8:$D$307,MATCH($D4813,Products!$A$8:$A$307,0)),0)))</f>
        <v/>
      </c>
      <c r="M4813" s="52">
        <f>IF(OR(K4813="",$O4813=0),IF(K4813="","",0),IF($P4813=1,0,K4813*(N(INDEX(Settings!$E$11:$E$18,$O4813))+N(INDEX(Settings!$G$11:$G$18,$O4813)))+N(INDEX(Settings!$F$11:$F$18,$O4813))))</f>
        <v/>
      </c>
      <c r="N4813" s="53">
        <f>IF(K4813="","",K4813-L4813-M4813-N($I4813)-$P4813*N(Settings!$D$20))</f>
        <v/>
      </c>
      <c r="O4813">
        <f>IF($C4813="",0,IFERROR(MATCH($C4813,Settings!$D$11:$D$18,0),0))</f>
        <v/>
      </c>
      <c r="P4813">
        <f>IF(LOWER(TRIM($J4813&amp;""))="x",1,0)</f>
        <v/>
      </c>
    </row>
    <row r="4814">
      <c r="A4814" s="49" t="n"/>
      <c r="B4814" s="50" t="n"/>
      <c r="C4814" s="50" t="n"/>
      <c r="D4814" s="50" t="n"/>
      <c r="E4814" s="50" t="n"/>
      <c r="F4814" s="51" t="n"/>
      <c r="G4814" s="51" t="n"/>
      <c r="H4814" s="51" t="n"/>
      <c r="I4814" s="51" t="n"/>
      <c r="J4814" s="50" t="n"/>
      <c r="K4814" s="52">
        <f>IF(OR($A4814="",$E4814=""),"",IF($P4814=1,0,N($E4814)*N($F4814)-N($G4814)+N($H4814)))</f>
        <v/>
      </c>
      <c r="L4814" s="52">
        <f>IF(K4814="","",IF($P4814=1,0,N($E4814)*IFERROR(INDEX(Products!$D$8:$D$307,MATCH($D4814,Products!$A$8:$A$307,0)),0)))</f>
        <v/>
      </c>
      <c r="M4814" s="52">
        <f>IF(OR(K4814="",$O4814=0),IF(K4814="","",0),IF($P4814=1,0,K4814*(N(INDEX(Settings!$E$11:$E$18,$O4814))+N(INDEX(Settings!$G$11:$G$18,$O4814)))+N(INDEX(Settings!$F$11:$F$18,$O4814))))</f>
        <v/>
      </c>
      <c r="N4814" s="53">
        <f>IF(K4814="","",K4814-L4814-M4814-N($I4814)-$P4814*N(Settings!$D$20))</f>
        <v/>
      </c>
      <c r="O4814">
        <f>IF($C4814="",0,IFERROR(MATCH($C4814,Settings!$D$11:$D$18,0),0))</f>
        <v/>
      </c>
      <c r="P4814">
        <f>IF(LOWER(TRIM($J4814&amp;""))="x",1,0)</f>
        <v/>
      </c>
    </row>
    <row r="4815">
      <c r="A4815" s="49" t="n"/>
      <c r="B4815" s="50" t="n"/>
      <c r="C4815" s="50" t="n"/>
      <c r="D4815" s="50" t="n"/>
      <c r="E4815" s="50" t="n"/>
      <c r="F4815" s="51" t="n"/>
      <c r="G4815" s="51" t="n"/>
      <c r="H4815" s="51" t="n"/>
      <c r="I4815" s="51" t="n"/>
      <c r="J4815" s="50" t="n"/>
      <c r="K4815" s="52">
        <f>IF(OR($A4815="",$E4815=""),"",IF($P4815=1,0,N($E4815)*N($F4815)-N($G4815)+N($H4815)))</f>
        <v/>
      </c>
      <c r="L4815" s="52">
        <f>IF(K4815="","",IF($P4815=1,0,N($E4815)*IFERROR(INDEX(Products!$D$8:$D$307,MATCH($D4815,Products!$A$8:$A$307,0)),0)))</f>
        <v/>
      </c>
      <c r="M4815" s="52">
        <f>IF(OR(K4815="",$O4815=0),IF(K4815="","",0),IF($P4815=1,0,K4815*(N(INDEX(Settings!$E$11:$E$18,$O4815))+N(INDEX(Settings!$G$11:$G$18,$O4815)))+N(INDEX(Settings!$F$11:$F$18,$O4815))))</f>
        <v/>
      </c>
      <c r="N4815" s="53">
        <f>IF(K4815="","",K4815-L4815-M4815-N($I4815)-$P4815*N(Settings!$D$20))</f>
        <v/>
      </c>
      <c r="O4815">
        <f>IF($C4815="",0,IFERROR(MATCH($C4815,Settings!$D$11:$D$18,0),0))</f>
        <v/>
      </c>
      <c r="P4815">
        <f>IF(LOWER(TRIM($J4815&amp;""))="x",1,0)</f>
        <v/>
      </c>
    </row>
    <row r="4816">
      <c r="A4816" s="49" t="n"/>
      <c r="B4816" s="50" t="n"/>
      <c r="C4816" s="50" t="n"/>
      <c r="D4816" s="50" t="n"/>
      <c r="E4816" s="50" t="n"/>
      <c r="F4816" s="51" t="n"/>
      <c r="G4816" s="51" t="n"/>
      <c r="H4816" s="51" t="n"/>
      <c r="I4816" s="51" t="n"/>
      <c r="J4816" s="50" t="n"/>
      <c r="K4816" s="52">
        <f>IF(OR($A4816="",$E4816=""),"",IF($P4816=1,0,N($E4816)*N($F4816)-N($G4816)+N($H4816)))</f>
        <v/>
      </c>
      <c r="L4816" s="52">
        <f>IF(K4816="","",IF($P4816=1,0,N($E4816)*IFERROR(INDEX(Products!$D$8:$D$307,MATCH($D4816,Products!$A$8:$A$307,0)),0)))</f>
        <v/>
      </c>
      <c r="M4816" s="52">
        <f>IF(OR(K4816="",$O4816=0),IF(K4816="","",0),IF($P4816=1,0,K4816*(N(INDEX(Settings!$E$11:$E$18,$O4816))+N(INDEX(Settings!$G$11:$G$18,$O4816)))+N(INDEX(Settings!$F$11:$F$18,$O4816))))</f>
        <v/>
      </c>
      <c r="N4816" s="53">
        <f>IF(K4816="","",K4816-L4816-M4816-N($I4816)-$P4816*N(Settings!$D$20))</f>
        <v/>
      </c>
      <c r="O4816">
        <f>IF($C4816="",0,IFERROR(MATCH($C4816,Settings!$D$11:$D$18,0),0))</f>
        <v/>
      </c>
      <c r="P4816">
        <f>IF(LOWER(TRIM($J4816&amp;""))="x",1,0)</f>
        <v/>
      </c>
    </row>
    <row r="4817">
      <c r="A4817" s="49" t="n"/>
      <c r="B4817" s="50" t="n"/>
      <c r="C4817" s="50" t="n"/>
      <c r="D4817" s="50" t="n"/>
      <c r="E4817" s="50" t="n"/>
      <c r="F4817" s="51" t="n"/>
      <c r="G4817" s="51" t="n"/>
      <c r="H4817" s="51" t="n"/>
      <c r="I4817" s="51" t="n"/>
      <c r="J4817" s="50" t="n"/>
      <c r="K4817" s="52">
        <f>IF(OR($A4817="",$E4817=""),"",IF($P4817=1,0,N($E4817)*N($F4817)-N($G4817)+N($H4817)))</f>
        <v/>
      </c>
      <c r="L4817" s="52">
        <f>IF(K4817="","",IF($P4817=1,0,N($E4817)*IFERROR(INDEX(Products!$D$8:$D$307,MATCH($D4817,Products!$A$8:$A$307,0)),0)))</f>
        <v/>
      </c>
      <c r="M4817" s="52">
        <f>IF(OR(K4817="",$O4817=0),IF(K4817="","",0),IF($P4817=1,0,K4817*(N(INDEX(Settings!$E$11:$E$18,$O4817))+N(INDEX(Settings!$G$11:$G$18,$O4817)))+N(INDEX(Settings!$F$11:$F$18,$O4817))))</f>
        <v/>
      </c>
      <c r="N4817" s="53">
        <f>IF(K4817="","",K4817-L4817-M4817-N($I4817)-$P4817*N(Settings!$D$20))</f>
        <v/>
      </c>
      <c r="O4817">
        <f>IF($C4817="",0,IFERROR(MATCH($C4817,Settings!$D$11:$D$18,0),0))</f>
        <v/>
      </c>
      <c r="P4817">
        <f>IF(LOWER(TRIM($J4817&amp;""))="x",1,0)</f>
        <v/>
      </c>
    </row>
    <row r="4818">
      <c r="A4818" s="49" t="n"/>
      <c r="B4818" s="50" t="n"/>
      <c r="C4818" s="50" t="n"/>
      <c r="D4818" s="50" t="n"/>
      <c r="E4818" s="50" t="n"/>
      <c r="F4818" s="51" t="n"/>
      <c r="G4818" s="51" t="n"/>
      <c r="H4818" s="51" t="n"/>
      <c r="I4818" s="51" t="n"/>
      <c r="J4818" s="50" t="n"/>
      <c r="K4818" s="52">
        <f>IF(OR($A4818="",$E4818=""),"",IF($P4818=1,0,N($E4818)*N($F4818)-N($G4818)+N($H4818)))</f>
        <v/>
      </c>
      <c r="L4818" s="52">
        <f>IF(K4818="","",IF($P4818=1,0,N($E4818)*IFERROR(INDEX(Products!$D$8:$D$307,MATCH($D4818,Products!$A$8:$A$307,0)),0)))</f>
        <v/>
      </c>
      <c r="M4818" s="52">
        <f>IF(OR(K4818="",$O4818=0),IF(K4818="","",0),IF($P4818=1,0,K4818*(N(INDEX(Settings!$E$11:$E$18,$O4818))+N(INDEX(Settings!$G$11:$G$18,$O4818)))+N(INDEX(Settings!$F$11:$F$18,$O4818))))</f>
        <v/>
      </c>
      <c r="N4818" s="53">
        <f>IF(K4818="","",K4818-L4818-M4818-N($I4818)-$P4818*N(Settings!$D$20))</f>
        <v/>
      </c>
      <c r="O4818">
        <f>IF($C4818="",0,IFERROR(MATCH($C4818,Settings!$D$11:$D$18,0),0))</f>
        <v/>
      </c>
      <c r="P4818">
        <f>IF(LOWER(TRIM($J4818&amp;""))="x",1,0)</f>
        <v/>
      </c>
    </row>
    <row r="4819">
      <c r="A4819" s="49" t="n"/>
      <c r="B4819" s="50" t="n"/>
      <c r="C4819" s="50" t="n"/>
      <c r="D4819" s="50" t="n"/>
      <c r="E4819" s="50" t="n"/>
      <c r="F4819" s="51" t="n"/>
      <c r="G4819" s="51" t="n"/>
      <c r="H4819" s="51" t="n"/>
      <c r="I4819" s="51" t="n"/>
      <c r="J4819" s="50" t="n"/>
      <c r="K4819" s="52">
        <f>IF(OR($A4819="",$E4819=""),"",IF($P4819=1,0,N($E4819)*N($F4819)-N($G4819)+N($H4819)))</f>
        <v/>
      </c>
      <c r="L4819" s="52">
        <f>IF(K4819="","",IF($P4819=1,0,N($E4819)*IFERROR(INDEX(Products!$D$8:$D$307,MATCH($D4819,Products!$A$8:$A$307,0)),0)))</f>
        <v/>
      </c>
      <c r="M4819" s="52">
        <f>IF(OR(K4819="",$O4819=0),IF(K4819="","",0),IF($P4819=1,0,K4819*(N(INDEX(Settings!$E$11:$E$18,$O4819))+N(INDEX(Settings!$G$11:$G$18,$O4819)))+N(INDEX(Settings!$F$11:$F$18,$O4819))))</f>
        <v/>
      </c>
      <c r="N4819" s="53">
        <f>IF(K4819="","",K4819-L4819-M4819-N($I4819)-$P4819*N(Settings!$D$20))</f>
        <v/>
      </c>
      <c r="O4819">
        <f>IF($C4819="",0,IFERROR(MATCH($C4819,Settings!$D$11:$D$18,0),0))</f>
        <v/>
      </c>
      <c r="P4819">
        <f>IF(LOWER(TRIM($J4819&amp;""))="x",1,0)</f>
        <v/>
      </c>
    </row>
    <row r="4820">
      <c r="A4820" s="49" t="n"/>
      <c r="B4820" s="50" t="n"/>
      <c r="C4820" s="50" t="n"/>
      <c r="D4820" s="50" t="n"/>
      <c r="E4820" s="50" t="n"/>
      <c r="F4820" s="51" t="n"/>
      <c r="G4820" s="51" t="n"/>
      <c r="H4820" s="51" t="n"/>
      <c r="I4820" s="51" t="n"/>
      <c r="J4820" s="50" t="n"/>
      <c r="K4820" s="52">
        <f>IF(OR($A4820="",$E4820=""),"",IF($P4820=1,0,N($E4820)*N($F4820)-N($G4820)+N($H4820)))</f>
        <v/>
      </c>
      <c r="L4820" s="52">
        <f>IF(K4820="","",IF($P4820=1,0,N($E4820)*IFERROR(INDEX(Products!$D$8:$D$307,MATCH($D4820,Products!$A$8:$A$307,0)),0)))</f>
        <v/>
      </c>
      <c r="M4820" s="52">
        <f>IF(OR(K4820="",$O4820=0),IF(K4820="","",0),IF($P4820=1,0,K4820*(N(INDEX(Settings!$E$11:$E$18,$O4820))+N(INDEX(Settings!$G$11:$G$18,$O4820)))+N(INDEX(Settings!$F$11:$F$18,$O4820))))</f>
        <v/>
      </c>
      <c r="N4820" s="53">
        <f>IF(K4820="","",K4820-L4820-M4820-N($I4820)-$P4820*N(Settings!$D$20))</f>
        <v/>
      </c>
      <c r="O4820">
        <f>IF($C4820="",0,IFERROR(MATCH($C4820,Settings!$D$11:$D$18,0),0))</f>
        <v/>
      </c>
      <c r="P4820">
        <f>IF(LOWER(TRIM($J4820&amp;""))="x",1,0)</f>
        <v/>
      </c>
    </row>
    <row r="4821">
      <c r="A4821" s="49" t="n"/>
      <c r="B4821" s="50" t="n"/>
      <c r="C4821" s="50" t="n"/>
      <c r="D4821" s="50" t="n"/>
      <c r="E4821" s="50" t="n"/>
      <c r="F4821" s="51" t="n"/>
      <c r="G4821" s="51" t="n"/>
      <c r="H4821" s="51" t="n"/>
      <c r="I4821" s="51" t="n"/>
      <c r="J4821" s="50" t="n"/>
      <c r="K4821" s="52">
        <f>IF(OR($A4821="",$E4821=""),"",IF($P4821=1,0,N($E4821)*N($F4821)-N($G4821)+N($H4821)))</f>
        <v/>
      </c>
      <c r="L4821" s="52">
        <f>IF(K4821="","",IF($P4821=1,0,N($E4821)*IFERROR(INDEX(Products!$D$8:$D$307,MATCH($D4821,Products!$A$8:$A$307,0)),0)))</f>
        <v/>
      </c>
      <c r="M4821" s="52">
        <f>IF(OR(K4821="",$O4821=0),IF(K4821="","",0),IF($P4821=1,0,K4821*(N(INDEX(Settings!$E$11:$E$18,$O4821))+N(INDEX(Settings!$G$11:$G$18,$O4821)))+N(INDEX(Settings!$F$11:$F$18,$O4821))))</f>
        <v/>
      </c>
      <c r="N4821" s="53">
        <f>IF(K4821="","",K4821-L4821-M4821-N($I4821)-$P4821*N(Settings!$D$20))</f>
        <v/>
      </c>
      <c r="O4821">
        <f>IF($C4821="",0,IFERROR(MATCH($C4821,Settings!$D$11:$D$18,0),0))</f>
        <v/>
      </c>
      <c r="P4821">
        <f>IF(LOWER(TRIM($J4821&amp;""))="x",1,0)</f>
        <v/>
      </c>
    </row>
    <row r="4822">
      <c r="A4822" s="49" t="n"/>
      <c r="B4822" s="50" t="n"/>
      <c r="C4822" s="50" t="n"/>
      <c r="D4822" s="50" t="n"/>
      <c r="E4822" s="50" t="n"/>
      <c r="F4822" s="51" t="n"/>
      <c r="G4822" s="51" t="n"/>
      <c r="H4822" s="51" t="n"/>
      <c r="I4822" s="51" t="n"/>
      <c r="J4822" s="50" t="n"/>
      <c r="K4822" s="52">
        <f>IF(OR($A4822="",$E4822=""),"",IF($P4822=1,0,N($E4822)*N($F4822)-N($G4822)+N($H4822)))</f>
        <v/>
      </c>
      <c r="L4822" s="52">
        <f>IF(K4822="","",IF($P4822=1,0,N($E4822)*IFERROR(INDEX(Products!$D$8:$D$307,MATCH($D4822,Products!$A$8:$A$307,0)),0)))</f>
        <v/>
      </c>
      <c r="M4822" s="52">
        <f>IF(OR(K4822="",$O4822=0),IF(K4822="","",0),IF($P4822=1,0,K4822*(N(INDEX(Settings!$E$11:$E$18,$O4822))+N(INDEX(Settings!$G$11:$G$18,$O4822)))+N(INDEX(Settings!$F$11:$F$18,$O4822))))</f>
        <v/>
      </c>
      <c r="N4822" s="53">
        <f>IF(K4822="","",K4822-L4822-M4822-N($I4822)-$P4822*N(Settings!$D$20))</f>
        <v/>
      </c>
      <c r="O4822">
        <f>IF($C4822="",0,IFERROR(MATCH($C4822,Settings!$D$11:$D$18,0),0))</f>
        <v/>
      </c>
      <c r="P4822">
        <f>IF(LOWER(TRIM($J4822&amp;""))="x",1,0)</f>
        <v/>
      </c>
    </row>
    <row r="4823">
      <c r="A4823" s="49" t="n"/>
      <c r="B4823" s="50" t="n"/>
      <c r="C4823" s="50" t="n"/>
      <c r="D4823" s="50" t="n"/>
      <c r="E4823" s="50" t="n"/>
      <c r="F4823" s="51" t="n"/>
      <c r="G4823" s="51" t="n"/>
      <c r="H4823" s="51" t="n"/>
      <c r="I4823" s="51" t="n"/>
      <c r="J4823" s="50" t="n"/>
      <c r="K4823" s="52">
        <f>IF(OR($A4823="",$E4823=""),"",IF($P4823=1,0,N($E4823)*N($F4823)-N($G4823)+N($H4823)))</f>
        <v/>
      </c>
      <c r="L4823" s="52">
        <f>IF(K4823="","",IF($P4823=1,0,N($E4823)*IFERROR(INDEX(Products!$D$8:$D$307,MATCH($D4823,Products!$A$8:$A$307,0)),0)))</f>
        <v/>
      </c>
      <c r="M4823" s="52">
        <f>IF(OR(K4823="",$O4823=0),IF(K4823="","",0),IF($P4823=1,0,K4823*(N(INDEX(Settings!$E$11:$E$18,$O4823))+N(INDEX(Settings!$G$11:$G$18,$O4823)))+N(INDEX(Settings!$F$11:$F$18,$O4823))))</f>
        <v/>
      </c>
      <c r="N4823" s="53">
        <f>IF(K4823="","",K4823-L4823-M4823-N($I4823)-$P4823*N(Settings!$D$20))</f>
        <v/>
      </c>
      <c r="O4823">
        <f>IF($C4823="",0,IFERROR(MATCH($C4823,Settings!$D$11:$D$18,0),0))</f>
        <v/>
      </c>
      <c r="P4823">
        <f>IF(LOWER(TRIM($J4823&amp;""))="x",1,0)</f>
        <v/>
      </c>
    </row>
    <row r="4824">
      <c r="A4824" s="49" t="n"/>
      <c r="B4824" s="50" t="n"/>
      <c r="C4824" s="50" t="n"/>
      <c r="D4824" s="50" t="n"/>
      <c r="E4824" s="50" t="n"/>
      <c r="F4824" s="51" t="n"/>
      <c r="G4824" s="51" t="n"/>
      <c r="H4824" s="51" t="n"/>
      <c r="I4824" s="51" t="n"/>
      <c r="J4824" s="50" t="n"/>
      <c r="K4824" s="52">
        <f>IF(OR($A4824="",$E4824=""),"",IF($P4824=1,0,N($E4824)*N($F4824)-N($G4824)+N($H4824)))</f>
        <v/>
      </c>
      <c r="L4824" s="52">
        <f>IF(K4824="","",IF($P4824=1,0,N($E4824)*IFERROR(INDEX(Products!$D$8:$D$307,MATCH($D4824,Products!$A$8:$A$307,0)),0)))</f>
        <v/>
      </c>
      <c r="M4824" s="52">
        <f>IF(OR(K4824="",$O4824=0),IF(K4824="","",0),IF($P4824=1,0,K4824*(N(INDEX(Settings!$E$11:$E$18,$O4824))+N(INDEX(Settings!$G$11:$G$18,$O4824)))+N(INDEX(Settings!$F$11:$F$18,$O4824))))</f>
        <v/>
      </c>
      <c r="N4824" s="53">
        <f>IF(K4824="","",K4824-L4824-M4824-N($I4824)-$P4824*N(Settings!$D$20))</f>
        <v/>
      </c>
      <c r="O4824">
        <f>IF($C4824="",0,IFERROR(MATCH($C4824,Settings!$D$11:$D$18,0),0))</f>
        <v/>
      </c>
      <c r="P4824">
        <f>IF(LOWER(TRIM($J4824&amp;""))="x",1,0)</f>
        <v/>
      </c>
    </row>
    <row r="4825">
      <c r="A4825" s="49" t="n"/>
      <c r="B4825" s="50" t="n"/>
      <c r="C4825" s="50" t="n"/>
      <c r="D4825" s="50" t="n"/>
      <c r="E4825" s="50" t="n"/>
      <c r="F4825" s="51" t="n"/>
      <c r="G4825" s="51" t="n"/>
      <c r="H4825" s="51" t="n"/>
      <c r="I4825" s="51" t="n"/>
      <c r="J4825" s="50" t="n"/>
      <c r="K4825" s="52">
        <f>IF(OR($A4825="",$E4825=""),"",IF($P4825=1,0,N($E4825)*N($F4825)-N($G4825)+N($H4825)))</f>
        <v/>
      </c>
      <c r="L4825" s="52">
        <f>IF(K4825="","",IF($P4825=1,0,N($E4825)*IFERROR(INDEX(Products!$D$8:$D$307,MATCH($D4825,Products!$A$8:$A$307,0)),0)))</f>
        <v/>
      </c>
      <c r="M4825" s="52">
        <f>IF(OR(K4825="",$O4825=0),IF(K4825="","",0),IF($P4825=1,0,K4825*(N(INDEX(Settings!$E$11:$E$18,$O4825))+N(INDEX(Settings!$G$11:$G$18,$O4825)))+N(INDEX(Settings!$F$11:$F$18,$O4825))))</f>
        <v/>
      </c>
      <c r="N4825" s="53">
        <f>IF(K4825="","",K4825-L4825-M4825-N($I4825)-$P4825*N(Settings!$D$20))</f>
        <v/>
      </c>
      <c r="O4825">
        <f>IF($C4825="",0,IFERROR(MATCH($C4825,Settings!$D$11:$D$18,0),0))</f>
        <v/>
      </c>
      <c r="P4825">
        <f>IF(LOWER(TRIM($J4825&amp;""))="x",1,0)</f>
        <v/>
      </c>
    </row>
    <row r="4826">
      <c r="A4826" s="49" t="n"/>
      <c r="B4826" s="50" t="n"/>
      <c r="C4826" s="50" t="n"/>
      <c r="D4826" s="50" t="n"/>
      <c r="E4826" s="50" t="n"/>
      <c r="F4826" s="51" t="n"/>
      <c r="G4826" s="51" t="n"/>
      <c r="H4826" s="51" t="n"/>
      <c r="I4826" s="51" t="n"/>
      <c r="J4826" s="50" t="n"/>
      <c r="K4826" s="52">
        <f>IF(OR($A4826="",$E4826=""),"",IF($P4826=1,0,N($E4826)*N($F4826)-N($G4826)+N($H4826)))</f>
        <v/>
      </c>
      <c r="L4826" s="52">
        <f>IF(K4826="","",IF($P4826=1,0,N($E4826)*IFERROR(INDEX(Products!$D$8:$D$307,MATCH($D4826,Products!$A$8:$A$307,0)),0)))</f>
        <v/>
      </c>
      <c r="M4826" s="52">
        <f>IF(OR(K4826="",$O4826=0),IF(K4826="","",0),IF($P4826=1,0,K4826*(N(INDEX(Settings!$E$11:$E$18,$O4826))+N(INDEX(Settings!$G$11:$G$18,$O4826)))+N(INDEX(Settings!$F$11:$F$18,$O4826))))</f>
        <v/>
      </c>
      <c r="N4826" s="53">
        <f>IF(K4826="","",K4826-L4826-M4826-N($I4826)-$P4826*N(Settings!$D$20))</f>
        <v/>
      </c>
      <c r="O4826">
        <f>IF($C4826="",0,IFERROR(MATCH($C4826,Settings!$D$11:$D$18,0),0))</f>
        <v/>
      </c>
      <c r="P4826">
        <f>IF(LOWER(TRIM($J4826&amp;""))="x",1,0)</f>
        <v/>
      </c>
    </row>
    <row r="4827">
      <c r="A4827" s="49" t="n"/>
      <c r="B4827" s="50" t="n"/>
      <c r="C4827" s="50" t="n"/>
      <c r="D4827" s="50" t="n"/>
      <c r="E4827" s="50" t="n"/>
      <c r="F4827" s="51" t="n"/>
      <c r="G4827" s="51" t="n"/>
      <c r="H4827" s="51" t="n"/>
      <c r="I4827" s="51" t="n"/>
      <c r="J4827" s="50" t="n"/>
      <c r="K4827" s="52">
        <f>IF(OR($A4827="",$E4827=""),"",IF($P4827=1,0,N($E4827)*N($F4827)-N($G4827)+N($H4827)))</f>
        <v/>
      </c>
      <c r="L4827" s="52">
        <f>IF(K4827="","",IF($P4827=1,0,N($E4827)*IFERROR(INDEX(Products!$D$8:$D$307,MATCH($D4827,Products!$A$8:$A$307,0)),0)))</f>
        <v/>
      </c>
      <c r="M4827" s="52">
        <f>IF(OR(K4827="",$O4827=0),IF(K4827="","",0),IF($P4827=1,0,K4827*(N(INDEX(Settings!$E$11:$E$18,$O4827))+N(INDEX(Settings!$G$11:$G$18,$O4827)))+N(INDEX(Settings!$F$11:$F$18,$O4827))))</f>
        <v/>
      </c>
      <c r="N4827" s="53">
        <f>IF(K4827="","",K4827-L4827-M4827-N($I4827)-$P4827*N(Settings!$D$20))</f>
        <v/>
      </c>
      <c r="O4827">
        <f>IF($C4827="",0,IFERROR(MATCH($C4827,Settings!$D$11:$D$18,0),0))</f>
        <v/>
      </c>
      <c r="P4827">
        <f>IF(LOWER(TRIM($J4827&amp;""))="x",1,0)</f>
        <v/>
      </c>
    </row>
    <row r="4828">
      <c r="A4828" s="49" t="n"/>
      <c r="B4828" s="50" t="n"/>
      <c r="C4828" s="50" t="n"/>
      <c r="D4828" s="50" t="n"/>
      <c r="E4828" s="50" t="n"/>
      <c r="F4828" s="51" t="n"/>
      <c r="G4828" s="51" t="n"/>
      <c r="H4828" s="51" t="n"/>
      <c r="I4828" s="51" t="n"/>
      <c r="J4828" s="50" t="n"/>
      <c r="K4828" s="52">
        <f>IF(OR($A4828="",$E4828=""),"",IF($P4828=1,0,N($E4828)*N($F4828)-N($G4828)+N($H4828)))</f>
        <v/>
      </c>
      <c r="L4828" s="52">
        <f>IF(K4828="","",IF($P4828=1,0,N($E4828)*IFERROR(INDEX(Products!$D$8:$D$307,MATCH($D4828,Products!$A$8:$A$307,0)),0)))</f>
        <v/>
      </c>
      <c r="M4828" s="52">
        <f>IF(OR(K4828="",$O4828=0),IF(K4828="","",0),IF($P4828=1,0,K4828*(N(INDEX(Settings!$E$11:$E$18,$O4828))+N(INDEX(Settings!$G$11:$G$18,$O4828)))+N(INDEX(Settings!$F$11:$F$18,$O4828))))</f>
        <v/>
      </c>
      <c r="N4828" s="53">
        <f>IF(K4828="","",K4828-L4828-M4828-N($I4828)-$P4828*N(Settings!$D$20))</f>
        <v/>
      </c>
      <c r="O4828">
        <f>IF($C4828="",0,IFERROR(MATCH($C4828,Settings!$D$11:$D$18,0),0))</f>
        <v/>
      </c>
      <c r="P4828">
        <f>IF(LOWER(TRIM($J4828&amp;""))="x",1,0)</f>
        <v/>
      </c>
    </row>
    <row r="4829">
      <c r="A4829" s="49" t="n"/>
      <c r="B4829" s="50" t="n"/>
      <c r="C4829" s="50" t="n"/>
      <c r="D4829" s="50" t="n"/>
      <c r="E4829" s="50" t="n"/>
      <c r="F4829" s="51" t="n"/>
      <c r="G4829" s="51" t="n"/>
      <c r="H4829" s="51" t="n"/>
      <c r="I4829" s="51" t="n"/>
      <c r="J4829" s="50" t="n"/>
      <c r="K4829" s="52">
        <f>IF(OR($A4829="",$E4829=""),"",IF($P4829=1,0,N($E4829)*N($F4829)-N($G4829)+N($H4829)))</f>
        <v/>
      </c>
      <c r="L4829" s="52">
        <f>IF(K4829="","",IF($P4829=1,0,N($E4829)*IFERROR(INDEX(Products!$D$8:$D$307,MATCH($D4829,Products!$A$8:$A$307,0)),0)))</f>
        <v/>
      </c>
      <c r="M4829" s="52">
        <f>IF(OR(K4829="",$O4829=0),IF(K4829="","",0),IF($P4829=1,0,K4829*(N(INDEX(Settings!$E$11:$E$18,$O4829))+N(INDEX(Settings!$G$11:$G$18,$O4829)))+N(INDEX(Settings!$F$11:$F$18,$O4829))))</f>
        <v/>
      </c>
      <c r="N4829" s="53">
        <f>IF(K4829="","",K4829-L4829-M4829-N($I4829)-$P4829*N(Settings!$D$20))</f>
        <v/>
      </c>
      <c r="O4829">
        <f>IF($C4829="",0,IFERROR(MATCH($C4829,Settings!$D$11:$D$18,0),0))</f>
        <v/>
      </c>
      <c r="P4829">
        <f>IF(LOWER(TRIM($J4829&amp;""))="x",1,0)</f>
        <v/>
      </c>
    </row>
    <row r="4830">
      <c r="A4830" s="49" t="n"/>
      <c r="B4830" s="50" t="n"/>
      <c r="C4830" s="50" t="n"/>
      <c r="D4830" s="50" t="n"/>
      <c r="E4830" s="50" t="n"/>
      <c r="F4830" s="51" t="n"/>
      <c r="G4830" s="51" t="n"/>
      <c r="H4830" s="51" t="n"/>
      <c r="I4830" s="51" t="n"/>
      <c r="J4830" s="50" t="n"/>
      <c r="K4830" s="52">
        <f>IF(OR($A4830="",$E4830=""),"",IF($P4830=1,0,N($E4830)*N($F4830)-N($G4830)+N($H4830)))</f>
        <v/>
      </c>
      <c r="L4830" s="52">
        <f>IF(K4830="","",IF($P4830=1,0,N($E4830)*IFERROR(INDEX(Products!$D$8:$D$307,MATCH($D4830,Products!$A$8:$A$307,0)),0)))</f>
        <v/>
      </c>
      <c r="M4830" s="52">
        <f>IF(OR(K4830="",$O4830=0),IF(K4830="","",0),IF($P4830=1,0,K4830*(N(INDEX(Settings!$E$11:$E$18,$O4830))+N(INDEX(Settings!$G$11:$G$18,$O4830)))+N(INDEX(Settings!$F$11:$F$18,$O4830))))</f>
        <v/>
      </c>
      <c r="N4830" s="53">
        <f>IF(K4830="","",K4830-L4830-M4830-N($I4830)-$P4830*N(Settings!$D$20))</f>
        <v/>
      </c>
      <c r="O4830">
        <f>IF($C4830="",0,IFERROR(MATCH($C4830,Settings!$D$11:$D$18,0),0))</f>
        <v/>
      </c>
      <c r="P4830">
        <f>IF(LOWER(TRIM($J4830&amp;""))="x",1,0)</f>
        <v/>
      </c>
    </row>
    <row r="4831">
      <c r="A4831" s="49" t="n"/>
      <c r="B4831" s="50" t="n"/>
      <c r="C4831" s="50" t="n"/>
      <c r="D4831" s="50" t="n"/>
      <c r="E4831" s="50" t="n"/>
      <c r="F4831" s="51" t="n"/>
      <c r="G4831" s="51" t="n"/>
      <c r="H4831" s="51" t="n"/>
      <c r="I4831" s="51" t="n"/>
      <c r="J4831" s="50" t="n"/>
      <c r="K4831" s="52">
        <f>IF(OR($A4831="",$E4831=""),"",IF($P4831=1,0,N($E4831)*N($F4831)-N($G4831)+N($H4831)))</f>
        <v/>
      </c>
      <c r="L4831" s="52">
        <f>IF(K4831="","",IF($P4831=1,0,N($E4831)*IFERROR(INDEX(Products!$D$8:$D$307,MATCH($D4831,Products!$A$8:$A$307,0)),0)))</f>
        <v/>
      </c>
      <c r="M4831" s="52">
        <f>IF(OR(K4831="",$O4831=0),IF(K4831="","",0),IF($P4831=1,0,K4831*(N(INDEX(Settings!$E$11:$E$18,$O4831))+N(INDEX(Settings!$G$11:$G$18,$O4831)))+N(INDEX(Settings!$F$11:$F$18,$O4831))))</f>
        <v/>
      </c>
      <c r="N4831" s="53">
        <f>IF(K4831="","",K4831-L4831-M4831-N($I4831)-$P4831*N(Settings!$D$20))</f>
        <v/>
      </c>
      <c r="O4831">
        <f>IF($C4831="",0,IFERROR(MATCH($C4831,Settings!$D$11:$D$18,0),0))</f>
        <v/>
      </c>
      <c r="P4831">
        <f>IF(LOWER(TRIM($J4831&amp;""))="x",1,0)</f>
        <v/>
      </c>
    </row>
    <row r="4832">
      <c r="A4832" s="49" t="n"/>
      <c r="B4832" s="50" t="n"/>
      <c r="C4832" s="50" t="n"/>
      <c r="D4832" s="50" t="n"/>
      <c r="E4832" s="50" t="n"/>
      <c r="F4832" s="51" t="n"/>
      <c r="G4832" s="51" t="n"/>
      <c r="H4832" s="51" t="n"/>
      <c r="I4832" s="51" t="n"/>
      <c r="J4832" s="50" t="n"/>
      <c r="K4832" s="52">
        <f>IF(OR($A4832="",$E4832=""),"",IF($P4832=1,0,N($E4832)*N($F4832)-N($G4832)+N($H4832)))</f>
        <v/>
      </c>
      <c r="L4832" s="52">
        <f>IF(K4832="","",IF($P4832=1,0,N($E4832)*IFERROR(INDEX(Products!$D$8:$D$307,MATCH($D4832,Products!$A$8:$A$307,0)),0)))</f>
        <v/>
      </c>
      <c r="M4832" s="52">
        <f>IF(OR(K4832="",$O4832=0),IF(K4832="","",0),IF($P4832=1,0,K4832*(N(INDEX(Settings!$E$11:$E$18,$O4832))+N(INDEX(Settings!$G$11:$G$18,$O4832)))+N(INDEX(Settings!$F$11:$F$18,$O4832))))</f>
        <v/>
      </c>
      <c r="N4832" s="53">
        <f>IF(K4832="","",K4832-L4832-M4832-N($I4832)-$P4832*N(Settings!$D$20))</f>
        <v/>
      </c>
      <c r="O4832">
        <f>IF($C4832="",0,IFERROR(MATCH($C4832,Settings!$D$11:$D$18,0),0))</f>
        <v/>
      </c>
      <c r="P4832">
        <f>IF(LOWER(TRIM($J4832&amp;""))="x",1,0)</f>
        <v/>
      </c>
    </row>
    <row r="4833">
      <c r="A4833" s="49" t="n"/>
      <c r="B4833" s="50" t="n"/>
      <c r="C4833" s="50" t="n"/>
      <c r="D4833" s="50" t="n"/>
      <c r="E4833" s="50" t="n"/>
      <c r="F4833" s="51" t="n"/>
      <c r="G4833" s="51" t="n"/>
      <c r="H4833" s="51" t="n"/>
      <c r="I4833" s="51" t="n"/>
      <c r="J4833" s="50" t="n"/>
      <c r="K4833" s="52">
        <f>IF(OR($A4833="",$E4833=""),"",IF($P4833=1,0,N($E4833)*N($F4833)-N($G4833)+N($H4833)))</f>
        <v/>
      </c>
      <c r="L4833" s="52">
        <f>IF(K4833="","",IF($P4833=1,0,N($E4833)*IFERROR(INDEX(Products!$D$8:$D$307,MATCH($D4833,Products!$A$8:$A$307,0)),0)))</f>
        <v/>
      </c>
      <c r="M4833" s="52">
        <f>IF(OR(K4833="",$O4833=0),IF(K4833="","",0),IF($P4833=1,0,K4833*(N(INDEX(Settings!$E$11:$E$18,$O4833))+N(INDEX(Settings!$G$11:$G$18,$O4833)))+N(INDEX(Settings!$F$11:$F$18,$O4833))))</f>
        <v/>
      </c>
      <c r="N4833" s="53">
        <f>IF(K4833="","",K4833-L4833-M4833-N($I4833)-$P4833*N(Settings!$D$20))</f>
        <v/>
      </c>
      <c r="O4833">
        <f>IF($C4833="",0,IFERROR(MATCH($C4833,Settings!$D$11:$D$18,0),0))</f>
        <v/>
      </c>
      <c r="P4833">
        <f>IF(LOWER(TRIM($J4833&amp;""))="x",1,0)</f>
        <v/>
      </c>
    </row>
    <row r="4834">
      <c r="A4834" s="49" t="n"/>
      <c r="B4834" s="50" t="n"/>
      <c r="C4834" s="50" t="n"/>
      <c r="D4834" s="50" t="n"/>
      <c r="E4834" s="50" t="n"/>
      <c r="F4834" s="51" t="n"/>
      <c r="G4834" s="51" t="n"/>
      <c r="H4834" s="51" t="n"/>
      <c r="I4834" s="51" t="n"/>
      <c r="J4834" s="50" t="n"/>
      <c r="K4834" s="52">
        <f>IF(OR($A4834="",$E4834=""),"",IF($P4834=1,0,N($E4834)*N($F4834)-N($G4834)+N($H4834)))</f>
        <v/>
      </c>
      <c r="L4834" s="52">
        <f>IF(K4834="","",IF($P4834=1,0,N($E4834)*IFERROR(INDEX(Products!$D$8:$D$307,MATCH($D4834,Products!$A$8:$A$307,0)),0)))</f>
        <v/>
      </c>
      <c r="M4834" s="52">
        <f>IF(OR(K4834="",$O4834=0),IF(K4834="","",0),IF($P4834=1,0,K4834*(N(INDEX(Settings!$E$11:$E$18,$O4834))+N(INDEX(Settings!$G$11:$G$18,$O4834)))+N(INDEX(Settings!$F$11:$F$18,$O4834))))</f>
        <v/>
      </c>
      <c r="N4834" s="53">
        <f>IF(K4834="","",K4834-L4834-M4834-N($I4834)-$P4834*N(Settings!$D$20))</f>
        <v/>
      </c>
      <c r="O4834">
        <f>IF($C4834="",0,IFERROR(MATCH($C4834,Settings!$D$11:$D$18,0),0))</f>
        <v/>
      </c>
      <c r="P4834">
        <f>IF(LOWER(TRIM($J4834&amp;""))="x",1,0)</f>
        <v/>
      </c>
    </row>
    <row r="4835">
      <c r="A4835" s="49" t="n"/>
      <c r="B4835" s="50" t="n"/>
      <c r="C4835" s="50" t="n"/>
      <c r="D4835" s="50" t="n"/>
      <c r="E4835" s="50" t="n"/>
      <c r="F4835" s="51" t="n"/>
      <c r="G4835" s="51" t="n"/>
      <c r="H4835" s="51" t="n"/>
      <c r="I4835" s="51" t="n"/>
      <c r="J4835" s="50" t="n"/>
      <c r="K4835" s="52">
        <f>IF(OR($A4835="",$E4835=""),"",IF($P4835=1,0,N($E4835)*N($F4835)-N($G4835)+N($H4835)))</f>
        <v/>
      </c>
      <c r="L4835" s="52">
        <f>IF(K4835="","",IF($P4835=1,0,N($E4835)*IFERROR(INDEX(Products!$D$8:$D$307,MATCH($D4835,Products!$A$8:$A$307,0)),0)))</f>
        <v/>
      </c>
      <c r="M4835" s="52">
        <f>IF(OR(K4835="",$O4835=0),IF(K4835="","",0),IF($P4835=1,0,K4835*(N(INDEX(Settings!$E$11:$E$18,$O4835))+N(INDEX(Settings!$G$11:$G$18,$O4835)))+N(INDEX(Settings!$F$11:$F$18,$O4835))))</f>
        <v/>
      </c>
      <c r="N4835" s="53">
        <f>IF(K4835="","",K4835-L4835-M4835-N($I4835)-$P4835*N(Settings!$D$20))</f>
        <v/>
      </c>
      <c r="O4835">
        <f>IF($C4835="",0,IFERROR(MATCH($C4835,Settings!$D$11:$D$18,0),0))</f>
        <v/>
      </c>
      <c r="P4835">
        <f>IF(LOWER(TRIM($J4835&amp;""))="x",1,0)</f>
        <v/>
      </c>
    </row>
    <row r="4836">
      <c r="A4836" s="49" t="n"/>
      <c r="B4836" s="50" t="n"/>
      <c r="C4836" s="50" t="n"/>
      <c r="D4836" s="50" t="n"/>
      <c r="E4836" s="50" t="n"/>
      <c r="F4836" s="51" t="n"/>
      <c r="G4836" s="51" t="n"/>
      <c r="H4836" s="51" t="n"/>
      <c r="I4836" s="51" t="n"/>
      <c r="J4836" s="50" t="n"/>
      <c r="K4836" s="52">
        <f>IF(OR($A4836="",$E4836=""),"",IF($P4836=1,0,N($E4836)*N($F4836)-N($G4836)+N($H4836)))</f>
        <v/>
      </c>
      <c r="L4836" s="52">
        <f>IF(K4836="","",IF($P4836=1,0,N($E4836)*IFERROR(INDEX(Products!$D$8:$D$307,MATCH($D4836,Products!$A$8:$A$307,0)),0)))</f>
        <v/>
      </c>
      <c r="M4836" s="52">
        <f>IF(OR(K4836="",$O4836=0),IF(K4836="","",0),IF($P4836=1,0,K4836*(N(INDEX(Settings!$E$11:$E$18,$O4836))+N(INDEX(Settings!$G$11:$G$18,$O4836)))+N(INDEX(Settings!$F$11:$F$18,$O4836))))</f>
        <v/>
      </c>
      <c r="N4836" s="53">
        <f>IF(K4836="","",K4836-L4836-M4836-N($I4836)-$P4836*N(Settings!$D$20))</f>
        <v/>
      </c>
      <c r="O4836">
        <f>IF($C4836="",0,IFERROR(MATCH($C4836,Settings!$D$11:$D$18,0),0))</f>
        <v/>
      </c>
      <c r="P4836">
        <f>IF(LOWER(TRIM($J4836&amp;""))="x",1,0)</f>
        <v/>
      </c>
    </row>
    <row r="4837">
      <c r="A4837" s="49" t="n"/>
      <c r="B4837" s="50" t="n"/>
      <c r="C4837" s="50" t="n"/>
      <c r="D4837" s="50" t="n"/>
      <c r="E4837" s="50" t="n"/>
      <c r="F4837" s="51" t="n"/>
      <c r="G4837" s="51" t="n"/>
      <c r="H4837" s="51" t="n"/>
      <c r="I4837" s="51" t="n"/>
      <c r="J4837" s="50" t="n"/>
      <c r="K4837" s="52">
        <f>IF(OR($A4837="",$E4837=""),"",IF($P4837=1,0,N($E4837)*N($F4837)-N($G4837)+N($H4837)))</f>
        <v/>
      </c>
      <c r="L4837" s="52">
        <f>IF(K4837="","",IF($P4837=1,0,N($E4837)*IFERROR(INDEX(Products!$D$8:$D$307,MATCH($D4837,Products!$A$8:$A$307,0)),0)))</f>
        <v/>
      </c>
      <c r="M4837" s="52">
        <f>IF(OR(K4837="",$O4837=0),IF(K4837="","",0),IF($P4837=1,0,K4837*(N(INDEX(Settings!$E$11:$E$18,$O4837))+N(INDEX(Settings!$G$11:$G$18,$O4837)))+N(INDEX(Settings!$F$11:$F$18,$O4837))))</f>
        <v/>
      </c>
      <c r="N4837" s="53">
        <f>IF(K4837="","",K4837-L4837-M4837-N($I4837)-$P4837*N(Settings!$D$20))</f>
        <v/>
      </c>
      <c r="O4837">
        <f>IF($C4837="",0,IFERROR(MATCH($C4837,Settings!$D$11:$D$18,0),0))</f>
        <v/>
      </c>
      <c r="P4837">
        <f>IF(LOWER(TRIM($J4837&amp;""))="x",1,0)</f>
        <v/>
      </c>
    </row>
    <row r="4838">
      <c r="A4838" s="49" t="n"/>
      <c r="B4838" s="50" t="n"/>
      <c r="C4838" s="50" t="n"/>
      <c r="D4838" s="50" t="n"/>
      <c r="E4838" s="50" t="n"/>
      <c r="F4838" s="51" t="n"/>
      <c r="G4838" s="51" t="n"/>
      <c r="H4838" s="51" t="n"/>
      <c r="I4838" s="51" t="n"/>
      <c r="J4838" s="50" t="n"/>
      <c r="K4838" s="52">
        <f>IF(OR($A4838="",$E4838=""),"",IF($P4838=1,0,N($E4838)*N($F4838)-N($G4838)+N($H4838)))</f>
        <v/>
      </c>
      <c r="L4838" s="52">
        <f>IF(K4838="","",IF($P4838=1,0,N($E4838)*IFERROR(INDEX(Products!$D$8:$D$307,MATCH($D4838,Products!$A$8:$A$307,0)),0)))</f>
        <v/>
      </c>
      <c r="M4838" s="52">
        <f>IF(OR(K4838="",$O4838=0),IF(K4838="","",0),IF($P4838=1,0,K4838*(N(INDEX(Settings!$E$11:$E$18,$O4838))+N(INDEX(Settings!$G$11:$G$18,$O4838)))+N(INDEX(Settings!$F$11:$F$18,$O4838))))</f>
        <v/>
      </c>
      <c r="N4838" s="53">
        <f>IF(K4838="","",K4838-L4838-M4838-N($I4838)-$P4838*N(Settings!$D$20))</f>
        <v/>
      </c>
      <c r="O4838">
        <f>IF($C4838="",0,IFERROR(MATCH($C4838,Settings!$D$11:$D$18,0),0))</f>
        <v/>
      </c>
      <c r="P4838">
        <f>IF(LOWER(TRIM($J4838&amp;""))="x",1,0)</f>
        <v/>
      </c>
    </row>
    <row r="4839">
      <c r="A4839" s="49" t="n"/>
      <c r="B4839" s="50" t="n"/>
      <c r="C4839" s="50" t="n"/>
      <c r="D4839" s="50" t="n"/>
      <c r="E4839" s="50" t="n"/>
      <c r="F4839" s="51" t="n"/>
      <c r="G4839" s="51" t="n"/>
      <c r="H4839" s="51" t="n"/>
      <c r="I4839" s="51" t="n"/>
      <c r="J4839" s="50" t="n"/>
      <c r="K4839" s="52">
        <f>IF(OR($A4839="",$E4839=""),"",IF($P4839=1,0,N($E4839)*N($F4839)-N($G4839)+N($H4839)))</f>
        <v/>
      </c>
      <c r="L4839" s="52">
        <f>IF(K4839="","",IF($P4839=1,0,N($E4839)*IFERROR(INDEX(Products!$D$8:$D$307,MATCH($D4839,Products!$A$8:$A$307,0)),0)))</f>
        <v/>
      </c>
      <c r="M4839" s="52">
        <f>IF(OR(K4839="",$O4839=0),IF(K4839="","",0),IF($P4839=1,0,K4839*(N(INDEX(Settings!$E$11:$E$18,$O4839))+N(INDEX(Settings!$G$11:$G$18,$O4839)))+N(INDEX(Settings!$F$11:$F$18,$O4839))))</f>
        <v/>
      </c>
      <c r="N4839" s="53">
        <f>IF(K4839="","",K4839-L4839-M4839-N($I4839)-$P4839*N(Settings!$D$20))</f>
        <v/>
      </c>
      <c r="O4839">
        <f>IF($C4839="",0,IFERROR(MATCH($C4839,Settings!$D$11:$D$18,0),0))</f>
        <v/>
      </c>
      <c r="P4839">
        <f>IF(LOWER(TRIM($J4839&amp;""))="x",1,0)</f>
        <v/>
      </c>
    </row>
    <row r="4840">
      <c r="A4840" s="49" t="n"/>
      <c r="B4840" s="50" t="n"/>
      <c r="C4840" s="50" t="n"/>
      <c r="D4840" s="50" t="n"/>
      <c r="E4840" s="50" t="n"/>
      <c r="F4840" s="51" t="n"/>
      <c r="G4840" s="51" t="n"/>
      <c r="H4840" s="51" t="n"/>
      <c r="I4840" s="51" t="n"/>
      <c r="J4840" s="50" t="n"/>
      <c r="K4840" s="52">
        <f>IF(OR($A4840="",$E4840=""),"",IF($P4840=1,0,N($E4840)*N($F4840)-N($G4840)+N($H4840)))</f>
        <v/>
      </c>
      <c r="L4840" s="52">
        <f>IF(K4840="","",IF($P4840=1,0,N($E4840)*IFERROR(INDEX(Products!$D$8:$D$307,MATCH($D4840,Products!$A$8:$A$307,0)),0)))</f>
        <v/>
      </c>
      <c r="M4840" s="52">
        <f>IF(OR(K4840="",$O4840=0),IF(K4840="","",0),IF($P4840=1,0,K4840*(N(INDEX(Settings!$E$11:$E$18,$O4840))+N(INDEX(Settings!$G$11:$G$18,$O4840)))+N(INDEX(Settings!$F$11:$F$18,$O4840))))</f>
        <v/>
      </c>
      <c r="N4840" s="53">
        <f>IF(K4840="","",K4840-L4840-M4840-N($I4840)-$P4840*N(Settings!$D$20))</f>
        <v/>
      </c>
      <c r="O4840">
        <f>IF($C4840="",0,IFERROR(MATCH($C4840,Settings!$D$11:$D$18,0),0))</f>
        <v/>
      </c>
      <c r="P4840">
        <f>IF(LOWER(TRIM($J4840&amp;""))="x",1,0)</f>
        <v/>
      </c>
    </row>
    <row r="4841">
      <c r="A4841" s="49" t="n"/>
      <c r="B4841" s="50" t="n"/>
      <c r="C4841" s="50" t="n"/>
      <c r="D4841" s="50" t="n"/>
      <c r="E4841" s="50" t="n"/>
      <c r="F4841" s="51" t="n"/>
      <c r="G4841" s="51" t="n"/>
      <c r="H4841" s="51" t="n"/>
      <c r="I4841" s="51" t="n"/>
      <c r="J4841" s="50" t="n"/>
      <c r="K4841" s="52">
        <f>IF(OR($A4841="",$E4841=""),"",IF($P4841=1,0,N($E4841)*N($F4841)-N($G4841)+N($H4841)))</f>
        <v/>
      </c>
      <c r="L4841" s="52">
        <f>IF(K4841="","",IF($P4841=1,0,N($E4841)*IFERROR(INDEX(Products!$D$8:$D$307,MATCH($D4841,Products!$A$8:$A$307,0)),0)))</f>
        <v/>
      </c>
      <c r="M4841" s="52">
        <f>IF(OR(K4841="",$O4841=0),IF(K4841="","",0),IF($P4841=1,0,K4841*(N(INDEX(Settings!$E$11:$E$18,$O4841))+N(INDEX(Settings!$G$11:$G$18,$O4841)))+N(INDEX(Settings!$F$11:$F$18,$O4841))))</f>
        <v/>
      </c>
      <c r="N4841" s="53">
        <f>IF(K4841="","",K4841-L4841-M4841-N($I4841)-$P4841*N(Settings!$D$20))</f>
        <v/>
      </c>
      <c r="O4841">
        <f>IF($C4841="",0,IFERROR(MATCH($C4841,Settings!$D$11:$D$18,0),0))</f>
        <v/>
      </c>
      <c r="P4841">
        <f>IF(LOWER(TRIM($J4841&amp;""))="x",1,0)</f>
        <v/>
      </c>
    </row>
    <row r="4842">
      <c r="A4842" s="49" t="n"/>
      <c r="B4842" s="50" t="n"/>
      <c r="C4842" s="50" t="n"/>
      <c r="D4842" s="50" t="n"/>
      <c r="E4842" s="50" t="n"/>
      <c r="F4842" s="51" t="n"/>
      <c r="G4842" s="51" t="n"/>
      <c r="H4842" s="51" t="n"/>
      <c r="I4842" s="51" t="n"/>
      <c r="J4842" s="50" t="n"/>
      <c r="K4842" s="52">
        <f>IF(OR($A4842="",$E4842=""),"",IF($P4842=1,0,N($E4842)*N($F4842)-N($G4842)+N($H4842)))</f>
        <v/>
      </c>
      <c r="L4842" s="52">
        <f>IF(K4842="","",IF($P4842=1,0,N($E4842)*IFERROR(INDEX(Products!$D$8:$D$307,MATCH($D4842,Products!$A$8:$A$307,0)),0)))</f>
        <v/>
      </c>
      <c r="M4842" s="52">
        <f>IF(OR(K4842="",$O4842=0),IF(K4842="","",0),IF($P4842=1,0,K4842*(N(INDEX(Settings!$E$11:$E$18,$O4842))+N(INDEX(Settings!$G$11:$G$18,$O4842)))+N(INDEX(Settings!$F$11:$F$18,$O4842))))</f>
        <v/>
      </c>
      <c r="N4842" s="53">
        <f>IF(K4842="","",K4842-L4842-M4842-N($I4842)-$P4842*N(Settings!$D$20))</f>
        <v/>
      </c>
      <c r="O4842">
        <f>IF($C4842="",0,IFERROR(MATCH($C4842,Settings!$D$11:$D$18,0),0))</f>
        <v/>
      </c>
      <c r="P4842">
        <f>IF(LOWER(TRIM($J4842&amp;""))="x",1,0)</f>
        <v/>
      </c>
    </row>
    <row r="4843">
      <c r="A4843" s="49" t="n"/>
      <c r="B4843" s="50" t="n"/>
      <c r="C4843" s="50" t="n"/>
      <c r="D4843" s="50" t="n"/>
      <c r="E4843" s="50" t="n"/>
      <c r="F4843" s="51" t="n"/>
      <c r="G4843" s="51" t="n"/>
      <c r="H4843" s="51" t="n"/>
      <c r="I4843" s="51" t="n"/>
      <c r="J4843" s="50" t="n"/>
      <c r="K4843" s="52">
        <f>IF(OR($A4843="",$E4843=""),"",IF($P4843=1,0,N($E4843)*N($F4843)-N($G4843)+N($H4843)))</f>
        <v/>
      </c>
      <c r="L4843" s="52">
        <f>IF(K4843="","",IF($P4843=1,0,N($E4843)*IFERROR(INDEX(Products!$D$8:$D$307,MATCH($D4843,Products!$A$8:$A$307,0)),0)))</f>
        <v/>
      </c>
      <c r="M4843" s="52">
        <f>IF(OR(K4843="",$O4843=0),IF(K4843="","",0),IF($P4843=1,0,K4843*(N(INDEX(Settings!$E$11:$E$18,$O4843))+N(INDEX(Settings!$G$11:$G$18,$O4843)))+N(INDEX(Settings!$F$11:$F$18,$O4843))))</f>
        <v/>
      </c>
      <c r="N4843" s="53">
        <f>IF(K4843="","",K4843-L4843-M4843-N($I4843)-$P4843*N(Settings!$D$20))</f>
        <v/>
      </c>
      <c r="O4843">
        <f>IF($C4843="",0,IFERROR(MATCH($C4843,Settings!$D$11:$D$18,0),0))</f>
        <v/>
      </c>
      <c r="P4843">
        <f>IF(LOWER(TRIM($J4843&amp;""))="x",1,0)</f>
        <v/>
      </c>
    </row>
    <row r="4844">
      <c r="A4844" s="49" t="n"/>
      <c r="B4844" s="50" t="n"/>
      <c r="C4844" s="50" t="n"/>
      <c r="D4844" s="50" t="n"/>
      <c r="E4844" s="50" t="n"/>
      <c r="F4844" s="51" t="n"/>
      <c r="G4844" s="51" t="n"/>
      <c r="H4844" s="51" t="n"/>
      <c r="I4844" s="51" t="n"/>
      <c r="J4844" s="50" t="n"/>
      <c r="K4844" s="52">
        <f>IF(OR($A4844="",$E4844=""),"",IF($P4844=1,0,N($E4844)*N($F4844)-N($G4844)+N($H4844)))</f>
        <v/>
      </c>
      <c r="L4844" s="52">
        <f>IF(K4844="","",IF($P4844=1,0,N($E4844)*IFERROR(INDEX(Products!$D$8:$D$307,MATCH($D4844,Products!$A$8:$A$307,0)),0)))</f>
        <v/>
      </c>
      <c r="M4844" s="52">
        <f>IF(OR(K4844="",$O4844=0),IF(K4844="","",0),IF($P4844=1,0,K4844*(N(INDEX(Settings!$E$11:$E$18,$O4844))+N(INDEX(Settings!$G$11:$G$18,$O4844)))+N(INDEX(Settings!$F$11:$F$18,$O4844))))</f>
        <v/>
      </c>
      <c r="N4844" s="53">
        <f>IF(K4844="","",K4844-L4844-M4844-N($I4844)-$P4844*N(Settings!$D$20))</f>
        <v/>
      </c>
      <c r="O4844">
        <f>IF($C4844="",0,IFERROR(MATCH($C4844,Settings!$D$11:$D$18,0),0))</f>
        <v/>
      </c>
      <c r="P4844">
        <f>IF(LOWER(TRIM($J4844&amp;""))="x",1,0)</f>
        <v/>
      </c>
    </row>
    <row r="4845">
      <c r="A4845" s="49" t="n"/>
      <c r="B4845" s="50" t="n"/>
      <c r="C4845" s="50" t="n"/>
      <c r="D4845" s="50" t="n"/>
      <c r="E4845" s="50" t="n"/>
      <c r="F4845" s="51" t="n"/>
      <c r="G4845" s="51" t="n"/>
      <c r="H4845" s="51" t="n"/>
      <c r="I4845" s="51" t="n"/>
      <c r="J4845" s="50" t="n"/>
      <c r="K4845" s="52">
        <f>IF(OR($A4845="",$E4845=""),"",IF($P4845=1,0,N($E4845)*N($F4845)-N($G4845)+N($H4845)))</f>
        <v/>
      </c>
      <c r="L4845" s="52">
        <f>IF(K4845="","",IF($P4845=1,0,N($E4845)*IFERROR(INDEX(Products!$D$8:$D$307,MATCH($D4845,Products!$A$8:$A$307,0)),0)))</f>
        <v/>
      </c>
      <c r="M4845" s="52">
        <f>IF(OR(K4845="",$O4845=0),IF(K4845="","",0),IF($P4845=1,0,K4845*(N(INDEX(Settings!$E$11:$E$18,$O4845))+N(INDEX(Settings!$G$11:$G$18,$O4845)))+N(INDEX(Settings!$F$11:$F$18,$O4845))))</f>
        <v/>
      </c>
      <c r="N4845" s="53">
        <f>IF(K4845="","",K4845-L4845-M4845-N($I4845)-$P4845*N(Settings!$D$20))</f>
        <v/>
      </c>
      <c r="O4845">
        <f>IF($C4845="",0,IFERROR(MATCH($C4845,Settings!$D$11:$D$18,0),0))</f>
        <v/>
      </c>
      <c r="P4845">
        <f>IF(LOWER(TRIM($J4845&amp;""))="x",1,0)</f>
        <v/>
      </c>
    </row>
    <row r="4846">
      <c r="A4846" s="49" t="n"/>
      <c r="B4846" s="50" t="n"/>
      <c r="C4846" s="50" t="n"/>
      <c r="D4846" s="50" t="n"/>
      <c r="E4846" s="50" t="n"/>
      <c r="F4846" s="51" t="n"/>
      <c r="G4846" s="51" t="n"/>
      <c r="H4846" s="51" t="n"/>
      <c r="I4846" s="51" t="n"/>
      <c r="J4846" s="50" t="n"/>
      <c r="K4846" s="52">
        <f>IF(OR($A4846="",$E4846=""),"",IF($P4846=1,0,N($E4846)*N($F4846)-N($G4846)+N($H4846)))</f>
        <v/>
      </c>
      <c r="L4846" s="52">
        <f>IF(K4846="","",IF($P4846=1,0,N($E4846)*IFERROR(INDEX(Products!$D$8:$D$307,MATCH($D4846,Products!$A$8:$A$307,0)),0)))</f>
        <v/>
      </c>
      <c r="M4846" s="52">
        <f>IF(OR(K4846="",$O4846=0),IF(K4846="","",0),IF($P4846=1,0,K4846*(N(INDEX(Settings!$E$11:$E$18,$O4846))+N(INDEX(Settings!$G$11:$G$18,$O4846)))+N(INDEX(Settings!$F$11:$F$18,$O4846))))</f>
        <v/>
      </c>
      <c r="N4846" s="53">
        <f>IF(K4846="","",K4846-L4846-M4846-N($I4846)-$P4846*N(Settings!$D$20))</f>
        <v/>
      </c>
      <c r="O4846">
        <f>IF($C4846="",0,IFERROR(MATCH($C4846,Settings!$D$11:$D$18,0),0))</f>
        <v/>
      </c>
      <c r="P4846">
        <f>IF(LOWER(TRIM($J4846&amp;""))="x",1,0)</f>
        <v/>
      </c>
    </row>
    <row r="4847">
      <c r="A4847" s="49" t="n"/>
      <c r="B4847" s="50" t="n"/>
      <c r="C4847" s="50" t="n"/>
      <c r="D4847" s="50" t="n"/>
      <c r="E4847" s="50" t="n"/>
      <c r="F4847" s="51" t="n"/>
      <c r="G4847" s="51" t="n"/>
      <c r="H4847" s="51" t="n"/>
      <c r="I4847" s="51" t="n"/>
      <c r="J4847" s="50" t="n"/>
      <c r="K4847" s="52">
        <f>IF(OR($A4847="",$E4847=""),"",IF($P4847=1,0,N($E4847)*N($F4847)-N($G4847)+N($H4847)))</f>
        <v/>
      </c>
      <c r="L4847" s="52">
        <f>IF(K4847="","",IF($P4847=1,0,N($E4847)*IFERROR(INDEX(Products!$D$8:$D$307,MATCH($D4847,Products!$A$8:$A$307,0)),0)))</f>
        <v/>
      </c>
      <c r="M4847" s="52">
        <f>IF(OR(K4847="",$O4847=0),IF(K4847="","",0),IF($P4847=1,0,K4847*(N(INDEX(Settings!$E$11:$E$18,$O4847))+N(INDEX(Settings!$G$11:$G$18,$O4847)))+N(INDEX(Settings!$F$11:$F$18,$O4847))))</f>
        <v/>
      </c>
      <c r="N4847" s="53">
        <f>IF(K4847="","",K4847-L4847-M4847-N($I4847)-$P4847*N(Settings!$D$20))</f>
        <v/>
      </c>
      <c r="O4847">
        <f>IF($C4847="",0,IFERROR(MATCH($C4847,Settings!$D$11:$D$18,0),0))</f>
        <v/>
      </c>
      <c r="P4847">
        <f>IF(LOWER(TRIM($J4847&amp;""))="x",1,0)</f>
        <v/>
      </c>
    </row>
    <row r="4848">
      <c r="A4848" s="49" t="n"/>
      <c r="B4848" s="50" t="n"/>
      <c r="C4848" s="50" t="n"/>
      <c r="D4848" s="50" t="n"/>
      <c r="E4848" s="50" t="n"/>
      <c r="F4848" s="51" t="n"/>
      <c r="G4848" s="51" t="n"/>
      <c r="H4848" s="51" t="n"/>
      <c r="I4848" s="51" t="n"/>
      <c r="J4848" s="50" t="n"/>
      <c r="K4848" s="52">
        <f>IF(OR($A4848="",$E4848=""),"",IF($P4848=1,0,N($E4848)*N($F4848)-N($G4848)+N($H4848)))</f>
        <v/>
      </c>
      <c r="L4848" s="52">
        <f>IF(K4848="","",IF($P4848=1,0,N($E4848)*IFERROR(INDEX(Products!$D$8:$D$307,MATCH($D4848,Products!$A$8:$A$307,0)),0)))</f>
        <v/>
      </c>
      <c r="M4848" s="52">
        <f>IF(OR(K4848="",$O4848=0),IF(K4848="","",0),IF($P4848=1,0,K4848*(N(INDEX(Settings!$E$11:$E$18,$O4848))+N(INDEX(Settings!$G$11:$G$18,$O4848)))+N(INDEX(Settings!$F$11:$F$18,$O4848))))</f>
        <v/>
      </c>
      <c r="N4848" s="53">
        <f>IF(K4848="","",K4848-L4848-M4848-N($I4848)-$P4848*N(Settings!$D$20))</f>
        <v/>
      </c>
      <c r="O4848">
        <f>IF($C4848="",0,IFERROR(MATCH($C4848,Settings!$D$11:$D$18,0),0))</f>
        <v/>
      </c>
      <c r="P4848">
        <f>IF(LOWER(TRIM($J4848&amp;""))="x",1,0)</f>
        <v/>
      </c>
    </row>
    <row r="4849">
      <c r="A4849" s="49" t="n"/>
      <c r="B4849" s="50" t="n"/>
      <c r="C4849" s="50" t="n"/>
      <c r="D4849" s="50" t="n"/>
      <c r="E4849" s="50" t="n"/>
      <c r="F4849" s="51" t="n"/>
      <c r="G4849" s="51" t="n"/>
      <c r="H4849" s="51" t="n"/>
      <c r="I4849" s="51" t="n"/>
      <c r="J4849" s="50" t="n"/>
      <c r="K4849" s="52">
        <f>IF(OR($A4849="",$E4849=""),"",IF($P4849=1,0,N($E4849)*N($F4849)-N($G4849)+N($H4849)))</f>
        <v/>
      </c>
      <c r="L4849" s="52">
        <f>IF(K4849="","",IF($P4849=1,0,N($E4849)*IFERROR(INDEX(Products!$D$8:$D$307,MATCH($D4849,Products!$A$8:$A$307,0)),0)))</f>
        <v/>
      </c>
      <c r="M4849" s="52">
        <f>IF(OR(K4849="",$O4849=0),IF(K4849="","",0),IF($P4849=1,0,K4849*(N(INDEX(Settings!$E$11:$E$18,$O4849))+N(INDEX(Settings!$G$11:$G$18,$O4849)))+N(INDEX(Settings!$F$11:$F$18,$O4849))))</f>
        <v/>
      </c>
      <c r="N4849" s="53">
        <f>IF(K4849="","",K4849-L4849-M4849-N($I4849)-$P4849*N(Settings!$D$20))</f>
        <v/>
      </c>
      <c r="O4849">
        <f>IF($C4849="",0,IFERROR(MATCH($C4849,Settings!$D$11:$D$18,0),0))</f>
        <v/>
      </c>
      <c r="P4849">
        <f>IF(LOWER(TRIM($J4849&amp;""))="x",1,0)</f>
        <v/>
      </c>
    </row>
    <row r="4850">
      <c r="A4850" s="49" t="n"/>
      <c r="B4850" s="50" t="n"/>
      <c r="C4850" s="50" t="n"/>
      <c r="D4850" s="50" t="n"/>
      <c r="E4850" s="50" t="n"/>
      <c r="F4850" s="51" t="n"/>
      <c r="G4850" s="51" t="n"/>
      <c r="H4850" s="51" t="n"/>
      <c r="I4850" s="51" t="n"/>
      <c r="J4850" s="50" t="n"/>
      <c r="K4850" s="52">
        <f>IF(OR($A4850="",$E4850=""),"",IF($P4850=1,0,N($E4850)*N($F4850)-N($G4850)+N($H4850)))</f>
        <v/>
      </c>
      <c r="L4850" s="52">
        <f>IF(K4850="","",IF($P4850=1,0,N($E4850)*IFERROR(INDEX(Products!$D$8:$D$307,MATCH($D4850,Products!$A$8:$A$307,0)),0)))</f>
        <v/>
      </c>
      <c r="M4850" s="52">
        <f>IF(OR(K4850="",$O4850=0),IF(K4850="","",0),IF($P4850=1,0,K4850*(N(INDEX(Settings!$E$11:$E$18,$O4850))+N(INDEX(Settings!$G$11:$G$18,$O4850)))+N(INDEX(Settings!$F$11:$F$18,$O4850))))</f>
        <v/>
      </c>
      <c r="N4850" s="53">
        <f>IF(K4850="","",K4850-L4850-M4850-N($I4850)-$P4850*N(Settings!$D$20))</f>
        <v/>
      </c>
      <c r="O4850">
        <f>IF($C4850="",0,IFERROR(MATCH($C4850,Settings!$D$11:$D$18,0),0))</f>
        <v/>
      </c>
      <c r="P4850">
        <f>IF(LOWER(TRIM($J4850&amp;""))="x",1,0)</f>
        <v/>
      </c>
    </row>
    <row r="4851">
      <c r="A4851" s="49" t="n"/>
      <c r="B4851" s="50" t="n"/>
      <c r="C4851" s="50" t="n"/>
      <c r="D4851" s="50" t="n"/>
      <c r="E4851" s="50" t="n"/>
      <c r="F4851" s="51" t="n"/>
      <c r="G4851" s="51" t="n"/>
      <c r="H4851" s="51" t="n"/>
      <c r="I4851" s="51" t="n"/>
      <c r="J4851" s="50" t="n"/>
      <c r="K4851" s="52">
        <f>IF(OR($A4851="",$E4851=""),"",IF($P4851=1,0,N($E4851)*N($F4851)-N($G4851)+N($H4851)))</f>
        <v/>
      </c>
      <c r="L4851" s="52">
        <f>IF(K4851="","",IF($P4851=1,0,N($E4851)*IFERROR(INDEX(Products!$D$8:$D$307,MATCH($D4851,Products!$A$8:$A$307,0)),0)))</f>
        <v/>
      </c>
      <c r="M4851" s="52">
        <f>IF(OR(K4851="",$O4851=0),IF(K4851="","",0),IF($P4851=1,0,K4851*(N(INDEX(Settings!$E$11:$E$18,$O4851))+N(INDEX(Settings!$G$11:$G$18,$O4851)))+N(INDEX(Settings!$F$11:$F$18,$O4851))))</f>
        <v/>
      </c>
      <c r="N4851" s="53">
        <f>IF(K4851="","",K4851-L4851-M4851-N($I4851)-$P4851*N(Settings!$D$20))</f>
        <v/>
      </c>
      <c r="O4851">
        <f>IF($C4851="",0,IFERROR(MATCH($C4851,Settings!$D$11:$D$18,0),0))</f>
        <v/>
      </c>
      <c r="P4851">
        <f>IF(LOWER(TRIM($J4851&amp;""))="x",1,0)</f>
        <v/>
      </c>
    </row>
    <row r="4852">
      <c r="A4852" s="49" t="n"/>
      <c r="B4852" s="50" t="n"/>
      <c r="C4852" s="50" t="n"/>
      <c r="D4852" s="50" t="n"/>
      <c r="E4852" s="50" t="n"/>
      <c r="F4852" s="51" t="n"/>
      <c r="G4852" s="51" t="n"/>
      <c r="H4852" s="51" t="n"/>
      <c r="I4852" s="51" t="n"/>
      <c r="J4852" s="50" t="n"/>
      <c r="K4852" s="52">
        <f>IF(OR($A4852="",$E4852=""),"",IF($P4852=1,0,N($E4852)*N($F4852)-N($G4852)+N($H4852)))</f>
        <v/>
      </c>
      <c r="L4852" s="52">
        <f>IF(K4852="","",IF($P4852=1,0,N($E4852)*IFERROR(INDEX(Products!$D$8:$D$307,MATCH($D4852,Products!$A$8:$A$307,0)),0)))</f>
        <v/>
      </c>
      <c r="M4852" s="52">
        <f>IF(OR(K4852="",$O4852=0),IF(K4852="","",0),IF($P4852=1,0,K4852*(N(INDEX(Settings!$E$11:$E$18,$O4852))+N(INDEX(Settings!$G$11:$G$18,$O4852)))+N(INDEX(Settings!$F$11:$F$18,$O4852))))</f>
        <v/>
      </c>
      <c r="N4852" s="53">
        <f>IF(K4852="","",K4852-L4852-M4852-N($I4852)-$P4852*N(Settings!$D$20))</f>
        <v/>
      </c>
      <c r="O4852">
        <f>IF($C4852="",0,IFERROR(MATCH($C4852,Settings!$D$11:$D$18,0),0))</f>
        <v/>
      </c>
      <c r="P4852">
        <f>IF(LOWER(TRIM($J4852&amp;""))="x",1,0)</f>
        <v/>
      </c>
    </row>
    <row r="4853">
      <c r="A4853" s="49" t="n"/>
      <c r="B4853" s="50" t="n"/>
      <c r="C4853" s="50" t="n"/>
      <c r="D4853" s="50" t="n"/>
      <c r="E4853" s="50" t="n"/>
      <c r="F4853" s="51" t="n"/>
      <c r="G4853" s="51" t="n"/>
      <c r="H4853" s="51" t="n"/>
      <c r="I4853" s="51" t="n"/>
      <c r="J4853" s="50" t="n"/>
      <c r="K4853" s="52">
        <f>IF(OR($A4853="",$E4853=""),"",IF($P4853=1,0,N($E4853)*N($F4853)-N($G4853)+N($H4853)))</f>
        <v/>
      </c>
      <c r="L4853" s="52">
        <f>IF(K4853="","",IF($P4853=1,0,N($E4853)*IFERROR(INDEX(Products!$D$8:$D$307,MATCH($D4853,Products!$A$8:$A$307,0)),0)))</f>
        <v/>
      </c>
      <c r="M4853" s="52">
        <f>IF(OR(K4853="",$O4853=0),IF(K4853="","",0),IF($P4853=1,0,K4853*(N(INDEX(Settings!$E$11:$E$18,$O4853))+N(INDEX(Settings!$G$11:$G$18,$O4853)))+N(INDEX(Settings!$F$11:$F$18,$O4853))))</f>
        <v/>
      </c>
      <c r="N4853" s="53">
        <f>IF(K4853="","",K4853-L4853-M4853-N($I4853)-$P4853*N(Settings!$D$20))</f>
        <v/>
      </c>
      <c r="O4853">
        <f>IF($C4853="",0,IFERROR(MATCH($C4853,Settings!$D$11:$D$18,0),0))</f>
        <v/>
      </c>
      <c r="P4853">
        <f>IF(LOWER(TRIM($J4853&amp;""))="x",1,0)</f>
        <v/>
      </c>
    </row>
    <row r="4854">
      <c r="A4854" s="49" t="n"/>
      <c r="B4854" s="50" t="n"/>
      <c r="C4854" s="50" t="n"/>
      <c r="D4854" s="50" t="n"/>
      <c r="E4854" s="50" t="n"/>
      <c r="F4854" s="51" t="n"/>
      <c r="G4854" s="51" t="n"/>
      <c r="H4854" s="51" t="n"/>
      <c r="I4854" s="51" t="n"/>
      <c r="J4854" s="50" t="n"/>
      <c r="K4854" s="52">
        <f>IF(OR($A4854="",$E4854=""),"",IF($P4854=1,0,N($E4854)*N($F4854)-N($G4854)+N($H4854)))</f>
        <v/>
      </c>
      <c r="L4854" s="52">
        <f>IF(K4854="","",IF($P4854=1,0,N($E4854)*IFERROR(INDEX(Products!$D$8:$D$307,MATCH($D4854,Products!$A$8:$A$307,0)),0)))</f>
        <v/>
      </c>
      <c r="M4854" s="52">
        <f>IF(OR(K4854="",$O4854=0),IF(K4854="","",0),IF($P4854=1,0,K4854*(N(INDEX(Settings!$E$11:$E$18,$O4854))+N(INDEX(Settings!$G$11:$G$18,$O4854)))+N(INDEX(Settings!$F$11:$F$18,$O4854))))</f>
        <v/>
      </c>
      <c r="N4854" s="53">
        <f>IF(K4854="","",K4854-L4854-M4854-N($I4854)-$P4854*N(Settings!$D$20))</f>
        <v/>
      </c>
      <c r="O4854">
        <f>IF($C4854="",0,IFERROR(MATCH($C4854,Settings!$D$11:$D$18,0),0))</f>
        <v/>
      </c>
      <c r="P4854">
        <f>IF(LOWER(TRIM($J4854&amp;""))="x",1,0)</f>
        <v/>
      </c>
    </row>
    <row r="4855">
      <c r="A4855" s="49" t="n"/>
      <c r="B4855" s="50" t="n"/>
      <c r="C4855" s="50" t="n"/>
      <c r="D4855" s="50" t="n"/>
      <c r="E4855" s="50" t="n"/>
      <c r="F4855" s="51" t="n"/>
      <c r="G4855" s="51" t="n"/>
      <c r="H4855" s="51" t="n"/>
      <c r="I4855" s="51" t="n"/>
      <c r="J4855" s="50" t="n"/>
      <c r="K4855" s="52">
        <f>IF(OR($A4855="",$E4855=""),"",IF($P4855=1,0,N($E4855)*N($F4855)-N($G4855)+N($H4855)))</f>
        <v/>
      </c>
      <c r="L4855" s="52">
        <f>IF(K4855="","",IF($P4855=1,0,N($E4855)*IFERROR(INDEX(Products!$D$8:$D$307,MATCH($D4855,Products!$A$8:$A$307,0)),0)))</f>
        <v/>
      </c>
      <c r="M4855" s="52">
        <f>IF(OR(K4855="",$O4855=0),IF(K4855="","",0),IF($P4855=1,0,K4855*(N(INDEX(Settings!$E$11:$E$18,$O4855))+N(INDEX(Settings!$G$11:$G$18,$O4855)))+N(INDEX(Settings!$F$11:$F$18,$O4855))))</f>
        <v/>
      </c>
      <c r="N4855" s="53">
        <f>IF(K4855="","",K4855-L4855-M4855-N($I4855)-$P4855*N(Settings!$D$20))</f>
        <v/>
      </c>
      <c r="O4855">
        <f>IF($C4855="",0,IFERROR(MATCH($C4855,Settings!$D$11:$D$18,0),0))</f>
        <v/>
      </c>
      <c r="P4855">
        <f>IF(LOWER(TRIM($J4855&amp;""))="x",1,0)</f>
        <v/>
      </c>
    </row>
    <row r="4856">
      <c r="A4856" s="49" t="n"/>
      <c r="B4856" s="50" t="n"/>
      <c r="C4856" s="50" t="n"/>
      <c r="D4856" s="50" t="n"/>
      <c r="E4856" s="50" t="n"/>
      <c r="F4856" s="51" t="n"/>
      <c r="G4856" s="51" t="n"/>
      <c r="H4856" s="51" t="n"/>
      <c r="I4856" s="51" t="n"/>
      <c r="J4856" s="50" t="n"/>
      <c r="K4856" s="52">
        <f>IF(OR($A4856="",$E4856=""),"",IF($P4856=1,0,N($E4856)*N($F4856)-N($G4856)+N($H4856)))</f>
        <v/>
      </c>
      <c r="L4856" s="52">
        <f>IF(K4856="","",IF($P4856=1,0,N($E4856)*IFERROR(INDEX(Products!$D$8:$D$307,MATCH($D4856,Products!$A$8:$A$307,0)),0)))</f>
        <v/>
      </c>
      <c r="M4856" s="52">
        <f>IF(OR(K4856="",$O4856=0),IF(K4856="","",0),IF($P4856=1,0,K4856*(N(INDEX(Settings!$E$11:$E$18,$O4856))+N(INDEX(Settings!$G$11:$G$18,$O4856)))+N(INDEX(Settings!$F$11:$F$18,$O4856))))</f>
        <v/>
      </c>
      <c r="N4856" s="53">
        <f>IF(K4856="","",K4856-L4856-M4856-N($I4856)-$P4856*N(Settings!$D$20))</f>
        <v/>
      </c>
      <c r="O4856">
        <f>IF($C4856="",0,IFERROR(MATCH($C4856,Settings!$D$11:$D$18,0),0))</f>
        <v/>
      </c>
      <c r="P4856">
        <f>IF(LOWER(TRIM($J4856&amp;""))="x",1,0)</f>
        <v/>
      </c>
    </row>
    <row r="4857">
      <c r="A4857" s="49" t="n"/>
      <c r="B4857" s="50" t="n"/>
      <c r="C4857" s="50" t="n"/>
      <c r="D4857" s="50" t="n"/>
      <c r="E4857" s="50" t="n"/>
      <c r="F4857" s="51" t="n"/>
      <c r="G4857" s="51" t="n"/>
      <c r="H4857" s="51" t="n"/>
      <c r="I4857" s="51" t="n"/>
      <c r="J4857" s="50" t="n"/>
      <c r="K4857" s="52">
        <f>IF(OR($A4857="",$E4857=""),"",IF($P4857=1,0,N($E4857)*N($F4857)-N($G4857)+N($H4857)))</f>
        <v/>
      </c>
      <c r="L4857" s="52">
        <f>IF(K4857="","",IF($P4857=1,0,N($E4857)*IFERROR(INDEX(Products!$D$8:$D$307,MATCH($D4857,Products!$A$8:$A$307,0)),0)))</f>
        <v/>
      </c>
      <c r="M4857" s="52">
        <f>IF(OR(K4857="",$O4857=0),IF(K4857="","",0),IF($P4857=1,0,K4857*(N(INDEX(Settings!$E$11:$E$18,$O4857))+N(INDEX(Settings!$G$11:$G$18,$O4857)))+N(INDEX(Settings!$F$11:$F$18,$O4857))))</f>
        <v/>
      </c>
      <c r="N4857" s="53">
        <f>IF(K4857="","",K4857-L4857-M4857-N($I4857)-$P4857*N(Settings!$D$20))</f>
        <v/>
      </c>
      <c r="O4857">
        <f>IF($C4857="",0,IFERROR(MATCH($C4857,Settings!$D$11:$D$18,0),0))</f>
        <v/>
      </c>
      <c r="P4857">
        <f>IF(LOWER(TRIM($J4857&amp;""))="x",1,0)</f>
        <v/>
      </c>
    </row>
    <row r="4858">
      <c r="A4858" s="49" t="n"/>
      <c r="B4858" s="50" t="n"/>
      <c r="C4858" s="50" t="n"/>
      <c r="D4858" s="50" t="n"/>
      <c r="E4858" s="50" t="n"/>
      <c r="F4858" s="51" t="n"/>
      <c r="G4858" s="51" t="n"/>
      <c r="H4858" s="51" t="n"/>
      <c r="I4858" s="51" t="n"/>
      <c r="J4858" s="50" t="n"/>
      <c r="K4858" s="52">
        <f>IF(OR($A4858="",$E4858=""),"",IF($P4858=1,0,N($E4858)*N($F4858)-N($G4858)+N($H4858)))</f>
        <v/>
      </c>
      <c r="L4858" s="52">
        <f>IF(K4858="","",IF($P4858=1,0,N($E4858)*IFERROR(INDEX(Products!$D$8:$D$307,MATCH($D4858,Products!$A$8:$A$307,0)),0)))</f>
        <v/>
      </c>
      <c r="M4858" s="52">
        <f>IF(OR(K4858="",$O4858=0),IF(K4858="","",0),IF($P4858=1,0,K4858*(N(INDEX(Settings!$E$11:$E$18,$O4858))+N(INDEX(Settings!$G$11:$G$18,$O4858)))+N(INDEX(Settings!$F$11:$F$18,$O4858))))</f>
        <v/>
      </c>
      <c r="N4858" s="53">
        <f>IF(K4858="","",K4858-L4858-M4858-N($I4858)-$P4858*N(Settings!$D$20))</f>
        <v/>
      </c>
      <c r="O4858">
        <f>IF($C4858="",0,IFERROR(MATCH($C4858,Settings!$D$11:$D$18,0),0))</f>
        <v/>
      </c>
      <c r="P4858">
        <f>IF(LOWER(TRIM($J4858&amp;""))="x",1,0)</f>
        <v/>
      </c>
    </row>
    <row r="4859">
      <c r="A4859" s="49" t="n"/>
      <c r="B4859" s="50" t="n"/>
      <c r="C4859" s="50" t="n"/>
      <c r="D4859" s="50" t="n"/>
      <c r="E4859" s="50" t="n"/>
      <c r="F4859" s="51" t="n"/>
      <c r="G4859" s="51" t="n"/>
      <c r="H4859" s="51" t="n"/>
      <c r="I4859" s="51" t="n"/>
      <c r="J4859" s="50" t="n"/>
      <c r="K4859" s="52">
        <f>IF(OR($A4859="",$E4859=""),"",IF($P4859=1,0,N($E4859)*N($F4859)-N($G4859)+N($H4859)))</f>
        <v/>
      </c>
      <c r="L4859" s="52">
        <f>IF(K4859="","",IF($P4859=1,0,N($E4859)*IFERROR(INDEX(Products!$D$8:$D$307,MATCH($D4859,Products!$A$8:$A$307,0)),0)))</f>
        <v/>
      </c>
      <c r="M4859" s="52">
        <f>IF(OR(K4859="",$O4859=0),IF(K4859="","",0),IF($P4859=1,0,K4859*(N(INDEX(Settings!$E$11:$E$18,$O4859))+N(INDEX(Settings!$G$11:$G$18,$O4859)))+N(INDEX(Settings!$F$11:$F$18,$O4859))))</f>
        <v/>
      </c>
      <c r="N4859" s="53">
        <f>IF(K4859="","",K4859-L4859-M4859-N($I4859)-$P4859*N(Settings!$D$20))</f>
        <v/>
      </c>
      <c r="O4859">
        <f>IF($C4859="",0,IFERROR(MATCH($C4859,Settings!$D$11:$D$18,0),0))</f>
        <v/>
      </c>
      <c r="P4859">
        <f>IF(LOWER(TRIM($J4859&amp;""))="x",1,0)</f>
        <v/>
      </c>
    </row>
    <row r="4860">
      <c r="A4860" s="49" t="n"/>
      <c r="B4860" s="50" t="n"/>
      <c r="C4860" s="50" t="n"/>
      <c r="D4860" s="50" t="n"/>
      <c r="E4860" s="50" t="n"/>
      <c r="F4860" s="51" t="n"/>
      <c r="G4860" s="51" t="n"/>
      <c r="H4860" s="51" t="n"/>
      <c r="I4860" s="51" t="n"/>
      <c r="J4860" s="50" t="n"/>
      <c r="K4860" s="52">
        <f>IF(OR($A4860="",$E4860=""),"",IF($P4860=1,0,N($E4860)*N($F4860)-N($G4860)+N($H4860)))</f>
        <v/>
      </c>
      <c r="L4860" s="52">
        <f>IF(K4860="","",IF($P4860=1,0,N($E4860)*IFERROR(INDEX(Products!$D$8:$D$307,MATCH($D4860,Products!$A$8:$A$307,0)),0)))</f>
        <v/>
      </c>
      <c r="M4860" s="52">
        <f>IF(OR(K4860="",$O4860=0),IF(K4860="","",0),IF($P4860=1,0,K4860*(N(INDEX(Settings!$E$11:$E$18,$O4860))+N(INDEX(Settings!$G$11:$G$18,$O4860)))+N(INDEX(Settings!$F$11:$F$18,$O4860))))</f>
        <v/>
      </c>
      <c r="N4860" s="53">
        <f>IF(K4860="","",K4860-L4860-M4860-N($I4860)-$P4860*N(Settings!$D$20))</f>
        <v/>
      </c>
      <c r="O4860">
        <f>IF($C4860="",0,IFERROR(MATCH($C4860,Settings!$D$11:$D$18,0),0))</f>
        <v/>
      </c>
      <c r="P4860">
        <f>IF(LOWER(TRIM($J4860&amp;""))="x",1,0)</f>
        <v/>
      </c>
    </row>
    <row r="4861">
      <c r="A4861" s="49" t="n"/>
      <c r="B4861" s="50" t="n"/>
      <c r="C4861" s="50" t="n"/>
      <c r="D4861" s="50" t="n"/>
      <c r="E4861" s="50" t="n"/>
      <c r="F4861" s="51" t="n"/>
      <c r="G4861" s="51" t="n"/>
      <c r="H4861" s="51" t="n"/>
      <c r="I4861" s="51" t="n"/>
      <c r="J4861" s="50" t="n"/>
      <c r="K4861" s="52">
        <f>IF(OR($A4861="",$E4861=""),"",IF($P4861=1,0,N($E4861)*N($F4861)-N($G4861)+N($H4861)))</f>
        <v/>
      </c>
      <c r="L4861" s="52">
        <f>IF(K4861="","",IF($P4861=1,0,N($E4861)*IFERROR(INDEX(Products!$D$8:$D$307,MATCH($D4861,Products!$A$8:$A$307,0)),0)))</f>
        <v/>
      </c>
      <c r="M4861" s="52">
        <f>IF(OR(K4861="",$O4861=0),IF(K4861="","",0),IF($P4861=1,0,K4861*(N(INDEX(Settings!$E$11:$E$18,$O4861))+N(INDEX(Settings!$G$11:$G$18,$O4861)))+N(INDEX(Settings!$F$11:$F$18,$O4861))))</f>
        <v/>
      </c>
      <c r="N4861" s="53">
        <f>IF(K4861="","",K4861-L4861-M4861-N($I4861)-$P4861*N(Settings!$D$20))</f>
        <v/>
      </c>
      <c r="O4861">
        <f>IF($C4861="",0,IFERROR(MATCH($C4861,Settings!$D$11:$D$18,0),0))</f>
        <v/>
      </c>
      <c r="P4861">
        <f>IF(LOWER(TRIM($J4861&amp;""))="x",1,0)</f>
        <v/>
      </c>
    </row>
    <row r="4862">
      <c r="A4862" s="49" t="n"/>
      <c r="B4862" s="50" t="n"/>
      <c r="C4862" s="50" t="n"/>
      <c r="D4862" s="50" t="n"/>
      <c r="E4862" s="50" t="n"/>
      <c r="F4862" s="51" t="n"/>
      <c r="G4862" s="51" t="n"/>
      <c r="H4862" s="51" t="n"/>
      <c r="I4862" s="51" t="n"/>
      <c r="J4862" s="50" t="n"/>
      <c r="K4862" s="52">
        <f>IF(OR($A4862="",$E4862=""),"",IF($P4862=1,0,N($E4862)*N($F4862)-N($G4862)+N($H4862)))</f>
        <v/>
      </c>
      <c r="L4862" s="52">
        <f>IF(K4862="","",IF($P4862=1,0,N($E4862)*IFERROR(INDEX(Products!$D$8:$D$307,MATCH($D4862,Products!$A$8:$A$307,0)),0)))</f>
        <v/>
      </c>
      <c r="M4862" s="52">
        <f>IF(OR(K4862="",$O4862=0),IF(K4862="","",0),IF($P4862=1,0,K4862*(N(INDEX(Settings!$E$11:$E$18,$O4862))+N(INDEX(Settings!$G$11:$G$18,$O4862)))+N(INDEX(Settings!$F$11:$F$18,$O4862))))</f>
        <v/>
      </c>
      <c r="N4862" s="53">
        <f>IF(K4862="","",K4862-L4862-M4862-N($I4862)-$P4862*N(Settings!$D$20))</f>
        <v/>
      </c>
      <c r="O4862">
        <f>IF($C4862="",0,IFERROR(MATCH($C4862,Settings!$D$11:$D$18,0),0))</f>
        <v/>
      </c>
      <c r="P4862">
        <f>IF(LOWER(TRIM($J4862&amp;""))="x",1,0)</f>
        <v/>
      </c>
    </row>
    <row r="4863">
      <c r="A4863" s="49" t="n"/>
      <c r="B4863" s="50" t="n"/>
      <c r="C4863" s="50" t="n"/>
      <c r="D4863" s="50" t="n"/>
      <c r="E4863" s="50" t="n"/>
      <c r="F4863" s="51" t="n"/>
      <c r="G4863" s="51" t="n"/>
      <c r="H4863" s="51" t="n"/>
      <c r="I4863" s="51" t="n"/>
      <c r="J4863" s="50" t="n"/>
      <c r="K4863" s="52">
        <f>IF(OR($A4863="",$E4863=""),"",IF($P4863=1,0,N($E4863)*N($F4863)-N($G4863)+N($H4863)))</f>
        <v/>
      </c>
      <c r="L4863" s="52">
        <f>IF(K4863="","",IF($P4863=1,0,N($E4863)*IFERROR(INDEX(Products!$D$8:$D$307,MATCH($D4863,Products!$A$8:$A$307,0)),0)))</f>
        <v/>
      </c>
      <c r="M4863" s="52">
        <f>IF(OR(K4863="",$O4863=0),IF(K4863="","",0),IF($P4863=1,0,K4863*(N(INDEX(Settings!$E$11:$E$18,$O4863))+N(INDEX(Settings!$G$11:$G$18,$O4863)))+N(INDEX(Settings!$F$11:$F$18,$O4863))))</f>
        <v/>
      </c>
      <c r="N4863" s="53">
        <f>IF(K4863="","",K4863-L4863-M4863-N($I4863)-$P4863*N(Settings!$D$20))</f>
        <v/>
      </c>
      <c r="O4863">
        <f>IF($C4863="",0,IFERROR(MATCH($C4863,Settings!$D$11:$D$18,0),0))</f>
        <v/>
      </c>
      <c r="P4863">
        <f>IF(LOWER(TRIM($J4863&amp;""))="x",1,0)</f>
        <v/>
      </c>
    </row>
    <row r="4864">
      <c r="A4864" s="49" t="n"/>
      <c r="B4864" s="50" t="n"/>
      <c r="C4864" s="50" t="n"/>
      <c r="D4864" s="50" t="n"/>
      <c r="E4864" s="50" t="n"/>
      <c r="F4864" s="51" t="n"/>
      <c r="G4864" s="51" t="n"/>
      <c r="H4864" s="51" t="n"/>
      <c r="I4864" s="51" t="n"/>
      <c r="J4864" s="50" t="n"/>
      <c r="K4864" s="52">
        <f>IF(OR($A4864="",$E4864=""),"",IF($P4864=1,0,N($E4864)*N($F4864)-N($G4864)+N($H4864)))</f>
        <v/>
      </c>
      <c r="L4864" s="52">
        <f>IF(K4864="","",IF($P4864=1,0,N($E4864)*IFERROR(INDEX(Products!$D$8:$D$307,MATCH($D4864,Products!$A$8:$A$307,0)),0)))</f>
        <v/>
      </c>
      <c r="M4864" s="52">
        <f>IF(OR(K4864="",$O4864=0),IF(K4864="","",0),IF($P4864=1,0,K4864*(N(INDEX(Settings!$E$11:$E$18,$O4864))+N(INDEX(Settings!$G$11:$G$18,$O4864)))+N(INDEX(Settings!$F$11:$F$18,$O4864))))</f>
        <v/>
      </c>
      <c r="N4864" s="53">
        <f>IF(K4864="","",K4864-L4864-M4864-N($I4864)-$P4864*N(Settings!$D$20))</f>
        <v/>
      </c>
      <c r="O4864">
        <f>IF($C4864="",0,IFERROR(MATCH($C4864,Settings!$D$11:$D$18,0),0))</f>
        <v/>
      </c>
      <c r="P4864">
        <f>IF(LOWER(TRIM($J4864&amp;""))="x",1,0)</f>
        <v/>
      </c>
    </row>
    <row r="4865">
      <c r="A4865" s="49" t="n"/>
      <c r="B4865" s="50" t="n"/>
      <c r="C4865" s="50" t="n"/>
      <c r="D4865" s="50" t="n"/>
      <c r="E4865" s="50" t="n"/>
      <c r="F4865" s="51" t="n"/>
      <c r="G4865" s="51" t="n"/>
      <c r="H4865" s="51" t="n"/>
      <c r="I4865" s="51" t="n"/>
      <c r="J4865" s="50" t="n"/>
      <c r="K4865" s="52">
        <f>IF(OR($A4865="",$E4865=""),"",IF($P4865=1,0,N($E4865)*N($F4865)-N($G4865)+N($H4865)))</f>
        <v/>
      </c>
      <c r="L4865" s="52">
        <f>IF(K4865="","",IF($P4865=1,0,N($E4865)*IFERROR(INDEX(Products!$D$8:$D$307,MATCH($D4865,Products!$A$8:$A$307,0)),0)))</f>
        <v/>
      </c>
      <c r="M4865" s="52">
        <f>IF(OR(K4865="",$O4865=0),IF(K4865="","",0),IF($P4865=1,0,K4865*(N(INDEX(Settings!$E$11:$E$18,$O4865))+N(INDEX(Settings!$G$11:$G$18,$O4865)))+N(INDEX(Settings!$F$11:$F$18,$O4865))))</f>
        <v/>
      </c>
      <c r="N4865" s="53">
        <f>IF(K4865="","",K4865-L4865-M4865-N($I4865)-$P4865*N(Settings!$D$20))</f>
        <v/>
      </c>
      <c r="O4865">
        <f>IF($C4865="",0,IFERROR(MATCH($C4865,Settings!$D$11:$D$18,0),0))</f>
        <v/>
      </c>
      <c r="P4865">
        <f>IF(LOWER(TRIM($J4865&amp;""))="x",1,0)</f>
        <v/>
      </c>
    </row>
    <row r="4866">
      <c r="A4866" s="49" t="n"/>
      <c r="B4866" s="50" t="n"/>
      <c r="C4866" s="50" t="n"/>
      <c r="D4866" s="50" t="n"/>
      <c r="E4866" s="50" t="n"/>
      <c r="F4866" s="51" t="n"/>
      <c r="G4866" s="51" t="n"/>
      <c r="H4866" s="51" t="n"/>
      <c r="I4866" s="51" t="n"/>
      <c r="J4866" s="50" t="n"/>
      <c r="K4866" s="52">
        <f>IF(OR($A4866="",$E4866=""),"",IF($P4866=1,0,N($E4866)*N($F4866)-N($G4866)+N($H4866)))</f>
        <v/>
      </c>
      <c r="L4866" s="52">
        <f>IF(K4866="","",IF($P4866=1,0,N($E4866)*IFERROR(INDEX(Products!$D$8:$D$307,MATCH($D4866,Products!$A$8:$A$307,0)),0)))</f>
        <v/>
      </c>
      <c r="M4866" s="52">
        <f>IF(OR(K4866="",$O4866=0),IF(K4866="","",0),IF($P4866=1,0,K4866*(N(INDEX(Settings!$E$11:$E$18,$O4866))+N(INDEX(Settings!$G$11:$G$18,$O4866)))+N(INDEX(Settings!$F$11:$F$18,$O4866))))</f>
        <v/>
      </c>
      <c r="N4866" s="53">
        <f>IF(K4866="","",K4866-L4866-M4866-N($I4866)-$P4866*N(Settings!$D$20))</f>
        <v/>
      </c>
      <c r="O4866">
        <f>IF($C4866="",0,IFERROR(MATCH($C4866,Settings!$D$11:$D$18,0),0))</f>
        <v/>
      </c>
      <c r="P4866">
        <f>IF(LOWER(TRIM($J4866&amp;""))="x",1,0)</f>
        <v/>
      </c>
    </row>
    <row r="4867">
      <c r="A4867" s="49" t="n"/>
      <c r="B4867" s="50" t="n"/>
      <c r="C4867" s="50" t="n"/>
      <c r="D4867" s="50" t="n"/>
      <c r="E4867" s="50" t="n"/>
      <c r="F4867" s="51" t="n"/>
      <c r="G4867" s="51" t="n"/>
      <c r="H4867" s="51" t="n"/>
      <c r="I4867" s="51" t="n"/>
      <c r="J4867" s="50" t="n"/>
      <c r="K4867" s="52">
        <f>IF(OR($A4867="",$E4867=""),"",IF($P4867=1,0,N($E4867)*N($F4867)-N($G4867)+N($H4867)))</f>
        <v/>
      </c>
      <c r="L4867" s="52">
        <f>IF(K4867="","",IF($P4867=1,0,N($E4867)*IFERROR(INDEX(Products!$D$8:$D$307,MATCH($D4867,Products!$A$8:$A$307,0)),0)))</f>
        <v/>
      </c>
      <c r="M4867" s="52">
        <f>IF(OR(K4867="",$O4867=0),IF(K4867="","",0),IF($P4867=1,0,K4867*(N(INDEX(Settings!$E$11:$E$18,$O4867))+N(INDEX(Settings!$G$11:$G$18,$O4867)))+N(INDEX(Settings!$F$11:$F$18,$O4867))))</f>
        <v/>
      </c>
      <c r="N4867" s="53">
        <f>IF(K4867="","",K4867-L4867-M4867-N($I4867)-$P4867*N(Settings!$D$20))</f>
        <v/>
      </c>
      <c r="O4867">
        <f>IF($C4867="",0,IFERROR(MATCH($C4867,Settings!$D$11:$D$18,0),0))</f>
        <v/>
      </c>
      <c r="P4867">
        <f>IF(LOWER(TRIM($J4867&amp;""))="x",1,0)</f>
        <v/>
      </c>
    </row>
    <row r="4868">
      <c r="A4868" s="49" t="n"/>
      <c r="B4868" s="50" t="n"/>
      <c r="C4868" s="50" t="n"/>
      <c r="D4868" s="50" t="n"/>
      <c r="E4868" s="50" t="n"/>
      <c r="F4868" s="51" t="n"/>
      <c r="G4868" s="51" t="n"/>
      <c r="H4868" s="51" t="n"/>
      <c r="I4868" s="51" t="n"/>
      <c r="J4868" s="50" t="n"/>
      <c r="K4868" s="52">
        <f>IF(OR($A4868="",$E4868=""),"",IF($P4868=1,0,N($E4868)*N($F4868)-N($G4868)+N($H4868)))</f>
        <v/>
      </c>
      <c r="L4868" s="52">
        <f>IF(K4868="","",IF($P4868=1,0,N($E4868)*IFERROR(INDEX(Products!$D$8:$D$307,MATCH($D4868,Products!$A$8:$A$307,0)),0)))</f>
        <v/>
      </c>
      <c r="M4868" s="52">
        <f>IF(OR(K4868="",$O4868=0),IF(K4868="","",0),IF($P4868=1,0,K4868*(N(INDEX(Settings!$E$11:$E$18,$O4868))+N(INDEX(Settings!$G$11:$G$18,$O4868)))+N(INDEX(Settings!$F$11:$F$18,$O4868))))</f>
        <v/>
      </c>
      <c r="N4868" s="53">
        <f>IF(K4868="","",K4868-L4868-M4868-N($I4868)-$P4868*N(Settings!$D$20))</f>
        <v/>
      </c>
      <c r="O4868">
        <f>IF($C4868="",0,IFERROR(MATCH($C4868,Settings!$D$11:$D$18,0),0))</f>
        <v/>
      </c>
      <c r="P4868">
        <f>IF(LOWER(TRIM($J4868&amp;""))="x",1,0)</f>
        <v/>
      </c>
    </row>
    <row r="4869">
      <c r="A4869" s="49" t="n"/>
      <c r="B4869" s="50" t="n"/>
      <c r="C4869" s="50" t="n"/>
      <c r="D4869" s="50" t="n"/>
      <c r="E4869" s="50" t="n"/>
      <c r="F4869" s="51" t="n"/>
      <c r="G4869" s="51" t="n"/>
      <c r="H4869" s="51" t="n"/>
      <c r="I4869" s="51" t="n"/>
      <c r="J4869" s="50" t="n"/>
      <c r="K4869" s="52">
        <f>IF(OR($A4869="",$E4869=""),"",IF($P4869=1,0,N($E4869)*N($F4869)-N($G4869)+N($H4869)))</f>
        <v/>
      </c>
      <c r="L4869" s="52">
        <f>IF(K4869="","",IF($P4869=1,0,N($E4869)*IFERROR(INDEX(Products!$D$8:$D$307,MATCH($D4869,Products!$A$8:$A$307,0)),0)))</f>
        <v/>
      </c>
      <c r="M4869" s="52">
        <f>IF(OR(K4869="",$O4869=0),IF(K4869="","",0),IF($P4869=1,0,K4869*(N(INDEX(Settings!$E$11:$E$18,$O4869))+N(INDEX(Settings!$G$11:$G$18,$O4869)))+N(INDEX(Settings!$F$11:$F$18,$O4869))))</f>
        <v/>
      </c>
      <c r="N4869" s="53">
        <f>IF(K4869="","",K4869-L4869-M4869-N($I4869)-$P4869*N(Settings!$D$20))</f>
        <v/>
      </c>
      <c r="O4869">
        <f>IF($C4869="",0,IFERROR(MATCH($C4869,Settings!$D$11:$D$18,0),0))</f>
        <v/>
      </c>
      <c r="P4869">
        <f>IF(LOWER(TRIM($J4869&amp;""))="x",1,0)</f>
        <v/>
      </c>
    </row>
    <row r="4870">
      <c r="A4870" s="49" t="n"/>
      <c r="B4870" s="50" t="n"/>
      <c r="C4870" s="50" t="n"/>
      <c r="D4870" s="50" t="n"/>
      <c r="E4870" s="50" t="n"/>
      <c r="F4870" s="51" t="n"/>
      <c r="G4870" s="51" t="n"/>
      <c r="H4870" s="51" t="n"/>
      <c r="I4870" s="51" t="n"/>
      <c r="J4870" s="50" t="n"/>
      <c r="K4870" s="52">
        <f>IF(OR($A4870="",$E4870=""),"",IF($P4870=1,0,N($E4870)*N($F4870)-N($G4870)+N($H4870)))</f>
        <v/>
      </c>
      <c r="L4870" s="52">
        <f>IF(K4870="","",IF($P4870=1,0,N($E4870)*IFERROR(INDEX(Products!$D$8:$D$307,MATCH($D4870,Products!$A$8:$A$307,0)),0)))</f>
        <v/>
      </c>
      <c r="M4870" s="52">
        <f>IF(OR(K4870="",$O4870=0),IF(K4870="","",0),IF($P4870=1,0,K4870*(N(INDEX(Settings!$E$11:$E$18,$O4870))+N(INDEX(Settings!$G$11:$G$18,$O4870)))+N(INDEX(Settings!$F$11:$F$18,$O4870))))</f>
        <v/>
      </c>
      <c r="N4870" s="53">
        <f>IF(K4870="","",K4870-L4870-M4870-N($I4870)-$P4870*N(Settings!$D$20))</f>
        <v/>
      </c>
      <c r="O4870">
        <f>IF($C4870="",0,IFERROR(MATCH($C4870,Settings!$D$11:$D$18,0),0))</f>
        <v/>
      </c>
      <c r="P4870">
        <f>IF(LOWER(TRIM($J4870&amp;""))="x",1,0)</f>
        <v/>
      </c>
    </row>
    <row r="4871">
      <c r="A4871" s="49" t="n"/>
      <c r="B4871" s="50" t="n"/>
      <c r="C4871" s="50" t="n"/>
      <c r="D4871" s="50" t="n"/>
      <c r="E4871" s="50" t="n"/>
      <c r="F4871" s="51" t="n"/>
      <c r="G4871" s="51" t="n"/>
      <c r="H4871" s="51" t="n"/>
      <c r="I4871" s="51" t="n"/>
      <c r="J4871" s="50" t="n"/>
      <c r="K4871" s="52">
        <f>IF(OR($A4871="",$E4871=""),"",IF($P4871=1,0,N($E4871)*N($F4871)-N($G4871)+N($H4871)))</f>
        <v/>
      </c>
      <c r="L4871" s="52">
        <f>IF(K4871="","",IF($P4871=1,0,N($E4871)*IFERROR(INDEX(Products!$D$8:$D$307,MATCH($D4871,Products!$A$8:$A$307,0)),0)))</f>
        <v/>
      </c>
      <c r="M4871" s="52">
        <f>IF(OR(K4871="",$O4871=0),IF(K4871="","",0),IF($P4871=1,0,K4871*(N(INDEX(Settings!$E$11:$E$18,$O4871))+N(INDEX(Settings!$G$11:$G$18,$O4871)))+N(INDEX(Settings!$F$11:$F$18,$O4871))))</f>
        <v/>
      </c>
      <c r="N4871" s="53">
        <f>IF(K4871="","",K4871-L4871-M4871-N($I4871)-$P4871*N(Settings!$D$20))</f>
        <v/>
      </c>
      <c r="O4871">
        <f>IF($C4871="",0,IFERROR(MATCH($C4871,Settings!$D$11:$D$18,0),0))</f>
        <v/>
      </c>
      <c r="P4871">
        <f>IF(LOWER(TRIM($J4871&amp;""))="x",1,0)</f>
        <v/>
      </c>
    </row>
    <row r="4872">
      <c r="A4872" s="49" t="n"/>
      <c r="B4872" s="50" t="n"/>
      <c r="C4872" s="50" t="n"/>
      <c r="D4872" s="50" t="n"/>
      <c r="E4872" s="50" t="n"/>
      <c r="F4872" s="51" t="n"/>
      <c r="G4872" s="51" t="n"/>
      <c r="H4872" s="51" t="n"/>
      <c r="I4872" s="51" t="n"/>
      <c r="J4872" s="50" t="n"/>
      <c r="K4872" s="52">
        <f>IF(OR($A4872="",$E4872=""),"",IF($P4872=1,0,N($E4872)*N($F4872)-N($G4872)+N($H4872)))</f>
        <v/>
      </c>
      <c r="L4872" s="52">
        <f>IF(K4872="","",IF($P4872=1,0,N($E4872)*IFERROR(INDEX(Products!$D$8:$D$307,MATCH($D4872,Products!$A$8:$A$307,0)),0)))</f>
        <v/>
      </c>
      <c r="M4872" s="52">
        <f>IF(OR(K4872="",$O4872=0),IF(K4872="","",0),IF($P4872=1,0,K4872*(N(INDEX(Settings!$E$11:$E$18,$O4872))+N(INDEX(Settings!$G$11:$G$18,$O4872)))+N(INDEX(Settings!$F$11:$F$18,$O4872))))</f>
        <v/>
      </c>
      <c r="N4872" s="53">
        <f>IF(K4872="","",K4872-L4872-M4872-N($I4872)-$P4872*N(Settings!$D$20))</f>
        <v/>
      </c>
      <c r="O4872">
        <f>IF($C4872="",0,IFERROR(MATCH($C4872,Settings!$D$11:$D$18,0),0))</f>
        <v/>
      </c>
      <c r="P4872">
        <f>IF(LOWER(TRIM($J4872&amp;""))="x",1,0)</f>
        <v/>
      </c>
    </row>
    <row r="4873">
      <c r="A4873" s="49" t="n"/>
      <c r="B4873" s="50" t="n"/>
      <c r="C4873" s="50" t="n"/>
      <c r="D4873" s="50" t="n"/>
      <c r="E4873" s="50" t="n"/>
      <c r="F4873" s="51" t="n"/>
      <c r="G4873" s="51" t="n"/>
      <c r="H4873" s="51" t="n"/>
      <c r="I4873" s="51" t="n"/>
      <c r="J4873" s="50" t="n"/>
      <c r="K4873" s="52">
        <f>IF(OR($A4873="",$E4873=""),"",IF($P4873=1,0,N($E4873)*N($F4873)-N($G4873)+N($H4873)))</f>
        <v/>
      </c>
      <c r="L4873" s="52">
        <f>IF(K4873="","",IF($P4873=1,0,N($E4873)*IFERROR(INDEX(Products!$D$8:$D$307,MATCH($D4873,Products!$A$8:$A$307,0)),0)))</f>
        <v/>
      </c>
      <c r="M4873" s="52">
        <f>IF(OR(K4873="",$O4873=0),IF(K4873="","",0),IF($P4873=1,0,K4873*(N(INDEX(Settings!$E$11:$E$18,$O4873))+N(INDEX(Settings!$G$11:$G$18,$O4873)))+N(INDEX(Settings!$F$11:$F$18,$O4873))))</f>
        <v/>
      </c>
      <c r="N4873" s="53">
        <f>IF(K4873="","",K4873-L4873-M4873-N($I4873)-$P4873*N(Settings!$D$20))</f>
        <v/>
      </c>
      <c r="O4873">
        <f>IF($C4873="",0,IFERROR(MATCH($C4873,Settings!$D$11:$D$18,0),0))</f>
        <v/>
      </c>
      <c r="P4873">
        <f>IF(LOWER(TRIM($J4873&amp;""))="x",1,0)</f>
        <v/>
      </c>
    </row>
    <row r="4874">
      <c r="A4874" s="49" t="n"/>
      <c r="B4874" s="50" t="n"/>
      <c r="C4874" s="50" t="n"/>
      <c r="D4874" s="50" t="n"/>
      <c r="E4874" s="50" t="n"/>
      <c r="F4874" s="51" t="n"/>
      <c r="G4874" s="51" t="n"/>
      <c r="H4874" s="51" t="n"/>
      <c r="I4874" s="51" t="n"/>
      <c r="J4874" s="50" t="n"/>
      <c r="K4874" s="52">
        <f>IF(OR($A4874="",$E4874=""),"",IF($P4874=1,0,N($E4874)*N($F4874)-N($G4874)+N($H4874)))</f>
        <v/>
      </c>
      <c r="L4874" s="52">
        <f>IF(K4874="","",IF($P4874=1,0,N($E4874)*IFERROR(INDEX(Products!$D$8:$D$307,MATCH($D4874,Products!$A$8:$A$307,0)),0)))</f>
        <v/>
      </c>
      <c r="M4874" s="52">
        <f>IF(OR(K4874="",$O4874=0),IF(K4874="","",0),IF($P4874=1,0,K4874*(N(INDEX(Settings!$E$11:$E$18,$O4874))+N(INDEX(Settings!$G$11:$G$18,$O4874)))+N(INDEX(Settings!$F$11:$F$18,$O4874))))</f>
        <v/>
      </c>
      <c r="N4874" s="53">
        <f>IF(K4874="","",K4874-L4874-M4874-N($I4874)-$P4874*N(Settings!$D$20))</f>
        <v/>
      </c>
      <c r="O4874">
        <f>IF($C4874="",0,IFERROR(MATCH($C4874,Settings!$D$11:$D$18,0),0))</f>
        <v/>
      </c>
      <c r="P4874">
        <f>IF(LOWER(TRIM($J4874&amp;""))="x",1,0)</f>
        <v/>
      </c>
    </row>
    <row r="4875">
      <c r="A4875" s="49" t="n"/>
      <c r="B4875" s="50" t="n"/>
      <c r="C4875" s="50" t="n"/>
      <c r="D4875" s="50" t="n"/>
      <c r="E4875" s="50" t="n"/>
      <c r="F4875" s="51" t="n"/>
      <c r="G4875" s="51" t="n"/>
      <c r="H4875" s="51" t="n"/>
      <c r="I4875" s="51" t="n"/>
      <c r="J4875" s="50" t="n"/>
      <c r="K4875" s="52">
        <f>IF(OR($A4875="",$E4875=""),"",IF($P4875=1,0,N($E4875)*N($F4875)-N($G4875)+N($H4875)))</f>
        <v/>
      </c>
      <c r="L4875" s="52">
        <f>IF(K4875="","",IF($P4875=1,0,N($E4875)*IFERROR(INDEX(Products!$D$8:$D$307,MATCH($D4875,Products!$A$8:$A$307,0)),0)))</f>
        <v/>
      </c>
      <c r="M4875" s="52">
        <f>IF(OR(K4875="",$O4875=0),IF(K4875="","",0),IF($P4875=1,0,K4875*(N(INDEX(Settings!$E$11:$E$18,$O4875))+N(INDEX(Settings!$G$11:$G$18,$O4875)))+N(INDEX(Settings!$F$11:$F$18,$O4875))))</f>
        <v/>
      </c>
      <c r="N4875" s="53">
        <f>IF(K4875="","",K4875-L4875-M4875-N($I4875)-$P4875*N(Settings!$D$20))</f>
        <v/>
      </c>
      <c r="O4875">
        <f>IF($C4875="",0,IFERROR(MATCH($C4875,Settings!$D$11:$D$18,0),0))</f>
        <v/>
      </c>
      <c r="P4875">
        <f>IF(LOWER(TRIM($J4875&amp;""))="x",1,0)</f>
        <v/>
      </c>
    </row>
    <row r="4876">
      <c r="A4876" s="49" t="n"/>
      <c r="B4876" s="50" t="n"/>
      <c r="C4876" s="50" t="n"/>
      <c r="D4876" s="50" t="n"/>
      <c r="E4876" s="50" t="n"/>
      <c r="F4876" s="51" t="n"/>
      <c r="G4876" s="51" t="n"/>
      <c r="H4876" s="51" t="n"/>
      <c r="I4876" s="51" t="n"/>
      <c r="J4876" s="50" t="n"/>
      <c r="K4876" s="52">
        <f>IF(OR($A4876="",$E4876=""),"",IF($P4876=1,0,N($E4876)*N($F4876)-N($G4876)+N($H4876)))</f>
        <v/>
      </c>
      <c r="L4876" s="52">
        <f>IF(K4876="","",IF($P4876=1,0,N($E4876)*IFERROR(INDEX(Products!$D$8:$D$307,MATCH($D4876,Products!$A$8:$A$307,0)),0)))</f>
        <v/>
      </c>
      <c r="M4876" s="52">
        <f>IF(OR(K4876="",$O4876=0),IF(K4876="","",0),IF($P4876=1,0,K4876*(N(INDEX(Settings!$E$11:$E$18,$O4876))+N(INDEX(Settings!$G$11:$G$18,$O4876)))+N(INDEX(Settings!$F$11:$F$18,$O4876))))</f>
        <v/>
      </c>
      <c r="N4876" s="53">
        <f>IF(K4876="","",K4876-L4876-M4876-N($I4876)-$P4876*N(Settings!$D$20))</f>
        <v/>
      </c>
      <c r="O4876">
        <f>IF($C4876="",0,IFERROR(MATCH($C4876,Settings!$D$11:$D$18,0),0))</f>
        <v/>
      </c>
      <c r="P4876">
        <f>IF(LOWER(TRIM($J4876&amp;""))="x",1,0)</f>
        <v/>
      </c>
    </row>
    <row r="4877">
      <c r="A4877" s="49" t="n"/>
      <c r="B4877" s="50" t="n"/>
      <c r="C4877" s="50" t="n"/>
      <c r="D4877" s="50" t="n"/>
      <c r="E4877" s="50" t="n"/>
      <c r="F4877" s="51" t="n"/>
      <c r="G4877" s="51" t="n"/>
      <c r="H4877" s="51" t="n"/>
      <c r="I4877" s="51" t="n"/>
      <c r="J4877" s="50" t="n"/>
      <c r="K4877" s="52">
        <f>IF(OR($A4877="",$E4877=""),"",IF($P4877=1,0,N($E4877)*N($F4877)-N($G4877)+N($H4877)))</f>
        <v/>
      </c>
      <c r="L4877" s="52">
        <f>IF(K4877="","",IF($P4877=1,0,N($E4877)*IFERROR(INDEX(Products!$D$8:$D$307,MATCH($D4877,Products!$A$8:$A$307,0)),0)))</f>
        <v/>
      </c>
      <c r="M4877" s="52">
        <f>IF(OR(K4877="",$O4877=0),IF(K4877="","",0),IF($P4877=1,0,K4877*(N(INDEX(Settings!$E$11:$E$18,$O4877))+N(INDEX(Settings!$G$11:$G$18,$O4877)))+N(INDEX(Settings!$F$11:$F$18,$O4877))))</f>
        <v/>
      </c>
      <c r="N4877" s="53">
        <f>IF(K4877="","",K4877-L4877-M4877-N($I4877)-$P4877*N(Settings!$D$20))</f>
        <v/>
      </c>
      <c r="O4877">
        <f>IF($C4877="",0,IFERROR(MATCH($C4877,Settings!$D$11:$D$18,0),0))</f>
        <v/>
      </c>
      <c r="P4877">
        <f>IF(LOWER(TRIM($J4877&amp;""))="x",1,0)</f>
        <v/>
      </c>
    </row>
    <row r="4878">
      <c r="A4878" s="49" t="n"/>
      <c r="B4878" s="50" t="n"/>
      <c r="C4878" s="50" t="n"/>
      <c r="D4878" s="50" t="n"/>
      <c r="E4878" s="50" t="n"/>
      <c r="F4878" s="51" t="n"/>
      <c r="G4878" s="51" t="n"/>
      <c r="H4878" s="51" t="n"/>
      <c r="I4878" s="51" t="n"/>
      <c r="J4878" s="50" t="n"/>
      <c r="K4878" s="52">
        <f>IF(OR($A4878="",$E4878=""),"",IF($P4878=1,0,N($E4878)*N($F4878)-N($G4878)+N($H4878)))</f>
        <v/>
      </c>
      <c r="L4878" s="52">
        <f>IF(K4878="","",IF($P4878=1,0,N($E4878)*IFERROR(INDEX(Products!$D$8:$D$307,MATCH($D4878,Products!$A$8:$A$307,0)),0)))</f>
        <v/>
      </c>
      <c r="M4878" s="52">
        <f>IF(OR(K4878="",$O4878=0),IF(K4878="","",0),IF($P4878=1,0,K4878*(N(INDEX(Settings!$E$11:$E$18,$O4878))+N(INDEX(Settings!$G$11:$G$18,$O4878)))+N(INDEX(Settings!$F$11:$F$18,$O4878))))</f>
        <v/>
      </c>
      <c r="N4878" s="53">
        <f>IF(K4878="","",K4878-L4878-M4878-N($I4878)-$P4878*N(Settings!$D$20))</f>
        <v/>
      </c>
      <c r="O4878">
        <f>IF($C4878="",0,IFERROR(MATCH($C4878,Settings!$D$11:$D$18,0),0))</f>
        <v/>
      </c>
      <c r="P4878">
        <f>IF(LOWER(TRIM($J4878&amp;""))="x",1,0)</f>
        <v/>
      </c>
    </row>
    <row r="4879">
      <c r="A4879" s="49" t="n"/>
      <c r="B4879" s="50" t="n"/>
      <c r="C4879" s="50" t="n"/>
      <c r="D4879" s="50" t="n"/>
      <c r="E4879" s="50" t="n"/>
      <c r="F4879" s="51" t="n"/>
      <c r="G4879" s="51" t="n"/>
      <c r="H4879" s="51" t="n"/>
      <c r="I4879" s="51" t="n"/>
      <c r="J4879" s="50" t="n"/>
      <c r="K4879" s="52">
        <f>IF(OR($A4879="",$E4879=""),"",IF($P4879=1,0,N($E4879)*N($F4879)-N($G4879)+N($H4879)))</f>
        <v/>
      </c>
      <c r="L4879" s="52">
        <f>IF(K4879="","",IF($P4879=1,0,N($E4879)*IFERROR(INDEX(Products!$D$8:$D$307,MATCH($D4879,Products!$A$8:$A$307,0)),0)))</f>
        <v/>
      </c>
      <c r="M4879" s="52">
        <f>IF(OR(K4879="",$O4879=0),IF(K4879="","",0),IF($P4879=1,0,K4879*(N(INDEX(Settings!$E$11:$E$18,$O4879))+N(INDEX(Settings!$G$11:$G$18,$O4879)))+N(INDEX(Settings!$F$11:$F$18,$O4879))))</f>
        <v/>
      </c>
      <c r="N4879" s="53">
        <f>IF(K4879="","",K4879-L4879-M4879-N($I4879)-$P4879*N(Settings!$D$20))</f>
        <v/>
      </c>
      <c r="O4879">
        <f>IF($C4879="",0,IFERROR(MATCH($C4879,Settings!$D$11:$D$18,0),0))</f>
        <v/>
      </c>
      <c r="P4879">
        <f>IF(LOWER(TRIM($J4879&amp;""))="x",1,0)</f>
        <v/>
      </c>
    </row>
    <row r="4880">
      <c r="A4880" s="49" t="n"/>
      <c r="B4880" s="50" t="n"/>
      <c r="C4880" s="50" t="n"/>
      <c r="D4880" s="50" t="n"/>
      <c r="E4880" s="50" t="n"/>
      <c r="F4880" s="51" t="n"/>
      <c r="G4880" s="51" t="n"/>
      <c r="H4880" s="51" t="n"/>
      <c r="I4880" s="51" t="n"/>
      <c r="J4880" s="50" t="n"/>
      <c r="K4880" s="52">
        <f>IF(OR($A4880="",$E4880=""),"",IF($P4880=1,0,N($E4880)*N($F4880)-N($G4880)+N($H4880)))</f>
        <v/>
      </c>
      <c r="L4880" s="52">
        <f>IF(K4880="","",IF($P4880=1,0,N($E4880)*IFERROR(INDEX(Products!$D$8:$D$307,MATCH($D4880,Products!$A$8:$A$307,0)),0)))</f>
        <v/>
      </c>
      <c r="M4880" s="52">
        <f>IF(OR(K4880="",$O4880=0),IF(K4880="","",0),IF($P4880=1,0,K4880*(N(INDEX(Settings!$E$11:$E$18,$O4880))+N(INDEX(Settings!$G$11:$G$18,$O4880)))+N(INDEX(Settings!$F$11:$F$18,$O4880))))</f>
        <v/>
      </c>
      <c r="N4880" s="53">
        <f>IF(K4880="","",K4880-L4880-M4880-N($I4880)-$P4880*N(Settings!$D$20))</f>
        <v/>
      </c>
      <c r="O4880">
        <f>IF($C4880="",0,IFERROR(MATCH($C4880,Settings!$D$11:$D$18,0),0))</f>
        <v/>
      </c>
      <c r="P4880">
        <f>IF(LOWER(TRIM($J4880&amp;""))="x",1,0)</f>
        <v/>
      </c>
    </row>
    <row r="4881">
      <c r="A4881" s="49" t="n"/>
      <c r="B4881" s="50" t="n"/>
      <c r="C4881" s="50" t="n"/>
      <c r="D4881" s="50" t="n"/>
      <c r="E4881" s="50" t="n"/>
      <c r="F4881" s="51" t="n"/>
      <c r="G4881" s="51" t="n"/>
      <c r="H4881" s="51" t="n"/>
      <c r="I4881" s="51" t="n"/>
      <c r="J4881" s="50" t="n"/>
      <c r="K4881" s="52">
        <f>IF(OR($A4881="",$E4881=""),"",IF($P4881=1,0,N($E4881)*N($F4881)-N($G4881)+N($H4881)))</f>
        <v/>
      </c>
      <c r="L4881" s="52">
        <f>IF(K4881="","",IF($P4881=1,0,N($E4881)*IFERROR(INDEX(Products!$D$8:$D$307,MATCH($D4881,Products!$A$8:$A$307,0)),0)))</f>
        <v/>
      </c>
      <c r="M4881" s="52">
        <f>IF(OR(K4881="",$O4881=0),IF(K4881="","",0),IF($P4881=1,0,K4881*(N(INDEX(Settings!$E$11:$E$18,$O4881))+N(INDEX(Settings!$G$11:$G$18,$O4881)))+N(INDEX(Settings!$F$11:$F$18,$O4881))))</f>
        <v/>
      </c>
      <c r="N4881" s="53">
        <f>IF(K4881="","",K4881-L4881-M4881-N($I4881)-$P4881*N(Settings!$D$20))</f>
        <v/>
      </c>
      <c r="O4881">
        <f>IF($C4881="",0,IFERROR(MATCH($C4881,Settings!$D$11:$D$18,0),0))</f>
        <v/>
      </c>
      <c r="P4881">
        <f>IF(LOWER(TRIM($J4881&amp;""))="x",1,0)</f>
        <v/>
      </c>
    </row>
    <row r="4882">
      <c r="A4882" s="49" t="n"/>
      <c r="B4882" s="50" t="n"/>
      <c r="C4882" s="50" t="n"/>
      <c r="D4882" s="50" t="n"/>
      <c r="E4882" s="50" t="n"/>
      <c r="F4882" s="51" t="n"/>
      <c r="G4882" s="51" t="n"/>
      <c r="H4882" s="51" t="n"/>
      <c r="I4882" s="51" t="n"/>
      <c r="J4882" s="50" t="n"/>
      <c r="K4882" s="52">
        <f>IF(OR($A4882="",$E4882=""),"",IF($P4882=1,0,N($E4882)*N($F4882)-N($G4882)+N($H4882)))</f>
        <v/>
      </c>
      <c r="L4882" s="52">
        <f>IF(K4882="","",IF($P4882=1,0,N($E4882)*IFERROR(INDEX(Products!$D$8:$D$307,MATCH($D4882,Products!$A$8:$A$307,0)),0)))</f>
        <v/>
      </c>
      <c r="M4882" s="52">
        <f>IF(OR(K4882="",$O4882=0),IF(K4882="","",0),IF($P4882=1,0,K4882*(N(INDEX(Settings!$E$11:$E$18,$O4882))+N(INDEX(Settings!$G$11:$G$18,$O4882)))+N(INDEX(Settings!$F$11:$F$18,$O4882))))</f>
        <v/>
      </c>
      <c r="N4882" s="53">
        <f>IF(K4882="","",K4882-L4882-M4882-N($I4882)-$P4882*N(Settings!$D$20))</f>
        <v/>
      </c>
      <c r="O4882">
        <f>IF($C4882="",0,IFERROR(MATCH($C4882,Settings!$D$11:$D$18,0),0))</f>
        <v/>
      </c>
      <c r="P4882">
        <f>IF(LOWER(TRIM($J4882&amp;""))="x",1,0)</f>
        <v/>
      </c>
    </row>
    <row r="4883">
      <c r="A4883" s="49" t="n"/>
      <c r="B4883" s="50" t="n"/>
      <c r="C4883" s="50" t="n"/>
      <c r="D4883" s="50" t="n"/>
      <c r="E4883" s="50" t="n"/>
      <c r="F4883" s="51" t="n"/>
      <c r="G4883" s="51" t="n"/>
      <c r="H4883" s="51" t="n"/>
      <c r="I4883" s="51" t="n"/>
      <c r="J4883" s="50" t="n"/>
      <c r="K4883" s="52">
        <f>IF(OR($A4883="",$E4883=""),"",IF($P4883=1,0,N($E4883)*N($F4883)-N($G4883)+N($H4883)))</f>
        <v/>
      </c>
      <c r="L4883" s="52">
        <f>IF(K4883="","",IF($P4883=1,0,N($E4883)*IFERROR(INDEX(Products!$D$8:$D$307,MATCH($D4883,Products!$A$8:$A$307,0)),0)))</f>
        <v/>
      </c>
      <c r="M4883" s="52">
        <f>IF(OR(K4883="",$O4883=0),IF(K4883="","",0),IF($P4883=1,0,K4883*(N(INDEX(Settings!$E$11:$E$18,$O4883))+N(INDEX(Settings!$G$11:$G$18,$O4883)))+N(INDEX(Settings!$F$11:$F$18,$O4883))))</f>
        <v/>
      </c>
      <c r="N4883" s="53">
        <f>IF(K4883="","",K4883-L4883-M4883-N($I4883)-$P4883*N(Settings!$D$20))</f>
        <v/>
      </c>
      <c r="O4883">
        <f>IF($C4883="",0,IFERROR(MATCH($C4883,Settings!$D$11:$D$18,0),0))</f>
        <v/>
      </c>
      <c r="P4883">
        <f>IF(LOWER(TRIM($J4883&amp;""))="x",1,0)</f>
        <v/>
      </c>
    </row>
    <row r="4884">
      <c r="A4884" s="49" t="n"/>
      <c r="B4884" s="50" t="n"/>
      <c r="C4884" s="50" t="n"/>
      <c r="D4884" s="50" t="n"/>
      <c r="E4884" s="50" t="n"/>
      <c r="F4884" s="51" t="n"/>
      <c r="G4884" s="51" t="n"/>
      <c r="H4884" s="51" t="n"/>
      <c r="I4884" s="51" t="n"/>
      <c r="J4884" s="50" t="n"/>
      <c r="K4884" s="52">
        <f>IF(OR($A4884="",$E4884=""),"",IF($P4884=1,0,N($E4884)*N($F4884)-N($G4884)+N($H4884)))</f>
        <v/>
      </c>
      <c r="L4884" s="52">
        <f>IF(K4884="","",IF($P4884=1,0,N($E4884)*IFERROR(INDEX(Products!$D$8:$D$307,MATCH($D4884,Products!$A$8:$A$307,0)),0)))</f>
        <v/>
      </c>
      <c r="M4884" s="52">
        <f>IF(OR(K4884="",$O4884=0),IF(K4884="","",0),IF($P4884=1,0,K4884*(N(INDEX(Settings!$E$11:$E$18,$O4884))+N(INDEX(Settings!$G$11:$G$18,$O4884)))+N(INDEX(Settings!$F$11:$F$18,$O4884))))</f>
        <v/>
      </c>
      <c r="N4884" s="53">
        <f>IF(K4884="","",K4884-L4884-M4884-N($I4884)-$P4884*N(Settings!$D$20))</f>
        <v/>
      </c>
      <c r="O4884">
        <f>IF($C4884="",0,IFERROR(MATCH($C4884,Settings!$D$11:$D$18,0),0))</f>
        <v/>
      </c>
      <c r="P4884">
        <f>IF(LOWER(TRIM($J4884&amp;""))="x",1,0)</f>
        <v/>
      </c>
    </row>
    <row r="4885">
      <c r="A4885" s="49" t="n"/>
      <c r="B4885" s="50" t="n"/>
      <c r="C4885" s="50" t="n"/>
      <c r="D4885" s="50" t="n"/>
      <c r="E4885" s="50" t="n"/>
      <c r="F4885" s="51" t="n"/>
      <c r="G4885" s="51" t="n"/>
      <c r="H4885" s="51" t="n"/>
      <c r="I4885" s="51" t="n"/>
      <c r="J4885" s="50" t="n"/>
      <c r="K4885" s="52">
        <f>IF(OR($A4885="",$E4885=""),"",IF($P4885=1,0,N($E4885)*N($F4885)-N($G4885)+N($H4885)))</f>
        <v/>
      </c>
      <c r="L4885" s="52">
        <f>IF(K4885="","",IF($P4885=1,0,N($E4885)*IFERROR(INDEX(Products!$D$8:$D$307,MATCH($D4885,Products!$A$8:$A$307,0)),0)))</f>
        <v/>
      </c>
      <c r="M4885" s="52">
        <f>IF(OR(K4885="",$O4885=0),IF(K4885="","",0),IF($P4885=1,0,K4885*(N(INDEX(Settings!$E$11:$E$18,$O4885))+N(INDEX(Settings!$G$11:$G$18,$O4885)))+N(INDEX(Settings!$F$11:$F$18,$O4885))))</f>
        <v/>
      </c>
      <c r="N4885" s="53">
        <f>IF(K4885="","",K4885-L4885-M4885-N($I4885)-$P4885*N(Settings!$D$20))</f>
        <v/>
      </c>
      <c r="O4885">
        <f>IF($C4885="",0,IFERROR(MATCH($C4885,Settings!$D$11:$D$18,0),0))</f>
        <v/>
      </c>
      <c r="P4885">
        <f>IF(LOWER(TRIM($J4885&amp;""))="x",1,0)</f>
        <v/>
      </c>
    </row>
    <row r="4886">
      <c r="A4886" s="49" t="n"/>
      <c r="B4886" s="50" t="n"/>
      <c r="C4886" s="50" t="n"/>
      <c r="D4886" s="50" t="n"/>
      <c r="E4886" s="50" t="n"/>
      <c r="F4886" s="51" t="n"/>
      <c r="G4886" s="51" t="n"/>
      <c r="H4886" s="51" t="n"/>
      <c r="I4886" s="51" t="n"/>
      <c r="J4886" s="50" t="n"/>
      <c r="K4886" s="52">
        <f>IF(OR($A4886="",$E4886=""),"",IF($P4886=1,0,N($E4886)*N($F4886)-N($G4886)+N($H4886)))</f>
        <v/>
      </c>
      <c r="L4886" s="52">
        <f>IF(K4886="","",IF($P4886=1,0,N($E4886)*IFERROR(INDEX(Products!$D$8:$D$307,MATCH($D4886,Products!$A$8:$A$307,0)),0)))</f>
        <v/>
      </c>
      <c r="M4886" s="52">
        <f>IF(OR(K4886="",$O4886=0),IF(K4886="","",0),IF($P4886=1,0,K4886*(N(INDEX(Settings!$E$11:$E$18,$O4886))+N(INDEX(Settings!$G$11:$G$18,$O4886)))+N(INDEX(Settings!$F$11:$F$18,$O4886))))</f>
        <v/>
      </c>
      <c r="N4886" s="53">
        <f>IF(K4886="","",K4886-L4886-M4886-N($I4886)-$P4886*N(Settings!$D$20))</f>
        <v/>
      </c>
      <c r="O4886">
        <f>IF($C4886="",0,IFERROR(MATCH($C4886,Settings!$D$11:$D$18,0),0))</f>
        <v/>
      </c>
      <c r="P4886">
        <f>IF(LOWER(TRIM($J4886&amp;""))="x",1,0)</f>
        <v/>
      </c>
    </row>
    <row r="4887">
      <c r="A4887" s="49" t="n"/>
      <c r="B4887" s="50" t="n"/>
      <c r="C4887" s="50" t="n"/>
      <c r="D4887" s="50" t="n"/>
      <c r="E4887" s="50" t="n"/>
      <c r="F4887" s="51" t="n"/>
      <c r="G4887" s="51" t="n"/>
      <c r="H4887" s="51" t="n"/>
      <c r="I4887" s="51" t="n"/>
      <c r="J4887" s="50" t="n"/>
      <c r="K4887" s="52">
        <f>IF(OR($A4887="",$E4887=""),"",IF($P4887=1,0,N($E4887)*N($F4887)-N($G4887)+N($H4887)))</f>
        <v/>
      </c>
      <c r="L4887" s="52">
        <f>IF(K4887="","",IF($P4887=1,0,N($E4887)*IFERROR(INDEX(Products!$D$8:$D$307,MATCH($D4887,Products!$A$8:$A$307,0)),0)))</f>
        <v/>
      </c>
      <c r="M4887" s="52">
        <f>IF(OR(K4887="",$O4887=0),IF(K4887="","",0),IF($P4887=1,0,K4887*(N(INDEX(Settings!$E$11:$E$18,$O4887))+N(INDEX(Settings!$G$11:$G$18,$O4887)))+N(INDEX(Settings!$F$11:$F$18,$O4887))))</f>
        <v/>
      </c>
      <c r="N4887" s="53">
        <f>IF(K4887="","",K4887-L4887-M4887-N($I4887)-$P4887*N(Settings!$D$20))</f>
        <v/>
      </c>
      <c r="O4887">
        <f>IF($C4887="",0,IFERROR(MATCH($C4887,Settings!$D$11:$D$18,0),0))</f>
        <v/>
      </c>
      <c r="P4887">
        <f>IF(LOWER(TRIM($J4887&amp;""))="x",1,0)</f>
        <v/>
      </c>
    </row>
    <row r="4888">
      <c r="A4888" s="49" t="n"/>
      <c r="B4888" s="50" t="n"/>
      <c r="C4888" s="50" t="n"/>
      <c r="D4888" s="50" t="n"/>
      <c r="E4888" s="50" t="n"/>
      <c r="F4888" s="51" t="n"/>
      <c r="G4888" s="51" t="n"/>
      <c r="H4888" s="51" t="n"/>
      <c r="I4888" s="51" t="n"/>
      <c r="J4888" s="50" t="n"/>
      <c r="K4888" s="52">
        <f>IF(OR($A4888="",$E4888=""),"",IF($P4888=1,0,N($E4888)*N($F4888)-N($G4888)+N($H4888)))</f>
        <v/>
      </c>
      <c r="L4888" s="52">
        <f>IF(K4888="","",IF($P4888=1,0,N($E4888)*IFERROR(INDEX(Products!$D$8:$D$307,MATCH($D4888,Products!$A$8:$A$307,0)),0)))</f>
        <v/>
      </c>
      <c r="M4888" s="52">
        <f>IF(OR(K4888="",$O4888=0),IF(K4888="","",0),IF($P4888=1,0,K4888*(N(INDEX(Settings!$E$11:$E$18,$O4888))+N(INDEX(Settings!$G$11:$G$18,$O4888)))+N(INDEX(Settings!$F$11:$F$18,$O4888))))</f>
        <v/>
      </c>
      <c r="N4888" s="53">
        <f>IF(K4888="","",K4888-L4888-M4888-N($I4888)-$P4888*N(Settings!$D$20))</f>
        <v/>
      </c>
      <c r="O4888">
        <f>IF($C4888="",0,IFERROR(MATCH($C4888,Settings!$D$11:$D$18,0),0))</f>
        <v/>
      </c>
      <c r="P4888">
        <f>IF(LOWER(TRIM($J4888&amp;""))="x",1,0)</f>
        <v/>
      </c>
    </row>
    <row r="4889">
      <c r="A4889" s="49" t="n"/>
      <c r="B4889" s="50" t="n"/>
      <c r="C4889" s="50" t="n"/>
      <c r="D4889" s="50" t="n"/>
      <c r="E4889" s="50" t="n"/>
      <c r="F4889" s="51" t="n"/>
      <c r="G4889" s="51" t="n"/>
      <c r="H4889" s="51" t="n"/>
      <c r="I4889" s="51" t="n"/>
      <c r="J4889" s="50" t="n"/>
      <c r="K4889" s="52">
        <f>IF(OR($A4889="",$E4889=""),"",IF($P4889=1,0,N($E4889)*N($F4889)-N($G4889)+N($H4889)))</f>
        <v/>
      </c>
      <c r="L4889" s="52">
        <f>IF(K4889="","",IF($P4889=1,0,N($E4889)*IFERROR(INDEX(Products!$D$8:$D$307,MATCH($D4889,Products!$A$8:$A$307,0)),0)))</f>
        <v/>
      </c>
      <c r="M4889" s="52">
        <f>IF(OR(K4889="",$O4889=0),IF(K4889="","",0),IF($P4889=1,0,K4889*(N(INDEX(Settings!$E$11:$E$18,$O4889))+N(INDEX(Settings!$G$11:$G$18,$O4889)))+N(INDEX(Settings!$F$11:$F$18,$O4889))))</f>
        <v/>
      </c>
      <c r="N4889" s="53">
        <f>IF(K4889="","",K4889-L4889-M4889-N($I4889)-$P4889*N(Settings!$D$20))</f>
        <v/>
      </c>
      <c r="O4889">
        <f>IF($C4889="",0,IFERROR(MATCH($C4889,Settings!$D$11:$D$18,0),0))</f>
        <v/>
      </c>
      <c r="P4889">
        <f>IF(LOWER(TRIM($J4889&amp;""))="x",1,0)</f>
        <v/>
      </c>
    </row>
    <row r="4890">
      <c r="A4890" s="49" t="n"/>
      <c r="B4890" s="50" t="n"/>
      <c r="C4890" s="50" t="n"/>
      <c r="D4890" s="50" t="n"/>
      <c r="E4890" s="50" t="n"/>
      <c r="F4890" s="51" t="n"/>
      <c r="G4890" s="51" t="n"/>
      <c r="H4890" s="51" t="n"/>
      <c r="I4890" s="51" t="n"/>
      <c r="J4890" s="50" t="n"/>
      <c r="K4890" s="52">
        <f>IF(OR($A4890="",$E4890=""),"",IF($P4890=1,0,N($E4890)*N($F4890)-N($G4890)+N($H4890)))</f>
        <v/>
      </c>
      <c r="L4890" s="52">
        <f>IF(K4890="","",IF($P4890=1,0,N($E4890)*IFERROR(INDEX(Products!$D$8:$D$307,MATCH($D4890,Products!$A$8:$A$307,0)),0)))</f>
        <v/>
      </c>
      <c r="M4890" s="52">
        <f>IF(OR(K4890="",$O4890=0),IF(K4890="","",0),IF($P4890=1,0,K4890*(N(INDEX(Settings!$E$11:$E$18,$O4890))+N(INDEX(Settings!$G$11:$G$18,$O4890)))+N(INDEX(Settings!$F$11:$F$18,$O4890))))</f>
        <v/>
      </c>
      <c r="N4890" s="53">
        <f>IF(K4890="","",K4890-L4890-M4890-N($I4890)-$P4890*N(Settings!$D$20))</f>
        <v/>
      </c>
      <c r="O4890">
        <f>IF($C4890="",0,IFERROR(MATCH($C4890,Settings!$D$11:$D$18,0),0))</f>
        <v/>
      </c>
      <c r="P4890">
        <f>IF(LOWER(TRIM($J4890&amp;""))="x",1,0)</f>
        <v/>
      </c>
    </row>
    <row r="4891">
      <c r="A4891" s="49" t="n"/>
      <c r="B4891" s="50" t="n"/>
      <c r="C4891" s="50" t="n"/>
      <c r="D4891" s="50" t="n"/>
      <c r="E4891" s="50" t="n"/>
      <c r="F4891" s="51" t="n"/>
      <c r="G4891" s="51" t="n"/>
      <c r="H4891" s="51" t="n"/>
      <c r="I4891" s="51" t="n"/>
      <c r="J4891" s="50" t="n"/>
      <c r="K4891" s="52">
        <f>IF(OR($A4891="",$E4891=""),"",IF($P4891=1,0,N($E4891)*N($F4891)-N($G4891)+N($H4891)))</f>
        <v/>
      </c>
      <c r="L4891" s="52">
        <f>IF(K4891="","",IF($P4891=1,0,N($E4891)*IFERROR(INDEX(Products!$D$8:$D$307,MATCH($D4891,Products!$A$8:$A$307,0)),0)))</f>
        <v/>
      </c>
      <c r="M4891" s="52">
        <f>IF(OR(K4891="",$O4891=0),IF(K4891="","",0),IF($P4891=1,0,K4891*(N(INDEX(Settings!$E$11:$E$18,$O4891))+N(INDEX(Settings!$G$11:$G$18,$O4891)))+N(INDEX(Settings!$F$11:$F$18,$O4891))))</f>
        <v/>
      </c>
      <c r="N4891" s="53">
        <f>IF(K4891="","",K4891-L4891-M4891-N($I4891)-$P4891*N(Settings!$D$20))</f>
        <v/>
      </c>
      <c r="O4891">
        <f>IF($C4891="",0,IFERROR(MATCH($C4891,Settings!$D$11:$D$18,0),0))</f>
        <v/>
      </c>
      <c r="P4891">
        <f>IF(LOWER(TRIM($J4891&amp;""))="x",1,0)</f>
        <v/>
      </c>
    </row>
    <row r="4892">
      <c r="A4892" s="49" t="n"/>
      <c r="B4892" s="50" t="n"/>
      <c r="C4892" s="50" t="n"/>
      <c r="D4892" s="50" t="n"/>
      <c r="E4892" s="50" t="n"/>
      <c r="F4892" s="51" t="n"/>
      <c r="G4892" s="51" t="n"/>
      <c r="H4892" s="51" t="n"/>
      <c r="I4892" s="51" t="n"/>
      <c r="J4892" s="50" t="n"/>
      <c r="K4892" s="52">
        <f>IF(OR($A4892="",$E4892=""),"",IF($P4892=1,0,N($E4892)*N($F4892)-N($G4892)+N($H4892)))</f>
        <v/>
      </c>
      <c r="L4892" s="52">
        <f>IF(K4892="","",IF($P4892=1,0,N($E4892)*IFERROR(INDEX(Products!$D$8:$D$307,MATCH($D4892,Products!$A$8:$A$307,0)),0)))</f>
        <v/>
      </c>
      <c r="M4892" s="52">
        <f>IF(OR(K4892="",$O4892=0),IF(K4892="","",0),IF($P4892=1,0,K4892*(N(INDEX(Settings!$E$11:$E$18,$O4892))+N(INDEX(Settings!$G$11:$G$18,$O4892)))+N(INDEX(Settings!$F$11:$F$18,$O4892))))</f>
        <v/>
      </c>
      <c r="N4892" s="53">
        <f>IF(K4892="","",K4892-L4892-M4892-N($I4892)-$P4892*N(Settings!$D$20))</f>
        <v/>
      </c>
      <c r="O4892">
        <f>IF($C4892="",0,IFERROR(MATCH($C4892,Settings!$D$11:$D$18,0),0))</f>
        <v/>
      </c>
      <c r="P4892">
        <f>IF(LOWER(TRIM($J4892&amp;""))="x",1,0)</f>
        <v/>
      </c>
    </row>
    <row r="4893">
      <c r="A4893" s="49" t="n"/>
      <c r="B4893" s="50" t="n"/>
      <c r="C4893" s="50" t="n"/>
      <c r="D4893" s="50" t="n"/>
      <c r="E4893" s="50" t="n"/>
      <c r="F4893" s="51" t="n"/>
      <c r="G4893" s="51" t="n"/>
      <c r="H4893" s="51" t="n"/>
      <c r="I4893" s="51" t="n"/>
      <c r="J4893" s="50" t="n"/>
      <c r="K4893" s="52">
        <f>IF(OR($A4893="",$E4893=""),"",IF($P4893=1,0,N($E4893)*N($F4893)-N($G4893)+N($H4893)))</f>
        <v/>
      </c>
      <c r="L4893" s="52">
        <f>IF(K4893="","",IF($P4893=1,0,N($E4893)*IFERROR(INDEX(Products!$D$8:$D$307,MATCH($D4893,Products!$A$8:$A$307,0)),0)))</f>
        <v/>
      </c>
      <c r="M4893" s="52">
        <f>IF(OR(K4893="",$O4893=0),IF(K4893="","",0),IF($P4893=1,0,K4893*(N(INDEX(Settings!$E$11:$E$18,$O4893))+N(INDEX(Settings!$G$11:$G$18,$O4893)))+N(INDEX(Settings!$F$11:$F$18,$O4893))))</f>
        <v/>
      </c>
      <c r="N4893" s="53">
        <f>IF(K4893="","",K4893-L4893-M4893-N($I4893)-$P4893*N(Settings!$D$20))</f>
        <v/>
      </c>
      <c r="O4893">
        <f>IF($C4893="",0,IFERROR(MATCH($C4893,Settings!$D$11:$D$18,0),0))</f>
        <v/>
      </c>
      <c r="P4893">
        <f>IF(LOWER(TRIM($J4893&amp;""))="x",1,0)</f>
        <v/>
      </c>
    </row>
    <row r="4894">
      <c r="A4894" s="49" t="n"/>
      <c r="B4894" s="50" t="n"/>
      <c r="C4894" s="50" t="n"/>
      <c r="D4894" s="50" t="n"/>
      <c r="E4894" s="50" t="n"/>
      <c r="F4894" s="51" t="n"/>
      <c r="G4894" s="51" t="n"/>
      <c r="H4894" s="51" t="n"/>
      <c r="I4894" s="51" t="n"/>
      <c r="J4894" s="50" t="n"/>
      <c r="K4894" s="52">
        <f>IF(OR($A4894="",$E4894=""),"",IF($P4894=1,0,N($E4894)*N($F4894)-N($G4894)+N($H4894)))</f>
        <v/>
      </c>
      <c r="L4894" s="52">
        <f>IF(K4894="","",IF($P4894=1,0,N($E4894)*IFERROR(INDEX(Products!$D$8:$D$307,MATCH($D4894,Products!$A$8:$A$307,0)),0)))</f>
        <v/>
      </c>
      <c r="M4894" s="52">
        <f>IF(OR(K4894="",$O4894=0),IF(K4894="","",0),IF($P4894=1,0,K4894*(N(INDEX(Settings!$E$11:$E$18,$O4894))+N(INDEX(Settings!$G$11:$G$18,$O4894)))+N(INDEX(Settings!$F$11:$F$18,$O4894))))</f>
        <v/>
      </c>
      <c r="N4894" s="53">
        <f>IF(K4894="","",K4894-L4894-M4894-N($I4894)-$P4894*N(Settings!$D$20))</f>
        <v/>
      </c>
      <c r="O4894">
        <f>IF($C4894="",0,IFERROR(MATCH($C4894,Settings!$D$11:$D$18,0),0))</f>
        <v/>
      </c>
      <c r="P4894">
        <f>IF(LOWER(TRIM($J4894&amp;""))="x",1,0)</f>
        <v/>
      </c>
    </row>
    <row r="4895">
      <c r="A4895" s="49" t="n"/>
      <c r="B4895" s="50" t="n"/>
      <c r="C4895" s="50" t="n"/>
      <c r="D4895" s="50" t="n"/>
      <c r="E4895" s="50" t="n"/>
      <c r="F4895" s="51" t="n"/>
      <c r="G4895" s="51" t="n"/>
      <c r="H4895" s="51" t="n"/>
      <c r="I4895" s="51" t="n"/>
      <c r="J4895" s="50" t="n"/>
      <c r="K4895" s="52">
        <f>IF(OR($A4895="",$E4895=""),"",IF($P4895=1,0,N($E4895)*N($F4895)-N($G4895)+N($H4895)))</f>
        <v/>
      </c>
      <c r="L4895" s="52">
        <f>IF(K4895="","",IF($P4895=1,0,N($E4895)*IFERROR(INDEX(Products!$D$8:$D$307,MATCH($D4895,Products!$A$8:$A$307,0)),0)))</f>
        <v/>
      </c>
      <c r="M4895" s="52">
        <f>IF(OR(K4895="",$O4895=0),IF(K4895="","",0),IF($P4895=1,0,K4895*(N(INDEX(Settings!$E$11:$E$18,$O4895))+N(INDEX(Settings!$G$11:$G$18,$O4895)))+N(INDEX(Settings!$F$11:$F$18,$O4895))))</f>
        <v/>
      </c>
      <c r="N4895" s="53">
        <f>IF(K4895="","",K4895-L4895-M4895-N($I4895)-$P4895*N(Settings!$D$20))</f>
        <v/>
      </c>
      <c r="O4895">
        <f>IF($C4895="",0,IFERROR(MATCH($C4895,Settings!$D$11:$D$18,0),0))</f>
        <v/>
      </c>
      <c r="P4895">
        <f>IF(LOWER(TRIM($J4895&amp;""))="x",1,0)</f>
        <v/>
      </c>
    </row>
    <row r="4896">
      <c r="A4896" s="49" t="n"/>
      <c r="B4896" s="50" t="n"/>
      <c r="C4896" s="50" t="n"/>
      <c r="D4896" s="50" t="n"/>
      <c r="E4896" s="50" t="n"/>
      <c r="F4896" s="51" t="n"/>
      <c r="G4896" s="51" t="n"/>
      <c r="H4896" s="51" t="n"/>
      <c r="I4896" s="51" t="n"/>
      <c r="J4896" s="50" t="n"/>
      <c r="K4896" s="52">
        <f>IF(OR($A4896="",$E4896=""),"",IF($P4896=1,0,N($E4896)*N($F4896)-N($G4896)+N($H4896)))</f>
        <v/>
      </c>
      <c r="L4896" s="52">
        <f>IF(K4896="","",IF($P4896=1,0,N($E4896)*IFERROR(INDEX(Products!$D$8:$D$307,MATCH($D4896,Products!$A$8:$A$307,0)),0)))</f>
        <v/>
      </c>
      <c r="M4896" s="52">
        <f>IF(OR(K4896="",$O4896=0),IF(K4896="","",0),IF($P4896=1,0,K4896*(N(INDEX(Settings!$E$11:$E$18,$O4896))+N(INDEX(Settings!$G$11:$G$18,$O4896)))+N(INDEX(Settings!$F$11:$F$18,$O4896))))</f>
        <v/>
      </c>
      <c r="N4896" s="53">
        <f>IF(K4896="","",K4896-L4896-M4896-N($I4896)-$P4896*N(Settings!$D$20))</f>
        <v/>
      </c>
      <c r="O4896">
        <f>IF($C4896="",0,IFERROR(MATCH($C4896,Settings!$D$11:$D$18,0),0))</f>
        <v/>
      </c>
      <c r="P4896">
        <f>IF(LOWER(TRIM($J4896&amp;""))="x",1,0)</f>
        <v/>
      </c>
    </row>
    <row r="4897">
      <c r="A4897" s="49" t="n"/>
      <c r="B4897" s="50" t="n"/>
      <c r="C4897" s="50" t="n"/>
      <c r="D4897" s="50" t="n"/>
      <c r="E4897" s="50" t="n"/>
      <c r="F4897" s="51" t="n"/>
      <c r="G4897" s="51" t="n"/>
      <c r="H4897" s="51" t="n"/>
      <c r="I4897" s="51" t="n"/>
      <c r="J4897" s="50" t="n"/>
      <c r="K4897" s="52">
        <f>IF(OR($A4897="",$E4897=""),"",IF($P4897=1,0,N($E4897)*N($F4897)-N($G4897)+N($H4897)))</f>
        <v/>
      </c>
      <c r="L4897" s="52">
        <f>IF(K4897="","",IF($P4897=1,0,N($E4897)*IFERROR(INDEX(Products!$D$8:$D$307,MATCH($D4897,Products!$A$8:$A$307,0)),0)))</f>
        <v/>
      </c>
      <c r="M4897" s="52">
        <f>IF(OR(K4897="",$O4897=0),IF(K4897="","",0),IF($P4897=1,0,K4897*(N(INDEX(Settings!$E$11:$E$18,$O4897))+N(INDEX(Settings!$G$11:$G$18,$O4897)))+N(INDEX(Settings!$F$11:$F$18,$O4897))))</f>
        <v/>
      </c>
      <c r="N4897" s="53">
        <f>IF(K4897="","",K4897-L4897-M4897-N($I4897)-$P4897*N(Settings!$D$20))</f>
        <v/>
      </c>
      <c r="O4897">
        <f>IF($C4897="",0,IFERROR(MATCH($C4897,Settings!$D$11:$D$18,0),0))</f>
        <v/>
      </c>
      <c r="P4897">
        <f>IF(LOWER(TRIM($J4897&amp;""))="x",1,0)</f>
        <v/>
      </c>
    </row>
    <row r="4898">
      <c r="A4898" s="49" t="n"/>
      <c r="B4898" s="50" t="n"/>
      <c r="C4898" s="50" t="n"/>
      <c r="D4898" s="50" t="n"/>
      <c r="E4898" s="50" t="n"/>
      <c r="F4898" s="51" t="n"/>
      <c r="G4898" s="51" t="n"/>
      <c r="H4898" s="51" t="n"/>
      <c r="I4898" s="51" t="n"/>
      <c r="J4898" s="50" t="n"/>
      <c r="K4898" s="52">
        <f>IF(OR($A4898="",$E4898=""),"",IF($P4898=1,0,N($E4898)*N($F4898)-N($G4898)+N($H4898)))</f>
        <v/>
      </c>
      <c r="L4898" s="52">
        <f>IF(K4898="","",IF($P4898=1,0,N($E4898)*IFERROR(INDEX(Products!$D$8:$D$307,MATCH($D4898,Products!$A$8:$A$307,0)),0)))</f>
        <v/>
      </c>
      <c r="M4898" s="52">
        <f>IF(OR(K4898="",$O4898=0),IF(K4898="","",0),IF($P4898=1,0,K4898*(N(INDEX(Settings!$E$11:$E$18,$O4898))+N(INDEX(Settings!$G$11:$G$18,$O4898)))+N(INDEX(Settings!$F$11:$F$18,$O4898))))</f>
        <v/>
      </c>
      <c r="N4898" s="53">
        <f>IF(K4898="","",K4898-L4898-M4898-N($I4898)-$P4898*N(Settings!$D$20))</f>
        <v/>
      </c>
      <c r="O4898">
        <f>IF($C4898="",0,IFERROR(MATCH($C4898,Settings!$D$11:$D$18,0),0))</f>
        <v/>
      </c>
      <c r="P4898">
        <f>IF(LOWER(TRIM($J4898&amp;""))="x",1,0)</f>
        <v/>
      </c>
    </row>
    <row r="4899">
      <c r="A4899" s="49" t="n"/>
      <c r="B4899" s="50" t="n"/>
      <c r="C4899" s="50" t="n"/>
      <c r="D4899" s="50" t="n"/>
      <c r="E4899" s="50" t="n"/>
      <c r="F4899" s="51" t="n"/>
      <c r="G4899" s="51" t="n"/>
      <c r="H4899" s="51" t="n"/>
      <c r="I4899" s="51" t="n"/>
      <c r="J4899" s="50" t="n"/>
      <c r="K4899" s="52">
        <f>IF(OR($A4899="",$E4899=""),"",IF($P4899=1,0,N($E4899)*N($F4899)-N($G4899)+N($H4899)))</f>
        <v/>
      </c>
      <c r="L4899" s="52">
        <f>IF(K4899="","",IF($P4899=1,0,N($E4899)*IFERROR(INDEX(Products!$D$8:$D$307,MATCH($D4899,Products!$A$8:$A$307,0)),0)))</f>
        <v/>
      </c>
      <c r="M4899" s="52">
        <f>IF(OR(K4899="",$O4899=0),IF(K4899="","",0),IF($P4899=1,0,K4899*(N(INDEX(Settings!$E$11:$E$18,$O4899))+N(INDEX(Settings!$G$11:$G$18,$O4899)))+N(INDEX(Settings!$F$11:$F$18,$O4899))))</f>
        <v/>
      </c>
      <c r="N4899" s="53">
        <f>IF(K4899="","",K4899-L4899-M4899-N($I4899)-$P4899*N(Settings!$D$20))</f>
        <v/>
      </c>
      <c r="O4899">
        <f>IF($C4899="",0,IFERROR(MATCH($C4899,Settings!$D$11:$D$18,0),0))</f>
        <v/>
      </c>
      <c r="P4899">
        <f>IF(LOWER(TRIM($J4899&amp;""))="x",1,0)</f>
        <v/>
      </c>
    </row>
    <row r="4900">
      <c r="A4900" s="49" t="n"/>
      <c r="B4900" s="50" t="n"/>
      <c r="C4900" s="50" t="n"/>
      <c r="D4900" s="50" t="n"/>
      <c r="E4900" s="50" t="n"/>
      <c r="F4900" s="51" t="n"/>
      <c r="G4900" s="51" t="n"/>
      <c r="H4900" s="51" t="n"/>
      <c r="I4900" s="51" t="n"/>
      <c r="J4900" s="50" t="n"/>
      <c r="K4900" s="52">
        <f>IF(OR($A4900="",$E4900=""),"",IF($P4900=1,0,N($E4900)*N($F4900)-N($G4900)+N($H4900)))</f>
        <v/>
      </c>
      <c r="L4900" s="52">
        <f>IF(K4900="","",IF($P4900=1,0,N($E4900)*IFERROR(INDEX(Products!$D$8:$D$307,MATCH($D4900,Products!$A$8:$A$307,0)),0)))</f>
        <v/>
      </c>
      <c r="M4900" s="52">
        <f>IF(OR(K4900="",$O4900=0),IF(K4900="","",0),IF($P4900=1,0,K4900*(N(INDEX(Settings!$E$11:$E$18,$O4900))+N(INDEX(Settings!$G$11:$G$18,$O4900)))+N(INDEX(Settings!$F$11:$F$18,$O4900))))</f>
        <v/>
      </c>
      <c r="N4900" s="53">
        <f>IF(K4900="","",K4900-L4900-M4900-N($I4900)-$P4900*N(Settings!$D$20))</f>
        <v/>
      </c>
      <c r="O4900">
        <f>IF($C4900="",0,IFERROR(MATCH($C4900,Settings!$D$11:$D$18,0),0))</f>
        <v/>
      </c>
      <c r="P4900">
        <f>IF(LOWER(TRIM($J4900&amp;""))="x",1,0)</f>
        <v/>
      </c>
    </row>
    <row r="4901">
      <c r="A4901" s="49" t="n"/>
      <c r="B4901" s="50" t="n"/>
      <c r="C4901" s="50" t="n"/>
      <c r="D4901" s="50" t="n"/>
      <c r="E4901" s="50" t="n"/>
      <c r="F4901" s="51" t="n"/>
      <c r="G4901" s="51" t="n"/>
      <c r="H4901" s="51" t="n"/>
      <c r="I4901" s="51" t="n"/>
      <c r="J4901" s="50" t="n"/>
      <c r="K4901" s="52">
        <f>IF(OR($A4901="",$E4901=""),"",IF($P4901=1,0,N($E4901)*N($F4901)-N($G4901)+N($H4901)))</f>
        <v/>
      </c>
      <c r="L4901" s="52">
        <f>IF(K4901="","",IF($P4901=1,0,N($E4901)*IFERROR(INDEX(Products!$D$8:$D$307,MATCH($D4901,Products!$A$8:$A$307,0)),0)))</f>
        <v/>
      </c>
      <c r="M4901" s="52">
        <f>IF(OR(K4901="",$O4901=0),IF(K4901="","",0),IF($P4901=1,0,K4901*(N(INDEX(Settings!$E$11:$E$18,$O4901))+N(INDEX(Settings!$G$11:$G$18,$O4901)))+N(INDEX(Settings!$F$11:$F$18,$O4901))))</f>
        <v/>
      </c>
      <c r="N4901" s="53">
        <f>IF(K4901="","",K4901-L4901-M4901-N($I4901)-$P4901*N(Settings!$D$20))</f>
        <v/>
      </c>
      <c r="O4901">
        <f>IF($C4901="",0,IFERROR(MATCH($C4901,Settings!$D$11:$D$18,0),0))</f>
        <v/>
      </c>
      <c r="P4901">
        <f>IF(LOWER(TRIM($J4901&amp;""))="x",1,0)</f>
        <v/>
      </c>
    </row>
    <row r="4902">
      <c r="A4902" s="49" t="n"/>
      <c r="B4902" s="50" t="n"/>
      <c r="C4902" s="50" t="n"/>
      <c r="D4902" s="50" t="n"/>
      <c r="E4902" s="50" t="n"/>
      <c r="F4902" s="51" t="n"/>
      <c r="G4902" s="51" t="n"/>
      <c r="H4902" s="51" t="n"/>
      <c r="I4902" s="51" t="n"/>
      <c r="J4902" s="50" t="n"/>
      <c r="K4902" s="52">
        <f>IF(OR($A4902="",$E4902=""),"",IF($P4902=1,0,N($E4902)*N($F4902)-N($G4902)+N($H4902)))</f>
        <v/>
      </c>
      <c r="L4902" s="52">
        <f>IF(K4902="","",IF($P4902=1,0,N($E4902)*IFERROR(INDEX(Products!$D$8:$D$307,MATCH($D4902,Products!$A$8:$A$307,0)),0)))</f>
        <v/>
      </c>
      <c r="M4902" s="52">
        <f>IF(OR(K4902="",$O4902=0),IF(K4902="","",0),IF($P4902=1,0,K4902*(N(INDEX(Settings!$E$11:$E$18,$O4902))+N(INDEX(Settings!$G$11:$G$18,$O4902)))+N(INDEX(Settings!$F$11:$F$18,$O4902))))</f>
        <v/>
      </c>
      <c r="N4902" s="53">
        <f>IF(K4902="","",K4902-L4902-M4902-N($I4902)-$P4902*N(Settings!$D$20))</f>
        <v/>
      </c>
      <c r="O4902">
        <f>IF($C4902="",0,IFERROR(MATCH($C4902,Settings!$D$11:$D$18,0),0))</f>
        <v/>
      </c>
      <c r="P4902">
        <f>IF(LOWER(TRIM($J4902&amp;""))="x",1,0)</f>
        <v/>
      </c>
    </row>
    <row r="4903">
      <c r="A4903" s="49" t="n"/>
      <c r="B4903" s="50" t="n"/>
      <c r="C4903" s="50" t="n"/>
      <c r="D4903" s="50" t="n"/>
      <c r="E4903" s="50" t="n"/>
      <c r="F4903" s="51" t="n"/>
      <c r="G4903" s="51" t="n"/>
      <c r="H4903" s="51" t="n"/>
      <c r="I4903" s="51" t="n"/>
      <c r="J4903" s="50" t="n"/>
      <c r="K4903" s="52">
        <f>IF(OR($A4903="",$E4903=""),"",IF($P4903=1,0,N($E4903)*N($F4903)-N($G4903)+N($H4903)))</f>
        <v/>
      </c>
      <c r="L4903" s="52">
        <f>IF(K4903="","",IF($P4903=1,0,N($E4903)*IFERROR(INDEX(Products!$D$8:$D$307,MATCH($D4903,Products!$A$8:$A$307,0)),0)))</f>
        <v/>
      </c>
      <c r="M4903" s="52">
        <f>IF(OR(K4903="",$O4903=0),IF(K4903="","",0),IF($P4903=1,0,K4903*(N(INDEX(Settings!$E$11:$E$18,$O4903))+N(INDEX(Settings!$G$11:$G$18,$O4903)))+N(INDEX(Settings!$F$11:$F$18,$O4903))))</f>
        <v/>
      </c>
      <c r="N4903" s="53">
        <f>IF(K4903="","",K4903-L4903-M4903-N($I4903)-$P4903*N(Settings!$D$20))</f>
        <v/>
      </c>
      <c r="O4903">
        <f>IF($C4903="",0,IFERROR(MATCH($C4903,Settings!$D$11:$D$18,0),0))</f>
        <v/>
      </c>
      <c r="P4903">
        <f>IF(LOWER(TRIM($J4903&amp;""))="x",1,0)</f>
        <v/>
      </c>
    </row>
    <row r="4904">
      <c r="A4904" s="49" t="n"/>
      <c r="B4904" s="50" t="n"/>
      <c r="C4904" s="50" t="n"/>
      <c r="D4904" s="50" t="n"/>
      <c r="E4904" s="50" t="n"/>
      <c r="F4904" s="51" t="n"/>
      <c r="G4904" s="51" t="n"/>
      <c r="H4904" s="51" t="n"/>
      <c r="I4904" s="51" t="n"/>
      <c r="J4904" s="50" t="n"/>
      <c r="K4904" s="52">
        <f>IF(OR($A4904="",$E4904=""),"",IF($P4904=1,0,N($E4904)*N($F4904)-N($G4904)+N($H4904)))</f>
        <v/>
      </c>
      <c r="L4904" s="52">
        <f>IF(K4904="","",IF($P4904=1,0,N($E4904)*IFERROR(INDEX(Products!$D$8:$D$307,MATCH($D4904,Products!$A$8:$A$307,0)),0)))</f>
        <v/>
      </c>
      <c r="M4904" s="52">
        <f>IF(OR(K4904="",$O4904=0),IF(K4904="","",0),IF($P4904=1,0,K4904*(N(INDEX(Settings!$E$11:$E$18,$O4904))+N(INDEX(Settings!$G$11:$G$18,$O4904)))+N(INDEX(Settings!$F$11:$F$18,$O4904))))</f>
        <v/>
      </c>
      <c r="N4904" s="53">
        <f>IF(K4904="","",K4904-L4904-M4904-N($I4904)-$P4904*N(Settings!$D$20))</f>
        <v/>
      </c>
      <c r="O4904">
        <f>IF($C4904="",0,IFERROR(MATCH($C4904,Settings!$D$11:$D$18,0),0))</f>
        <v/>
      </c>
      <c r="P4904">
        <f>IF(LOWER(TRIM($J4904&amp;""))="x",1,0)</f>
        <v/>
      </c>
    </row>
    <row r="4905">
      <c r="A4905" s="49" t="n"/>
      <c r="B4905" s="50" t="n"/>
      <c r="C4905" s="50" t="n"/>
      <c r="D4905" s="50" t="n"/>
      <c r="E4905" s="50" t="n"/>
      <c r="F4905" s="51" t="n"/>
      <c r="G4905" s="51" t="n"/>
      <c r="H4905" s="51" t="n"/>
      <c r="I4905" s="51" t="n"/>
      <c r="J4905" s="50" t="n"/>
      <c r="K4905" s="52">
        <f>IF(OR($A4905="",$E4905=""),"",IF($P4905=1,0,N($E4905)*N($F4905)-N($G4905)+N($H4905)))</f>
        <v/>
      </c>
      <c r="L4905" s="52">
        <f>IF(K4905="","",IF($P4905=1,0,N($E4905)*IFERROR(INDEX(Products!$D$8:$D$307,MATCH($D4905,Products!$A$8:$A$307,0)),0)))</f>
        <v/>
      </c>
      <c r="M4905" s="52">
        <f>IF(OR(K4905="",$O4905=0),IF(K4905="","",0),IF($P4905=1,0,K4905*(N(INDEX(Settings!$E$11:$E$18,$O4905))+N(INDEX(Settings!$G$11:$G$18,$O4905)))+N(INDEX(Settings!$F$11:$F$18,$O4905))))</f>
        <v/>
      </c>
      <c r="N4905" s="53">
        <f>IF(K4905="","",K4905-L4905-M4905-N($I4905)-$P4905*N(Settings!$D$20))</f>
        <v/>
      </c>
      <c r="O4905">
        <f>IF($C4905="",0,IFERROR(MATCH($C4905,Settings!$D$11:$D$18,0),0))</f>
        <v/>
      </c>
      <c r="P4905">
        <f>IF(LOWER(TRIM($J4905&amp;""))="x",1,0)</f>
        <v/>
      </c>
    </row>
    <row r="4906">
      <c r="A4906" s="49" t="n"/>
      <c r="B4906" s="50" t="n"/>
      <c r="C4906" s="50" t="n"/>
      <c r="D4906" s="50" t="n"/>
      <c r="E4906" s="50" t="n"/>
      <c r="F4906" s="51" t="n"/>
      <c r="G4906" s="51" t="n"/>
      <c r="H4906" s="51" t="n"/>
      <c r="I4906" s="51" t="n"/>
      <c r="J4906" s="50" t="n"/>
      <c r="K4906" s="52">
        <f>IF(OR($A4906="",$E4906=""),"",IF($P4906=1,0,N($E4906)*N($F4906)-N($G4906)+N($H4906)))</f>
        <v/>
      </c>
      <c r="L4906" s="52">
        <f>IF(K4906="","",IF($P4906=1,0,N($E4906)*IFERROR(INDEX(Products!$D$8:$D$307,MATCH($D4906,Products!$A$8:$A$307,0)),0)))</f>
        <v/>
      </c>
      <c r="M4906" s="52">
        <f>IF(OR(K4906="",$O4906=0),IF(K4906="","",0),IF($P4906=1,0,K4906*(N(INDEX(Settings!$E$11:$E$18,$O4906))+N(INDEX(Settings!$G$11:$G$18,$O4906)))+N(INDEX(Settings!$F$11:$F$18,$O4906))))</f>
        <v/>
      </c>
      <c r="N4906" s="53">
        <f>IF(K4906="","",K4906-L4906-M4906-N($I4906)-$P4906*N(Settings!$D$20))</f>
        <v/>
      </c>
      <c r="O4906">
        <f>IF($C4906="",0,IFERROR(MATCH($C4906,Settings!$D$11:$D$18,0),0))</f>
        <v/>
      </c>
      <c r="P4906">
        <f>IF(LOWER(TRIM($J4906&amp;""))="x",1,0)</f>
        <v/>
      </c>
    </row>
    <row r="4907">
      <c r="A4907" s="49" t="n"/>
      <c r="B4907" s="50" t="n"/>
      <c r="C4907" s="50" t="n"/>
      <c r="D4907" s="50" t="n"/>
      <c r="E4907" s="50" t="n"/>
      <c r="F4907" s="51" t="n"/>
      <c r="G4907" s="51" t="n"/>
      <c r="H4907" s="51" t="n"/>
      <c r="I4907" s="51" t="n"/>
      <c r="J4907" s="50" t="n"/>
      <c r="K4907" s="52">
        <f>IF(OR($A4907="",$E4907=""),"",IF($P4907=1,0,N($E4907)*N($F4907)-N($G4907)+N($H4907)))</f>
        <v/>
      </c>
      <c r="L4907" s="52">
        <f>IF(K4907="","",IF($P4907=1,0,N($E4907)*IFERROR(INDEX(Products!$D$8:$D$307,MATCH($D4907,Products!$A$8:$A$307,0)),0)))</f>
        <v/>
      </c>
      <c r="M4907" s="52">
        <f>IF(OR(K4907="",$O4907=0),IF(K4907="","",0),IF($P4907=1,0,K4907*(N(INDEX(Settings!$E$11:$E$18,$O4907))+N(INDEX(Settings!$G$11:$G$18,$O4907)))+N(INDEX(Settings!$F$11:$F$18,$O4907))))</f>
        <v/>
      </c>
      <c r="N4907" s="53">
        <f>IF(K4907="","",K4907-L4907-M4907-N($I4907)-$P4907*N(Settings!$D$20))</f>
        <v/>
      </c>
      <c r="O4907">
        <f>IF($C4907="",0,IFERROR(MATCH($C4907,Settings!$D$11:$D$18,0),0))</f>
        <v/>
      </c>
      <c r="P4907">
        <f>IF(LOWER(TRIM($J4907&amp;""))="x",1,0)</f>
        <v/>
      </c>
    </row>
    <row r="4908">
      <c r="A4908" s="49" t="n"/>
      <c r="B4908" s="50" t="n"/>
      <c r="C4908" s="50" t="n"/>
      <c r="D4908" s="50" t="n"/>
      <c r="E4908" s="50" t="n"/>
      <c r="F4908" s="51" t="n"/>
      <c r="G4908" s="51" t="n"/>
      <c r="H4908" s="51" t="n"/>
      <c r="I4908" s="51" t="n"/>
      <c r="J4908" s="50" t="n"/>
      <c r="K4908" s="52">
        <f>IF(OR($A4908="",$E4908=""),"",IF($P4908=1,0,N($E4908)*N($F4908)-N($G4908)+N($H4908)))</f>
        <v/>
      </c>
      <c r="L4908" s="52">
        <f>IF(K4908="","",IF($P4908=1,0,N($E4908)*IFERROR(INDEX(Products!$D$8:$D$307,MATCH($D4908,Products!$A$8:$A$307,0)),0)))</f>
        <v/>
      </c>
      <c r="M4908" s="52">
        <f>IF(OR(K4908="",$O4908=0),IF(K4908="","",0),IF($P4908=1,0,K4908*(N(INDEX(Settings!$E$11:$E$18,$O4908))+N(INDEX(Settings!$G$11:$G$18,$O4908)))+N(INDEX(Settings!$F$11:$F$18,$O4908))))</f>
        <v/>
      </c>
      <c r="N4908" s="53">
        <f>IF(K4908="","",K4908-L4908-M4908-N($I4908)-$P4908*N(Settings!$D$20))</f>
        <v/>
      </c>
      <c r="O4908">
        <f>IF($C4908="",0,IFERROR(MATCH($C4908,Settings!$D$11:$D$18,0),0))</f>
        <v/>
      </c>
      <c r="P4908">
        <f>IF(LOWER(TRIM($J4908&amp;""))="x",1,0)</f>
        <v/>
      </c>
    </row>
    <row r="4909">
      <c r="A4909" s="49" t="n"/>
      <c r="B4909" s="50" t="n"/>
      <c r="C4909" s="50" t="n"/>
      <c r="D4909" s="50" t="n"/>
      <c r="E4909" s="50" t="n"/>
      <c r="F4909" s="51" t="n"/>
      <c r="G4909" s="51" t="n"/>
      <c r="H4909" s="51" t="n"/>
      <c r="I4909" s="51" t="n"/>
      <c r="J4909" s="50" t="n"/>
      <c r="K4909" s="52">
        <f>IF(OR($A4909="",$E4909=""),"",IF($P4909=1,0,N($E4909)*N($F4909)-N($G4909)+N($H4909)))</f>
        <v/>
      </c>
      <c r="L4909" s="52">
        <f>IF(K4909="","",IF($P4909=1,0,N($E4909)*IFERROR(INDEX(Products!$D$8:$D$307,MATCH($D4909,Products!$A$8:$A$307,0)),0)))</f>
        <v/>
      </c>
      <c r="M4909" s="52">
        <f>IF(OR(K4909="",$O4909=0),IF(K4909="","",0),IF($P4909=1,0,K4909*(N(INDEX(Settings!$E$11:$E$18,$O4909))+N(INDEX(Settings!$G$11:$G$18,$O4909)))+N(INDEX(Settings!$F$11:$F$18,$O4909))))</f>
        <v/>
      </c>
      <c r="N4909" s="53">
        <f>IF(K4909="","",K4909-L4909-M4909-N($I4909)-$P4909*N(Settings!$D$20))</f>
        <v/>
      </c>
      <c r="O4909">
        <f>IF($C4909="",0,IFERROR(MATCH($C4909,Settings!$D$11:$D$18,0),0))</f>
        <v/>
      </c>
      <c r="P4909">
        <f>IF(LOWER(TRIM($J4909&amp;""))="x",1,0)</f>
        <v/>
      </c>
    </row>
    <row r="4910">
      <c r="A4910" s="49" t="n"/>
      <c r="B4910" s="50" t="n"/>
      <c r="C4910" s="50" t="n"/>
      <c r="D4910" s="50" t="n"/>
      <c r="E4910" s="50" t="n"/>
      <c r="F4910" s="51" t="n"/>
      <c r="G4910" s="51" t="n"/>
      <c r="H4910" s="51" t="n"/>
      <c r="I4910" s="51" t="n"/>
      <c r="J4910" s="50" t="n"/>
      <c r="K4910" s="52">
        <f>IF(OR($A4910="",$E4910=""),"",IF($P4910=1,0,N($E4910)*N($F4910)-N($G4910)+N($H4910)))</f>
        <v/>
      </c>
      <c r="L4910" s="52">
        <f>IF(K4910="","",IF($P4910=1,0,N($E4910)*IFERROR(INDEX(Products!$D$8:$D$307,MATCH($D4910,Products!$A$8:$A$307,0)),0)))</f>
        <v/>
      </c>
      <c r="M4910" s="52">
        <f>IF(OR(K4910="",$O4910=0),IF(K4910="","",0),IF($P4910=1,0,K4910*(N(INDEX(Settings!$E$11:$E$18,$O4910))+N(INDEX(Settings!$G$11:$G$18,$O4910)))+N(INDEX(Settings!$F$11:$F$18,$O4910))))</f>
        <v/>
      </c>
      <c r="N4910" s="53">
        <f>IF(K4910="","",K4910-L4910-M4910-N($I4910)-$P4910*N(Settings!$D$20))</f>
        <v/>
      </c>
      <c r="O4910">
        <f>IF($C4910="",0,IFERROR(MATCH($C4910,Settings!$D$11:$D$18,0),0))</f>
        <v/>
      </c>
      <c r="P4910">
        <f>IF(LOWER(TRIM($J4910&amp;""))="x",1,0)</f>
        <v/>
      </c>
    </row>
    <row r="4911">
      <c r="A4911" s="49" t="n"/>
      <c r="B4911" s="50" t="n"/>
      <c r="C4911" s="50" t="n"/>
      <c r="D4911" s="50" t="n"/>
      <c r="E4911" s="50" t="n"/>
      <c r="F4911" s="51" t="n"/>
      <c r="G4911" s="51" t="n"/>
      <c r="H4911" s="51" t="n"/>
      <c r="I4911" s="51" t="n"/>
      <c r="J4911" s="50" t="n"/>
      <c r="K4911" s="52">
        <f>IF(OR($A4911="",$E4911=""),"",IF($P4911=1,0,N($E4911)*N($F4911)-N($G4911)+N($H4911)))</f>
        <v/>
      </c>
      <c r="L4911" s="52">
        <f>IF(K4911="","",IF($P4911=1,0,N($E4911)*IFERROR(INDEX(Products!$D$8:$D$307,MATCH($D4911,Products!$A$8:$A$307,0)),0)))</f>
        <v/>
      </c>
      <c r="M4911" s="52">
        <f>IF(OR(K4911="",$O4911=0),IF(K4911="","",0),IF($P4911=1,0,K4911*(N(INDEX(Settings!$E$11:$E$18,$O4911))+N(INDEX(Settings!$G$11:$G$18,$O4911)))+N(INDEX(Settings!$F$11:$F$18,$O4911))))</f>
        <v/>
      </c>
      <c r="N4911" s="53">
        <f>IF(K4911="","",K4911-L4911-M4911-N($I4911)-$P4911*N(Settings!$D$20))</f>
        <v/>
      </c>
      <c r="O4911">
        <f>IF($C4911="",0,IFERROR(MATCH($C4911,Settings!$D$11:$D$18,0),0))</f>
        <v/>
      </c>
      <c r="P4911">
        <f>IF(LOWER(TRIM($J4911&amp;""))="x",1,0)</f>
        <v/>
      </c>
    </row>
    <row r="4912">
      <c r="A4912" s="49" t="n"/>
      <c r="B4912" s="50" t="n"/>
      <c r="C4912" s="50" t="n"/>
      <c r="D4912" s="50" t="n"/>
      <c r="E4912" s="50" t="n"/>
      <c r="F4912" s="51" t="n"/>
      <c r="G4912" s="51" t="n"/>
      <c r="H4912" s="51" t="n"/>
      <c r="I4912" s="51" t="n"/>
      <c r="J4912" s="50" t="n"/>
      <c r="K4912" s="52">
        <f>IF(OR($A4912="",$E4912=""),"",IF($P4912=1,0,N($E4912)*N($F4912)-N($G4912)+N($H4912)))</f>
        <v/>
      </c>
      <c r="L4912" s="52">
        <f>IF(K4912="","",IF($P4912=1,0,N($E4912)*IFERROR(INDEX(Products!$D$8:$D$307,MATCH($D4912,Products!$A$8:$A$307,0)),0)))</f>
        <v/>
      </c>
      <c r="M4912" s="52">
        <f>IF(OR(K4912="",$O4912=0),IF(K4912="","",0),IF($P4912=1,0,K4912*(N(INDEX(Settings!$E$11:$E$18,$O4912))+N(INDEX(Settings!$G$11:$G$18,$O4912)))+N(INDEX(Settings!$F$11:$F$18,$O4912))))</f>
        <v/>
      </c>
      <c r="N4912" s="53">
        <f>IF(K4912="","",K4912-L4912-M4912-N($I4912)-$P4912*N(Settings!$D$20))</f>
        <v/>
      </c>
      <c r="O4912">
        <f>IF($C4912="",0,IFERROR(MATCH($C4912,Settings!$D$11:$D$18,0),0))</f>
        <v/>
      </c>
      <c r="P4912">
        <f>IF(LOWER(TRIM($J4912&amp;""))="x",1,0)</f>
        <v/>
      </c>
    </row>
    <row r="4913">
      <c r="A4913" s="49" t="n"/>
      <c r="B4913" s="50" t="n"/>
      <c r="C4913" s="50" t="n"/>
      <c r="D4913" s="50" t="n"/>
      <c r="E4913" s="50" t="n"/>
      <c r="F4913" s="51" t="n"/>
      <c r="G4913" s="51" t="n"/>
      <c r="H4913" s="51" t="n"/>
      <c r="I4913" s="51" t="n"/>
      <c r="J4913" s="50" t="n"/>
      <c r="K4913" s="52">
        <f>IF(OR($A4913="",$E4913=""),"",IF($P4913=1,0,N($E4913)*N($F4913)-N($G4913)+N($H4913)))</f>
        <v/>
      </c>
      <c r="L4913" s="52">
        <f>IF(K4913="","",IF($P4913=1,0,N($E4913)*IFERROR(INDEX(Products!$D$8:$D$307,MATCH($D4913,Products!$A$8:$A$307,0)),0)))</f>
        <v/>
      </c>
      <c r="M4913" s="52">
        <f>IF(OR(K4913="",$O4913=0),IF(K4913="","",0),IF($P4913=1,0,K4913*(N(INDEX(Settings!$E$11:$E$18,$O4913))+N(INDEX(Settings!$G$11:$G$18,$O4913)))+N(INDEX(Settings!$F$11:$F$18,$O4913))))</f>
        <v/>
      </c>
      <c r="N4913" s="53">
        <f>IF(K4913="","",K4913-L4913-M4913-N($I4913)-$P4913*N(Settings!$D$20))</f>
        <v/>
      </c>
      <c r="O4913">
        <f>IF($C4913="",0,IFERROR(MATCH($C4913,Settings!$D$11:$D$18,0),0))</f>
        <v/>
      </c>
      <c r="P4913">
        <f>IF(LOWER(TRIM($J4913&amp;""))="x",1,0)</f>
        <v/>
      </c>
    </row>
    <row r="4914">
      <c r="A4914" s="49" t="n"/>
      <c r="B4914" s="50" t="n"/>
      <c r="C4914" s="50" t="n"/>
      <c r="D4914" s="50" t="n"/>
      <c r="E4914" s="50" t="n"/>
      <c r="F4914" s="51" t="n"/>
      <c r="G4914" s="51" t="n"/>
      <c r="H4914" s="51" t="n"/>
      <c r="I4914" s="51" t="n"/>
      <c r="J4914" s="50" t="n"/>
      <c r="K4914" s="52">
        <f>IF(OR($A4914="",$E4914=""),"",IF($P4914=1,0,N($E4914)*N($F4914)-N($G4914)+N($H4914)))</f>
        <v/>
      </c>
      <c r="L4914" s="52">
        <f>IF(K4914="","",IF($P4914=1,0,N($E4914)*IFERROR(INDEX(Products!$D$8:$D$307,MATCH($D4914,Products!$A$8:$A$307,0)),0)))</f>
        <v/>
      </c>
      <c r="M4914" s="52">
        <f>IF(OR(K4914="",$O4914=0),IF(K4914="","",0),IF($P4914=1,0,K4914*(N(INDEX(Settings!$E$11:$E$18,$O4914))+N(INDEX(Settings!$G$11:$G$18,$O4914)))+N(INDEX(Settings!$F$11:$F$18,$O4914))))</f>
        <v/>
      </c>
      <c r="N4914" s="53">
        <f>IF(K4914="","",K4914-L4914-M4914-N($I4914)-$P4914*N(Settings!$D$20))</f>
        <v/>
      </c>
      <c r="O4914">
        <f>IF($C4914="",0,IFERROR(MATCH($C4914,Settings!$D$11:$D$18,0),0))</f>
        <v/>
      </c>
      <c r="P4914">
        <f>IF(LOWER(TRIM($J4914&amp;""))="x",1,0)</f>
        <v/>
      </c>
    </row>
    <row r="4915">
      <c r="A4915" s="49" t="n"/>
      <c r="B4915" s="50" t="n"/>
      <c r="C4915" s="50" t="n"/>
      <c r="D4915" s="50" t="n"/>
      <c r="E4915" s="50" t="n"/>
      <c r="F4915" s="51" t="n"/>
      <c r="G4915" s="51" t="n"/>
      <c r="H4915" s="51" t="n"/>
      <c r="I4915" s="51" t="n"/>
      <c r="J4915" s="50" t="n"/>
      <c r="K4915" s="52">
        <f>IF(OR($A4915="",$E4915=""),"",IF($P4915=1,0,N($E4915)*N($F4915)-N($G4915)+N($H4915)))</f>
        <v/>
      </c>
      <c r="L4915" s="52">
        <f>IF(K4915="","",IF($P4915=1,0,N($E4915)*IFERROR(INDEX(Products!$D$8:$D$307,MATCH($D4915,Products!$A$8:$A$307,0)),0)))</f>
        <v/>
      </c>
      <c r="M4915" s="52">
        <f>IF(OR(K4915="",$O4915=0),IF(K4915="","",0),IF($P4915=1,0,K4915*(N(INDEX(Settings!$E$11:$E$18,$O4915))+N(INDEX(Settings!$G$11:$G$18,$O4915)))+N(INDEX(Settings!$F$11:$F$18,$O4915))))</f>
        <v/>
      </c>
      <c r="N4915" s="53">
        <f>IF(K4915="","",K4915-L4915-M4915-N($I4915)-$P4915*N(Settings!$D$20))</f>
        <v/>
      </c>
      <c r="O4915">
        <f>IF($C4915="",0,IFERROR(MATCH($C4915,Settings!$D$11:$D$18,0),0))</f>
        <v/>
      </c>
      <c r="P4915">
        <f>IF(LOWER(TRIM($J4915&amp;""))="x",1,0)</f>
        <v/>
      </c>
    </row>
    <row r="4916">
      <c r="A4916" s="49" t="n"/>
      <c r="B4916" s="50" t="n"/>
      <c r="C4916" s="50" t="n"/>
      <c r="D4916" s="50" t="n"/>
      <c r="E4916" s="50" t="n"/>
      <c r="F4916" s="51" t="n"/>
      <c r="G4916" s="51" t="n"/>
      <c r="H4916" s="51" t="n"/>
      <c r="I4916" s="51" t="n"/>
      <c r="J4916" s="50" t="n"/>
      <c r="K4916" s="52">
        <f>IF(OR($A4916="",$E4916=""),"",IF($P4916=1,0,N($E4916)*N($F4916)-N($G4916)+N($H4916)))</f>
        <v/>
      </c>
      <c r="L4916" s="52">
        <f>IF(K4916="","",IF($P4916=1,0,N($E4916)*IFERROR(INDEX(Products!$D$8:$D$307,MATCH($D4916,Products!$A$8:$A$307,0)),0)))</f>
        <v/>
      </c>
      <c r="M4916" s="52">
        <f>IF(OR(K4916="",$O4916=0),IF(K4916="","",0),IF($P4916=1,0,K4916*(N(INDEX(Settings!$E$11:$E$18,$O4916))+N(INDEX(Settings!$G$11:$G$18,$O4916)))+N(INDEX(Settings!$F$11:$F$18,$O4916))))</f>
        <v/>
      </c>
      <c r="N4916" s="53">
        <f>IF(K4916="","",K4916-L4916-M4916-N($I4916)-$P4916*N(Settings!$D$20))</f>
        <v/>
      </c>
      <c r="O4916">
        <f>IF($C4916="",0,IFERROR(MATCH($C4916,Settings!$D$11:$D$18,0),0))</f>
        <v/>
      </c>
      <c r="P4916">
        <f>IF(LOWER(TRIM($J4916&amp;""))="x",1,0)</f>
        <v/>
      </c>
    </row>
    <row r="4917">
      <c r="A4917" s="49" t="n"/>
      <c r="B4917" s="50" t="n"/>
      <c r="C4917" s="50" t="n"/>
      <c r="D4917" s="50" t="n"/>
      <c r="E4917" s="50" t="n"/>
      <c r="F4917" s="51" t="n"/>
      <c r="G4917" s="51" t="n"/>
      <c r="H4917" s="51" t="n"/>
      <c r="I4917" s="51" t="n"/>
      <c r="J4917" s="50" t="n"/>
      <c r="K4917" s="52">
        <f>IF(OR($A4917="",$E4917=""),"",IF($P4917=1,0,N($E4917)*N($F4917)-N($G4917)+N($H4917)))</f>
        <v/>
      </c>
      <c r="L4917" s="52">
        <f>IF(K4917="","",IF($P4917=1,0,N($E4917)*IFERROR(INDEX(Products!$D$8:$D$307,MATCH($D4917,Products!$A$8:$A$307,0)),0)))</f>
        <v/>
      </c>
      <c r="M4917" s="52">
        <f>IF(OR(K4917="",$O4917=0),IF(K4917="","",0),IF($P4917=1,0,K4917*(N(INDEX(Settings!$E$11:$E$18,$O4917))+N(INDEX(Settings!$G$11:$G$18,$O4917)))+N(INDEX(Settings!$F$11:$F$18,$O4917))))</f>
        <v/>
      </c>
      <c r="N4917" s="53">
        <f>IF(K4917="","",K4917-L4917-M4917-N($I4917)-$P4917*N(Settings!$D$20))</f>
        <v/>
      </c>
      <c r="O4917">
        <f>IF($C4917="",0,IFERROR(MATCH($C4917,Settings!$D$11:$D$18,0),0))</f>
        <v/>
      </c>
      <c r="P4917">
        <f>IF(LOWER(TRIM($J4917&amp;""))="x",1,0)</f>
        <v/>
      </c>
    </row>
    <row r="4918">
      <c r="A4918" s="49" t="n"/>
      <c r="B4918" s="50" t="n"/>
      <c r="C4918" s="50" t="n"/>
      <c r="D4918" s="50" t="n"/>
      <c r="E4918" s="50" t="n"/>
      <c r="F4918" s="51" t="n"/>
      <c r="G4918" s="51" t="n"/>
      <c r="H4918" s="51" t="n"/>
      <c r="I4918" s="51" t="n"/>
      <c r="J4918" s="50" t="n"/>
      <c r="K4918" s="52">
        <f>IF(OR($A4918="",$E4918=""),"",IF($P4918=1,0,N($E4918)*N($F4918)-N($G4918)+N($H4918)))</f>
        <v/>
      </c>
      <c r="L4918" s="52">
        <f>IF(K4918="","",IF($P4918=1,0,N($E4918)*IFERROR(INDEX(Products!$D$8:$D$307,MATCH($D4918,Products!$A$8:$A$307,0)),0)))</f>
        <v/>
      </c>
      <c r="M4918" s="52">
        <f>IF(OR(K4918="",$O4918=0),IF(K4918="","",0),IF($P4918=1,0,K4918*(N(INDEX(Settings!$E$11:$E$18,$O4918))+N(INDEX(Settings!$G$11:$G$18,$O4918)))+N(INDEX(Settings!$F$11:$F$18,$O4918))))</f>
        <v/>
      </c>
      <c r="N4918" s="53">
        <f>IF(K4918="","",K4918-L4918-M4918-N($I4918)-$P4918*N(Settings!$D$20))</f>
        <v/>
      </c>
      <c r="O4918">
        <f>IF($C4918="",0,IFERROR(MATCH($C4918,Settings!$D$11:$D$18,0),0))</f>
        <v/>
      </c>
      <c r="P4918">
        <f>IF(LOWER(TRIM($J4918&amp;""))="x",1,0)</f>
        <v/>
      </c>
    </row>
    <row r="4919">
      <c r="A4919" s="49" t="n"/>
      <c r="B4919" s="50" t="n"/>
      <c r="C4919" s="50" t="n"/>
      <c r="D4919" s="50" t="n"/>
      <c r="E4919" s="50" t="n"/>
      <c r="F4919" s="51" t="n"/>
      <c r="G4919" s="51" t="n"/>
      <c r="H4919" s="51" t="n"/>
      <c r="I4919" s="51" t="n"/>
      <c r="J4919" s="50" t="n"/>
      <c r="K4919" s="52">
        <f>IF(OR($A4919="",$E4919=""),"",IF($P4919=1,0,N($E4919)*N($F4919)-N($G4919)+N($H4919)))</f>
        <v/>
      </c>
      <c r="L4919" s="52">
        <f>IF(K4919="","",IF($P4919=1,0,N($E4919)*IFERROR(INDEX(Products!$D$8:$D$307,MATCH($D4919,Products!$A$8:$A$307,0)),0)))</f>
        <v/>
      </c>
      <c r="M4919" s="52">
        <f>IF(OR(K4919="",$O4919=0),IF(K4919="","",0),IF($P4919=1,0,K4919*(N(INDEX(Settings!$E$11:$E$18,$O4919))+N(INDEX(Settings!$G$11:$G$18,$O4919)))+N(INDEX(Settings!$F$11:$F$18,$O4919))))</f>
        <v/>
      </c>
      <c r="N4919" s="53">
        <f>IF(K4919="","",K4919-L4919-M4919-N($I4919)-$P4919*N(Settings!$D$20))</f>
        <v/>
      </c>
      <c r="O4919">
        <f>IF($C4919="",0,IFERROR(MATCH($C4919,Settings!$D$11:$D$18,0),0))</f>
        <v/>
      </c>
      <c r="P4919">
        <f>IF(LOWER(TRIM($J4919&amp;""))="x",1,0)</f>
        <v/>
      </c>
    </row>
    <row r="4920">
      <c r="A4920" s="49" t="n"/>
      <c r="B4920" s="50" t="n"/>
      <c r="C4920" s="50" t="n"/>
      <c r="D4920" s="50" t="n"/>
      <c r="E4920" s="50" t="n"/>
      <c r="F4920" s="51" t="n"/>
      <c r="G4920" s="51" t="n"/>
      <c r="H4920" s="51" t="n"/>
      <c r="I4920" s="51" t="n"/>
      <c r="J4920" s="50" t="n"/>
      <c r="K4920" s="52">
        <f>IF(OR($A4920="",$E4920=""),"",IF($P4920=1,0,N($E4920)*N($F4920)-N($G4920)+N($H4920)))</f>
        <v/>
      </c>
      <c r="L4920" s="52">
        <f>IF(K4920="","",IF($P4920=1,0,N($E4920)*IFERROR(INDEX(Products!$D$8:$D$307,MATCH($D4920,Products!$A$8:$A$307,0)),0)))</f>
        <v/>
      </c>
      <c r="M4920" s="52">
        <f>IF(OR(K4920="",$O4920=0),IF(K4920="","",0),IF($P4920=1,0,K4920*(N(INDEX(Settings!$E$11:$E$18,$O4920))+N(INDEX(Settings!$G$11:$G$18,$O4920)))+N(INDEX(Settings!$F$11:$F$18,$O4920))))</f>
        <v/>
      </c>
      <c r="N4920" s="53">
        <f>IF(K4920="","",K4920-L4920-M4920-N($I4920)-$P4920*N(Settings!$D$20))</f>
        <v/>
      </c>
      <c r="O4920">
        <f>IF($C4920="",0,IFERROR(MATCH($C4920,Settings!$D$11:$D$18,0),0))</f>
        <v/>
      </c>
      <c r="P4920">
        <f>IF(LOWER(TRIM($J4920&amp;""))="x",1,0)</f>
        <v/>
      </c>
    </row>
    <row r="4921">
      <c r="A4921" s="49" t="n"/>
      <c r="B4921" s="50" t="n"/>
      <c r="C4921" s="50" t="n"/>
      <c r="D4921" s="50" t="n"/>
      <c r="E4921" s="50" t="n"/>
      <c r="F4921" s="51" t="n"/>
      <c r="G4921" s="51" t="n"/>
      <c r="H4921" s="51" t="n"/>
      <c r="I4921" s="51" t="n"/>
      <c r="J4921" s="50" t="n"/>
      <c r="K4921" s="52">
        <f>IF(OR($A4921="",$E4921=""),"",IF($P4921=1,0,N($E4921)*N($F4921)-N($G4921)+N($H4921)))</f>
        <v/>
      </c>
      <c r="L4921" s="52">
        <f>IF(K4921="","",IF($P4921=1,0,N($E4921)*IFERROR(INDEX(Products!$D$8:$D$307,MATCH($D4921,Products!$A$8:$A$307,0)),0)))</f>
        <v/>
      </c>
      <c r="M4921" s="52">
        <f>IF(OR(K4921="",$O4921=0),IF(K4921="","",0),IF($P4921=1,0,K4921*(N(INDEX(Settings!$E$11:$E$18,$O4921))+N(INDEX(Settings!$G$11:$G$18,$O4921)))+N(INDEX(Settings!$F$11:$F$18,$O4921))))</f>
        <v/>
      </c>
      <c r="N4921" s="53">
        <f>IF(K4921="","",K4921-L4921-M4921-N($I4921)-$P4921*N(Settings!$D$20))</f>
        <v/>
      </c>
      <c r="O4921">
        <f>IF($C4921="",0,IFERROR(MATCH($C4921,Settings!$D$11:$D$18,0),0))</f>
        <v/>
      </c>
      <c r="P4921">
        <f>IF(LOWER(TRIM($J4921&amp;""))="x",1,0)</f>
        <v/>
      </c>
    </row>
    <row r="4922">
      <c r="A4922" s="49" t="n"/>
      <c r="B4922" s="50" t="n"/>
      <c r="C4922" s="50" t="n"/>
      <c r="D4922" s="50" t="n"/>
      <c r="E4922" s="50" t="n"/>
      <c r="F4922" s="51" t="n"/>
      <c r="G4922" s="51" t="n"/>
      <c r="H4922" s="51" t="n"/>
      <c r="I4922" s="51" t="n"/>
      <c r="J4922" s="50" t="n"/>
      <c r="K4922" s="52">
        <f>IF(OR($A4922="",$E4922=""),"",IF($P4922=1,0,N($E4922)*N($F4922)-N($G4922)+N($H4922)))</f>
        <v/>
      </c>
      <c r="L4922" s="52">
        <f>IF(K4922="","",IF($P4922=1,0,N($E4922)*IFERROR(INDEX(Products!$D$8:$D$307,MATCH($D4922,Products!$A$8:$A$307,0)),0)))</f>
        <v/>
      </c>
      <c r="M4922" s="52">
        <f>IF(OR(K4922="",$O4922=0),IF(K4922="","",0),IF($P4922=1,0,K4922*(N(INDEX(Settings!$E$11:$E$18,$O4922))+N(INDEX(Settings!$G$11:$G$18,$O4922)))+N(INDEX(Settings!$F$11:$F$18,$O4922))))</f>
        <v/>
      </c>
      <c r="N4922" s="53">
        <f>IF(K4922="","",K4922-L4922-M4922-N($I4922)-$P4922*N(Settings!$D$20))</f>
        <v/>
      </c>
      <c r="O4922">
        <f>IF($C4922="",0,IFERROR(MATCH($C4922,Settings!$D$11:$D$18,0),0))</f>
        <v/>
      </c>
      <c r="P4922">
        <f>IF(LOWER(TRIM($J4922&amp;""))="x",1,0)</f>
        <v/>
      </c>
    </row>
    <row r="4923">
      <c r="A4923" s="49" t="n"/>
      <c r="B4923" s="50" t="n"/>
      <c r="C4923" s="50" t="n"/>
      <c r="D4923" s="50" t="n"/>
      <c r="E4923" s="50" t="n"/>
      <c r="F4923" s="51" t="n"/>
      <c r="G4923" s="51" t="n"/>
      <c r="H4923" s="51" t="n"/>
      <c r="I4923" s="51" t="n"/>
      <c r="J4923" s="50" t="n"/>
      <c r="K4923" s="52">
        <f>IF(OR($A4923="",$E4923=""),"",IF($P4923=1,0,N($E4923)*N($F4923)-N($G4923)+N($H4923)))</f>
        <v/>
      </c>
      <c r="L4923" s="52">
        <f>IF(K4923="","",IF($P4923=1,0,N($E4923)*IFERROR(INDEX(Products!$D$8:$D$307,MATCH($D4923,Products!$A$8:$A$307,0)),0)))</f>
        <v/>
      </c>
      <c r="M4923" s="52">
        <f>IF(OR(K4923="",$O4923=0),IF(K4923="","",0),IF($P4923=1,0,K4923*(N(INDEX(Settings!$E$11:$E$18,$O4923))+N(INDEX(Settings!$G$11:$G$18,$O4923)))+N(INDEX(Settings!$F$11:$F$18,$O4923))))</f>
        <v/>
      </c>
      <c r="N4923" s="53">
        <f>IF(K4923="","",K4923-L4923-M4923-N($I4923)-$P4923*N(Settings!$D$20))</f>
        <v/>
      </c>
      <c r="O4923">
        <f>IF($C4923="",0,IFERROR(MATCH($C4923,Settings!$D$11:$D$18,0),0))</f>
        <v/>
      </c>
      <c r="P4923">
        <f>IF(LOWER(TRIM($J4923&amp;""))="x",1,0)</f>
        <v/>
      </c>
    </row>
    <row r="4924">
      <c r="A4924" s="49" t="n"/>
      <c r="B4924" s="50" t="n"/>
      <c r="C4924" s="50" t="n"/>
      <c r="D4924" s="50" t="n"/>
      <c r="E4924" s="50" t="n"/>
      <c r="F4924" s="51" t="n"/>
      <c r="G4924" s="51" t="n"/>
      <c r="H4924" s="51" t="n"/>
      <c r="I4924" s="51" t="n"/>
      <c r="J4924" s="50" t="n"/>
      <c r="K4924" s="52">
        <f>IF(OR($A4924="",$E4924=""),"",IF($P4924=1,0,N($E4924)*N($F4924)-N($G4924)+N($H4924)))</f>
        <v/>
      </c>
      <c r="L4924" s="52">
        <f>IF(K4924="","",IF($P4924=1,0,N($E4924)*IFERROR(INDEX(Products!$D$8:$D$307,MATCH($D4924,Products!$A$8:$A$307,0)),0)))</f>
        <v/>
      </c>
      <c r="M4924" s="52">
        <f>IF(OR(K4924="",$O4924=0),IF(K4924="","",0),IF($P4924=1,0,K4924*(N(INDEX(Settings!$E$11:$E$18,$O4924))+N(INDEX(Settings!$G$11:$G$18,$O4924)))+N(INDEX(Settings!$F$11:$F$18,$O4924))))</f>
        <v/>
      </c>
      <c r="N4924" s="53">
        <f>IF(K4924="","",K4924-L4924-M4924-N($I4924)-$P4924*N(Settings!$D$20))</f>
        <v/>
      </c>
      <c r="O4924">
        <f>IF($C4924="",0,IFERROR(MATCH($C4924,Settings!$D$11:$D$18,0),0))</f>
        <v/>
      </c>
      <c r="P4924">
        <f>IF(LOWER(TRIM($J4924&amp;""))="x",1,0)</f>
        <v/>
      </c>
    </row>
    <row r="4925">
      <c r="A4925" s="49" t="n"/>
      <c r="B4925" s="50" t="n"/>
      <c r="C4925" s="50" t="n"/>
      <c r="D4925" s="50" t="n"/>
      <c r="E4925" s="50" t="n"/>
      <c r="F4925" s="51" t="n"/>
      <c r="G4925" s="51" t="n"/>
      <c r="H4925" s="51" t="n"/>
      <c r="I4925" s="51" t="n"/>
      <c r="J4925" s="50" t="n"/>
      <c r="K4925" s="52">
        <f>IF(OR($A4925="",$E4925=""),"",IF($P4925=1,0,N($E4925)*N($F4925)-N($G4925)+N($H4925)))</f>
        <v/>
      </c>
      <c r="L4925" s="52">
        <f>IF(K4925="","",IF($P4925=1,0,N($E4925)*IFERROR(INDEX(Products!$D$8:$D$307,MATCH($D4925,Products!$A$8:$A$307,0)),0)))</f>
        <v/>
      </c>
      <c r="M4925" s="52">
        <f>IF(OR(K4925="",$O4925=0),IF(K4925="","",0),IF($P4925=1,0,K4925*(N(INDEX(Settings!$E$11:$E$18,$O4925))+N(INDEX(Settings!$G$11:$G$18,$O4925)))+N(INDEX(Settings!$F$11:$F$18,$O4925))))</f>
        <v/>
      </c>
      <c r="N4925" s="53">
        <f>IF(K4925="","",K4925-L4925-M4925-N($I4925)-$P4925*N(Settings!$D$20))</f>
        <v/>
      </c>
      <c r="O4925">
        <f>IF($C4925="",0,IFERROR(MATCH($C4925,Settings!$D$11:$D$18,0),0))</f>
        <v/>
      </c>
      <c r="P4925">
        <f>IF(LOWER(TRIM($J4925&amp;""))="x",1,0)</f>
        <v/>
      </c>
    </row>
    <row r="4926">
      <c r="A4926" s="49" t="n"/>
      <c r="B4926" s="50" t="n"/>
      <c r="C4926" s="50" t="n"/>
      <c r="D4926" s="50" t="n"/>
      <c r="E4926" s="50" t="n"/>
      <c r="F4926" s="51" t="n"/>
      <c r="G4926" s="51" t="n"/>
      <c r="H4926" s="51" t="n"/>
      <c r="I4926" s="51" t="n"/>
      <c r="J4926" s="50" t="n"/>
      <c r="K4926" s="52">
        <f>IF(OR($A4926="",$E4926=""),"",IF($P4926=1,0,N($E4926)*N($F4926)-N($G4926)+N($H4926)))</f>
        <v/>
      </c>
      <c r="L4926" s="52">
        <f>IF(K4926="","",IF($P4926=1,0,N($E4926)*IFERROR(INDEX(Products!$D$8:$D$307,MATCH($D4926,Products!$A$8:$A$307,0)),0)))</f>
        <v/>
      </c>
      <c r="M4926" s="52">
        <f>IF(OR(K4926="",$O4926=0),IF(K4926="","",0),IF($P4926=1,0,K4926*(N(INDEX(Settings!$E$11:$E$18,$O4926))+N(INDEX(Settings!$G$11:$G$18,$O4926)))+N(INDEX(Settings!$F$11:$F$18,$O4926))))</f>
        <v/>
      </c>
      <c r="N4926" s="53">
        <f>IF(K4926="","",K4926-L4926-M4926-N($I4926)-$P4926*N(Settings!$D$20))</f>
        <v/>
      </c>
      <c r="O4926">
        <f>IF($C4926="",0,IFERROR(MATCH($C4926,Settings!$D$11:$D$18,0),0))</f>
        <v/>
      </c>
      <c r="P4926">
        <f>IF(LOWER(TRIM($J4926&amp;""))="x",1,0)</f>
        <v/>
      </c>
    </row>
    <row r="4927">
      <c r="A4927" s="49" t="n"/>
      <c r="B4927" s="50" t="n"/>
      <c r="C4927" s="50" t="n"/>
      <c r="D4927" s="50" t="n"/>
      <c r="E4927" s="50" t="n"/>
      <c r="F4927" s="51" t="n"/>
      <c r="G4927" s="51" t="n"/>
      <c r="H4927" s="51" t="n"/>
      <c r="I4927" s="51" t="n"/>
      <c r="J4927" s="50" t="n"/>
      <c r="K4927" s="52">
        <f>IF(OR($A4927="",$E4927=""),"",IF($P4927=1,0,N($E4927)*N($F4927)-N($G4927)+N($H4927)))</f>
        <v/>
      </c>
      <c r="L4927" s="52">
        <f>IF(K4927="","",IF($P4927=1,0,N($E4927)*IFERROR(INDEX(Products!$D$8:$D$307,MATCH($D4927,Products!$A$8:$A$307,0)),0)))</f>
        <v/>
      </c>
      <c r="M4927" s="52">
        <f>IF(OR(K4927="",$O4927=0),IF(K4927="","",0),IF($P4927=1,0,K4927*(N(INDEX(Settings!$E$11:$E$18,$O4927))+N(INDEX(Settings!$G$11:$G$18,$O4927)))+N(INDEX(Settings!$F$11:$F$18,$O4927))))</f>
        <v/>
      </c>
      <c r="N4927" s="53">
        <f>IF(K4927="","",K4927-L4927-M4927-N($I4927)-$P4927*N(Settings!$D$20))</f>
        <v/>
      </c>
      <c r="O4927">
        <f>IF($C4927="",0,IFERROR(MATCH($C4927,Settings!$D$11:$D$18,0),0))</f>
        <v/>
      </c>
      <c r="P4927">
        <f>IF(LOWER(TRIM($J4927&amp;""))="x",1,0)</f>
        <v/>
      </c>
    </row>
    <row r="4928">
      <c r="A4928" s="49" t="n"/>
      <c r="B4928" s="50" t="n"/>
      <c r="C4928" s="50" t="n"/>
      <c r="D4928" s="50" t="n"/>
      <c r="E4928" s="50" t="n"/>
      <c r="F4928" s="51" t="n"/>
      <c r="G4928" s="51" t="n"/>
      <c r="H4928" s="51" t="n"/>
      <c r="I4928" s="51" t="n"/>
      <c r="J4928" s="50" t="n"/>
      <c r="K4928" s="52">
        <f>IF(OR($A4928="",$E4928=""),"",IF($P4928=1,0,N($E4928)*N($F4928)-N($G4928)+N($H4928)))</f>
        <v/>
      </c>
      <c r="L4928" s="52">
        <f>IF(K4928="","",IF($P4928=1,0,N($E4928)*IFERROR(INDEX(Products!$D$8:$D$307,MATCH($D4928,Products!$A$8:$A$307,0)),0)))</f>
        <v/>
      </c>
      <c r="M4928" s="52">
        <f>IF(OR(K4928="",$O4928=0),IF(K4928="","",0),IF($P4928=1,0,K4928*(N(INDEX(Settings!$E$11:$E$18,$O4928))+N(INDEX(Settings!$G$11:$G$18,$O4928)))+N(INDEX(Settings!$F$11:$F$18,$O4928))))</f>
        <v/>
      </c>
      <c r="N4928" s="53">
        <f>IF(K4928="","",K4928-L4928-M4928-N($I4928)-$P4928*N(Settings!$D$20))</f>
        <v/>
      </c>
      <c r="O4928">
        <f>IF($C4928="",0,IFERROR(MATCH($C4928,Settings!$D$11:$D$18,0),0))</f>
        <v/>
      </c>
      <c r="P4928">
        <f>IF(LOWER(TRIM($J4928&amp;""))="x",1,0)</f>
        <v/>
      </c>
    </row>
    <row r="4929">
      <c r="A4929" s="49" t="n"/>
      <c r="B4929" s="50" t="n"/>
      <c r="C4929" s="50" t="n"/>
      <c r="D4929" s="50" t="n"/>
      <c r="E4929" s="50" t="n"/>
      <c r="F4929" s="51" t="n"/>
      <c r="G4929" s="51" t="n"/>
      <c r="H4929" s="51" t="n"/>
      <c r="I4929" s="51" t="n"/>
      <c r="J4929" s="50" t="n"/>
      <c r="K4929" s="52">
        <f>IF(OR($A4929="",$E4929=""),"",IF($P4929=1,0,N($E4929)*N($F4929)-N($G4929)+N($H4929)))</f>
        <v/>
      </c>
      <c r="L4929" s="52">
        <f>IF(K4929="","",IF($P4929=1,0,N($E4929)*IFERROR(INDEX(Products!$D$8:$D$307,MATCH($D4929,Products!$A$8:$A$307,0)),0)))</f>
        <v/>
      </c>
      <c r="M4929" s="52">
        <f>IF(OR(K4929="",$O4929=0),IF(K4929="","",0),IF($P4929=1,0,K4929*(N(INDEX(Settings!$E$11:$E$18,$O4929))+N(INDEX(Settings!$G$11:$G$18,$O4929)))+N(INDEX(Settings!$F$11:$F$18,$O4929))))</f>
        <v/>
      </c>
      <c r="N4929" s="53">
        <f>IF(K4929="","",K4929-L4929-M4929-N($I4929)-$P4929*N(Settings!$D$20))</f>
        <v/>
      </c>
      <c r="O4929">
        <f>IF($C4929="",0,IFERROR(MATCH($C4929,Settings!$D$11:$D$18,0),0))</f>
        <v/>
      </c>
      <c r="P4929">
        <f>IF(LOWER(TRIM($J4929&amp;""))="x",1,0)</f>
        <v/>
      </c>
    </row>
    <row r="4930">
      <c r="A4930" s="49" t="n"/>
      <c r="B4930" s="50" t="n"/>
      <c r="C4930" s="50" t="n"/>
      <c r="D4930" s="50" t="n"/>
      <c r="E4930" s="50" t="n"/>
      <c r="F4930" s="51" t="n"/>
      <c r="G4930" s="51" t="n"/>
      <c r="H4930" s="51" t="n"/>
      <c r="I4930" s="51" t="n"/>
      <c r="J4930" s="50" t="n"/>
      <c r="K4930" s="52">
        <f>IF(OR($A4930="",$E4930=""),"",IF($P4930=1,0,N($E4930)*N($F4930)-N($G4930)+N($H4930)))</f>
        <v/>
      </c>
      <c r="L4930" s="52">
        <f>IF(K4930="","",IF($P4930=1,0,N($E4930)*IFERROR(INDEX(Products!$D$8:$D$307,MATCH($D4930,Products!$A$8:$A$307,0)),0)))</f>
        <v/>
      </c>
      <c r="M4930" s="52">
        <f>IF(OR(K4930="",$O4930=0),IF(K4930="","",0),IF($P4930=1,0,K4930*(N(INDEX(Settings!$E$11:$E$18,$O4930))+N(INDEX(Settings!$G$11:$G$18,$O4930)))+N(INDEX(Settings!$F$11:$F$18,$O4930))))</f>
        <v/>
      </c>
      <c r="N4930" s="53">
        <f>IF(K4930="","",K4930-L4930-M4930-N($I4930)-$P4930*N(Settings!$D$20))</f>
        <v/>
      </c>
      <c r="O4930">
        <f>IF($C4930="",0,IFERROR(MATCH($C4930,Settings!$D$11:$D$18,0),0))</f>
        <v/>
      </c>
      <c r="P4930">
        <f>IF(LOWER(TRIM($J4930&amp;""))="x",1,0)</f>
        <v/>
      </c>
    </row>
    <row r="4931">
      <c r="A4931" s="49" t="n"/>
      <c r="B4931" s="50" t="n"/>
      <c r="C4931" s="50" t="n"/>
      <c r="D4931" s="50" t="n"/>
      <c r="E4931" s="50" t="n"/>
      <c r="F4931" s="51" t="n"/>
      <c r="G4931" s="51" t="n"/>
      <c r="H4931" s="51" t="n"/>
      <c r="I4931" s="51" t="n"/>
      <c r="J4931" s="50" t="n"/>
      <c r="K4931" s="52">
        <f>IF(OR($A4931="",$E4931=""),"",IF($P4931=1,0,N($E4931)*N($F4931)-N($G4931)+N($H4931)))</f>
        <v/>
      </c>
      <c r="L4931" s="52">
        <f>IF(K4931="","",IF($P4931=1,0,N($E4931)*IFERROR(INDEX(Products!$D$8:$D$307,MATCH($D4931,Products!$A$8:$A$307,0)),0)))</f>
        <v/>
      </c>
      <c r="M4931" s="52">
        <f>IF(OR(K4931="",$O4931=0),IF(K4931="","",0),IF($P4931=1,0,K4931*(N(INDEX(Settings!$E$11:$E$18,$O4931))+N(INDEX(Settings!$G$11:$G$18,$O4931)))+N(INDEX(Settings!$F$11:$F$18,$O4931))))</f>
        <v/>
      </c>
      <c r="N4931" s="53">
        <f>IF(K4931="","",K4931-L4931-M4931-N($I4931)-$P4931*N(Settings!$D$20))</f>
        <v/>
      </c>
      <c r="O4931">
        <f>IF($C4931="",0,IFERROR(MATCH($C4931,Settings!$D$11:$D$18,0),0))</f>
        <v/>
      </c>
      <c r="P4931">
        <f>IF(LOWER(TRIM($J4931&amp;""))="x",1,0)</f>
        <v/>
      </c>
    </row>
    <row r="4932">
      <c r="A4932" s="49" t="n"/>
      <c r="B4932" s="50" t="n"/>
      <c r="C4932" s="50" t="n"/>
      <c r="D4932" s="50" t="n"/>
      <c r="E4932" s="50" t="n"/>
      <c r="F4932" s="51" t="n"/>
      <c r="G4932" s="51" t="n"/>
      <c r="H4932" s="51" t="n"/>
      <c r="I4932" s="51" t="n"/>
      <c r="J4932" s="50" t="n"/>
      <c r="K4932" s="52">
        <f>IF(OR($A4932="",$E4932=""),"",IF($P4932=1,0,N($E4932)*N($F4932)-N($G4932)+N($H4932)))</f>
        <v/>
      </c>
      <c r="L4932" s="52">
        <f>IF(K4932="","",IF($P4932=1,0,N($E4932)*IFERROR(INDEX(Products!$D$8:$D$307,MATCH($D4932,Products!$A$8:$A$307,0)),0)))</f>
        <v/>
      </c>
      <c r="M4932" s="52">
        <f>IF(OR(K4932="",$O4932=0),IF(K4932="","",0),IF($P4932=1,0,K4932*(N(INDEX(Settings!$E$11:$E$18,$O4932))+N(INDEX(Settings!$G$11:$G$18,$O4932)))+N(INDEX(Settings!$F$11:$F$18,$O4932))))</f>
        <v/>
      </c>
      <c r="N4932" s="53">
        <f>IF(K4932="","",K4932-L4932-M4932-N($I4932)-$P4932*N(Settings!$D$20))</f>
        <v/>
      </c>
      <c r="O4932">
        <f>IF($C4932="",0,IFERROR(MATCH($C4932,Settings!$D$11:$D$18,0),0))</f>
        <v/>
      </c>
      <c r="P4932">
        <f>IF(LOWER(TRIM($J4932&amp;""))="x",1,0)</f>
        <v/>
      </c>
    </row>
    <row r="4933">
      <c r="A4933" s="49" t="n"/>
      <c r="B4933" s="50" t="n"/>
      <c r="C4933" s="50" t="n"/>
      <c r="D4933" s="50" t="n"/>
      <c r="E4933" s="50" t="n"/>
      <c r="F4933" s="51" t="n"/>
      <c r="G4933" s="51" t="n"/>
      <c r="H4933" s="51" t="n"/>
      <c r="I4933" s="51" t="n"/>
      <c r="J4933" s="50" t="n"/>
      <c r="K4933" s="52">
        <f>IF(OR($A4933="",$E4933=""),"",IF($P4933=1,0,N($E4933)*N($F4933)-N($G4933)+N($H4933)))</f>
        <v/>
      </c>
      <c r="L4933" s="52">
        <f>IF(K4933="","",IF($P4933=1,0,N($E4933)*IFERROR(INDEX(Products!$D$8:$D$307,MATCH($D4933,Products!$A$8:$A$307,0)),0)))</f>
        <v/>
      </c>
      <c r="M4933" s="52">
        <f>IF(OR(K4933="",$O4933=0),IF(K4933="","",0),IF($P4933=1,0,K4933*(N(INDEX(Settings!$E$11:$E$18,$O4933))+N(INDEX(Settings!$G$11:$G$18,$O4933)))+N(INDEX(Settings!$F$11:$F$18,$O4933))))</f>
        <v/>
      </c>
      <c r="N4933" s="53">
        <f>IF(K4933="","",K4933-L4933-M4933-N($I4933)-$P4933*N(Settings!$D$20))</f>
        <v/>
      </c>
      <c r="O4933">
        <f>IF($C4933="",0,IFERROR(MATCH($C4933,Settings!$D$11:$D$18,0),0))</f>
        <v/>
      </c>
      <c r="P4933">
        <f>IF(LOWER(TRIM($J4933&amp;""))="x",1,0)</f>
        <v/>
      </c>
    </row>
    <row r="4934">
      <c r="A4934" s="49" t="n"/>
      <c r="B4934" s="50" t="n"/>
      <c r="C4934" s="50" t="n"/>
      <c r="D4934" s="50" t="n"/>
      <c r="E4934" s="50" t="n"/>
      <c r="F4934" s="51" t="n"/>
      <c r="G4934" s="51" t="n"/>
      <c r="H4934" s="51" t="n"/>
      <c r="I4934" s="51" t="n"/>
      <c r="J4934" s="50" t="n"/>
      <c r="K4934" s="52">
        <f>IF(OR($A4934="",$E4934=""),"",IF($P4934=1,0,N($E4934)*N($F4934)-N($G4934)+N($H4934)))</f>
        <v/>
      </c>
      <c r="L4934" s="52">
        <f>IF(K4934="","",IF($P4934=1,0,N($E4934)*IFERROR(INDEX(Products!$D$8:$D$307,MATCH($D4934,Products!$A$8:$A$307,0)),0)))</f>
        <v/>
      </c>
      <c r="M4934" s="52">
        <f>IF(OR(K4934="",$O4934=0),IF(K4934="","",0),IF($P4934=1,0,K4934*(N(INDEX(Settings!$E$11:$E$18,$O4934))+N(INDEX(Settings!$G$11:$G$18,$O4934)))+N(INDEX(Settings!$F$11:$F$18,$O4934))))</f>
        <v/>
      </c>
      <c r="N4934" s="53">
        <f>IF(K4934="","",K4934-L4934-M4934-N($I4934)-$P4934*N(Settings!$D$20))</f>
        <v/>
      </c>
      <c r="O4934">
        <f>IF($C4934="",0,IFERROR(MATCH($C4934,Settings!$D$11:$D$18,0),0))</f>
        <v/>
      </c>
      <c r="P4934">
        <f>IF(LOWER(TRIM($J4934&amp;""))="x",1,0)</f>
        <v/>
      </c>
    </row>
    <row r="4935">
      <c r="A4935" s="49" t="n"/>
      <c r="B4935" s="50" t="n"/>
      <c r="C4935" s="50" t="n"/>
      <c r="D4935" s="50" t="n"/>
      <c r="E4935" s="50" t="n"/>
      <c r="F4935" s="51" t="n"/>
      <c r="G4935" s="51" t="n"/>
      <c r="H4935" s="51" t="n"/>
      <c r="I4935" s="51" t="n"/>
      <c r="J4935" s="50" t="n"/>
      <c r="K4935" s="52">
        <f>IF(OR($A4935="",$E4935=""),"",IF($P4935=1,0,N($E4935)*N($F4935)-N($G4935)+N($H4935)))</f>
        <v/>
      </c>
      <c r="L4935" s="52">
        <f>IF(K4935="","",IF($P4935=1,0,N($E4935)*IFERROR(INDEX(Products!$D$8:$D$307,MATCH($D4935,Products!$A$8:$A$307,0)),0)))</f>
        <v/>
      </c>
      <c r="M4935" s="52">
        <f>IF(OR(K4935="",$O4935=0),IF(K4935="","",0),IF($P4935=1,0,K4935*(N(INDEX(Settings!$E$11:$E$18,$O4935))+N(INDEX(Settings!$G$11:$G$18,$O4935)))+N(INDEX(Settings!$F$11:$F$18,$O4935))))</f>
        <v/>
      </c>
      <c r="N4935" s="53">
        <f>IF(K4935="","",K4935-L4935-M4935-N($I4935)-$P4935*N(Settings!$D$20))</f>
        <v/>
      </c>
      <c r="O4935">
        <f>IF($C4935="",0,IFERROR(MATCH($C4935,Settings!$D$11:$D$18,0),0))</f>
        <v/>
      </c>
      <c r="P4935">
        <f>IF(LOWER(TRIM($J4935&amp;""))="x",1,0)</f>
        <v/>
      </c>
    </row>
    <row r="4936">
      <c r="A4936" s="49" t="n"/>
      <c r="B4936" s="50" t="n"/>
      <c r="C4936" s="50" t="n"/>
      <c r="D4936" s="50" t="n"/>
      <c r="E4936" s="50" t="n"/>
      <c r="F4936" s="51" t="n"/>
      <c r="G4936" s="51" t="n"/>
      <c r="H4936" s="51" t="n"/>
      <c r="I4936" s="51" t="n"/>
      <c r="J4936" s="50" t="n"/>
      <c r="K4936" s="52">
        <f>IF(OR($A4936="",$E4936=""),"",IF($P4936=1,0,N($E4936)*N($F4936)-N($G4936)+N($H4936)))</f>
        <v/>
      </c>
      <c r="L4936" s="52">
        <f>IF(K4936="","",IF($P4936=1,0,N($E4936)*IFERROR(INDEX(Products!$D$8:$D$307,MATCH($D4936,Products!$A$8:$A$307,0)),0)))</f>
        <v/>
      </c>
      <c r="M4936" s="52">
        <f>IF(OR(K4936="",$O4936=0),IF(K4936="","",0),IF($P4936=1,0,K4936*(N(INDEX(Settings!$E$11:$E$18,$O4936))+N(INDEX(Settings!$G$11:$G$18,$O4936)))+N(INDEX(Settings!$F$11:$F$18,$O4936))))</f>
        <v/>
      </c>
      <c r="N4936" s="53">
        <f>IF(K4936="","",K4936-L4936-M4936-N($I4936)-$P4936*N(Settings!$D$20))</f>
        <v/>
      </c>
      <c r="O4936">
        <f>IF($C4936="",0,IFERROR(MATCH($C4936,Settings!$D$11:$D$18,0),0))</f>
        <v/>
      </c>
      <c r="P4936">
        <f>IF(LOWER(TRIM($J4936&amp;""))="x",1,0)</f>
        <v/>
      </c>
    </row>
    <row r="4937">
      <c r="A4937" s="49" t="n"/>
      <c r="B4937" s="50" t="n"/>
      <c r="C4937" s="50" t="n"/>
      <c r="D4937" s="50" t="n"/>
      <c r="E4937" s="50" t="n"/>
      <c r="F4937" s="51" t="n"/>
      <c r="G4937" s="51" t="n"/>
      <c r="H4937" s="51" t="n"/>
      <c r="I4937" s="51" t="n"/>
      <c r="J4937" s="50" t="n"/>
      <c r="K4937" s="52">
        <f>IF(OR($A4937="",$E4937=""),"",IF($P4937=1,0,N($E4937)*N($F4937)-N($G4937)+N($H4937)))</f>
        <v/>
      </c>
      <c r="L4937" s="52">
        <f>IF(K4937="","",IF($P4937=1,0,N($E4937)*IFERROR(INDEX(Products!$D$8:$D$307,MATCH($D4937,Products!$A$8:$A$307,0)),0)))</f>
        <v/>
      </c>
      <c r="M4937" s="52">
        <f>IF(OR(K4937="",$O4937=0),IF(K4937="","",0),IF($P4937=1,0,K4937*(N(INDEX(Settings!$E$11:$E$18,$O4937))+N(INDEX(Settings!$G$11:$G$18,$O4937)))+N(INDEX(Settings!$F$11:$F$18,$O4937))))</f>
        <v/>
      </c>
      <c r="N4937" s="53">
        <f>IF(K4937="","",K4937-L4937-M4937-N($I4937)-$P4937*N(Settings!$D$20))</f>
        <v/>
      </c>
      <c r="O4937">
        <f>IF($C4937="",0,IFERROR(MATCH($C4937,Settings!$D$11:$D$18,0),0))</f>
        <v/>
      </c>
      <c r="P4937">
        <f>IF(LOWER(TRIM($J4937&amp;""))="x",1,0)</f>
        <v/>
      </c>
    </row>
    <row r="4938">
      <c r="A4938" s="49" t="n"/>
      <c r="B4938" s="50" t="n"/>
      <c r="C4938" s="50" t="n"/>
      <c r="D4938" s="50" t="n"/>
      <c r="E4938" s="50" t="n"/>
      <c r="F4938" s="51" t="n"/>
      <c r="G4938" s="51" t="n"/>
      <c r="H4938" s="51" t="n"/>
      <c r="I4938" s="51" t="n"/>
      <c r="J4938" s="50" t="n"/>
      <c r="K4938" s="52">
        <f>IF(OR($A4938="",$E4938=""),"",IF($P4938=1,0,N($E4938)*N($F4938)-N($G4938)+N($H4938)))</f>
        <v/>
      </c>
      <c r="L4938" s="52">
        <f>IF(K4938="","",IF($P4938=1,0,N($E4938)*IFERROR(INDEX(Products!$D$8:$D$307,MATCH($D4938,Products!$A$8:$A$307,0)),0)))</f>
        <v/>
      </c>
      <c r="M4938" s="52">
        <f>IF(OR(K4938="",$O4938=0),IF(K4938="","",0),IF($P4938=1,0,K4938*(N(INDEX(Settings!$E$11:$E$18,$O4938))+N(INDEX(Settings!$G$11:$G$18,$O4938)))+N(INDEX(Settings!$F$11:$F$18,$O4938))))</f>
        <v/>
      </c>
      <c r="N4938" s="53">
        <f>IF(K4938="","",K4938-L4938-M4938-N($I4938)-$P4938*N(Settings!$D$20))</f>
        <v/>
      </c>
      <c r="O4938">
        <f>IF($C4938="",0,IFERROR(MATCH($C4938,Settings!$D$11:$D$18,0),0))</f>
        <v/>
      </c>
      <c r="P4938">
        <f>IF(LOWER(TRIM($J4938&amp;""))="x",1,0)</f>
        <v/>
      </c>
    </row>
    <row r="4939">
      <c r="A4939" s="49" t="n"/>
      <c r="B4939" s="50" t="n"/>
      <c r="C4939" s="50" t="n"/>
      <c r="D4939" s="50" t="n"/>
      <c r="E4939" s="50" t="n"/>
      <c r="F4939" s="51" t="n"/>
      <c r="G4939" s="51" t="n"/>
      <c r="H4939" s="51" t="n"/>
      <c r="I4939" s="51" t="n"/>
      <c r="J4939" s="50" t="n"/>
      <c r="K4939" s="52">
        <f>IF(OR($A4939="",$E4939=""),"",IF($P4939=1,0,N($E4939)*N($F4939)-N($G4939)+N($H4939)))</f>
        <v/>
      </c>
      <c r="L4939" s="52">
        <f>IF(K4939="","",IF($P4939=1,0,N($E4939)*IFERROR(INDEX(Products!$D$8:$D$307,MATCH($D4939,Products!$A$8:$A$307,0)),0)))</f>
        <v/>
      </c>
      <c r="M4939" s="52">
        <f>IF(OR(K4939="",$O4939=0),IF(K4939="","",0),IF($P4939=1,0,K4939*(N(INDEX(Settings!$E$11:$E$18,$O4939))+N(INDEX(Settings!$G$11:$G$18,$O4939)))+N(INDEX(Settings!$F$11:$F$18,$O4939))))</f>
        <v/>
      </c>
      <c r="N4939" s="53">
        <f>IF(K4939="","",K4939-L4939-M4939-N($I4939)-$P4939*N(Settings!$D$20))</f>
        <v/>
      </c>
      <c r="O4939">
        <f>IF($C4939="",0,IFERROR(MATCH($C4939,Settings!$D$11:$D$18,0),0))</f>
        <v/>
      </c>
      <c r="P4939">
        <f>IF(LOWER(TRIM($J4939&amp;""))="x",1,0)</f>
        <v/>
      </c>
    </row>
    <row r="4940">
      <c r="A4940" s="49" t="n"/>
      <c r="B4940" s="50" t="n"/>
      <c r="C4940" s="50" t="n"/>
      <c r="D4940" s="50" t="n"/>
      <c r="E4940" s="50" t="n"/>
      <c r="F4940" s="51" t="n"/>
      <c r="G4940" s="51" t="n"/>
      <c r="H4940" s="51" t="n"/>
      <c r="I4940" s="51" t="n"/>
      <c r="J4940" s="50" t="n"/>
      <c r="K4940" s="52">
        <f>IF(OR($A4940="",$E4940=""),"",IF($P4940=1,0,N($E4940)*N($F4940)-N($G4940)+N($H4940)))</f>
        <v/>
      </c>
      <c r="L4940" s="52">
        <f>IF(K4940="","",IF($P4940=1,0,N($E4940)*IFERROR(INDEX(Products!$D$8:$D$307,MATCH($D4940,Products!$A$8:$A$307,0)),0)))</f>
        <v/>
      </c>
      <c r="M4940" s="52">
        <f>IF(OR(K4940="",$O4940=0),IF(K4940="","",0),IF($P4940=1,0,K4940*(N(INDEX(Settings!$E$11:$E$18,$O4940))+N(INDEX(Settings!$G$11:$G$18,$O4940)))+N(INDEX(Settings!$F$11:$F$18,$O4940))))</f>
        <v/>
      </c>
      <c r="N4940" s="53">
        <f>IF(K4940="","",K4940-L4940-M4940-N($I4940)-$P4940*N(Settings!$D$20))</f>
        <v/>
      </c>
      <c r="O4940">
        <f>IF($C4940="",0,IFERROR(MATCH($C4940,Settings!$D$11:$D$18,0),0))</f>
        <v/>
      </c>
      <c r="P4940">
        <f>IF(LOWER(TRIM($J4940&amp;""))="x",1,0)</f>
        <v/>
      </c>
    </row>
    <row r="4941">
      <c r="A4941" s="49" t="n"/>
      <c r="B4941" s="50" t="n"/>
      <c r="C4941" s="50" t="n"/>
      <c r="D4941" s="50" t="n"/>
      <c r="E4941" s="50" t="n"/>
      <c r="F4941" s="51" t="n"/>
      <c r="G4941" s="51" t="n"/>
      <c r="H4941" s="51" t="n"/>
      <c r="I4941" s="51" t="n"/>
      <c r="J4941" s="50" t="n"/>
      <c r="K4941" s="52">
        <f>IF(OR($A4941="",$E4941=""),"",IF($P4941=1,0,N($E4941)*N($F4941)-N($G4941)+N($H4941)))</f>
        <v/>
      </c>
      <c r="L4941" s="52">
        <f>IF(K4941="","",IF($P4941=1,0,N($E4941)*IFERROR(INDEX(Products!$D$8:$D$307,MATCH($D4941,Products!$A$8:$A$307,0)),0)))</f>
        <v/>
      </c>
      <c r="M4941" s="52">
        <f>IF(OR(K4941="",$O4941=0),IF(K4941="","",0),IF($P4941=1,0,K4941*(N(INDEX(Settings!$E$11:$E$18,$O4941))+N(INDEX(Settings!$G$11:$G$18,$O4941)))+N(INDEX(Settings!$F$11:$F$18,$O4941))))</f>
        <v/>
      </c>
      <c r="N4941" s="53">
        <f>IF(K4941="","",K4941-L4941-M4941-N($I4941)-$P4941*N(Settings!$D$20))</f>
        <v/>
      </c>
      <c r="O4941">
        <f>IF($C4941="",0,IFERROR(MATCH($C4941,Settings!$D$11:$D$18,0),0))</f>
        <v/>
      </c>
      <c r="P4941">
        <f>IF(LOWER(TRIM($J4941&amp;""))="x",1,0)</f>
        <v/>
      </c>
    </row>
    <row r="4942">
      <c r="A4942" s="49" t="n"/>
      <c r="B4942" s="50" t="n"/>
      <c r="C4942" s="50" t="n"/>
      <c r="D4942" s="50" t="n"/>
      <c r="E4942" s="50" t="n"/>
      <c r="F4942" s="51" t="n"/>
      <c r="G4942" s="51" t="n"/>
      <c r="H4942" s="51" t="n"/>
      <c r="I4942" s="51" t="n"/>
      <c r="J4942" s="50" t="n"/>
      <c r="K4942" s="52">
        <f>IF(OR($A4942="",$E4942=""),"",IF($P4942=1,0,N($E4942)*N($F4942)-N($G4942)+N($H4942)))</f>
        <v/>
      </c>
      <c r="L4942" s="52">
        <f>IF(K4942="","",IF($P4942=1,0,N($E4942)*IFERROR(INDEX(Products!$D$8:$D$307,MATCH($D4942,Products!$A$8:$A$307,0)),0)))</f>
        <v/>
      </c>
      <c r="M4942" s="52">
        <f>IF(OR(K4942="",$O4942=0),IF(K4942="","",0),IF($P4942=1,0,K4942*(N(INDEX(Settings!$E$11:$E$18,$O4942))+N(INDEX(Settings!$G$11:$G$18,$O4942)))+N(INDEX(Settings!$F$11:$F$18,$O4942))))</f>
        <v/>
      </c>
      <c r="N4942" s="53">
        <f>IF(K4942="","",K4942-L4942-M4942-N($I4942)-$P4942*N(Settings!$D$20))</f>
        <v/>
      </c>
      <c r="O4942">
        <f>IF($C4942="",0,IFERROR(MATCH($C4942,Settings!$D$11:$D$18,0),0))</f>
        <v/>
      </c>
      <c r="P4942">
        <f>IF(LOWER(TRIM($J4942&amp;""))="x",1,0)</f>
        <v/>
      </c>
    </row>
    <row r="4943">
      <c r="A4943" s="49" t="n"/>
      <c r="B4943" s="50" t="n"/>
      <c r="C4943" s="50" t="n"/>
      <c r="D4943" s="50" t="n"/>
      <c r="E4943" s="50" t="n"/>
      <c r="F4943" s="51" t="n"/>
      <c r="G4943" s="51" t="n"/>
      <c r="H4943" s="51" t="n"/>
      <c r="I4943" s="51" t="n"/>
      <c r="J4943" s="50" t="n"/>
      <c r="K4943" s="52">
        <f>IF(OR($A4943="",$E4943=""),"",IF($P4943=1,0,N($E4943)*N($F4943)-N($G4943)+N($H4943)))</f>
        <v/>
      </c>
      <c r="L4943" s="52">
        <f>IF(K4943="","",IF($P4943=1,0,N($E4943)*IFERROR(INDEX(Products!$D$8:$D$307,MATCH($D4943,Products!$A$8:$A$307,0)),0)))</f>
        <v/>
      </c>
      <c r="M4943" s="52">
        <f>IF(OR(K4943="",$O4943=0),IF(K4943="","",0),IF($P4943=1,0,K4943*(N(INDEX(Settings!$E$11:$E$18,$O4943))+N(INDEX(Settings!$G$11:$G$18,$O4943)))+N(INDEX(Settings!$F$11:$F$18,$O4943))))</f>
        <v/>
      </c>
      <c r="N4943" s="53">
        <f>IF(K4943="","",K4943-L4943-M4943-N($I4943)-$P4943*N(Settings!$D$20))</f>
        <v/>
      </c>
      <c r="O4943">
        <f>IF($C4943="",0,IFERROR(MATCH($C4943,Settings!$D$11:$D$18,0),0))</f>
        <v/>
      </c>
      <c r="P4943">
        <f>IF(LOWER(TRIM($J4943&amp;""))="x",1,0)</f>
        <v/>
      </c>
    </row>
    <row r="4944">
      <c r="A4944" s="49" t="n"/>
      <c r="B4944" s="50" t="n"/>
      <c r="C4944" s="50" t="n"/>
      <c r="D4944" s="50" t="n"/>
      <c r="E4944" s="50" t="n"/>
      <c r="F4944" s="51" t="n"/>
      <c r="G4944" s="51" t="n"/>
      <c r="H4944" s="51" t="n"/>
      <c r="I4944" s="51" t="n"/>
      <c r="J4944" s="50" t="n"/>
      <c r="K4944" s="52">
        <f>IF(OR($A4944="",$E4944=""),"",IF($P4944=1,0,N($E4944)*N($F4944)-N($G4944)+N($H4944)))</f>
        <v/>
      </c>
      <c r="L4944" s="52">
        <f>IF(K4944="","",IF($P4944=1,0,N($E4944)*IFERROR(INDEX(Products!$D$8:$D$307,MATCH($D4944,Products!$A$8:$A$307,0)),0)))</f>
        <v/>
      </c>
      <c r="M4944" s="52">
        <f>IF(OR(K4944="",$O4944=0),IF(K4944="","",0),IF($P4944=1,0,K4944*(N(INDEX(Settings!$E$11:$E$18,$O4944))+N(INDEX(Settings!$G$11:$G$18,$O4944)))+N(INDEX(Settings!$F$11:$F$18,$O4944))))</f>
        <v/>
      </c>
      <c r="N4944" s="53">
        <f>IF(K4944="","",K4944-L4944-M4944-N($I4944)-$P4944*N(Settings!$D$20))</f>
        <v/>
      </c>
      <c r="O4944">
        <f>IF($C4944="",0,IFERROR(MATCH($C4944,Settings!$D$11:$D$18,0),0))</f>
        <v/>
      </c>
      <c r="P4944">
        <f>IF(LOWER(TRIM($J4944&amp;""))="x",1,0)</f>
        <v/>
      </c>
    </row>
    <row r="4945">
      <c r="A4945" s="49" t="n"/>
      <c r="B4945" s="50" t="n"/>
      <c r="C4945" s="50" t="n"/>
      <c r="D4945" s="50" t="n"/>
      <c r="E4945" s="50" t="n"/>
      <c r="F4945" s="51" t="n"/>
      <c r="G4945" s="51" t="n"/>
      <c r="H4945" s="51" t="n"/>
      <c r="I4945" s="51" t="n"/>
      <c r="J4945" s="50" t="n"/>
      <c r="K4945" s="52">
        <f>IF(OR($A4945="",$E4945=""),"",IF($P4945=1,0,N($E4945)*N($F4945)-N($G4945)+N($H4945)))</f>
        <v/>
      </c>
      <c r="L4945" s="52">
        <f>IF(K4945="","",IF($P4945=1,0,N($E4945)*IFERROR(INDEX(Products!$D$8:$D$307,MATCH($D4945,Products!$A$8:$A$307,0)),0)))</f>
        <v/>
      </c>
      <c r="M4945" s="52">
        <f>IF(OR(K4945="",$O4945=0),IF(K4945="","",0),IF($P4945=1,0,K4945*(N(INDEX(Settings!$E$11:$E$18,$O4945))+N(INDEX(Settings!$G$11:$G$18,$O4945)))+N(INDEX(Settings!$F$11:$F$18,$O4945))))</f>
        <v/>
      </c>
      <c r="N4945" s="53">
        <f>IF(K4945="","",K4945-L4945-M4945-N($I4945)-$P4945*N(Settings!$D$20))</f>
        <v/>
      </c>
      <c r="O4945">
        <f>IF($C4945="",0,IFERROR(MATCH($C4945,Settings!$D$11:$D$18,0),0))</f>
        <v/>
      </c>
      <c r="P4945">
        <f>IF(LOWER(TRIM($J4945&amp;""))="x",1,0)</f>
        <v/>
      </c>
    </row>
    <row r="4946">
      <c r="A4946" s="49" t="n"/>
      <c r="B4946" s="50" t="n"/>
      <c r="C4946" s="50" t="n"/>
      <c r="D4946" s="50" t="n"/>
      <c r="E4946" s="50" t="n"/>
      <c r="F4946" s="51" t="n"/>
      <c r="G4946" s="51" t="n"/>
      <c r="H4946" s="51" t="n"/>
      <c r="I4946" s="51" t="n"/>
      <c r="J4946" s="50" t="n"/>
      <c r="K4946" s="52">
        <f>IF(OR($A4946="",$E4946=""),"",IF($P4946=1,0,N($E4946)*N($F4946)-N($G4946)+N($H4946)))</f>
        <v/>
      </c>
      <c r="L4946" s="52">
        <f>IF(K4946="","",IF($P4946=1,0,N($E4946)*IFERROR(INDEX(Products!$D$8:$D$307,MATCH($D4946,Products!$A$8:$A$307,0)),0)))</f>
        <v/>
      </c>
      <c r="M4946" s="52">
        <f>IF(OR(K4946="",$O4946=0),IF(K4946="","",0),IF($P4946=1,0,K4946*(N(INDEX(Settings!$E$11:$E$18,$O4946))+N(INDEX(Settings!$G$11:$G$18,$O4946)))+N(INDEX(Settings!$F$11:$F$18,$O4946))))</f>
        <v/>
      </c>
      <c r="N4946" s="53">
        <f>IF(K4946="","",K4946-L4946-M4946-N($I4946)-$P4946*N(Settings!$D$20))</f>
        <v/>
      </c>
      <c r="O4946">
        <f>IF($C4946="",0,IFERROR(MATCH($C4946,Settings!$D$11:$D$18,0),0))</f>
        <v/>
      </c>
      <c r="P4946">
        <f>IF(LOWER(TRIM($J4946&amp;""))="x",1,0)</f>
        <v/>
      </c>
    </row>
    <row r="4947">
      <c r="A4947" s="49" t="n"/>
      <c r="B4947" s="50" t="n"/>
      <c r="C4947" s="50" t="n"/>
      <c r="D4947" s="50" t="n"/>
      <c r="E4947" s="50" t="n"/>
      <c r="F4947" s="51" t="n"/>
      <c r="G4947" s="51" t="n"/>
      <c r="H4947" s="51" t="n"/>
      <c r="I4947" s="51" t="n"/>
      <c r="J4947" s="50" t="n"/>
      <c r="K4947" s="52">
        <f>IF(OR($A4947="",$E4947=""),"",IF($P4947=1,0,N($E4947)*N($F4947)-N($G4947)+N($H4947)))</f>
        <v/>
      </c>
      <c r="L4947" s="52">
        <f>IF(K4947="","",IF($P4947=1,0,N($E4947)*IFERROR(INDEX(Products!$D$8:$D$307,MATCH($D4947,Products!$A$8:$A$307,0)),0)))</f>
        <v/>
      </c>
      <c r="M4947" s="52">
        <f>IF(OR(K4947="",$O4947=0),IF(K4947="","",0),IF($P4947=1,0,K4947*(N(INDEX(Settings!$E$11:$E$18,$O4947))+N(INDEX(Settings!$G$11:$G$18,$O4947)))+N(INDEX(Settings!$F$11:$F$18,$O4947))))</f>
        <v/>
      </c>
      <c r="N4947" s="53">
        <f>IF(K4947="","",K4947-L4947-M4947-N($I4947)-$P4947*N(Settings!$D$20))</f>
        <v/>
      </c>
      <c r="O4947">
        <f>IF($C4947="",0,IFERROR(MATCH($C4947,Settings!$D$11:$D$18,0),0))</f>
        <v/>
      </c>
      <c r="P4947">
        <f>IF(LOWER(TRIM($J4947&amp;""))="x",1,0)</f>
        <v/>
      </c>
    </row>
    <row r="4948">
      <c r="A4948" s="49" t="n"/>
      <c r="B4948" s="50" t="n"/>
      <c r="C4948" s="50" t="n"/>
      <c r="D4948" s="50" t="n"/>
      <c r="E4948" s="50" t="n"/>
      <c r="F4948" s="51" t="n"/>
      <c r="G4948" s="51" t="n"/>
      <c r="H4948" s="51" t="n"/>
      <c r="I4948" s="51" t="n"/>
      <c r="J4948" s="50" t="n"/>
      <c r="K4948" s="52">
        <f>IF(OR($A4948="",$E4948=""),"",IF($P4948=1,0,N($E4948)*N($F4948)-N($G4948)+N($H4948)))</f>
        <v/>
      </c>
      <c r="L4948" s="52">
        <f>IF(K4948="","",IF($P4948=1,0,N($E4948)*IFERROR(INDEX(Products!$D$8:$D$307,MATCH($D4948,Products!$A$8:$A$307,0)),0)))</f>
        <v/>
      </c>
      <c r="M4948" s="52">
        <f>IF(OR(K4948="",$O4948=0),IF(K4948="","",0),IF($P4948=1,0,K4948*(N(INDEX(Settings!$E$11:$E$18,$O4948))+N(INDEX(Settings!$G$11:$G$18,$O4948)))+N(INDEX(Settings!$F$11:$F$18,$O4948))))</f>
        <v/>
      </c>
      <c r="N4948" s="53">
        <f>IF(K4948="","",K4948-L4948-M4948-N($I4948)-$P4948*N(Settings!$D$20))</f>
        <v/>
      </c>
      <c r="O4948">
        <f>IF($C4948="",0,IFERROR(MATCH($C4948,Settings!$D$11:$D$18,0),0))</f>
        <v/>
      </c>
      <c r="P4948">
        <f>IF(LOWER(TRIM($J4948&amp;""))="x",1,0)</f>
        <v/>
      </c>
    </row>
    <row r="4949">
      <c r="A4949" s="49" t="n"/>
      <c r="B4949" s="50" t="n"/>
      <c r="C4949" s="50" t="n"/>
      <c r="D4949" s="50" t="n"/>
      <c r="E4949" s="50" t="n"/>
      <c r="F4949" s="51" t="n"/>
      <c r="G4949" s="51" t="n"/>
      <c r="H4949" s="51" t="n"/>
      <c r="I4949" s="51" t="n"/>
      <c r="J4949" s="50" t="n"/>
      <c r="K4949" s="52">
        <f>IF(OR($A4949="",$E4949=""),"",IF($P4949=1,0,N($E4949)*N($F4949)-N($G4949)+N($H4949)))</f>
        <v/>
      </c>
      <c r="L4949" s="52">
        <f>IF(K4949="","",IF($P4949=1,0,N($E4949)*IFERROR(INDEX(Products!$D$8:$D$307,MATCH($D4949,Products!$A$8:$A$307,0)),0)))</f>
        <v/>
      </c>
      <c r="M4949" s="52">
        <f>IF(OR(K4949="",$O4949=0),IF(K4949="","",0),IF($P4949=1,0,K4949*(N(INDEX(Settings!$E$11:$E$18,$O4949))+N(INDEX(Settings!$G$11:$G$18,$O4949)))+N(INDEX(Settings!$F$11:$F$18,$O4949))))</f>
        <v/>
      </c>
      <c r="N4949" s="53">
        <f>IF(K4949="","",K4949-L4949-M4949-N($I4949)-$P4949*N(Settings!$D$20))</f>
        <v/>
      </c>
      <c r="O4949">
        <f>IF($C4949="",0,IFERROR(MATCH($C4949,Settings!$D$11:$D$18,0),0))</f>
        <v/>
      </c>
      <c r="P4949">
        <f>IF(LOWER(TRIM($J4949&amp;""))="x",1,0)</f>
        <v/>
      </c>
    </row>
    <row r="4950">
      <c r="A4950" s="49" t="n"/>
      <c r="B4950" s="50" t="n"/>
      <c r="C4950" s="50" t="n"/>
      <c r="D4950" s="50" t="n"/>
      <c r="E4950" s="50" t="n"/>
      <c r="F4950" s="51" t="n"/>
      <c r="G4950" s="51" t="n"/>
      <c r="H4950" s="51" t="n"/>
      <c r="I4950" s="51" t="n"/>
      <c r="J4950" s="50" t="n"/>
      <c r="K4950" s="52">
        <f>IF(OR($A4950="",$E4950=""),"",IF($P4950=1,0,N($E4950)*N($F4950)-N($G4950)+N($H4950)))</f>
        <v/>
      </c>
      <c r="L4950" s="52">
        <f>IF(K4950="","",IF($P4950=1,0,N($E4950)*IFERROR(INDEX(Products!$D$8:$D$307,MATCH($D4950,Products!$A$8:$A$307,0)),0)))</f>
        <v/>
      </c>
      <c r="M4950" s="52">
        <f>IF(OR(K4950="",$O4950=0),IF(K4950="","",0),IF($P4950=1,0,K4950*(N(INDEX(Settings!$E$11:$E$18,$O4950))+N(INDEX(Settings!$G$11:$G$18,$O4950)))+N(INDEX(Settings!$F$11:$F$18,$O4950))))</f>
        <v/>
      </c>
      <c r="N4950" s="53">
        <f>IF(K4950="","",K4950-L4950-M4950-N($I4950)-$P4950*N(Settings!$D$20))</f>
        <v/>
      </c>
      <c r="O4950">
        <f>IF($C4950="",0,IFERROR(MATCH($C4950,Settings!$D$11:$D$18,0),0))</f>
        <v/>
      </c>
      <c r="P4950">
        <f>IF(LOWER(TRIM($J4950&amp;""))="x",1,0)</f>
        <v/>
      </c>
    </row>
    <row r="4951">
      <c r="A4951" s="49" t="n"/>
      <c r="B4951" s="50" t="n"/>
      <c r="C4951" s="50" t="n"/>
      <c r="D4951" s="50" t="n"/>
      <c r="E4951" s="50" t="n"/>
      <c r="F4951" s="51" t="n"/>
      <c r="G4951" s="51" t="n"/>
      <c r="H4951" s="51" t="n"/>
      <c r="I4951" s="51" t="n"/>
      <c r="J4951" s="50" t="n"/>
      <c r="K4951" s="52">
        <f>IF(OR($A4951="",$E4951=""),"",IF($P4951=1,0,N($E4951)*N($F4951)-N($G4951)+N($H4951)))</f>
        <v/>
      </c>
      <c r="L4951" s="52">
        <f>IF(K4951="","",IF($P4951=1,0,N($E4951)*IFERROR(INDEX(Products!$D$8:$D$307,MATCH($D4951,Products!$A$8:$A$307,0)),0)))</f>
        <v/>
      </c>
      <c r="M4951" s="52">
        <f>IF(OR(K4951="",$O4951=0),IF(K4951="","",0),IF($P4951=1,0,K4951*(N(INDEX(Settings!$E$11:$E$18,$O4951))+N(INDEX(Settings!$G$11:$G$18,$O4951)))+N(INDEX(Settings!$F$11:$F$18,$O4951))))</f>
        <v/>
      </c>
      <c r="N4951" s="53">
        <f>IF(K4951="","",K4951-L4951-M4951-N($I4951)-$P4951*N(Settings!$D$20))</f>
        <v/>
      </c>
      <c r="O4951">
        <f>IF($C4951="",0,IFERROR(MATCH($C4951,Settings!$D$11:$D$18,0),0))</f>
        <v/>
      </c>
      <c r="P4951">
        <f>IF(LOWER(TRIM($J4951&amp;""))="x",1,0)</f>
        <v/>
      </c>
    </row>
    <row r="4952">
      <c r="A4952" s="49" t="n"/>
      <c r="B4952" s="50" t="n"/>
      <c r="C4952" s="50" t="n"/>
      <c r="D4952" s="50" t="n"/>
      <c r="E4952" s="50" t="n"/>
      <c r="F4952" s="51" t="n"/>
      <c r="G4952" s="51" t="n"/>
      <c r="H4952" s="51" t="n"/>
      <c r="I4952" s="51" t="n"/>
      <c r="J4952" s="50" t="n"/>
      <c r="K4952" s="52">
        <f>IF(OR($A4952="",$E4952=""),"",IF($P4952=1,0,N($E4952)*N($F4952)-N($G4952)+N($H4952)))</f>
        <v/>
      </c>
      <c r="L4952" s="52">
        <f>IF(K4952="","",IF($P4952=1,0,N($E4952)*IFERROR(INDEX(Products!$D$8:$D$307,MATCH($D4952,Products!$A$8:$A$307,0)),0)))</f>
        <v/>
      </c>
      <c r="M4952" s="52">
        <f>IF(OR(K4952="",$O4952=0),IF(K4952="","",0),IF($P4952=1,0,K4952*(N(INDEX(Settings!$E$11:$E$18,$O4952))+N(INDEX(Settings!$G$11:$G$18,$O4952)))+N(INDEX(Settings!$F$11:$F$18,$O4952))))</f>
        <v/>
      </c>
      <c r="N4952" s="53">
        <f>IF(K4952="","",K4952-L4952-M4952-N($I4952)-$P4952*N(Settings!$D$20))</f>
        <v/>
      </c>
      <c r="O4952">
        <f>IF($C4952="",0,IFERROR(MATCH($C4952,Settings!$D$11:$D$18,0),0))</f>
        <v/>
      </c>
      <c r="P4952">
        <f>IF(LOWER(TRIM($J4952&amp;""))="x",1,0)</f>
        <v/>
      </c>
    </row>
    <row r="4953">
      <c r="A4953" s="49" t="n"/>
      <c r="B4953" s="50" t="n"/>
      <c r="C4953" s="50" t="n"/>
      <c r="D4953" s="50" t="n"/>
      <c r="E4953" s="50" t="n"/>
      <c r="F4953" s="51" t="n"/>
      <c r="G4953" s="51" t="n"/>
      <c r="H4953" s="51" t="n"/>
      <c r="I4953" s="51" t="n"/>
      <c r="J4953" s="50" t="n"/>
      <c r="K4953" s="52">
        <f>IF(OR($A4953="",$E4953=""),"",IF($P4953=1,0,N($E4953)*N($F4953)-N($G4953)+N($H4953)))</f>
        <v/>
      </c>
      <c r="L4953" s="52">
        <f>IF(K4953="","",IF($P4953=1,0,N($E4953)*IFERROR(INDEX(Products!$D$8:$D$307,MATCH($D4953,Products!$A$8:$A$307,0)),0)))</f>
        <v/>
      </c>
      <c r="M4953" s="52">
        <f>IF(OR(K4953="",$O4953=0),IF(K4953="","",0),IF($P4953=1,0,K4953*(N(INDEX(Settings!$E$11:$E$18,$O4953))+N(INDEX(Settings!$G$11:$G$18,$O4953)))+N(INDEX(Settings!$F$11:$F$18,$O4953))))</f>
        <v/>
      </c>
      <c r="N4953" s="53">
        <f>IF(K4953="","",K4953-L4953-M4953-N($I4953)-$P4953*N(Settings!$D$20))</f>
        <v/>
      </c>
      <c r="O4953">
        <f>IF($C4953="",0,IFERROR(MATCH($C4953,Settings!$D$11:$D$18,0),0))</f>
        <v/>
      </c>
      <c r="P4953">
        <f>IF(LOWER(TRIM($J4953&amp;""))="x",1,0)</f>
        <v/>
      </c>
    </row>
    <row r="4954">
      <c r="A4954" s="49" t="n"/>
      <c r="B4954" s="50" t="n"/>
      <c r="C4954" s="50" t="n"/>
      <c r="D4954" s="50" t="n"/>
      <c r="E4954" s="50" t="n"/>
      <c r="F4954" s="51" t="n"/>
      <c r="G4954" s="51" t="n"/>
      <c r="H4954" s="51" t="n"/>
      <c r="I4954" s="51" t="n"/>
      <c r="J4954" s="50" t="n"/>
      <c r="K4954" s="52">
        <f>IF(OR($A4954="",$E4954=""),"",IF($P4954=1,0,N($E4954)*N($F4954)-N($G4954)+N($H4954)))</f>
        <v/>
      </c>
      <c r="L4954" s="52">
        <f>IF(K4954="","",IF($P4954=1,0,N($E4954)*IFERROR(INDEX(Products!$D$8:$D$307,MATCH($D4954,Products!$A$8:$A$307,0)),0)))</f>
        <v/>
      </c>
      <c r="M4954" s="52">
        <f>IF(OR(K4954="",$O4954=0),IF(K4954="","",0),IF($P4954=1,0,K4954*(N(INDEX(Settings!$E$11:$E$18,$O4954))+N(INDEX(Settings!$G$11:$G$18,$O4954)))+N(INDEX(Settings!$F$11:$F$18,$O4954))))</f>
        <v/>
      </c>
      <c r="N4954" s="53">
        <f>IF(K4954="","",K4954-L4954-M4954-N($I4954)-$P4954*N(Settings!$D$20))</f>
        <v/>
      </c>
      <c r="O4954">
        <f>IF($C4954="",0,IFERROR(MATCH($C4954,Settings!$D$11:$D$18,0),0))</f>
        <v/>
      </c>
      <c r="P4954">
        <f>IF(LOWER(TRIM($J4954&amp;""))="x",1,0)</f>
        <v/>
      </c>
    </row>
    <row r="4955">
      <c r="A4955" s="49" t="n"/>
      <c r="B4955" s="50" t="n"/>
      <c r="C4955" s="50" t="n"/>
      <c r="D4955" s="50" t="n"/>
      <c r="E4955" s="50" t="n"/>
      <c r="F4955" s="51" t="n"/>
      <c r="G4955" s="51" t="n"/>
      <c r="H4955" s="51" t="n"/>
      <c r="I4955" s="51" t="n"/>
      <c r="J4955" s="50" t="n"/>
      <c r="K4955" s="52">
        <f>IF(OR($A4955="",$E4955=""),"",IF($P4955=1,0,N($E4955)*N($F4955)-N($G4955)+N($H4955)))</f>
        <v/>
      </c>
      <c r="L4955" s="52">
        <f>IF(K4955="","",IF($P4955=1,0,N($E4955)*IFERROR(INDEX(Products!$D$8:$D$307,MATCH($D4955,Products!$A$8:$A$307,0)),0)))</f>
        <v/>
      </c>
      <c r="M4955" s="52">
        <f>IF(OR(K4955="",$O4955=0),IF(K4955="","",0),IF($P4955=1,0,K4955*(N(INDEX(Settings!$E$11:$E$18,$O4955))+N(INDEX(Settings!$G$11:$G$18,$O4955)))+N(INDEX(Settings!$F$11:$F$18,$O4955))))</f>
        <v/>
      </c>
      <c r="N4955" s="53">
        <f>IF(K4955="","",K4955-L4955-M4955-N($I4955)-$P4955*N(Settings!$D$20))</f>
        <v/>
      </c>
      <c r="O4955">
        <f>IF($C4955="",0,IFERROR(MATCH($C4955,Settings!$D$11:$D$18,0),0))</f>
        <v/>
      </c>
      <c r="P4955">
        <f>IF(LOWER(TRIM($J4955&amp;""))="x",1,0)</f>
        <v/>
      </c>
    </row>
    <row r="4956">
      <c r="A4956" s="49" t="n"/>
      <c r="B4956" s="50" t="n"/>
      <c r="C4956" s="50" t="n"/>
      <c r="D4956" s="50" t="n"/>
      <c r="E4956" s="50" t="n"/>
      <c r="F4956" s="51" t="n"/>
      <c r="G4956" s="51" t="n"/>
      <c r="H4956" s="51" t="n"/>
      <c r="I4956" s="51" t="n"/>
      <c r="J4956" s="50" t="n"/>
      <c r="K4956" s="52">
        <f>IF(OR($A4956="",$E4956=""),"",IF($P4956=1,0,N($E4956)*N($F4956)-N($G4956)+N($H4956)))</f>
        <v/>
      </c>
      <c r="L4956" s="52">
        <f>IF(K4956="","",IF($P4956=1,0,N($E4956)*IFERROR(INDEX(Products!$D$8:$D$307,MATCH($D4956,Products!$A$8:$A$307,0)),0)))</f>
        <v/>
      </c>
      <c r="M4956" s="52">
        <f>IF(OR(K4956="",$O4956=0),IF(K4956="","",0),IF($P4956=1,0,K4956*(N(INDEX(Settings!$E$11:$E$18,$O4956))+N(INDEX(Settings!$G$11:$G$18,$O4956)))+N(INDEX(Settings!$F$11:$F$18,$O4956))))</f>
        <v/>
      </c>
      <c r="N4956" s="53">
        <f>IF(K4956="","",K4956-L4956-M4956-N($I4956)-$P4956*N(Settings!$D$20))</f>
        <v/>
      </c>
      <c r="O4956">
        <f>IF($C4956="",0,IFERROR(MATCH($C4956,Settings!$D$11:$D$18,0),0))</f>
        <v/>
      </c>
      <c r="P4956">
        <f>IF(LOWER(TRIM($J4956&amp;""))="x",1,0)</f>
        <v/>
      </c>
    </row>
    <row r="4957">
      <c r="A4957" s="49" t="n"/>
      <c r="B4957" s="50" t="n"/>
      <c r="C4957" s="50" t="n"/>
      <c r="D4957" s="50" t="n"/>
      <c r="E4957" s="50" t="n"/>
      <c r="F4957" s="51" t="n"/>
      <c r="G4957" s="51" t="n"/>
      <c r="H4957" s="51" t="n"/>
      <c r="I4957" s="51" t="n"/>
      <c r="J4957" s="50" t="n"/>
      <c r="K4957" s="52">
        <f>IF(OR($A4957="",$E4957=""),"",IF($P4957=1,0,N($E4957)*N($F4957)-N($G4957)+N($H4957)))</f>
        <v/>
      </c>
      <c r="L4957" s="52">
        <f>IF(K4957="","",IF($P4957=1,0,N($E4957)*IFERROR(INDEX(Products!$D$8:$D$307,MATCH($D4957,Products!$A$8:$A$307,0)),0)))</f>
        <v/>
      </c>
      <c r="M4957" s="52">
        <f>IF(OR(K4957="",$O4957=0),IF(K4957="","",0),IF($P4957=1,0,K4957*(N(INDEX(Settings!$E$11:$E$18,$O4957))+N(INDEX(Settings!$G$11:$G$18,$O4957)))+N(INDEX(Settings!$F$11:$F$18,$O4957))))</f>
        <v/>
      </c>
      <c r="N4957" s="53">
        <f>IF(K4957="","",K4957-L4957-M4957-N($I4957)-$P4957*N(Settings!$D$20))</f>
        <v/>
      </c>
      <c r="O4957">
        <f>IF($C4957="",0,IFERROR(MATCH($C4957,Settings!$D$11:$D$18,0),0))</f>
        <v/>
      </c>
      <c r="P4957">
        <f>IF(LOWER(TRIM($J4957&amp;""))="x",1,0)</f>
        <v/>
      </c>
    </row>
    <row r="4958">
      <c r="A4958" s="49" t="n"/>
      <c r="B4958" s="50" t="n"/>
      <c r="C4958" s="50" t="n"/>
      <c r="D4958" s="50" t="n"/>
      <c r="E4958" s="50" t="n"/>
      <c r="F4958" s="51" t="n"/>
      <c r="G4958" s="51" t="n"/>
      <c r="H4958" s="51" t="n"/>
      <c r="I4958" s="51" t="n"/>
      <c r="J4958" s="50" t="n"/>
      <c r="K4958" s="52">
        <f>IF(OR($A4958="",$E4958=""),"",IF($P4958=1,0,N($E4958)*N($F4958)-N($G4958)+N($H4958)))</f>
        <v/>
      </c>
      <c r="L4958" s="52">
        <f>IF(K4958="","",IF($P4958=1,0,N($E4958)*IFERROR(INDEX(Products!$D$8:$D$307,MATCH($D4958,Products!$A$8:$A$307,0)),0)))</f>
        <v/>
      </c>
      <c r="M4958" s="52">
        <f>IF(OR(K4958="",$O4958=0),IF(K4958="","",0),IF($P4958=1,0,K4958*(N(INDEX(Settings!$E$11:$E$18,$O4958))+N(INDEX(Settings!$G$11:$G$18,$O4958)))+N(INDEX(Settings!$F$11:$F$18,$O4958))))</f>
        <v/>
      </c>
      <c r="N4958" s="53">
        <f>IF(K4958="","",K4958-L4958-M4958-N($I4958)-$P4958*N(Settings!$D$20))</f>
        <v/>
      </c>
      <c r="O4958">
        <f>IF($C4958="",0,IFERROR(MATCH($C4958,Settings!$D$11:$D$18,0),0))</f>
        <v/>
      </c>
      <c r="P4958">
        <f>IF(LOWER(TRIM($J4958&amp;""))="x",1,0)</f>
        <v/>
      </c>
    </row>
    <row r="4959">
      <c r="A4959" s="49" t="n"/>
      <c r="B4959" s="50" t="n"/>
      <c r="C4959" s="50" t="n"/>
      <c r="D4959" s="50" t="n"/>
      <c r="E4959" s="50" t="n"/>
      <c r="F4959" s="51" t="n"/>
      <c r="G4959" s="51" t="n"/>
      <c r="H4959" s="51" t="n"/>
      <c r="I4959" s="51" t="n"/>
      <c r="J4959" s="50" t="n"/>
      <c r="K4959" s="52">
        <f>IF(OR($A4959="",$E4959=""),"",IF($P4959=1,0,N($E4959)*N($F4959)-N($G4959)+N($H4959)))</f>
        <v/>
      </c>
      <c r="L4959" s="52">
        <f>IF(K4959="","",IF($P4959=1,0,N($E4959)*IFERROR(INDEX(Products!$D$8:$D$307,MATCH($D4959,Products!$A$8:$A$307,0)),0)))</f>
        <v/>
      </c>
      <c r="M4959" s="52">
        <f>IF(OR(K4959="",$O4959=0),IF(K4959="","",0),IF($P4959=1,0,K4959*(N(INDEX(Settings!$E$11:$E$18,$O4959))+N(INDEX(Settings!$G$11:$G$18,$O4959)))+N(INDEX(Settings!$F$11:$F$18,$O4959))))</f>
        <v/>
      </c>
      <c r="N4959" s="53">
        <f>IF(K4959="","",K4959-L4959-M4959-N($I4959)-$P4959*N(Settings!$D$20))</f>
        <v/>
      </c>
      <c r="O4959">
        <f>IF($C4959="",0,IFERROR(MATCH($C4959,Settings!$D$11:$D$18,0),0))</f>
        <v/>
      </c>
      <c r="P4959">
        <f>IF(LOWER(TRIM($J4959&amp;""))="x",1,0)</f>
        <v/>
      </c>
    </row>
    <row r="4960">
      <c r="A4960" s="49" t="n"/>
      <c r="B4960" s="50" t="n"/>
      <c r="C4960" s="50" t="n"/>
      <c r="D4960" s="50" t="n"/>
      <c r="E4960" s="50" t="n"/>
      <c r="F4960" s="51" t="n"/>
      <c r="G4960" s="51" t="n"/>
      <c r="H4960" s="51" t="n"/>
      <c r="I4960" s="51" t="n"/>
      <c r="J4960" s="50" t="n"/>
      <c r="K4960" s="52">
        <f>IF(OR($A4960="",$E4960=""),"",IF($P4960=1,0,N($E4960)*N($F4960)-N($G4960)+N($H4960)))</f>
        <v/>
      </c>
      <c r="L4960" s="52">
        <f>IF(K4960="","",IF($P4960=1,0,N($E4960)*IFERROR(INDEX(Products!$D$8:$D$307,MATCH($D4960,Products!$A$8:$A$307,0)),0)))</f>
        <v/>
      </c>
      <c r="M4960" s="52">
        <f>IF(OR(K4960="",$O4960=0),IF(K4960="","",0),IF($P4960=1,0,K4960*(N(INDEX(Settings!$E$11:$E$18,$O4960))+N(INDEX(Settings!$G$11:$G$18,$O4960)))+N(INDEX(Settings!$F$11:$F$18,$O4960))))</f>
        <v/>
      </c>
      <c r="N4960" s="53">
        <f>IF(K4960="","",K4960-L4960-M4960-N($I4960)-$P4960*N(Settings!$D$20))</f>
        <v/>
      </c>
      <c r="O4960">
        <f>IF($C4960="",0,IFERROR(MATCH($C4960,Settings!$D$11:$D$18,0),0))</f>
        <v/>
      </c>
      <c r="P4960">
        <f>IF(LOWER(TRIM($J4960&amp;""))="x",1,0)</f>
        <v/>
      </c>
    </row>
    <row r="4961">
      <c r="A4961" s="49" t="n"/>
      <c r="B4961" s="50" t="n"/>
      <c r="C4961" s="50" t="n"/>
      <c r="D4961" s="50" t="n"/>
      <c r="E4961" s="50" t="n"/>
      <c r="F4961" s="51" t="n"/>
      <c r="G4961" s="51" t="n"/>
      <c r="H4961" s="51" t="n"/>
      <c r="I4961" s="51" t="n"/>
      <c r="J4961" s="50" t="n"/>
      <c r="K4961" s="52">
        <f>IF(OR($A4961="",$E4961=""),"",IF($P4961=1,0,N($E4961)*N($F4961)-N($G4961)+N($H4961)))</f>
        <v/>
      </c>
      <c r="L4961" s="52">
        <f>IF(K4961="","",IF($P4961=1,0,N($E4961)*IFERROR(INDEX(Products!$D$8:$D$307,MATCH($D4961,Products!$A$8:$A$307,0)),0)))</f>
        <v/>
      </c>
      <c r="M4961" s="52">
        <f>IF(OR(K4961="",$O4961=0),IF(K4961="","",0),IF($P4961=1,0,K4961*(N(INDEX(Settings!$E$11:$E$18,$O4961))+N(INDEX(Settings!$G$11:$G$18,$O4961)))+N(INDEX(Settings!$F$11:$F$18,$O4961))))</f>
        <v/>
      </c>
      <c r="N4961" s="53">
        <f>IF(K4961="","",K4961-L4961-M4961-N($I4961)-$P4961*N(Settings!$D$20))</f>
        <v/>
      </c>
      <c r="O4961">
        <f>IF($C4961="",0,IFERROR(MATCH($C4961,Settings!$D$11:$D$18,0),0))</f>
        <v/>
      </c>
      <c r="P4961">
        <f>IF(LOWER(TRIM($J4961&amp;""))="x",1,0)</f>
        <v/>
      </c>
    </row>
    <row r="4962">
      <c r="A4962" s="49" t="n"/>
      <c r="B4962" s="50" t="n"/>
      <c r="C4962" s="50" t="n"/>
      <c r="D4962" s="50" t="n"/>
      <c r="E4962" s="50" t="n"/>
      <c r="F4962" s="51" t="n"/>
      <c r="G4962" s="51" t="n"/>
      <c r="H4962" s="51" t="n"/>
      <c r="I4962" s="51" t="n"/>
      <c r="J4962" s="50" t="n"/>
      <c r="K4962" s="52">
        <f>IF(OR($A4962="",$E4962=""),"",IF($P4962=1,0,N($E4962)*N($F4962)-N($G4962)+N($H4962)))</f>
        <v/>
      </c>
      <c r="L4962" s="52">
        <f>IF(K4962="","",IF($P4962=1,0,N($E4962)*IFERROR(INDEX(Products!$D$8:$D$307,MATCH($D4962,Products!$A$8:$A$307,0)),0)))</f>
        <v/>
      </c>
      <c r="M4962" s="52">
        <f>IF(OR(K4962="",$O4962=0),IF(K4962="","",0),IF($P4962=1,0,K4962*(N(INDEX(Settings!$E$11:$E$18,$O4962))+N(INDEX(Settings!$G$11:$G$18,$O4962)))+N(INDEX(Settings!$F$11:$F$18,$O4962))))</f>
        <v/>
      </c>
      <c r="N4962" s="53">
        <f>IF(K4962="","",K4962-L4962-M4962-N($I4962)-$P4962*N(Settings!$D$20))</f>
        <v/>
      </c>
      <c r="O4962">
        <f>IF($C4962="",0,IFERROR(MATCH($C4962,Settings!$D$11:$D$18,0),0))</f>
        <v/>
      </c>
      <c r="P4962">
        <f>IF(LOWER(TRIM($J4962&amp;""))="x",1,0)</f>
        <v/>
      </c>
    </row>
    <row r="4963">
      <c r="A4963" s="49" t="n"/>
      <c r="B4963" s="50" t="n"/>
      <c r="C4963" s="50" t="n"/>
      <c r="D4963" s="50" t="n"/>
      <c r="E4963" s="50" t="n"/>
      <c r="F4963" s="51" t="n"/>
      <c r="G4963" s="51" t="n"/>
      <c r="H4963" s="51" t="n"/>
      <c r="I4963" s="51" t="n"/>
      <c r="J4963" s="50" t="n"/>
      <c r="K4963" s="52">
        <f>IF(OR($A4963="",$E4963=""),"",IF($P4963=1,0,N($E4963)*N($F4963)-N($G4963)+N($H4963)))</f>
        <v/>
      </c>
      <c r="L4963" s="52">
        <f>IF(K4963="","",IF($P4963=1,0,N($E4963)*IFERROR(INDEX(Products!$D$8:$D$307,MATCH($D4963,Products!$A$8:$A$307,0)),0)))</f>
        <v/>
      </c>
      <c r="M4963" s="52">
        <f>IF(OR(K4963="",$O4963=0),IF(K4963="","",0),IF($P4963=1,0,K4963*(N(INDEX(Settings!$E$11:$E$18,$O4963))+N(INDEX(Settings!$G$11:$G$18,$O4963)))+N(INDEX(Settings!$F$11:$F$18,$O4963))))</f>
        <v/>
      </c>
      <c r="N4963" s="53">
        <f>IF(K4963="","",K4963-L4963-M4963-N($I4963)-$P4963*N(Settings!$D$20))</f>
        <v/>
      </c>
      <c r="O4963">
        <f>IF($C4963="",0,IFERROR(MATCH($C4963,Settings!$D$11:$D$18,0),0))</f>
        <v/>
      </c>
      <c r="P4963">
        <f>IF(LOWER(TRIM($J4963&amp;""))="x",1,0)</f>
        <v/>
      </c>
    </row>
    <row r="4964">
      <c r="A4964" s="49" t="n"/>
      <c r="B4964" s="50" t="n"/>
      <c r="C4964" s="50" t="n"/>
      <c r="D4964" s="50" t="n"/>
      <c r="E4964" s="50" t="n"/>
      <c r="F4964" s="51" t="n"/>
      <c r="G4964" s="51" t="n"/>
      <c r="H4964" s="51" t="n"/>
      <c r="I4964" s="51" t="n"/>
      <c r="J4964" s="50" t="n"/>
      <c r="K4964" s="52">
        <f>IF(OR($A4964="",$E4964=""),"",IF($P4964=1,0,N($E4964)*N($F4964)-N($G4964)+N($H4964)))</f>
        <v/>
      </c>
      <c r="L4964" s="52">
        <f>IF(K4964="","",IF($P4964=1,0,N($E4964)*IFERROR(INDEX(Products!$D$8:$D$307,MATCH($D4964,Products!$A$8:$A$307,0)),0)))</f>
        <v/>
      </c>
      <c r="M4964" s="52">
        <f>IF(OR(K4964="",$O4964=0),IF(K4964="","",0),IF($P4964=1,0,K4964*(N(INDEX(Settings!$E$11:$E$18,$O4964))+N(INDEX(Settings!$G$11:$G$18,$O4964)))+N(INDEX(Settings!$F$11:$F$18,$O4964))))</f>
        <v/>
      </c>
      <c r="N4964" s="53">
        <f>IF(K4964="","",K4964-L4964-M4964-N($I4964)-$P4964*N(Settings!$D$20))</f>
        <v/>
      </c>
      <c r="O4964">
        <f>IF($C4964="",0,IFERROR(MATCH($C4964,Settings!$D$11:$D$18,0),0))</f>
        <v/>
      </c>
      <c r="P4964">
        <f>IF(LOWER(TRIM($J4964&amp;""))="x",1,0)</f>
        <v/>
      </c>
    </row>
    <row r="4965">
      <c r="A4965" s="49" t="n"/>
      <c r="B4965" s="50" t="n"/>
      <c r="C4965" s="50" t="n"/>
      <c r="D4965" s="50" t="n"/>
      <c r="E4965" s="50" t="n"/>
      <c r="F4965" s="51" t="n"/>
      <c r="G4965" s="51" t="n"/>
      <c r="H4965" s="51" t="n"/>
      <c r="I4965" s="51" t="n"/>
      <c r="J4965" s="50" t="n"/>
      <c r="K4965" s="52">
        <f>IF(OR($A4965="",$E4965=""),"",IF($P4965=1,0,N($E4965)*N($F4965)-N($G4965)+N($H4965)))</f>
        <v/>
      </c>
      <c r="L4965" s="52">
        <f>IF(K4965="","",IF($P4965=1,0,N($E4965)*IFERROR(INDEX(Products!$D$8:$D$307,MATCH($D4965,Products!$A$8:$A$307,0)),0)))</f>
        <v/>
      </c>
      <c r="M4965" s="52">
        <f>IF(OR(K4965="",$O4965=0),IF(K4965="","",0),IF($P4965=1,0,K4965*(N(INDEX(Settings!$E$11:$E$18,$O4965))+N(INDEX(Settings!$G$11:$G$18,$O4965)))+N(INDEX(Settings!$F$11:$F$18,$O4965))))</f>
        <v/>
      </c>
      <c r="N4965" s="53">
        <f>IF(K4965="","",K4965-L4965-M4965-N($I4965)-$P4965*N(Settings!$D$20))</f>
        <v/>
      </c>
      <c r="O4965">
        <f>IF($C4965="",0,IFERROR(MATCH($C4965,Settings!$D$11:$D$18,0),0))</f>
        <v/>
      </c>
      <c r="P4965">
        <f>IF(LOWER(TRIM($J4965&amp;""))="x",1,0)</f>
        <v/>
      </c>
    </row>
    <row r="4966">
      <c r="A4966" s="49" t="n"/>
      <c r="B4966" s="50" t="n"/>
      <c r="C4966" s="50" t="n"/>
      <c r="D4966" s="50" t="n"/>
      <c r="E4966" s="50" t="n"/>
      <c r="F4966" s="51" t="n"/>
      <c r="G4966" s="51" t="n"/>
      <c r="H4966" s="51" t="n"/>
      <c r="I4966" s="51" t="n"/>
      <c r="J4966" s="50" t="n"/>
      <c r="K4966" s="52">
        <f>IF(OR($A4966="",$E4966=""),"",IF($P4966=1,0,N($E4966)*N($F4966)-N($G4966)+N($H4966)))</f>
        <v/>
      </c>
      <c r="L4966" s="52">
        <f>IF(K4966="","",IF($P4966=1,0,N($E4966)*IFERROR(INDEX(Products!$D$8:$D$307,MATCH($D4966,Products!$A$8:$A$307,0)),0)))</f>
        <v/>
      </c>
      <c r="M4966" s="52">
        <f>IF(OR(K4966="",$O4966=0),IF(K4966="","",0),IF($P4966=1,0,K4966*(N(INDEX(Settings!$E$11:$E$18,$O4966))+N(INDEX(Settings!$G$11:$G$18,$O4966)))+N(INDEX(Settings!$F$11:$F$18,$O4966))))</f>
        <v/>
      </c>
      <c r="N4966" s="53">
        <f>IF(K4966="","",K4966-L4966-M4966-N($I4966)-$P4966*N(Settings!$D$20))</f>
        <v/>
      </c>
      <c r="O4966">
        <f>IF($C4966="",0,IFERROR(MATCH($C4966,Settings!$D$11:$D$18,0),0))</f>
        <v/>
      </c>
      <c r="P4966">
        <f>IF(LOWER(TRIM($J4966&amp;""))="x",1,0)</f>
        <v/>
      </c>
    </row>
    <row r="4967">
      <c r="A4967" s="49" t="n"/>
      <c r="B4967" s="50" t="n"/>
      <c r="C4967" s="50" t="n"/>
      <c r="D4967" s="50" t="n"/>
      <c r="E4967" s="50" t="n"/>
      <c r="F4967" s="51" t="n"/>
      <c r="G4967" s="51" t="n"/>
      <c r="H4967" s="51" t="n"/>
      <c r="I4967" s="51" t="n"/>
      <c r="J4967" s="50" t="n"/>
      <c r="K4967" s="52">
        <f>IF(OR($A4967="",$E4967=""),"",IF($P4967=1,0,N($E4967)*N($F4967)-N($G4967)+N($H4967)))</f>
        <v/>
      </c>
      <c r="L4967" s="52">
        <f>IF(K4967="","",IF($P4967=1,0,N($E4967)*IFERROR(INDEX(Products!$D$8:$D$307,MATCH($D4967,Products!$A$8:$A$307,0)),0)))</f>
        <v/>
      </c>
      <c r="M4967" s="52">
        <f>IF(OR(K4967="",$O4967=0),IF(K4967="","",0),IF($P4967=1,0,K4967*(N(INDEX(Settings!$E$11:$E$18,$O4967))+N(INDEX(Settings!$G$11:$G$18,$O4967)))+N(INDEX(Settings!$F$11:$F$18,$O4967))))</f>
        <v/>
      </c>
      <c r="N4967" s="53">
        <f>IF(K4967="","",K4967-L4967-M4967-N($I4967)-$P4967*N(Settings!$D$20))</f>
        <v/>
      </c>
      <c r="O4967">
        <f>IF($C4967="",0,IFERROR(MATCH($C4967,Settings!$D$11:$D$18,0),0))</f>
        <v/>
      </c>
      <c r="P4967">
        <f>IF(LOWER(TRIM($J4967&amp;""))="x",1,0)</f>
        <v/>
      </c>
    </row>
    <row r="4968">
      <c r="A4968" s="49" t="n"/>
      <c r="B4968" s="50" t="n"/>
      <c r="C4968" s="50" t="n"/>
      <c r="D4968" s="50" t="n"/>
      <c r="E4968" s="50" t="n"/>
      <c r="F4968" s="51" t="n"/>
      <c r="G4968" s="51" t="n"/>
      <c r="H4968" s="51" t="n"/>
      <c r="I4968" s="51" t="n"/>
      <c r="J4968" s="50" t="n"/>
      <c r="K4968" s="52">
        <f>IF(OR($A4968="",$E4968=""),"",IF($P4968=1,0,N($E4968)*N($F4968)-N($G4968)+N($H4968)))</f>
        <v/>
      </c>
      <c r="L4968" s="52">
        <f>IF(K4968="","",IF($P4968=1,0,N($E4968)*IFERROR(INDEX(Products!$D$8:$D$307,MATCH($D4968,Products!$A$8:$A$307,0)),0)))</f>
        <v/>
      </c>
      <c r="M4968" s="52">
        <f>IF(OR(K4968="",$O4968=0),IF(K4968="","",0),IF($P4968=1,0,K4968*(N(INDEX(Settings!$E$11:$E$18,$O4968))+N(INDEX(Settings!$G$11:$G$18,$O4968)))+N(INDEX(Settings!$F$11:$F$18,$O4968))))</f>
        <v/>
      </c>
      <c r="N4968" s="53">
        <f>IF(K4968="","",K4968-L4968-M4968-N($I4968)-$P4968*N(Settings!$D$20))</f>
        <v/>
      </c>
      <c r="O4968">
        <f>IF($C4968="",0,IFERROR(MATCH($C4968,Settings!$D$11:$D$18,0),0))</f>
        <v/>
      </c>
      <c r="P4968">
        <f>IF(LOWER(TRIM($J4968&amp;""))="x",1,0)</f>
        <v/>
      </c>
    </row>
    <row r="4969">
      <c r="A4969" s="49" t="n"/>
      <c r="B4969" s="50" t="n"/>
      <c r="C4969" s="50" t="n"/>
      <c r="D4969" s="50" t="n"/>
      <c r="E4969" s="50" t="n"/>
      <c r="F4969" s="51" t="n"/>
      <c r="G4969" s="51" t="n"/>
      <c r="H4969" s="51" t="n"/>
      <c r="I4969" s="51" t="n"/>
      <c r="J4969" s="50" t="n"/>
      <c r="K4969" s="52">
        <f>IF(OR($A4969="",$E4969=""),"",IF($P4969=1,0,N($E4969)*N($F4969)-N($G4969)+N($H4969)))</f>
        <v/>
      </c>
      <c r="L4969" s="52">
        <f>IF(K4969="","",IF($P4969=1,0,N($E4969)*IFERROR(INDEX(Products!$D$8:$D$307,MATCH($D4969,Products!$A$8:$A$307,0)),0)))</f>
        <v/>
      </c>
      <c r="M4969" s="52">
        <f>IF(OR(K4969="",$O4969=0),IF(K4969="","",0),IF($P4969=1,0,K4969*(N(INDEX(Settings!$E$11:$E$18,$O4969))+N(INDEX(Settings!$G$11:$G$18,$O4969)))+N(INDEX(Settings!$F$11:$F$18,$O4969))))</f>
        <v/>
      </c>
      <c r="N4969" s="53">
        <f>IF(K4969="","",K4969-L4969-M4969-N($I4969)-$P4969*N(Settings!$D$20))</f>
        <v/>
      </c>
      <c r="O4969">
        <f>IF($C4969="",0,IFERROR(MATCH($C4969,Settings!$D$11:$D$18,0),0))</f>
        <v/>
      </c>
      <c r="P4969">
        <f>IF(LOWER(TRIM($J4969&amp;""))="x",1,0)</f>
        <v/>
      </c>
    </row>
    <row r="4970">
      <c r="A4970" s="49" t="n"/>
      <c r="B4970" s="50" t="n"/>
      <c r="C4970" s="50" t="n"/>
      <c r="D4970" s="50" t="n"/>
      <c r="E4970" s="50" t="n"/>
      <c r="F4970" s="51" t="n"/>
      <c r="G4970" s="51" t="n"/>
      <c r="H4970" s="51" t="n"/>
      <c r="I4970" s="51" t="n"/>
      <c r="J4970" s="50" t="n"/>
      <c r="K4970" s="52">
        <f>IF(OR($A4970="",$E4970=""),"",IF($P4970=1,0,N($E4970)*N($F4970)-N($G4970)+N($H4970)))</f>
        <v/>
      </c>
      <c r="L4970" s="52">
        <f>IF(K4970="","",IF($P4970=1,0,N($E4970)*IFERROR(INDEX(Products!$D$8:$D$307,MATCH($D4970,Products!$A$8:$A$307,0)),0)))</f>
        <v/>
      </c>
      <c r="M4970" s="52">
        <f>IF(OR(K4970="",$O4970=0),IF(K4970="","",0),IF($P4970=1,0,K4970*(N(INDEX(Settings!$E$11:$E$18,$O4970))+N(INDEX(Settings!$G$11:$G$18,$O4970)))+N(INDEX(Settings!$F$11:$F$18,$O4970))))</f>
        <v/>
      </c>
      <c r="N4970" s="53">
        <f>IF(K4970="","",K4970-L4970-M4970-N($I4970)-$P4970*N(Settings!$D$20))</f>
        <v/>
      </c>
      <c r="O4970">
        <f>IF($C4970="",0,IFERROR(MATCH($C4970,Settings!$D$11:$D$18,0),0))</f>
        <v/>
      </c>
      <c r="P4970">
        <f>IF(LOWER(TRIM($J4970&amp;""))="x",1,0)</f>
        <v/>
      </c>
    </row>
    <row r="4971">
      <c r="A4971" s="49" t="n"/>
      <c r="B4971" s="50" t="n"/>
      <c r="C4971" s="50" t="n"/>
      <c r="D4971" s="50" t="n"/>
      <c r="E4971" s="50" t="n"/>
      <c r="F4971" s="51" t="n"/>
      <c r="G4971" s="51" t="n"/>
      <c r="H4971" s="51" t="n"/>
      <c r="I4971" s="51" t="n"/>
      <c r="J4971" s="50" t="n"/>
      <c r="K4971" s="52">
        <f>IF(OR($A4971="",$E4971=""),"",IF($P4971=1,0,N($E4971)*N($F4971)-N($G4971)+N($H4971)))</f>
        <v/>
      </c>
      <c r="L4971" s="52">
        <f>IF(K4971="","",IF($P4971=1,0,N($E4971)*IFERROR(INDEX(Products!$D$8:$D$307,MATCH($D4971,Products!$A$8:$A$307,0)),0)))</f>
        <v/>
      </c>
      <c r="M4971" s="52">
        <f>IF(OR(K4971="",$O4971=0),IF(K4971="","",0),IF($P4971=1,0,K4971*(N(INDEX(Settings!$E$11:$E$18,$O4971))+N(INDEX(Settings!$G$11:$G$18,$O4971)))+N(INDEX(Settings!$F$11:$F$18,$O4971))))</f>
        <v/>
      </c>
      <c r="N4971" s="53">
        <f>IF(K4971="","",K4971-L4971-M4971-N($I4971)-$P4971*N(Settings!$D$20))</f>
        <v/>
      </c>
      <c r="O4971">
        <f>IF($C4971="",0,IFERROR(MATCH($C4971,Settings!$D$11:$D$18,0),0))</f>
        <v/>
      </c>
      <c r="P4971">
        <f>IF(LOWER(TRIM($J4971&amp;""))="x",1,0)</f>
        <v/>
      </c>
    </row>
    <row r="4972">
      <c r="A4972" s="49" t="n"/>
      <c r="B4972" s="50" t="n"/>
      <c r="C4972" s="50" t="n"/>
      <c r="D4972" s="50" t="n"/>
      <c r="E4972" s="50" t="n"/>
      <c r="F4972" s="51" t="n"/>
      <c r="G4972" s="51" t="n"/>
      <c r="H4972" s="51" t="n"/>
      <c r="I4972" s="51" t="n"/>
      <c r="J4972" s="50" t="n"/>
      <c r="K4972" s="52">
        <f>IF(OR($A4972="",$E4972=""),"",IF($P4972=1,0,N($E4972)*N($F4972)-N($G4972)+N($H4972)))</f>
        <v/>
      </c>
      <c r="L4972" s="52">
        <f>IF(K4972="","",IF($P4972=1,0,N($E4972)*IFERROR(INDEX(Products!$D$8:$D$307,MATCH($D4972,Products!$A$8:$A$307,0)),0)))</f>
        <v/>
      </c>
      <c r="M4972" s="52">
        <f>IF(OR(K4972="",$O4972=0),IF(K4972="","",0),IF($P4972=1,0,K4972*(N(INDEX(Settings!$E$11:$E$18,$O4972))+N(INDEX(Settings!$G$11:$G$18,$O4972)))+N(INDEX(Settings!$F$11:$F$18,$O4972))))</f>
        <v/>
      </c>
      <c r="N4972" s="53">
        <f>IF(K4972="","",K4972-L4972-M4972-N($I4972)-$P4972*N(Settings!$D$20))</f>
        <v/>
      </c>
      <c r="O4972">
        <f>IF($C4972="",0,IFERROR(MATCH($C4972,Settings!$D$11:$D$18,0),0))</f>
        <v/>
      </c>
      <c r="P4972">
        <f>IF(LOWER(TRIM($J4972&amp;""))="x",1,0)</f>
        <v/>
      </c>
    </row>
    <row r="4973">
      <c r="A4973" s="49" t="n"/>
      <c r="B4973" s="50" t="n"/>
      <c r="C4973" s="50" t="n"/>
      <c r="D4973" s="50" t="n"/>
      <c r="E4973" s="50" t="n"/>
      <c r="F4973" s="51" t="n"/>
      <c r="G4973" s="51" t="n"/>
      <c r="H4973" s="51" t="n"/>
      <c r="I4973" s="51" t="n"/>
      <c r="J4973" s="50" t="n"/>
      <c r="K4973" s="52">
        <f>IF(OR($A4973="",$E4973=""),"",IF($P4973=1,0,N($E4973)*N($F4973)-N($G4973)+N($H4973)))</f>
        <v/>
      </c>
      <c r="L4973" s="52">
        <f>IF(K4973="","",IF($P4973=1,0,N($E4973)*IFERROR(INDEX(Products!$D$8:$D$307,MATCH($D4973,Products!$A$8:$A$307,0)),0)))</f>
        <v/>
      </c>
      <c r="M4973" s="52">
        <f>IF(OR(K4973="",$O4973=0),IF(K4973="","",0),IF($P4973=1,0,K4973*(N(INDEX(Settings!$E$11:$E$18,$O4973))+N(INDEX(Settings!$G$11:$G$18,$O4973)))+N(INDEX(Settings!$F$11:$F$18,$O4973))))</f>
        <v/>
      </c>
      <c r="N4973" s="53">
        <f>IF(K4973="","",K4973-L4973-M4973-N($I4973)-$P4973*N(Settings!$D$20))</f>
        <v/>
      </c>
      <c r="O4973">
        <f>IF($C4973="",0,IFERROR(MATCH($C4973,Settings!$D$11:$D$18,0),0))</f>
        <v/>
      </c>
      <c r="P4973">
        <f>IF(LOWER(TRIM($J4973&amp;""))="x",1,0)</f>
        <v/>
      </c>
    </row>
    <row r="4974">
      <c r="A4974" s="49" t="n"/>
      <c r="B4974" s="50" t="n"/>
      <c r="C4974" s="50" t="n"/>
      <c r="D4974" s="50" t="n"/>
      <c r="E4974" s="50" t="n"/>
      <c r="F4974" s="51" t="n"/>
      <c r="G4974" s="51" t="n"/>
      <c r="H4974" s="51" t="n"/>
      <c r="I4974" s="51" t="n"/>
      <c r="J4974" s="50" t="n"/>
      <c r="K4974" s="52">
        <f>IF(OR($A4974="",$E4974=""),"",IF($P4974=1,0,N($E4974)*N($F4974)-N($G4974)+N($H4974)))</f>
        <v/>
      </c>
      <c r="L4974" s="52">
        <f>IF(K4974="","",IF($P4974=1,0,N($E4974)*IFERROR(INDEX(Products!$D$8:$D$307,MATCH($D4974,Products!$A$8:$A$307,0)),0)))</f>
        <v/>
      </c>
      <c r="M4974" s="52">
        <f>IF(OR(K4974="",$O4974=0),IF(K4974="","",0),IF($P4974=1,0,K4974*(N(INDEX(Settings!$E$11:$E$18,$O4974))+N(INDEX(Settings!$G$11:$G$18,$O4974)))+N(INDEX(Settings!$F$11:$F$18,$O4974))))</f>
        <v/>
      </c>
      <c r="N4974" s="53">
        <f>IF(K4974="","",K4974-L4974-M4974-N($I4974)-$P4974*N(Settings!$D$20))</f>
        <v/>
      </c>
      <c r="O4974">
        <f>IF($C4974="",0,IFERROR(MATCH($C4974,Settings!$D$11:$D$18,0),0))</f>
        <v/>
      </c>
      <c r="P4974">
        <f>IF(LOWER(TRIM($J4974&amp;""))="x",1,0)</f>
        <v/>
      </c>
    </row>
    <row r="4975">
      <c r="A4975" s="49" t="n"/>
      <c r="B4975" s="50" t="n"/>
      <c r="C4975" s="50" t="n"/>
      <c r="D4975" s="50" t="n"/>
      <c r="E4975" s="50" t="n"/>
      <c r="F4975" s="51" t="n"/>
      <c r="G4975" s="51" t="n"/>
      <c r="H4975" s="51" t="n"/>
      <c r="I4975" s="51" t="n"/>
      <c r="J4975" s="50" t="n"/>
      <c r="K4975" s="52">
        <f>IF(OR($A4975="",$E4975=""),"",IF($P4975=1,0,N($E4975)*N($F4975)-N($G4975)+N($H4975)))</f>
        <v/>
      </c>
      <c r="L4975" s="52">
        <f>IF(K4975="","",IF($P4975=1,0,N($E4975)*IFERROR(INDEX(Products!$D$8:$D$307,MATCH($D4975,Products!$A$8:$A$307,0)),0)))</f>
        <v/>
      </c>
      <c r="M4975" s="52">
        <f>IF(OR(K4975="",$O4975=0),IF(K4975="","",0),IF($P4975=1,0,K4975*(N(INDEX(Settings!$E$11:$E$18,$O4975))+N(INDEX(Settings!$G$11:$G$18,$O4975)))+N(INDEX(Settings!$F$11:$F$18,$O4975))))</f>
        <v/>
      </c>
      <c r="N4975" s="53">
        <f>IF(K4975="","",K4975-L4975-M4975-N($I4975)-$P4975*N(Settings!$D$20))</f>
        <v/>
      </c>
      <c r="O4975">
        <f>IF($C4975="",0,IFERROR(MATCH($C4975,Settings!$D$11:$D$18,0),0))</f>
        <v/>
      </c>
      <c r="P4975">
        <f>IF(LOWER(TRIM($J4975&amp;""))="x",1,0)</f>
        <v/>
      </c>
    </row>
    <row r="4976">
      <c r="A4976" s="49" t="n"/>
      <c r="B4976" s="50" t="n"/>
      <c r="C4976" s="50" t="n"/>
      <c r="D4976" s="50" t="n"/>
      <c r="E4976" s="50" t="n"/>
      <c r="F4976" s="51" t="n"/>
      <c r="G4976" s="51" t="n"/>
      <c r="H4976" s="51" t="n"/>
      <c r="I4976" s="51" t="n"/>
      <c r="J4976" s="50" t="n"/>
      <c r="K4976" s="52">
        <f>IF(OR($A4976="",$E4976=""),"",IF($P4976=1,0,N($E4976)*N($F4976)-N($G4976)+N($H4976)))</f>
        <v/>
      </c>
      <c r="L4976" s="52">
        <f>IF(K4976="","",IF($P4976=1,0,N($E4976)*IFERROR(INDEX(Products!$D$8:$D$307,MATCH($D4976,Products!$A$8:$A$307,0)),0)))</f>
        <v/>
      </c>
      <c r="M4976" s="52">
        <f>IF(OR(K4976="",$O4976=0),IF(K4976="","",0),IF($P4976=1,0,K4976*(N(INDEX(Settings!$E$11:$E$18,$O4976))+N(INDEX(Settings!$G$11:$G$18,$O4976)))+N(INDEX(Settings!$F$11:$F$18,$O4976))))</f>
        <v/>
      </c>
      <c r="N4976" s="53">
        <f>IF(K4976="","",K4976-L4976-M4976-N($I4976)-$P4976*N(Settings!$D$20))</f>
        <v/>
      </c>
      <c r="O4976">
        <f>IF($C4976="",0,IFERROR(MATCH($C4976,Settings!$D$11:$D$18,0),0))</f>
        <v/>
      </c>
      <c r="P4976">
        <f>IF(LOWER(TRIM($J4976&amp;""))="x",1,0)</f>
        <v/>
      </c>
    </row>
    <row r="4977">
      <c r="A4977" s="49" t="n"/>
      <c r="B4977" s="50" t="n"/>
      <c r="C4977" s="50" t="n"/>
      <c r="D4977" s="50" t="n"/>
      <c r="E4977" s="50" t="n"/>
      <c r="F4977" s="51" t="n"/>
      <c r="G4977" s="51" t="n"/>
      <c r="H4977" s="51" t="n"/>
      <c r="I4977" s="51" t="n"/>
      <c r="J4977" s="50" t="n"/>
      <c r="K4977" s="52">
        <f>IF(OR($A4977="",$E4977=""),"",IF($P4977=1,0,N($E4977)*N($F4977)-N($G4977)+N($H4977)))</f>
        <v/>
      </c>
      <c r="L4977" s="52">
        <f>IF(K4977="","",IF($P4977=1,0,N($E4977)*IFERROR(INDEX(Products!$D$8:$D$307,MATCH($D4977,Products!$A$8:$A$307,0)),0)))</f>
        <v/>
      </c>
      <c r="M4977" s="52">
        <f>IF(OR(K4977="",$O4977=0),IF(K4977="","",0),IF($P4977=1,0,K4977*(N(INDEX(Settings!$E$11:$E$18,$O4977))+N(INDEX(Settings!$G$11:$G$18,$O4977)))+N(INDEX(Settings!$F$11:$F$18,$O4977))))</f>
        <v/>
      </c>
      <c r="N4977" s="53">
        <f>IF(K4977="","",K4977-L4977-M4977-N($I4977)-$P4977*N(Settings!$D$20))</f>
        <v/>
      </c>
      <c r="O4977">
        <f>IF($C4977="",0,IFERROR(MATCH($C4977,Settings!$D$11:$D$18,0),0))</f>
        <v/>
      </c>
      <c r="P4977">
        <f>IF(LOWER(TRIM($J4977&amp;""))="x",1,0)</f>
        <v/>
      </c>
    </row>
    <row r="4978">
      <c r="A4978" s="49" t="n"/>
      <c r="B4978" s="50" t="n"/>
      <c r="C4978" s="50" t="n"/>
      <c r="D4978" s="50" t="n"/>
      <c r="E4978" s="50" t="n"/>
      <c r="F4978" s="51" t="n"/>
      <c r="G4978" s="51" t="n"/>
      <c r="H4978" s="51" t="n"/>
      <c r="I4978" s="51" t="n"/>
      <c r="J4978" s="50" t="n"/>
      <c r="K4978" s="52">
        <f>IF(OR($A4978="",$E4978=""),"",IF($P4978=1,0,N($E4978)*N($F4978)-N($G4978)+N($H4978)))</f>
        <v/>
      </c>
      <c r="L4978" s="52">
        <f>IF(K4978="","",IF($P4978=1,0,N($E4978)*IFERROR(INDEX(Products!$D$8:$D$307,MATCH($D4978,Products!$A$8:$A$307,0)),0)))</f>
        <v/>
      </c>
      <c r="M4978" s="52">
        <f>IF(OR(K4978="",$O4978=0),IF(K4978="","",0),IF($P4978=1,0,K4978*(N(INDEX(Settings!$E$11:$E$18,$O4978))+N(INDEX(Settings!$G$11:$G$18,$O4978)))+N(INDEX(Settings!$F$11:$F$18,$O4978))))</f>
        <v/>
      </c>
      <c r="N4978" s="53">
        <f>IF(K4978="","",K4978-L4978-M4978-N($I4978)-$P4978*N(Settings!$D$20))</f>
        <v/>
      </c>
      <c r="O4978">
        <f>IF($C4978="",0,IFERROR(MATCH($C4978,Settings!$D$11:$D$18,0),0))</f>
        <v/>
      </c>
      <c r="P4978">
        <f>IF(LOWER(TRIM($J4978&amp;""))="x",1,0)</f>
        <v/>
      </c>
    </row>
    <row r="4979">
      <c r="A4979" s="49" t="n"/>
      <c r="B4979" s="50" t="n"/>
      <c r="C4979" s="50" t="n"/>
      <c r="D4979" s="50" t="n"/>
      <c r="E4979" s="50" t="n"/>
      <c r="F4979" s="51" t="n"/>
      <c r="G4979" s="51" t="n"/>
      <c r="H4979" s="51" t="n"/>
      <c r="I4979" s="51" t="n"/>
      <c r="J4979" s="50" t="n"/>
      <c r="K4979" s="52">
        <f>IF(OR($A4979="",$E4979=""),"",IF($P4979=1,0,N($E4979)*N($F4979)-N($G4979)+N($H4979)))</f>
        <v/>
      </c>
      <c r="L4979" s="52">
        <f>IF(K4979="","",IF($P4979=1,0,N($E4979)*IFERROR(INDEX(Products!$D$8:$D$307,MATCH($D4979,Products!$A$8:$A$307,0)),0)))</f>
        <v/>
      </c>
      <c r="M4979" s="52">
        <f>IF(OR(K4979="",$O4979=0),IF(K4979="","",0),IF($P4979=1,0,K4979*(N(INDEX(Settings!$E$11:$E$18,$O4979))+N(INDEX(Settings!$G$11:$G$18,$O4979)))+N(INDEX(Settings!$F$11:$F$18,$O4979))))</f>
        <v/>
      </c>
      <c r="N4979" s="53">
        <f>IF(K4979="","",K4979-L4979-M4979-N($I4979)-$P4979*N(Settings!$D$20))</f>
        <v/>
      </c>
      <c r="O4979">
        <f>IF($C4979="",0,IFERROR(MATCH($C4979,Settings!$D$11:$D$18,0),0))</f>
        <v/>
      </c>
      <c r="P4979">
        <f>IF(LOWER(TRIM($J4979&amp;""))="x",1,0)</f>
        <v/>
      </c>
    </row>
    <row r="4980">
      <c r="A4980" s="49" t="n"/>
      <c r="B4980" s="50" t="n"/>
      <c r="C4980" s="50" t="n"/>
      <c r="D4980" s="50" t="n"/>
      <c r="E4980" s="50" t="n"/>
      <c r="F4980" s="51" t="n"/>
      <c r="G4980" s="51" t="n"/>
      <c r="H4980" s="51" t="n"/>
      <c r="I4980" s="51" t="n"/>
      <c r="J4980" s="50" t="n"/>
      <c r="K4980" s="52">
        <f>IF(OR($A4980="",$E4980=""),"",IF($P4980=1,0,N($E4980)*N($F4980)-N($G4980)+N($H4980)))</f>
        <v/>
      </c>
      <c r="L4980" s="52">
        <f>IF(K4980="","",IF($P4980=1,0,N($E4980)*IFERROR(INDEX(Products!$D$8:$D$307,MATCH($D4980,Products!$A$8:$A$307,0)),0)))</f>
        <v/>
      </c>
      <c r="M4980" s="52">
        <f>IF(OR(K4980="",$O4980=0),IF(K4980="","",0),IF($P4980=1,0,K4980*(N(INDEX(Settings!$E$11:$E$18,$O4980))+N(INDEX(Settings!$G$11:$G$18,$O4980)))+N(INDEX(Settings!$F$11:$F$18,$O4980))))</f>
        <v/>
      </c>
      <c r="N4980" s="53">
        <f>IF(K4980="","",K4980-L4980-M4980-N($I4980)-$P4980*N(Settings!$D$20))</f>
        <v/>
      </c>
      <c r="O4980">
        <f>IF($C4980="",0,IFERROR(MATCH($C4980,Settings!$D$11:$D$18,0),0))</f>
        <v/>
      </c>
      <c r="P4980">
        <f>IF(LOWER(TRIM($J4980&amp;""))="x",1,0)</f>
        <v/>
      </c>
    </row>
    <row r="4981">
      <c r="A4981" s="49" t="n"/>
      <c r="B4981" s="50" t="n"/>
      <c r="C4981" s="50" t="n"/>
      <c r="D4981" s="50" t="n"/>
      <c r="E4981" s="50" t="n"/>
      <c r="F4981" s="51" t="n"/>
      <c r="G4981" s="51" t="n"/>
      <c r="H4981" s="51" t="n"/>
      <c r="I4981" s="51" t="n"/>
      <c r="J4981" s="50" t="n"/>
      <c r="K4981" s="52">
        <f>IF(OR($A4981="",$E4981=""),"",IF($P4981=1,0,N($E4981)*N($F4981)-N($G4981)+N($H4981)))</f>
        <v/>
      </c>
      <c r="L4981" s="52">
        <f>IF(K4981="","",IF($P4981=1,0,N($E4981)*IFERROR(INDEX(Products!$D$8:$D$307,MATCH($D4981,Products!$A$8:$A$307,0)),0)))</f>
        <v/>
      </c>
      <c r="M4981" s="52">
        <f>IF(OR(K4981="",$O4981=0),IF(K4981="","",0),IF($P4981=1,0,K4981*(N(INDEX(Settings!$E$11:$E$18,$O4981))+N(INDEX(Settings!$G$11:$G$18,$O4981)))+N(INDEX(Settings!$F$11:$F$18,$O4981))))</f>
        <v/>
      </c>
      <c r="N4981" s="53">
        <f>IF(K4981="","",K4981-L4981-M4981-N($I4981)-$P4981*N(Settings!$D$20))</f>
        <v/>
      </c>
      <c r="O4981">
        <f>IF($C4981="",0,IFERROR(MATCH($C4981,Settings!$D$11:$D$18,0),0))</f>
        <v/>
      </c>
      <c r="P4981">
        <f>IF(LOWER(TRIM($J4981&amp;""))="x",1,0)</f>
        <v/>
      </c>
    </row>
    <row r="4982">
      <c r="A4982" s="49" t="n"/>
      <c r="B4982" s="50" t="n"/>
      <c r="C4982" s="50" t="n"/>
      <c r="D4982" s="50" t="n"/>
      <c r="E4982" s="50" t="n"/>
      <c r="F4982" s="51" t="n"/>
      <c r="G4982" s="51" t="n"/>
      <c r="H4982" s="51" t="n"/>
      <c r="I4982" s="51" t="n"/>
      <c r="J4982" s="50" t="n"/>
      <c r="K4982" s="52">
        <f>IF(OR($A4982="",$E4982=""),"",IF($P4982=1,0,N($E4982)*N($F4982)-N($G4982)+N($H4982)))</f>
        <v/>
      </c>
      <c r="L4982" s="52">
        <f>IF(K4982="","",IF($P4982=1,0,N($E4982)*IFERROR(INDEX(Products!$D$8:$D$307,MATCH($D4982,Products!$A$8:$A$307,0)),0)))</f>
        <v/>
      </c>
      <c r="M4982" s="52">
        <f>IF(OR(K4982="",$O4982=0),IF(K4982="","",0),IF($P4982=1,0,K4982*(N(INDEX(Settings!$E$11:$E$18,$O4982))+N(INDEX(Settings!$G$11:$G$18,$O4982)))+N(INDEX(Settings!$F$11:$F$18,$O4982))))</f>
        <v/>
      </c>
      <c r="N4982" s="53">
        <f>IF(K4982="","",K4982-L4982-M4982-N($I4982)-$P4982*N(Settings!$D$20))</f>
        <v/>
      </c>
      <c r="O4982">
        <f>IF($C4982="",0,IFERROR(MATCH($C4982,Settings!$D$11:$D$18,0),0))</f>
        <v/>
      </c>
      <c r="P4982">
        <f>IF(LOWER(TRIM($J4982&amp;""))="x",1,0)</f>
        <v/>
      </c>
    </row>
    <row r="4983">
      <c r="A4983" s="49" t="n"/>
      <c r="B4983" s="50" t="n"/>
      <c r="C4983" s="50" t="n"/>
      <c r="D4983" s="50" t="n"/>
      <c r="E4983" s="50" t="n"/>
      <c r="F4983" s="51" t="n"/>
      <c r="G4983" s="51" t="n"/>
      <c r="H4983" s="51" t="n"/>
      <c r="I4983" s="51" t="n"/>
      <c r="J4983" s="50" t="n"/>
      <c r="K4983" s="52">
        <f>IF(OR($A4983="",$E4983=""),"",IF($P4983=1,0,N($E4983)*N($F4983)-N($G4983)+N($H4983)))</f>
        <v/>
      </c>
      <c r="L4983" s="52">
        <f>IF(K4983="","",IF($P4983=1,0,N($E4983)*IFERROR(INDEX(Products!$D$8:$D$307,MATCH($D4983,Products!$A$8:$A$307,0)),0)))</f>
        <v/>
      </c>
      <c r="M4983" s="52">
        <f>IF(OR(K4983="",$O4983=0),IF(K4983="","",0),IF($P4983=1,0,K4983*(N(INDEX(Settings!$E$11:$E$18,$O4983))+N(INDEX(Settings!$G$11:$G$18,$O4983)))+N(INDEX(Settings!$F$11:$F$18,$O4983))))</f>
        <v/>
      </c>
      <c r="N4983" s="53">
        <f>IF(K4983="","",K4983-L4983-M4983-N($I4983)-$P4983*N(Settings!$D$20))</f>
        <v/>
      </c>
      <c r="O4983">
        <f>IF($C4983="",0,IFERROR(MATCH($C4983,Settings!$D$11:$D$18,0),0))</f>
        <v/>
      </c>
      <c r="P4983">
        <f>IF(LOWER(TRIM($J4983&amp;""))="x",1,0)</f>
        <v/>
      </c>
    </row>
    <row r="4984">
      <c r="A4984" s="49" t="n"/>
      <c r="B4984" s="50" t="n"/>
      <c r="C4984" s="50" t="n"/>
      <c r="D4984" s="50" t="n"/>
      <c r="E4984" s="50" t="n"/>
      <c r="F4984" s="51" t="n"/>
      <c r="G4984" s="51" t="n"/>
      <c r="H4984" s="51" t="n"/>
      <c r="I4984" s="51" t="n"/>
      <c r="J4984" s="50" t="n"/>
      <c r="K4984" s="52">
        <f>IF(OR($A4984="",$E4984=""),"",IF($P4984=1,0,N($E4984)*N($F4984)-N($G4984)+N($H4984)))</f>
        <v/>
      </c>
      <c r="L4984" s="52">
        <f>IF(K4984="","",IF($P4984=1,0,N($E4984)*IFERROR(INDEX(Products!$D$8:$D$307,MATCH($D4984,Products!$A$8:$A$307,0)),0)))</f>
        <v/>
      </c>
      <c r="M4984" s="52">
        <f>IF(OR(K4984="",$O4984=0),IF(K4984="","",0),IF($P4984=1,0,K4984*(N(INDEX(Settings!$E$11:$E$18,$O4984))+N(INDEX(Settings!$G$11:$G$18,$O4984)))+N(INDEX(Settings!$F$11:$F$18,$O4984))))</f>
        <v/>
      </c>
      <c r="N4984" s="53">
        <f>IF(K4984="","",K4984-L4984-M4984-N($I4984)-$P4984*N(Settings!$D$20))</f>
        <v/>
      </c>
      <c r="O4984">
        <f>IF($C4984="",0,IFERROR(MATCH($C4984,Settings!$D$11:$D$18,0),0))</f>
        <v/>
      </c>
      <c r="P4984">
        <f>IF(LOWER(TRIM($J4984&amp;""))="x",1,0)</f>
        <v/>
      </c>
    </row>
    <row r="4985">
      <c r="A4985" s="49" t="n"/>
      <c r="B4985" s="50" t="n"/>
      <c r="C4985" s="50" t="n"/>
      <c r="D4985" s="50" t="n"/>
      <c r="E4985" s="50" t="n"/>
      <c r="F4985" s="51" t="n"/>
      <c r="G4985" s="51" t="n"/>
      <c r="H4985" s="51" t="n"/>
      <c r="I4985" s="51" t="n"/>
      <c r="J4985" s="50" t="n"/>
      <c r="K4985" s="52">
        <f>IF(OR($A4985="",$E4985=""),"",IF($P4985=1,0,N($E4985)*N($F4985)-N($G4985)+N($H4985)))</f>
        <v/>
      </c>
      <c r="L4985" s="52">
        <f>IF(K4985="","",IF($P4985=1,0,N($E4985)*IFERROR(INDEX(Products!$D$8:$D$307,MATCH($D4985,Products!$A$8:$A$307,0)),0)))</f>
        <v/>
      </c>
      <c r="M4985" s="52">
        <f>IF(OR(K4985="",$O4985=0),IF(K4985="","",0),IF($P4985=1,0,K4985*(N(INDEX(Settings!$E$11:$E$18,$O4985))+N(INDEX(Settings!$G$11:$G$18,$O4985)))+N(INDEX(Settings!$F$11:$F$18,$O4985))))</f>
        <v/>
      </c>
      <c r="N4985" s="53">
        <f>IF(K4985="","",K4985-L4985-M4985-N($I4985)-$P4985*N(Settings!$D$20))</f>
        <v/>
      </c>
      <c r="O4985">
        <f>IF($C4985="",0,IFERROR(MATCH($C4985,Settings!$D$11:$D$18,0),0))</f>
        <v/>
      </c>
      <c r="P4985">
        <f>IF(LOWER(TRIM($J4985&amp;""))="x",1,0)</f>
        <v/>
      </c>
    </row>
    <row r="4986">
      <c r="A4986" s="49" t="n"/>
      <c r="B4986" s="50" t="n"/>
      <c r="C4986" s="50" t="n"/>
      <c r="D4986" s="50" t="n"/>
      <c r="E4986" s="50" t="n"/>
      <c r="F4986" s="51" t="n"/>
      <c r="G4986" s="51" t="n"/>
      <c r="H4986" s="51" t="n"/>
      <c r="I4986" s="51" t="n"/>
      <c r="J4986" s="50" t="n"/>
      <c r="K4986" s="52">
        <f>IF(OR($A4986="",$E4986=""),"",IF($P4986=1,0,N($E4986)*N($F4986)-N($G4986)+N($H4986)))</f>
        <v/>
      </c>
      <c r="L4986" s="52">
        <f>IF(K4986="","",IF($P4986=1,0,N($E4986)*IFERROR(INDEX(Products!$D$8:$D$307,MATCH($D4986,Products!$A$8:$A$307,0)),0)))</f>
        <v/>
      </c>
      <c r="M4986" s="52">
        <f>IF(OR(K4986="",$O4986=0),IF(K4986="","",0),IF($P4986=1,0,K4986*(N(INDEX(Settings!$E$11:$E$18,$O4986))+N(INDEX(Settings!$G$11:$G$18,$O4986)))+N(INDEX(Settings!$F$11:$F$18,$O4986))))</f>
        <v/>
      </c>
      <c r="N4986" s="53">
        <f>IF(K4986="","",K4986-L4986-M4986-N($I4986)-$P4986*N(Settings!$D$20))</f>
        <v/>
      </c>
      <c r="O4986">
        <f>IF($C4986="",0,IFERROR(MATCH($C4986,Settings!$D$11:$D$18,0),0))</f>
        <v/>
      </c>
      <c r="P4986">
        <f>IF(LOWER(TRIM($J4986&amp;""))="x",1,0)</f>
        <v/>
      </c>
    </row>
    <row r="4987">
      <c r="A4987" s="49" t="n"/>
      <c r="B4987" s="50" t="n"/>
      <c r="C4987" s="50" t="n"/>
      <c r="D4987" s="50" t="n"/>
      <c r="E4987" s="50" t="n"/>
      <c r="F4987" s="51" t="n"/>
      <c r="G4987" s="51" t="n"/>
      <c r="H4987" s="51" t="n"/>
      <c r="I4987" s="51" t="n"/>
      <c r="J4987" s="50" t="n"/>
      <c r="K4987" s="52">
        <f>IF(OR($A4987="",$E4987=""),"",IF($P4987=1,0,N($E4987)*N($F4987)-N($G4987)+N($H4987)))</f>
        <v/>
      </c>
      <c r="L4987" s="52">
        <f>IF(K4987="","",IF($P4987=1,0,N($E4987)*IFERROR(INDEX(Products!$D$8:$D$307,MATCH($D4987,Products!$A$8:$A$307,0)),0)))</f>
        <v/>
      </c>
      <c r="M4987" s="52">
        <f>IF(OR(K4987="",$O4987=0),IF(K4987="","",0),IF($P4987=1,0,K4987*(N(INDEX(Settings!$E$11:$E$18,$O4987))+N(INDEX(Settings!$G$11:$G$18,$O4987)))+N(INDEX(Settings!$F$11:$F$18,$O4987))))</f>
        <v/>
      </c>
      <c r="N4987" s="53">
        <f>IF(K4987="","",K4987-L4987-M4987-N($I4987)-$P4987*N(Settings!$D$20))</f>
        <v/>
      </c>
      <c r="O4987">
        <f>IF($C4987="",0,IFERROR(MATCH($C4987,Settings!$D$11:$D$18,0),0))</f>
        <v/>
      </c>
      <c r="P4987">
        <f>IF(LOWER(TRIM($J4987&amp;""))="x",1,0)</f>
        <v/>
      </c>
    </row>
    <row r="4988">
      <c r="A4988" s="49" t="n"/>
      <c r="B4988" s="50" t="n"/>
      <c r="C4988" s="50" t="n"/>
      <c r="D4988" s="50" t="n"/>
      <c r="E4988" s="50" t="n"/>
      <c r="F4988" s="51" t="n"/>
      <c r="G4988" s="51" t="n"/>
      <c r="H4988" s="51" t="n"/>
      <c r="I4988" s="51" t="n"/>
      <c r="J4988" s="50" t="n"/>
      <c r="K4988" s="52">
        <f>IF(OR($A4988="",$E4988=""),"",IF($P4988=1,0,N($E4988)*N($F4988)-N($G4988)+N($H4988)))</f>
        <v/>
      </c>
      <c r="L4988" s="52">
        <f>IF(K4988="","",IF($P4988=1,0,N($E4988)*IFERROR(INDEX(Products!$D$8:$D$307,MATCH($D4988,Products!$A$8:$A$307,0)),0)))</f>
        <v/>
      </c>
      <c r="M4988" s="52">
        <f>IF(OR(K4988="",$O4988=0),IF(K4988="","",0),IF($P4988=1,0,K4988*(N(INDEX(Settings!$E$11:$E$18,$O4988))+N(INDEX(Settings!$G$11:$G$18,$O4988)))+N(INDEX(Settings!$F$11:$F$18,$O4988))))</f>
        <v/>
      </c>
      <c r="N4988" s="53">
        <f>IF(K4988="","",K4988-L4988-M4988-N($I4988)-$P4988*N(Settings!$D$20))</f>
        <v/>
      </c>
      <c r="O4988">
        <f>IF($C4988="",0,IFERROR(MATCH($C4988,Settings!$D$11:$D$18,0),0))</f>
        <v/>
      </c>
      <c r="P4988">
        <f>IF(LOWER(TRIM($J4988&amp;""))="x",1,0)</f>
        <v/>
      </c>
    </row>
    <row r="4989">
      <c r="A4989" s="49" t="n"/>
      <c r="B4989" s="50" t="n"/>
      <c r="C4989" s="50" t="n"/>
      <c r="D4989" s="50" t="n"/>
      <c r="E4989" s="50" t="n"/>
      <c r="F4989" s="51" t="n"/>
      <c r="G4989" s="51" t="n"/>
      <c r="H4989" s="51" t="n"/>
      <c r="I4989" s="51" t="n"/>
      <c r="J4989" s="50" t="n"/>
      <c r="K4989" s="52">
        <f>IF(OR($A4989="",$E4989=""),"",IF($P4989=1,0,N($E4989)*N($F4989)-N($G4989)+N($H4989)))</f>
        <v/>
      </c>
      <c r="L4989" s="52">
        <f>IF(K4989="","",IF($P4989=1,0,N($E4989)*IFERROR(INDEX(Products!$D$8:$D$307,MATCH($D4989,Products!$A$8:$A$307,0)),0)))</f>
        <v/>
      </c>
      <c r="M4989" s="52">
        <f>IF(OR(K4989="",$O4989=0),IF(K4989="","",0),IF($P4989=1,0,K4989*(N(INDEX(Settings!$E$11:$E$18,$O4989))+N(INDEX(Settings!$G$11:$G$18,$O4989)))+N(INDEX(Settings!$F$11:$F$18,$O4989))))</f>
        <v/>
      </c>
      <c r="N4989" s="53">
        <f>IF(K4989="","",K4989-L4989-M4989-N($I4989)-$P4989*N(Settings!$D$20))</f>
        <v/>
      </c>
      <c r="O4989">
        <f>IF($C4989="",0,IFERROR(MATCH($C4989,Settings!$D$11:$D$18,0),0))</f>
        <v/>
      </c>
      <c r="P4989">
        <f>IF(LOWER(TRIM($J4989&amp;""))="x",1,0)</f>
        <v/>
      </c>
    </row>
    <row r="4990">
      <c r="A4990" s="49" t="n"/>
      <c r="B4990" s="50" t="n"/>
      <c r="C4990" s="50" t="n"/>
      <c r="D4990" s="50" t="n"/>
      <c r="E4990" s="50" t="n"/>
      <c r="F4990" s="51" t="n"/>
      <c r="G4990" s="51" t="n"/>
      <c r="H4990" s="51" t="n"/>
      <c r="I4990" s="51" t="n"/>
      <c r="J4990" s="50" t="n"/>
      <c r="K4990" s="52">
        <f>IF(OR($A4990="",$E4990=""),"",IF($P4990=1,0,N($E4990)*N($F4990)-N($G4990)+N($H4990)))</f>
        <v/>
      </c>
      <c r="L4990" s="52">
        <f>IF(K4990="","",IF($P4990=1,0,N($E4990)*IFERROR(INDEX(Products!$D$8:$D$307,MATCH($D4990,Products!$A$8:$A$307,0)),0)))</f>
        <v/>
      </c>
      <c r="M4990" s="52">
        <f>IF(OR(K4990="",$O4990=0),IF(K4990="","",0),IF($P4990=1,0,K4990*(N(INDEX(Settings!$E$11:$E$18,$O4990))+N(INDEX(Settings!$G$11:$G$18,$O4990)))+N(INDEX(Settings!$F$11:$F$18,$O4990))))</f>
        <v/>
      </c>
      <c r="N4990" s="53">
        <f>IF(K4990="","",K4990-L4990-M4990-N($I4990)-$P4990*N(Settings!$D$20))</f>
        <v/>
      </c>
      <c r="O4990">
        <f>IF($C4990="",0,IFERROR(MATCH($C4990,Settings!$D$11:$D$18,0),0))</f>
        <v/>
      </c>
      <c r="P4990">
        <f>IF(LOWER(TRIM($J4990&amp;""))="x",1,0)</f>
        <v/>
      </c>
    </row>
    <row r="4991">
      <c r="A4991" s="49" t="n"/>
      <c r="B4991" s="50" t="n"/>
      <c r="C4991" s="50" t="n"/>
      <c r="D4991" s="50" t="n"/>
      <c r="E4991" s="50" t="n"/>
      <c r="F4991" s="51" t="n"/>
      <c r="G4991" s="51" t="n"/>
      <c r="H4991" s="51" t="n"/>
      <c r="I4991" s="51" t="n"/>
      <c r="J4991" s="50" t="n"/>
      <c r="K4991" s="52">
        <f>IF(OR($A4991="",$E4991=""),"",IF($P4991=1,0,N($E4991)*N($F4991)-N($G4991)+N($H4991)))</f>
        <v/>
      </c>
      <c r="L4991" s="52">
        <f>IF(K4991="","",IF($P4991=1,0,N($E4991)*IFERROR(INDEX(Products!$D$8:$D$307,MATCH($D4991,Products!$A$8:$A$307,0)),0)))</f>
        <v/>
      </c>
      <c r="M4991" s="52">
        <f>IF(OR(K4991="",$O4991=0),IF(K4991="","",0),IF($P4991=1,0,K4991*(N(INDEX(Settings!$E$11:$E$18,$O4991))+N(INDEX(Settings!$G$11:$G$18,$O4991)))+N(INDEX(Settings!$F$11:$F$18,$O4991))))</f>
        <v/>
      </c>
      <c r="N4991" s="53">
        <f>IF(K4991="","",K4991-L4991-M4991-N($I4991)-$P4991*N(Settings!$D$20))</f>
        <v/>
      </c>
      <c r="O4991">
        <f>IF($C4991="",0,IFERROR(MATCH($C4991,Settings!$D$11:$D$18,0),0))</f>
        <v/>
      </c>
      <c r="P4991">
        <f>IF(LOWER(TRIM($J4991&amp;""))="x",1,0)</f>
        <v/>
      </c>
    </row>
    <row r="4992">
      <c r="A4992" s="49" t="n"/>
      <c r="B4992" s="50" t="n"/>
      <c r="C4992" s="50" t="n"/>
      <c r="D4992" s="50" t="n"/>
      <c r="E4992" s="50" t="n"/>
      <c r="F4992" s="51" t="n"/>
      <c r="G4992" s="51" t="n"/>
      <c r="H4992" s="51" t="n"/>
      <c r="I4992" s="51" t="n"/>
      <c r="J4992" s="50" t="n"/>
      <c r="K4992" s="52">
        <f>IF(OR($A4992="",$E4992=""),"",IF($P4992=1,0,N($E4992)*N($F4992)-N($G4992)+N($H4992)))</f>
        <v/>
      </c>
      <c r="L4992" s="52">
        <f>IF(K4992="","",IF($P4992=1,0,N($E4992)*IFERROR(INDEX(Products!$D$8:$D$307,MATCH($D4992,Products!$A$8:$A$307,0)),0)))</f>
        <v/>
      </c>
      <c r="M4992" s="52">
        <f>IF(OR(K4992="",$O4992=0),IF(K4992="","",0),IF($P4992=1,0,K4992*(N(INDEX(Settings!$E$11:$E$18,$O4992))+N(INDEX(Settings!$G$11:$G$18,$O4992)))+N(INDEX(Settings!$F$11:$F$18,$O4992))))</f>
        <v/>
      </c>
      <c r="N4992" s="53">
        <f>IF(K4992="","",K4992-L4992-M4992-N($I4992)-$P4992*N(Settings!$D$20))</f>
        <v/>
      </c>
      <c r="O4992">
        <f>IF($C4992="",0,IFERROR(MATCH($C4992,Settings!$D$11:$D$18,0),0))</f>
        <v/>
      </c>
      <c r="P4992">
        <f>IF(LOWER(TRIM($J4992&amp;""))="x",1,0)</f>
        <v/>
      </c>
    </row>
    <row r="4993">
      <c r="A4993" s="49" t="n"/>
      <c r="B4993" s="50" t="n"/>
      <c r="C4993" s="50" t="n"/>
      <c r="D4993" s="50" t="n"/>
      <c r="E4993" s="50" t="n"/>
      <c r="F4993" s="51" t="n"/>
      <c r="G4993" s="51" t="n"/>
      <c r="H4993" s="51" t="n"/>
      <c r="I4993" s="51" t="n"/>
      <c r="J4993" s="50" t="n"/>
      <c r="K4993" s="52">
        <f>IF(OR($A4993="",$E4993=""),"",IF($P4993=1,0,N($E4993)*N($F4993)-N($G4993)+N($H4993)))</f>
        <v/>
      </c>
      <c r="L4993" s="52">
        <f>IF(K4993="","",IF($P4993=1,0,N($E4993)*IFERROR(INDEX(Products!$D$8:$D$307,MATCH($D4993,Products!$A$8:$A$307,0)),0)))</f>
        <v/>
      </c>
      <c r="M4993" s="52">
        <f>IF(OR(K4993="",$O4993=0),IF(K4993="","",0),IF($P4993=1,0,K4993*(N(INDEX(Settings!$E$11:$E$18,$O4993))+N(INDEX(Settings!$G$11:$G$18,$O4993)))+N(INDEX(Settings!$F$11:$F$18,$O4993))))</f>
        <v/>
      </c>
      <c r="N4993" s="53">
        <f>IF(K4993="","",K4993-L4993-M4993-N($I4993)-$P4993*N(Settings!$D$20))</f>
        <v/>
      </c>
      <c r="O4993">
        <f>IF($C4993="",0,IFERROR(MATCH($C4993,Settings!$D$11:$D$18,0),0))</f>
        <v/>
      </c>
      <c r="P4993">
        <f>IF(LOWER(TRIM($J4993&amp;""))="x",1,0)</f>
        <v/>
      </c>
    </row>
    <row r="4994">
      <c r="A4994" s="49" t="n"/>
      <c r="B4994" s="50" t="n"/>
      <c r="C4994" s="50" t="n"/>
      <c r="D4994" s="50" t="n"/>
      <c r="E4994" s="50" t="n"/>
      <c r="F4994" s="51" t="n"/>
      <c r="G4994" s="51" t="n"/>
      <c r="H4994" s="51" t="n"/>
      <c r="I4994" s="51" t="n"/>
      <c r="J4994" s="50" t="n"/>
      <c r="K4994" s="52">
        <f>IF(OR($A4994="",$E4994=""),"",IF($P4994=1,0,N($E4994)*N($F4994)-N($G4994)+N($H4994)))</f>
        <v/>
      </c>
      <c r="L4994" s="52">
        <f>IF(K4994="","",IF($P4994=1,0,N($E4994)*IFERROR(INDEX(Products!$D$8:$D$307,MATCH($D4994,Products!$A$8:$A$307,0)),0)))</f>
        <v/>
      </c>
      <c r="M4994" s="52">
        <f>IF(OR(K4994="",$O4994=0),IF(K4994="","",0),IF($P4994=1,0,K4994*(N(INDEX(Settings!$E$11:$E$18,$O4994))+N(INDEX(Settings!$G$11:$G$18,$O4994)))+N(INDEX(Settings!$F$11:$F$18,$O4994))))</f>
        <v/>
      </c>
      <c r="N4994" s="53">
        <f>IF(K4994="","",K4994-L4994-M4994-N($I4994)-$P4994*N(Settings!$D$20))</f>
        <v/>
      </c>
      <c r="O4994">
        <f>IF($C4994="",0,IFERROR(MATCH($C4994,Settings!$D$11:$D$18,0),0))</f>
        <v/>
      </c>
      <c r="P4994">
        <f>IF(LOWER(TRIM($J4994&amp;""))="x",1,0)</f>
        <v/>
      </c>
    </row>
    <row r="4995">
      <c r="A4995" s="49" t="n"/>
      <c r="B4995" s="50" t="n"/>
      <c r="C4995" s="50" t="n"/>
      <c r="D4995" s="50" t="n"/>
      <c r="E4995" s="50" t="n"/>
      <c r="F4995" s="51" t="n"/>
      <c r="G4995" s="51" t="n"/>
      <c r="H4995" s="51" t="n"/>
      <c r="I4995" s="51" t="n"/>
      <c r="J4995" s="50" t="n"/>
      <c r="K4995" s="52">
        <f>IF(OR($A4995="",$E4995=""),"",IF($P4995=1,0,N($E4995)*N($F4995)-N($G4995)+N($H4995)))</f>
        <v/>
      </c>
      <c r="L4995" s="52">
        <f>IF(K4995="","",IF($P4995=1,0,N($E4995)*IFERROR(INDEX(Products!$D$8:$D$307,MATCH($D4995,Products!$A$8:$A$307,0)),0)))</f>
        <v/>
      </c>
      <c r="M4995" s="52">
        <f>IF(OR(K4995="",$O4995=0),IF(K4995="","",0),IF($P4995=1,0,K4995*(N(INDEX(Settings!$E$11:$E$18,$O4995))+N(INDEX(Settings!$G$11:$G$18,$O4995)))+N(INDEX(Settings!$F$11:$F$18,$O4995))))</f>
        <v/>
      </c>
      <c r="N4995" s="53">
        <f>IF(K4995="","",K4995-L4995-M4995-N($I4995)-$P4995*N(Settings!$D$20))</f>
        <v/>
      </c>
      <c r="O4995">
        <f>IF($C4995="",0,IFERROR(MATCH($C4995,Settings!$D$11:$D$18,0),0))</f>
        <v/>
      </c>
      <c r="P4995">
        <f>IF(LOWER(TRIM($J4995&amp;""))="x",1,0)</f>
        <v/>
      </c>
    </row>
    <row r="4996">
      <c r="A4996" s="49" t="n"/>
      <c r="B4996" s="50" t="n"/>
      <c r="C4996" s="50" t="n"/>
      <c r="D4996" s="50" t="n"/>
      <c r="E4996" s="50" t="n"/>
      <c r="F4996" s="51" t="n"/>
      <c r="G4996" s="51" t="n"/>
      <c r="H4996" s="51" t="n"/>
      <c r="I4996" s="51" t="n"/>
      <c r="J4996" s="50" t="n"/>
      <c r="K4996" s="52">
        <f>IF(OR($A4996="",$E4996=""),"",IF($P4996=1,0,N($E4996)*N($F4996)-N($G4996)+N($H4996)))</f>
        <v/>
      </c>
      <c r="L4996" s="52">
        <f>IF(K4996="","",IF($P4996=1,0,N($E4996)*IFERROR(INDEX(Products!$D$8:$D$307,MATCH($D4996,Products!$A$8:$A$307,0)),0)))</f>
        <v/>
      </c>
      <c r="M4996" s="52">
        <f>IF(OR(K4996="",$O4996=0),IF(K4996="","",0),IF($P4996=1,0,K4996*(N(INDEX(Settings!$E$11:$E$18,$O4996))+N(INDEX(Settings!$G$11:$G$18,$O4996)))+N(INDEX(Settings!$F$11:$F$18,$O4996))))</f>
        <v/>
      </c>
      <c r="N4996" s="53">
        <f>IF(K4996="","",K4996-L4996-M4996-N($I4996)-$P4996*N(Settings!$D$20))</f>
        <v/>
      </c>
      <c r="O4996">
        <f>IF($C4996="",0,IFERROR(MATCH($C4996,Settings!$D$11:$D$18,0),0))</f>
        <v/>
      </c>
      <c r="P4996">
        <f>IF(LOWER(TRIM($J4996&amp;""))="x",1,0)</f>
        <v/>
      </c>
    </row>
    <row r="4997">
      <c r="A4997" s="49" t="n"/>
      <c r="B4997" s="50" t="n"/>
      <c r="C4997" s="50" t="n"/>
      <c r="D4997" s="50" t="n"/>
      <c r="E4997" s="50" t="n"/>
      <c r="F4997" s="51" t="n"/>
      <c r="G4997" s="51" t="n"/>
      <c r="H4997" s="51" t="n"/>
      <c r="I4997" s="51" t="n"/>
      <c r="J4997" s="50" t="n"/>
      <c r="K4997" s="52">
        <f>IF(OR($A4997="",$E4997=""),"",IF($P4997=1,0,N($E4997)*N($F4997)-N($G4997)+N($H4997)))</f>
        <v/>
      </c>
      <c r="L4997" s="52">
        <f>IF(K4997="","",IF($P4997=1,0,N($E4997)*IFERROR(INDEX(Products!$D$8:$D$307,MATCH($D4997,Products!$A$8:$A$307,0)),0)))</f>
        <v/>
      </c>
      <c r="M4997" s="52">
        <f>IF(OR(K4997="",$O4997=0),IF(K4997="","",0),IF($P4997=1,0,K4997*(N(INDEX(Settings!$E$11:$E$18,$O4997))+N(INDEX(Settings!$G$11:$G$18,$O4997)))+N(INDEX(Settings!$F$11:$F$18,$O4997))))</f>
        <v/>
      </c>
      <c r="N4997" s="53">
        <f>IF(K4997="","",K4997-L4997-M4997-N($I4997)-$P4997*N(Settings!$D$20))</f>
        <v/>
      </c>
      <c r="O4997">
        <f>IF($C4997="",0,IFERROR(MATCH($C4997,Settings!$D$11:$D$18,0),0))</f>
        <v/>
      </c>
      <c r="P4997">
        <f>IF(LOWER(TRIM($J4997&amp;""))="x",1,0)</f>
        <v/>
      </c>
    </row>
    <row r="4998">
      <c r="A4998" s="49" t="n"/>
      <c r="B4998" s="50" t="n"/>
      <c r="C4998" s="50" t="n"/>
      <c r="D4998" s="50" t="n"/>
      <c r="E4998" s="50" t="n"/>
      <c r="F4998" s="51" t="n"/>
      <c r="G4998" s="51" t="n"/>
      <c r="H4998" s="51" t="n"/>
      <c r="I4998" s="51" t="n"/>
      <c r="J4998" s="50" t="n"/>
      <c r="K4998" s="52">
        <f>IF(OR($A4998="",$E4998=""),"",IF($P4998=1,0,N($E4998)*N($F4998)-N($G4998)+N($H4998)))</f>
        <v/>
      </c>
      <c r="L4998" s="52">
        <f>IF(K4998="","",IF($P4998=1,0,N($E4998)*IFERROR(INDEX(Products!$D$8:$D$307,MATCH($D4998,Products!$A$8:$A$307,0)),0)))</f>
        <v/>
      </c>
      <c r="M4998" s="52">
        <f>IF(OR(K4998="",$O4998=0),IF(K4998="","",0),IF($P4998=1,0,K4998*(N(INDEX(Settings!$E$11:$E$18,$O4998))+N(INDEX(Settings!$G$11:$G$18,$O4998)))+N(INDEX(Settings!$F$11:$F$18,$O4998))))</f>
        <v/>
      </c>
      <c r="N4998" s="53">
        <f>IF(K4998="","",K4998-L4998-M4998-N($I4998)-$P4998*N(Settings!$D$20))</f>
        <v/>
      </c>
      <c r="O4998">
        <f>IF($C4998="",0,IFERROR(MATCH($C4998,Settings!$D$11:$D$18,0),0))</f>
        <v/>
      </c>
      <c r="P4998">
        <f>IF(LOWER(TRIM($J4998&amp;""))="x",1,0)</f>
        <v/>
      </c>
    </row>
    <row r="4999">
      <c r="A4999" s="49" t="n"/>
      <c r="B4999" s="50" t="n"/>
      <c r="C4999" s="50" t="n"/>
      <c r="D4999" s="50" t="n"/>
      <c r="E4999" s="50" t="n"/>
      <c r="F4999" s="51" t="n"/>
      <c r="G4999" s="51" t="n"/>
      <c r="H4999" s="51" t="n"/>
      <c r="I4999" s="51" t="n"/>
      <c r="J4999" s="50" t="n"/>
      <c r="K4999" s="52">
        <f>IF(OR($A4999="",$E4999=""),"",IF($P4999=1,0,N($E4999)*N($F4999)-N($G4999)+N($H4999)))</f>
        <v/>
      </c>
      <c r="L4999" s="52">
        <f>IF(K4999="","",IF($P4999=1,0,N($E4999)*IFERROR(INDEX(Products!$D$8:$D$307,MATCH($D4999,Products!$A$8:$A$307,0)),0)))</f>
        <v/>
      </c>
      <c r="M4999" s="52">
        <f>IF(OR(K4999="",$O4999=0),IF(K4999="","",0),IF($P4999=1,0,K4999*(N(INDEX(Settings!$E$11:$E$18,$O4999))+N(INDEX(Settings!$G$11:$G$18,$O4999)))+N(INDEX(Settings!$F$11:$F$18,$O4999))))</f>
        <v/>
      </c>
      <c r="N4999" s="53">
        <f>IF(K4999="","",K4999-L4999-M4999-N($I4999)-$P4999*N(Settings!$D$20))</f>
        <v/>
      </c>
      <c r="O4999">
        <f>IF($C4999="",0,IFERROR(MATCH($C4999,Settings!$D$11:$D$18,0),0))</f>
        <v/>
      </c>
      <c r="P4999">
        <f>IF(LOWER(TRIM($J4999&amp;""))="x",1,0)</f>
        <v/>
      </c>
    </row>
    <row r="5000">
      <c r="A5000" s="49" t="n"/>
      <c r="B5000" s="50" t="n"/>
      <c r="C5000" s="50" t="n"/>
      <c r="D5000" s="50" t="n"/>
      <c r="E5000" s="50" t="n"/>
      <c r="F5000" s="51" t="n"/>
      <c r="G5000" s="51" t="n"/>
      <c r="H5000" s="51" t="n"/>
      <c r="I5000" s="51" t="n"/>
      <c r="J5000" s="50" t="n"/>
      <c r="K5000" s="52">
        <f>IF(OR($A5000="",$E5000=""),"",IF($P5000=1,0,N($E5000)*N($F5000)-N($G5000)+N($H5000)))</f>
        <v/>
      </c>
      <c r="L5000" s="52">
        <f>IF(K5000="","",IF($P5000=1,0,N($E5000)*IFERROR(INDEX(Products!$D$8:$D$307,MATCH($D5000,Products!$A$8:$A$307,0)),0)))</f>
        <v/>
      </c>
      <c r="M5000" s="52">
        <f>IF(OR(K5000="",$O5000=0),IF(K5000="","",0),IF($P5000=1,0,K5000*(N(INDEX(Settings!$E$11:$E$18,$O5000))+N(INDEX(Settings!$G$11:$G$18,$O5000)))+N(INDEX(Settings!$F$11:$F$18,$O5000))))</f>
        <v/>
      </c>
      <c r="N5000" s="53">
        <f>IF(K5000="","",K5000-L5000-M5000-N($I5000)-$P5000*N(Settings!$D$20))</f>
        <v/>
      </c>
      <c r="O5000">
        <f>IF($C5000="",0,IFERROR(MATCH($C5000,Settings!$D$11:$D$18,0),0))</f>
        <v/>
      </c>
      <c r="P5000">
        <f>IF(LOWER(TRIM($J5000&amp;""))="x",1,0)</f>
        <v/>
      </c>
    </row>
    <row r="5001">
      <c r="A5001" s="49" t="n"/>
      <c r="B5001" s="50" t="n"/>
      <c r="C5001" s="50" t="n"/>
      <c r="D5001" s="50" t="n"/>
      <c r="E5001" s="50" t="n"/>
      <c r="F5001" s="51" t="n"/>
      <c r="G5001" s="51" t="n"/>
      <c r="H5001" s="51" t="n"/>
      <c r="I5001" s="51" t="n"/>
      <c r="J5001" s="50" t="n"/>
      <c r="K5001" s="52">
        <f>IF(OR($A5001="",$E5001=""),"",IF($P5001=1,0,N($E5001)*N($F5001)-N($G5001)+N($H5001)))</f>
        <v/>
      </c>
      <c r="L5001" s="52">
        <f>IF(K5001="","",IF($P5001=1,0,N($E5001)*IFERROR(INDEX(Products!$D$8:$D$307,MATCH($D5001,Products!$A$8:$A$307,0)),0)))</f>
        <v/>
      </c>
      <c r="M5001" s="52">
        <f>IF(OR(K5001="",$O5001=0),IF(K5001="","",0),IF($P5001=1,0,K5001*(N(INDEX(Settings!$E$11:$E$18,$O5001))+N(INDEX(Settings!$G$11:$G$18,$O5001)))+N(INDEX(Settings!$F$11:$F$18,$O5001))))</f>
        <v/>
      </c>
      <c r="N5001" s="53">
        <f>IF(K5001="","",K5001-L5001-M5001-N($I5001)-$P5001*N(Settings!$D$20))</f>
        <v/>
      </c>
      <c r="O5001">
        <f>IF($C5001="",0,IFERROR(MATCH($C5001,Settings!$D$11:$D$18,0),0))</f>
        <v/>
      </c>
      <c r="P5001">
        <f>IF(LOWER(TRIM($J5001&amp;""))="x",1,0)</f>
        <v/>
      </c>
    </row>
    <row r="5002">
      <c r="A5002" s="49" t="n"/>
      <c r="B5002" s="50" t="n"/>
      <c r="C5002" s="50" t="n"/>
      <c r="D5002" s="50" t="n"/>
      <c r="E5002" s="50" t="n"/>
      <c r="F5002" s="51" t="n"/>
      <c r="G5002" s="51" t="n"/>
      <c r="H5002" s="51" t="n"/>
      <c r="I5002" s="51" t="n"/>
      <c r="J5002" s="50" t="n"/>
      <c r="K5002" s="52">
        <f>IF(OR($A5002="",$E5002=""),"",IF($P5002=1,0,N($E5002)*N($F5002)-N($G5002)+N($H5002)))</f>
        <v/>
      </c>
      <c r="L5002" s="52">
        <f>IF(K5002="","",IF($P5002=1,0,N($E5002)*IFERROR(INDEX(Products!$D$8:$D$307,MATCH($D5002,Products!$A$8:$A$307,0)),0)))</f>
        <v/>
      </c>
      <c r="M5002" s="52">
        <f>IF(OR(K5002="",$O5002=0),IF(K5002="","",0),IF($P5002=1,0,K5002*(N(INDEX(Settings!$E$11:$E$18,$O5002))+N(INDEX(Settings!$G$11:$G$18,$O5002)))+N(INDEX(Settings!$F$11:$F$18,$O5002))))</f>
        <v/>
      </c>
      <c r="N5002" s="53">
        <f>IF(K5002="","",K5002-L5002-M5002-N($I5002)-$P5002*N(Settings!$D$20))</f>
        <v/>
      </c>
      <c r="O5002">
        <f>IF($C5002="",0,IFERROR(MATCH($C5002,Settings!$D$11:$D$18,0),0))</f>
        <v/>
      </c>
      <c r="P5002">
        <f>IF(LOWER(TRIM($J5002&amp;""))="x",1,0)</f>
        <v/>
      </c>
    </row>
    <row r="5003">
      <c r="A5003" s="49" t="n"/>
      <c r="B5003" s="50" t="n"/>
      <c r="C5003" s="50" t="n"/>
      <c r="D5003" s="50" t="n"/>
      <c r="E5003" s="50" t="n"/>
      <c r="F5003" s="51" t="n"/>
      <c r="G5003" s="51" t="n"/>
      <c r="H5003" s="51" t="n"/>
      <c r="I5003" s="51" t="n"/>
      <c r="J5003" s="50" t="n"/>
      <c r="K5003" s="52">
        <f>IF(OR($A5003="",$E5003=""),"",IF($P5003=1,0,N($E5003)*N($F5003)-N($G5003)+N($H5003)))</f>
        <v/>
      </c>
      <c r="L5003" s="52">
        <f>IF(K5003="","",IF($P5003=1,0,N($E5003)*IFERROR(INDEX(Products!$D$8:$D$307,MATCH($D5003,Products!$A$8:$A$307,0)),0)))</f>
        <v/>
      </c>
      <c r="M5003" s="52">
        <f>IF(OR(K5003="",$O5003=0),IF(K5003="","",0),IF($P5003=1,0,K5003*(N(INDEX(Settings!$E$11:$E$18,$O5003))+N(INDEX(Settings!$G$11:$G$18,$O5003)))+N(INDEX(Settings!$F$11:$F$18,$O5003))))</f>
        <v/>
      </c>
      <c r="N5003" s="53">
        <f>IF(K5003="","",K5003-L5003-M5003-N($I5003)-$P5003*N(Settings!$D$20))</f>
        <v/>
      </c>
      <c r="O5003">
        <f>IF($C5003="",0,IFERROR(MATCH($C5003,Settings!$D$11:$D$18,0),0))</f>
        <v/>
      </c>
      <c r="P5003">
        <f>IF(LOWER(TRIM($J5003&amp;""))="x",1,0)</f>
        <v/>
      </c>
    </row>
    <row r="5004">
      <c r="A5004" s="49" t="n"/>
      <c r="B5004" s="50" t="n"/>
      <c r="C5004" s="50" t="n"/>
      <c r="D5004" s="50" t="n"/>
      <c r="E5004" s="50" t="n"/>
      <c r="F5004" s="51" t="n"/>
      <c r="G5004" s="51" t="n"/>
      <c r="H5004" s="51" t="n"/>
      <c r="I5004" s="51" t="n"/>
      <c r="J5004" s="50" t="n"/>
      <c r="K5004" s="52">
        <f>IF(OR($A5004="",$E5004=""),"",IF($P5004=1,0,N($E5004)*N($F5004)-N($G5004)+N($H5004)))</f>
        <v/>
      </c>
      <c r="L5004" s="52">
        <f>IF(K5004="","",IF($P5004=1,0,N($E5004)*IFERROR(INDEX(Products!$D$8:$D$307,MATCH($D5004,Products!$A$8:$A$307,0)),0)))</f>
        <v/>
      </c>
      <c r="M5004" s="52">
        <f>IF(OR(K5004="",$O5004=0),IF(K5004="","",0),IF($P5004=1,0,K5004*(N(INDEX(Settings!$E$11:$E$18,$O5004))+N(INDEX(Settings!$G$11:$G$18,$O5004)))+N(INDEX(Settings!$F$11:$F$18,$O5004))))</f>
        <v/>
      </c>
      <c r="N5004" s="53">
        <f>IF(K5004="","",K5004-L5004-M5004-N($I5004)-$P5004*N(Settings!$D$20))</f>
        <v/>
      </c>
      <c r="O5004">
        <f>IF($C5004="",0,IFERROR(MATCH($C5004,Settings!$D$11:$D$18,0),0))</f>
        <v/>
      </c>
      <c r="P5004">
        <f>IF(LOWER(TRIM($J5004&amp;""))="x",1,0)</f>
        <v/>
      </c>
    </row>
    <row r="5005">
      <c r="A5005" s="49" t="n"/>
      <c r="B5005" s="50" t="n"/>
      <c r="C5005" s="50" t="n"/>
      <c r="D5005" s="50" t="n"/>
      <c r="E5005" s="50" t="n"/>
      <c r="F5005" s="51" t="n"/>
      <c r="G5005" s="51" t="n"/>
      <c r="H5005" s="51" t="n"/>
      <c r="I5005" s="51" t="n"/>
      <c r="J5005" s="50" t="n"/>
      <c r="K5005" s="52">
        <f>IF(OR($A5005="",$E5005=""),"",IF($P5005=1,0,N($E5005)*N($F5005)-N($G5005)+N($H5005)))</f>
        <v/>
      </c>
      <c r="L5005" s="52">
        <f>IF(K5005="","",IF($P5005=1,0,N($E5005)*IFERROR(INDEX(Products!$D$8:$D$307,MATCH($D5005,Products!$A$8:$A$307,0)),0)))</f>
        <v/>
      </c>
      <c r="M5005" s="52">
        <f>IF(OR(K5005="",$O5005=0),IF(K5005="","",0),IF($P5005=1,0,K5005*(N(INDEX(Settings!$E$11:$E$18,$O5005))+N(INDEX(Settings!$G$11:$G$18,$O5005)))+N(INDEX(Settings!$F$11:$F$18,$O5005))))</f>
        <v/>
      </c>
      <c r="N5005" s="53">
        <f>IF(K5005="","",K5005-L5005-M5005-N($I5005)-$P5005*N(Settings!$D$20))</f>
        <v/>
      </c>
      <c r="O5005">
        <f>IF($C5005="",0,IFERROR(MATCH($C5005,Settings!$D$11:$D$18,0),0))</f>
        <v/>
      </c>
      <c r="P5005">
        <f>IF(LOWER(TRIM($J5005&amp;""))="x",1,0)</f>
        <v/>
      </c>
    </row>
    <row r="5006">
      <c r="A5006" s="49" t="n"/>
      <c r="B5006" s="50" t="n"/>
      <c r="C5006" s="50" t="n"/>
      <c r="D5006" s="50" t="n"/>
      <c r="E5006" s="50" t="n"/>
      <c r="F5006" s="51" t="n"/>
      <c r="G5006" s="51" t="n"/>
      <c r="H5006" s="51" t="n"/>
      <c r="I5006" s="51" t="n"/>
      <c r="J5006" s="50" t="n"/>
      <c r="K5006" s="52">
        <f>IF(OR($A5006="",$E5006=""),"",IF($P5006=1,0,N($E5006)*N($F5006)-N($G5006)+N($H5006)))</f>
        <v/>
      </c>
      <c r="L5006" s="52">
        <f>IF(K5006="","",IF($P5006=1,0,N($E5006)*IFERROR(INDEX(Products!$D$8:$D$307,MATCH($D5006,Products!$A$8:$A$307,0)),0)))</f>
        <v/>
      </c>
      <c r="M5006" s="52">
        <f>IF(OR(K5006="",$O5006=0),IF(K5006="","",0),IF($P5006=1,0,K5006*(N(INDEX(Settings!$E$11:$E$18,$O5006))+N(INDEX(Settings!$G$11:$G$18,$O5006)))+N(INDEX(Settings!$F$11:$F$18,$O5006))))</f>
        <v/>
      </c>
      <c r="N5006" s="53">
        <f>IF(K5006="","",K5006-L5006-M5006-N($I5006)-$P5006*N(Settings!$D$20))</f>
        <v/>
      </c>
      <c r="O5006">
        <f>IF($C5006="",0,IFERROR(MATCH($C5006,Settings!$D$11:$D$18,0),0))</f>
        <v/>
      </c>
      <c r="P5006">
        <f>IF(LOWER(TRIM($J5006&amp;""))="x",1,0)</f>
        <v/>
      </c>
    </row>
    <row r="5007">
      <c r="A5007" s="49" t="n"/>
      <c r="B5007" s="50" t="n"/>
      <c r="C5007" s="50" t="n"/>
      <c r="D5007" s="50" t="n"/>
      <c r="E5007" s="50" t="n"/>
      <c r="F5007" s="51" t="n"/>
      <c r="G5007" s="51" t="n"/>
      <c r="H5007" s="51" t="n"/>
      <c r="I5007" s="51" t="n"/>
      <c r="J5007" s="50" t="n"/>
      <c r="K5007" s="52">
        <f>IF(OR($A5007="",$E5007=""),"",IF($P5007=1,0,N($E5007)*N($F5007)-N($G5007)+N($H5007)))</f>
        <v/>
      </c>
      <c r="L5007" s="52">
        <f>IF(K5007="","",IF($P5007=1,0,N($E5007)*IFERROR(INDEX(Products!$D$8:$D$307,MATCH($D5007,Products!$A$8:$A$307,0)),0)))</f>
        <v/>
      </c>
      <c r="M5007" s="52">
        <f>IF(OR(K5007="",$O5007=0),IF(K5007="","",0),IF($P5007=1,0,K5007*(N(INDEX(Settings!$E$11:$E$18,$O5007))+N(INDEX(Settings!$G$11:$G$18,$O5007)))+N(INDEX(Settings!$F$11:$F$18,$O5007))))</f>
        <v/>
      </c>
      <c r="N5007" s="53">
        <f>IF(K5007="","",K5007-L5007-M5007-N($I5007)-$P5007*N(Settings!$D$20))</f>
        <v/>
      </c>
      <c r="O5007">
        <f>IF($C5007="",0,IFERROR(MATCH($C5007,Settings!$D$11:$D$18,0),0))</f>
        <v/>
      </c>
      <c r="P5007">
        <f>IF(LOWER(TRIM($J5007&amp;""))="x",1,0)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 password="E778"/>
  <autoFilter ref="A7:N5007"/>
  <mergeCells count="2">
    <mergeCell ref="A1:N2"/>
    <mergeCell ref="A3:N4"/>
  </mergeCells>
  <conditionalFormatting sqref="A8:N5007">
    <cfRule type="expression" priority="1" dxfId="2">
      <formula>$P8=1</formula>
    </cfRule>
  </conditionalFormatting>
  <dataValidations count="3">
    <dataValidation sqref="C8:C5007" showDropDown="0" showInputMessage="0" showErrorMessage="0" allowBlank="1" type="list">
      <formula1>=Settings!$D$11:$D$18</formula1>
    </dataValidation>
    <dataValidation sqref="D8:D5007" showDropDown="0" showInputMessage="0" showErrorMessage="0" allowBlank="1" type="list">
      <formula1>=Products!$A$8:$A$307</formula1>
    </dataValidation>
    <dataValidation sqref="A8:A5007" showDropDown="0" showInputMessage="0" showErrorMessage="0" allowBlank="1" type="date" operator="between">
      <formula1>36526</formula1>
      <formula2>73051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F5C451"/>
    <outlinePr summaryBelow="1" summaryRight="1"/>
    <pageSetUpPr fitToPage="1"/>
  </sheetPr>
  <dimension ref="A1:E307"/>
  <sheetViews>
    <sheetView showGridLines="0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16" customWidth="1" min="3" max="3"/>
    <col width="13" customWidth="1" min="4" max="4"/>
    <col width="13" customWidth="1" min="5" max="5"/>
  </cols>
  <sheetData>
    <row r="1">
      <c r="A1" s="46">
        <f>"KEYONE  /  "&amp;Lang!$B$81</f>
        <v/>
      </c>
    </row>
    <row r="2"/>
    <row r="3" ht="18" customHeight="1">
      <c r="A3" s="47">
        <f>Lang!$B$82</f>
        <v/>
      </c>
    </row>
    <row r="4" ht="18" customHeight="1"/>
    <row r="5" ht="24" customHeight="1">
      <c r="A5" s="7">
        <f>HYPERLINK("#'START'!A1",Lang!$B$2)</f>
        <v/>
      </c>
      <c r="B5" s="7">
        <f>HYPERLINK("#'Dashboard'!A1",Lang!$B$3)</f>
        <v/>
      </c>
      <c r="C5" s="7">
        <f>HYPERLINK("#'Settings'!A1",Lang!$B$4)</f>
        <v/>
      </c>
      <c r="D5" s="1" t="n"/>
      <c r="E5" s="1" t="n"/>
    </row>
    <row r="6">
      <c r="A6" s="1" t="n"/>
      <c r="B6" s="1" t="n"/>
      <c r="C6" s="1" t="n"/>
      <c r="D6" s="1" t="n"/>
      <c r="E6" s="1" t="n"/>
    </row>
    <row r="7" ht="30" customHeight="1">
      <c r="A7" s="48">
        <f>Lang!$B$68</f>
        <v/>
      </c>
      <c r="B7" s="48">
        <f>Lang!$B$83</f>
        <v/>
      </c>
      <c r="C7" s="48">
        <f>Lang!$B$84</f>
        <v/>
      </c>
      <c r="D7" s="48">
        <f>Lang!$B$85</f>
        <v/>
      </c>
      <c r="E7" s="48">
        <f>Lang!$B$86</f>
        <v/>
      </c>
    </row>
    <row r="8">
      <c r="A8" s="54" t="inlineStr">
        <is>
          <t>BL-101</t>
        </is>
      </c>
      <c r="B8" s="55" t="inlineStr">
        <is>
          <t>Ceramic mug set</t>
        </is>
      </c>
      <c r="C8" s="55" t="inlineStr">
        <is>
          <t>Kitchen</t>
        </is>
      </c>
      <c r="D8" s="56" t="n">
        <v>7.9</v>
      </c>
      <c r="E8" s="56" t="n">
        <v>24.9</v>
      </c>
    </row>
    <row r="9">
      <c r="A9" s="54" t="inlineStr">
        <is>
          <t>BL-102</t>
        </is>
      </c>
      <c r="B9" s="55" t="inlineStr">
        <is>
          <t>Linen tea towels (3)</t>
        </is>
      </c>
      <c r="C9" s="55" t="inlineStr">
        <is>
          <t>Kitchen</t>
        </is>
      </c>
      <c r="D9" s="56" t="n">
        <v>4.2</v>
      </c>
      <c r="E9" s="56" t="n">
        <v>16.9</v>
      </c>
    </row>
    <row r="10">
      <c r="A10" s="54" t="inlineStr">
        <is>
          <t>BL-103</t>
        </is>
      </c>
      <c r="B10" s="55" t="inlineStr">
        <is>
          <t>Oak serving board</t>
        </is>
      </c>
      <c r="C10" s="55" t="inlineStr">
        <is>
          <t>Kitchen</t>
        </is>
      </c>
      <c r="D10" s="56" t="n">
        <v>11.5</v>
      </c>
      <c r="E10" s="56" t="n">
        <v>34.9</v>
      </c>
    </row>
    <row r="11">
      <c r="A11" s="54" t="inlineStr">
        <is>
          <t>BL-104</t>
        </is>
      </c>
      <c r="B11" s="55" t="inlineStr">
        <is>
          <t>Glass storage jar 1 l</t>
        </is>
      </c>
      <c r="C11" s="55" t="inlineStr">
        <is>
          <t>Kitchen</t>
        </is>
      </c>
      <c r="D11" s="56" t="n">
        <v>3.1</v>
      </c>
      <c r="E11" s="56" t="n">
        <v>9.9</v>
      </c>
    </row>
    <row r="12">
      <c r="A12" s="54" t="inlineStr">
        <is>
          <t>BL-201</t>
        </is>
      </c>
      <c r="B12" s="55" t="inlineStr">
        <is>
          <t>Scented candle “Lake”</t>
        </is>
      </c>
      <c r="C12" s="55" t="inlineStr">
        <is>
          <t>Living</t>
        </is>
      </c>
      <c r="D12" s="56" t="n">
        <v>3.8</v>
      </c>
      <c r="E12" s="56" t="n">
        <v>14.9</v>
      </c>
    </row>
    <row r="13">
      <c r="A13" s="54" t="inlineStr">
        <is>
          <t>BL-202</t>
        </is>
      </c>
      <c r="B13" s="55" t="inlineStr">
        <is>
          <t>Wool throw blanket</t>
        </is>
      </c>
      <c r="C13" s="55" t="inlineStr">
        <is>
          <t>Living</t>
        </is>
      </c>
      <c r="D13" s="56" t="n">
        <v>26</v>
      </c>
      <c r="E13" s="56" t="n">
        <v>69</v>
      </c>
    </row>
    <row r="14">
      <c r="A14" s="54" t="inlineStr">
        <is>
          <t>BL-203</t>
        </is>
      </c>
      <c r="B14" s="55" t="inlineStr">
        <is>
          <t>Linen cushion cover</t>
        </is>
      </c>
      <c r="C14" s="55" t="inlineStr">
        <is>
          <t>Living</t>
        </is>
      </c>
      <c r="D14" s="56" t="n">
        <v>5.5</v>
      </c>
      <c r="E14" s="56" t="n">
        <v>19.9</v>
      </c>
    </row>
    <row r="15">
      <c r="A15" s="54" t="inlineStr">
        <is>
          <t>BL-204</t>
        </is>
      </c>
      <c r="B15" s="55" t="inlineStr">
        <is>
          <t>Small ceramic vase</t>
        </is>
      </c>
      <c r="C15" s="55" t="inlineStr">
        <is>
          <t>Living</t>
        </is>
      </c>
      <c r="D15" s="56" t="n">
        <v>6.9</v>
      </c>
      <c r="E15" s="56" t="n">
        <v>22.9</v>
      </c>
    </row>
    <row r="16">
      <c r="A16" s="54" t="inlineStr">
        <is>
          <t>BL-301</t>
        </is>
      </c>
      <c r="B16" s="55" t="inlineStr">
        <is>
          <t>Bamboo bath mat</t>
        </is>
      </c>
      <c r="C16" s="55" t="inlineStr">
        <is>
          <t>Bath</t>
        </is>
      </c>
      <c r="D16" s="56" t="n">
        <v>7.2</v>
      </c>
      <c r="E16" s="56" t="n">
        <v>21.9</v>
      </c>
    </row>
    <row r="17">
      <c r="A17" s="54" t="inlineStr">
        <is>
          <t>BL-302</t>
        </is>
      </c>
      <c r="B17" s="55" t="inlineStr">
        <is>
          <t>Cotton towel set</t>
        </is>
      </c>
      <c r="C17" s="55" t="inlineStr">
        <is>
          <t>Bath</t>
        </is>
      </c>
      <c r="D17" s="56" t="n">
        <v>12.4</v>
      </c>
      <c r="E17" s="56" t="n">
        <v>39.9</v>
      </c>
    </row>
    <row r="18">
      <c r="A18" s="54" t="inlineStr">
        <is>
          <t>BL-303</t>
        </is>
      </c>
      <c r="B18" s="55" t="inlineStr">
        <is>
          <t>Stone soap dish</t>
        </is>
      </c>
      <c r="C18" s="55" t="inlineStr">
        <is>
          <t>Bath</t>
        </is>
      </c>
      <c r="D18" s="56" t="n">
        <v>2.9</v>
      </c>
      <c r="E18" s="56" t="n">
        <v>11.9</v>
      </c>
    </row>
    <row r="19">
      <c r="A19" s="54" t="inlineStr">
        <is>
          <t>BL-401</t>
        </is>
      </c>
      <c r="B19" s="55" t="inlineStr">
        <is>
          <t>Plant pots (set of 3)</t>
        </is>
      </c>
      <c r="C19" s="55" t="inlineStr">
        <is>
          <t>Garden</t>
        </is>
      </c>
      <c r="D19" s="56" t="n">
        <v>9.800000000000001</v>
      </c>
      <c r="E19" s="56" t="n">
        <v>27.9</v>
      </c>
    </row>
    <row r="20">
      <c r="A20" s="54" t="inlineStr">
        <is>
          <t>BL-402</t>
        </is>
      </c>
      <c r="B20" s="55" t="inlineStr">
        <is>
          <t>Oak wall shelf</t>
        </is>
      </c>
      <c r="C20" s="55" t="inlineStr">
        <is>
          <t>Living</t>
        </is>
      </c>
      <c r="D20" s="56" t="n">
        <v>18.5</v>
      </c>
      <c r="E20" s="56" t="n">
        <v>49.9</v>
      </c>
    </row>
    <row r="21">
      <c r="A21" s="54" t="inlineStr">
        <is>
          <t>BL-403</t>
        </is>
      </c>
      <c r="B21" s="55" t="inlineStr">
        <is>
          <t>LED fairy lights</t>
        </is>
      </c>
      <c r="C21" s="55" t="inlineStr">
        <is>
          <t>Living</t>
        </is>
      </c>
      <c r="D21" s="56" t="n">
        <v>4.4</v>
      </c>
      <c r="E21" s="56" t="n">
        <v>12.9</v>
      </c>
    </row>
    <row r="22">
      <c r="A22" s="54" t="n"/>
      <c r="B22" s="55" t="n"/>
      <c r="C22" s="55" t="n"/>
      <c r="D22" s="56" t="n"/>
      <c r="E22" s="56" t="n"/>
    </row>
    <row r="23">
      <c r="A23" s="54" t="n"/>
      <c r="B23" s="55" t="n"/>
      <c r="C23" s="55" t="n"/>
      <c r="D23" s="56" t="n"/>
      <c r="E23" s="56" t="n"/>
    </row>
    <row r="24">
      <c r="A24" s="54" t="n"/>
      <c r="B24" s="55" t="n"/>
      <c r="C24" s="55" t="n"/>
      <c r="D24" s="56" t="n"/>
      <c r="E24" s="56" t="n"/>
    </row>
    <row r="25">
      <c r="A25" s="54" t="n"/>
      <c r="B25" s="55" t="n"/>
      <c r="C25" s="55" t="n"/>
      <c r="D25" s="56" t="n"/>
      <c r="E25" s="56" t="n"/>
    </row>
    <row r="26">
      <c r="A26" s="54" t="n"/>
      <c r="B26" s="55" t="n"/>
      <c r="C26" s="55" t="n"/>
      <c r="D26" s="56" t="n"/>
      <c r="E26" s="56" t="n"/>
    </row>
    <row r="27">
      <c r="A27" s="54" t="n"/>
      <c r="B27" s="55" t="n"/>
      <c r="C27" s="55" t="n"/>
      <c r="D27" s="56" t="n"/>
      <c r="E27" s="56" t="n"/>
    </row>
    <row r="28">
      <c r="A28" s="54" t="n"/>
      <c r="B28" s="55" t="n"/>
      <c r="C28" s="55" t="n"/>
      <c r="D28" s="56" t="n"/>
      <c r="E28" s="56" t="n"/>
    </row>
    <row r="29">
      <c r="A29" s="54" t="n"/>
      <c r="B29" s="55" t="n"/>
      <c r="C29" s="55" t="n"/>
      <c r="D29" s="56" t="n"/>
      <c r="E29" s="56" t="n"/>
    </row>
    <row r="30">
      <c r="A30" s="54" t="n"/>
      <c r="B30" s="55" t="n"/>
      <c r="C30" s="55" t="n"/>
      <c r="D30" s="56" t="n"/>
      <c r="E30" s="56" t="n"/>
    </row>
    <row r="31">
      <c r="A31" s="54" t="n"/>
      <c r="B31" s="55" t="n"/>
      <c r="C31" s="55" t="n"/>
      <c r="D31" s="56" t="n"/>
      <c r="E31" s="56" t="n"/>
    </row>
    <row r="32">
      <c r="A32" s="54" t="n"/>
      <c r="B32" s="55" t="n"/>
      <c r="C32" s="55" t="n"/>
      <c r="D32" s="56" t="n"/>
      <c r="E32" s="56" t="n"/>
    </row>
    <row r="33">
      <c r="A33" s="54" t="n"/>
      <c r="B33" s="55" t="n"/>
      <c r="C33" s="55" t="n"/>
      <c r="D33" s="56" t="n"/>
      <c r="E33" s="56" t="n"/>
    </row>
    <row r="34">
      <c r="A34" s="54" t="n"/>
      <c r="B34" s="55" t="n"/>
      <c r="C34" s="55" t="n"/>
      <c r="D34" s="56" t="n"/>
      <c r="E34" s="56" t="n"/>
    </row>
    <row r="35">
      <c r="A35" s="54" t="n"/>
      <c r="B35" s="55" t="n"/>
      <c r="C35" s="55" t="n"/>
      <c r="D35" s="56" t="n"/>
      <c r="E35" s="56" t="n"/>
    </row>
    <row r="36">
      <c r="A36" s="54" t="n"/>
      <c r="B36" s="55" t="n"/>
      <c r="C36" s="55" t="n"/>
      <c r="D36" s="56" t="n"/>
      <c r="E36" s="56" t="n"/>
    </row>
    <row r="37">
      <c r="A37" s="54" t="n"/>
      <c r="B37" s="55" t="n"/>
      <c r="C37" s="55" t="n"/>
      <c r="D37" s="56" t="n"/>
      <c r="E37" s="56" t="n"/>
    </row>
    <row r="38">
      <c r="A38" s="54" t="n"/>
      <c r="B38" s="55" t="n"/>
      <c r="C38" s="55" t="n"/>
      <c r="D38" s="56" t="n"/>
      <c r="E38" s="56" t="n"/>
    </row>
    <row r="39">
      <c r="A39" s="54" t="n"/>
      <c r="B39" s="55" t="n"/>
      <c r="C39" s="55" t="n"/>
      <c r="D39" s="56" t="n"/>
      <c r="E39" s="56" t="n"/>
    </row>
    <row r="40">
      <c r="A40" s="54" t="n"/>
      <c r="B40" s="55" t="n"/>
      <c r="C40" s="55" t="n"/>
      <c r="D40" s="56" t="n"/>
      <c r="E40" s="56" t="n"/>
    </row>
    <row r="41">
      <c r="A41" s="54" t="n"/>
      <c r="B41" s="55" t="n"/>
      <c r="C41" s="55" t="n"/>
      <c r="D41" s="56" t="n"/>
      <c r="E41" s="56" t="n"/>
    </row>
    <row r="42">
      <c r="A42" s="54" t="n"/>
      <c r="B42" s="55" t="n"/>
      <c r="C42" s="55" t="n"/>
      <c r="D42" s="56" t="n"/>
      <c r="E42" s="56" t="n"/>
    </row>
    <row r="43">
      <c r="A43" s="54" t="n"/>
      <c r="B43" s="55" t="n"/>
      <c r="C43" s="55" t="n"/>
      <c r="D43" s="56" t="n"/>
      <c r="E43" s="56" t="n"/>
    </row>
    <row r="44">
      <c r="A44" s="54" t="n"/>
      <c r="B44" s="55" t="n"/>
      <c r="C44" s="55" t="n"/>
      <c r="D44" s="56" t="n"/>
      <c r="E44" s="56" t="n"/>
    </row>
    <row r="45">
      <c r="A45" s="54" t="n"/>
      <c r="B45" s="55" t="n"/>
      <c r="C45" s="55" t="n"/>
      <c r="D45" s="56" t="n"/>
      <c r="E45" s="56" t="n"/>
    </row>
    <row r="46">
      <c r="A46" s="54" t="n"/>
      <c r="B46" s="55" t="n"/>
      <c r="C46" s="55" t="n"/>
      <c r="D46" s="56" t="n"/>
      <c r="E46" s="56" t="n"/>
    </row>
    <row r="47">
      <c r="A47" s="54" t="n"/>
      <c r="B47" s="55" t="n"/>
      <c r="C47" s="55" t="n"/>
      <c r="D47" s="56" t="n"/>
      <c r="E47" s="56" t="n"/>
    </row>
    <row r="48">
      <c r="A48" s="54" t="n"/>
      <c r="B48" s="55" t="n"/>
      <c r="C48" s="55" t="n"/>
      <c r="D48" s="56" t="n"/>
      <c r="E48" s="56" t="n"/>
    </row>
    <row r="49">
      <c r="A49" s="54" t="n"/>
      <c r="B49" s="55" t="n"/>
      <c r="C49" s="55" t="n"/>
      <c r="D49" s="56" t="n"/>
      <c r="E49" s="56" t="n"/>
    </row>
    <row r="50">
      <c r="A50" s="54" t="n"/>
      <c r="B50" s="55" t="n"/>
      <c r="C50" s="55" t="n"/>
      <c r="D50" s="56" t="n"/>
      <c r="E50" s="56" t="n"/>
    </row>
    <row r="51">
      <c r="A51" s="54" t="n"/>
      <c r="B51" s="55" t="n"/>
      <c r="C51" s="55" t="n"/>
      <c r="D51" s="56" t="n"/>
      <c r="E51" s="56" t="n"/>
    </row>
    <row r="52">
      <c r="A52" s="54" t="n"/>
      <c r="B52" s="55" t="n"/>
      <c r="C52" s="55" t="n"/>
      <c r="D52" s="56" t="n"/>
      <c r="E52" s="56" t="n"/>
    </row>
    <row r="53">
      <c r="A53" s="54" t="n"/>
      <c r="B53" s="55" t="n"/>
      <c r="C53" s="55" t="n"/>
      <c r="D53" s="56" t="n"/>
      <c r="E53" s="56" t="n"/>
    </row>
    <row r="54">
      <c r="A54" s="54" t="n"/>
      <c r="B54" s="55" t="n"/>
      <c r="C54" s="55" t="n"/>
      <c r="D54" s="56" t="n"/>
      <c r="E54" s="56" t="n"/>
    </row>
    <row r="55">
      <c r="A55" s="54" t="n"/>
      <c r="B55" s="55" t="n"/>
      <c r="C55" s="55" t="n"/>
      <c r="D55" s="56" t="n"/>
      <c r="E55" s="56" t="n"/>
    </row>
    <row r="56">
      <c r="A56" s="54" t="n"/>
      <c r="B56" s="55" t="n"/>
      <c r="C56" s="55" t="n"/>
      <c r="D56" s="56" t="n"/>
      <c r="E56" s="56" t="n"/>
    </row>
    <row r="57">
      <c r="A57" s="54" t="n"/>
      <c r="B57" s="55" t="n"/>
      <c r="C57" s="55" t="n"/>
      <c r="D57" s="56" t="n"/>
      <c r="E57" s="56" t="n"/>
    </row>
    <row r="58">
      <c r="A58" s="54" t="n"/>
      <c r="B58" s="55" t="n"/>
      <c r="C58" s="55" t="n"/>
      <c r="D58" s="56" t="n"/>
      <c r="E58" s="56" t="n"/>
    </row>
    <row r="59">
      <c r="A59" s="54" t="n"/>
      <c r="B59" s="55" t="n"/>
      <c r="C59" s="55" t="n"/>
      <c r="D59" s="56" t="n"/>
      <c r="E59" s="56" t="n"/>
    </row>
    <row r="60">
      <c r="A60" s="54" t="n"/>
      <c r="B60" s="55" t="n"/>
      <c r="C60" s="55" t="n"/>
      <c r="D60" s="56" t="n"/>
      <c r="E60" s="56" t="n"/>
    </row>
    <row r="61">
      <c r="A61" s="54" t="n"/>
      <c r="B61" s="55" t="n"/>
      <c r="C61" s="55" t="n"/>
      <c r="D61" s="56" t="n"/>
      <c r="E61" s="56" t="n"/>
    </row>
    <row r="62">
      <c r="A62" s="54" t="n"/>
      <c r="B62" s="55" t="n"/>
      <c r="C62" s="55" t="n"/>
      <c r="D62" s="56" t="n"/>
      <c r="E62" s="56" t="n"/>
    </row>
    <row r="63">
      <c r="A63" s="54" t="n"/>
      <c r="B63" s="55" t="n"/>
      <c r="C63" s="55" t="n"/>
      <c r="D63" s="56" t="n"/>
      <c r="E63" s="56" t="n"/>
    </row>
    <row r="64">
      <c r="A64" s="54" t="n"/>
      <c r="B64" s="55" t="n"/>
      <c r="C64" s="55" t="n"/>
      <c r="D64" s="56" t="n"/>
      <c r="E64" s="56" t="n"/>
    </row>
    <row r="65">
      <c r="A65" s="54" t="n"/>
      <c r="B65" s="55" t="n"/>
      <c r="C65" s="55" t="n"/>
      <c r="D65" s="56" t="n"/>
      <c r="E65" s="56" t="n"/>
    </row>
    <row r="66">
      <c r="A66" s="54" t="n"/>
      <c r="B66" s="55" t="n"/>
      <c r="C66" s="55" t="n"/>
      <c r="D66" s="56" t="n"/>
      <c r="E66" s="56" t="n"/>
    </row>
    <row r="67">
      <c r="A67" s="54" t="n"/>
      <c r="B67" s="55" t="n"/>
      <c r="C67" s="55" t="n"/>
      <c r="D67" s="56" t="n"/>
      <c r="E67" s="56" t="n"/>
    </row>
    <row r="68">
      <c r="A68" s="54" t="n"/>
      <c r="B68" s="55" t="n"/>
      <c r="C68" s="55" t="n"/>
      <c r="D68" s="56" t="n"/>
      <c r="E68" s="56" t="n"/>
    </row>
    <row r="69">
      <c r="A69" s="54" t="n"/>
      <c r="B69" s="55" t="n"/>
      <c r="C69" s="55" t="n"/>
      <c r="D69" s="56" t="n"/>
      <c r="E69" s="56" t="n"/>
    </row>
    <row r="70">
      <c r="A70" s="54" t="n"/>
      <c r="B70" s="55" t="n"/>
      <c r="C70" s="55" t="n"/>
      <c r="D70" s="56" t="n"/>
      <c r="E70" s="56" t="n"/>
    </row>
    <row r="71">
      <c r="A71" s="54" t="n"/>
      <c r="B71" s="55" t="n"/>
      <c r="C71" s="55" t="n"/>
      <c r="D71" s="56" t="n"/>
      <c r="E71" s="56" t="n"/>
    </row>
    <row r="72">
      <c r="A72" s="54" t="n"/>
      <c r="B72" s="55" t="n"/>
      <c r="C72" s="55" t="n"/>
      <c r="D72" s="56" t="n"/>
      <c r="E72" s="56" t="n"/>
    </row>
    <row r="73">
      <c r="A73" s="54" t="n"/>
      <c r="B73" s="55" t="n"/>
      <c r="C73" s="55" t="n"/>
      <c r="D73" s="56" t="n"/>
      <c r="E73" s="56" t="n"/>
    </row>
    <row r="74">
      <c r="A74" s="54" t="n"/>
      <c r="B74" s="55" t="n"/>
      <c r="C74" s="55" t="n"/>
      <c r="D74" s="56" t="n"/>
      <c r="E74" s="56" t="n"/>
    </row>
    <row r="75">
      <c r="A75" s="54" t="n"/>
      <c r="B75" s="55" t="n"/>
      <c r="C75" s="55" t="n"/>
      <c r="D75" s="56" t="n"/>
      <c r="E75" s="56" t="n"/>
    </row>
    <row r="76">
      <c r="A76" s="54" t="n"/>
      <c r="B76" s="55" t="n"/>
      <c r="C76" s="55" t="n"/>
      <c r="D76" s="56" t="n"/>
      <c r="E76" s="56" t="n"/>
    </row>
    <row r="77">
      <c r="A77" s="54" t="n"/>
      <c r="B77" s="55" t="n"/>
      <c r="C77" s="55" t="n"/>
      <c r="D77" s="56" t="n"/>
      <c r="E77" s="56" t="n"/>
    </row>
    <row r="78">
      <c r="A78" s="54" t="n"/>
      <c r="B78" s="55" t="n"/>
      <c r="C78" s="55" t="n"/>
      <c r="D78" s="56" t="n"/>
      <c r="E78" s="56" t="n"/>
    </row>
    <row r="79">
      <c r="A79" s="54" t="n"/>
      <c r="B79" s="55" t="n"/>
      <c r="C79" s="55" t="n"/>
      <c r="D79" s="56" t="n"/>
      <c r="E79" s="56" t="n"/>
    </row>
    <row r="80">
      <c r="A80" s="54" t="n"/>
      <c r="B80" s="55" t="n"/>
      <c r="C80" s="55" t="n"/>
      <c r="D80" s="56" t="n"/>
      <c r="E80" s="56" t="n"/>
    </row>
    <row r="81">
      <c r="A81" s="54" t="n"/>
      <c r="B81" s="55" t="n"/>
      <c r="C81" s="55" t="n"/>
      <c r="D81" s="56" t="n"/>
      <c r="E81" s="56" t="n"/>
    </row>
    <row r="82">
      <c r="A82" s="54" t="n"/>
      <c r="B82" s="55" t="n"/>
      <c r="C82" s="55" t="n"/>
      <c r="D82" s="56" t="n"/>
      <c r="E82" s="56" t="n"/>
    </row>
    <row r="83">
      <c r="A83" s="54" t="n"/>
      <c r="B83" s="55" t="n"/>
      <c r="C83" s="55" t="n"/>
      <c r="D83" s="56" t="n"/>
      <c r="E83" s="56" t="n"/>
    </row>
    <row r="84">
      <c r="A84" s="54" t="n"/>
      <c r="B84" s="55" t="n"/>
      <c r="C84" s="55" t="n"/>
      <c r="D84" s="56" t="n"/>
      <c r="E84" s="56" t="n"/>
    </row>
    <row r="85">
      <c r="A85" s="54" t="n"/>
      <c r="B85" s="55" t="n"/>
      <c r="C85" s="55" t="n"/>
      <c r="D85" s="56" t="n"/>
      <c r="E85" s="56" t="n"/>
    </row>
    <row r="86">
      <c r="A86" s="54" t="n"/>
      <c r="B86" s="55" t="n"/>
      <c r="C86" s="55" t="n"/>
      <c r="D86" s="56" t="n"/>
      <c r="E86" s="56" t="n"/>
    </row>
    <row r="87">
      <c r="A87" s="54" t="n"/>
      <c r="B87" s="55" t="n"/>
      <c r="C87" s="55" t="n"/>
      <c r="D87" s="56" t="n"/>
      <c r="E87" s="56" t="n"/>
    </row>
    <row r="88">
      <c r="A88" s="54" t="n"/>
      <c r="B88" s="55" t="n"/>
      <c r="C88" s="55" t="n"/>
      <c r="D88" s="56" t="n"/>
      <c r="E88" s="56" t="n"/>
    </row>
    <row r="89">
      <c r="A89" s="54" t="n"/>
      <c r="B89" s="55" t="n"/>
      <c r="C89" s="55" t="n"/>
      <c r="D89" s="56" t="n"/>
      <c r="E89" s="56" t="n"/>
    </row>
    <row r="90">
      <c r="A90" s="54" t="n"/>
      <c r="B90" s="55" t="n"/>
      <c r="C90" s="55" t="n"/>
      <c r="D90" s="56" t="n"/>
      <c r="E90" s="56" t="n"/>
    </row>
    <row r="91">
      <c r="A91" s="54" t="n"/>
      <c r="B91" s="55" t="n"/>
      <c r="C91" s="55" t="n"/>
      <c r="D91" s="56" t="n"/>
      <c r="E91" s="56" t="n"/>
    </row>
    <row r="92">
      <c r="A92" s="54" t="n"/>
      <c r="B92" s="55" t="n"/>
      <c r="C92" s="55" t="n"/>
      <c r="D92" s="56" t="n"/>
      <c r="E92" s="56" t="n"/>
    </row>
    <row r="93">
      <c r="A93" s="54" t="n"/>
      <c r="B93" s="55" t="n"/>
      <c r="C93" s="55" t="n"/>
      <c r="D93" s="56" t="n"/>
      <c r="E93" s="56" t="n"/>
    </row>
    <row r="94">
      <c r="A94" s="54" t="n"/>
      <c r="B94" s="55" t="n"/>
      <c r="C94" s="55" t="n"/>
      <c r="D94" s="56" t="n"/>
      <c r="E94" s="56" t="n"/>
    </row>
    <row r="95">
      <c r="A95" s="54" t="n"/>
      <c r="B95" s="55" t="n"/>
      <c r="C95" s="55" t="n"/>
      <c r="D95" s="56" t="n"/>
      <c r="E95" s="56" t="n"/>
    </row>
    <row r="96">
      <c r="A96" s="54" t="n"/>
      <c r="B96" s="55" t="n"/>
      <c r="C96" s="55" t="n"/>
      <c r="D96" s="56" t="n"/>
      <c r="E96" s="56" t="n"/>
    </row>
    <row r="97">
      <c r="A97" s="54" t="n"/>
      <c r="B97" s="55" t="n"/>
      <c r="C97" s="55" t="n"/>
      <c r="D97" s="56" t="n"/>
      <c r="E97" s="56" t="n"/>
    </row>
    <row r="98">
      <c r="A98" s="54" t="n"/>
      <c r="B98" s="55" t="n"/>
      <c r="C98" s="55" t="n"/>
      <c r="D98" s="56" t="n"/>
      <c r="E98" s="56" t="n"/>
    </row>
    <row r="99">
      <c r="A99" s="54" t="n"/>
      <c r="B99" s="55" t="n"/>
      <c r="C99" s="55" t="n"/>
      <c r="D99" s="56" t="n"/>
      <c r="E99" s="56" t="n"/>
    </row>
    <row r="100">
      <c r="A100" s="54" t="n"/>
      <c r="B100" s="55" t="n"/>
      <c r="C100" s="55" t="n"/>
      <c r="D100" s="56" t="n"/>
      <c r="E100" s="56" t="n"/>
    </row>
    <row r="101">
      <c r="A101" s="54" t="n"/>
      <c r="B101" s="55" t="n"/>
      <c r="C101" s="55" t="n"/>
      <c r="D101" s="56" t="n"/>
      <c r="E101" s="56" t="n"/>
    </row>
    <row r="102">
      <c r="A102" s="54" t="n"/>
      <c r="B102" s="55" t="n"/>
      <c r="C102" s="55" t="n"/>
      <c r="D102" s="56" t="n"/>
      <c r="E102" s="56" t="n"/>
    </row>
    <row r="103">
      <c r="A103" s="54" t="n"/>
      <c r="B103" s="55" t="n"/>
      <c r="C103" s="55" t="n"/>
      <c r="D103" s="56" t="n"/>
      <c r="E103" s="56" t="n"/>
    </row>
    <row r="104">
      <c r="A104" s="54" t="n"/>
      <c r="B104" s="55" t="n"/>
      <c r="C104" s="55" t="n"/>
      <c r="D104" s="56" t="n"/>
      <c r="E104" s="56" t="n"/>
    </row>
    <row r="105">
      <c r="A105" s="54" t="n"/>
      <c r="B105" s="55" t="n"/>
      <c r="C105" s="55" t="n"/>
      <c r="D105" s="56" t="n"/>
      <c r="E105" s="56" t="n"/>
    </row>
    <row r="106">
      <c r="A106" s="54" t="n"/>
      <c r="B106" s="55" t="n"/>
      <c r="C106" s="55" t="n"/>
      <c r="D106" s="56" t="n"/>
      <c r="E106" s="56" t="n"/>
    </row>
    <row r="107">
      <c r="A107" s="54" t="n"/>
      <c r="B107" s="55" t="n"/>
      <c r="C107" s="55" t="n"/>
      <c r="D107" s="56" t="n"/>
      <c r="E107" s="56" t="n"/>
    </row>
    <row r="108">
      <c r="A108" s="54" t="n"/>
      <c r="B108" s="55" t="n"/>
      <c r="C108" s="55" t="n"/>
      <c r="D108" s="56" t="n"/>
      <c r="E108" s="56" t="n"/>
    </row>
    <row r="109">
      <c r="A109" s="54" t="n"/>
      <c r="B109" s="55" t="n"/>
      <c r="C109" s="55" t="n"/>
      <c r="D109" s="56" t="n"/>
      <c r="E109" s="56" t="n"/>
    </row>
    <row r="110">
      <c r="A110" s="54" t="n"/>
      <c r="B110" s="55" t="n"/>
      <c r="C110" s="55" t="n"/>
      <c r="D110" s="56" t="n"/>
      <c r="E110" s="56" t="n"/>
    </row>
    <row r="111">
      <c r="A111" s="54" t="n"/>
      <c r="B111" s="55" t="n"/>
      <c r="C111" s="55" t="n"/>
      <c r="D111" s="56" t="n"/>
      <c r="E111" s="56" t="n"/>
    </row>
    <row r="112">
      <c r="A112" s="54" t="n"/>
      <c r="B112" s="55" t="n"/>
      <c r="C112" s="55" t="n"/>
      <c r="D112" s="56" t="n"/>
      <c r="E112" s="56" t="n"/>
    </row>
    <row r="113">
      <c r="A113" s="54" t="n"/>
      <c r="B113" s="55" t="n"/>
      <c r="C113" s="55" t="n"/>
      <c r="D113" s="56" t="n"/>
      <c r="E113" s="56" t="n"/>
    </row>
    <row r="114">
      <c r="A114" s="54" t="n"/>
      <c r="B114" s="55" t="n"/>
      <c r="C114" s="55" t="n"/>
      <c r="D114" s="56" t="n"/>
      <c r="E114" s="56" t="n"/>
    </row>
    <row r="115">
      <c r="A115" s="54" t="n"/>
      <c r="B115" s="55" t="n"/>
      <c r="C115" s="55" t="n"/>
      <c r="D115" s="56" t="n"/>
      <c r="E115" s="56" t="n"/>
    </row>
    <row r="116">
      <c r="A116" s="54" t="n"/>
      <c r="B116" s="55" t="n"/>
      <c r="C116" s="55" t="n"/>
      <c r="D116" s="56" t="n"/>
      <c r="E116" s="56" t="n"/>
    </row>
    <row r="117">
      <c r="A117" s="54" t="n"/>
      <c r="B117" s="55" t="n"/>
      <c r="C117" s="55" t="n"/>
      <c r="D117" s="56" t="n"/>
      <c r="E117" s="56" t="n"/>
    </row>
    <row r="118">
      <c r="A118" s="54" t="n"/>
      <c r="B118" s="55" t="n"/>
      <c r="C118" s="55" t="n"/>
      <c r="D118" s="56" t="n"/>
      <c r="E118" s="56" t="n"/>
    </row>
    <row r="119">
      <c r="A119" s="54" t="n"/>
      <c r="B119" s="55" t="n"/>
      <c r="C119" s="55" t="n"/>
      <c r="D119" s="56" t="n"/>
      <c r="E119" s="56" t="n"/>
    </row>
    <row r="120">
      <c r="A120" s="54" t="n"/>
      <c r="B120" s="55" t="n"/>
      <c r="C120" s="55" t="n"/>
      <c r="D120" s="56" t="n"/>
      <c r="E120" s="56" t="n"/>
    </row>
    <row r="121">
      <c r="A121" s="54" t="n"/>
      <c r="B121" s="55" t="n"/>
      <c r="C121" s="55" t="n"/>
      <c r="D121" s="56" t="n"/>
      <c r="E121" s="56" t="n"/>
    </row>
    <row r="122">
      <c r="A122" s="54" t="n"/>
      <c r="B122" s="55" t="n"/>
      <c r="C122" s="55" t="n"/>
      <c r="D122" s="56" t="n"/>
      <c r="E122" s="56" t="n"/>
    </row>
    <row r="123">
      <c r="A123" s="54" t="n"/>
      <c r="B123" s="55" t="n"/>
      <c r="C123" s="55" t="n"/>
      <c r="D123" s="56" t="n"/>
      <c r="E123" s="56" t="n"/>
    </row>
    <row r="124">
      <c r="A124" s="54" t="n"/>
      <c r="B124" s="55" t="n"/>
      <c r="C124" s="55" t="n"/>
      <c r="D124" s="56" t="n"/>
      <c r="E124" s="56" t="n"/>
    </row>
    <row r="125">
      <c r="A125" s="54" t="n"/>
      <c r="B125" s="55" t="n"/>
      <c r="C125" s="55" t="n"/>
      <c r="D125" s="56" t="n"/>
      <c r="E125" s="56" t="n"/>
    </row>
    <row r="126">
      <c r="A126" s="54" t="n"/>
      <c r="B126" s="55" t="n"/>
      <c r="C126" s="55" t="n"/>
      <c r="D126" s="56" t="n"/>
      <c r="E126" s="56" t="n"/>
    </row>
    <row r="127">
      <c r="A127" s="54" t="n"/>
      <c r="B127" s="55" t="n"/>
      <c r="C127" s="55" t="n"/>
      <c r="D127" s="56" t="n"/>
      <c r="E127" s="56" t="n"/>
    </row>
    <row r="128">
      <c r="A128" s="54" t="n"/>
      <c r="B128" s="55" t="n"/>
      <c r="C128" s="55" t="n"/>
      <c r="D128" s="56" t="n"/>
      <c r="E128" s="56" t="n"/>
    </row>
    <row r="129">
      <c r="A129" s="54" t="n"/>
      <c r="B129" s="55" t="n"/>
      <c r="C129" s="55" t="n"/>
      <c r="D129" s="56" t="n"/>
      <c r="E129" s="56" t="n"/>
    </row>
    <row r="130">
      <c r="A130" s="54" t="n"/>
      <c r="B130" s="55" t="n"/>
      <c r="C130" s="55" t="n"/>
      <c r="D130" s="56" t="n"/>
      <c r="E130" s="56" t="n"/>
    </row>
    <row r="131">
      <c r="A131" s="54" t="n"/>
      <c r="B131" s="55" t="n"/>
      <c r="C131" s="55" t="n"/>
      <c r="D131" s="56" t="n"/>
      <c r="E131" s="56" t="n"/>
    </row>
    <row r="132">
      <c r="A132" s="54" t="n"/>
      <c r="B132" s="55" t="n"/>
      <c r="C132" s="55" t="n"/>
      <c r="D132" s="56" t="n"/>
      <c r="E132" s="56" t="n"/>
    </row>
    <row r="133">
      <c r="A133" s="54" t="n"/>
      <c r="B133" s="55" t="n"/>
      <c r="C133" s="55" t="n"/>
      <c r="D133" s="56" t="n"/>
      <c r="E133" s="56" t="n"/>
    </row>
    <row r="134">
      <c r="A134" s="54" t="n"/>
      <c r="B134" s="55" t="n"/>
      <c r="C134" s="55" t="n"/>
      <c r="D134" s="56" t="n"/>
      <c r="E134" s="56" t="n"/>
    </row>
    <row r="135">
      <c r="A135" s="54" t="n"/>
      <c r="B135" s="55" t="n"/>
      <c r="C135" s="55" t="n"/>
      <c r="D135" s="56" t="n"/>
      <c r="E135" s="56" t="n"/>
    </row>
    <row r="136">
      <c r="A136" s="54" t="n"/>
      <c r="B136" s="55" t="n"/>
      <c r="C136" s="55" t="n"/>
      <c r="D136" s="56" t="n"/>
      <c r="E136" s="56" t="n"/>
    </row>
    <row r="137">
      <c r="A137" s="54" t="n"/>
      <c r="B137" s="55" t="n"/>
      <c r="C137" s="55" t="n"/>
      <c r="D137" s="56" t="n"/>
      <c r="E137" s="56" t="n"/>
    </row>
    <row r="138">
      <c r="A138" s="54" t="n"/>
      <c r="B138" s="55" t="n"/>
      <c r="C138" s="55" t="n"/>
      <c r="D138" s="56" t="n"/>
      <c r="E138" s="56" t="n"/>
    </row>
    <row r="139">
      <c r="A139" s="54" t="n"/>
      <c r="B139" s="55" t="n"/>
      <c r="C139" s="55" t="n"/>
      <c r="D139" s="56" t="n"/>
      <c r="E139" s="56" t="n"/>
    </row>
    <row r="140">
      <c r="A140" s="54" t="n"/>
      <c r="B140" s="55" t="n"/>
      <c r="C140" s="55" t="n"/>
      <c r="D140" s="56" t="n"/>
      <c r="E140" s="56" t="n"/>
    </row>
    <row r="141">
      <c r="A141" s="54" t="n"/>
      <c r="B141" s="55" t="n"/>
      <c r="C141" s="55" t="n"/>
      <c r="D141" s="56" t="n"/>
      <c r="E141" s="56" t="n"/>
    </row>
    <row r="142">
      <c r="A142" s="54" t="n"/>
      <c r="B142" s="55" t="n"/>
      <c r="C142" s="55" t="n"/>
      <c r="D142" s="56" t="n"/>
      <c r="E142" s="56" t="n"/>
    </row>
    <row r="143">
      <c r="A143" s="54" t="n"/>
      <c r="B143" s="55" t="n"/>
      <c r="C143" s="55" t="n"/>
      <c r="D143" s="56" t="n"/>
      <c r="E143" s="56" t="n"/>
    </row>
    <row r="144">
      <c r="A144" s="54" t="n"/>
      <c r="B144" s="55" t="n"/>
      <c r="C144" s="55" t="n"/>
      <c r="D144" s="56" t="n"/>
      <c r="E144" s="56" t="n"/>
    </row>
    <row r="145">
      <c r="A145" s="54" t="n"/>
      <c r="B145" s="55" t="n"/>
      <c r="C145" s="55" t="n"/>
      <c r="D145" s="56" t="n"/>
      <c r="E145" s="56" t="n"/>
    </row>
    <row r="146">
      <c r="A146" s="54" t="n"/>
      <c r="B146" s="55" t="n"/>
      <c r="C146" s="55" t="n"/>
      <c r="D146" s="56" t="n"/>
      <c r="E146" s="56" t="n"/>
    </row>
    <row r="147">
      <c r="A147" s="54" t="n"/>
      <c r="B147" s="55" t="n"/>
      <c r="C147" s="55" t="n"/>
      <c r="D147" s="56" t="n"/>
      <c r="E147" s="56" t="n"/>
    </row>
    <row r="148">
      <c r="A148" s="54" t="n"/>
      <c r="B148" s="55" t="n"/>
      <c r="C148" s="55" t="n"/>
      <c r="D148" s="56" t="n"/>
      <c r="E148" s="56" t="n"/>
    </row>
    <row r="149">
      <c r="A149" s="54" t="n"/>
      <c r="B149" s="55" t="n"/>
      <c r="C149" s="55" t="n"/>
      <c r="D149" s="56" t="n"/>
      <c r="E149" s="56" t="n"/>
    </row>
    <row r="150">
      <c r="A150" s="54" t="n"/>
      <c r="B150" s="55" t="n"/>
      <c r="C150" s="55" t="n"/>
      <c r="D150" s="56" t="n"/>
      <c r="E150" s="56" t="n"/>
    </row>
    <row r="151">
      <c r="A151" s="54" t="n"/>
      <c r="B151" s="55" t="n"/>
      <c r="C151" s="55" t="n"/>
      <c r="D151" s="56" t="n"/>
      <c r="E151" s="56" t="n"/>
    </row>
    <row r="152">
      <c r="A152" s="54" t="n"/>
      <c r="B152" s="55" t="n"/>
      <c r="C152" s="55" t="n"/>
      <c r="D152" s="56" t="n"/>
      <c r="E152" s="56" t="n"/>
    </row>
    <row r="153">
      <c r="A153" s="54" t="n"/>
      <c r="B153" s="55" t="n"/>
      <c r="C153" s="55" t="n"/>
      <c r="D153" s="56" t="n"/>
      <c r="E153" s="56" t="n"/>
    </row>
    <row r="154">
      <c r="A154" s="54" t="n"/>
      <c r="B154" s="55" t="n"/>
      <c r="C154" s="55" t="n"/>
      <c r="D154" s="56" t="n"/>
      <c r="E154" s="56" t="n"/>
    </row>
    <row r="155">
      <c r="A155" s="54" t="n"/>
      <c r="B155" s="55" t="n"/>
      <c r="C155" s="55" t="n"/>
      <c r="D155" s="56" t="n"/>
      <c r="E155" s="56" t="n"/>
    </row>
    <row r="156">
      <c r="A156" s="54" t="n"/>
      <c r="B156" s="55" t="n"/>
      <c r="C156" s="55" t="n"/>
      <c r="D156" s="56" t="n"/>
      <c r="E156" s="56" t="n"/>
    </row>
    <row r="157">
      <c r="A157" s="54" t="n"/>
      <c r="B157" s="55" t="n"/>
      <c r="C157" s="55" t="n"/>
      <c r="D157" s="56" t="n"/>
      <c r="E157" s="56" t="n"/>
    </row>
    <row r="158">
      <c r="A158" s="54" t="n"/>
      <c r="B158" s="55" t="n"/>
      <c r="C158" s="55" t="n"/>
      <c r="D158" s="56" t="n"/>
      <c r="E158" s="56" t="n"/>
    </row>
    <row r="159">
      <c r="A159" s="54" t="n"/>
      <c r="B159" s="55" t="n"/>
      <c r="C159" s="55" t="n"/>
      <c r="D159" s="56" t="n"/>
      <c r="E159" s="56" t="n"/>
    </row>
    <row r="160">
      <c r="A160" s="54" t="n"/>
      <c r="B160" s="55" t="n"/>
      <c r="C160" s="55" t="n"/>
      <c r="D160" s="56" t="n"/>
      <c r="E160" s="56" t="n"/>
    </row>
    <row r="161">
      <c r="A161" s="54" t="n"/>
      <c r="B161" s="55" t="n"/>
      <c r="C161" s="55" t="n"/>
      <c r="D161" s="56" t="n"/>
      <c r="E161" s="56" t="n"/>
    </row>
    <row r="162">
      <c r="A162" s="54" t="n"/>
      <c r="B162" s="55" t="n"/>
      <c r="C162" s="55" t="n"/>
      <c r="D162" s="56" t="n"/>
      <c r="E162" s="56" t="n"/>
    </row>
    <row r="163">
      <c r="A163" s="54" t="n"/>
      <c r="B163" s="55" t="n"/>
      <c r="C163" s="55" t="n"/>
      <c r="D163" s="56" t="n"/>
      <c r="E163" s="56" t="n"/>
    </row>
    <row r="164">
      <c r="A164" s="54" t="n"/>
      <c r="B164" s="55" t="n"/>
      <c r="C164" s="55" t="n"/>
      <c r="D164" s="56" t="n"/>
      <c r="E164" s="56" t="n"/>
    </row>
    <row r="165">
      <c r="A165" s="54" t="n"/>
      <c r="B165" s="55" t="n"/>
      <c r="C165" s="55" t="n"/>
      <c r="D165" s="56" t="n"/>
      <c r="E165" s="56" t="n"/>
    </row>
    <row r="166">
      <c r="A166" s="54" t="n"/>
      <c r="B166" s="55" t="n"/>
      <c r="C166" s="55" t="n"/>
      <c r="D166" s="56" t="n"/>
      <c r="E166" s="56" t="n"/>
    </row>
    <row r="167">
      <c r="A167" s="54" t="n"/>
      <c r="B167" s="55" t="n"/>
      <c r="C167" s="55" t="n"/>
      <c r="D167" s="56" t="n"/>
      <c r="E167" s="56" t="n"/>
    </row>
    <row r="168">
      <c r="A168" s="54" t="n"/>
      <c r="B168" s="55" t="n"/>
      <c r="C168" s="55" t="n"/>
      <c r="D168" s="56" t="n"/>
      <c r="E168" s="56" t="n"/>
    </row>
    <row r="169">
      <c r="A169" s="54" t="n"/>
      <c r="B169" s="55" t="n"/>
      <c r="C169" s="55" t="n"/>
      <c r="D169" s="56" t="n"/>
      <c r="E169" s="56" t="n"/>
    </row>
    <row r="170">
      <c r="A170" s="54" t="n"/>
      <c r="B170" s="55" t="n"/>
      <c r="C170" s="55" t="n"/>
      <c r="D170" s="56" t="n"/>
      <c r="E170" s="56" t="n"/>
    </row>
    <row r="171">
      <c r="A171" s="54" t="n"/>
      <c r="B171" s="55" t="n"/>
      <c r="C171" s="55" t="n"/>
      <c r="D171" s="56" t="n"/>
      <c r="E171" s="56" t="n"/>
    </row>
    <row r="172">
      <c r="A172" s="54" t="n"/>
      <c r="B172" s="55" t="n"/>
      <c r="C172" s="55" t="n"/>
      <c r="D172" s="56" t="n"/>
      <c r="E172" s="56" t="n"/>
    </row>
    <row r="173">
      <c r="A173" s="54" t="n"/>
      <c r="B173" s="55" t="n"/>
      <c r="C173" s="55" t="n"/>
      <c r="D173" s="56" t="n"/>
      <c r="E173" s="56" t="n"/>
    </row>
    <row r="174">
      <c r="A174" s="54" t="n"/>
      <c r="B174" s="55" t="n"/>
      <c r="C174" s="55" t="n"/>
      <c r="D174" s="56" t="n"/>
      <c r="E174" s="56" t="n"/>
    </row>
    <row r="175">
      <c r="A175" s="54" t="n"/>
      <c r="B175" s="55" t="n"/>
      <c r="C175" s="55" t="n"/>
      <c r="D175" s="56" t="n"/>
      <c r="E175" s="56" t="n"/>
    </row>
    <row r="176">
      <c r="A176" s="54" t="n"/>
      <c r="B176" s="55" t="n"/>
      <c r="C176" s="55" t="n"/>
      <c r="D176" s="56" t="n"/>
      <c r="E176" s="56" t="n"/>
    </row>
    <row r="177">
      <c r="A177" s="54" t="n"/>
      <c r="B177" s="55" t="n"/>
      <c r="C177" s="55" t="n"/>
      <c r="D177" s="56" t="n"/>
      <c r="E177" s="56" t="n"/>
    </row>
    <row r="178">
      <c r="A178" s="54" t="n"/>
      <c r="B178" s="55" t="n"/>
      <c r="C178" s="55" t="n"/>
      <c r="D178" s="56" t="n"/>
      <c r="E178" s="56" t="n"/>
    </row>
    <row r="179">
      <c r="A179" s="54" t="n"/>
      <c r="B179" s="55" t="n"/>
      <c r="C179" s="55" t="n"/>
      <c r="D179" s="56" t="n"/>
      <c r="E179" s="56" t="n"/>
    </row>
    <row r="180">
      <c r="A180" s="54" t="n"/>
      <c r="B180" s="55" t="n"/>
      <c r="C180" s="55" t="n"/>
      <c r="D180" s="56" t="n"/>
      <c r="E180" s="56" t="n"/>
    </row>
    <row r="181">
      <c r="A181" s="54" t="n"/>
      <c r="B181" s="55" t="n"/>
      <c r="C181" s="55" t="n"/>
      <c r="D181" s="56" t="n"/>
      <c r="E181" s="56" t="n"/>
    </row>
    <row r="182">
      <c r="A182" s="54" t="n"/>
      <c r="B182" s="55" t="n"/>
      <c r="C182" s="55" t="n"/>
      <c r="D182" s="56" t="n"/>
      <c r="E182" s="56" t="n"/>
    </row>
    <row r="183">
      <c r="A183" s="54" t="n"/>
      <c r="B183" s="55" t="n"/>
      <c r="C183" s="55" t="n"/>
      <c r="D183" s="56" t="n"/>
      <c r="E183" s="56" t="n"/>
    </row>
    <row r="184">
      <c r="A184" s="54" t="n"/>
      <c r="B184" s="55" t="n"/>
      <c r="C184" s="55" t="n"/>
      <c r="D184" s="56" t="n"/>
      <c r="E184" s="56" t="n"/>
    </row>
    <row r="185">
      <c r="A185" s="54" t="n"/>
      <c r="B185" s="55" t="n"/>
      <c r="C185" s="55" t="n"/>
      <c r="D185" s="56" t="n"/>
      <c r="E185" s="56" t="n"/>
    </row>
    <row r="186">
      <c r="A186" s="54" t="n"/>
      <c r="B186" s="55" t="n"/>
      <c r="C186" s="55" t="n"/>
      <c r="D186" s="56" t="n"/>
      <c r="E186" s="56" t="n"/>
    </row>
    <row r="187">
      <c r="A187" s="54" t="n"/>
      <c r="B187" s="55" t="n"/>
      <c r="C187" s="55" t="n"/>
      <c r="D187" s="56" t="n"/>
      <c r="E187" s="56" t="n"/>
    </row>
    <row r="188">
      <c r="A188" s="54" t="n"/>
      <c r="B188" s="55" t="n"/>
      <c r="C188" s="55" t="n"/>
      <c r="D188" s="56" t="n"/>
      <c r="E188" s="56" t="n"/>
    </row>
    <row r="189">
      <c r="A189" s="54" t="n"/>
      <c r="B189" s="55" t="n"/>
      <c r="C189" s="55" t="n"/>
      <c r="D189" s="56" t="n"/>
      <c r="E189" s="56" t="n"/>
    </row>
    <row r="190">
      <c r="A190" s="54" t="n"/>
      <c r="B190" s="55" t="n"/>
      <c r="C190" s="55" t="n"/>
      <c r="D190" s="56" t="n"/>
      <c r="E190" s="56" t="n"/>
    </row>
    <row r="191">
      <c r="A191" s="54" t="n"/>
      <c r="B191" s="55" t="n"/>
      <c r="C191" s="55" t="n"/>
      <c r="D191" s="56" t="n"/>
      <c r="E191" s="56" t="n"/>
    </row>
    <row r="192">
      <c r="A192" s="54" t="n"/>
      <c r="B192" s="55" t="n"/>
      <c r="C192" s="55" t="n"/>
      <c r="D192" s="56" t="n"/>
      <c r="E192" s="56" t="n"/>
    </row>
    <row r="193">
      <c r="A193" s="54" t="n"/>
      <c r="B193" s="55" t="n"/>
      <c r="C193" s="55" t="n"/>
      <c r="D193" s="56" t="n"/>
      <c r="E193" s="56" t="n"/>
    </row>
    <row r="194">
      <c r="A194" s="54" t="n"/>
      <c r="B194" s="55" t="n"/>
      <c r="C194" s="55" t="n"/>
      <c r="D194" s="56" t="n"/>
      <c r="E194" s="56" t="n"/>
    </row>
    <row r="195">
      <c r="A195" s="54" t="n"/>
      <c r="B195" s="55" t="n"/>
      <c r="C195" s="55" t="n"/>
      <c r="D195" s="56" t="n"/>
      <c r="E195" s="56" t="n"/>
    </row>
    <row r="196">
      <c r="A196" s="54" t="n"/>
      <c r="B196" s="55" t="n"/>
      <c r="C196" s="55" t="n"/>
      <c r="D196" s="56" t="n"/>
      <c r="E196" s="56" t="n"/>
    </row>
    <row r="197">
      <c r="A197" s="54" t="n"/>
      <c r="B197" s="55" t="n"/>
      <c r="C197" s="55" t="n"/>
      <c r="D197" s="56" t="n"/>
      <c r="E197" s="56" t="n"/>
    </row>
    <row r="198">
      <c r="A198" s="54" t="n"/>
      <c r="B198" s="55" t="n"/>
      <c r="C198" s="55" t="n"/>
      <c r="D198" s="56" t="n"/>
      <c r="E198" s="56" t="n"/>
    </row>
    <row r="199">
      <c r="A199" s="54" t="n"/>
      <c r="B199" s="55" t="n"/>
      <c r="C199" s="55" t="n"/>
      <c r="D199" s="56" t="n"/>
      <c r="E199" s="56" t="n"/>
    </row>
    <row r="200">
      <c r="A200" s="54" t="n"/>
      <c r="B200" s="55" t="n"/>
      <c r="C200" s="55" t="n"/>
      <c r="D200" s="56" t="n"/>
      <c r="E200" s="56" t="n"/>
    </row>
    <row r="201">
      <c r="A201" s="54" t="n"/>
      <c r="B201" s="55" t="n"/>
      <c r="C201" s="55" t="n"/>
      <c r="D201" s="56" t="n"/>
      <c r="E201" s="56" t="n"/>
    </row>
    <row r="202">
      <c r="A202" s="54" t="n"/>
      <c r="B202" s="55" t="n"/>
      <c r="C202" s="55" t="n"/>
      <c r="D202" s="56" t="n"/>
      <c r="E202" s="56" t="n"/>
    </row>
    <row r="203">
      <c r="A203" s="54" t="n"/>
      <c r="B203" s="55" t="n"/>
      <c r="C203" s="55" t="n"/>
      <c r="D203" s="56" t="n"/>
      <c r="E203" s="56" t="n"/>
    </row>
    <row r="204">
      <c r="A204" s="54" t="n"/>
      <c r="B204" s="55" t="n"/>
      <c r="C204" s="55" t="n"/>
      <c r="D204" s="56" t="n"/>
      <c r="E204" s="56" t="n"/>
    </row>
    <row r="205">
      <c r="A205" s="54" t="n"/>
      <c r="B205" s="55" t="n"/>
      <c r="C205" s="55" t="n"/>
      <c r="D205" s="56" t="n"/>
      <c r="E205" s="56" t="n"/>
    </row>
    <row r="206">
      <c r="A206" s="54" t="n"/>
      <c r="B206" s="55" t="n"/>
      <c r="C206" s="55" t="n"/>
      <c r="D206" s="56" t="n"/>
      <c r="E206" s="56" t="n"/>
    </row>
    <row r="207">
      <c r="A207" s="54" t="n"/>
      <c r="B207" s="55" t="n"/>
      <c r="C207" s="55" t="n"/>
      <c r="D207" s="56" t="n"/>
      <c r="E207" s="56" t="n"/>
    </row>
    <row r="208">
      <c r="A208" s="54" t="n"/>
      <c r="B208" s="55" t="n"/>
      <c r="C208" s="55" t="n"/>
      <c r="D208" s="56" t="n"/>
      <c r="E208" s="56" t="n"/>
    </row>
    <row r="209">
      <c r="A209" s="54" t="n"/>
      <c r="B209" s="55" t="n"/>
      <c r="C209" s="55" t="n"/>
      <c r="D209" s="56" t="n"/>
      <c r="E209" s="56" t="n"/>
    </row>
    <row r="210">
      <c r="A210" s="54" t="n"/>
      <c r="B210" s="55" t="n"/>
      <c r="C210" s="55" t="n"/>
      <c r="D210" s="56" t="n"/>
      <c r="E210" s="56" t="n"/>
    </row>
    <row r="211">
      <c r="A211" s="54" t="n"/>
      <c r="B211" s="55" t="n"/>
      <c r="C211" s="55" t="n"/>
      <c r="D211" s="56" t="n"/>
      <c r="E211" s="56" t="n"/>
    </row>
    <row r="212">
      <c r="A212" s="54" t="n"/>
      <c r="B212" s="55" t="n"/>
      <c r="C212" s="55" t="n"/>
      <c r="D212" s="56" t="n"/>
      <c r="E212" s="56" t="n"/>
    </row>
    <row r="213">
      <c r="A213" s="54" t="n"/>
      <c r="B213" s="55" t="n"/>
      <c r="C213" s="55" t="n"/>
      <c r="D213" s="56" t="n"/>
      <c r="E213" s="56" t="n"/>
    </row>
    <row r="214">
      <c r="A214" s="54" t="n"/>
      <c r="B214" s="55" t="n"/>
      <c r="C214" s="55" t="n"/>
      <c r="D214" s="56" t="n"/>
      <c r="E214" s="56" t="n"/>
    </row>
    <row r="215">
      <c r="A215" s="54" t="n"/>
      <c r="B215" s="55" t="n"/>
      <c r="C215" s="55" t="n"/>
      <c r="D215" s="56" t="n"/>
      <c r="E215" s="56" t="n"/>
    </row>
    <row r="216">
      <c r="A216" s="54" t="n"/>
      <c r="B216" s="55" t="n"/>
      <c r="C216" s="55" t="n"/>
      <c r="D216" s="56" t="n"/>
      <c r="E216" s="56" t="n"/>
    </row>
    <row r="217">
      <c r="A217" s="54" t="n"/>
      <c r="B217" s="55" t="n"/>
      <c r="C217" s="55" t="n"/>
      <c r="D217" s="56" t="n"/>
      <c r="E217" s="56" t="n"/>
    </row>
    <row r="218">
      <c r="A218" s="54" t="n"/>
      <c r="B218" s="55" t="n"/>
      <c r="C218" s="55" t="n"/>
      <c r="D218" s="56" t="n"/>
      <c r="E218" s="56" t="n"/>
    </row>
    <row r="219">
      <c r="A219" s="54" t="n"/>
      <c r="B219" s="55" t="n"/>
      <c r="C219" s="55" t="n"/>
      <c r="D219" s="56" t="n"/>
      <c r="E219" s="56" t="n"/>
    </row>
    <row r="220">
      <c r="A220" s="54" t="n"/>
      <c r="B220" s="55" t="n"/>
      <c r="C220" s="55" t="n"/>
      <c r="D220" s="56" t="n"/>
      <c r="E220" s="56" t="n"/>
    </row>
    <row r="221">
      <c r="A221" s="54" t="n"/>
      <c r="B221" s="55" t="n"/>
      <c r="C221" s="55" t="n"/>
      <c r="D221" s="56" t="n"/>
      <c r="E221" s="56" t="n"/>
    </row>
    <row r="222">
      <c r="A222" s="54" t="n"/>
      <c r="B222" s="55" t="n"/>
      <c r="C222" s="55" t="n"/>
      <c r="D222" s="56" t="n"/>
      <c r="E222" s="56" t="n"/>
    </row>
    <row r="223">
      <c r="A223" s="54" t="n"/>
      <c r="B223" s="55" t="n"/>
      <c r="C223" s="55" t="n"/>
      <c r="D223" s="56" t="n"/>
      <c r="E223" s="56" t="n"/>
    </row>
    <row r="224">
      <c r="A224" s="54" t="n"/>
      <c r="B224" s="55" t="n"/>
      <c r="C224" s="55" t="n"/>
      <c r="D224" s="56" t="n"/>
      <c r="E224" s="56" t="n"/>
    </row>
    <row r="225">
      <c r="A225" s="54" t="n"/>
      <c r="B225" s="55" t="n"/>
      <c r="C225" s="55" t="n"/>
      <c r="D225" s="56" t="n"/>
      <c r="E225" s="56" t="n"/>
    </row>
    <row r="226">
      <c r="A226" s="54" t="n"/>
      <c r="B226" s="55" t="n"/>
      <c r="C226" s="55" t="n"/>
      <c r="D226" s="56" t="n"/>
      <c r="E226" s="56" t="n"/>
    </row>
    <row r="227">
      <c r="A227" s="54" t="n"/>
      <c r="B227" s="55" t="n"/>
      <c r="C227" s="55" t="n"/>
      <c r="D227" s="56" t="n"/>
      <c r="E227" s="56" t="n"/>
    </row>
    <row r="228">
      <c r="A228" s="54" t="n"/>
      <c r="B228" s="55" t="n"/>
      <c r="C228" s="55" t="n"/>
      <c r="D228" s="56" t="n"/>
      <c r="E228" s="56" t="n"/>
    </row>
    <row r="229">
      <c r="A229" s="54" t="n"/>
      <c r="B229" s="55" t="n"/>
      <c r="C229" s="55" t="n"/>
      <c r="D229" s="56" t="n"/>
      <c r="E229" s="56" t="n"/>
    </row>
    <row r="230">
      <c r="A230" s="54" t="n"/>
      <c r="B230" s="55" t="n"/>
      <c r="C230" s="55" t="n"/>
      <c r="D230" s="56" t="n"/>
      <c r="E230" s="56" t="n"/>
    </row>
    <row r="231">
      <c r="A231" s="54" t="n"/>
      <c r="B231" s="55" t="n"/>
      <c r="C231" s="55" t="n"/>
      <c r="D231" s="56" t="n"/>
      <c r="E231" s="56" t="n"/>
    </row>
    <row r="232">
      <c r="A232" s="54" t="n"/>
      <c r="B232" s="55" t="n"/>
      <c r="C232" s="55" t="n"/>
      <c r="D232" s="56" t="n"/>
      <c r="E232" s="56" t="n"/>
    </row>
    <row r="233">
      <c r="A233" s="54" t="n"/>
      <c r="B233" s="55" t="n"/>
      <c r="C233" s="55" t="n"/>
      <c r="D233" s="56" t="n"/>
      <c r="E233" s="56" t="n"/>
    </row>
    <row r="234">
      <c r="A234" s="54" t="n"/>
      <c r="B234" s="55" t="n"/>
      <c r="C234" s="55" t="n"/>
      <c r="D234" s="56" t="n"/>
      <c r="E234" s="56" t="n"/>
    </row>
    <row r="235">
      <c r="A235" s="54" t="n"/>
      <c r="B235" s="55" t="n"/>
      <c r="C235" s="55" t="n"/>
      <c r="D235" s="56" t="n"/>
      <c r="E235" s="56" t="n"/>
    </row>
    <row r="236">
      <c r="A236" s="54" t="n"/>
      <c r="B236" s="55" t="n"/>
      <c r="C236" s="55" t="n"/>
      <c r="D236" s="56" t="n"/>
      <c r="E236" s="56" t="n"/>
    </row>
    <row r="237">
      <c r="A237" s="54" t="n"/>
      <c r="B237" s="55" t="n"/>
      <c r="C237" s="55" t="n"/>
      <c r="D237" s="56" t="n"/>
      <c r="E237" s="56" t="n"/>
    </row>
    <row r="238">
      <c r="A238" s="54" t="n"/>
      <c r="B238" s="55" t="n"/>
      <c r="C238" s="55" t="n"/>
      <c r="D238" s="56" t="n"/>
      <c r="E238" s="56" t="n"/>
    </row>
    <row r="239">
      <c r="A239" s="54" t="n"/>
      <c r="B239" s="55" t="n"/>
      <c r="C239" s="55" t="n"/>
      <c r="D239" s="56" t="n"/>
      <c r="E239" s="56" t="n"/>
    </row>
    <row r="240">
      <c r="A240" s="54" t="n"/>
      <c r="B240" s="55" t="n"/>
      <c r="C240" s="55" t="n"/>
      <c r="D240" s="56" t="n"/>
      <c r="E240" s="56" t="n"/>
    </row>
    <row r="241">
      <c r="A241" s="54" t="n"/>
      <c r="B241" s="55" t="n"/>
      <c r="C241" s="55" t="n"/>
      <c r="D241" s="56" t="n"/>
      <c r="E241" s="56" t="n"/>
    </row>
    <row r="242">
      <c r="A242" s="54" t="n"/>
      <c r="B242" s="55" t="n"/>
      <c r="C242" s="55" t="n"/>
      <c r="D242" s="56" t="n"/>
      <c r="E242" s="56" t="n"/>
    </row>
    <row r="243">
      <c r="A243" s="54" t="n"/>
      <c r="B243" s="55" t="n"/>
      <c r="C243" s="55" t="n"/>
      <c r="D243" s="56" t="n"/>
      <c r="E243" s="56" t="n"/>
    </row>
    <row r="244">
      <c r="A244" s="54" t="n"/>
      <c r="B244" s="55" t="n"/>
      <c r="C244" s="55" t="n"/>
      <c r="D244" s="56" t="n"/>
      <c r="E244" s="56" t="n"/>
    </row>
    <row r="245">
      <c r="A245" s="54" t="n"/>
      <c r="B245" s="55" t="n"/>
      <c r="C245" s="55" t="n"/>
      <c r="D245" s="56" t="n"/>
      <c r="E245" s="56" t="n"/>
    </row>
    <row r="246">
      <c r="A246" s="54" t="n"/>
      <c r="B246" s="55" t="n"/>
      <c r="C246" s="55" t="n"/>
      <c r="D246" s="56" t="n"/>
      <c r="E246" s="56" t="n"/>
    </row>
    <row r="247">
      <c r="A247" s="54" t="n"/>
      <c r="B247" s="55" t="n"/>
      <c r="C247" s="55" t="n"/>
      <c r="D247" s="56" t="n"/>
      <c r="E247" s="56" t="n"/>
    </row>
    <row r="248">
      <c r="A248" s="54" t="n"/>
      <c r="B248" s="55" t="n"/>
      <c r="C248" s="55" t="n"/>
      <c r="D248" s="56" t="n"/>
      <c r="E248" s="56" t="n"/>
    </row>
    <row r="249">
      <c r="A249" s="54" t="n"/>
      <c r="B249" s="55" t="n"/>
      <c r="C249" s="55" t="n"/>
      <c r="D249" s="56" t="n"/>
      <c r="E249" s="56" t="n"/>
    </row>
    <row r="250">
      <c r="A250" s="54" t="n"/>
      <c r="B250" s="55" t="n"/>
      <c r="C250" s="55" t="n"/>
      <c r="D250" s="56" t="n"/>
      <c r="E250" s="56" t="n"/>
    </row>
    <row r="251">
      <c r="A251" s="54" t="n"/>
      <c r="B251" s="55" t="n"/>
      <c r="C251" s="55" t="n"/>
      <c r="D251" s="56" t="n"/>
      <c r="E251" s="56" t="n"/>
    </row>
    <row r="252">
      <c r="A252" s="54" t="n"/>
      <c r="B252" s="55" t="n"/>
      <c r="C252" s="55" t="n"/>
      <c r="D252" s="56" t="n"/>
      <c r="E252" s="56" t="n"/>
    </row>
    <row r="253">
      <c r="A253" s="54" t="n"/>
      <c r="B253" s="55" t="n"/>
      <c r="C253" s="55" t="n"/>
      <c r="D253" s="56" t="n"/>
      <c r="E253" s="56" t="n"/>
    </row>
    <row r="254">
      <c r="A254" s="54" t="n"/>
      <c r="B254" s="55" t="n"/>
      <c r="C254" s="55" t="n"/>
      <c r="D254" s="56" t="n"/>
      <c r="E254" s="56" t="n"/>
    </row>
    <row r="255">
      <c r="A255" s="54" t="n"/>
      <c r="B255" s="55" t="n"/>
      <c r="C255" s="55" t="n"/>
      <c r="D255" s="56" t="n"/>
      <c r="E255" s="56" t="n"/>
    </row>
    <row r="256">
      <c r="A256" s="54" t="n"/>
      <c r="B256" s="55" t="n"/>
      <c r="C256" s="55" t="n"/>
      <c r="D256" s="56" t="n"/>
      <c r="E256" s="56" t="n"/>
    </row>
    <row r="257">
      <c r="A257" s="54" t="n"/>
      <c r="B257" s="55" t="n"/>
      <c r="C257" s="55" t="n"/>
      <c r="D257" s="56" t="n"/>
      <c r="E257" s="56" t="n"/>
    </row>
    <row r="258">
      <c r="A258" s="54" t="n"/>
      <c r="B258" s="55" t="n"/>
      <c r="C258" s="55" t="n"/>
      <c r="D258" s="56" t="n"/>
      <c r="E258" s="56" t="n"/>
    </row>
    <row r="259">
      <c r="A259" s="54" t="n"/>
      <c r="B259" s="55" t="n"/>
      <c r="C259" s="55" t="n"/>
      <c r="D259" s="56" t="n"/>
      <c r="E259" s="56" t="n"/>
    </row>
    <row r="260">
      <c r="A260" s="54" t="n"/>
      <c r="B260" s="55" t="n"/>
      <c r="C260" s="55" t="n"/>
      <c r="D260" s="56" t="n"/>
      <c r="E260" s="56" t="n"/>
    </row>
    <row r="261">
      <c r="A261" s="54" t="n"/>
      <c r="B261" s="55" t="n"/>
      <c r="C261" s="55" t="n"/>
      <c r="D261" s="56" t="n"/>
      <c r="E261" s="56" t="n"/>
    </row>
    <row r="262">
      <c r="A262" s="54" t="n"/>
      <c r="B262" s="55" t="n"/>
      <c r="C262" s="55" t="n"/>
      <c r="D262" s="56" t="n"/>
      <c r="E262" s="56" t="n"/>
    </row>
    <row r="263">
      <c r="A263" s="54" t="n"/>
      <c r="B263" s="55" t="n"/>
      <c r="C263" s="55" t="n"/>
      <c r="D263" s="56" t="n"/>
      <c r="E263" s="56" t="n"/>
    </row>
    <row r="264">
      <c r="A264" s="54" t="n"/>
      <c r="B264" s="55" t="n"/>
      <c r="C264" s="55" t="n"/>
      <c r="D264" s="56" t="n"/>
      <c r="E264" s="56" t="n"/>
    </row>
    <row r="265">
      <c r="A265" s="54" t="n"/>
      <c r="B265" s="55" t="n"/>
      <c r="C265" s="55" t="n"/>
      <c r="D265" s="56" t="n"/>
      <c r="E265" s="56" t="n"/>
    </row>
    <row r="266">
      <c r="A266" s="54" t="n"/>
      <c r="B266" s="55" t="n"/>
      <c r="C266" s="55" t="n"/>
      <c r="D266" s="56" t="n"/>
      <c r="E266" s="56" t="n"/>
    </row>
    <row r="267">
      <c r="A267" s="54" t="n"/>
      <c r="B267" s="55" t="n"/>
      <c r="C267" s="55" t="n"/>
      <c r="D267" s="56" t="n"/>
      <c r="E267" s="56" t="n"/>
    </row>
    <row r="268">
      <c r="A268" s="54" t="n"/>
      <c r="B268" s="55" t="n"/>
      <c r="C268" s="55" t="n"/>
      <c r="D268" s="56" t="n"/>
      <c r="E268" s="56" t="n"/>
    </row>
    <row r="269">
      <c r="A269" s="54" t="n"/>
      <c r="B269" s="55" t="n"/>
      <c r="C269" s="55" t="n"/>
      <c r="D269" s="56" t="n"/>
      <c r="E269" s="56" t="n"/>
    </row>
    <row r="270">
      <c r="A270" s="54" t="n"/>
      <c r="B270" s="55" t="n"/>
      <c r="C270" s="55" t="n"/>
      <c r="D270" s="56" t="n"/>
      <c r="E270" s="56" t="n"/>
    </row>
    <row r="271">
      <c r="A271" s="54" t="n"/>
      <c r="B271" s="55" t="n"/>
      <c r="C271" s="55" t="n"/>
      <c r="D271" s="56" t="n"/>
      <c r="E271" s="56" t="n"/>
    </row>
    <row r="272">
      <c r="A272" s="54" t="n"/>
      <c r="B272" s="55" t="n"/>
      <c r="C272" s="55" t="n"/>
      <c r="D272" s="56" t="n"/>
      <c r="E272" s="56" t="n"/>
    </row>
    <row r="273">
      <c r="A273" s="54" t="n"/>
      <c r="B273" s="55" t="n"/>
      <c r="C273" s="55" t="n"/>
      <c r="D273" s="56" t="n"/>
      <c r="E273" s="56" t="n"/>
    </row>
    <row r="274">
      <c r="A274" s="54" t="n"/>
      <c r="B274" s="55" t="n"/>
      <c r="C274" s="55" t="n"/>
      <c r="D274" s="56" t="n"/>
      <c r="E274" s="56" t="n"/>
    </row>
    <row r="275">
      <c r="A275" s="54" t="n"/>
      <c r="B275" s="55" t="n"/>
      <c r="C275" s="55" t="n"/>
      <c r="D275" s="56" t="n"/>
      <c r="E275" s="56" t="n"/>
    </row>
    <row r="276">
      <c r="A276" s="54" t="n"/>
      <c r="B276" s="55" t="n"/>
      <c r="C276" s="55" t="n"/>
      <c r="D276" s="56" t="n"/>
      <c r="E276" s="56" t="n"/>
    </row>
    <row r="277">
      <c r="A277" s="54" t="n"/>
      <c r="B277" s="55" t="n"/>
      <c r="C277" s="55" t="n"/>
      <c r="D277" s="56" t="n"/>
      <c r="E277" s="56" t="n"/>
    </row>
    <row r="278">
      <c r="A278" s="54" t="n"/>
      <c r="B278" s="55" t="n"/>
      <c r="C278" s="55" t="n"/>
      <c r="D278" s="56" t="n"/>
      <c r="E278" s="56" t="n"/>
    </row>
    <row r="279">
      <c r="A279" s="54" t="n"/>
      <c r="B279" s="55" t="n"/>
      <c r="C279" s="55" t="n"/>
      <c r="D279" s="56" t="n"/>
      <c r="E279" s="56" t="n"/>
    </row>
    <row r="280">
      <c r="A280" s="54" t="n"/>
      <c r="B280" s="55" t="n"/>
      <c r="C280" s="55" t="n"/>
      <c r="D280" s="56" t="n"/>
      <c r="E280" s="56" t="n"/>
    </row>
    <row r="281">
      <c r="A281" s="54" t="n"/>
      <c r="B281" s="55" t="n"/>
      <c r="C281" s="55" t="n"/>
      <c r="D281" s="56" t="n"/>
      <c r="E281" s="56" t="n"/>
    </row>
    <row r="282">
      <c r="A282" s="54" t="n"/>
      <c r="B282" s="55" t="n"/>
      <c r="C282" s="55" t="n"/>
      <c r="D282" s="56" t="n"/>
      <c r="E282" s="56" t="n"/>
    </row>
    <row r="283">
      <c r="A283" s="54" t="n"/>
      <c r="B283" s="55" t="n"/>
      <c r="C283" s="55" t="n"/>
      <c r="D283" s="56" t="n"/>
      <c r="E283" s="56" t="n"/>
    </row>
    <row r="284">
      <c r="A284" s="54" t="n"/>
      <c r="B284" s="55" t="n"/>
      <c r="C284" s="55" t="n"/>
      <c r="D284" s="56" t="n"/>
      <c r="E284" s="56" t="n"/>
    </row>
    <row r="285">
      <c r="A285" s="54" t="n"/>
      <c r="B285" s="55" t="n"/>
      <c r="C285" s="55" t="n"/>
      <c r="D285" s="56" t="n"/>
      <c r="E285" s="56" t="n"/>
    </row>
    <row r="286">
      <c r="A286" s="54" t="n"/>
      <c r="B286" s="55" t="n"/>
      <c r="C286" s="55" t="n"/>
      <c r="D286" s="56" t="n"/>
      <c r="E286" s="56" t="n"/>
    </row>
    <row r="287">
      <c r="A287" s="54" t="n"/>
      <c r="B287" s="55" t="n"/>
      <c r="C287" s="55" t="n"/>
      <c r="D287" s="56" t="n"/>
      <c r="E287" s="56" t="n"/>
    </row>
    <row r="288">
      <c r="A288" s="54" t="n"/>
      <c r="B288" s="55" t="n"/>
      <c r="C288" s="55" t="n"/>
      <c r="D288" s="56" t="n"/>
      <c r="E288" s="56" t="n"/>
    </row>
    <row r="289">
      <c r="A289" s="54" t="n"/>
      <c r="B289" s="55" t="n"/>
      <c r="C289" s="55" t="n"/>
      <c r="D289" s="56" t="n"/>
      <c r="E289" s="56" t="n"/>
    </row>
    <row r="290">
      <c r="A290" s="54" t="n"/>
      <c r="B290" s="55" t="n"/>
      <c r="C290" s="55" t="n"/>
      <c r="D290" s="56" t="n"/>
      <c r="E290" s="56" t="n"/>
    </row>
    <row r="291">
      <c r="A291" s="54" t="n"/>
      <c r="B291" s="55" t="n"/>
      <c r="C291" s="55" t="n"/>
      <c r="D291" s="56" t="n"/>
      <c r="E291" s="56" t="n"/>
    </row>
    <row r="292">
      <c r="A292" s="54" t="n"/>
      <c r="B292" s="55" t="n"/>
      <c r="C292" s="55" t="n"/>
      <c r="D292" s="56" t="n"/>
      <c r="E292" s="56" t="n"/>
    </row>
    <row r="293">
      <c r="A293" s="54" t="n"/>
      <c r="B293" s="55" t="n"/>
      <c r="C293" s="55" t="n"/>
      <c r="D293" s="56" t="n"/>
      <c r="E293" s="56" t="n"/>
    </row>
    <row r="294">
      <c r="A294" s="54" t="n"/>
      <c r="B294" s="55" t="n"/>
      <c r="C294" s="55" t="n"/>
      <c r="D294" s="56" t="n"/>
      <c r="E294" s="56" t="n"/>
    </row>
    <row r="295">
      <c r="A295" s="54" t="n"/>
      <c r="B295" s="55" t="n"/>
      <c r="C295" s="55" t="n"/>
      <c r="D295" s="56" t="n"/>
      <c r="E295" s="56" t="n"/>
    </row>
    <row r="296">
      <c r="A296" s="54" t="n"/>
      <c r="B296" s="55" t="n"/>
      <c r="C296" s="55" t="n"/>
      <c r="D296" s="56" t="n"/>
      <c r="E296" s="56" t="n"/>
    </row>
    <row r="297">
      <c r="A297" s="54" t="n"/>
      <c r="B297" s="55" t="n"/>
      <c r="C297" s="55" t="n"/>
      <c r="D297" s="56" t="n"/>
      <c r="E297" s="56" t="n"/>
    </row>
    <row r="298">
      <c r="A298" s="54" t="n"/>
      <c r="B298" s="55" t="n"/>
      <c r="C298" s="55" t="n"/>
      <c r="D298" s="56" t="n"/>
      <c r="E298" s="56" t="n"/>
    </row>
    <row r="299">
      <c r="A299" s="54" t="n"/>
      <c r="B299" s="55" t="n"/>
      <c r="C299" s="55" t="n"/>
      <c r="D299" s="56" t="n"/>
      <c r="E299" s="56" t="n"/>
    </row>
    <row r="300">
      <c r="A300" s="54" t="n"/>
      <c r="B300" s="55" t="n"/>
      <c r="C300" s="55" t="n"/>
      <c r="D300" s="56" t="n"/>
      <c r="E300" s="56" t="n"/>
    </row>
    <row r="301">
      <c r="A301" s="54" t="n"/>
      <c r="B301" s="55" t="n"/>
      <c r="C301" s="55" t="n"/>
      <c r="D301" s="56" t="n"/>
      <c r="E301" s="56" t="n"/>
    </row>
    <row r="302">
      <c r="A302" s="54" t="n"/>
      <c r="B302" s="55" t="n"/>
      <c r="C302" s="55" t="n"/>
      <c r="D302" s="56" t="n"/>
      <c r="E302" s="56" t="n"/>
    </row>
    <row r="303">
      <c r="A303" s="54" t="n"/>
      <c r="B303" s="55" t="n"/>
      <c r="C303" s="55" t="n"/>
      <c r="D303" s="56" t="n"/>
      <c r="E303" s="56" t="n"/>
    </row>
    <row r="304">
      <c r="A304" s="54" t="n"/>
      <c r="B304" s="55" t="n"/>
      <c r="C304" s="55" t="n"/>
      <c r="D304" s="56" t="n"/>
      <c r="E304" s="56" t="n"/>
    </row>
    <row r="305">
      <c r="A305" s="54" t="n"/>
      <c r="B305" s="55" t="n"/>
      <c r="C305" s="55" t="n"/>
      <c r="D305" s="56" t="n"/>
      <c r="E305" s="56" t="n"/>
    </row>
    <row r="306">
      <c r="A306" s="54" t="n"/>
      <c r="B306" s="55" t="n"/>
      <c r="C306" s="55" t="n"/>
      <c r="D306" s="56" t="n"/>
      <c r="E306" s="56" t="n"/>
    </row>
    <row r="307">
      <c r="A307" s="54" t="n"/>
      <c r="B307" s="55" t="n"/>
      <c r="C307" s="55" t="n"/>
      <c r="D307" s="56" t="n"/>
      <c r="E307" s="56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 password="E778"/>
  <mergeCells count="2">
    <mergeCell ref="A3:E4"/>
    <mergeCell ref="A1:E2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A78BFA"/>
    <outlinePr summaryBelow="1" summaryRight="1"/>
    <pageSetUpPr fitToPage="1"/>
  </sheetPr>
  <dimension ref="A1:D307"/>
  <sheetViews>
    <sheetView showGridLines="0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14" customWidth="1" min="3" max="3"/>
    <col width="26" customWidth="1" min="4" max="4"/>
  </cols>
  <sheetData>
    <row r="1">
      <c r="A1" s="46">
        <f>"KEYONE  /  "&amp;Lang!$B$87</f>
        <v/>
      </c>
    </row>
    <row r="2"/>
    <row r="3" ht="18" customHeight="1">
      <c r="A3" s="47">
        <f>Lang!$B$88</f>
        <v/>
      </c>
    </row>
    <row r="4" ht="18" customHeight="1"/>
    <row r="5" ht="24" customHeight="1">
      <c r="A5" s="7">
        <f>HYPERLINK("#'START'!A1",Lang!$B$2)</f>
        <v/>
      </c>
      <c r="B5" s="7">
        <f>HYPERLINK("#'Dashboard'!A1",Lang!$B$3)</f>
        <v/>
      </c>
      <c r="C5" s="7">
        <f>HYPERLINK("#'Settings'!A1",Lang!$B$4)</f>
        <v/>
      </c>
      <c r="D5" s="1" t="n"/>
    </row>
    <row r="6">
      <c r="A6" s="1" t="n"/>
      <c r="B6" s="1" t="n"/>
      <c r="C6" s="1" t="n"/>
      <c r="D6" s="1" t="n"/>
    </row>
    <row r="7" ht="30" customHeight="1">
      <c r="A7" s="48">
        <f>Lang!$B$89</f>
        <v/>
      </c>
      <c r="B7" s="48">
        <f>Lang!$B$35</f>
        <v/>
      </c>
      <c r="C7" s="48">
        <f>Lang!$B$90</f>
        <v/>
      </c>
      <c r="D7" s="48">
        <f>Lang!$B$91</f>
        <v/>
      </c>
    </row>
    <row r="8">
      <c r="A8" s="57" t="n">
        <v>46023</v>
      </c>
      <c r="B8" s="50" t="inlineStr">
        <is>
          <t>Own shop</t>
        </is>
      </c>
      <c r="C8" s="58" t="n">
        <v>1073.81</v>
      </c>
      <c r="D8" s="50" t="inlineStr">
        <is>
          <t>Google + Meta</t>
        </is>
      </c>
    </row>
    <row r="9">
      <c r="A9" s="57" t="n">
        <v>46023</v>
      </c>
      <c r="B9" s="50" t="inlineStr">
        <is>
          <t>Amazon</t>
        </is>
      </c>
      <c r="C9" s="58" t="n">
        <v>655.04</v>
      </c>
      <c r="D9" s="50" t="inlineStr">
        <is>
          <t>Sponsored Products</t>
        </is>
      </c>
    </row>
    <row r="10">
      <c r="A10" s="57" t="n">
        <v>46023</v>
      </c>
      <c r="B10" s="50" t="inlineStr">
        <is>
          <t>eBay</t>
        </is>
      </c>
      <c r="C10" s="58" t="n">
        <v>44.43</v>
      </c>
      <c r="D10" s="50" t="inlineStr">
        <is>
          <t>Promoted listings</t>
        </is>
      </c>
    </row>
    <row r="11">
      <c r="A11" s="57" t="n">
        <v>46023</v>
      </c>
      <c r="B11" s="50" t="inlineStr">
        <is>
          <t>Etsy</t>
        </is>
      </c>
      <c r="C11" s="58" t="n">
        <v>82.36</v>
      </c>
      <c r="D11" s="50" t="inlineStr">
        <is>
          <t>Etsy Ads</t>
        </is>
      </c>
    </row>
    <row r="12">
      <c r="A12" s="57" t="n">
        <v>46054</v>
      </c>
      <c r="B12" s="50" t="inlineStr">
        <is>
          <t>Own shop</t>
        </is>
      </c>
      <c r="C12" s="58" t="n">
        <v>712.16</v>
      </c>
      <c r="D12" s="50" t="inlineStr">
        <is>
          <t>Google + Meta</t>
        </is>
      </c>
    </row>
    <row r="13">
      <c r="A13" s="57" t="n">
        <v>46054</v>
      </c>
      <c r="B13" s="50" t="inlineStr">
        <is>
          <t>Amazon</t>
        </is>
      </c>
      <c r="C13" s="58" t="n">
        <v>570.9299999999999</v>
      </c>
      <c r="D13" s="50" t="inlineStr">
        <is>
          <t>Sponsored Products</t>
        </is>
      </c>
    </row>
    <row r="14">
      <c r="A14" s="57" t="n">
        <v>46054</v>
      </c>
      <c r="B14" s="50" t="inlineStr">
        <is>
          <t>eBay</t>
        </is>
      </c>
      <c r="C14" s="58" t="n">
        <v>47.79</v>
      </c>
      <c r="D14" s="50" t="inlineStr">
        <is>
          <t>Promoted listings</t>
        </is>
      </c>
    </row>
    <row r="15">
      <c r="A15" s="57" t="n">
        <v>46054</v>
      </c>
      <c r="B15" s="50" t="inlineStr">
        <is>
          <t>Etsy</t>
        </is>
      </c>
      <c r="C15" s="58" t="n">
        <v>79.12</v>
      </c>
      <c r="D15" s="50" t="inlineStr">
        <is>
          <t>Etsy Ads</t>
        </is>
      </c>
    </row>
    <row r="16">
      <c r="A16" s="57" t="n">
        <v>46082</v>
      </c>
      <c r="B16" s="50" t="inlineStr">
        <is>
          <t>Own shop</t>
        </is>
      </c>
      <c r="C16" s="58" t="n">
        <v>1225.43</v>
      </c>
      <c r="D16" s="50" t="inlineStr">
        <is>
          <t>Google + Meta</t>
        </is>
      </c>
    </row>
    <row r="17">
      <c r="A17" s="57" t="n">
        <v>46082</v>
      </c>
      <c r="B17" s="50" t="inlineStr">
        <is>
          <t>Amazon</t>
        </is>
      </c>
      <c r="C17" s="58" t="n">
        <v>527.96</v>
      </c>
      <c r="D17" s="50" t="inlineStr">
        <is>
          <t>Sponsored Products</t>
        </is>
      </c>
    </row>
    <row r="18">
      <c r="A18" s="57" t="n">
        <v>46082</v>
      </c>
      <c r="B18" s="50" t="inlineStr">
        <is>
          <t>eBay</t>
        </is>
      </c>
      <c r="C18" s="58" t="n">
        <v>65.09</v>
      </c>
      <c r="D18" s="50" t="inlineStr">
        <is>
          <t>Promoted listings</t>
        </is>
      </c>
    </row>
    <row r="19">
      <c r="A19" s="57" t="n">
        <v>46082</v>
      </c>
      <c r="B19" s="50" t="inlineStr">
        <is>
          <t>Etsy</t>
        </is>
      </c>
      <c r="C19" s="58" t="n">
        <v>100.67</v>
      </c>
      <c r="D19" s="50" t="inlineStr">
        <is>
          <t>Etsy Ads</t>
        </is>
      </c>
    </row>
    <row r="20">
      <c r="A20" s="57" t="n">
        <v>46113</v>
      </c>
      <c r="B20" s="50" t="inlineStr">
        <is>
          <t>Own shop</t>
        </is>
      </c>
      <c r="C20" s="58" t="n">
        <v>1063.23</v>
      </c>
      <c r="D20" s="50" t="inlineStr">
        <is>
          <t>Google + Meta</t>
        </is>
      </c>
    </row>
    <row r="21">
      <c r="A21" s="57" t="n">
        <v>46113</v>
      </c>
      <c r="B21" s="50" t="inlineStr">
        <is>
          <t>Amazon</t>
        </is>
      </c>
      <c r="C21" s="58" t="n">
        <v>897.33</v>
      </c>
      <c r="D21" s="50" t="inlineStr">
        <is>
          <t>Sponsored Products</t>
        </is>
      </c>
    </row>
    <row r="22">
      <c r="A22" s="57" t="n">
        <v>46113</v>
      </c>
      <c r="B22" s="50" t="inlineStr">
        <is>
          <t>eBay</t>
        </is>
      </c>
      <c r="C22" s="58" t="n">
        <v>48.66</v>
      </c>
      <c r="D22" s="50" t="inlineStr">
        <is>
          <t>Promoted listings</t>
        </is>
      </c>
    </row>
    <row r="23">
      <c r="A23" s="57" t="n">
        <v>46113</v>
      </c>
      <c r="B23" s="50" t="inlineStr">
        <is>
          <t>Etsy</t>
        </is>
      </c>
      <c r="C23" s="58" t="n">
        <v>100.96</v>
      </c>
      <c r="D23" s="50" t="inlineStr">
        <is>
          <t>Etsy Ads</t>
        </is>
      </c>
    </row>
    <row r="24">
      <c r="A24" s="57" t="n">
        <v>46143</v>
      </c>
      <c r="B24" s="50" t="inlineStr">
        <is>
          <t>Own shop</t>
        </is>
      </c>
      <c r="C24" s="58" t="n">
        <v>976.24</v>
      </c>
      <c r="D24" s="50" t="inlineStr">
        <is>
          <t>Google + Meta</t>
        </is>
      </c>
    </row>
    <row r="25">
      <c r="A25" s="57" t="n">
        <v>46143</v>
      </c>
      <c r="B25" s="50" t="inlineStr">
        <is>
          <t>Amazon</t>
        </is>
      </c>
      <c r="C25" s="58" t="n">
        <v>598.0700000000001</v>
      </c>
      <c r="D25" s="50" t="inlineStr">
        <is>
          <t>Sponsored Products</t>
        </is>
      </c>
    </row>
    <row r="26">
      <c r="A26" s="57" t="n">
        <v>46143</v>
      </c>
      <c r="B26" s="50" t="inlineStr">
        <is>
          <t>eBay</t>
        </is>
      </c>
      <c r="C26" s="58" t="n">
        <v>69.52</v>
      </c>
      <c r="D26" s="50" t="inlineStr">
        <is>
          <t>Promoted listings</t>
        </is>
      </c>
    </row>
    <row r="27">
      <c r="A27" s="57" t="n">
        <v>46143</v>
      </c>
      <c r="B27" s="50" t="inlineStr">
        <is>
          <t>Etsy</t>
        </is>
      </c>
      <c r="C27" s="58" t="n">
        <v>89.93000000000001</v>
      </c>
      <c r="D27" s="50" t="inlineStr">
        <is>
          <t>Etsy Ads</t>
        </is>
      </c>
    </row>
    <row r="28">
      <c r="A28" s="57" t="n">
        <v>46174</v>
      </c>
      <c r="B28" s="50" t="inlineStr">
        <is>
          <t>Own shop</t>
        </is>
      </c>
      <c r="C28" s="58" t="n">
        <v>1018.58</v>
      </c>
      <c r="D28" s="50" t="inlineStr">
        <is>
          <t>Google + Meta</t>
        </is>
      </c>
    </row>
    <row r="29">
      <c r="A29" s="57" t="n">
        <v>46174</v>
      </c>
      <c r="B29" s="50" t="inlineStr">
        <is>
          <t>Amazon</t>
        </is>
      </c>
      <c r="C29" s="58" t="n">
        <v>620.38</v>
      </c>
      <c r="D29" s="50" t="inlineStr">
        <is>
          <t>Sponsored Products</t>
        </is>
      </c>
    </row>
    <row r="30">
      <c r="A30" s="57" t="n">
        <v>46174</v>
      </c>
      <c r="B30" s="50" t="inlineStr">
        <is>
          <t>eBay</t>
        </is>
      </c>
      <c r="C30" s="58" t="n">
        <v>46.23</v>
      </c>
      <c r="D30" s="50" t="inlineStr">
        <is>
          <t>Promoted listings</t>
        </is>
      </c>
    </row>
    <row r="31">
      <c r="A31" s="57" t="n">
        <v>46174</v>
      </c>
      <c r="B31" s="50" t="inlineStr">
        <is>
          <t>Etsy</t>
        </is>
      </c>
      <c r="C31" s="58" t="n">
        <v>101.87</v>
      </c>
      <c r="D31" s="50" t="inlineStr">
        <is>
          <t>Etsy Ads</t>
        </is>
      </c>
    </row>
    <row r="32">
      <c r="A32" s="57" t="n">
        <v>46204</v>
      </c>
      <c r="B32" s="50" t="inlineStr">
        <is>
          <t>Own shop</t>
        </is>
      </c>
      <c r="C32" s="58" t="n">
        <v>900.83</v>
      </c>
      <c r="D32" s="50" t="inlineStr">
        <is>
          <t>Google + Meta</t>
        </is>
      </c>
    </row>
    <row r="33">
      <c r="A33" s="57" t="n">
        <v>46204</v>
      </c>
      <c r="B33" s="50" t="inlineStr">
        <is>
          <t>Amazon</t>
        </is>
      </c>
      <c r="C33" s="58" t="n">
        <v>616.13</v>
      </c>
      <c r="D33" s="50" t="inlineStr">
        <is>
          <t>Sponsored Products</t>
        </is>
      </c>
    </row>
    <row r="34">
      <c r="A34" s="57" t="n">
        <v>46204</v>
      </c>
      <c r="B34" s="50" t="inlineStr">
        <is>
          <t>eBay</t>
        </is>
      </c>
      <c r="C34" s="58" t="n">
        <v>56.54</v>
      </c>
      <c r="D34" s="50" t="inlineStr">
        <is>
          <t>Promoted listings</t>
        </is>
      </c>
    </row>
    <row r="35">
      <c r="A35" s="57" t="n">
        <v>46204</v>
      </c>
      <c r="B35" s="50" t="inlineStr">
        <is>
          <t>Etsy</t>
        </is>
      </c>
      <c r="C35" s="58" t="n">
        <v>82.8</v>
      </c>
      <c r="D35" s="50" t="inlineStr">
        <is>
          <t>Etsy Ads</t>
        </is>
      </c>
    </row>
    <row r="36">
      <c r="A36" s="57" t="n">
        <v>46235</v>
      </c>
      <c r="B36" s="50" t="inlineStr">
        <is>
          <t>Own shop</t>
        </is>
      </c>
      <c r="C36" s="58" t="n">
        <v>876.16</v>
      </c>
      <c r="D36" s="50" t="inlineStr">
        <is>
          <t>Google + Meta</t>
        </is>
      </c>
    </row>
    <row r="37">
      <c r="A37" s="57" t="n">
        <v>46235</v>
      </c>
      <c r="B37" s="50" t="inlineStr">
        <is>
          <t>Amazon</t>
        </is>
      </c>
      <c r="C37" s="58" t="n">
        <v>597.47</v>
      </c>
      <c r="D37" s="50" t="inlineStr">
        <is>
          <t>Sponsored Products</t>
        </is>
      </c>
    </row>
    <row r="38">
      <c r="A38" s="57" t="n">
        <v>46235</v>
      </c>
      <c r="B38" s="50" t="inlineStr">
        <is>
          <t>eBay</t>
        </is>
      </c>
      <c r="C38" s="58" t="n">
        <v>59.97</v>
      </c>
      <c r="D38" s="50" t="inlineStr">
        <is>
          <t>Promoted listings</t>
        </is>
      </c>
    </row>
    <row r="39">
      <c r="A39" s="57" t="n">
        <v>46235</v>
      </c>
      <c r="B39" s="50" t="inlineStr">
        <is>
          <t>Etsy</t>
        </is>
      </c>
      <c r="C39" s="58" t="n">
        <v>115.72</v>
      </c>
      <c r="D39" s="50" t="inlineStr">
        <is>
          <t>Etsy Ads</t>
        </is>
      </c>
    </row>
    <row r="40">
      <c r="A40" s="57" t="n">
        <v>46266</v>
      </c>
      <c r="B40" s="50" t="inlineStr">
        <is>
          <t>Own shop</t>
        </is>
      </c>
      <c r="C40" s="58" t="n">
        <v>1024.14</v>
      </c>
      <c r="D40" s="50" t="inlineStr">
        <is>
          <t>Google + Meta</t>
        </is>
      </c>
    </row>
    <row r="41">
      <c r="A41" s="57" t="n">
        <v>46266</v>
      </c>
      <c r="B41" s="50" t="inlineStr">
        <is>
          <t>Amazon</t>
        </is>
      </c>
      <c r="C41" s="58" t="n">
        <v>867.53</v>
      </c>
      <c r="D41" s="50" t="inlineStr">
        <is>
          <t>Sponsored Products</t>
        </is>
      </c>
    </row>
    <row r="42">
      <c r="A42" s="57" t="n">
        <v>46266</v>
      </c>
      <c r="B42" s="50" t="inlineStr">
        <is>
          <t>eBay</t>
        </is>
      </c>
      <c r="C42" s="58" t="n">
        <v>52.33</v>
      </c>
      <c r="D42" s="50" t="inlineStr">
        <is>
          <t>Promoted listings</t>
        </is>
      </c>
    </row>
    <row r="43">
      <c r="A43" s="57" t="n">
        <v>46266</v>
      </c>
      <c r="B43" s="50" t="inlineStr">
        <is>
          <t>Etsy</t>
        </is>
      </c>
      <c r="C43" s="58" t="n">
        <v>91.77</v>
      </c>
      <c r="D43" s="50" t="inlineStr">
        <is>
          <t>Etsy Ads</t>
        </is>
      </c>
    </row>
    <row r="44">
      <c r="A44" s="57" t="n">
        <v>46296</v>
      </c>
      <c r="B44" s="50" t="inlineStr">
        <is>
          <t>Own shop</t>
        </is>
      </c>
      <c r="C44" s="58" t="n">
        <v>709.52</v>
      </c>
      <c r="D44" s="50" t="inlineStr">
        <is>
          <t>Google + Meta</t>
        </is>
      </c>
    </row>
    <row r="45">
      <c r="A45" s="57" t="n">
        <v>46296</v>
      </c>
      <c r="B45" s="50" t="inlineStr">
        <is>
          <t>Amazon</t>
        </is>
      </c>
      <c r="C45" s="58" t="n">
        <v>373.36</v>
      </c>
      <c r="D45" s="50" t="inlineStr">
        <is>
          <t>Sponsored Products</t>
        </is>
      </c>
    </row>
    <row r="46">
      <c r="A46" s="57" t="n">
        <v>46296</v>
      </c>
      <c r="B46" s="50" t="inlineStr">
        <is>
          <t>eBay</t>
        </is>
      </c>
      <c r="C46" s="58" t="n">
        <v>35.33</v>
      </c>
      <c r="D46" s="50" t="inlineStr">
        <is>
          <t>Promoted listings</t>
        </is>
      </c>
    </row>
    <row r="47">
      <c r="A47" s="57" t="n">
        <v>46296</v>
      </c>
      <c r="B47" s="50" t="inlineStr">
        <is>
          <t>Etsy</t>
        </is>
      </c>
      <c r="C47" s="58" t="n">
        <v>55.87</v>
      </c>
      <c r="D47" s="50" t="inlineStr">
        <is>
          <t>Etsy Ads</t>
        </is>
      </c>
    </row>
    <row r="48">
      <c r="A48" s="57" t="n"/>
      <c r="B48" s="50" t="n"/>
      <c r="C48" s="58" t="n"/>
      <c r="D48" s="50" t="n"/>
    </row>
    <row r="49">
      <c r="A49" s="57" t="n"/>
      <c r="B49" s="50" t="n"/>
      <c r="C49" s="58" t="n"/>
      <c r="D49" s="50" t="n"/>
    </row>
    <row r="50">
      <c r="A50" s="57" t="n"/>
      <c r="B50" s="50" t="n"/>
      <c r="C50" s="58" t="n"/>
      <c r="D50" s="50" t="n"/>
    </row>
    <row r="51">
      <c r="A51" s="57" t="n"/>
      <c r="B51" s="50" t="n"/>
      <c r="C51" s="58" t="n"/>
      <c r="D51" s="50" t="n"/>
    </row>
    <row r="52">
      <c r="A52" s="57" t="n"/>
      <c r="B52" s="50" t="n"/>
      <c r="C52" s="58" t="n"/>
      <c r="D52" s="50" t="n"/>
    </row>
    <row r="53">
      <c r="A53" s="57" t="n"/>
      <c r="B53" s="50" t="n"/>
      <c r="C53" s="58" t="n"/>
      <c r="D53" s="50" t="n"/>
    </row>
    <row r="54">
      <c r="A54" s="57" t="n"/>
      <c r="B54" s="50" t="n"/>
      <c r="C54" s="58" t="n"/>
      <c r="D54" s="50" t="n"/>
    </row>
    <row r="55">
      <c r="A55" s="57" t="n"/>
      <c r="B55" s="50" t="n"/>
      <c r="C55" s="58" t="n"/>
      <c r="D55" s="50" t="n"/>
    </row>
    <row r="56">
      <c r="A56" s="57" t="n"/>
      <c r="B56" s="50" t="n"/>
      <c r="C56" s="58" t="n"/>
      <c r="D56" s="50" t="n"/>
    </row>
    <row r="57">
      <c r="A57" s="57" t="n"/>
      <c r="B57" s="50" t="n"/>
      <c r="C57" s="58" t="n"/>
      <c r="D57" s="50" t="n"/>
    </row>
    <row r="58">
      <c r="A58" s="57" t="n"/>
      <c r="B58" s="50" t="n"/>
      <c r="C58" s="58" t="n"/>
      <c r="D58" s="50" t="n"/>
    </row>
    <row r="59">
      <c r="A59" s="57" t="n"/>
      <c r="B59" s="50" t="n"/>
      <c r="C59" s="58" t="n"/>
      <c r="D59" s="50" t="n"/>
    </row>
    <row r="60">
      <c r="A60" s="57" t="n"/>
      <c r="B60" s="50" t="n"/>
      <c r="C60" s="58" t="n"/>
      <c r="D60" s="50" t="n"/>
    </row>
    <row r="61">
      <c r="A61" s="57" t="n"/>
      <c r="B61" s="50" t="n"/>
      <c r="C61" s="58" t="n"/>
      <c r="D61" s="50" t="n"/>
    </row>
    <row r="62">
      <c r="A62" s="57" t="n"/>
      <c r="B62" s="50" t="n"/>
      <c r="C62" s="58" t="n"/>
      <c r="D62" s="50" t="n"/>
    </row>
    <row r="63">
      <c r="A63" s="57" t="n"/>
      <c r="B63" s="50" t="n"/>
      <c r="C63" s="58" t="n"/>
      <c r="D63" s="50" t="n"/>
    </row>
    <row r="64">
      <c r="A64" s="57" t="n"/>
      <c r="B64" s="50" t="n"/>
      <c r="C64" s="58" t="n"/>
      <c r="D64" s="50" t="n"/>
    </row>
    <row r="65">
      <c r="A65" s="57" t="n"/>
      <c r="B65" s="50" t="n"/>
      <c r="C65" s="58" t="n"/>
      <c r="D65" s="50" t="n"/>
    </row>
    <row r="66">
      <c r="A66" s="57" t="n"/>
      <c r="B66" s="50" t="n"/>
      <c r="C66" s="58" t="n"/>
      <c r="D66" s="50" t="n"/>
    </row>
    <row r="67">
      <c r="A67" s="57" t="n"/>
      <c r="B67" s="50" t="n"/>
      <c r="C67" s="58" t="n"/>
      <c r="D67" s="50" t="n"/>
    </row>
    <row r="68">
      <c r="A68" s="57" t="n"/>
      <c r="B68" s="50" t="n"/>
      <c r="C68" s="58" t="n"/>
      <c r="D68" s="50" t="n"/>
    </row>
    <row r="69">
      <c r="A69" s="57" t="n"/>
      <c r="B69" s="50" t="n"/>
      <c r="C69" s="58" t="n"/>
      <c r="D69" s="50" t="n"/>
    </row>
    <row r="70">
      <c r="A70" s="57" t="n"/>
      <c r="B70" s="50" t="n"/>
      <c r="C70" s="58" t="n"/>
      <c r="D70" s="50" t="n"/>
    </row>
    <row r="71">
      <c r="A71" s="57" t="n"/>
      <c r="B71" s="50" t="n"/>
      <c r="C71" s="58" t="n"/>
      <c r="D71" s="50" t="n"/>
    </row>
    <row r="72">
      <c r="A72" s="57" t="n"/>
      <c r="B72" s="50" t="n"/>
      <c r="C72" s="58" t="n"/>
      <c r="D72" s="50" t="n"/>
    </row>
    <row r="73">
      <c r="A73" s="57" t="n"/>
      <c r="B73" s="50" t="n"/>
      <c r="C73" s="58" t="n"/>
      <c r="D73" s="50" t="n"/>
    </row>
    <row r="74">
      <c r="A74" s="57" t="n"/>
      <c r="B74" s="50" t="n"/>
      <c r="C74" s="58" t="n"/>
      <c r="D74" s="50" t="n"/>
    </row>
    <row r="75">
      <c r="A75" s="57" t="n"/>
      <c r="B75" s="50" t="n"/>
      <c r="C75" s="58" t="n"/>
      <c r="D75" s="50" t="n"/>
    </row>
    <row r="76">
      <c r="A76" s="57" t="n"/>
      <c r="B76" s="50" t="n"/>
      <c r="C76" s="58" t="n"/>
      <c r="D76" s="50" t="n"/>
    </row>
    <row r="77">
      <c r="A77" s="57" t="n"/>
      <c r="B77" s="50" t="n"/>
      <c r="C77" s="58" t="n"/>
      <c r="D77" s="50" t="n"/>
    </row>
    <row r="78">
      <c r="A78" s="57" t="n"/>
      <c r="B78" s="50" t="n"/>
      <c r="C78" s="58" t="n"/>
      <c r="D78" s="50" t="n"/>
    </row>
    <row r="79">
      <c r="A79" s="57" t="n"/>
      <c r="B79" s="50" t="n"/>
      <c r="C79" s="58" t="n"/>
      <c r="D79" s="50" t="n"/>
    </row>
    <row r="80">
      <c r="A80" s="57" t="n"/>
      <c r="B80" s="50" t="n"/>
      <c r="C80" s="58" t="n"/>
      <c r="D80" s="50" t="n"/>
    </row>
    <row r="81">
      <c r="A81" s="57" t="n"/>
      <c r="B81" s="50" t="n"/>
      <c r="C81" s="58" t="n"/>
      <c r="D81" s="50" t="n"/>
    </row>
    <row r="82">
      <c r="A82" s="57" t="n"/>
      <c r="B82" s="50" t="n"/>
      <c r="C82" s="58" t="n"/>
      <c r="D82" s="50" t="n"/>
    </row>
    <row r="83">
      <c r="A83" s="57" t="n"/>
      <c r="B83" s="50" t="n"/>
      <c r="C83" s="58" t="n"/>
      <c r="D83" s="50" t="n"/>
    </row>
    <row r="84">
      <c r="A84" s="57" t="n"/>
      <c r="B84" s="50" t="n"/>
      <c r="C84" s="58" t="n"/>
      <c r="D84" s="50" t="n"/>
    </row>
    <row r="85">
      <c r="A85" s="57" t="n"/>
      <c r="B85" s="50" t="n"/>
      <c r="C85" s="58" t="n"/>
      <c r="D85" s="50" t="n"/>
    </row>
    <row r="86">
      <c r="A86" s="57" t="n"/>
      <c r="B86" s="50" t="n"/>
      <c r="C86" s="58" t="n"/>
      <c r="D86" s="50" t="n"/>
    </row>
    <row r="87">
      <c r="A87" s="57" t="n"/>
      <c r="B87" s="50" t="n"/>
      <c r="C87" s="58" t="n"/>
      <c r="D87" s="50" t="n"/>
    </row>
    <row r="88">
      <c r="A88" s="57" t="n"/>
      <c r="B88" s="50" t="n"/>
      <c r="C88" s="58" t="n"/>
      <c r="D88" s="50" t="n"/>
    </row>
    <row r="89">
      <c r="A89" s="57" t="n"/>
      <c r="B89" s="50" t="n"/>
      <c r="C89" s="58" t="n"/>
      <c r="D89" s="50" t="n"/>
    </row>
    <row r="90">
      <c r="A90" s="57" t="n"/>
      <c r="B90" s="50" t="n"/>
      <c r="C90" s="58" t="n"/>
      <c r="D90" s="50" t="n"/>
    </row>
    <row r="91">
      <c r="A91" s="57" t="n"/>
      <c r="B91" s="50" t="n"/>
      <c r="C91" s="58" t="n"/>
      <c r="D91" s="50" t="n"/>
    </row>
    <row r="92">
      <c r="A92" s="57" t="n"/>
      <c r="B92" s="50" t="n"/>
      <c r="C92" s="58" t="n"/>
      <c r="D92" s="50" t="n"/>
    </row>
    <row r="93">
      <c r="A93" s="57" t="n"/>
      <c r="B93" s="50" t="n"/>
      <c r="C93" s="58" t="n"/>
      <c r="D93" s="50" t="n"/>
    </row>
    <row r="94">
      <c r="A94" s="57" t="n"/>
      <c r="B94" s="50" t="n"/>
      <c r="C94" s="58" t="n"/>
      <c r="D94" s="50" t="n"/>
    </row>
    <row r="95">
      <c r="A95" s="57" t="n"/>
      <c r="B95" s="50" t="n"/>
      <c r="C95" s="58" t="n"/>
      <c r="D95" s="50" t="n"/>
    </row>
    <row r="96">
      <c r="A96" s="57" t="n"/>
      <c r="B96" s="50" t="n"/>
      <c r="C96" s="58" t="n"/>
      <c r="D96" s="50" t="n"/>
    </row>
    <row r="97">
      <c r="A97" s="57" t="n"/>
      <c r="B97" s="50" t="n"/>
      <c r="C97" s="58" t="n"/>
      <c r="D97" s="50" t="n"/>
    </row>
    <row r="98">
      <c r="A98" s="57" t="n"/>
      <c r="B98" s="50" t="n"/>
      <c r="C98" s="58" t="n"/>
      <c r="D98" s="50" t="n"/>
    </row>
    <row r="99">
      <c r="A99" s="57" t="n"/>
      <c r="B99" s="50" t="n"/>
      <c r="C99" s="58" t="n"/>
      <c r="D99" s="50" t="n"/>
    </row>
    <row r="100">
      <c r="A100" s="57" t="n"/>
      <c r="B100" s="50" t="n"/>
      <c r="C100" s="58" t="n"/>
      <c r="D100" s="50" t="n"/>
    </row>
    <row r="101">
      <c r="A101" s="57" t="n"/>
      <c r="B101" s="50" t="n"/>
      <c r="C101" s="58" t="n"/>
      <c r="D101" s="50" t="n"/>
    </row>
    <row r="102">
      <c r="A102" s="57" t="n"/>
      <c r="B102" s="50" t="n"/>
      <c r="C102" s="58" t="n"/>
      <c r="D102" s="50" t="n"/>
    </row>
    <row r="103">
      <c r="A103" s="57" t="n"/>
      <c r="B103" s="50" t="n"/>
      <c r="C103" s="58" t="n"/>
      <c r="D103" s="50" t="n"/>
    </row>
    <row r="104">
      <c r="A104" s="57" t="n"/>
      <c r="B104" s="50" t="n"/>
      <c r="C104" s="58" t="n"/>
      <c r="D104" s="50" t="n"/>
    </row>
    <row r="105">
      <c r="A105" s="57" t="n"/>
      <c r="B105" s="50" t="n"/>
      <c r="C105" s="58" t="n"/>
      <c r="D105" s="50" t="n"/>
    </row>
    <row r="106">
      <c r="A106" s="57" t="n"/>
      <c r="B106" s="50" t="n"/>
      <c r="C106" s="58" t="n"/>
      <c r="D106" s="50" t="n"/>
    </row>
    <row r="107">
      <c r="A107" s="57" t="n"/>
      <c r="B107" s="50" t="n"/>
      <c r="C107" s="58" t="n"/>
      <c r="D107" s="50" t="n"/>
    </row>
    <row r="108">
      <c r="A108" s="57" t="n"/>
      <c r="B108" s="50" t="n"/>
      <c r="C108" s="58" t="n"/>
      <c r="D108" s="50" t="n"/>
    </row>
    <row r="109">
      <c r="A109" s="57" t="n"/>
      <c r="B109" s="50" t="n"/>
      <c r="C109" s="58" t="n"/>
      <c r="D109" s="50" t="n"/>
    </row>
    <row r="110">
      <c r="A110" s="57" t="n"/>
      <c r="B110" s="50" t="n"/>
      <c r="C110" s="58" t="n"/>
      <c r="D110" s="50" t="n"/>
    </row>
    <row r="111">
      <c r="A111" s="57" t="n"/>
      <c r="B111" s="50" t="n"/>
      <c r="C111" s="58" t="n"/>
      <c r="D111" s="50" t="n"/>
    </row>
    <row r="112">
      <c r="A112" s="57" t="n"/>
      <c r="B112" s="50" t="n"/>
      <c r="C112" s="58" t="n"/>
      <c r="D112" s="50" t="n"/>
    </row>
    <row r="113">
      <c r="A113" s="57" t="n"/>
      <c r="B113" s="50" t="n"/>
      <c r="C113" s="58" t="n"/>
      <c r="D113" s="50" t="n"/>
    </row>
    <row r="114">
      <c r="A114" s="57" t="n"/>
      <c r="B114" s="50" t="n"/>
      <c r="C114" s="58" t="n"/>
      <c r="D114" s="50" t="n"/>
    </row>
    <row r="115">
      <c r="A115" s="57" t="n"/>
      <c r="B115" s="50" t="n"/>
      <c r="C115" s="58" t="n"/>
      <c r="D115" s="50" t="n"/>
    </row>
    <row r="116">
      <c r="A116" s="57" t="n"/>
      <c r="B116" s="50" t="n"/>
      <c r="C116" s="58" t="n"/>
      <c r="D116" s="50" t="n"/>
    </row>
    <row r="117">
      <c r="A117" s="57" t="n"/>
      <c r="B117" s="50" t="n"/>
      <c r="C117" s="58" t="n"/>
      <c r="D117" s="50" t="n"/>
    </row>
    <row r="118">
      <c r="A118" s="57" t="n"/>
      <c r="B118" s="50" t="n"/>
      <c r="C118" s="58" t="n"/>
      <c r="D118" s="50" t="n"/>
    </row>
    <row r="119">
      <c r="A119" s="57" t="n"/>
      <c r="B119" s="50" t="n"/>
      <c r="C119" s="58" t="n"/>
      <c r="D119" s="50" t="n"/>
    </row>
    <row r="120">
      <c r="A120" s="57" t="n"/>
      <c r="B120" s="50" t="n"/>
      <c r="C120" s="58" t="n"/>
      <c r="D120" s="50" t="n"/>
    </row>
    <row r="121">
      <c r="A121" s="57" t="n"/>
      <c r="B121" s="50" t="n"/>
      <c r="C121" s="58" t="n"/>
      <c r="D121" s="50" t="n"/>
    </row>
    <row r="122">
      <c r="A122" s="57" t="n"/>
      <c r="B122" s="50" t="n"/>
      <c r="C122" s="58" t="n"/>
      <c r="D122" s="50" t="n"/>
    </row>
    <row r="123">
      <c r="A123" s="57" t="n"/>
      <c r="B123" s="50" t="n"/>
      <c r="C123" s="58" t="n"/>
      <c r="D123" s="50" t="n"/>
    </row>
    <row r="124">
      <c r="A124" s="57" t="n"/>
      <c r="B124" s="50" t="n"/>
      <c r="C124" s="58" t="n"/>
      <c r="D124" s="50" t="n"/>
    </row>
    <row r="125">
      <c r="A125" s="57" t="n"/>
      <c r="B125" s="50" t="n"/>
      <c r="C125" s="58" t="n"/>
      <c r="D125" s="50" t="n"/>
    </row>
    <row r="126">
      <c r="A126" s="57" t="n"/>
      <c r="B126" s="50" t="n"/>
      <c r="C126" s="58" t="n"/>
      <c r="D126" s="50" t="n"/>
    </row>
    <row r="127">
      <c r="A127" s="57" t="n"/>
      <c r="B127" s="50" t="n"/>
      <c r="C127" s="58" t="n"/>
      <c r="D127" s="50" t="n"/>
    </row>
    <row r="128">
      <c r="A128" s="57" t="n"/>
      <c r="B128" s="50" t="n"/>
      <c r="C128" s="58" t="n"/>
      <c r="D128" s="50" t="n"/>
    </row>
    <row r="129">
      <c r="A129" s="57" t="n"/>
      <c r="B129" s="50" t="n"/>
      <c r="C129" s="58" t="n"/>
      <c r="D129" s="50" t="n"/>
    </row>
    <row r="130">
      <c r="A130" s="57" t="n"/>
      <c r="B130" s="50" t="n"/>
      <c r="C130" s="58" t="n"/>
      <c r="D130" s="50" t="n"/>
    </row>
    <row r="131">
      <c r="A131" s="57" t="n"/>
      <c r="B131" s="50" t="n"/>
      <c r="C131" s="58" t="n"/>
      <c r="D131" s="50" t="n"/>
    </row>
    <row r="132">
      <c r="A132" s="57" t="n"/>
      <c r="B132" s="50" t="n"/>
      <c r="C132" s="58" t="n"/>
      <c r="D132" s="50" t="n"/>
    </row>
    <row r="133">
      <c r="A133" s="57" t="n"/>
      <c r="B133" s="50" t="n"/>
      <c r="C133" s="58" t="n"/>
      <c r="D133" s="50" t="n"/>
    </row>
    <row r="134">
      <c r="A134" s="57" t="n"/>
      <c r="B134" s="50" t="n"/>
      <c r="C134" s="58" t="n"/>
      <c r="D134" s="50" t="n"/>
    </row>
    <row r="135">
      <c r="A135" s="57" t="n"/>
      <c r="B135" s="50" t="n"/>
      <c r="C135" s="58" t="n"/>
      <c r="D135" s="50" t="n"/>
    </row>
    <row r="136">
      <c r="A136" s="57" t="n"/>
      <c r="B136" s="50" t="n"/>
      <c r="C136" s="58" t="n"/>
      <c r="D136" s="50" t="n"/>
    </row>
    <row r="137">
      <c r="A137" s="57" t="n"/>
      <c r="B137" s="50" t="n"/>
      <c r="C137" s="58" t="n"/>
      <c r="D137" s="50" t="n"/>
    </row>
    <row r="138">
      <c r="A138" s="57" t="n"/>
      <c r="B138" s="50" t="n"/>
      <c r="C138" s="58" t="n"/>
      <c r="D138" s="50" t="n"/>
    </row>
    <row r="139">
      <c r="A139" s="57" t="n"/>
      <c r="B139" s="50" t="n"/>
      <c r="C139" s="58" t="n"/>
      <c r="D139" s="50" t="n"/>
    </row>
    <row r="140">
      <c r="A140" s="57" t="n"/>
      <c r="B140" s="50" t="n"/>
      <c r="C140" s="58" t="n"/>
      <c r="D140" s="50" t="n"/>
    </row>
    <row r="141">
      <c r="A141" s="57" t="n"/>
      <c r="B141" s="50" t="n"/>
      <c r="C141" s="58" t="n"/>
      <c r="D141" s="50" t="n"/>
    </row>
    <row r="142">
      <c r="A142" s="57" t="n"/>
      <c r="B142" s="50" t="n"/>
      <c r="C142" s="58" t="n"/>
      <c r="D142" s="50" t="n"/>
    </row>
    <row r="143">
      <c r="A143" s="57" t="n"/>
      <c r="B143" s="50" t="n"/>
      <c r="C143" s="58" t="n"/>
      <c r="D143" s="50" t="n"/>
    </row>
    <row r="144">
      <c r="A144" s="57" t="n"/>
      <c r="B144" s="50" t="n"/>
      <c r="C144" s="58" t="n"/>
      <c r="D144" s="50" t="n"/>
    </row>
    <row r="145">
      <c r="A145" s="57" t="n"/>
      <c r="B145" s="50" t="n"/>
      <c r="C145" s="58" t="n"/>
      <c r="D145" s="50" t="n"/>
    </row>
    <row r="146">
      <c r="A146" s="57" t="n"/>
      <c r="B146" s="50" t="n"/>
      <c r="C146" s="58" t="n"/>
      <c r="D146" s="50" t="n"/>
    </row>
    <row r="147">
      <c r="A147" s="57" t="n"/>
      <c r="B147" s="50" t="n"/>
      <c r="C147" s="58" t="n"/>
      <c r="D147" s="50" t="n"/>
    </row>
    <row r="148">
      <c r="A148" s="57" t="n"/>
      <c r="B148" s="50" t="n"/>
      <c r="C148" s="58" t="n"/>
      <c r="D148" s="50" t="n"/>
    </row>
    <row r="149">
      <c r="A149" s="57" t="n"/>
      <c r="B149" s="50" t="n"/>
      <c r="C149" s="58" t="n"/>
      <c r="D149" s="50" t="n"/>
    </row>
    <row r="150">
      <c r="A150" s="57" t="n"/>
      <c r="B150" s="50" t="n"/>
      <c r="C150" s="58" t="n"/>
      <c r="D150" s="50" t="n"/>
    </row>
    <row r="151">
      <c r="A151" s="57" t="n"/>
      <c r="B151" s="50" t="n"/>
      <c r="C151" s="58" t="n"/>
      <c r="D151" s="50" t="n"/>
    </row>
    <row r="152">
      <c r="A152" s="57" t="n"/>
      <c r="B152" s="50" t="n"/>
      <c r="C152" s="58" t="n"/>
      <c r="D152" s="50" t="n"/>
    </row>
    <row r="153">
      <c r="A153" s="57" t="n"/>
      <c r="B153" s="50" t="n"/>
      <c r="C153" s="58" t="n"/>
      <c r="D153" s="50" t="n"/>
    </row>
    <row r="154">
      <c r="A154" s="57" t="n"/>
      <c r="B154" s="50" t="n"/>
      <c r="C154" s="58" t="n"/>
      <c r="D154" s="50" t="n"/>
    </row>
    <row r="155">
      <c r="A155" s="57" t="n"/>
      <c r="B155" s="50" t="n"/>
      <c r="C155" s="58" t="n"/>
      <c r="D155" s="50" t="n"/>
    </row>
    <row r="156">
      <c r="A156" s="57" t="n"/>
      <c r="B156" s="50" t="n"/>
      <c r="C156" s="58" t="n"/>
      <c r="D156" s="50" t="n"/>
    </row>
    <row r="157">
      <c r="A157" s="57" t="n"/>
      <c r="B157" s="50" t="n"/>
      <c r="C157" s="58" t="n"/>
      <c r="D157" s="50" t="n"/>
    </row>
    <row r="158">
      <c r="A158" s="57" t="n"/>
      <c r="B158" s="50" t="n"/>
      <c r="C158" s="58" t="n"/>
      <c r="D158" s="50" t="n"/>
    </row>
    <row r="159">
      <c r="A159" s="57" t="n"/>
      <c r="B159" s="50" t="n"/>
      <c r="C159" s="58" t="n"/>
      <c r="D159" s="50" t="n"/>
    </row>
    <row r="160">
      <c r="A160" s="57" t="n"/>
      <c r="B160" s="50" t="n"/>
      <c r="C160" s="58" t="n"/>
      <c r="D160" s="50" t="n"/>
    </row>
    <row r="161">
      <c r="A161" s="57" t="n"/>
      <c r="B161" s="50" t="n"/>
      <c r="C161" s="58" t="n"/>
      <c r="D161" s="50" t="n"/>
    </row>
    <row r="162">
      <c r="A162" s="57" t="n"/>
      <c r="B162" s="50" t="n"/>
      <c r="C162" s="58" t="n"/>
      <c r="D162" s="50" t="n"/>
    </row>
    <row r="163">
      <c r="A163" s="57" t="n"/>
      <c r="B163" s="50" t="n"/>
      <c r="C163" s="58" t="n"/>
      <c r="D163" s="50" t="n"/>
    </row>
    <row r="164">
      <c r="A164" s="57" t="n"/>
      <c r="B164" s="50" t="n"/>
      <c r="C164" s="58" t="n"/>
      <c r="D164" s="50" t="n"/>
    </row>
    <row r="165">
      <c r="A165" s="57" t="n"/>
      <c r="B165" s="50" t="n"/>
      <c r="C165" s="58" t="n"/>
      <c r="D165" s="50" t="n"/>
    </row>
    <row r="166">
      <c r="A166" s="57" t="n"/>
      <c r="B166" s="50" t="n"/>
      <c r="C166" s="58" t="n"/>
      <c r="D166" s="50" t="n"/>
    </row>
    <row r="167">
      <c r="A167" s="57" t="n"/>
      <c r="B167" s="50" t="n"/>
      <c r="C167" s="58" t="n"/>
      <c r="D167" s="50" t="n"/>
    </row>
    <row r="168">
      <c r="A168" s="57" t="n"/>
      <c r="B168" s="50" t="n"/>
      <c r="C168" s="58" t="n"/>
      <c r="D168" s="50" t="n"/>
    </row>
    <row r="169">
      <c r="A169" s="57" t="n"/>
      <c r="B169" s="50" t="n"/>
      <c r="C169" s="58" t="n"/>
      <c r="D169" s="50" t="n"/>
    </row>
    <row r="170">
      <c r="A170" s="57" t="n"/>
      <c r="B170" s="50" t="n"/>
      <c r="C170" s="58" t="n"/>
      <c r="D170" s="50" t="n"/>
    </row>
    <row r="171">
      <c r="A171" s="57" t="n"/>
      <c r="B171" s="50" t="n"/>
      <c r="C171" s="58" t="n"/>
      <c r="D171" s="50" t="n"/>
    </row>
    <row r="172">
      <c r="A172" s="57" t="n"/>
      <c r="B172" s="50" t="n"/>
      <c r="C172" s="58" t="n"/>
      <c r="D172" s="50" t="n"/>
    </row>
    <row r="173">
      <c r="A173" s="57" t="n"/>
      <c r="B173" s="50" t="n"/>
      <c r="C173" s="58" t="n"/>
      <c r="D173" s="50" t="n"/>
    </row>
    <row r="174">
      <c r="A174" s="57" t="n"/>
      <c r="B174" s="50" t="n"/>
      <c r="C174" s="58" t="n"/>
      <c r="D174" s="50" t="n"/>
    </row>
    <row r="175">
      <c r="A175" s="57" t="n"/>
      <c r="B175" s="50" t="n"/>
      <c r="C175" s="58" t="n"/>
      <c r="D175" s="50" t="n"/>
    </row>
    <row r="176">
      <c r="A176" s="57" t="n"/>
      <c r="B176" s="50" t="n"/>
      <c r="C176" s="58" t="n"/>
      <c r="D176" s="50" t="n"/>
    </row>
    <row r="177">
      <c r="A177" s="57" t="n"/>
      <c r="B177" s="50" t="n"/>
      <c r="C177" s="58" t="n"/>
      <c r="D177" s="50" t="n"/>
    </row>
    <row r="178">
      <c r="A178" s="57" t="n"/>
      <c r="B178" s="50" t="n"/>
      <c r="C178" s="58" t="n"/>
      <c r="D178" s="50" t="n"/>
    </row>
    <row r="179">
      <c r="A179" s="57" t="n"/>
      <c r="B179" s="50" t="n"/>
      <c r="C179" s="58" t="n"/>
      <c r="D179" s="50" t="n"/>
    </row>
    <row r="180">
      <c r="A180" s="57" t="n"/>
      <c r="B180" s="50" t="n"/>
      <c r="C180" s="58" t="n"/>
      <c r="D180" s="50" t="n"/>
    </row>
    <row r="181">
      <c r="A181" s="57" t="n"/>
      <c r="B181" s="50" t="n"/>
      <c r="C181" s="58" t="n"/>
      <c r="D181" s="50" t="n"/>
    </row>
    <row r="182">
      <c r="A182" s="57" t="n"/>
      <c r="B182" s="50" t="n"/>
      <c r="C182" s="58" t="n"/>
      <c r="D182" s="50" t="n"/>
    </row>
    <row r="183">
      <c r="A183" s="57" t="n"/>
      <c r="B183" s="50" t="n"/>
      <c r="C183" s="58" t="n"/>
      <c r="D183" s="50" t="n"/>
    </row>
    <row r="184">
      <c r="A184" s="57" t="n"/>
      <c r="B184" s="50" t="n"/>
      <c r="C184" s="58" t="n"/>
      <c r="D184" s="50" t="n"/>
    </row>
    <row r="185">
      <c r="A185" s="57" t="n"/>
      <c r="B185" s="50" t="n"/>
      <c r="C185" s="58" t="n"/>
      <c r="D185" s="50" t="n"/>
    </row>
    <row r="186">
      <c r="A186" s="57" t="n"/>
      <c r="B186" s="50" t="n"/>
      <c r="C186" s="58" t="n"/>
      <c r="D186" s="50" t="n"/>
    </row>
    <row r="187">
      <c r="A187" s="57" t="n"/>
      <c r="B187" s="50" t="n"/>
      <c r="C187" s="58" t="n"/>
      <c r="D187" s="50" t="n"/>
    </row>
    <row r="188">
      <c r="A188" s="57" t="n"/>
      <c r="B188" s="50" t="n"/>
      <c r="C188" s="58" t="n"/>
      <c r="D188" s="50" t="n"/>
    </row>
    <row r="189">
      <c r="A189" s="57" t="n"/>
      <c r="B189" s="50" t="n"/>
      <c r="C189" s="58" t="n"/>
      <c r="D189" s="50" t="n"/>
    </row>
    <row r="190">
      <c r="A190" s="57" t="n"/>
      <c r="B190" s="50" t="n"/>
      <c r="C190" s="58" t="n"/>
      <c r="D190" s="50" t="n"/>
    </row>
    <row r="191">
      <c r="A191" s="57" t="n"/>
      <c r="B191" s="50" t="n"/>
      <c r="C191" s="58" t="n"/>
      <c r="D191" s="50" t="n"/>
    </row>
    <row r="192">
      <c r="A192" s="57" t="n"/>
      <c r="B192" s="50" t="n"/>
      <c r="C192" s="58" t="n"/>
      <c r="D192" s="50" t="n"/>
    </row>
    <row r="193">
      <c r="A193" s="57" t="n"/>
      <c r="B193" s="50" t="n"/>
      <c r="C193" s="58" t="n"/>
      <c r="D193" s="50" t="n"/>
    </row>
    <row r="194">
      <c r="A194" s="57" t="n"/>
      <c r="B194" s="50" t="n"/>
      <c r="C194" s="58" t="n"/>
      <c r="D194" s="50" t="n"/>
    </row>
    <row r="195">
      <c r="A195" s="57" t="n"/>
      <c r="B195" s="50" t="n"/>
      <c r="C195" s="58" t="n"/>
      <c r="D195" s="50" t="n"/>
    </row>
    <row r="196">
      <c r="A196" s="57" t="n"/>
      <c r="B196" s="50" t="n"/>
      <c r="C196" s="58" t="n"/>
      <c r="D196" s="50" t="n"/>
    </row>
    <row r="197">
      <c r="A197" s="57" t="n"/>
      <c r="B197" s="50" t="n"/>
      <c r="C197" s="58" t="n"/>
      <c r="D197" s="50" t="n"/>
    </row>
    <row r="198">
      <c r="A198" s="57" t="n"/>
      <c r="B198" s="50" t="n"/>
      <c r="C198" s="58" t="n"/>
      <c r="D198" s="50" t="n"/>
    </row>
    <row r="199">
      <c r="A199" s="57" t="n"/>
      <c r="B199" s="50" t="n"/>
      <c r="C199" s="58" t="n"/>
      <c r="D199" s="50" t="n"/>
    </row>
    <row r="200">
      <c r="A200" s="57" t="n"/>
      <c r="B200" s="50" t="n"/>
      <c r="C200" s="58" t="n"/>
      <c r="D200" s="50" t="n"/>
    </row>
    <row r="201">
      <c r="A201" s="57" t="n"/>
      <c r="B201" s="50" t="n"/>
      <c r="C201" s="58" t="n"/>
      <c r="D201" s="50" t="n"/>
    </row>
    <row r="202">
      <c r="A202" s="57" t="n"/>
      <c r="B202" s="50" t="n"/>
      <c r="C202" s="58" t="n"/>
      <c r="D202" s="50" t="n"/>
    </row>
    <row r="203">
      <c r="A203" s="57" t="n"/>
      <c r="B203" s="50" t="n"/>
      <c r="C203" s="58" t="n"/>
      <c r="D203" s="50" t="n"/>
    </row>
    <row r="204">
      <c r="A204" s="57" t="n"/>
      <c r="B204" s="50" t="n"/>
      <c r="C204" s="58" t="n"/>
      <c r="D204" s="50" t="n"/>
    </row>
    <row r="205">
      <c r="A205" s="57" t="n"/>
      <c r="B205" s="50" t="n"/>
      <c r="C205" s="58" t="n"/>
      <c r="D205" s="50" t="n"/>
    </row>
    <row r="206">
      <c r="A206" s="57" t="n"/>
      <c r="B206" s="50" t="n"/>
      <c r="C206" s="58" t="n"/>
      <c r="D206" s="50" t="n"/>
    </row>
    <row r="207">
      <c r="A207" s="57" t="n"/>
      <c r="B207" s="50" t="n"/>
      <c r="C207" s="58" t="n"/>
      <c r="D207" s="50" t="n"/>
    </row>
    <row r="208">
      <c r="A208" s="57" t="n"/>
      <c r="B208" s="50" t="n"/>
      <c r="C208" s="58" t="n"/>
      <c r="D208" s="50" t="n"/>
    </row>
    <row r="209">
      <c r="A209" s="57" t="n"/>
      <c r="B209" s="50" t="n"/>
      <c r="C209" s="58" t="n"/>
      <c r="D209" s="50" t="n"/>
    </row>
    <row r="210">
      <c r="A210" s="57" t="n"/>
      <c r="B210" s="50" t="n"/>
      <c r="C210" s="58" t="n"/>
      <c r="D210" s="50" t="n"/>
    </row>
    <row r="211">
      <c r="A211" s="57" t="n"/>
      <c r="B211" s="50" t="n"/>
      <c r="C211" s="58" t="n"/>
      <c r="D211" s="50" t="n"/>
    </row>
    <row r="212">
      <c r="A212" s="57" t="n"/>
      <c r="B212" s="50" t="n"/>
      <c r="C212" s="58" t="n"/>
      <c r="D212" s="50" t="n"/>
    </row>
    <row r="213">
      <c r="A213" s="57" t="n"/>
      <c r="B213" s="50" t="n"/>
      <c r="C213" s="58" t="n"/>
      <c r="D213" s="50" t="n"/>
    </row>
    <row r="214">
      <c r="A214" s="57" t="n"/>
      <c r="B214" s="50" t="n"/>
      <c r="C214" s="58" t="n"/>
      <c r="D214" s="50" t="n"/>
    </row>
    <row r="215">
      <c r="A215" s="57" t="n"/>
      <c r="B215" s="50" t="n"/>
      <c r="C215" s="58" t="n"/>
      <c r="D215" s="50" t="n"/>
    </row>
    <row r="216">
      <c r="A216" s="57" t="n"/>
      <c r="B216" s="50" t="n"/>
      <c r="C216" s="58" t="n"/>
      <c r="D216" s="50" t="n"/>
    </row>
    <row r="217">
      <c r="A217" s="57" t="n"/>
      <c r="B217" s="50" t="n"/>
      <c r="C217" s="58" t="n"/>
      <c r="D217" s="50" t="n"/>
    </row>
    <row r="218">
      <c r="A218" s="57" t="n"/>
      <c r="B218" s="50" t="n"/>
      <c r="C218" s="58" t="n"/>
      <c r="D218" s="50" t="n"/>
    </row>
    <row r="219">
      <c r="A219" s="57" t="n"/>
      <c r="B219" s="50" t="n"/>
      <c r="C219" s="58" t="n"/>
      <c r="D219" s="50" t="n"/>
    </row>
    <row r="220">
      <c r="A220" s="57" t="n"/>
      <c r="B220" s="50" t="n"/>
      <c r="C220" s="58" t="n"/>
      <c r="D220" s="50" t="n"/>
    </row>
    <row r="221">
      <c r="A221" s="57" t="n"/>
      <c r="B221" s="50" t="n"/>
      <c r="C221" s="58" t="n"/>
      <c r="D221" s="50" t="n"/>
    </row>
    <row r="222">
      <c r="A222" s="57" t="n"/>
      <c r="B222" s="50" t="n"/>
      <c r="C222" s="58" t="n"/>
      <c r="D222" s="50" t="n"/>
    </row>
    <row r="223">
      <c r="A223" s="57" t="n"/>
      <c r="B223" s="50" t="n"/>
      <c r="C223" s="58" t="n"/>
      <c r="D223" s="50" t="n"/>
    </row>
    <row r="224">
      <c r="A224" s="57" t="n"/>
      <c r="B224" s="50" t="n"/>
      <c r="C224" s="58" t="n"/>
      <c r="D224" s="50" t="n"/>
    </row>
    <row r="225">
      <c r="A225" s="57" t="n"/>
      <c r="B225" s="50" t="n"/>
      <c r="C225" s="58" t="n"/>
      <c r="D225" s="50" t="n"/>
    </row>
    <row r="226">
      <c r="A226" s="57" t="n"/>
      <c r="B226" s="50" t="n"/>
      <c r="C226" s="58" t="n"/>
      <c r="D226" s="50" t="n"/>
    </row>
    <row r="227">
      <c r="A227" s="57" t="n"/>
      <c r="B227" s="50" t="n"/>
      <c r="C227" s="58" t="n"/>
      <c r="D227" s="50" t="n"/>
    </row>
    <row r="228">
      <c r="A228" s="57" t="n"/>
      <c r="B228" s="50" t="n"/>
      <c r="C228" s="58" t="n"/>
      <c r="D228" s="50" t="n"/>
    </row>
    <row r="229">
      <c r="A229" s="57" t="n"/>
      <c r="B229" s="50" t="n"/>
      <c r="C229" s="58" t="n"/>
      <c r="D229" s="50" t="n"/>
    </row>
    <row r="230">
      <c r="A230" s="57" t="n"/>
      <c r="B230" s="50" t="n"/>
      <c r="C230" s="58" t="n"/>
      <c r="D230" s="50" t="n"/>
    </row>
    <row r="231">
      <c r="A231" s="57" t="n"/>
      <c r="B231" s="50" t="n"/>
      <c r="C231" s="58" t="n"/>
      <c r="D231" s="50" t="n"/>
    </row>
    <row r="232">
      <c r="A232" s="57" t="n"/>
      <c r="B232" s="50" t="n"/>
      <c r="C232" s="58" t="n"/>
      <c r="D232" s="50" t="n"/>
    </row>
    <row r="233">
      <c r="A233" s="57" t="n"/>
      <c r="B233" s="50" t="n"/>
      <c r="C233" s="58" t="n"/>
      <c r="D233" s="50" t="n"/>
    </row>
    <row r="234">
      <c r="A234" s="57" t="n"/>
      <c r="B234" s="50" t="n"/>
      <c r="C234" s="58" t="n"/>
      <c r="D234" s="50" t="n"/>
    </row>
    <row r="235">
      <c r="A235" s="57" t="n"/>
      <c r="B235" s="50" t="n"/>
      <c r="C235" s="58" t="n"/>
      <c r="D235" s="50" t="n"/>
    </row>
    <row r="236">
      <c r="A236" s="57" t="n"/>
      <c r="B236" s="50" t="n"/>
      <c r="C236" s="58" t="n"/>
      <c r="D236" s="50" t="n"/>
    </row>
    <row r="237">
      <c r="A237" s="57" t="n"/>
      <c r="B237" s="50" t="n"/>
      <c r="C237" s="58" t="n"/>
      <c r="D237" s="50" t="n"/>
    </row>
    <row r="238">
      <c r="A238" s="57" t="n"/>
      <c r="B238" s="50" t="n"/>
      <c r="C238" s="58" t="n"/>
      <c r="D238" s="50" t="n"/>
    </row>
    <row r="239">
      <c r="A239" s="57" t="n"/>
      <c r="B239" s="50" t="n"/>
      <c r="C239" s="58" t="n"/>
      <c r="D239" s="50" t="n"/>
    </row>
    <row r="240">
      <c r="A240" s="57" t="n"/>
      <c r="B240" s="50" t="n"/>
      <c r="C240" s="58" t="n"/>
      <c r="D240" s="50" t="n"/>
    </row>
    <row r="241">
      <c r="A241" s="57" t="n"/>
      <c r="B241" s="50" t="n"/>
      <c r="C241" s="58" t="n"/>
      <c r="D241" s="50" t="n"/>
    </row>
    <row r="242">
      <c r="A242" s="57" t="n"/>
      <c r="B242" s="50" t="n"/>
      <c r="C242" s="58" t="n"/>
      <c r="D242" s="50" t="n"/>
    </row>
    <row r="243">
      <c r="A243" s="57" t="n"/>
      <c r="B243" s="50" t="n"/>
      <c r="C243" s="58" t="n"/>
      <c r="D243" s="50" t="n"/>
    </row>
    <row r="244">
      <c r="A244" s="57" t="n"/>
      <c r="B244" s="50" t="n"/>
      <c r="C244" s="58" t="n"/>
      <c r="D244" s="50" t="n"/>
    </row>
    <row r="245">
      <c r="A245" s="57" t="n"/>
      <c r="B245" s="50" t="n"/>
      <c r="C245" s="58" t="n"/>
      <c r="D245" s="50" t="n"/>
    </row>
    <row r="246">
      <c r="A246" s="57" t="n"/>
      <c r="B246" s="50" t="n"/>
      <c r="C246" s="58" t="n"/>
      <c r="D246" s="50" t="n"/>
    </row>
    <row r="247">
      <c r="A247" s="57" t="n"/>
      <c r="B247" s="50" t="n"/>
      <c r="C247" s="58" t="n"/>
      <c r="D247" s="50" t="n"/>
    </row>
    <row r="248">
      <c r="A248" s="57" t="n"/>
      <c r="B248" s="50" t="n"/>
      <c r="C248" s="58" t="n"/>
      <c r="D248" s="50" t="n"/>
    </row>
    <row r="249">
      <c r="A249" s="57" t="n"/>
      <c r="B249" s="50" t="n"/>
      <c r="C249" s="58" t="n"/>
      <c r="D249" s="50" t="n"/>
    </row>
    <row r="250">
      <c r="A250" s="57" t="n"/>
      <c r="B250" s="50" t="n"/>
      <c r="C250" s="58" t="n"/>
      <c r="D250" s="50" t="n"/>
    </row>
    <row r="251">
      <c r="A251" s="57" t="n"/>
      <c r="B251" s="50" t="n"/>
      <c r="C251" s="58" t="n"/>
      <c r="D251" s="50" t="n"/>
    </row>
    <row r="252">
      <c r="A252" s="57" t="n"/>
      <c r="B252" s="50" t="n"/>
      <c r="C252" s="58" t="n"/>
      <c r="D252" s="50" t="n"/>
    </row>
    <row r="253">
      <c r="A253" s="57" t="n"/>
      <c r="B253" s="50" t="n"/>
      <c r="C253" s="58" t="n"/>
      <c r="D253" s="50" t="n"/>
    </row>
    <row r="254">
      <c r="A254" s="57" t="n"/>
      <c r="B254" s="50" t="n"/>
      <c r="C254" s="58" t="n"/>
      <c r="D254" s="50" t="n"/>
    </row>
    <row r="255">
      <c r="A255" s="57" t="n"/>
      <c r="B255" s="50" t="n"/>
      <c r="C255" s="58" t="n"/>
      <c r="D255" s="50" t="n"/>
    </row>
    <row r="256">
      <c r="A256" s="57" t="n"/>
      <c r="B256" s="50" t="n"/>
      <c r="C256" s="58" t="n"/>
      <c r="D256" s="50" t="n"/>
    </row>
    <row r="257">
      <c r="A257" s="57" t="n"/>
      <c r="B257" s="50" t="n"/>
      <c r="C257" s="58" t="n"/>
      <c r="D257" s="50" t="n"/>
    </row>
    <row r="258">
      <c r="A258" s="57" t="n"/>
      <c r="B258" s="50" t="n"/>
      <c r="C258" s="58" t="n"/>
      <c r="D258" s="50" t="n"/>
    </row>
    <row r="259">
      <c r="A259" s="57" t="n"/>
      <c r="B259" s="50" t="n"/>
      <c r="C259" s="58" t="n"/>
      <c r="D259" s="50" t="n"/>
    </row>
    <row r="260">
      <c r="A260" s="57" t="n"/>
      <c r="B260" s="50" t="n"/>
      <c r="C260" s="58" t="n"/>
      <c r="D260" s="50" t="n"/>
    </row>
    <row r="261">
      <c r="A261" s="57" t="n"/>
      <c r="B261" s="50" t="n"/>
      <c r="C261" s="58" t="n"/>
      <c r="D261" s="50" t="n"/>
    </row>
    <row r="262">
      <c r="A262" s="57" t="n"/>
      <c r="B262" s="50" t="n"/>
      <c r="C262" s="58" t="n"/>
      <c r="D262" s="50" t="n"/>
    </row>
    <row r="263">
      <c r="A263" s="57" t="n"/>
      <c r="B263" s="50" t="n"/>
      <c r="C263" s="58" t="n"/>
      <c r="D263" s="50" t="n"/>
    </row>
    <row r="264">
      <c r="A264" s="57" t="n"/>
      <c r="B264" s="50" t="n"/>
      <c r="C264" s="58" t="n"/>
      <c r="D264" s="50" t="n"/>
    </row>
    <row r="265">
      <c r="A265" s="57" t="n"/>
      <c r="B265" s="50" t="n"/>
      <c r="C265" s="58" t="n"/>
      <c r="D265" s="50" t="n"/>
    </row>
    <row r="266">
      <c r="A266" s="57" t="n"/>
      <c r="B266" s="50" t="n"/>
      <c r="C266" s="58" t="n"/>
      <c r="D266" s="50" t="n"/>
    </row>
    <row r="267">
      <c r="A267" s="57" t="n"/>
      <c r="B267" s="50" t="n"/>
      <c r="C267" s="58" t="n"/>
      <c r="D267" s="50" t="n"/>
    </row>
    <row r="268">
      <c r="A268" s="57" t="n"/>
      <c r="B268" s="50" t="n"/>
      <c r="C268" s="58" t="n"/>
      <c r="D268" s="50" t="n"/>
    </row>
    <row r="269">
      <c r="A269" s="57" t="n"/>
      <c r="B269" s="50" t="n"/>
      <c r="C269" s="58" t="n"/>
      <c r="D269" s="50" t="n"/>
    </row>
    <row r="270">
      <c r="A270" s="57" t="n"/>
      <c r="B270" s="50" t="n"/>
      <c r="C270" s="58" t="n"/>
      <c r="D270" s="50" t="n"/>
    </row>
    <row r="271">
      <c r="A271" s="57" t="n"/>
      <c r="B271" s="50" t="n"/>
      <c r="C271" s="58" t="n"/>
      <c r="D271" s="50" t="n"/>
    </row>
    <row r="272">
      <c r="A272" s="57" t="n"/>
      <c r="B272" s="50" t="n"/>
      <c r="C272" s="58" t="n"/>
      <c r="D272" s="50" t="n"/>
    </row>
    <row r="273">
      <c r="A273" s="57" t="n"/>
      <c r="B273" s="50" t="n"/>
      <c r="C273" s="58" t="n"/>
      <c r="D273" s="50" t="n"/>
    </row>
    <row r="274">
      <c r="A274" s="57" t="n"/>
      <c r="B274" s="50" t="n"/>
      <c r="C274" s="58" t="n"/>
      <c r="D274" s="50" t="n"/>
    </row>
    <row r="275">
      <c r="A275" s="57" t="n"/>
      <c r="B275" s="50" t="n"/>
      <c r="C275" s="58" t="n"/>
      <c r="D275" s="50" t="n"/>
    </row>
    <row r="276">
      <c r="A276" s="57" t="n"/>
      <c r="B276" s="50" t="n"/>
      <c r="C276" s="58" t="n"/>
      <c r="D276" s="50" t="n"/>
    </row>
    <row r="277">
      <c r="A277" s="57" t="n"/>
      <c r="B277" s="50" t="n"/>
      <c r="C277" s="58" t="n"/>
      <c r="D277" s="50" t="n"/>
    </row>
    <row r="278">
      <c r="A278" s="57" t="n"/>
      <c r="B278" s="50" t="n"/>
      <c r="C278" s="58" t="n"/>
      <c r="D278" s="50" t="n"/>
    </row>
    <row r="279">
      <c r="A279" s="57" t="n"/>
      <c r="B279" s="50" t="n"/>
      <c r="C279" s="58" t="n"/>
      <c r="D279" s="50" t="n"/>
    </row>
    <row r="280">
      <c r="A280" s="57" t="n"/>
      <c r="B280" s="50" t="n"/>
      <c r="C280" s="58" t="n"/>
      <c r="D280" s="50" t="n"/>
    </row>
    <row r="281">
      <c r="A281" s="57" t="n"/>
      <c r="B281" s="50" t="n"/>
      <c r="C281" s="58" t="n"/>
      <c r="D281" s="50" t="n"/>
    </row>
    <row r="282">
      <c r="A282" s="57" t="n"/>
      <c r="B282" s="50" t="n"/>
      <c r="C282" s="58" t="n"/>
      <c r="D282" s="50" t="n"/>
    </row>
    <row r="283">
      <c r="A283" s="57" t="n"/>
      <c r="B283" s="50" t="n"/>
      <c r="C283" s="58" t="n"/>
      <c r="D283" s="50" t="n"/>
    </row>
    <row r="284">
      <c r="A284" s="57" t="n"/>
      <c r="B284" s="50" t="n"/>
      <c r="C284" s="58" t="n"/>
      <c r="D284" s="50" t="n"/>
    </row>
    <row r="285">
      <c r="A285" s="57" t="n"/>
      <c r="B285" s="50" t="n"/>
      <c r="C285" s="58" t="n"/>
      <c r="D285" s="50" t="n"/>
    </row>
    <row r="286">
      <c r="A286" s="57" t="n"/>
      <c r="B286" s="50" t="n"/>
      <c r="C286" s="58" t="n"/>
      <c r="D286" s="50" t="n"/>
    </row>
    <row r="287">
      <c r="A287" s="57" t="n"/>
      <c r="B287" s="50" t="n"/>
      <c r="C287" s="58" t="n"/>
      <c r="D287" s="50" t="n"/>
    </row>
    <row r="288">
      <c r="A288" s="57" t="n"/>
      <c r="B288" s="50" t="n"/>
      <c r="C288" s="58" t="n"/>
      <c r="D288" s="50" t="n"/>
    </row>
    <row r="289">
      <c r="A289" s="57" t="n"/>
      <c r="B289" s="50" t="n"/>
      <c r="C289" s="58" t="n"/>
      <c r="D289" s="50" t="n"/>
    </row>
    <row r="290">
      <c r="A290" s="57" t="n"/>
      <c r="B290" s="50" t="n"/>
      <c r="C290" s="58" t="n"/>
      <c r="D290" s="50" t="n"/>
    </row>
    <row r="291">
      <c r="A291" s="57" t="n"/>
      <c r="B291" s="50" t="n"/>
      <c r="C291" s="58" t="n"/>
      <c r="D291" s="50" t="n"/>
    </row>
    <row r="292">
      <c r="A292" s="57" t="n"/>
      <c r="B292" s="50" t="n"/>
      <c r="C292" s="58" t="n"/>
      <c r="D292" s="50" t="n"/>
    </row>
    <row r="293">
      <c r="A293" s="57" t="n"/>
      <c r="B293" s="50" t="n"/>
      <c r="C293" s="58" t="n"/>
      <c r="D293" s="50" t="n"/>
    </row>
    <row r="294">
      <c r="A294" s="57" t="n"/>
      <c r="B294" s="50" t="n"/>
      <c r="C294" s="58" t="n"/>
      <c r="D294" s="50" t="n"/>
    </row>
    <row r="295">
      <c r="A295" s="57" t="n"/>
      <c r="B295" s="50" t="n"/>
      <c r="C295" s="58" t="n"/>
      <c r="D295" s="50" t="n"/>
    </row>
    <row r="296">
      <c r="A296" s="57" t="n"/>
      <c r="B296" s="50" t="n"/>
      <c r="C296" s="58" t="n"/>
      <c r="D296" s="50" t="n"/>
    </row>
    <row r="297">
      <c r="A297" s="57" t="n"/>
      <c r="B297" s="50" t="n"/>
      <c r="C297" s="58" t="n"/>
      <c r="D297" s="50" t="n"/>
    </row>
    <row r="298">
      <c r="A298" s="57" t="n"/>
      <c r="B298" s="50" t="n"/>
      <c r="C298" s="58" t="n"/>
      <c r="D298" s="50" t="n"/>
    </row>
    <row r="299">
      <c r="A299" s="57" t="n"/>
      <c r="B299" s="50" t="n"/>
      <c r="C299" s="58" t="n"/>
      <c r="D299" s="50" t="n"/>
    </row>
    <row r="300">
      <c r="A300" s="57" t="n"/>
      <c r="B300" s="50" t="n"/>
      <c r="C300" s="58" t="n"/>
      <c r="D300" s="50" t="n"/>
    </row>
    <row r="301">
      <c r="A301" s="57" t="n"/>
      <c r="B301" s="50" t="n"/>
      <c r="C301" s="58" t="n"/>
      <c r="D301" s="50" t="n"/>
    </row>
    <row r="302">
      <c r="A302" s="57" t="n"/>
      <c r="B302" s="50" t="n"/>
      <c r="C302" s="58" t="n"/>
      <c r="D302" s="50" t="n"/>
    </row>
    <row r="303">
      <c r="A303" s="57" t="n"/>
      <c r="B303" s="50" t="n"/>
      <c r="C303" s="58" t="n"/>
      <c r="D303" s="50" t="n"/>
    </row>
    <row r="304">
      <c r="A304" s="57" t="n"/>
      <c r="B304" s="50" t="n"/>
      <c r="C304" s="58" t="n"/>
      <c r="D304" s="50" t="n"/>
    </row>
    <row r="305">
      <c r="A305" s="57" t="n"/>
      <c r="B305" s="50" t="n"/>
      <c r="C305" s="58" t="n"/>
      <c r="D305" s="50" t="n"/>
    </row>
    <row r="306">
      <c r="A306" s="57" t="n"/>
      <c r="B306" s="50" t="n"/>
      <c r="C306" s="58" t="n"/>
      <c r="D306" s="50" t="n"/>
    </row>
    <row r="307">
      <c r="A307" s="57" t="n"/>
      <c r="B307" s="50" t="n"/>
      <c r="C307" s="58" t="n"/>
      <c r="D307" s="50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 password="E778"/>
  <mergeCells count="2">
    <mergeCell ref="A3:D4"/>
    <mergeCell ref="A1:D2"/>
  </mergeCells>
  <dataValidations count="2">
    <dataValidation sqref="B8:B307" showDropDown="0" showInputMessage="0" showErrorMessage="0" allowBlank="1" type="list">
      <formula1>=Settings!$D$11:$D$18</formula1>
    </dataValidation>
    <dataValidation sqref="A8:A307" showDropDown="0" showInputMessage="0" showErrorMessage="0" allowBlank="1" type="date" operator="between">
      <formula1>36526</formula1>
      <formula2>73051</formula2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7F93A3"/>
    <outlinePr summaryBelow="1" summaryRight="1"/>
    <pageSetUpPr fitToPage="1"/>
  </sheetPr>
  <dimension ref="A1:U40"/>
  <sheetViews>
    <sheetView showGridLines="0" zoomScale="9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2" customWidth="1" min="3" max="3"/>
    <col width="18" customWidth="1" min="4" max="4"/>
    <col width="11" customWidth="1" min="5" max="5"/>
    <col width="11" customWidth="1" min="6" max="6"/>
    <col width="11" customWidth="1" min="7" max="7"/>
    <col width="8.6" customWidth="1" min="8" max="8"/>
    <col width="8.6" customWidth="1" min="9" max="9"/>
    <col width="8.6" customWidth="1" min="10" max="10"/>
    <col width="8.6" customWidth="1" min="11" max="11"/>
    <col width="8.6" customWidth="1" min="12" max="12"/>
    <col width="8.6" customWidth="1" min="13" max="13"/>
    <col width="8.6" customWidth="1" min="14" max="14"/>
    <col width="8.6" customWidth="1" min="15" max="15"/>
    <col width="8.6" customWidth="1" min="16" max="16"/>
    <col width="8.6" customWidth="1" min="17" max="17"/>
    <col width="8.6" customWidth="1" min="18" max="18"/>
    <col width="8.6" customWidth="1" min="19" max="19"/>
    <col width="8.6" customWidth="1" min="20" max="20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</row>
    <row r="2" ht="22" customHeight="1">
      <c r="A2" s="1" t="n"/>
      <c r="B2" s="10" t="inlineStr">
        <is>
          <t>K1</t>
        </is>
      </c>
      <c r="C2" s="3" t="n"/>
      <c r="D2" s="1" t="n"/>
      <c r="E2" s="19">
        <f>"KEYONE  /  "&amp;Lang!$B$10</f>
        <v/>
      </c>
      <c r="T2" s="1" t="n"/>
      <c r="U2" s="1" t="n"/>
    </row>
    <row r="3" ht="22" customHeight="1">
      <c r="A3" s="1" t="n"/>
      <c r="B3" s="3" t="n"/>
      <c r="C3" s="3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</row>
    <row r="4" ht="24" customHeight="1">
      <c r="A4" s="1" t="n"/>
      <c r="B4" s="7">
        <f>HYPERLINK("#'START'!A1",Lang!$B$2)</f>
        <v/>
      </c>
      <c r="C4" s="8" t="n"/>
      <c r="D4" s="7">
        <f>HYPERLINK("#'Dashboard'!A1",Lang!$B$3)</f>
        <v/>
      </c>
      <c r="E4" s="8" t="n"/>
      <c r="F4" s="7">
        <f>HYPERLINK("#'Orders'!A1",Lang!$B$17)</f>
        <v/>
      </c>
      <c r="G4" s="8" t="n"/>
      <c r="H4" s="7">
        <f>HYPERLINK("#'Products'!A1",Lang!$B$18)</f>
        <v/>
      </c>
      <c r="I4" s="8" t="n"/>
      <c r="J4" s="7">
        <f>HYPERLINK("#'Marketing'!A1",Lang!$B$19)</f>
        <v/>
      </c>
      <c r="K4" s="8" t="n"/>
      <c r="L4" s="6">
        <f>HYPERLINK("#'Settings'!A1",Lang!$B$4)</f>
        <v/>
      </c>
      <c r="M4" s="3" t="n"/>
      <c r="N4" s="1" t="n"/>
      <c r="O4" s="1" t="n"/>
      <c r="P4" s="1" t="n"/>
      <c r="Q4" s="1" t="n"/>
      <c r="R4" s="1" t="n"/>
      <c r="S4" s="1" t="n"/>
      <c r="T4" s="1" t="n"/>
      <c r="U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</row>
    <row r="6" ht="24" customHeight="1">
      <c r="A6" s="1" t="n"/>
      <c r="B6" s="59">
        <f>Lang!$B$9</f>
        <v/>
      </c>
      <c r="C6" s="1" t="n"/>
      <c r="D6" s="25" t="inlineStr">
        <is>
          <t>English</t>
        </is>
      </c>
      <c r="E6" s="24" t="n"/>
      <c r="F6" s="24" t="n"/>
      <c r="G6" s="24" t="n"/>
      <c r="H6" s="1" t="n"/>
      <c r="I6" s="60">
        <f>Lang!$B$40</f>
        <v/>
      </c>
      <c r="T6" s="1" t="n"/>
      <c r="U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T7" s="1" t="n"/>
      <c r="U7" s="1" t="n"/>
    </row>
    <row r="8" ht="24" customHeight="1">
      <c r="A8" s="1" t="n"/>
      <c r="B8" s="59">
        <f>Lang!$B$32</f>
        <v/>
      </c>
      <c r="C8" s="1" t="n"/>
      <c r="D8" s="25" t="inlineStr">
        <is>
          <t>Bodensee Living</t>
        </is>
      </c>
      <c r="E8" s="24" t="n"/>
      <c r="F8" s="24" t="n"/>
      <c r="G8" s="24" t="n"/>
      <c r="H8" s="1" t="n"/>
      <c r="T8" s="1" t="n"/>
      <c r="U8" s="1" t="n"/>
    </row>
    <row r="9">
      <c r="A9" s="1" t="n"/>
      <c r="B9" s="1" t="n"/>
      <c r="C9" s="1" t="n"/>
      <c r="D9" s="1" t="n"/>
      <c r="E9" s="1" t="n"/>
      <c r="F9" s="1" t="n"/>
      <c r="G9" s="1" t="n"/>
      <c r="H9" s="1" t="n"/>
      <c r="T9" s="1" t="n"/>
      <c r="U9" s="1" t="n"/>
    </row>
    <row r="10" ht="28" customHeight="1">
      <c r="A10" s="1" t="n"/>
      <c r="B10" s="59">
        <f>Lang!$B$34</f>
        <v/>
      </c>
      <c r="C10" s="1" t="n"/>
      <c r="D10" s="61">
        <f>Lang!$B$35</f>
        <v/>
      </c>
      <c r="E10" s="61">
        <f>Lang!$B$36</f>
        <v/>
      </c>
      <c r="F10" s="61">
        <f>Lang!$B$37</f>
        <v/>
      </c>
      <c r="G10" s="61">
        <f>Lang!$B$38</f>
        <v/>
      </c>
      <c r="H10" s="1" t="n"/>
      <c r="T10" s="1" t="n"/>
      <c r="U10" s="1" t="n"/>
    </row>
    <row r="11">
      <c r="A11" s="1" t="n"/>
      <c r="B11" s="1" t="n"/>
      <c r="C11" s="1" t="n"/>
      <c r="D11" s="62" t="inlineStr">
        <is>
          <t>Own shop</t>
        </is>
      </c>
      <c r="E11" s="63" t="n">
        <v>0</v>
      </c>
      <c r="F11" s="64" t="n">
        <v>0</v>
      </c>
      <c r="G11" s="63" t="n">
        <v>0.025</v>
      </c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</row>
    <row r="12">
      <c r="A12" s="1" t="n"/>
      <c r="B12" s="1" t="n"/>
      <c r="C12" s="1" t="n"/>
      <c r="D12" s="62" t="inlineStr">
        <is>
          <t>Amazon</t>
        </is>
      </c>
      <c r="E12" s="63" t="n">
        <v>0.15</v>
      </c>
      <c r="F12" s="64" t="n">
        <v>0</v>
      </c>
      <c r="G12" s="63" t="n">
        <v>0</v>
      </c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</row>
    <row r="13">
      <c r="A13" s="1" t="n"/>
      <c r="B13" s="1" t="n"/>
      <c r="C13" s="1" t="n"/>
      <c r="D13" s="62" t="inlineStr">
        <is>
          <t>eBay</t>
        </is>
      </c>
      <c r="E13" s="63" t="n">
        <v>0.11</v>
      </c>
      <c r="F13" s="64" t="n">
        <v>0.35</v>
      </c>
      <c r="G13" s="63" t="n">
        <v>0</v>
      </c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</row>
    <row r="14">
      <c r="A14" s="1" t="n"/>
      <c r="B14" s="1" t="n"/>
      <c r="C14" s="1" t="n"/>
      <c r="D14" s="62" t="inlineStr">
        <is>
          <t>Etsy</t>
        </is>
      </c>
      <c r="E14" s="63" t="n">
        <v>0.065</v>
      </c>
      <c r="F14" s="64" t="n">
        <v>0.2</v>
      </c>
      <c r="G14" s="63" t="n">
        <v>0.04</v>
      </c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</row>
    <row r="15">
      <c r="A15" s="1" t="n"/>
      <c r="B15" s="1" t="n"/>
      <c r="C15" s="1" t="n"/>
      <c r="D15" s="62" t="n"/>
      <c r="E15" s="63" t="n"/>
      <c r="F15" s="64" t="n"/>
      <c r="G15" s="63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</row>
    <row r="16">
      <c r="A16" s="1" t="n"/>
      <c r="B16" s="1" t="n"/>
      <c r="C16" s="1" t="n"/>
      <c r="D16" s="62" t="n"/>
      <c r="E16" s="63" t="n"/>
      <c r="F16" s="64" t="n"/>
      <c r="G16" s="63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</row>
    <row r="17">
      <c r="A17" s="1" t="n"/>
      <c r="B17" s="1" t="n"/>
      <c r="C17" s="1" t="n"/>
      <c r="D17" s="62" t="n"/>
      <c r="E17" s="63" t="n"/>
      <c r="F17" s="64" t="n"/>
      <c r="G17" s="63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</row>
    <row r="18">
      <c r="A18" s="1" t="n"/>
      <c r="B18" s="1" t="n"/>
      <c r="C18" s="1" t="n"/>
      <c r="D18" s="62" t="n"/>
      <c r="E18" s="63" t="n"/>
      <c r="F18" s="64" t="n"/>
      <c r="G18" s="63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</row>
    <row r="20" ht="30" customHeight="1">
      <c r="A20" s="1" t="n"/>
      <c r="B20" s="65">
        <f>Lang!$B$39</f>
        <v/>
      </c>
      <c r="C20" s="1" t="n"/>
      <c r="D20" s="66" t="n">
        <v>3.5</v>
      </c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</row>
    <row r="35">
      <c r="A35" s="1" t="n"/>
      <c r="B35" s="45">
        <f>Lang!$B$5</f>
        <v/>
      </c>
      <c r="T35" s="1" t="n"/>
      <c r="U35" s="1" t="n"/>
    </row>
    <row r="36">
      <c r="A36" s="1" t="n"/>
      <c r="T36" s="1" t="n"/>
      <c r="U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mergeCells count="12">
    <mergeCell ref="F4:G4"/>
    <mergeCell ref="J4:K4"/>
    <mergeCell ref="L4:M4"/>
    <mergeCell ref="B2:C3"/>
    <mergeCell ref="D8:G8"/>
    <mergeCell ref="E2:S2"/>
    <mergeCell ref="D6:G6"/>
    <mergeCell ref="B35:S36"/>
    <mergeCell ref="D4:E4"/>
    <mergeCell ref="H4:I4"/>
    <mergeCell ref="I6:S10"/>
    <mergeCell ref="B4:C4"/>
  </mergeCells>
  <dataValidations count="2">
    <dataValidation sqref="D6" showDropDown="0" showInputMessage="0" showErrorMessage="0" allowBlank="0" type="list">
      <formula1>=Lang!$C$1:$N$1</formula1>
    </dataValidation>
    <dataValidation sqref="E11:E18 G11:G18" showDropDown="0" showInputMessage="0" showErrorMessage="0" allowBlank="1" type="decimal" operator="between">
      <formula1>0</formula1>
      <formula2>1</formula2>
    </dataValidation>
  </dataValidations>
  <printOptions horizontalCentered="1"/>
  <pageMargins left="0.3" right="0.3" top="0.4" bottom="0.4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</t>
        </is>
      </c>
      <c r="B1">
        <f>IFERROR(MATCH(Settings!$D$6,$C$1:$N$1,0),1)</f>
        <v/>
      </c>
      <c r="C1" t="inlineStr">
        <is>
          <t>English</t>
        </is>
      </c>
      <c r="D1" t="inlineStr">
        <is>
          <t>Deutsch</t>
        </is>
      </c>
      <c r="E1" t="inlineStr">
        <is>
          <t>فارسی</t>
        </is>
      </c>
      <c r="F1" t="inlineStr">
        <is>
          <t>العربية</t>
        </is>
      </c>
      <c r="G1" t="inlineStr">
        <is>
          <t>Español</t>
        </is>
      </c>
      <c r="H1" t="inlineStr">
        <is>
          <t>Français</t>
        </is>
      </c>
      <c r="I1" t="inlineStr">
        <is>
          <t>Italiano</t>
        </is>
      </c>
      <c r="J1" t="inlineStr">
        <is>
          <t>日本語</t>
        </is>
      </c>
      <c r="K1" t="inlineStr">
        <is>
          <t>한국어</t>
        </is>
      </c>
      <c r="L1" t="inlineStr">
        <is>
          <t>Shqip</t>
        </is>
      </c>
      <c r="M1" t="inlineStr">
        <is>
          <t>Türkçe</t>
        </is>
      </c>
      <c r="N1" t="inlineStr">
        <is>
          <t>中文</t>
        </is>
      </c>
    </row>
    <row r="2">
      <c r="A2" t="inlineStr">
        <is>
          <t>nav_start</t>
        </is>
      </c>
      <c r="B2">
        <f>INDEX($C2:$N2,1,$B$1)</f>
        <v/>
      </c>
      <c r="C2" t="inlineStr">
        <is>
          <t>⌂ START</t>
        </is>
      </c>
      <c r="D2" t="inlineStr">
        <is>
          <t>⌂ START</t>
        </is>
      </c>
      <c r="E2" t="inlineStr">
        <is>
          <t>⌂ شروع</t>
        </is>
      </c>
      <c r="F2" t="inlineStr">
        <is>
          <t>⌂ البداية</t>
        </is>
      </c>
      <c r="G2" t="inlineStr">
        <is>
          <t>⌂ INICIO</t>
        </is>
      </c>
      <c r="H2" t="inlineStr">
        <is>
          <t>⌂ ACCUEIL</t>
        </is>
      </c>
      <c r="I2" t="inlineStr">
        <is>
          <t>⌂ INIZIO</t>
        </is>
      </c>
      <c r="J2" t="inlineStr">
        <is>
          <t>⌂ スタート</t>
        </is>
      </c>
      <c r="K2" t="inlineStr">
        <is>
          <t>⌂ 시작</t>
        </is>
      </c>
      <c r="L2" t="inlineStr">
        <is>
          <t>⌂ FILLIMI</t>
        </is>
      </c>
      <c r="M2" t="inlineStr">
        <is>
          <t>⌂ BAŞLANGIÇ</t>
        </is>
      </c>
      <c r="N2" t="inlineStr">
        <is>
          <t>⌂ 开始</t>
        </is>
      </c>
    </row>
    <row r="3">
      <c r="A3" t="inlineStr">
        <is>
          <t>nav_dash</t>
        </is>
      </c>
      <c r="B3">
        <f>INDEX($C3:$N3,1,$B$1)</f>
        <v/>
      </c>
      <c r="C3" t="inlineStr">
        <is>
          <t>▣ DASHBOARD</t>
        </is>
      </c>
      <c r="D3" t="inlineStr">
        <is>
          <t>▣ DASHBOARD</t>
        </is>
      </c>
      <c r="E3" t="inlineStr">
        <is>
          <t>▣ داشبورد</t>
        </is>
      </c>
      <c r="F3" t="inlineStr">
        <is>
          <t>▣ لوحة التحكم</t>
        </is>
      </c>
      <c r="G3" t="inlineStr">
        <is>
          <t>▣ PANEL</t>
        </is>
      </c>
      <c r="H3" t="inlineStr">
        <is>
          <t>▣ TABLEAU DE BORD</t>
        </is>
      </c>
      <c r="I3" t="inlineStr">
        <is>
          <t>▣ DASHBOARD</t>
        </is>
      </c>
      <c r="J3" t="inlineStr">
        <is>
          <t>▣ ダッシュボード</t>
        </is>
      </c>
      <c r="K3" t="inlineStr">
        <is>
          <t>▣ 대시보드</t>
        </is>
      </c>
      <c r="L3" t="inlineStr">
        <is>
          <t>▣ PANELI</t>
        </is>
      </c>
      <c r="M3" t="inlineStr">
        <is>
          <t>▣ PANO</t>
        </is>
      </c>
      <c r="N3" t="inlineStr">
        <is>
          <t>▣ 仪表板</t>
        </is>
      </c>
    </row>
    <row r="4">
      <c r="A4" t="inlineStr">
        <is>
          <t>nav_set</t>
        </is>
      </c>
      <c r="B4">
        <f>INDEX($C4:$N4,1,$B$1)</f>
        <v/>
      </c>
      <c r="C4" t="inlineStr">
        <is>
          <t>⚙ SETTINGS</t>
        </is>
      </c>
      <c r="D4" t="inlineStr">
        <is>
          <t>⚙ EINSTELLUNGEN</t>
        </is>
      </c>
      <c r="E4" t="inlineStr">
        <is>
          <t>⚙ تنظیمات</t>
        </is>
      </c>
      <c r="F4" t="inlineStr">
        <is>
          <t>⚙ الإعدادات</t>
        </is>
      </c>
      <c r="G4" t="inlineStr">
        <is>
          <t>⚙ AJUSTES</t>
        </is>
      </c>
      <c r="H4" t="inlineStr">
        <is>
          <t>⚙ PARAMÈTRES</t>
        </is>
      </c>
      <c r="I4" t="inlineStr">
        <is>
          <t>⚙ IMPOSTAZIONI</t>
        </is>
      </c>
      <c r="J4" t="inlineStr">
        <is>
          <t>⚙ 設定</t>
        </is>
      </c>
      <c r="K4" t="inlineStr">
        <is>
          <t>⚙ 설정</t>
        </is>
      </c>
      <c r="L4" t="inlineStr">
        <is>
          <t>⚙ CILËSIMET</t>
        </is>
      </c>
      <c r="M4" t="inlineStr">
        <is>
          <t>⚙ AYARLAR</t>
        </is>
      </c>
      <c r="N4" t="inlineStr">
        <is>
          <t>⚙ 设置</t>
        </is>
      </c>
    </row>
    <row r="5">
      <c r="A5" t="inlineStr">
        <is>
          <t>license</t>
        </is>
      </c>
      <c r="B5">
        <f>INDEX($C5:$N5,1,$B$1)</f>
        <v/>
      </c>
      <c r="C5" t="inlineStr">
        <is>
          <t>© 2026 KeyOne – Keywan Fakhri  •  keywanfakhri.com  •  Free for internal use. No resale, redistribution or removal of attribution.</t>
        </is>
      </c>
      <c r="D5" t="inlineStr">
        <is>
          <t>© 2026 KeyOne – Keywan Fakhri  •  keywanfakhri.com  •  Kostenlos für interne Nutzung. Kein Weiterverkauf, keine Weitergabe, Urhebervermerk nicht entfernen.</t>
        </is>
      </c>
      <c r="E5" t="inlineStr">
        <is>
          <t>© ۲۰۲۶ KeyOne – کیوان فخری  •  keywanfakhri.com  •  رایگان برای استفاده داخلی. فروش مجدد، توزیع یا حذف نام سازنده ممنوع است.</t>
        </is>
      </c>
      <c r="F5" t="inlineStr">
        <is>
          <t>© 2026 KeyOne – كيوان فخري  •  keywanfakhri.com  •  مجاني للاستخدام الداخلي. يُمنع إعادة البيع أو التوزيع أو حذف الإسناد.</t>
        </is>
      </c>
      <c r="G5" t="inlineStr">
        <is>
          <t>© 2026 KeyOne – Keywan Fakhri  •  keywanfakhri.com  •  Gratis para uso interno. Sin reventa, redistribución ni eliminar la atribución.</t>
        </is>
      </c>
      <c r="H5" t="inlineStr">
        <is>
          <t>© 2026 KeyOne – Keywan Fakhri  •  keywanfakhri.com  •  Gratuit pour un usage interne. Ni revente, ni redistribution, ni suppression de l’attribution.</t>
        </is>
      </c>
      <c r="I5" t="inlineStr">
        <is>
          <t>© 2026 KeyOne – Keywan Fakhri  •  keywanfakhri.com  •  Gratuito per uso interno. Vietati rivendita, ridistribuzione e rimozione dell’attribuzione.</t>
        </is>
      </c>
      <c r="J5" t="inlineStr">
        <is>
          <t>© 2026 KeyOne – Keywan Fakhri  •  keywanfakhri.com  •  社内利用は無料。再販売・再配布・クレジット削除は禁止。</t>
        </is>
      </c>
      <c r="K5" t="inlineStr">
        <is>
          <t>© 2026 KeyOne – Keywan Fakhri  •  keywanfakhri.com  •  내부 사용 무료. 재판매·재배포·저작자 표시 삭제 금지.</t>
        </is>
      </c>
      <c r="L5" t="inlineStr">
        <is>
          <t>© 2026 KeyOne – Keywan Fakhri  •  keywanfakhri.com  •  Falas për përdorim të brendshëm. Ndalohen rishitja, rishpërndarja dhe heqja e atribuimit.</t>
        </is>
      </c>
      <c r="M5" t="inlineStr">
        <is>
          <t>© 2026 KeyOne – Keywan Fakhri  •  keywanfakhri.com  •  Dahili kullanım ücretsiz. Yeniden satış, dağıtım ve atıfın kaldırılması yasaktır.</t>
        </is>
      </c>
      <c r="N5" t="inlineStr">
        <is>
          <t>© 2026 KeyOne – Keywan Fakhri  •  keywanfakhri.com  •  内部使用免费。禁止转售、再分发或删除署名。</t>
        </is>
      </c>
    </row>
    <row r="6">
      <c r="A6" t="inlineStr">
        <is>
          <t>created</t>
        </is>
      </c>
      <c r="B6">
        <f>INDEX($C6:$N6,1,$B$1)</f>
        <v/>
      </c>
      <c r="C6" t="inlineStr">
        <is>
          <t>CREATED BY</t>
        </is>
      </c>
      <c r="D6" t="inlineStr">
        <is>
          <t>ERSTELLT VON</t>
        </is>
      </c>
      <c r="E6" t="inlineStr">
        <is>
          <t>ساخته شده توسط</t>
        </is>
      </c>
      <c r="F6" t="inlineStr">
        <is>
          <t>من إعداد</t>
        </is>
      </c>
      <c r="G6" t="inlineStr">
        <is>
          <t>CREADO POR</t>
        </is>
      </c>
      <c r="H6" t="inlineStr">
        <is>
          <t>CRÉÉ PAR</t>
        </is>
      </c>
      <c r="I6" t="inlineStr">
        <is>
          <t>CREATO DA</t>
        </is>
      </c>
      <c r="J6" t="inlineStr">
        <is>
          <t>作成者</t>
        </is>
      </c>
      <c r="K6" t="inlineStr">
        <is>
          <t>제작자</t>
        </is>
      </c>
      <c r="L6" t="inlineStr">
        <is>
          <t>KRIJUAR NGA</t>
        </is>
      </c>
      <c r="M6" t="inlineStr">
        <is>
          <t>HAZIRLAYAN</t>
        </is>
      </c>
      <c r="N6" t="inlineStr">
        <is>
          <t>作者</t>
        </is>
      </c>
    </row>
    <row r="7">
      <c r="A7" t="inlineStr">
        <is>
          <t>role</t>
        </is>
      </c>
      <c r="B7">
        <f>INDEX($C7:$N7,1,$B$1)</f>
        <v/>
      </c>
      <c r="C7" t="inlineStr">
        <is>
          <t>Industrial Engineer (M.Sc.)  •  Logistics, Warehouse &amp; Data Analytics  •  Konstanz, Germany</t>
        </is>
      </c>
      <c r="D7" t="inlineStr">
        <is>
          <t>Wirtschaftsingenieur (M.Sc.)  •  Logistik, Lager &amp; Datenanalyse  •  Konstanz</t>
        </is>
      </c>
      <c r="E7" t="inlineStr">
        <is>
          <t>مهندس صنایع (کارشناسی ارشد)  •  لجستیک، انبار و تحلیل داده  •  کنستانس، آلمان</t>
        </is>
      </c>
      <c r="F7" t="inlineStr">
        <is>
          <t>مهندس صناعي (ماجستير)  •  اللوجستيات والمستودعات وتحليل البيانات  •  كونستانس، ألمانيا</t>
        </is>
      </c>
      <c r="G7" t="inlineStr">
        <is>
          <t>Ingeniero industrial (M.Sc.)  •  Logística, almacén y análisis de datos  •  Constanza, Alemania</t>
        </is>
      </c>
      <c r="H7" t="inlineStr">
        <is>
          <t>Ingénieur industriel (M.Sc.)  •  Logistique, entrepôt et analyse de données  •  Constance, Allemagne</t>
        </is>
      </c>
      <c r="I7" t="inlineStr">
        <is>
          <t>Ingegnere gestionale (M.Sc.)  •  Logistica, magazzino e analisi dati  •  Costanza, Germania</t>
        </is>
      </c>
      <c r="J7" t="inlineStr">
        <is>
          <t>インダストリアル・エンジニア（修士）  •  物流・倉庫・データ分析  •  ドイツ・コンスタンツ</t>
        </is>
      </c>
      <c r="K7" t="inlineStr">
        <is>
          <t>산업공학 석사  •  물류·창고·데이터 분석  •  독일 콘스탄츠</t>
        </is>
      </c>
      <c r="L7" t="inlineStr">
        <is>
          <t>Inxhinier industrial (M.Sc.)  •  Logjistikë, magazinë dhe analizë të dhënash  •  Konstanz, Gjermani</t>
        </is>
      </c>
      <c r="M7" t="inlineStr">
        <is>
          <t>Endüstri Mühendisi (Y.L.)  •  Lojistik, depo ve veri analitiği  •  Konstanz, Almanya</t>
        </is>
      </c>
      <c r="N7" t="inlineStr">
        <is>
          <t>工业工程硕士  •  物流、仓储与数据分析  •  德国康斯坦茨</t>
        </is>
      </c>
    </row>
    <row r="8">
      <c r="A8" t="inlineStr">
        <is>
          <t>custom_v</t>
        </is>
      </c>
      <c r="B8">
        <f>INDEX($C8:$N8,1,$B$1)</f>
        <v/>
      </c>
      <c r="C8" t="inlineStr">
        <is>
          <t>Need a version for your company? Get in touch:</t>
        </is>
      </c>
      <c r="D8" t="inlineStr">
        <is>
          <t>Eigene Version für Ihr Unternehmen? Kontakt:</t>
        </is>
      </c>
      <c r="E8" t="inlineStr">
        <is>
          <t>نسخه اختصاصی برای شرکت خود می‌خواهید؟ تماس:</t>
        </is>
      </c>
      <c r="F8" t="inlineStr">
        <is>
          <t>تحتاج نسخة لشركتك؟ تواصل معي:</t>
        </is>
      </c>
      <c r="G8" t="inlineStr">
        <is>
          <t>¿Necesitas una versión para tu empresa? Contacto:</t>
        </is>
      </c>
      <c r="H8" t="inlineStr">
        <is>
          <t>Besoin d’une version pour votre entreprise ? Contact :</t>
        </is>
      </c>
      <c r="I8" t="inlineStr">
        <is>
          <t>Ti serve una versione per la tua azienda? Contatti:</t>
        </is>
      </c>
      <c r="J8" t="inlineStr">
        <is>
          <t>自社向けバージョンのご相談：</t>
        </is>
      </c>
      <c r="K8" t="inlineStr">
        <is>
          <t>회사 맞춤 버전이 필요하신가요? 연락처:</t>
        </is>
      </c>
      <c r="L8" t="inlineStr">
        <is>
          <t>Ju duhet një version për kompaninë tuaj? Kontakt:</t>
        </is>
      </c>
      <c r="M8" t="inlineStr">
        <is>
          <t>Şirketinize özel sürüm mü lazım? İletişim:</t>
        </is>
      </c>
      <c r="N8" t="inlineStr">
        <is>
          <t>需要为贵公司定制？联系：</t>
        </is>
      </c>
    </row>
    <row r="9">
      <c r="A9" t="inlineStr">
        <is>
          <t>set_lang</t>
        </is>
      </c>
      <c r="B9">
        <f>INDEX($C9:$N9,1,$B$1)</f>
        <v/>
      </c>
      <c r="C9" t="inlineStr">
        <is>
          <t>Language</t>
        </is>
      </c>
      <c r="D9" t="inlineStr">
        <is>
          <t>Sprache</t>
        </is>
      </c>
      <c r="E9" t="inlineStr">
        <is>
          <t>زبان</t>
        </is>
      </c>
      <c r="F9" t="inlineStr">
        <is>
          <t>اللغة</t>
        </is>
      </c>
      <c r="G9" t="inlineStr">
        <is>
          <t>Idioma</t>
        </is>
      </c>
      <c r="H9" t="inlineStr">
        <is>
          <t>Langue</t>
        </is>
      </c>
      <c r="I9" t="inlineStr">
        <is>
          <t>Lingua</t>
        </is>
      </c>
      <c r="J9" t="inlineStr">
        <is>
          <t>言語</t>
        </is>
      </c>
      <c r="K9" t="inlineStr">
        <is>
          <t>언어</t>
        </is>
      </c>
      <c r="L9" t="inlineStr">
        <is>
          <t>Gjuha</t>
        </is>
      </c>
      <c r="M9" t="inlineStr">
        <is>
          <t>Dil</t>
        </is>
      </c>
      <c r="N9" t="inlineStr">
        <is>
          <t>语言</t>
        </is>
      </c>
    </row>
    <row r="10">
      <c r="A10" t="inlineStr">
        <is>
          <t>set_title</t>
        </is>
      </c>
      <c r="B10">
        <f>INDEX($C10:$N10,1,$B$1)</f>
        <v/>
      </c>
      <c r="C10" t="inlineStr">
        <is>
          <t>SETTINGS</t>
        </is>
      </c>
      <c r="D10" t="inlineStr">
        <is>
          <t>EINSTELLUNGEN</t>
        </is>
      </c>
      <c r="E10" t="inlineStr">
        <is>
          <t>تنظیمات</t>
        </is>
      </c>
      <c r="F10" t="inlineStr">
        <is>
          <t>الإعدادات</t>
        </is>
      </c>
      <c r="G10" t="inlineStr">
        <is>
          <t>AJUSTES</t>
        </is>
      </c>
      <c r="H10" t="inlineStr">
        <is>
          <t>PARAMÈTRES</t>
        </is>
      </c>
      <c r="I10" t="inlineStr">
        <is>
          <t>IMPOSTAZIONI</t>
        </is>
      </c>
      <c r="J10" t="inlineStr">
        <is>
          <t>設定</t>
        </is>
      </c>
      <c r="K10" t="inlineStr">
        <is>
          <t>설정</t>
        </is>
      </c>
      <c r="L10" t="inlineStr">
        <is>
          <t>CILËSIMET</t>
        </is>
      </c>
      <c r="M10" t="inlineStr">
        <is>
          <t>AYARLAR</t>
        </is>
      </c>
      <c r="N10" t="inlineStr">
        <is>
          <t>设置</t>
        </is>
      </c>
    </row>
    <row r="11">
      <c r="A11" t="inlineStr">
        <is>
          <t>total</t>
        </is>
      </c>
      <c r="B11">
        <f>INDEX($C11:$N11,1,$B$1)</f>
        <v/>
      </c>
      <c r="C11" t="inlineStr">
        <is>
          <t>Total</t>
        </is>
      </c>
      <c r="D11" t="inlineStr">
        <is>
          <t>Summe</t>
        </is>
      </c>
      <c r="E11" t="inlineStr">
        <is>
          <t>جمع</t>
        </is>
      </c>
      <c r="F11" t="inlineStr">
        <is>
          <t>الإجمالي</t>
        </is>
      </c>
      <c r="G11" t="inlineStr">
        <is>
          <t>Total</t>
        </is>
      </c>
      <c r="H11" t="inlineStr">
        <is>
          <t>Total</t>
        </is>
      </c>
      <c r="I11" t="inlineStr">
        <is>
          <t>Totale</t>
        </is>
      </c>
      <c r="J11" t="inlineStr">
        <is>
          <t>合計</t>
        </is>
      </c>
      <c r="K11" t="inlineStr">
        <is>
          <t>합계</t>
        </is>
      </c>
      <c r="L11" t="inlineStr">
        <is>
          <t>Gjithsej</t>
        </is>
      </c>
      <c r="M11" t="inlineStr">
        <is>
          <t>Toplam</t>
        </is>
      </c>
      <c r="N11" t="inlineStr">
        <is>
          <t>合计</t>
        </is>
      </c>
    </row>
    <row r="12">
      <c r="A12" t="inlineStr">
        <is>
          <t>sec_ins</t>
        </is>
      </c>
      <c r="B12">
        <f>INDEX($C12:$N12,1,$B$1)</f>
        <v/>
      </c>
      <c r="C12" t="inlineStr">
        <is>
          <t>KEY INSIGHTS</t>
        </is>
      </c>
      <c r="D12" t="inlineStr">
        <is>
          <t>WICHTIGSTE ERKENNTNISSE</t>
        </is>
      </c>
      <c r="E12" t="inlineStr">
        <is>
          <t>نکات کلیدی</t>
        </is>
      </c>
      <c r="F12" t="inlineStr">
        <is>
          <t>أهم النتائج</t>
        </is>
      </c>
      <c r="G12" t="inlineStr">
        <is>
          <t>CONCLUSIONES CLAVE</t>
        </is>
      </c>
      <c r="H12" t="inlineStr">
        <is>
          <t>POINTS CLÉS</t>
        </is>
      </c>
      <c r="I12" t="inlineStr">
        <is>
          <t>PUNTI CHIAVE</t>
        </is>
      </c>
      <c r="J12" t="inlineStr">
        <is>
          <t>主なポイント</t>
        </is>
      </c>
      <c r="K12" t="inlineStr">
        <is>
          <t>핵심 인사이트</t>
        </is>
      </c>
      <c r="L12" t="inlineStr">
        <is>
          <t>PIKAT KRYESORE</t>
        </is>
      </c>
      <c r="M12" t="inlineStr">
        <is>
          <t>ÖNE ÇIKANLAR</t>
        </is>
      </c>
      <c r="N12" t="inlineStr">
        <is>
          <t>关键洞察</t>
        </is>
      </c>
    </row>
    <row r="13">
      <c r="A13" t="inlineStr">
        <is>
          <t>c_year</t>
        </is>
      </c>
      <c r="B13">
        <f>INDEX($C13:$N13,1,$B$1)</f>
        <v/>
      </c>
      <c r="C13" t="inlineStr">
        <is>
          <t>YEAR</t>
        </is>
      </c>
      <c r="D13" t="inlineStr">
        <is>
          <t>JAHR</t>
        </is>
      </c>
      <c r="E13" t="inlineStr">
        <is>
          <t>سال</t>
        </is>
      </c>
      <c r="F13" t="inlineStr">
        <is>
          <t>السنة</t>
        </is>
      </c>
      <c r="G13" t="inlineStr">
        <is>
          <t>AÑO</t>
        </is>
      </c>
      <c r="H13" t="inlineStr">
        <is>
          <t>ANNÉE</t>
        </is>
      </c>
      <c r="I13" t="inlineStr">
        <is>
          <t>ANNO</t>
        </is>
      </c>
      <c r="J13" t="inlineStr">
        <is>
          <t>年</t>
        </is>
      </c>
      <c r="K13" t="inlineStr">
        <is>
          <t>연도</t>
        </is>
      </c>
      <c r="L13" t="inlineStr">
        <is>
          <t>VITI</t>
        </is>
      </c>
      <c r="M13" t="inlineStr">
        <is>
          <t>YIL</t>
        </is>
      </c>
      <c r="N13" t="inlineStr">
        <is>
          <t>年份</t>
        </is>
      </c>
    </row>
    <row r="14">
      <c r="A14" t="inlineStr">
        <is>
          <t>c_month</t>
        </is>
      </c>
      <c r="B14">
        <f>INDEX($C14:$N14,1,$B$1)</f>
        <v/>
      </c>
      <c r="C14" t="inlineStr">
        <is>
          <t>MONTH</t>
        </is>
      </c>
      <c r="D14" t="inlineStr">
        <is>
          <t>MONAT</t>
        </is>
      </c>
      <c r="E14" t="inlineStr">
        <is>
          <t>ماه</t>
        </is>
      </c>
      <c r="F14" t="inlineStr">
        <is>
          <t>الشهر</t>
        </is>
      </c>
      <c r="G14" t="inlineStr">
        <is>
          <t>MES</t>
        </is>
      </c>
      <c r="H14" t="inlineStr">
        <is>
          <t>MOIS</t>
        </is>
      </c>
      <c r="I14" t="inlineStr">
        <is>
          <t>MESE</t>
        </is>
      </c>
      <c r="J14" t="inlineStr">
        <is>
          <t>月</t>
        </is>
      </c>
      <c r="K14" t="inlineStr">
        <is>
          <t>월</t>
        </is>
      </c>
      <c r="L14" t="inlineStr">
        <is>
          <t>MUAJI</t>
        </is>
      </c>
      <c r="M14" t="inlineStr">
        <is>
          <t>AY</t>
        </is>
      </c>
      <c r="N14" t="inlineStr">
        <is>
          <t>月份</t>
        </is>
      </c>
    </row>
    <row r="15">
      <c r="A15" t="inlineStr">
        <is>
          <t>all</t>
        </is>
      </c>
      <c r="B15">
        <f>INDEX($C15:$N15,1,$B$1)</f>
        <v/>
      </c>
      <c r="C15" t="inlineStr">
        <is>
          <t>All</t>
        </is>
      </c>
      <c r="D15" t="inlineStr">
        <is>
          <t>Alle</t>
        </is>
      </c>
      <c r="E15" t="inlineStr">
        <is>
          <t>همه</t>
        </is>
      </c>
      <c r="F15" t="inlineStr">
        <is>
          <t>الكل</t>
        </is>
      </c>
      <c r="G15" t="inlineStr">
        <is>
          <t>Todas</t>
        </is>
      </c>
      <c r="H15" t="inlineStr">
        <is>
          <t>Toutes</t>
        </is>
      </c>
      <c r="I15" t="inlineStr">
        <is>
          <t>Tutte</t>
        </is>
      </c>
      <c r="J15" t="inlineStr">
        <is>
          <t>すべて</t>
        </is>
      </c>
      <c r="K15" t="inlineStr">
        <is>
          <t>전체</t>
        </is>
      </c>
      <c r="L15" t="inlineStr">
        <is>
          <t>Të gjitha</t>
        </is>
      </c>
      <c r="M15" t="inlineStr">
        <is>
          <t>Tümü</t>
        </is>
      </c>
      <c r="N15" t="inlineStr">
        <is>
          <t>全部</t>
        </is>
      </c>
    </row>
    <row r="16">
      <c r="A16" t="inlineStr">
        <is>
          <t>sub_margin</t>
        </is>
      </c>
      <c r="B16">
        <f>INDEX($C16:$N16,1,$B$1)</f>
        <v/>
      </c>
      <c r="C16" t="inlineStr">
        <is>
          <t>Margin</t>
        </is>
      </c>
      <c r="D16" t="inlineStr">
        <is>
          <t>Marge</t>
        </is>
      </c>
      <c r="E16" t="inlineStr">
        <is>
          <t>حاشیه</t>
        </is>
      </c>
      <c r="F16" t="inlineStr">
        <is>
          <t>الهامش</t>
        </is>
      </c>
      <c r="G16" t="inlineStr">
        <is>
          <t>Margen</t>
        </is>
      </c>
      <c r="H16" t="inlineStr">
        <is>
          <t>Marge</t>
        </is>
      </c>
      <c r="I16" t="inlineStr">
        <is>
          <t>Margine</t>
        </is>
      </c>
      <c r="J16" t="inlineStr">
        <is>
          <t>粗利率</t>
        </is>
      </c>
      <c r="K16" t="inlineStr">
        <is>
          <t>마진</t>
        </is>
      </c>
      <c r="L16" t="inlineStr">
        <is>
          <t>Marzha</t>
        </is>
      </c>
      <c r="M16" t="inlineStr">
        <is>
          <t>Marj</t>
        </is>
      </c>
      <c r="N16" t="inlineStr">
        <is>
          <t>毛利率</t>
        </is>
      </c>
    </row>
    <row r="17">
      <c r="A17" t="inlineStr">
        <is>
          <t>nav_orders</t>
        </is>
      </c>
      <c r="B17">
        <f>INDEX($C17:$N17,1,$B$1)</f>
        <v/>
      </c>
      <c r="C17" t="inlineStr">
        <is>
          <t>✎ ORDERS</t>
        </is>
      </c>
      <c r="D17" t="inlineStr">
        <is>
          <t>✎ BESTELLUNGEN</t>
        </is>
      </c>
      <c r="E17" t="inlineStr">
        <is>
          <t>✎ سفارش‌ها</t>
        </is>
      </c>
      <c r="F17" t="inlineStr">
        <is>
          <t>✎ الطلبات</t>
        </is>
      </c>
      <c r="G17" t="inlineStr">
        <is>
          <t>✎ PEDIDOS</t>
        </is>
      </c>
      <c r="H17" t="inlineStr">
        <is>
          <t>✎ COMMANDES</t>
        </is>
      </c>
      <c r="I17" t="inlineStr">
        <is>
          <t>✎ ORDINI</t>
        </is>
      </c>
      <c r="J17" t="inlineStr">
        <is>
          <t>✎ 注文</t>
        </is>
      </c>
      <c r="K17" t="inlineStr">
        <is>
          <t>✎ 주문</t>
        </is>
      </c>
      <c r="L17" t="inlineStr">
        <is>
          <t>✎ POROSITË</t>
        </is>
      </c>
      <c r="M17" t="inlineStr">
        <is>
          <t>✎ SİPARİŞLER</t>
        </is>
      </c>
      <c r="N17" t="inlineStr">
        <is>
          <t>✎ 订单</t>
        </is>
      </c>
    </row>
    <row r="18">
      <c r="A18" t="inlineStr">
        <is>
          <t>nav_prod</t>
        </is>
      </c>
      <c r="B18">
        <f>INDEX($C18:$N18,1,$B$1)</f>
        <v/>
      </c>
      <c r="C18" t="inlineStr">
        <is>
          <t>▦ PRODUCTS</t>
        </is>
      </c>
      <c r="D18" t="inlineStr">
        <is>
          <t>▦ PRODUKTE</t>
        </is>
      </c>
      <c r="E18" t="inlineStr">
        <is>
          <t>▦ محصولات</t>
        </is>
      </c>
      <c r="F18" t="inlineStr">
        <is>
          <t>▦ المنتجات</t>
        </is>
      </c>
      <c r="G18" t="inlineStr">
        <is>
          <t>▦ PRODUCTOS</t>
        </is>
      </c>
      <c r="H18" t="inlineStr">
        <is>
          <t>▦ PRODUITS</t>
        </is>
      </c>
      <c r="I18" t="inlineStr">
        <is>
          <t>▦ PRODOTTI</t>
        </is>
      </c>
      <c r="J18" t="inlineStr">
        <is>
          <t>▦ 商品</t>
        </is>
      </c>
      <c r="K18" t="inlineStr">
        <is>
          <t>▦ 상품</t>
        </is>
      </c>
      <c r="L18" t="inlineStr">
        <is>
          <t>▦ PRODUKTET</t>
        </is>
      </c>
      <c r="M18" t="inlineStr">
        <is>
          <t>▦ ÜRÜNLER</t>
        </is>
      </c>
      <c r="N18" t="inlineStr">
        <is>
          <t>▦ 商品</t>
        </is>
      </c>
    </row>
    <row r="19">
      <c r="A19" t="inlineStr">
        <is>
          <t>nav_mkt</t>
        </is>
      </c>
      <c r="B19">
        <f>INDEX($C19:$N19,1,$B$1)</f>
        <v/>
      </c>
      <c r="C19" t="inlineStr">
        <is>
          <t>◎ MARKETING</t>
        </is>
      </c>
      <c r="D19" t="inlineStr">
        <is>
          <t>◎ MARKETING</t>
        </is>
      </c>
      <c r="E19" t="inlineStr">
        <is>
          <t>◎ بازاریابی</t>
        </is>
      </c>
      <c r="F19" t="inlineStr">
        <is>
          <t>◎ التسويق</t>
        </is>
      </c>
      <c r="G19" t="inlineStr">
        <is>
          <t>◎ MARKETING</t>
        </is>
      </c>
      <c r="H19" t="inlineStr">
        <is>
          <t>◎ MARKETING</t>
        </is>
      </c>
      <c r="I19" t="inlineStr">
        <is>
          <t>◎ MARKETING</t>
        </is>
      </c>
      <c r="J19" t="inlineStr">
        <is>
          <t>◎ 広告</t>
        </is>
      </c>
      <c r="K19" t="inlineStr">
        <is>
          <t>◎ 마케팅</t>
        </is>
      </c>
      <c r="L19" t="inlineStr">
        <is>
          <t>◎ MARKETINGU</t>
        </is>
      </c>
      <c r="M19" t="inlineStr">
        <is>
          <t>◎ PAZARLAMA</t>
        </is>
      </c>
      <c r="N19" t="inlineStr">
        <is>
          <t>◎ 营销</t>
        </is>
      </c>
    </row>
    <row r="20">
      <c r="A20" t="inlineStr">
        <is>
          <t>app</t>
        </is>
      </c>
      <c r="B20">
        <f>INDEX($C20:$N20,1,$B$1)</f>
        <v/>
      </c>
      <c r="C20" t="inlineStr">
        <is>
          <t>E-COMMERCE PROFIT TRACKER</t>
        </is>
      </c>
      <c r="D20" t="inlineStr">
        <is>
          <t>E-COMMERCE GEWINN-TRACKER</t>
        </is>
      </c>
      <c r="E20" t="inlineStr">
        <is>
          <t>ردیاب سود فروشگاه اینترنتی</t>
        </is>
      </c>
      <c r="F20" t="inlineStr">
        <is>
          <t>متتبع أرباح التجارة الإلكترونية</t>
        </is>
      </c>
      <c r="G20" t="inlineStr">
        <is>
          <t>CONTROL DE BENEFICIOS E-COMMERCE</t>
        </is>
      </c>
      <c r="H20" t="inlineStr">
        <is>
          <t>SUIVI DES BÉNÉFICES E-COMMERCE</t>
        </is>
      </c>
      <c r="I20" t="inlineStr">
        <is>
          <t>MONITOR PROFITTI E-COMMERCE</t>
        </is>
      </c>
      <c r="J20" t="inlineStr">
        <is>
          <t>EC利益トラッカー</t>
        </is>
      </c>
      <c r="K20" t="inlineStr">
        <is>
          <t>이커머스 수익 트래커</t>
        </is>
      </c>
      <c r="L20" t="inlineStr">
        <is>
          <t>GJURMUESI I FITIMIT E-COMMERCE</t>
        </is>
      </c>
      <c r="M20" t="inlineStr">
        <is>
          <t>E-TİCARET KÂR TAKİBİ</t>
        </is>
      </c>
      <c r="N20" t="inlineStr">
        <is>
          <t>电商利润追踪器</t>
        </is>
      </c>
    </row>
    <row r="21">
      <c r="A21" t="inlineStr">
        <is>
          <t>tagline</t>
        </is>
      </c>
      <c r="B21">
        <f>INDEX($C21:$N21,1,$B$1)</f>
        <v/>
      </c>
      <c r="C21" t="inlineStr">
        <is>
          <t>Real profit per order, channel and product after fees, shipping, returns and ads  •  by Keywan Fakhri</t>
        </is>
      </c>
      <c r="D21" t="inlineStr">
        <is>
          <t>Echter Gewinn je Bestellung, Kanal und Produkt nach Gebühren, Versand, Retouren und Werbung  •  von Keywan Fakhri</t>
        </is>
      </c>
      <c r="E21" t="inlineStr">
        <is>
          <t>سود واقعی هر سفارش، کانال و محصول پس از کارمزد، ارسال، مرجوعی و تبلیغات  •  ساخته کیوان فخری</t>
        </is>
      </c>
      <c r="F21" t="inlineStr">
        <is>
          <t>الربح الحقيقي لكل طلب وقناة ومنتج بعد الرسوم والشحن والمرتجعات والإعلانات  •  إعداد كيوان فخري</t>
        </is>
      </c>
      <c r="G21" t="inlineStr">
        <is>
          <t>Beneficio real por pedido, canal y producto tras comisiones, envío, devoluciones y anuncios  •  por Keywan Fakhri</t>
        </is>
      </c>
      <c r="H21" t="inlineStr">
        <is>
          <t>Bénéfice réel par commande, canal et produit après frais, livraison, retours et publicité  •  par Keywan Fakhri</t>
        </is>
      </c>
      <c r="I21" t="inlineStr">
        <is>
          <t>Profitto reale per ordine, canale e prodotto dopo commissioni, spedizione, resi e pubblicità  •  di Keywan Fakhri</t>
        </is>
      </c>
      <c r="J21" t="inlineStr">
        <is>
          <t>手数料・送料・返品・広告を引いた注文・チャネル・商品ごとの本当の利益  •  Keywan Fakhri</t>
        </is>
      </c>
      <c r="K21" t="inlineStr">
        <is>
          <t>수수료, 배송비, 반품, 광고를 뺀 주문·채널·상품별 실제 수익  •  Keywan Fakhri</t>
        </is>
      </c>
      <c r="L21" t="inlineStr">
        <is>
          <t>Fitimi real për porosi, kanal dhe produkt pas tarifave, transportit, kthimeve dhe reklamave  •  nga Keywan Fakhri</t>
        </is>
      </c>
      <c r="M21" t="inlineStr">
        <is>
          <t>Komisyon, kargo, iade ve reklam sonrası sipariş, kanal ve ürün başına gerçek kâr  •  Keywan Fakhri</t>
        </is>
      </c>
      <c r="N21" t="inlineStr">
        <is>
          <t>扣除平台费、运费、退货和广告后的每单、每渠道、每商品真实利润  •  作者 Keywan Fakhri</t>
        </is>
      </c>
    </row>
    <row r="22">
      <c r="A22" t="inlineStr">
        <is>
          <t>intro</t>
        </is>
      </c>
      <c r="B22">
        <f>INDEX($C22:$N22,1,$B$1)</f>
        <v/>
      </c>
      <c r="C22" t="inlineStr">
        <is>
          <t>Revenue is not profit. Enter orders, product costs, channel fees and ad spend – the tracker shows contribution margin, ROAS, return rate and profit after ads per month, channel and product.</t>
        </is>
      </c>
      <c r="D22" t="inlineStr">
        <is>
          <t>Umsatz ist nicht Gewinn. Bestellungen, Einkaufspreise, Kanalgebühren und Werbekosten erfassen – der Tracker zeigt Deckungsbeitrag, ROAS, Retourenquote und Gewinn nach Werbung je Monat, Kanal und Produkt.</t>
        </is>
      </c>
      <c r="E22" t="inlineStr">
        <is>
          <t>فروش یعنی سود نیست. سفارش‌ها، قیمت خرید، کارمزد کانال‌ها و هزینه تبلیغات را وارد کنید – ردیاب حاشیه مشارکت، ROAS، نرخ مرجوعی و سود پس از تبلیغات را برای هر ماه، کانال و محصول نشان می‌دهد.</t>
        </is>
      </c>
      <c r="F22" t="inlineStr">
        <is>
          <t>الإيرادات ليست ربحًا. أدخل الطلبات وتكاليف المنتجات ورسوم القنوات وإنفاق الإعلانات – يعرض المتتبع هامش المساهمة وROAS ونسبة المرتجعات والربح بعد الإعلانات لكل شهر وقناة ومنتج.</t>
        </is>
      </c>
      <c r="G22" t="inlineStr">
        <is>
          <t>Facturar no es ganar. Introduce pedidos, costes de producto, comisiones de canal y gasto en anuncios: verás margen de contribución, ROAS, tasa de devoluciones y beneficio tras anuncios por mes, canal y producto.</t>
        </is>
      </c>
      <c r="H22" t="inlineStr">
        <is>
          <t>Le chiffre d’affaires n’est pas le bénéfice. Saisissez commandes, coûts produits, frais de canal et dépenses pub – le suivi montre marge sur coûts variables, ROAS, taux de retour et bénéfice après pub par mois, canal et produit.</t>
        </is>
      </c>
      <c r="I22" t="inlineStr">
        <is>
          <t>Il fatturato non è profitto. Inserisci ordini, costi prodotto, commissioni dei canali e spesa pubblicitaria: vedrai margine di contribuzione, ROAS, tasso di reso e profitto dopo ads per mese, canale e prodotto.</t>
        </is>
      </c>
      <c r="J22" t="inlineStr">
        <is>
          <t>売上は利益ではありません。注文・仕入原価・チャネル手数料・広告費を入力すると、月・チャネル・商品ごとに限界利益、ROAS、返品率、広告後利益がわかります。</t>
        </is>
      </c>
      <c r="K22" t="inlineStr">
        <is>
          <t>매출은 이익이 아닙니다. 주문, 상품 원가, 채널 수수료, 광고비를 입력하면 월·채널·상품별 공헌이익, ROAS, 반품률, 광고 후 이익을 보여줍니다.</t>
        </is>
      </c>
      <c r="L22" t="inlineStr">
        <is>
          <t>Shitjet nuk janë fitim. Futni porositë, koston e produkteve, tarifat e kanaleve dhe shpenzimet e reklamave – gjurmuesi tregon marzhin e kontributit, ROAS, shkallën e kthimeve dhe fitimin pas reklamave për muaj, kanal dhe produkt.</t>
        </is>
      </c>
      <c r="M22" t="inlineStr">
        <is>
          <t>Ciro kâr değildir. Siparişleri, ürün maliyetlerini, kanal komisyonlarını ve reklam harcamasını girin – takip aracı ay, kanal ve ürün bazında katkı payı, ROAS, iade oranı ve reklam sonrası kârı gösterir.</t>
        </is>
      </c>
      <c r="N22" t="inlineStr">
        <is>
          <t>营业额不等于利润。录入订单、商品成本、渠道费用和广告支出，即可按月、渠道和商品查看贡献毛利、ROAS、退货率和广告后利润。</t>
        </is>
      </c>
    </row>
    <row r="23">
      <c r="A23" t="inlineStr">
        <is>
          <t>s1t</t>
        </is>
      </c>
      <c r="B23">
        <f>INDEX($C23:$N23,1,$B$1)</f>
        <v/>
      </c>
      <c r="C23" t="inlineStr">
        <is>
          <t>SETTINGS</t>
        </is>
      </c>
      <c r="D23" t="inlineStr">
        <is>
          <t>EINSTELLUNGEN</t>
        </is>
      </c>
      <c r="E23" t="inlineStr">
        <is>
          <t>تنظیمات</t>
        </is>
      </c>
      <c r="F23" t="inlineStr">
        <is>
          <t>الإعدادات</t>
        </is>
      </c>
      <c r="G23" t="inlineStr">
        <is>
          <t>AJUSTES</t>
        </is>
      </c>
      <c r="H23" t="inlineStr">
        <is>
          <t>PARAMÈTRES</t>
        </is>
      </c>
      <c r="I23" t="inlineStr">
        <is>
          <t>IMPOSTAZIONI</t>
        </is>
      </c>
      <c r="J23" t="inlineStr">
        <is>
          <t>設定</t>
        </is>
      </c>
      <c r="K23" t="inlineStr">
        <is>
          <t>설정</t>
        </is>
      </c>
      <c r="L23" t="inlineStr">
        <is>
          <t>CILËSIMET</t>
        </is>
      </c>
      <c r="M23" t="inlineStr">
        <is>
          <t>AYARLAR</t>
        </is>
      </c>
      <c r="N23" t="inlineStr">
        <is>
          <t>设置</t>
        </is>
      </c>
    </row>
    <row r="24">
      <c r="A24" t="inlineStr">
        <is>
          <t>s1</t>
        </is>
      </c>
      <c r="B24">
        <f>INDEX($C24:$N24,1,$B$1)</f>
        <v/>
      </c>
      <c r="C24" t="inlineStr">
        <is>
          <t>Sales channels with marketplace fee %, fixed fee per order and payment fee %, plus your cost per return.</t>
        </is>
      </c>
      <c r="D24" t="inlineStr">
        <is>
          <t>Verkaufskanäle mit Provision %, Fixgebühr je Bestellung und Zahlungsgebühr %, dazu Kosten je Retoure.</t>
        </is>
      </c>
      <c r="E24" t="inlineStr">
        <is>
          <t>کانال‌های فروش با درصد کارمزد، کارمزد ثابت هر سفارش و درصد کارمزد پرداخت، به‌علاوه هزینه هر مرجوعی.</t>
        </is>
      </c>
      <c r="F24" t="inlineStr">
        <is>
          <t>قنوات البيع بنسبة العمولة والرسوم الثابتة لكل طلب ونسبة رسوم الدفع، بالإضافة إلى تكلفة كل مرتجع.</t>
        </is>
      </c>
      <c r="G24" t="inlineStr">
        <is>
          <t>Canales de venta con comisión %, tarifa fija por pedido y comisión de pago %, más tu coste por devolución.</t>
        </is>
      </c>
      <c r="H24" t="inlineStr">
        <is>
          <t>Canaux de vente avec commission %, frais fixes par commande et frais de paiement %, plus votre coût par retour.</t>
        </is>
      </c>
      <c r="I24" t="inlineStr">
        <is>
          <t>Canali di vendita con commissione %, tariffa fissa per ordine e commissione di pagamento %, più il costo per reso.</t>
        </is>
      </c>
      <c r="J24" t="inlineStr">
        <is>
          <t>販売チャネルの手数料率、注文ごとの固定手数料、決済手数料率、返品1件あたりのコスト。</t>
        </is>
      </c>
      <c r="K24" t="inlineStr">
        <is>
          <t>판매 채널별 수수료율, 주문당 고정 수수료, 결제 수수료율, 반품 1건당 비용.</t>
        </is>
      </c>
      <c r="L24" t="inlineStr">
        <is>
          <t>Kanalet e shitjes me tarifë %, tarifë fikse për porosi dhe tarifë pagese %, plus koston për kthim.</t>
        </is>
      </c>
      <c r="M24" t="inlineStr">
        <is>
          <t>Komisyon %, sipariş başı sabit ücret ve ödeme komisyonu % ile satış kanalları, ayrıca iade başı maliyet.</t>
        </is>
      </c>
      <c r="N24" t="inlineStr">
        <is>
          <t>销售渠道的佣金率、每单固定费用和支付手续费率，以及每次退货的成本。</t>
        </is>
      </c>
    </row>
    <row r="25">
      <c r="A25" t="inlineStr">
        <is>
          <t>s2t</t>
        </is>
      </c>
      <c r="B25">
        <f>INDEX($C25:$N25,1,$B$1)</f>
        <v/>
      </c>
      <c r="C25" t="inlineStr">
        <is>
          <t>PRODUCTS</t>
        </is>
      </c>
      <c r="D25" t="inlineStr">
        <is>
          <t>PRODUKTE</t>
        </is>
      </c>
      <c r="E25" t="inlineStr">
        <is>
          <t>محصولات</t>
        </is>
      </c>
      <c r="F25" t="inlineStr">
        <is>
          <t>المنتجات</t>
        </is>
      </c>
      <c r="G25" t="inlineStr">
        <is>
          <t>PRODUCTOS</t>
        </is>
      </c>
      <c r="H25" t="inlineStr">
        <is>
          <t>PRODUITS</t>
        </is>
      </c>
      <c r="I25" t="inlineStr">
        <is>
          <t>PRODOTTI</t>
        </is>
      </c>
      <c r="J25" t="inlineStr">
        <is>
          <t>商品</t>
        </is>
      </c>
      <c r="K25" t="inlineStr">
        <is>
          <t>상품</t>
        </is>
      </c>
      <c r="L25" t="inlineStr">
        <is>
          <t>PRODUKTET</t>
        </is>
      </c>
      <c r="M25" t="inlineStr">
        <is>
          <t>ÜRÜNLER</t>
        </is>
      </c>
      <c r="N25" t="inlineStr">
        <is>
          <t>商品</t>
        </is>
      </c>
    </row>
    <row r="26">
      <c r="A26" t="inlineStr">
        <is>
          <t>s2</t>
        </is>
      </c>
      <c r="B26">
        <f>INDEX($C26:$N26,1,$B$1)</f>
        <v/>
      </c>
      <c r="C26" t="inlineStr">
        <is>
          <t>SKU, name, category, unit cost (purchase price incl. packaging) and list price.</t>
        </is>
      </c>
      <c r="D26" t="inlineStr">
        <is>
          <t>SKU, Name, Kategorie, Stückkosten (Einkauf inkl. Verpackung) und Listenpreis.</t>
        </is>
      </c>
      <c r="E26" t="inlineStr">
        <is>
          <t>کد کالا، نام، دسته، هزینه هر واحد (خرید همراه بسته‌بندی) و قیمت فهرست.</t>
        </is>
      </c>
      <c r="F26" t="inlineStr">
        <is>
          <t>رمز المنتج والاسم والفئة وتكلفة الوحدة (الشراء مع التغليف) وسعر القائمة.</t>
        </is>
      </c>
      <c r="G26" t="inlineStr">
        <is>
          <t>SKU, nombre, categoría, coste unitario (compra con embalaje) y precio de lista.</t>
        </is>
      </c>
      <c r="H26" t="inlineStr">
        <is>
          <t>SKU, nom, catégorie, coût unitaire (achat avec emballage) et prix catalogue.</t>
        </is>
      </c>
      <c r="I26" t="inlineStr">
        <is>
          <t>SKU, nome, categoria, costo unitario (acquisto con imballo) e prezzo di listino.</t>
        </is>
      </c>
      <c r="J26" t="inlineStr">
        <is>
          <t>SKU、商品名、カテゴリー、単価原価（梱包込み仕入）、定価。</t>
        </is>
      </c>
      <c r="K26" t="inlineStr">
        <is>
          <t>SKU, 이름, 카테고리, 단위 원가(포장 포함 매입가), 정가.</t>
        </is>
      </c>
      <c r="L26" t="inlineStr">
        <is>
          <t>SKU, emri, kategoria, kostoja për njësi (blerje me paketim) dhe çmimi i listës.</t>
        </is>
      </c>
      <c r="M26" t="inlineStr">
        <is>
          <t>SKU, ad, kategori, birim maliyet (ambalaj dahil alış) ve liste fiyatı.</t>
        </is>
      </c>
      <c r="N26" t="inlineStr">
        <is>
          <t>SKU、名称、类别、单位成本（含包装的进价）和标价。</t>
        </is>
      </c>
    </row>
    <row r="27">
      <c r="A27" t="inlineStr">
        <is>
          <t>s3t</t>
        </is>
      </c>
      <c r="B27">
        <f>INDEX($C27:$N27,1,$B$1)</f>
        <v/>
      </c>
      <c r="C27" t="inlineStr">
        <is>
          <t>ORDERS &amp; ADS</t>
        </is>
      </c>
      <c r="D27" t="inlineStr">
        <is>
          <t>BESTELLUNGEN &amp; WERBUNG</t>
        </is>
      </c>
      <c r="E27" t="inlineStr">
        <is>
          <t>سفارش‌ها و تبلیغات</t>
        </is>
      </c>
      <c r="F27" t="inlineStr">
        <is>
          <t>الطلبات والإعلانات</t>
        </is>
      </c>
      <c r="G27" t="inlineStr">
        <is>
          <t>PEDIDOS Y ANUNCIOS</t>
        </is>
      </c>
      <c r="H27" t="inlineStr">
        <is>
          <t>COMMANDES ET PUB</t>
        </is>
      </c>
      <c r="I27" t="inlineStr">
        <is>
          <t>ORDINI E ADS</t>
        </is>
      </c>
      <c r="J27" t="inlineStr">
        <is>
          <t>注文と広告</t>
        </is>
      </c>
      <c r="K27" t="inlineStr">
        <is>
          <t>주문과 광고</t>
        </is>
      </c>
      <c r="L27" t="inlineStr">
        <is>
          <t>POROSITË DHE REKLAMAT</t>
        </is>
      </c>
      <c r="M27" t="inlineStr">
        <is>
          <t>SİPARİŞLER VE REKLAM</t>
        </is>
      </c>
      <c r="N27" t="inlineStr">
        <is>
          <t>订单与广告</t>
        </is>
      </c>
    </row>
    <row r="28">
      <c r="A28" t="inlineStr">
        <is>
          <t>s3</t>
        </is>
      </c>
      <c r="B28">
        <f>INDEX($C28:$N28,1,$B$1)</f>
        <v/>
      </c>
      <c r="C28" t="inlineStr">
        <is>
          <t>Paste your order export (one line per product) and the monthly ad spend per channel. Mark returns with x.</t>
        </is>
      </c>
      <c r="D28" t="inlineStr">
        <is>
          <t>Bestell-Export einfügen (eine Zeile je Produkt) und monatliche Werbekosten je Kanal eintragen. Retouren mit x markieren.</t>
        </is>
      </c>
      <c r="E28" t="inlineStr">
        <is>
          <t>خروجی سفارش‌ها را بچسبانید (هر محصول یک ردیف) و هزینه ماهانه تبلیغات هر کانال را وارد کنید. مرجوعی‌ها را با x علامت بزنید.</t>
        </is>
      </c>
      <c r="F28" t="inlineStr">
        <is>
          <t>الصق تصدير الطلبات (سطر لكل منتج) وإنفاق الإعلانات الشهري لكل قناة. علّم المرتجعات بـ x.</t>
        </is>
      </c>
      <c r="G28" t="inlineStr">
        <is>
          <t>Pega tu exportación de pedidos (una línea por producto) y el gasto mensual en anuncios por canal. Marca las devoluciones con x.</t>
        </is>
      </c>
      <c r="H28" t="inlineStr">
        <is>
          <t>Collez votre export de commandes (une ligne par produit) et les dépenses pub mensuelles par canal. Marquez les retours avec x.</t>
        </is>
      </c>
      <c r="I28" t="inlineStr">
        <is>
          <t>Incolla l’export degli ordini (una riga per prodotto) e la spesa pubblicitaria mensile per canale. Segna i resi con x.</t>
        </is>
      </c>
      <c r="J28" t="inlineStr">
        <is>
          <t>注文データ（商品ごとに1行）と、チャネル別の月間広告費を貼り付け。返品は x で記入。</t>
        </is>
      </c>
      <c r="K28" t="inlineStr">
        <is>
          <t>주문 내보내기(상품당 1행)와 채널별 월 광고비를 붙여 넣으세요. 반품은 x로 표시.</t>
        </is>
      </c>
      <c r="L28" t="inlineStr">
        <is>
          <t>Ngjitni eksportin e porosive (një rresht për produkt) dhe shpenzimet mujore të reklamave për kanal. Shënoni kthimet me x.</t>
        </is>
      </c>
      <c r="M28" t="inlineStr">
        <is>
          <t>Sipariş dışa aktarımını (ürün başına bir satır) ve kanal başına aylık reklam harcamasını yapıştırın. İadeleri x ile işaretleyin.</t>
        </is>
      </c>
      <c r="N28" t="inlineStr">
        <is>
          <t>粘贴订单导出（每个商品一行）以及各渠道每月广告支出。退货用 x 标记。</t>
        </is>
      </c>
    </row>
    <row r="29">
      <c r="A29" t="inlineStr">
        <is>
          <t>s4t</t>
        </is>
      </c>
      <c r="B29">
        <f>INDEX($C29:$N29,1,$B$1)</f>
        <v/>
      </c>
      <c r="C29" t="inlineStr">
        <is>
          <t>ANALYSE</t>
        </is>
      </c>
      <c r="D29" t="inlineStr">
        <is>
          <t>AUSWERTEN</t>
        </is>
      </c>
      <c r="E29" t="inlineStr">
        <is>
          <t>تحلیل</t>
        </is>
      </c>
      <c r="F29" t="inlineStr">
        <is>
          <t>التحليل</t>
        </is>
      </c>
      <c r="G29" t="inlineStr">
        <is>
          <t>ANALIZAR</t>
        </is>
      </c>
      <c r="H29" t="inlineStr">
        <is>
          <t>ANALYSER</t>
        </is>
      </c>
      <c r="I29" t="inlineStr">
        <is>
          <t>ANALIZZARE</t>
        </is>
      </c>
      <c r="J29" t="inlineStr">
        <is>
          <t>分析</t>
        </is>
      </c>
      <c r="K29" t="inlineStr">
        <is>
          <t>분석</t>
        </is>
      </c>
      <c r="L29" t="inlineStr">
        <is>
          <t>ANALIZO</t>
        </is>
      </c>
      <c r="M29" t="inlineStr">
        <is>
          <t>ANALİZ ET</t>
        </is>
      </c>
      <c r="N29" t="inlineStr">
        <is>
          <t>分析</t>
        </is>
      </c>
    </row>
    <row r="30">
      <c r="A30" t="inlineStr">
        <is>
          <t>s4</t>
        </is>
      </c>
      <c r="B30">
        <f>INDEX($C30:$N30,1,$B$1)</f>
        <v/>
      </c>
      <c r="C30" t="inlineStr">
        <is>
          <t>Choose year, month (or full year) and channel. The dashboard shows where you really earn money – and which products cost you money.</t>
        </is>
      </c>
      <c r="D30" t="inlineStr">
        <is>
          <t>Jahr, Monat (oder ganzes Jahr) und Kanal wählen. Das Dashboard zeigt, wo Sie wirklich verdienen – und welche Produkte Geld kosten.</t>
        </is>
      </c>
      <c r="E30" t="inlineStr">
        <is>
          <t>سال، ماه (یا کل سال) و کانال را انتخاب کنید. داشبورد نشان می‌دهد واقعاً کجا پول درمی‌آورید – و کدام محصولات ضرر می‌دهند.</t>
        </is>
      </c>
      <c r="F30" t="inlineStr">
        <is>
          <t>اختر السنة والشهر (أو السنة كاملة) والقناة. تُظهر اللوحة أين تربح فعلًا – وأي المنتجات تكلفك مالًا.</t>
        </is>
      </c>
      <c r="G30" t="inlineStr">
        <is>
          <t>Elige año, mes (o año completo) y canal. El panel muestra dónde ganas de verdad y qué productos te cuestan dinero.</t>
        </is>
      </c>
      <c r="H30" t="inlineStr">
        <is>
          <t>Choisissez l’année, le mois (ou l’année entière) et le canal. Le tableau de bord montre où vous gagnez vraiment – et quels produits vous coûtent.</t>
        </is>
      </c>
      <c r="I30" t="inlineStr">
        <is>
          <t>Scegli anno, mese (o anno intero) e canale. La dashboard mostra dove guadagni davvero – e quali prodotti ti costano.</t>
        </is>
      </c>
      <c r="J30" t="inlineStr">
        <is>
          <t>年・月（または通年）・チャネルを選択。どこで本当に稼いでいるか、どの商品が損をしているかがわかります。</t>
        </is>
      </c>
      <c r="K30" t="inlineStr">
        <is>
          <t>연도, 월(또는 연간), 채널을 선택하세요. 실제로 어디서 돈을 벌고 어떤 상품이 손해인지 보여줍니다.</t>
        </is>
      </c>
      <c r="L30" t="inlineStr">
        <is>
          <t>Zgjidhni vitin, muajin (ose vitin e plotë) dhe kanalin. Paneli tregon ku fitoni vërtet – dhe cilat produkte ju kushtojnë.</t>
        </is>
      </c>
      <c r="M30" t="inlineStr">
        <is>
          <t>Yıl, ay (veya tüm yıl) ve kanal seçin. Pano gerçekte nerede kazandığınızı ve hangi ürünlerin zarar ettirdiğini gösterir.</t>
        </is>
      </c>
      <c r="N30" t="inlineStr">
        <is>
          <t>选择年份、月份（或全年）和渠道。仪表板显示您真正赚钱的地方，以及哪些商品在亏钱。</t>
        </is>
      </c>
    </row>
    <row r="31">
      <c r="A31" t="inlineStr">
        <is>
          <t>demo</t>
        </is>
      </c>
      <c r="B31">
        <f>INDEX($C31:$N31,1,$B$1)</f>
        <v/>
      </c>
      <c r="C31" t="inlineStr">
        <is>
          <t>Demo data are fictional (online shop with 4 channels, Jan – Oct 2026)  •  Excel 2016 or newer / Microsoft 365  •  Language: Settings</t>
        </is>
      </c>
      <c r="D31" t="inlineStr">
        <is>
          <t>Demodaten sind fiktiv (Onlineshop mit 4 Kanälen, Jan – Okt 2026)  •  Excel 2016 oder neuer / Microsoft 365  •  Sprache: Einstellungen</t>
        </is>
      </c>
      <c r="E31" t="inlineStr">
        <is>
          <t>داده‌های نمونه ساختگی هستند (فروشگاه اینترنتی با ۴ کانال، ژانویه تا اکتبر ۲۰۲۶)  •  اکسل ۲۰۱۶ یا جدیدتر / Microsoft 365  •  زبان: تنظیمات</t>
        </is>
      </c>
      <c r="F31" t="inlineStr">
        <is>
          <t>البيانات التجريبية وهمية (متجر إلكتروني بـ 4 قنوات، يناير – أكتوبر 2026)  •  Excel 2016 أو أحدث / Microsoft 365  •  اللغة: الإعدادات</t>
        </is>
      </c>
      <c r="G31" t="inlineStr">
        <is>
          <t>Datos de demostración ficticios (tienda online con 4 canales, ene – oct 2026)  •  Excel 2016 o posterior / Microsoft 365  •  Idioma: Ajustes</t>
        </is>
      </c>
      <c r="H31" t="inlineStr">
        <is>
          <t>Données fictives (boutique en ligne à 4 canaux, janv. – oct. 2026)  •  Excel 2016 ou plus récent / Microsoft 365  •  Langue : Paramètres</t>
        </is>
      </c>
      <c r="I31" t="inlineStr">
        <is>
          <t>Dati demo fittizi (negozio online con 4 canali, gen – ott 2026)  •  Excel 2016 o successivo / Microsoft 365  •  Lingua: Impostazioni</t>
        </is>
      </c>
      <c r="J31" t="inlineStr">
        <is>
          <t>デモデータは架空です（4チャネルのネットショップ、2026年1月〜10月）  •  Excel 2016 以降 / Microsoft 365  •  言語：設定</t>
        </is>
      </c>
      <c r="K31" t="inlineStr">
        <is>
          <t>데모 데이터는 가상입니다(4개 채널 온라인 쇼핑몰, 2026년 1월~10월)  •  Excel 2016 이상 / Microsoft 365  •  언어: 설정</t>
        </is>
      </c>
      <c r="L31" t="inlineStr">
        <is>
          <t>Të dhënat demo janë fiktive (dyqan online me 4 kanale, jan – tet 2026)  •  Excel 2016 ose më i ri / Microsoft 365  •  Gjuha: Cilësimet</t>
        </is>
      </c>
      <c r="M31" t="inlineStr">
        <is>
          <t>Demo veriler kurgusaldır (4 kanallı online mağaza, Oca – Eki 2026)  •  Excel 2016 veya üstü / Microsoft 365  •  Dil: Ayarlar</t>
        </is>
      </c>
      <c r="N31" t="inlineStr">
        <is>
          <t>演示数据为虚构（4 个渠道的网店，2026 年 1 月至 10 月）  •  Excel 2016 或更高版本 / Microsoft 365  •  语言：设置</t>
        </is>
      </c>
    </row>
    <row r="32">
      <c r="A32" t="inlineStr">
        <is>
          <t>set_name</t>
        </is>
      </c>
      <c r="B32">
        <f>INDEX($C32:$N32,1,$B$1)</f>
        <v/>
      </c>
      <c r="C32" t="inlineStr">
        <is>
          <t>Shop name</t>
        </is>
      </c>
      <c r="D32" t="inlineStr">
        <is>
          <t>Shop-Name</t>
        </is>
      </c>
      <c r="E32" t="inlineStr">
        <is>
          <t>نام فروشگاه</t>
        </is>
      </c>
      <c r="F32" t="inlineStr">
        <is>
          <t>اسم المتجر</t>
        </is>
      </c>
      <c r="G32" t="inlineStr">
        <is>
          <t>Nombre de la tienda</t>
        </is>
      </c>
      <c r="H32" t="inlineStr">
        <is>
          <t>Nom de la boutique</t>
        </is>
      </c>
      <c r="I32" t="inlineStr">
        <is>
          <t>Nome del negozio</t>
        </is>
      </c>
      <c r="J32" t="inlineStr">
        <is>
          <t>ショップ名</t>
        </is>
      </c>
      <c r="K32" t="inlineStr">
        <is>
          <t>쇼핑몰 이름</t>
        </is>
      </c>
      <c r="L32" t="inlineStr">
        <is>
          <t>Emri i dyqanit</t>
        </is>
      </c>
      <c r="M32" t="inlineStr">
        <is>
          <t>Mağaza adı</t>
        </is>
      </c>
      <c r="N32" t="inlineStr">
        <is>
          <t>店铺名称</t>
        </is>
      </c>
    </row>
    <row r="33">
      <c r="A33" t="inlineStr">
        <is>
          <t>r_name</t>
        </is>
      </c>
      <c r="B33">
        <f>INDEX($C33:$N33,1,$B$1)</f>
        <v/>
      </c>
      <c r="C33" t="inlineStr">
        <is>
          <t>SHOP</t>
        </is>
      </c>
      <c r="D33" t="inlineStr">
        <is>
          <t>SHOP</t>
        </is>
      </c>
      <c r="E33" t="inlineStr">
        <is>
          <t>فروشگاه</t>
        </is>
      </c>
      <c r="F33" t="inlineStr">
        <is>
          <t>المتجر</t>
        </is>
      </c>
      <c r="G33" t="inlineStr">
        <is>
          <t>TIENDA</t>
        </is>
      </c>
      <c r="H33" t="inlineStr">
        <is>
          <t>BOUTIQUE</t>
        </is>
      </c>
      <c r="I33" t="inlineStr">
        <is>
          <t>NEGOZIO</t>
        </is>
      </c>
      <c r="J33" t="inlineStr">
        <is>
          <t>ショップ</t>
        </is>
      </c>
      <c r="K33" t="inlineStr">
        <is>
          <t>쇼핑몰</t>
        </is>
      </c>
      <c r="L33" t="inlineStr">
        <is>
          <t>DYQANI</t>
        </is>
      </c>
      <c r="M33" t="inlineStr">
        <is>
          <t>MAĞAZA</t>
        </is>
      </c>
      <c r="N33" t="inlineStr">
        <is>
          <t>店铺</t>
        </is>
      </c>
    </row>
    <row r="34">
      <c r="A34" t="inlineStr">
        <is>
          <t>set_ch</t>
        </is>
      </c>
      <c r="B34">
        <f>INDEX($C34:$N34,1,$B$1)</f>
        <v/>
      </c>
      <c r="C34" t="inlineStr">
        <is>
          <t>Sales channels</t>
        </is>
      </c>
      <c r="D34" t="inlineStr">
        <is>
          <t>Verkaufskanäle</t>
        </is>
      </c>
      <c r="E34" t="inlineStr">
        <is>
          <t>کانال‌های فروش</t>
        </is>
      </c>
      <c r="F34" t="inlineStr">
        <is>
          <t>قنوات البيع</t>
        </is>
      </c>
      <c r="G34" t="inlineStr">
        <is>
          <t>Canales de venta</t>
        </is>
      </c>
      <c r="H34" t="inlineStr">
        <is>
          <t>Canaux de vente</t>
        </is>
      </c>
      <c r="I34" t="inlineStr">
        <is>
          <t>Canali di vendita</t>
        </is>
      </c>
      <c r="J34" t="inlineStr">
        <is>
          <t>販売チャネル</t>
        </is>
      </c>
      <c r="K34" t="inlineStr">
        <is>
          <t>판매 채널</t>
        </is>
      </c>
      <c r="L34" t="inlineStr">
        <is>
          <t>Kanalet e shitjes</t>
        </is>
      </c>
      <c r="M34" t="inlineStr">
        <is>
          <t>Satış kanalları</t>
        </is>
      </c>
      <c r="N34" t="inlineStr">
        <is>
          <t>销售渠道</t>
        </is>
      </c>
    </row>
    <row r="35">
      <c r="A35" t="inlineStr">
        <is>
          <t>h_chname</t>
        </is>
      </c>
      <c r="B35">
        <f>INDEX($C35:$N35,1,$B$1)</f>
        <v/>
      </c>
      <c r="C35" t="inlineStr">
        <is>
          <t>Channel</t>
        </is>
      </c>
      <c r="D35" t="inlineStr">
        <is>
          <t>Kanal</t>
        </is>
      </c>
      <c r="E35" t="inlineStr">
        <is>
          <t>کانال</t>
        </is>
      </c>
      <c r="F35" t="inlineStr">
        <is>
          <t>القناة</t>
        </is>
      </c>
      <c r="G35" t="inlineStr">
        <is>
          <t>Canal</t>
        </is>
      </c>
      <c r="H35" t="inlineStr">
        <is>
          <t>Canal</t>
        </is>
      </c>
      <c r="I35" t="inlineStr">
        <is>
          <t>Canale</t>
        </is>
      </c>
      <c r="J35" t="inlineStr">
        <is>
          <t>チャネル</t>
        </is>
      </c>
      <c r="K35" t="inlineStr">
        <is>
          <t>채널</t>
        </is>
      </c>
      <c r="L35" t="inlineStr">
        <is>
          <t>Kanali</t>
        </is>
      </c>
      <c r="M35" t="inlineStr">
        <is>
          <t>Kanal</t>
        </is>
      </c>
      <c r="N35" t="inlineStr">
        <is>
          <t>渠道</t>
        </is>
      </c>
    </row>
    <row r="36">
      <c r="A36" t="inlineStr">
        <is>
          <t>h_feep</t>
        </is>
      </c>
      <c r="B36">
        <f>INDEX($C36:$N36,1,$B$1)</f>
        <v/>
      </c>
      <c r="C36" t="inlineStr">
        <is>
          <t>Fee %</t>
        </is>
      </c>
      <c r="D36" t="inlineStr">
        <is>
          <t>Provision %</t>
        </is>
      </c>
      <c r="E36" t="inlineStr">
        <is>
          <t>کارمزد ٪</t>
        </is>
      </c>
      <c r="F36" t="inlineStr">
        <is>
          <t>العمولة %</t>
        </is>
      </c>
      <c r="G36" t="inlineStr">
        <is>
          <t>Comisión %</t>
        </is>
      </c>
      <c r="H36" t="inlineStr">
        <is>
          <t>Commission %</t>
        </is>
      </c>
      <c r="I36" t="inlineStr">
        <is>
          <t>Commissione %</t>
        </is>
      </c>
      <c r="J36" t="inlineStr">
        <is>
          <t>手数料 %</t>
        </is>
      </c>
      <c r="K36" t="inlineStr">
        <is>
          <t>수수료 %</t>
        </is>
      </c>
      <c r="L36" t="inlineStr">
        <is>
          <t>Tarifa %</t>
        </is>
      </c>
      <c r="M36" t="inlineStr">
        <is>
          <t>Komisyon %</t>
        </is>
      </c>
      <c r="N36" t="inlineStr">
        <is>
          <t>佣金 %</t>
        </is>
      </c>
    </row>
    <row r="37">
      <c r="A37" t="inlineStr">
        <is>
          <t>h_fix</t>
        </is>
      </c>
      <c r="B37">
        <f>INDEX($C37:$N37,1,$B$1)</f>
        <v/>
      </c>
      <c r="C37" t="inlineStr">
        <is>
          <t>Fixed / order</t>
        </is>
      </c>
      <c r="D37" t="inlineStr">
        <is>
          <t>Fix / Bestellung</t>
        </is>
      </c>
      <c r="E37" t="inlineStr">
        <is>
          <t>ثابت / سفارش</t>
        </is>
      </c>
      <c r="F37" t="inlineStr">
        <is>
          <t>ثابت / طلب</t>
        </is>
      </c>
      <c r="G37" t="inlineStr">
        <is>
          <t>Fija / pedido</t>
        </is>
      </c>
      <c r="H37" t="inlineStr">
        <is>
          <t>Fixe / commande</t>
        </is>
      </c>
      <c r="I37" t="inlineStr">
        <is>
          <t>Fissa / ordine</t>
        </is>
      </c>
      <c r="J37" t="inlineStr">
        <is>
          <t>固定／注文</t>
        </is>
      </c>
      <c r="K37" t="inlineStr">
        <is>
          <t>고정 / 주문</t>
        </is>
      </c>
      <c r="L37" t="inlineStr">
        <is>
          <t>Fikse / porosi</t>
        </is>
      </c>
      <c r="M37" t="inlineStr">
        <is>
          <t>Sabit / sipariş</t>
        </is>
      </c>
      <c r="N37" t="inlineStr">
        <is>
          <t>固定 / 单</t>
        </is>
      </c>
    </row>
    <row r="38">
      <c r="A38" t="inlineStr">
        <is>
          <t>h_pay</t>
        </is>
      </c>
      <c r="B38">
        <f>INDEX($C38:$N38,1,$B$1)</f>
        <v/>
      </c>
      <c r="C38" t="inlineStr">
        <is>
          <t>Payment %</t>
        </is>
      </c>
      <c r="D38" t="inlineStr">
        <is>
          <t>Zahlung %</t>
        </is>
      </c>
      <c r="E38" t="inlineStr">
        <is>
          <t>پرداخت ٪</t>
        </is>
      </c>
      <c r="F38" t="inlineStr">
        <is>
          <t>الدفع %</t>
        </is>
      </c>
      <c r="G38" t="inlineStr">
        <is>
          <t>Pago %</t>
        </is>
      </c>
      <c r="H38" t="inlineStr">
        <is>
          <t>Paiement %</t>
        </is>
      </c>
      <c r="I38" t="inlineStr">
        <is>
          <t>Pagamento %</t>
        </is>
      </c>
      <c r="J38" t="inlineStr">
        <is>
          <t>決済 %</t>
        </is>
      </c>
      <c r="K38" t="inlineStr">
        <is>
          <t>결제 %</t>
        </is>
      </c>
      <c r="L38" t="inlineStr">
        <is>
          <t>Pagesa %</t>
        </is>
      </c>
      <c r="M38" t="inlineStr">
        <is>
          <t>Ödeme %</t>
        </is>
      </c>
      <c r="N38" t="inlineStr">
        <is>
          <t>支付 %</t>
        </is>
      </c>
    </row>
    <row r="39">
      <c r="A39" t="inlineStr">
        <is>
          <t>set_ret</t>
        </is>
      </c>
      <c r="B39">
        <f>INDEX($C39:$N39,1,$B$1)</f>
        <v/>
      </c>
      <c r="C39" t="inlineStr">
        <is>
          <t>Cost per return (handling, return label)</t>
        </is>
      </c>
      <c r="D39" t="inlineStr">
        <is>
          <t>Kosten je Retoure (Bearbeitung, Rücksendeetikett)</t>
        </is>
      </c>
      <c r="E39" t="inlineStr">
        <is>
          <t>هزینه هر مرجوعی (پردازش، برچسب برگشت)</t>
        </is>
      </c>
      <c r="F39" t="inlineStr">
        <is>
          <t>تكلفة كل مرتجع (المعالجة، ملصق الإرجاع)</t>
        </is>
      </c>
      <c r="G39" t="inlineStr">
        <is>
          <t>Coste por devolución (gestión, etiqueta)</t>
        </is>
      </c>
      <c r="H39" t="inlineStr">
        <is>
          <t>Coût par retour (traitement, étiquette)</t>
        </is>
      </c>
      <c r="I39" t="inlineStr">
        <is>
          <t>Costo per reso (gestione, etichetta)</t>
        </is>
      </c>
      <c r="J39" t="inlineStr">
        <is>
          <t>返品1件のコスト（処理・返送ラベル）</t>
        </is>
      </c>
      <c r="K39" t="inlineStr">
        <is>
          <t>반품 1건 비용(처리, 반송 라벨)</t>
        </is>
      </c>
      <c r="L39" t="inlineStr">
        <is>
          <t>Kosto për kthim (përpunim, etiketë)</t>
        </is>
      </c>
      <c r="M39" t="inlineStr">
        <is>
          <t>İade başı maliyet (işlem, iade etiketi)</t>
        </is>
      </c>
      <c r="N39" t="inlineStr">
        <is>
          <t>每次退货成本（处理、退货面单）</t>
        </is>
      </c>
    </row>
    <row r="40">
      <c r="A40" t="inlineStr">
        <is>
          <t>set_hint</t>
        </is>
      </c>
      <c r="B40">
        <f>INDEX($C40:$N40,1,$B$1)</f>
        <v/>
      </c>
      <c r="C40" t="inlineStr">
        <is>
          <t>Light green cells are inputs. Prices are net (without VAT). Fees are calculated on revenue incl. shipping charged. Change the language here.</t>
        </is>
      </c>
      <c r="D40" t="inlineStr">
        <is>
          <t>Hellgrüne Zellen sind Eingaben. Preise netto (ohne MwSt.). Gebühren werden auf den Umsatz inkl. berechnetem Versand gerechnet. Sprache hier ändern.</t>
        </is>
      </c>
      <c r="E40" t="inlineStr">
        <is>
          <t>خانه‌های سبز روشن ورودی هستند. قیمت‌ها خالص (بدون مالیات) هستند. کارمزد روی فروش همراه با هزینه ارسال دریافتی حساب می‌شود. زبان را اینجا تغییر دهید.</t>
        </is>
      </c>
      <c r="F40" t="inlineStr">
        <is>
          <t>الخلايا الخضراء الفاتحة للإدخال. الأسعار صافية (بدون ضريبة). تُحسب الرسوم على الإيرادات شاملة الشحن المحصّل. غيّر اللغة هنا.</t>
        </is>
      </c>
      <c r="G40" t="inlineStr">
        <is>
          <t>Las celdas verde claro son entradas. Precios netos (sin IVA). Las comisiones se calculan sobre la facturación con envío cobrado. Cambia aquí el idioma.</t>
        </is>
      </c>
      <c r="H40" t="inlineStr">
        <is>
          <t>Les cellules vert clair sont des saisies. Prix HT. Les frais sont calculés sur le CA incluant la livraison facturée. Changez la langue ici.</t>
        </is>
      </c>
      <c r="I40" t="inlineStr">
        <is>
          <t>Le celle verde chiaro sono input. Prezzi netti (senza IVA). Le commissioni si calcolano sul fatturato con spedizione addebitata. Cambia qui la lingua.</t>
        </is>
      </c>
      <c r="J40" t="inlineStr">
        <is>
          <t>薄い緑のセルが入力欄です。価格は税抜。手数料は請求送料を含む売上に対して計算。言語はここで変更。</t>
        </is>
      </c>
      <c r="K40" t="inlineStr">
        <is>
          <t>연한 초록 칸이 입력 칸입니다. 가격은 순액(부가세 제외). 수수료는 청구 배송비를 포함한 매출 기준으로 계산. 언어는 여기서 변경.</t>
        </is>
      </c>
      <c r="L40" t="inlineStr">
        <is>
          <t>Qelizat jeshile të çelura janë hyrje. Çmimet neto (pa TVSH). Tarifat llogariten mbi shitjet me transportin e faturuar. Ndryshoni gjuhën këtu.</t>
        </is>
      </c>
      <c r="M40" t="inlineStr">
        <is>
          <t>Açık yeşil hücreler giriş alanıdır. Fiyatlar nettir (KDV hariç). Komisyonlar tahsil edilen kargo dahil ciro üzerinden hesaplanır. Dili buradan değiştirin.</t>
        </is>
      </c>
      <c r="N40" t="inlineStr">
        <is>
          <t>浅绿色单元格为输入项。价格为净价（不含增值税）。费用按含已收运费的销售额计算。在此切换语言。</t>
        </is>
      </c>
    </row>
    <row r="41">
      <c r="A41" t="inlineStr">
        <is>
          <t>dash_title</t>
        </is>
      </c>
      <c r="B41">
        <f>INDEX($C41:$N41,1,$B$1)</f>
        <v/>
      </c>
      <c r="C41" t="inlineStr">
        <is>
          <t>PROFIT DASHBOARD</t>
        </is>
      </c>
      <c r="D41" t="inlineStr">
        <is>
          <t>GEWINN-DASHBOARD</t>
        </is>
      </c>
      <c r="E41" t="inlineStr">
        <is>
          <t>داشبورد سود</t>
        </is>
      </c>
      <c r="F41" t="inlineStr">
        <is>
          <t>لوحة الأرباح</t>
        </is>
      </c>
      <c r="G41" t="inlineStr">
        <is>
          <t>PANEL DE BENEFICIOS</t>
        </is>
      </c>
      <c r="H41" t="inlineStr">
        <is>
          <t>TABLEAU DE BORD DES BÉNÉFICES</t>
        </is>
      </c>
      <c r="I41" t="inlineStr">
        <is>
          <t>DASHBOARD PROFITTI</t>
        </is>
      </c>
      <c r="J41" t="inlineStr">
        <is>
          <t>利益ダッシュボード</t>
        </is>
      </c>
      <c r="K41" t="inlineStr">
        <is>
          <t>수익 대시보드</t>
        </is>
      </c>
      <c r="L41" t="inlineStr">
        <is>
          <t>PANELI I FITIMIT</t>
        </is>
      </c>
      <c r="M41" t="inlineStr">
        <is>
          <t>KÂR PANOSU</t>
        </is>
      </c>
      <c r="N41" t="inlineStr">
        <is>
          <t>利润仪表板</t>
        </is>
      </c>
    </row>
    <row r="42">
      <c r="A42" t="inlineStr">
        <is>
          <t>dash_sub</t>
        </is>
      </c>
      <c r="B42">
        <f>INDEX($C42:$N42,1,$B$1)</f>
        <v/>
      </c>
      <c r="C42" t="inlineStr">
        <is>
          <t>Revenue, contribution margin, ads and profit for the selected period and channel</t>
        </is>
      </c>
      <c r="D42" t="inlineStr">
        <is>
          <t>Umsatz, Deckungsbeitrag, Werbung und Gewinn für Zeitraum und Kanal</t>
        </is>
      </c>
      <c r="E42" t="inlineStr">
        <is>
          <t>فروش، حاشیه مشارکت، تبلیغات و سود برای دوره و کانال انتخابی</t>
        </is>
      </c>
      <c r="F42" t="inlineStr">
        <is>
          <t>الإيرادات وهامش المساهمة والإعلانات والربح للفترة والقناة المحددتين</t>
        </is>
      </c>
      <c r="G42" t="inlineStr">
        <is>
          <t>Facturación, margen de contribución, anuncios y beneficio del periodo y canal</t>
        </is>
      </c>
      <c r="H42" t="inlineStr">
        <is>
          <t>CA, marge, publicité et bénéfice pour la période et le canal choisis</t>
        </is>
      </c>
      <c r="I42" t="inlineStr">
        <is>
          <t>Fatturato, margine, pubblicità e profitto per periodo e canale</t>
        </is>
      </c>
      <c r="J42" t="inlineStr">
        <is>
          <t>選択期間・チャネルの売上・限界利益・広告・利益</t>
        </is>
      </c>
      <c r="K42" t="inlineStr">
        <is>
          <t>선택 기간·채널의 매출, 공헌이익, 광고, 이익</t>
        </is>
      </c>
      <c r="L42" t="inlineStr">
        <is>
          <t>Shitjet, marzhi, reklamat dhe fitimi për periudhën dhe kanalin</t>
        </is>
      </c>
      <c r="M42" t="inlineStr">
        <is>
          <t>Seçilen dönem ve kanal için ciro, katkı payı, reklam ve kâr</t>
        </is>
      </c>
      <c r="N42" t="inlineStr">
        <is>
          <t>所选期间和渠道的销售额、贡献毛利、广告和利润</t>
        </is>
      </c>
    </row>
    <row r="43">
      <c r="A43" t="inlineStr">
        <is>
          <t>c_chan</t>
        </is>
      </c>
      <c r="B43">
        <f>INDEX($C43:$N43,1,$B$1)</f>
        <v/>
      </c>
      <c r="C43" t="inlineStr">
        <is>
          <t>CHANNEL</t>
        </is>
      </c>
      <c r="D43" t="inlineStr">
        <is>
          <t>KANAL</t>
        </is>
      </c>
      <c r="E43" t="inlineStr">
        <is>
          <t>کانال</t>
        </is>
      </c>
      <c r="F43" t="inlineStr">
        <is>
          <t>القناة</t>
        </is>
      </c>
      <c r="G43" t="inlineStr">
        <is>
          <t>CANAL</t>
        </is>
      </c>
      <c r="H43" t="inlineStr">
        <is>
          <t>CANAL</t>
        </is>
      </c>
      <c r="I43" t="inlineStr">
        <is>
          <t>CANALE</t>
        </is>
      </c>
      <c r="J43" t="inlineStr">
        <is>
          <t>チャネル</t>
        </is>
      </c>
      <c r="K43" t="inlineStr">
        <is>
          <t>채널</t>
        </is>
      </c>
      <c r="L43" t="inlineStr">
        <is>
          <t>KANALI</t>
        </is>
      </c>
      <c r="M43" t="inlineStr">
        <is>
          <t>KANAL</t>
        </is>
      </c>
      <c r="N43" t="inlineStr">
        <is>
          <t>渠道</t>
        </is>
      </c>
    </row>
    <row r="44">
      <c r="A44" t="inlineStr">
        <is>
          <t>c_hint</t>
        </is>
      </c>
      <c r="B44">
        <f>INDEX($C44:$N44,1,$B$1)</f>
        <v/>
      </c>
      <c r="C44" t="inlineStr">
        <is>
          <t>Contribution margin = revenue − product cost − fees − shipping cost − return cost. Profit after ads = contribution margin − ad spend. ROAS = revenue ÷ ad spend.</t>
        </is>
      </c>
      <c r="D44" t="inlineStr">
        <is>
          <t>Deckungsbeitrag = Umsatz − Produktkosten − Gebühren − Versandkosten − Retourenkosten. Gewinn nach Werbung = DB − Werbekosten. ROAS = Umsatz ÷ Werbekosten.</t>
        </is>
      </c>
      <c r="E44" t="inlineStr">
        <is>
          <t>حاشیه مشارکت = فروش − هزینه کالا − کارمزد − هزینه ارسال − هزینه مرجوعی. سود پس از تبلیغات = حاشیه − هزینه تبلیغات. ROAS = فروش ÷ هزینه تبلیغات.</t>
        </is>
      </c>
      <c r="F44" t="inlineStr">
        <is>
          <t>هامش المساهمة = الإيرادات − تكلفة المنتج − الرسوم − تكلفة الشحن − تكلفة المرتجعات. الربح بعد الإعلانات = الهامش − الإعلانات. ROAS = الإيرادات ÷ الإعلانات.</t>
        </is>
      </c>
      <c r="G44" t="inlineStr">
        <is>
          <t>Margen de contribución = ingresos − coste de producto − comisiones − envío − devoluciones. Beneficio tras anuncios = margen − anuncios. ROAS = ingresos ÷ anuncios.</t>
        </is>
      </c>
      <c r="H44" t="inlineStr">
        <is>
          <t>Marge = CA − coût produit − frais − livraison − retours. Bénéfice après pub = marge − pub. ROAS = CA ÷ pub.</t>
        </is>
      </c>
      <c r="I44" t="inlineStr">
        <is>
          <t>Margine = fatturato − costo prodotto − commissioni − spedizione − resi. Profitto dopo ads = margine − ads. ROAS = fatturato ÷ ads.</t>
        </is>
      </c>
      <c r="J44" t="inlineStr">
        <is>
          <t>限界利益＝売上−商品原価−手数料−送料−返品コスト。広告後利益＝限界利益−広告費。ROAS＝売上÷広告費。</t>
        </is>
      </c>
      <c r="K44" t="inlineStr">
        <is>
          <t>공헌이익 = 매출 − 상품 원가 − 수수료 − 배송비 − 반품 비용. 광고 후 이익 = 공헌이익 − 광고비. ROAS = 매출 ÷ 광고비.</t>
        </is>
      </c>
      <c r="L44" t="inlineStr">
        <is>
          <t>Marzhi = shitjet − kostoja e produktit − tarifat − transporti − kthimet. Fitimi pas reklamave = marzhi − reklamat. ROAS = shitjet ÷ reklamat.</t>
        </is>
      </c>
      <c r="M44" t="inlineStr">
        <is>
          <t>Katkı payı = ciro − ürün maliyeti − komisyon − kargo − iade maliyeti. Reklam sonrası kâr = katkı payı − reklam. ROAS = ciro ÷ reklam.</t>
        </is>
      </c>
      <c r="N44" t="inlineStr">
        <is>
          <t>贡献毛利 = 销售额 − 商品成本 − 费用 − 运费 − 退货成本。广告后利润 = 贡献毛利 − 广告支出。ROAS = 销售额 ÷ 广告支出。</t>
        </is>
      </c>
    </row>
    <row r="45">
      <c r="A45" t="inlineStr">
        <is>
          <t>k_rev</t>
        </is>
      </c>
      <c r="B45">
        <f>INDEX($C45:$N45,1,$B$1)</f>
        <v/>
      </c>
      <c r="C45" t="inlineStr">
        <is>
          <t>REVENUE</t>
        </is>
      </c>
      <c r="D45" t="inlineStr">
        <is>
          <t>UMSATZ</t>
        </is>
      </c>
      <c r="E45" t="inlineStr">
        <is>
          <t>فروش</t>
        </is>
      </c>
      <c r="F45" t="inlineStr">
        <is>
          <t>الإيرادات</t>
        </is>
      </c>
      <c r="G45" t="inlineStr">
        <is>
          <t>FACTURACIÓN</t>
        </is>
      </c>
      <c r="H45" t="inlineStr">
        <is>
          <t>CHIFFRE D’AFFAIRES</t>
        </is>
      </c>
      <c r="I45" t="inlineStr">
        <is>
          <t>FATTURATO</t>
        </is>
      </c>
      <c r="J45" t="inlineStr">
        <is>
          <t>売上</t>
        </is>
      </c>
      <c r="K45" t="inlineStr">
        <is>
          <t>매출</t>
        </is>
      </c>
      <c r="L45" t="inlineStr">
        <is>
          <t>SHITJET</t>
        </is>
      </c>
      <c r="M45" t="inlineStr">
        <is>
          <t>CİRO</t>
        </is>
      </c>
      <c r="N45" t="inlineStr">
        <is>
          <t>销售额</t>
        </is>
      </c>
    </row>
    <row r="46">
      <c r="A46" t="inlineStr">
        <is>
          <t>k_cm</t>
        </is>
      </c>
      <c r="B46">
        <f>INDEX($C46:$N46,1,$B$1)</f>
        <v/>
      </c>
      <c r="C46" t="inlineStr">
        <is>
          <t>CONTRIBUTION MARGIN</t>
        </is>
      </c>
      <c r="D46" t="inlineStr">
        <is>
          <t>DECKUNGSBEITRAG</t>
        </is>
      </c>
      <c r="E46" t="inlineStr">
        <is>
          <t>حاشیه مشارکت</t>
        </is>
      </c>
      <c r="F46" t="inlineStr">
        <is>
          <t>هامش المساهمة</t>
        </is>
      </c>
      <c r="G46" t="inlineStr">
        <is>
          <t>MARGEN DE CONTRIBUCIÓN</t>
        </is>
      </c>
      <c r="H46" t="inlineStr">
        <is>
          <t>MARGE SUR COÛTS VARIABLES</t>
        </is>
      </c>
      <c r="I46" t="inlineStr">
        <is>
          <t>MARGINE DI CONTRIBUZIONE</t>
        </is>
      </c>
      <c r="J46" t="inlineStr">
        <is>
          <t>限界利益</t>
        </is>
      </c>
      <c r="K46" t="inlineStr">
        <is>
          <t>공헌이익</t>
        </is>
      </c>
      <c r="L46" t="inlineStr">
        <is>
          <t>MARZHI I KONTRIBUTIT</t>
        </is>
      </c>
      <c r="M46" t="inlineStr">
        <is>
          <t>KATKI PAYI</t>
        </is>
      </c>
      <c r="N46" t="inlineStr">
        <is>
          <t>贡献毛利</t>
        </is>
      </c>
    </row>
    <row r="47">
      <c r="A47" t="inlineStr">
        <is>
          <t>k_ads</t>
        </is>
      </c>
      <c r="B47">
        <f>INDEX($C47:$N47,1,$B$1)</f>
        <v/>
      </c>
      <c r="C47" t="inlineStr">
        <is>
          <t>AD SPEND</t>
        </is>
      </c>
      <c r="D47" t="inlineStr">
        <is>
          <t>WERBEKOSTEN</t>
        </is>
      </c>
      <c r="E47" t="inlineStr">
        <is>
          <t>هزینه تبلیغات</t>
        </is>
      </c>
      <c r="F47" t="inlineStr">
        <is>
          <t>إنفاق الإعلانات</t>
        </is>
      </c>
      <c r="G47" t="inlineStr">
        <is>
          <t>GASTO EN ANUNCIOS</t>
        </is>
      </c>
      <c r="H47" t="inlineStr">
        <is>
          <t>DÉPENSES PUB</t>
        </is>
      </c>
      <c r="I47" t="inlineStr">
        <is>
          <t>SPESA ADS</t>
        </is>
      </c>
      <c r="J47" t="inlineStr">
        <is>
          <t>広告費</t>
        </is>
      </c>
      <c r="K47" t="inlineStr">
        <is>
          <t>광고비</t>
        </is>
      </c>
      <c r="L47" t="inlineStr">
        <is>
          <t>SHPENZIME REKLAMASH</t>
        </is>
      </c>
      <c r="M47" t="inlineStr">
        <is>
          <t>REKLAM HARCAMASI</t>
        </is>
      </c>
      <c r="N47" t="inlineStr">
        <is>
          <t>广告支出</t>
        </is>
      </c>
    </row>
    <row r="48">
      <c r="A48" t="inlineStr">
        <is>
          <t>k_profit</t>
        </is>
      </c>
      <c r="B48">
        <f>INDEX($C48:$N48,1,$B$1)</f>
        <v/>
      </c>
      <c r="C48" t="inlineStr">
        <is>
          <t>PROFIT AFTER ADS</t>
        </is>
      </c>
      <c r="D48" t="inlineStr">
        <is>
          <t>GEWINN NACH WERBUNG</t>
        </is>
      </c>
      <c r="E48" t="inlineStr">
        <is>
          <t>سود پس از تبلیغات</t>
        </is>
      </c>
      <c r="F48" t="inlineStr">
        <is>
          <t>الربح بعد الإعلانات</t>
        </is>
      </c>
      <c r="G48" t="inlineStr">
        <is>
          <t>BENEFICIO TRAS ANUNCIOS</t>
        </is>
      </c>
      <c r="H48" t="inlineStr">
        <is>
          <t>BÉNÉFICE APRÈS PUB</t>
        </is>
      </c>
      <c r="I48" t="inlineStr">
        <is>
          <t>PROFITTO DOPO ADS</t>
        </is>
      </c>
      <c r="J48" t="inlineStr">
        <is>
          <t>広告後利益</t>
        </is>
      </c>
      <c r="K48" t="inlineStr">
        <is>
          <t>광고 후 이익</t>
        </is>
      </c>
      <c r="L48" t="inlineStr">
        <is>
          <t>FITIMI PAS REKLAMAVE</t>
        </is>
      </c>
      <c r="M48" t="inlineStr">
        <is>
          <t>REKLAM SONRASI KÂR</t>
        </is>
      </c>
      <c r="N48" t="inlineStr">
        <is>
          <t>广告后利润</t>
        </is>
      </c>
    </row>
    <row r="49">
      <c r="A49" t="inlineStr">
        <is>
          <t>k_aov</t>
        </is>
      </c>
      <c r="B49">
        <f>INDEX($C49:$N49,1,$B$1)</f>
        <v/>
      </c>
      <c r="C49" t="inlineStr">
        <is>
          <t>AVERAGE ORDER VALUE</t>
        </is>
      </c>
      <c r="D49" t="inlineStr">
        <is>
          <t>Ø BESTELLWERT</t>
        </is>
      </c>
      <c r="E49" t="inlineStr">
        <is>
          <t>میانگین ارزش سفارش</t>
        </is>
      </c>
      <c r="F49" t="inlineStr">
        <is>
          <t>متوسط قيمة الطلب</t>
        </is>
      </c>
      <c r="G49" t="inlineStr">
        <is>
          <t>TICKET MEDIO</t>
        </is>
      </c>
      <c r="H49" t="inlineStr">
        <is>
          <t>PANIER MOYEN</t>
        </is>
      </c>
      <c r="I49" t="inlineStr">
        <is>
          <t>VALORE MEDIO ORDINE</t>
        </is>
      </c>
      <c r="J49" t="inlineStr">
        <is>
          <t>平均注文額</t>
        </is>
      </c>
      <c r="K49" t="inlineStr">
        <is>
          <t>평균 주문 금액</t>
        </is>
      </c>
      <c r="L49" t="inlineStr">
        <is>
          <t>VLERA MESATARE E POROSISË</t>
        </is>
      </c>
      <c r="M49" t="inlineStr">
        <is>
          <t>ORTALAMA SEPET</t>
        </is>
      </c>
      <c r="N49" t="inlineStr">
        <is>
          <t>平均订单金额</t>
        </is>
      </c>
    </row>
    <row r="50">
      <c r="A50" t="inlineStr">
        <is>
          <t>k_ret</t>
        </is>
      </c>
      <c r="B50">
        <f>INDEX($C50:$N50,1,$B$1)</f>
        <v/>
      </c>
      <c r="C50" t="inlineStr">
        <is>
          <t>RETURN RATE</t>
        </is>
      </c>
      <c r="D50" t="inlineStr">
        <is>
          <t>RETOURENQUOTE</t>
        </is>
      </c>
      <c r="E50" t="inlineStr">
        <is>
          <t>نرخ مرجوعی</t>
        </is>
      </c>
      <c r="F50" t="inlineStr">
        <is>
          <t>نسبة المرتجعات</t>
        </is>
      </c>
      <c r="G50" t="inlineStr">
        <is>
          <t>TASA DE DEVOLUCIÓN</t>
        </is>
      </c>
      <c r="H50" t="inlineStr">
        <is>
          <t>TAUX DE RETOUR</t>
        </is>
      </c>
      <c r="I50" t="inlineStr">
        <is>
          <t>TASSO DI RESO</t>
        </is>
      </c>
      <c r="J50" t="inlineStr">
        <is>
          <t>返品率</t>
        </is>
      </c>
      <c r="K50" t="inlineStr">
        <is>
          <t>반품률</t>
        </is>
      </c>
      <c r="L50" t="inlineStr">
        <is>
          <t>SHKALLA E KTHIMEVE</t>
        </is>
      </c>
      <c r="M50" t="inlineStr">
        <is>
          <t>İADE ORANI</t>
        </is>
      </c>
      <c r="N50" t="inlineStr">
        <is>
          <t>退货率</t>
        </is>
      </c>
    </row>
    <row r="51">
      <c r="A51" t="inlineStr">
        <is>
          <t>sub_orders</t>
        </is>
      </c>
      <c r="B51">
        <f>INDEX($C51:$N51,1,$B$1)</f>
        <v/>
      </c>
      <c r="C51" t="inlineStr">
        <is>
          <t>Orders</t>
        </is>
      </c>
      <c r="D51" t="inlineStr">
        <is>
          <t>Bestellungen</t>
        </is>
      </c>
      <c r="E51" t="inlineStr">
        <is>
          <t>سفارش</t>
        </is>
      </c>
      <c r="F51" t="inlineStr">
        <is>
          <t>الطلبات</t>
        </is>
      </c>
      <c r="G51" t="inlineStr">
        <is>
          <t>Pedidos</t>
        </is>
      </c>
      <c r="H51" t="inlineStr">
        <is>
          <t>Commandes</t>
        </is>
      </c>
      <c r="I51" t="inlineStr">
        <is>
          <t>Ordini</t>
        </is>
      </c>
      <c r="J51" t="inlineStr">
        <is>
          <t>注文数</t>
        </is>
      </c>
      <c r="K51" t="inlineStr">
        <is>
          <t>주문</t>
        </is>
      </c>
      <c r="L51" t="inlineStr">
        <is>
          <t>Porosi</t>
        </is>
      </c>
      <c r="M51" t="inlineStr">
        <is>
          <t>Sipariş</t>
        </is>
      </c>
      <c r="N51" t="inlineStr">
        <is>
          <t>订单</t>
        </is>
      </c>
    </row>
    <row r="52">
      <c r="A52" t="inlineStr">
        <is>
          <t>sub_roas</t>
        </is>
      </c>
      <c r="B52">
        <f>INDEX($C52:$N52,1,$B$1)</f>
        <v/>
      </c>
      <c r="C52" t="inlineStr">
        <is>
          <t>ROAS</t>
        </is>
      </c>
      <c r="D52" t="inlineStr">
        <is>
          <t>ROAS</t>
        </is>
      </c>
      <c r="E52" t="inlineStr">
        <is>
          <t>ROAS</t>
        </is>
      </c>
      <c r="F52" t="inlineStr">
        <is>
          <t>ROAS</t>
        </is>
      </c>
      <c r="G52" t="inlineStr">
        <is>
          <t>ROAS</t>
        </is>
      </c>
      <c r="H52" t="inlineStr">
        <is>
          <t>ROAS</t>
        </is>
      </c>
      <c r="I52" t="inlineStr">
        <is>
          <t>ROAS</t>
        </is>
      </c>
      <c r="J52" t="inlineStr">
        <is>
          <t>ROAS</t>
        </is>
      </c>
      <c r="K52" t="inlineStr">
        <is>
          <t>ROAS</t>
        </is>
      </c>
      <c r="L52" t="inlineStr">
        <is>
          <t>ROAS</t>
        </is>
      </c>
      <c r="M52" t="inlineStr">
        <is>
          <t>ROAS</t>
        </is>
      </c>
      <c r="N52" t="inlineStr">
        <is>
          <t>ROAS</t>
        </is>
      </c>
    </row>
    <row r="53">
      <c r="A53" t="inlineStr">
        <is>
          <t>sub_units</t>
        </is>
      </c>
      <c r="B53">
        <f>INDEX($C53:$N53,1,$B$1)</f>
        <v/>
      </c>
      <c r="C53" t="inlineStr">
        <is>
          <t>Profit / order</t>
        </is>
      </c>
      <c r="D53" t="inlineStr">
        <is>
          <t>Gewinn / Bestellung</t>
        </is>
      </c>
      <c r="E53" t="inlineStr">
        <is>
          <t>سود هر سفارش</t>
        </is>
      </c>
      <c r="F53" t="inlineStr">
        <is>
          <t>الربح / طلب</t>
        </is>
      </c>
      <c r="G53" t="inlineStr">
        <is>
          <t>Beneficio / pedido</t>
        </is>
      </c>
      <c r="H53" t="inlineStr">
        <is>
          <t>Bénéfice / commande</t>
        </is>
      </c>
      <c r="I53" t="inlineStr">
        <is>
          <t>Profitto / ordine</t>
        </is>
      </c>
      <c r="J53" t="inlineStr">
        <is>
          <t>注文あたり利益</t>
        </is>
      </c>
      <c r="K53" t="inlineStr">
        <is>
          <t>주문당 이익</t>
        </is>
      </c>
      <c r="L53" t="inlineStr">
        <is>
          <t>Fitim / porosi</t>
        </is>
      </c>
      <c r="M53" t="inlineStr">
        <is>
          <t>Sipariş başı kâr</t>
        </is>
      </c>
      <c r="N53" t="inlineStr">
        <is>
          <t>每单利润</t>
        </is>
      </c>
    </row>
    <row r="54">
      <c r="A54" t="inlineStr">
        <is>
          <t>sub_returns</t>
        </is>
      </c>
      <c r="B54">
        <f>INDEX($C54:$N54,1,$B$1)</f>
        <v/>
      </c>
      <c r="C54" t="inlineStr">
        <is>
          <t>Returns</t>
        </is>
      </c>
      <c r="D54" t="inlineStr">
        <is>
          <t>Retouren</t>
        </is>
      </c>
      <c r="E54" t="inlineStr">
        <is>
          <t>مرجوعی</t>
        </is>
      </c>
      <c r="F54" t="inlineStr">
        <is>
          <t>المرتجعات</t>
        </is>
      </c>
      <c r="G54" t="inlineStr">
        <is>
          <t>Devoluciones</t>
        </is>
      </c>
      <c r="H54" t="inlineStr">
        <is>
          <t>Retours</t>
        </is>
      </c>
      <c r="I54" t="inlineStr">
        <is>
          <t>Resi</t>
        </is>
      </c>
      <c r="J54" t="inlineStr">
        <is>
          <t>返品数</t>
        </is>
      </c>
      <c r="K54" t="inlineStr">
        <is>
          <t>반품</t>
        </is>
      </c>
      <c r="L54" t="inlineStr">
        <is>
          <t>Kthime</t>
        </is>
      </c>
      <c r="M54" t="inlineStr">
        <is>
          <t>İade</t>
        </is>
      </c>
      <c r="N54" t="inlineStr">
        <is>
          <t>退货</t>
        </is>
      </c>
    </row>
    <row r="55">
      <c r="A55" t="inlineStr">
        <is>
          <t>sec_month</t>
        </is>
      </c>
      <c r="B55">
        <f>INDEX($C55:$N55,1,$B$1)</f>
        <v/>
      </c>
      <c r="C55" t="inlineStr">
        <is>
          <t>REVENUE &amp; PROFIT BY MONTH</t>
        </is>
      </c>
      <c r="D55" t="inlineStr">
        <is>
          <t>UMSATZ &amp; GEWINN JE MONAT</t>
        </is>
      </c>
      <c r="E55" t="inlineStr">
        <is>
          <t>فروش و سود ماهانه</t>
        </is>
      </c>
      <c r="F55" t="inlineStr">
        <is>
          <t>الإيرادات والأرباح حسب الشهر</t>
        </is>
      </c>
      <c r="G55" t="inlineStr">
        <is>
          <t>FACTURACIÓN Y BENEFICIO POR MES</t>
        </is>
      </c>
      <c r="H55" t="inlineStr">
        <is>
          <t>CA ET BÉNÉFICE PAR MOIS</t>
        </is>
      </c>
      <c r="I55" t="inlineStr">
        <is>
          <t>FATTURATO E PROFITTO PER MESE</t>
        </is>
      </c>
      <c r="J55" t="inlineStr">
        <is>
          <t>月別の売上と利益</t>
        </is>
      </c>
      <c r="K55" t="inlineStr">
        <is>
          <t>월별 매출과 이익</t>
        </is>
      </c>
      <c r="L55" t="inlineStr">
        <is>
          <t>SHITJET DHE FITIMI SIPAS MUAJIT</t>
        </is>
      </c>
      <c r="M55" t="inlineStr">
        <is>
          <t>AYLARA GÖRE CİRO VE KÂR</t>
        </is>
      </c>
      <c r="N55" t="inlineStr">
        <is>
          <t>按月销售额与利润</t>
        </is>
      </c>
    </row>
    <row r="56">
      <c r="A56" t="inlineStr">
        <is>
          <t>sec_chan</t>
        </is>
      </c>
      <c r="B56">
        <f>INDEX($C56:$N56,1,$B$1)</f>
        <v/>
      </c>
      <c r="C56" t="inlineStr">
        <is>
          <t>PROFIT BY CHANNEL</t>
        </is>
      </c>
      <c r="D56" t="inlineStr">
        <is>
          <t>GEWINN JE KANAL</t>
        </is>
      </c>
      <c r="E56" t="inlineStr">
        <is>
          <t>سود هر کانال</t>
        </is>
      </c>
      <c r="F56" t="inlineStr">
        <is>
          <t>الربح حسب القناة</t>
        </is>
      </c>
      <c r="G56" t="inlineStr">
        <is>
          <t>BENEFICIO POR CANAL</t>
        </is>
      </c>
      <c r="H56" t="inlineStr">
        <is>
          <t>BÉNÉFICE PAR CANAL</t>
        </is>
      </c>
      <c r="I56" t="inlineStr">
        <is>
          <t>PROFITTO PER CANALE</t>
        </is>
      </c>
      <c r="J56" t="inlineStr">
        <is>
          <t>チャネル別利益</t>
        </is>
      </c>
      <c r="K56" t="inlineStr">
        <is>
          <t>채널별 이익</t>
        </is>
      </c>
      <c r="L56" t="inlineStr">
        <is>
          <t>FITIMI SIPAS KANALIT</t>
        </is>
      </c>
      <c r="M56" t="inlineStr">
        <is>
          <t>KANALA GÖRE KÂR</t>
        </is>
      </c>
      <c r="N56" t="inlineStr">
        <is>
          <t>按渠道利润</t>
        </is>
      </c>
    </row>
    <row r="57">
      <c r="A57" t="inlineStr">
        <is>
          <t>sec_top</t>
        </is>
      </c>
      <c r="B57">
        <f>INDEX($C57:$N57,1,$B$1)</f>
        <v/>
      </c>
      <c r="C57" t="inlineStr">
        <is>
          <t>CONTRIBUTION MARGIN BY PRODUCT (TOP 8)</t>
        </is>
      </c>
      <c r="D57" t="inlineStr">
        <is>
          <t>DECKUNGSBEITRAG JE PRODUKT (TOP 8)</t>
        </is>
      </c>
      <c r="E57" t="inlineStr">
        <is>
          <t>حاشیه مشارکت هر محصول (۸ برتر)</t>
        </is>
      </c>
      <c r="F57" t="inlineStr">
        <is>
          <t>هامش المساهمة حسب المنتج (أفضل 8)</t>
        </is>
      </c>
      <c r="G57" t="inlineStr">
        <is>
          <t>MARGEN POR PRODUCTO (TOP 8)</t>
        </is>
      </c>
      <c r="H57" t="inlineStr">
        <is>
          <t>MARGE PAR PRODUIT (TOP 8)</t>
        </is>
      </c>
      <c r="I57" t="inlineStr">
        <is>
          <t>MARGINE PER PRODOTTO (TOP 8)</t>
        </is>
      </c>
      <c r="J57" t="inlineStr">
        <is>
          <t>商品別限界利益（上位8）</t>
        </is>
      </c>
      <c r="K57" t="inlineStr">
        <is>
          <t>상품별 공헌이익(상위 8)</t>
        </is>
      </c>
      <c r="L57" t="inlineStr">
        <is>
          <t>MARZHI SIPAS PRODUKTIT (TOP 8)</t>
        </is>
      </c>
      <c r="M57" t="inlineStr">
        <is>
          <t>ÜRÜNE GÖRE KATKI PAYI (İLK 8)</t>
        </is>
      </c>
      <c r="N57" t="inlineStr">
        <is>
          <t>按商品贡献毛利（前 8）</t>
        </is>
      </c>
    </row>
    <row r="58">
      <c r="A58" t="inlineStr">
        <is>
          <t>s_rev</t>
        </is>
      </c>
      <c r="B58">
        <f>INDEX($C58:$N58,1,$B$1)</f>
        <v/>
      </c>
      <c r="C58" t="inlineStr">
        <is>
          <t>Revenue</t>
        </is>
      </c>
      <c r="D58" t="inlineStr">
        <is>
          <t>Umsatz</t>
        </is>
      </c>
      <c r="E58" t="inlineStr">
        <is>
          <t>فروش</t>
        </is>
      </c>
      <c r="F58" t="inlineStr">
        <is>
          <t>الإيرادات</t>
        </is>
      </c>
      <c r="G58" t="inlineStr">
        <is>
          <t>Facturación</t>
        </is>
      </c>
      <c r="H58" t="inlineStr">
        <is>
          <t>CA</t>
        </is>
      </c>
      <c r="I58" t="inlineStr">
        <is>
          <t>Fatturato</t>
        </is>
      </c>
      <c r="J58" t="inlineStr">
        <is>
          <t>売上</t>
        </is>
      </c>
      <c r="K58" t="inlineStr">
        <is>
          <t>매출</t>
        </is>
      </c>
      <c r="L58" t="inlineStr">
        <is>
          <t>Shitjet</t>
        </is>
      </c>
      <c r="M58" t="inlineStr">
        <is>
          <t>Ciro</t>
        </is>
      </c>
      <c r="N58" t="inlineStr">
        <is>
          <t>销售额</t>
        </is>
      </c>
    </row>
    <row r="59">
      <c r="A59" t="inlineStr">
        <is>
          <t>s_profit</t>
        </is>
      </c>
      <c r="B59">
        <f>INDEX($C59:$N59,1,$B$1)</f>
        <v/>
      </c>
      <c r="C59" t="inlineStr">
        <is>
          <t>Profit after ads</t>
        </is>
      </c>
      <c r="D59" t="inlineStr">
        <is>
          <t>Gewinn nach Werbung</t>
        </is>
      </c>
      <c r="E59" t="inlineStr">
        <is>
          <t>سود پس از تبلیغات</t>
        </is>
      </c>
      <c r="F59" t="inlineStr">
        <is>
          <t>الربح بعد الإعلانات</t>
        </is>
      </c>
      <c r="G59" t="inlineStr">
        <is>
          <t>Beneficio tras anuncios</t>
        </is>
      </c>
      <c r="H59" t="inlineStr">
        <is>
          <t>Bénéfice après pub</t>
        </is>
      </c>
      <c r="I59" t="inlineStr">
        <is>
          <t>Profitto dopo ads</t>
        </is>
      </c>
      <c r="J59" t="inlineStr">
        <is>
          <t>広告後利益</t>
        </is>
      </c>
      <c r="K59" t="inlineStr">
        <is>
          <t>광고 후 이익</t>
        </is>
      </c>
      <c r="L59" t="inlineStr">
        <is>
          <t>Fitimi pas reklamave</t>
        </is>
      </c>
      <c r="M59" t="inlineStr">
        <is>
          <t>Reklam sonrası kâr</t>
        </is>
      </c>
      <c r="N59" t="inlineStr">
        <is>
          <t>广告后利润</t>
        </is>
      </c>
    </row>
    <row r="60">
      <c r="A60" t="inlineStr">
        <is>
          <t>s_cm</t>
        </is>
      </c>
      <c r="B60">
        <f>INDEX($C60:$N60,1,$B$1)</f>
        <v/>
      </c>
      <c r="C60" t="inlineStr">
        <is>
          <t>Contribution margin</t>
        </is>
      </c>
      <c r="D60" t="inlineStr">
        <is>
          <t>Deckungsbeitrag</t>
        </is>
      </c>
      <c r="E60" t="inlineStr">
        <is>
          <t>حاشیه مشارکت</t>
        </is>
      </c>
      <c r="F60" t="inlineStr">
        <is>
          <t>هامش المساهمة</t>
        </is>
      </c>
      <c r="G60" t="inlineStr">
        <is>
          <t>Margen de contribución</t>
        </is>
      </c>
      <c r="H60" t="inlineStr">
        <is>
          <t>Marge</t>
        </is>
      </c>
      <c r="I60" t="inlineStr">
        <is>
          <t>Margine</t>
        </is>
      </c>
      <c r="J60" t="inlineStr">
        <is>
          <t>限界利益</t>
        </is>
      </c>
      <c r="K60" t="inlineStr">
        <is>
          <t>공헌이익</t>
        </is>
      </c>
      <c r="L60" t="inlineStr">
        <is>
          <t>Marzhi</t>
        </is>
      </c>
      <c r="M60" t="inlineStr">
        <is>
          <t>Katkı payı</t>
        </is>
      </c>
      <c r="N60" t="inlineStr">
        <is>
          <t>贡献毛利</t>
        </is>
      </c>
    </row>
    <row r="61">
      <c r="A61" t="inlineStr">
        <is>
          <t>s_ads</t>
        </is>
      </c>
      <c r="B61">
        <f>INDEX($C61:$N61,1,$B$1)</f>
        <v/>
      </c>
      <c r="C61" t="inlineStr">
        <is>
          <t>Ad spend</t>
        </is>
      </c>
      <c r="D61" t="inlineStr">
        <is>
          <t>Werbekosten</t>
        </is>
      </c>
      <c r="E61" t="inlineStr">
        <is>
          <t>هزینه تبلیغات</t>
        </is>
      </c>
      <c r="F61" t="inlineStr">
        <is>
          <t>الإعلانات</t>
        </is>
      </c>
      <c r="G61" t="inlineStr">
        <is>
          <t>Anuncios</t>
        </is>
      </c>
      <c r="H61" t="inlineStr">
        <is>
          <t>Pub</t>
        </is>
      </c>
      <c r="I61" t="inlineStr">
        <is>
          <t>Ads</t>
        </is>
      </c>
      <c r="J61" t="inlineStr">
        <is>
          <t>広告費</t>
        </is>
      </c>
      <c r="K61" t="inlineStr">
        <is>
          <t>광고비</t>
        </is>
      </c>
      <c r="L61" t="inlineStr">
        <is>
          <t>Reklamat</t>
        </is>
      </c>
      <c r="M61" t="inlineStr">
        <is>
          <t>Reklam</t>
        </is>
      </c>
      <c r="N61" t="inlineStr">
        <is>
          <t>广告支出</t>
        </is>
      </c>
    </row>
    <row r="62">
      <c r="A62" t="inlineStr">
        <is>
          <t>i_bestch</t>
        </is>
      </c>
      <c r="B62">
        <f>INDEX($C62:$N62,1,$B$1)</f>
        <v/>
      </c>
      <c r="C62" t="inlineStr">
        <is>
          <t>Most profitable channel</t>
        </is>
      </c>
      <c r="D62" t="inlineStr">
        <is>
          <t>Profitabelster Kanal</t>
        </is>
      </c>
      <c r="E62" t="inlineStr">
        <is>
          <t>سودآورترین کانال</t>
        </is>
      </c>
      <c r="F62" t="inlineStr">
        <is>
          <t>القناة الأكثر ربحًا</t>
        </is>
      </c>
      <c r="G62" t="inlineStr">
        <is>
          <t>Canal más rentable</t>
        </is>
      </c>
      <c r="H62" t="inlineStr">
        <is>
          <t>Canal le plus rentable</t>
        </is>
      </c>
      <c r="I62" t="inlineStr">
        <is>
          <t>Canale più redditizio</t>
        </is>
      </c>
      <c r="J62" t="inlineStr">
        <is>
          <t>最も利益の出るチャネル</t>
        </is>
      </c>
      <c r="K62" t="inlineStr">
        <is>
          <t>가장 수익성 높은 채널</t>
        </is>
      </c>
      <c r="L62" t="inlineStr">
        <is>
          <t>Kanali më fitimprurës</t>
        </is>
      </c>
      <c r="M62" t="inlineStr">
        <is>
          <t>En kârlı kanal</t>
        </is>
      </c>
      <c r="N62" t="inlineStr">
        <is>
          <t>最赚钱的渠道</t>
        </is>
      </c>
    </row>
    <row r="63">
      <c r="A63" t="inlineStr">
        <is>
          <t>i_top</t>
        </is>
      </c>
      <c r="B63">
        <f>INDEX($C63:$N63,1,$B$1)</f>
        <v/>
      </c>
      <c r="C63" t="inlineStr">
        <is>
          <t>Best product (contribution margin)</t>
        </is>
      </c>
      <c r="D63" t="inlineStr">
        <is>
          <t>Bestes Produkt (Deckungsbeitrag)</t>
        </is>
      </c>
      <c r="E63" t="inlineStr">
        <is>
          <t>بهترین محصول (حاشیه مشارکت)</t>
        </is>
      </c>
      <c r="F63" t="inlineStr">
        <is>
          <t>أفضل منتج (هامش المساهمة)</t>
        </is>
      </c>
      <c r="G63" t="inlineStr">
        <is>
          <t>Mejor producto (margen)</t>
        </is>
      </c>
      <c r="H63" t="inlineStr">
        <is>
          <t>Meilleur produit (marge)</t>
        </is>
      </c>
      <c r="I63" t="inlineStr">
        <is>
          <t>Miglior prodotto (margine)</t>
        </is>
      </c>
      <c r="J63" t="inlineStr">
        <is>
          <t>最良の商品（限界利益）</t>
        </is>
      </c>
      <c r="K63" t="inlineStr">
        <is>
          <t>최고 상품(공헌이익)</t>
        </is>
      </c>
      <c r="L63" t="inlineStr">
        <is>
          <t>Produkti më i mirë (marzhi)</t>
        </is>
      </c>
      <c r="M63" t="inlineStr">
        <is>
          <t>En iyi ürün (katkı payı)</t>
        </is>
      </c>
      <c r="N63" t="inlineStr">
        <is>
          <t>最佳商品（贡献毛利）</t>
        </is>
      </c>
    </row>
    <row r="64">
      <c r="A64" t="inlineStr">
        <is>
          <t>i_low</t>
        </is>
      </c>
      <c r="B64">
        <f>INDEX($C64:$N64,1,$B$1)</f>
        <v/>
      </c>
      <c r="C64" t="inlineStr">
        <is>
          <t>Weakest margin %</t>
        </is>
      </c>
      <c r="D64" t="inlineStr">
        <is>
          <t>Schwächste Marge %</t>
        </is>
      </c>
      <c r="E64" t="inlineStr">
        <is>
          <t>کمترین درصد حاشیه</t>
        </is>
      </c>
      <c r="F64" t="inlineStr">
        <is>
          <t>أضعف هامش %</t>
        </is>
      </c>
      <c r="G64" t="inlineStr">
        <is>
          <t>Margen % más débil</t>
        </is>
      </c>
      <c r="H64" t="inlineStr">
        <is>
          <t>Marge % la plus faible</t>
        </is>
      </c>
      <c r="I64" t="inlineStr">
        <is>
          <t>Margine % più debole</t>
        </is>
      </c>
      <c r="J64" t="inlineStr">
        <is>
          <t>利益率が最も低い商品</t>
        </is>
      </c>
      <c r="K64" t="inlineStr">
        <is>
          <t>마진율 최저 상품</t>
        </is>
      </c>
      <c r="L64" t="inlineStr">
        <is>
          <t>Marzhi % më i dobët</t>
        </is>
      </c>
      <c r="M64" t="inlineStr">
        <is>
          <t>En zayıf marj %</t>
        </is>
      </c>
      <c r="N64" t="inlineStr">
        <is>
          <t>毛利率最低</t>
        </is>
      </c>
    </row>
    <row r="65">
      <c r="A65" t="inlineStr">
        <is>
          <t>i_retch</t>
        </is>
      </c>
      <c r="B65">
        <f>INDEX($C65:$N65,1,$B$1)</f>
        <v/>
      </c>
      <c r="C65" t="inlineStr">
        <is>
          <t>Highest return rate</t>
        </is>
      </c>
      <c r="D65" t="inlineStr">
        <is>
          <t>Höchste Retourenquote</t>
        </is>
      </c>
      <c r="E65" t="inlineStr">
        <is>
          <t>بیشترین نرخ مرجوعی</t>
        </is>
      </c>
      <c r="F65" t="inlineStr">
        <is>
          <t>أعلى نسبة مرتجعات</t>
        </is>
      </c>
      <c r="G65" t="inlineStr">
        <is>
          <t>Mayor tasa de devolución</t>
        </is>
      </c>
      <c r="H65" t="inlineStr">
        <is>
          <t>Taux de retour le plus élevé</t>
        </is>
      </c>
      <c r="I65" t="inlineStr">
        <is>
          <t>Tasso di reso più alto</t>
        </is>
      </c>
      <c r="J65" t="inlineStr">
        <is>
          <t>返品率が最も高い</t>
        </is>
      </c>
      <c r="K65" t="inlineStr">
        <is>
          <t>반품률 최고</t>
        </is>
      </c>
      <c r="L65" t="inlineStr">
        <is>
          <t>Shkalla më e lartë e kthimeve</t>
        </is>
      </c>
      <c r="M65" t="inlineStr">
        <is>
          <t>En yüksek iade oranı</t>
        </is>
      </c>
      <c r="N65" t="inlineStr">
        <is>
          <t>退货率最高</t>
        </is>
      </c>
    </row>
    <row r="66">
      <c r="A66" t="inlineStr">
        <is>
          <t>h_date</t>
        </is>
      </c>
      <c r="B66">
        <f>INDEX($C66:$N66,1,$B$1)</f>
        <v/>
      </c>
      <c r="C66" t="inlineStr">
        <is>
          <t>Date</t>
        </is>
      </c>
      <c r="D66" t="inlineStr">
        <is>
          <t>Datum</t>
        </is>
      </c>
      <c r="E66" t="inlineStr">
        <is>
          <t>تاریخ</t>
        </is>
      </c>
      <c r="F66" t="inlineStr">
        <is>
          <t>التاريخ</t>
        </is>
      </c>
      <c r="G66" t="inlineStr">
        <is>
          <t>Fecha</t>
        </is>
      </c>
      <c r="H66" t="inlineStr">
        <is>
          <t>Date</t>
        </is>
      </c>
      <c r="I66" t="inlineStr">
        <is>
          <t>Data</t>
        </is>
      </c>
      <c r="J66" t="inlineStr">
        <is>
          <t>日付</t>
        </is>
      </c>
      <c r="K66" t="inlineStr">
        <is>
          <t>날짜</t>
        </is>
      </c>
      <c r="L66" t="inlineStr">
        <is>
          <t>Data</t>
        </is>
      </c>
      <c r="M66" t="inlineStr">
        <is>
          <t>Tarih</t>
        </is>
      </c>
      <c r="N66" t="inlineStr">
        <is>
          <t>日期</t>
        </is>
      </c>
    </row>
    <row r="67">
      <c r="A67" t="inlineStr">
        <is>
          <t>h_order</t>
        </is>
      </c>
      <c r="B67">
        <f>INDEX($C67:$N67,1,$B$1)</f>
        <v/>
      </c>
      <c r="C67" t="inlineStr">
        <is>
          <t>Order no.</t>
        </is>
      </c>
      <c r="D67" t="inlineStr">
        <is>
          <t>Bestell-Nr.</t>
        </is>
      </c>
      <c r="E67" t="inlineStr">
        <is>
          <t>شماره سفارش</t>
        </is>
      </c>
      <c r="F67" t="inlineStr">
        <is>
          <t>رقم الطلب</t>
        </is>
      </c>
      <c r="G67" t="inlineStr">
        <is>
          <t>N.º pedido</t>
        </is>
      </c>
      <c r="H67" t="inlineStr">
        <is>
          <t>N° commande</t>
        </is>
      </c>
      <c r="I67" t="inlineStr">
        <is>
          <t>N. ordine</t>
        </is>
      </c>
      <c r="J67" t="inlineStr">
        <is>
          <t>注文番号</t>
        </is>
      </c>
      <c r="K67" t="inlineStr">
        <is>
          <t>주문 번호</t>
        </is>
      </c>
      <c r="L67" t="inlineStr">
        <is>
          <t>Nr. porosie</t>
        </is>
      </c>
      <c r="M67" t="inlineStr">
        <is>
          <t>Sipariş no</t>
        </is>
      </c>
      <c r="N67" t="inlineStr">
        <is>
          <t>订单号</t>
        </is>
      </c>
    </row>
    <row r="68">
      <c r="A68" t="inlineStr">
        <is>
          <t>h_sku</t>
        </is>
      </c>
      <c r="B68">
        <f>INDEX($C68:$N68,1,$B$1)</f>
        <v/>
      </c>
      <c r="C68" t="inlineStr">
        <is>
          <t>SKU</t>
        </is>
      </c>
      <c r="D68" t="inlineStr">
        <is>
          <t>SKU</t>
        </is>
      </c>
      <c r="E68" t="inlineStr">
        <is>
          <t>کد کالا</t>
        </is>
      </c>
      <c r="F68" t="inlineStr">
        <is>
          <t>رمز المنتج</t>
        </is>
      </c>
      <c r="G68" t="inlineStr">
        <is>
          <t>SKU</t>
        </is>
      </c>
      <c r="H68" t="inlineStr">
        <is>
          <t>SKU</t>
        </is>
      </c>
      <c r="I68" t="inlineStr">
        <is>
          <t>SKU</t>
        </is>
      </c>
      <c r="J68" t="inlineStr">
        <is>
          <t>SKU</t>
        </is>
      </c>
      <c r="K68" t="inlineStr">
        <is>
          <t>SKU</t>
        </is>
      </c>
      <c r="L68" t="inlineStr">
        <is>
          <t>SKU</t>
        </is>
      </c>
      <c r="M68" t="inlineStr">
        <is>
          <t>SKU</t>
        </is>
      </c>
      <c r="N68" t="inlineStr">
        <is>
          <t>SKU</t>
        </is>
      </c>
    </row>
    <row r="69">
      <c r="A69" t="inlineStr">
        <is>
          <t>h_qty</t>
        </is>
      </c>
      <c r="B69">
        <f>INDEX($C69:$N69,1,$B$1)</f>
        <v/>
      </c>
      <c r="C69" t="inlineStr">
        <is>
          <t>Qty</t>
        </is>
      </c>
      <c r="D69" t="inlineStr">
        <is>
          <t>Menge</t>
        </is>
      </c>
      <c r="E69" t="inlineStr">
        <is>
          <t>تعداد</t>
        </is>
      </c>
      <c r="F69" t="inlineStr">
        <is>
          <t>الكمية</t>
        </is>
      </c>
      <c r="G69" t="inlineStr">
        <is>
          <t>Cant.</t>
        </is>
      </c>
      <c r="H69" t="inlineStr">
        <is>
          <t>Qté</t>
        </is>
      </c>
      <c r="I69" t="inlineStr">
        <is>
          <t>Qtà</t>
        </is>
      </c>
      <c r="J69" t="inlineStr">
        <is>
          <t>数量</t>
        </is>
      </c>
      <c r="K69" t="inlineStr">
        <is>
          <t>수량</t>
        </is>
      </c>
      <c r="L69" t="inlineStr">
        <is>
          <t>Sasia</t>
        </is>
      </c>
      <c r="M69" t="inlineStr">
        <is>
          <t>Adet</t>
        </is>
      </c>
      <c r="N69" t="inlineStr">
        <is>
          <t>数量</t>
        </is>
      </c>
    </row>
    <row r="70">
      <c r="A70" t="inlineStr">
        <is>
          <t>h_price</t>
        </is>
      </c>
      <c r="B70">
        <f>INDEX($C70:$N70,1,$B$1)</f>
        <v/>
      </c>
      <c r="C70" t="inlineStr">
        <is>
          <t>Unit price</t>
        </is>
      </c>
      <c r="D70" t="inlineStr">
        <is>
          <t>Stückpreis</t>
        </is>
      </c>
      <c r="E70" t="inlineStr">
        <is>
          <t>قیمت واحد</t>
        </is>
      </c>
      <c r="F70" t="inlineStr">
        <is>
          <t>سعر الوحدة</t>
        </is>
      </c>
      <c r="G70" t="inlineStr">
        <is>
          <t>Precio unit.</t>
        </is>
      </c>
      <c r="H70" t="inlineStr">
        <is>
          <t>Prix unit.</t>
        </is>
      </c>
      <c r="I70" t="inlineStr">
        <is>
          <t>Prezzo unit.</t>
        </is>
      </c>
      <c r="J70" t="inlineStr">
        <is>
          <t>単価</t>
        </is>
      </c>
      <c r="K70" t="inlineStr">
        <is>
          <t>단가</t>
        </is>
      </c>
      <c r="L70" t="inlineStr">
        <is>
          <t>Çmimi njësi</t>
        </is>
      </c>
      <c r="M70" t="inlineStr">
        <is>
          <t>Birim fiyat</t>
        </is>
      </c>
      <c r="N70" t="inlineStr">
        <is>
          <t>单价</t>
        </is>
      </c>
    </row>
    <row r="71">
      <c r="A71" t="inlineStr">
        <is>
          <t>h_disc</t>
        </is>
      </c>
      <c r="B71">
        <f>INDEX($C71:$N71,1,$B$1)</f>
        <v/>
      </c>
      <c r="C71" t="inlineStr">
        <is>
          <t>Discount</t>
        </is>
      </c>
      <c r="D71" t="inlineStr">
        <is>
          <t>Rabatt</t>
        </is>
      </c>
      <c r="E71" t="inlineStr">
        <is>
          <t>تخفیف</t>
        </is>
      </c>
      <c r="F71" t="inlineStr">
        <is>
          <t>الخصم</t>
        </is>
      </c>
      <c r="G71" t="inlineStr">
        <is>
          <t>Descuento</t>
        </is>
      </c>
      <c r="H71" t="inlineStr">
        <is>
          <t>Remise</t>
        </is>
      </c>
      <c r="I71" t="inlineStr">
        <is>
          <t>Sconto</t>
        </is>
      </c>
      <c r="J71" t="inlineStr">
        <is>
          <t>値引</t>
        </is>
      </c>
      <c r="K71" t="inlineStr">
        <is>
          <t>할인</t>
        </is>
      </c>
      <c r="L71" t="inlineStr">
        <is>
          <t>Zbritje</t>
        </is>
      </c>
      <c r="M71" t="inlineStr">
        <is>
          <t>İndirim</t>
        </is>
      </c>
      <c r="N71" t="inlineStr">
        <is>
          <t>折扣</t>
        </is>
      </c>
    </row>
    <row r="72">
      <c r="A72" t="inlineStr">
        <is>
          <t>h_shipin</t>
        </is>
      </c>
      <c r="B72">
        <f>INDEX($C72:$N72,1,$B$1)</f>
        <v/>
      </c>
      <c r="C72" t="inlineStr">
        <is>
          <t>Shipping charged</t>
        </is>
      </c>
      <c r="D72" t="inlineStr">
        <is>
          <t>Versand berechnet</t>
        </is>
      </c>
      <c r="E72" t="inlineStr">
        <is>
          <t>هزینه ارسال دریافتی</t>
        </is>
      </c>
      <c r="F72" t="inlineStr">
        <is>
          <t>الشحن المحصّل</t>
        </is>
      </c>
      <c r="G72" t="inlineStr">
        <is>
          <t>Envío cobrado</t>
        </is>
      </c>
      <c r="H72" t="inlineStr">
        <is>
          <t>Livraison facturée</t>
        </is>
      </c>
      <c r="I72" t="inlineStr">
        <is>
          <t>Spedizione addebitata</t>
        </is>
      </c>
      <c r="J72" t="inlineStr">
        <is>
          <t>請求送料</t>
        </is>
      </c>
      <c r="K72" t="inlineStr">
        <is>
          <t>청구 배송비</t>
        </is>
      </c>
      <c r="L72" t="inlineStr">
        <is>
          <t>Transporti i faturuar</t>
        </is>
      </c>
      <c r="M72" t="inlineStr">
        <is>
          <t>Tahsil edilen kargo</t>
        </is>
      </c>
      <c r="N72" t="inlineStr">
        <is>
          <t>已收运费</t>
        </is>
      </c>
    </row>
    <row r="73">
      <c r="A73" t="inlineStr">
        <is>
          <t>h_shipcost</t>
        </is>
      </c>
      <c r="B73">
        <f>INDEX($C73:$N73,1,$B$1)</f>
        <v/>
      </c>
      <c r="C73" t="inlineStr">
        <is>
          <t>Shipping cost</t>
        </is>
      </c>
      <c r="D73" t="inlineStr">
        <is>
          <t>Versandkosten</t>
        </is>
      </c>
      <c r="E73" t="inlineStr">
        <is>
          <t>هزینه ارسال</t>
        </is>
      </c>
      <c r="F73" t="inlineStr">
        <is>
          <t>تكلفة الشحن</t>
        </is>
      </c>
      <c r="G73" t="inlineStr">
        <is>
          <t>Coste de envío</t>
        </is>
      </c>
      <c r="H73" t="inlineStr">
        <is>
          <t>Coût de livraison</t>
        </is>
      </c>
      <c r="I73" t="inlineStr">
        <is>
          <t>Costo spedizione</t>
        </is>
      </c>
      <c r="J73" t="inlineStr">
        <is>
          <t>送料原価</t>
        </is>
      </c>
      <c r="K73" t="inlineStr">
        <is>
          <t>배송 원가</t>
        </is>
      </c>
      <c r="L73" t="inlineStr">
        <is>
          <t>Kostoja e transportit</t>
        </is>
      </c>
      <c r="M73" t="inlineStr">
        <is>
          <t>Kargo maliyeti</t>
        </is>
      </c>
      <c r="N73" t="inlineStr">
        <is>
          <t>运费成本</t>
        </is>
      </c>
    </row>
    <row r="74">
      <c r="A74" t="inlineStr">
        <is>
          <t>h_ret</t>
        </is>
      </c>
      <c r="B74">
        <f>INDEX($C74:$N74,1,$B$1)</f>
        <v/>
      </c>
      <c r="C74" t="inlineStr">
        <is>
          <t>Return (x)</t>
        </is>
      </c>
      <c r="D74" t="inlineStr">
        <is>
          <t>Retoure (x)</t>
        </is>
      </c>
      <c r="E74" t="inlineStr">
        <is>
          <t>مرجوعی (x)</t>
        </is>
      </c>
      <c r="F74" t="inlineStr">
        <is>
          <t>مرتجع (x)</t>
        </is>
      </c>
      <c r="G74" t="inlineStr">
        <is>
          <t>Devolución (x)</t>
        </is>
      </c>
      <c r="H74" t="inlineStr">
        <is>
          <t>Retour (x)</t>
        </is>
      </c>
      <c r="I74" t="inlineStr">
        <is>
          <t>Reso (x)</t>
        </is>
      </c>
      <c r="J74" t="inlineStr">
        <is>
          <t>返品（x）</t>
        </is>
      </c>
      <c r="K74" t="inlineStr">
        <is>
          <t>반품(x)</t>
        </is>
      </c>
      <c r="L74" t="inlineStr">
        <is>
          <t>Kthim (x)</t>
        </is>
      </c>
      <c r="M74" t="inlineStr">
        <is>
          <t>İade (x)</t>
        </is>
      </c>
      <c r="N74" t="inlineStr">
        <is>
          <t>退货（x）</t>
        </is>
      </c>
    </row>
    <row r="75">
      <c r="A75" t="inlineStr">
        <is>
          <t>h_rev</t>
        </is>
      </c>
      <c r="B75">
        <f>INDEX($C75:$N75,1,$B$1)</f>
        <v/>
      </c>
      <c r="C75" t="inlineStr">
        <is>
          <t>Revenue</t>
        </is>
      </c>
      <c r="D75" t="inlineStr">
        <is>
          <t>Umsatz</t>
        </is>
      </c>
      <c r="E75" t="inlineStr">
        <is>
          <t>فروش</t>
        </is>
      </c>
      <c r="F75" t="inlineStr">
        <is>
          <t>الإيرادات</t>
        </is>
      </c>
      <c r="G75" t="inlineStr">
        <is>
          <t>Ingresos</t>
        </is>
      </c>
      <c r="H75" t="inlineStr">
        <is>
          <t>CA</t>
        </is>
      </c>
      <c r="I75" t="inlineStr">
        <is>
          <t>Fatturato</t>
        </is>
      </c>
      <c r="J75" t="inlineStr">
        <is>
          <t>売上</t>
        </is>
      </c>
      <c r="K75" t="inlineStr">
        <is>
          <t>매출</t>
        </is>
      </c>
      <c r="L75" t="inlineStr">
        <is>
          <t>Shitjet</t>
        </is>
      </c>
      <c r="M75" t="inlineStr">
        <is>
          <t>Ciro</t>
        </is>
      </c>
      <c r="N75" t="inlineStr">
        <is>
          <t>销售额</t>
        </is>
      </c>
    </row>
    <row r="76">
      <c r="A76" t="inlineStr">
        <is>
          <t>h_cogs</t>
        </is>
      </c>
      <c r="B76">
        <f>INDEX($C76:$N76,1,$B$1)</f>
        <v/>
      </c>
      <c r="C76" t="inlineStr">
        <is>
          <t>Product cost</t>
        </is>
      </c>
      <c r="D76" t="inlineStr">
        <is>
          <t>Produktkosten</t>
        </is>
      </c>
      <c r="E76" t="inlineStr">
        <is>
          <t>هزینه کالا</t>
        </is>
      </c>
      <c r="F76" t="inlineStr">
        <is>
          <t>تكلفة المنتج</t>
        </is>
      </c>
      <c r="G76" t="inlineStr">
        <is>
          <t>Coste producto</t>
        </is>
      </c>
      <c r="H76" t="inlineStr">
        <is>
          <t>Coût produit</t>
        </is>
      </c>
      <c r="I76" t="inlineStr">
        <is>
          <t>Costo prodotto</t>
        </is>
      </c>
      <c r="J76" t="inlineStr">
        <is>
          <t>商品原価</t>
        </is>
      </c>
      <c r="K76" t="inlineStr">
        <is>
          <t>상품 원가</t>
        </is>
      </c>
      <c r="L76" t="inlineStr">
        <is>
          <t>Kostoja e produktit</t>
        </is>
      </c>
      <c r="M76" t="inlineStr">
        <is>
          <t>Ürün maliyeti</t>
        </is>
      </c>
      <c r="N76" t="inlineStr">
        <is>
          <t>商品成本</t>
        </is>
      </c>
    </row>
    <row r="77">
      <c r="A77" t="inlineStr">
        <is>
          <t>h_fees</t>
        </is>
      </c>
      <c r="B77">
        <f>INDEX($C77:$N77,1,$B$1)</f>
        <v/>
      </c>
      <c r="C77" t="inlineStr">
        <is>
          <t>Fees</t>
        </is>
      </c>
      <c r="D77" t="inlineStr">
        <is>
          <t>Gebühren</t>
        </is>
      </c>
      <c r="E77" t="inlineStr">
        <is>
          <t>کارمزد</t>
        </is>
      </c>
      <c r="F77" t="inlineStr">
        <is>
          <t>الرسوم</t>
        </is>
      </c>
      <c r="G77" t="inlineStr">
        <is>
          <t>Comisiones</t>
        </is>
      </c>
      <c r="H77" t="inlineStr">
        <is>
          <t>Frais</t>
        </is>
      </c>
      <c r="I77" t="inlineStr">
        <is>
          <t>Commissioni</t>
        </is>
      </c>
      <c r="J77" t="inlineStr">
        <is>
          <t>手数料</t>
        </is>
      </c>
      <c r="K77" t="inlineStr">
        <is>
          <t>수수료</t>
        </is>
      </c>
      <c r="L77" t="inlineStr">
        <is>
          <t>Tarifat</t>
        </is>
      </c>
      <c r="M77" t="inlineStr">
        <is>
          <t>Komisyonlar</t>
        </is>
      </c>
      <c r="N77" t="inlineStr">
        <is>
          <t>费用</t>
        </is>
      </c>
    </row>
    <row r="78">
      <c r="A78" t="inlineStr">
        <is>
          <t>h_cm</t>
        </is>
      </c>
      <c r="B78">
        <f>INDEX($C78:$N78,1,$B$1)</f>
        <v/>
      </c>
      <c r="C78" t="inlineStr">
        <is>
          <t>Contribution</t>
        </is>
      </c>
      <c r="D78" t="inlineStr">
        <is>
          <t>Deckungsbeitrag</t>
        </is>
      </c>
      <c r="E78" t="inlineStr">
        <is>
          <t>حاشیه</t>
        </is>
      </c>
      <c r="F78" t="inlineStr">
        <is>
          <t>الهامش</t>
        </is>
      </c>
      <c r="G78" t="inlineStr">
        <is>
          <t>Margen</t>
        </is>
      </c>
      <c r="H78" t="inlineStr">
        <is>
          <t>Marge</t>
        </is>
      </c>
      <c r="I78" t="inlineStr">
        <is>
          <t>Margine</t>
        </is>
      </c>
      <c r="J78" t="inlineStr">
        <is>
          <t>限界利益</t>
        </is>
      </c>
      <c r="K78" t="inlineStr">
        <is>
          <t>공헌이익</t>
        </is>
      </c>
      <c r="L78" t="inlineStr">
        <is>
          <t>Marzhi</t>
        </is>
      </c>
      <c r="M78" t="inlineStr">
        <is>
          <t>Katkı payı</t>
        </is>
      </c>
      <c r="N78" t="inlineStr">
        <is>
          <t>贡献毛利</t>
        </is>
      </c>
    </row>
    <row r="79">
      <c r="A79" t="inlineStr">
        <is>
          <t>or_title</t>
        </is>
      </c>
      <c r="B79">
        <f>INDEX($C79:$N79,1,$B$1)</f>
        <v/>
      </c>
      <c r="C79" t="inlineStr">
        <is>
          <t>ORDERS</t>
        </is>
      </c>
      <c r="D79" t="inlineStr">
        <is>
          <t>BESTELLUNGEN</t>
        </is>
      </c>
      <c r="E79" t="inlineStr">
        <is>
          <t>سفارش‌ها</t>
        </is>
      </c>
      <c r="F79" t="inlineStr">
        <is>
          <t>الطلبات</t>
        </is>
      </c>
      <c r="G79" t="inlineStr">
        <is>
          <t>PEDIDOS</t>
        </is>
      </c>
      <c r="H79" t="inlineStr">
        <is>
          <t>COMMANDES</t>
        </is>
      </c>
      <c r="I79" t="inlineStr">
        <is>
          <t>ORDINI</t>
        </is>
      </c>
      <c r="J79" t="inlineStr">
        <is>
          <t>注文</t>
        </is>
      </c>
      <c r="K79" t="inlineStr">
        <is>
          <t>주문</t>
        </is>
      </c>
      <c r="L79" t="inlineStr">
        <is>
          <t>POROSITË</t>
        </is>
      </c>
      <c r="M79" t="inlineStr">
        <is>
          <t>SİPARİŞLER</t>
        </is>
      </c>
      <c r="N79" t="inlineStr">
        <is>
          <t>订单</t>
        </is>
      </c>
    </row>
    <row r="80">
      <c r="A80" t="inlineStr">
        <is>
          <t>or_hint</t>
        </is>
      </c>
      <c r="B80">
        <f>INDEX($C80:$N80,1,$B$1)</f>
        <v/>
      </c>
      <c r="C80" t="inlineStr">
        <is>
          <t>One line per product in an order (up to 5,000). Channel and SKU from the lists. Returned lines: x in “Return” – revenue and product cost become 0, shipping and return costs remain.</t>
        </is>
      </c>
      <c r="D80" t="inlineStr">
        <is>
          <t>Eine Zeile je Produkt einer Bestellung (bis 5.000). Kanal und SKU aus den Listen. Retouren: x in „Retoure“ – Umsatz und Produktkosten werden 0, Versand- und Retourenkosten bleiben.</t>
        </is>
      </c>
      <c r="E80" t="inlineStr">
        <is>
          <t>برای هر محصول در سفارش یک ردیف (تا ۵٬۰۰۰). کانال و کد کالا از فهرست. مرجوعی: x در ستون «مرجوعی» – فروش و هزینه کالا صفر می‌شود و هزینه ارسال و مرجوعی می‌ماند.</t>
        </is>
      </c>
      <c r="F80" t="inlineStr">
        <is>
          <t>سطر لكل منتج في الطلب (حتى 5,000). القناة ورمز المنتج من القوائم. المرتجعات: x في «مرتجع» – تصبح الإيرادات وتكلفة المنتج 0 وتبقى تكاليف الشحن والإرجاع.</t>
        </is>
      </c>
      <c r="G80" t="inlineStr">
        <is>
          <t>Una línea por producto del pedido (hasta 5.000). Canal y SKU de las listas. Devoluciones: x en «Devolución»: ingresos y coste de producto pasan a 0; envío y devolución se mantienen.</t>
        </is>
      </c>
      <c r="H80" t="inlineStr">
        <is>
          <t>Une ligne par produit commandé (jusqu’à 5 000). Canal et SKU depuis les listes. Retours : x dans « Retour » – CA et coût produit à 0, frais de livraison et de retour restent.</t>
        </is>
      </c>
      <c r="I80" t="inlineStr">
        <is>
          <t>Una riga per prodotto dell’ordine (fino a 5.000). Canale e SKU dagli elenchi. Resi: x in «Reso» – fatturato e costo prodotto a 0, spedizione e costo reso restano.</t>
        </is>
      </c>
      <c r="J80" t="inlineStr">
        <is>
          <t>注文内の商品ごとに1行（最大5,000）。チャネルとSKUはリストから。返品は「返品」に x – 売上と商品原価は0、送料と返品コストは残ります。</t>
        </is>
      </c>
      <c r="K80" t="inlineStr">
        <is>
          <t>주문 내 상품당 1행(최대 5,000). 채널과 SKU는 목록에서 선택. 반품: “반품”에 x – 매출과 상품 원가는 0, 배송비와 반품 비용은 남습니다.</t>
        </is>
      </c>
      <c r="L80" t="inlineStr">
        <is>
          <t>Një rresht për produkt në porosi (deri në 5.000). Kanali dhe SKU nga listat. Kthimet: x te «Kthim» – shitjet dhe kostoja e produktit bëhen 0, transporti dhe kthimi mbeten.</t>
        </is>
      </c>
      <c r="M80" t="inlineStr">
        <is>
          <t>Siparişteki ürün başına bir satır (5.000’e kadar). Kanal ve SKU listeden. İadeler: “İade”ye x – ciro ve ürün maliyeti 0 olur, kargo ve iade maliyeti kalır.</t>
        </is>
      </c>
      <c r="N80" t="inlineStr">
        <is>
          <t>订单中每个商品一行（最多 5,000 行）。渠道和 SKU 从列表选择。退货：在“退货”列填 x——销售额和商品成本归零，运费和退货成本保留。</t>
        </is>
      </c>
    </row>
    <row r="81">
      <c r="A81" t="inlineStr">
        <is>
          <t>pr_title</t>
        </is>
      </c>
      <c r="B81">
        <f>INDEX($C81:$N81,1,$B$1)</f>
        <v/>
      </c>
      <c r="C81" t="inlineStr">
        <is>
          <t>PRODUCTS</t>
        </is>
      </c>
      <c r="D81" t="inlineStr">
        <is>
          <t>PRODUKTE</t>
        </is>
      </c>
      <c r="E81" t="inlineStr">
        <is>
          <t>محصولات</t>
        </is>
      </c>
      <c r="F81" t="inlineStr">
        <is>
          <t>المنتجات</t>
        </is>
      </c>
      <c r="G81" t="inlineStr">
        <is>
          <t>PRODUCTOS</t>
        </is>
      </c>
      <c r="H81" t="inlineStr">
        <is>
          <t>PRODUITS</t>
        </is>
      </c>
      <c r="I81" t="inlineStr">
        <is>
          <t>PRODOTTI</t>
        </is>
      </c>
      <c r="J81" t="inlineStr">
        <is>
          <t>商品</t>
        </is>
      </c>
      <c r="K81" t="inlineStr">
        <is>
          <t>상품</t>
        </is>
      </c>
      <c r="L81" t="inlineStr">
        <is>
          <t>PRODUKTET</t>
        </is>
      </c>
      <c r="M81" t="inlineStr">
        <is>
          <t>ÜRÜNLER</t>
        </is>
      </c>
      <c r="N81" t="inlineStr">
        <is>
          <t>商品</t>
        </is>
      </c>
    </row>
    <row r="82">
      <c r="A82" t="inlineStr">
        <is>
          <t>pr_hint</t>
        </is>
      </c>
      <c r="B82">
        <f>INDEX($C82:$N82,1,$B$1)</f>
        <v/>
      </c>
      <c r="C82" t="inlineStr">
        <is>
          <t>Up to 300 products. Unit cost = purchase price incl. packaging (net). The list price is only for reference.</t>
        </is>
      </c>
      <c r="D82" t="inlineStr">
        <is>
          <t>Bis 300 Produkte. Stückkosten = Einkaufspreis inkl. Verpackung (netto). Der Listenpreis dient nur zur Orientierung.</t>
        </is>
      </c>
      <c r="E82" t="inlineStr">
        <is>
          <t>تا ۳۰۰ محصول. هزینه واحد = قیمت خرید همراه بسته‌بندی (خالص). قیمت فهرست فقط برای مرجع است.</t>
        </is>
      </c>
      <c r="F82" t="inlineStr">
        <is>
          <t>حتى 300 منتج. تكلفة الوحدة = سعر الشراء مع التغليف (صافي). سعر القائمة للمرجع فقط.</t>
        </is>
      </c>
      <c r="G82" t="inlineStr">
        <is>
          <t>Hasta 300 productos. Coste unitario = compra con embalaje (neto). El precio de lista es solo orientativo.</t>
        </is>
      </c>
      <c r="H82" t="inlineStr">
        <is>
          <t>Jusqu’à 300 produits. Coût unitaire = achat avec emballage (HT). Le prix catalogue est indicatif.</t>
        </is>
      </c>
      <c r="I82" t="inlineStr">
        <is>
          <t>Fino a 300 prodotti. Costo unitario = acquisto con imballo (netto). Il listino è solo indicativo.</t>
        </is>
      </c>
      <c r="J82" t="inlineStr">
        <is>
          <t>最大300商品。単価原価＝梱包込み仕入（税抜）。定価は参考用です。</t>
        </is>
      </c>
      <c r="K82" t="inlineStr">
        <is>
          <t>최대 300개 상품. 단위 원가 = 포장 포함 매입가(순액). 정가는 참고용입니다.</t>
        </is>
      </c>
      <c r="L82" t="inlineStr">
        <is>
          <t>Deri në 300 produkte. Kostoja për njësi = blerja me paketim (neto). Çmimi i listës është vetëm orientues.</t>
        </is>
      </c>
      <c r="M82" t="inlineStr">
        <is>
          <t>300 ürüne kadar. Birim maliyet = ambalaj dahil alış (net). Liste fiyatı sadece referanstır.</t>
        </is>
      </c>
      <c r="N82" t="inlineStr">
        <is>
          <t>最多 300 个商品。单位成本 = 含包装的进价（净价）。标价仅供参考。</t>
        </is>
      </c>
    </row>
    <row r="83">
      <c r="A83" t="inlineStr">
        <is>
          <t>h_name</t>
        </is>
      </c>
      <c r="B83">
        <f>INDEX($C83:$N83,1,$B$1)</f>
        <v/>
      </c>
      <c r="C83" t="inlineStr">
        <is>
          <t>Product</t>
        </is>
      </c>
      <c r="D83" t="inlineStr">
        <is>
          <t>Produkt</t>
        </is>
      </c>
      <c r="E83" t="inlineStr">
        <is>
          <t>محصول</t>
        </is>
      </c>
      <c r="F83" t="inlineStr">
        <is>
          <t>المنتج</t>
        </is>
      </c>
      <c r="G83" t="inlineStr">
        <is>
          <t>Producto</t>
        </is>
      </c>
      <c r="H83" t="inlineStr">
        <is>
          <t>Produit</t>
        </is>
      </c>
      <c r="I83" t="inlineStr">
        <is>
          <t>Prodotto</t>
        </is>
      </c>
      <c r="J83" t="inlineStr">
        <is>
          <t>商品名</t>
        </is>
      </c>
      <c r="K83" t="inlineStr">
        <is>
          <t>상품</t>
        </is>
      </c>
      <c r="L83" t="inlineStr">
        <is>
          <t>Produkti</t>
        </is>
      </c>
      <c r="M83" t="inlineStr">
        <is>
          <t>Ürün</t>
        </is>
      </c>
      <c r="N83" t="inlineStr">
        <is>
          <t>商品</t>
        </is>
      </c>
    </row>
    <row r="84">
      <c r="A84" t="inlineStr">
        <is>
          <t>h_cat</t>
        </is>
      </c>
      <c r="B84">
        <f>INDEX($C84:$N84,1,$B$1)</f>
        <v/>
      </c>
      <c r="C84" t="inlineStr">
        <is>
          <t>Category</t>
        </is>
      </c>
      <c r="D84" t="inlineStr">
        <is>
          <t>Kategorie</t>
        </is>
      </c>
      <c r="E84" t="inlineStr">
        <is>
          <t>دسته</t>
        </is>
      </c>
      <c r="F84" t="inlineStr">
        <is>
          <t>الفئة</t>
        </is>
      </c>
      <c r="G84" t="inlineStr">
        <is>
          <t>Categoría</t>
        </is>
      </c>
      <c r="H84" t="inlineStr">
        <is>
          <t>Catégorie</t>
        </is>
      </c>
      <c r="I84" t="inlineStr">
        <is>
          <t>Categoria</t>
        </is>
      </c>
      <c r="J84" t="inlineStr">
        <is>
          <t>カテゴリー</t>
        </is>
      </c>
      <c r="K84" t="inlineStr">
        <is>
          <t>카테고리</t>
        </is>
      </c>
      <c r="L84" t="inlineStr">
        <is>
          <t>Kategoria</t>
        </is>
      </c>
      <c r="M84" t="inlineStr">
        <is>
          <t>Kategori</t>
        </is>
      </c>
      <c r="N84" t="inlineStr">
        <is>
          <t>类别</t>
        </is>
      </c>
    </row>
    <row r="85">
      <c r="A85" t="inlineStr">
        <is>
          <t>h_cost</t>
        </is>
      </c>
      <c r="B85">
        <f>INDEX($C85:$N85,1,$B$1)</f>
        <v/>
      </c>
      <c r="C85" t="inlineStr">
        <is>
          <t>Unit cost</t>
        </is>
      </c>
      <c r="D85" t="inlineStr">
        <is>
          <t>Stückkosten</t>
        </is>
      </c>
      <c r="E85" t="inlineStr">
        <is>
          <t>هزینه واحد</t>
        </is>
      </c>
      <c r="F85" t="inlineStr">
        <is>
          <t>تكلفة الوحدة</t>
        </is>
      </c>
      <c r="G85" t="inlineStr">
        <is>
          <t>Coste unit.</t>
        </is>
      </c>
      <c r="H85" t="inlineStr">
        <is>
          <t>Coût unit.</t>
        </is>
      </c>
      <c r="I85" t="inlineStr">
        <is>
          <t>Costo unit.</t>
        </is>
      </c>
      <c r="J85" t="inlineStr">
        <is>
          <t>単価原価</t>
        </is>
      </c>
      <c r="K85" t="inlineStr">
        <is>
          <t>단위 원가</t>
        </is>
      </c>
      <c r="L85" t="inlineStr">
        <is>
          <t>Kostoja njësi</t>
        </is>
      </c>
      <c r="M85" t="inlineStr">
        <is>
          <t>Birim maliyet</t>
        </is>
      </c>
      <c r="N85" t="inlineStr">
        <is>
          <t>单位成本</t>
        </is>
      </c>
    </row>
    <row r="86">
      <c r="A86" t="inlineStr">
        <is>
          <t>h_list</t>
        </is>
      </c>
      <c r="B86">
        <f>INDEX($C86:$N86,1,$B$1)</f>
        <v/>
      </c>
      <c r="C86" t="inlineStr">
        <is>
          <t>List price</t>
        </is>
      </c>
      <c r="D86" t="inlineStr">
        <is>
          <t>Listenpreis</t>
        </is>
      </c>
      <c r="E86" t="inlineStr">
        <is>
          <t>قیمت فهرست</t>
        </is>
      </c>
      <c r="F86" t="inlineStr">
        <is>
          <t>سعر القائمة</t>
        </is>
      </c>
      <c r="G86" t="inlineStr">
        <is>
          <t>Precio lista</t>
        </is>
      </c>
      <c r="H86" t="inlineStr">
        <is>
          <t>Prix catalogue</t>
        </is>
      </c>
      <c r="I86" t="inlineStr">
        <is>
          <t>Listino</t>
        </is>
      </c>
      <c r="J86" t="inlineStr">
        <is>
          <t>定価</t>
        </is>
      </c>
      <c r="K86" t="inlineStr">
        <is>
          <t>정가</t>
        </is>
      </c>
      <c r="L86" t="inlineStr">
        <is>
          <t>Çmimi i listës</t>
        </is>
      </c>
      <c r="M86" t="inlineStr">
        <is>
          <t>Liste fiyatı</t>
        </is>
      </c>
      <c r="N86" t="inlineStr">
        <is>
          <t>标价</t>
        </is>
      </c>
    </row>
    <row r="87">
      <c r="A87" t="inlineStr">
        <is>
          <t>mk_title</t>
        </is>
      </c>
      <c r="B87">
        <f>INDEX($C87:$N87,1,$B$1)</f>
        <v/>
      </c>
      <c r="C87" t="inlineStr">
        <is>
          <t>MARKETING</t>
        </is>
      </c>
      <c r="D87" t="inlineStr">
        <is>
          <t>MARKETING</t>
        </is>
      </c>
      <c r="E87" t="inlineStr">
        <is>
          <t>بازاریابی</t>
        </is>
      </c>
      <c r="F87" t="inlineStr">
        <is>
          <t>التسويق</t>
        </is>
      </c>
      <c r="G87" t="inlineStr">
        <is>
          <t>MARKETING</t>
        </is>
      </c>
      <c r="H87" t="inlineStr">
        <is>
          <t>MARKETING</t>
        </is>
      </c>
      <c r="I87" t="inlineStr">
        <is>
          <t>MARKETING</t>
        </is>
      </c>
      <c r="J87" t="inlineStr">
        <is>
          <t>広告費</t>
        </is>
      </c>
      <c r="K87" t="inlineStr">
        <is>
          <t>마케팅</t>
        </is>
      </c>
      <c r="L87" t="inlineStr">
        <is>
          <t>MARKETINGU</t>
        </is>
      </c>
      <c r="M87" t="inlineStr">
        <is>
          <t>PAZARLAMA</t>
        </is>
      </c>
      <c r="N87" t="inlineStr">
        <is>
          <t>营销</t>
        </is>
      </c>
    </row>
    <row r="88">
      <c r="A88" t="inlineStr">
        <is>
          <t>mk_hint</t>
        </is>
      </c>
      <c r="B88">
        <f>INDEX($C88:$N88,1,$B$1)</f>
        <v/>
      </c>
      <c r="C88" t="inlineStr">
        <is>
          <t>Ad spend per month and channel (Google, Meta, Amazon Ads …). Enter the first day of the month as date.</t>
        </is>
      </c>
      <c r="D88" t="inlineStr">
        <is>
          <t>Werbekosten je Monat und Kanal (Google, Meta, Amazon Ads …). Als Datum den Monatsersten eintragen.</t>
        </is>
      </c>
      <c r="E88" t="inlineStr">
        <is>
          <t>هزینه تبلیغات هر ماه و کانال (گوگل، متا، تبلیغات آمازون …). روز اول ماه را به عنوان تاریخ وارد کنید.</t>
        </is>
      </c>
      <c r="F88" t="inlineStr">
        <is>
          <t>إنفاق الإعلانات لكل شهر وقناة (Google وMeta وAmazon Ads …). أدخل أول يوم من الشهر كتاريخ.</t>
        </is>
      </c>
      <c r="G88" t="inlineStr">
        <is>
          <t>Gasto en anuncios por mes y canal (Google, Meta, Amazon Ads…). Introduce el primer día del mes como fecha.</t>
        </is>
      </c>
      <c r="H88" t="inlineStr">
        <is>
          <t>Dépenses pub par mois et canal (Google, Meta, Amazon Ads…). Saisissez le 1er du mois comme date.</t>
        </is>
      </c>
      <c r="I88" t="inlineStr">
        <is>
          <t>Spesa pubblicitaria per mese e canale (Google, Meta, Amazon Ads…). Inserisci il primo del mese come data.</t>
        </is>
      </c>
      <c r="J88" t="inlineStr">
        <is>
          <t>月・チャネル別の広告費（Google、Meta、Amazon広告など）。日付は月初日を入力。</t>
        </is>
      </c>
      <c r="K88" t="inlineStr">
        <is>
          <t>월·채널별 광고비(Google, Meta, Amazon Ads 등). 날짜는 매월 1일로 입력.</t>
        </is>
      </c>
      <c r="L88" t="inlineStr">
        <is>
          <t>Shpenzimet e reklamave për muaj dhe kanal (Google, Meta, Amazon Ads …). Futni ditën e parë të muajit.</t>
        </is>
      </c>
      <c r="M88" t="inlineStr">
        <is>
          <t>Ay ve kanal başına reklam harcaması (Google, Meta, Amazon Ads …). Tarih olarak ayın ilk gününü girin.</t>
        </is>
      </c>
      <c r="N88" t="inlineStr">
        <is>
          <t>按月和渠道的广告支出（Google、Meta、亚马逊广告等）。日期填写当月第一天。</t>
        </is>
      </c>
    </row>
    <row r="89">
      <c r="A89" t="inlineStr">
        <is>
          <t>h_month</t>
        </is>
      </c>
      <c r="B89">
        <f>INDEX($C89:$N89,1,$B$1)</f>
        <v/>
      </c>
      <c r="C89" t="inlineStr">
        <is>
          <t>Month</t>
        </is>
      </c>
      <c r="D89" t="inlineStr">
        <is>
          <t>Monat</t>
        </is>
      </c>
      <c r="E89" t="inlineStr">
        <is>
          <t>ماه</t>
        </is>
      </c>
      <c r="F89" t="inlineStr">
        <is>
          <t>الشهر</t>
        </is>
      </c>
      <c r="G89" t="inlineStr">
        <is>
          <t>Mes</t>
        </is>
      </c>
      <c r="H89" t="inlineStr">
        <is>
          <t>Mois</t>
        </is>
      </c>
      <c r="I89" t="inlineStr">
        <is>
          <t>Mese</t>
        </is>
      </c>
      <c r="J89" t="inlineStr">
        <is>
          <t>月</t>
        </is>
      </c>
      <c r="K89" t="inlineStr">
        <is>
          <t>월</t>
        </is>
      </c>
      <c r="L89" t="inlineStr">
        <is>
          <t>Muaji</t>
        </is>
      </c>
      <c r="M89" t="inlineStr">
        <is>
          <t>Ay</t>
        </is>
      </c>
      <c r="N89" t="inlineStr">
        <is>
          <t>月份</t>
        </is>
      </c>
    </row>
    <row r="90">
      <c r="A90" t="inlineStr">
        <is>
          <t>h_spend</t>
        </is>
      </c>
      <c r="B90">
        <f>INDEX($C90:$N90,1,$B$1)</f>
        <v/>
      </c>
      <c r="C90" t="inlineStr">
        <is>
          <t>Ad spend</t>
        </is>
      </c>
      <c r="D90" t="inlineStr">
        <is>
          <t>Werbekosten</t>
        </is>
      </c>
      <c r="E90" t="inlineStr">
        <is>
          <t>هزینه تبلیغات</t>
        </is>
      </c>
      <c r="F90" t="inlineStr">
        <is>
          <t>الإنفاق</t>
        </is>
      </c>
      <c r="G90" t="inlineStr">
        <is>
          <t>Gasto</t>
        </is>
      </c>
      <c r="H90" t="inlineStr">
        <is>
          <t>Dépense</t>
        </is>
      </c>
      <c r="I90" t="inlineStr">
        <is>
          <t>Spesa</t>
        </is>
      </c>
      <c r="J90" t="inlineStr">
        <is>
          <t>広告費</t>
        </is>
      </c>
      <c r="K90" t="inlineStr">
        <is>
          <t>광고비</t>
        </is>
      </c>
      <c r="L90" t="inlineStr">
        <is>
          <t>Shpenzimi</t>
        </is>
      </c>
      <c r="M90" t="inlineStr">
        <is>
          <t>Harcama</t>
        </is>
      </c>
      <c r="N90" t="inlineStr">
        <is>
          <t>支出</t>
        </is>
      </c>
    </row>
    <row r="91">
      <c r="A91" t="inlineStr">
        <is>
          <t>h_note</t>
        </is>
      </c>
      <c r="B91">
        <f>INDEX($C91:$N91,1,$B$1)</f>
        <v/>
      </c>
      <c r="C91" t="inlineStr">
        <is>
          <t>Notes</t>
        </is>
      </c>
      <c r="D91" t="inlineStr">
        <is>
          <t>Notizen</t>
        </is>
      </c>
      <c r="E91" t="inlineStr">
        <is>
          <t>یادداشت</t>
        </is>
      </c>
      <c r="F91" t="inlineStr">
        <is>
          <t>ملاحظات</t>
        </is>
      </c>
      <c r="G91" t="inlineStr">
        <is>
          <t>Notas</t>
        </is>
      </c>
      <c r="H91" t="inlineStr">
        <is>
          <t>Notes</t>
        </is>
      </c>
      <c r="I91" t="inlineStr">
        <is>
          <t>Note</t>
        </is>
      </c>
      <c r="J91" t="inlineStr">
        <is>
          <t>メモ</t>
        </is>
      </c>
      <c r="K91" t="inlineStr">
        <is>
          <t>메모</t>
        </is>
      </c>
      <c r="L91" t="inlineStr">
        <is>
          <t>Shënime</t>
        </is>
      </c>
      <c r="M91" t="inlineStr">
        <is>
          <t>Notlar</t>
        </is>
      </c>
      <c r="N91" t="inlineStr">
        <is>
          <t>备注</t>
        </is>
      </c>
    </row>
    <row r="92">
      <c r="A92" t="inlineStr">
        <is>
          <t>all_year</t>
        </is>
      </c>
      <c r="B92">
        <f>INDEX($C92:$N92,1,$B$1)</f>
        <v/>
      </c>
      <c r="C92" t="inlineStr">
        <is>
          <t>Full year</t>
        </is>
      </c>
      <c r="D92" t="inlineStr">
        <is>
          <t>Ganzes Jahr</t>
        </is>
      </c>
      <c r="E92" t="inlineStr">
        <is>
          <t>کل سال</t>
        </is>
      </c>
      <c r="F92" t="inlineStr">
        <is>
          <t>السنة كاملة</t>
        </is>
      </c>
      <c r="G92" t="inlineStr">
        <is>
          <t>Año completo</t>
        </is>
      </c>
      <c r="H92" t="inlineStr">
        <is>
          <t>Année entière</t>
        </is>
      </c>
      <c r="I92" t="inlineStr">
        <is>
          <t>Anno intero</t>
        </is>
      </c>
      <c r="J92" t="inlineStr">
        <is>
          <t>通年</t>
        </is>
      </c>
      <c r="K92" t="inlineStr">
        <is>
          <t>연간 전체</t>
        </is>
      </c>
      <c r="L92" t="inlineStr">
        <is>
          <t>Gjithë viti</t>
        </is>
      </c>
      <c r="M92" t="inlineStr">
        <is>
          <t>Tüm yıl</t>
        </is>
      </c>
      <c r="N92" t="inlineStr">
        <is>
          <t>全年</t>
        </is>
      </c>
    </row>
    <row r="93">
      <c r="A93" t="inlineStr">
        <is>
          <t>m1</t>
        </is>
      </c>
      <c r="B93">
        <f>INDEX($C93:$N93,1,$B$1)</f>
        <v/>
      </c>
      <c r="C93" t="inlineStr">
        <is>
          <t>Jan</t>
        </is>
      </c>
      <c r="D93" t="inlineStr">
        <is>
          <t>Jan</t>
        </is>
      </c>
      <c r="E93" t="inlineStr">
        <is>
          <t>ژانویه</t>
        </is>
      </c>
      <c r="F93" t="inlineStr">
        <is>
          <t>يناير</t>
        </is>
      </c>
      <c r="G93" t="inlineStr">
        <is>
          <t>Ene</t>
        </is>
      </c>
      <c r="H93" t="inlineStr">
        <is>
          <t>Janv</t>
        </is>
      </c>
      <c r="I93" t="inlineStr">
        <is>
          <t>Gen</t>
        </is>
      </c>
      <c r="J93" t="inlineStr">
        <is>
          <t>1月</t>
        </is>
      </c>
      <c r="K93" t="inlineStr">
        <is>
          <t>1월</t>
        </is>
      </c>
      <c r="L93" t="inlineStr">
        <is>
          <t>Jan</t>
        </is>
      </c>
      <c r="M93" t="inlineStr">
        <is>
          <t>Oca</t>
        </is>
      </c>
      <c r="N93" t="inlineStr">
        <is>
          <t>1月</t>
        </is>
      </c>
    </row>
    <row r="94">
      <c r="A94" t="inlineStr">
        <is>
          <t>m2</t>
        </is>
      </c>
      <c r="B94">
        <f>INDEX($C94:$N94,1,$B$1)</f>
        <v/>
      </c>
      <c r="C94" t="inlineStr">
        <is>
          <t>Feb</t>
        </is>
      </c>
      <c r="D94" t="inlineStr">
        <is>
          <t>Feb</t>
        </is>
      </c>
      <c r="E94" t="inlineStr">
        <is>
          <t>فوریه</t>
        </is>
      </c>
      <c r="F94" t="inlineStr">
        <is>
          <t>فبراير</t>
        </is>
      </c>
      <c r="G94" t="inlineStr">
        <is>
          <t>Feb</t>
        </is>
      </c>
      <c r="H94" t="inlineStr">
        <is>
          <t>Févr</t>
        </is>
      </c>
      <c r="I94" t="inlineStr">
        <is>
          <t>Feb</t>
        </is>
      </c>
      <c r="J94" t="inlineStr">
        <is>
          <t>2月</t>
        </is>
      </c>
      <c r="K94" t="inlineStr">
        <is>
          <t>2월</t>
        </is>
      </c>
      <c r="L94" t="inlineStr">
        <is>
          <t>Shk</t>
        </is>
      </c>
      <c r="M94" t="inlineStr">
        <is>
          <t>Şub</t>
        </is>
      </c>
      <c r="N94" t="inlineStr">
        <is>
          <t>2月</t>
        </is>
      </c>
    </row>
    <row r="95">
      <c r="A95" t="inlineStr">
        <is>
          <t>m3</t>
        </is>
      </c>
      <c r="B95">
        <f>INDEX($C95:$N95,1,$B$1)</f>
        <v/>
      </c>
      <c r="C95" t="inlineStr">
        <is>
          <t>Mar</t>
        </is>
      </c>
      <c r="D95" t="inlineStr">
        <is>
          <t>Mär</t>
        </is>
      </c>
      <c r="E95" t="inlineStr">
        <is>
          <t>مارس</t>
        </is>
      </c>
      <c r="F95" t="inlineStr">
        <is>
          <t>مارس</t>
        </is>
      </c>
      <c r="G95" t="inlineStr">
        <is>
          <t>Mar</t>
        </is>
      </c>
      <c r="H95" t="inlineStr">
        <is>
          <t>Mars</t>
        </is>
      </c>
      <c r="I95" t="inlineStr">
        <is>
          <t>Mar</t>
        </is>
      </c>
      <c r="J95" t="inlineStr">
        <is>
          <t>3月</t>
        </is>
      </c>
      <c r="K95" t="inlineStr">
        <is>
          <t>3월</t>
        </is>
      </c>
      <c r="L95" t="inlineStr">
        <is>
          <t>Mar</t>
        </is>
      </c>
      <c r="M95" t="inlineStr">
        <is>
          <t>Mar</t>
        </is>
      </c>
      <c r="N95" t="inlineStr">
        <is>
          <t>3月</t>
        </is>
      </c>
    </row>
    <row r="96">
      <c r="A96" t="inlineStr">
        <is>
          <t>m4</t>
        </is>
      </c>
      <c r="B96">
        <f>INDEX($C96:$N96,1,$B$1)</f>
        <v/>
      </c>
      <c r="C96" t="inlineStr">
        <is>
          <t>Apr</t>
        </is>
      </c>
      <c r="D96" t="inlineStr">
        <is>
          <t>Apr</t>
        </is>
      </c>
      <c r="E96" t="inlineStr">
        <is>
          <t>آوریل</t>
        </is>
      </c>
      <c r="F96" t="inlineStr">
        <is>
          <t>أبريل</t>
        </is>
      </c>
      <c r="G96" t="inlineStr">
        <is>
          <t>Abr</t>
        </is>
      </c>
      <c r="H96" t="inlineStr">
        <is>
          <t>Avr</t>
        </is>
      </c>
      <c r="I96" t="inlineStr">
        <is>
          <t>Apr</t>
        </is>
      </c>
      <c r="J96" t="inlineStr">
        <is>
          <t>4月</t>
        </is>
      </c>
      <c r="K96" t="inlineStr">
        <is>
          <t>4월</t>
        </is>
      </c>
      <c r="L96" t="inlineStr">
        <is>
          <t>Pri</t>
        </is>
      </c>
      <c r="M96" t="inlineStr">
        <is>
          <t>Nis</t>
        </is>
      </c>
      <c r="N96" t="inlineStr">
        <is>
          <t>4月</t>
        </is>
      </c>
    </row>
    <row r="97">
      <c r="A97" t="inlineStr">
        <is>
          <t>m5</t>
        </is>
      </c>
      <c r="B97">
        <f>INDEX($C97:$N97,1,$B$1)</f>
        <v/>
      </c>
      <c r="C97" t="inlineStr">
        <is>
          <t>May</t>
        </is>
      </c>
      <c r="D97" t="inlineStr">
        <is>
          <t>Mai</t>
        </is>
      </c>
      <c r="E97" t="inlineStr">
        <is>
          <t>مه</t>
        </is>
      </c>
      <c r="F97" t="inlineStr">
        <is>
          <t>مايو</t>
        </is>
      </c>
      <c r="G97" t="inlineStr">
        <is>
          <t>May</t>
        </is>
      </c>
      <c r="H97" t="inlineStr">
        <is>
          <t>Mai</t>
        </is>
      </c>
      <c r="I97" t="inlineStr">
        <is>
          <t>Mag</t>
        </is>
      </c>
      <c r="J97" t="inlineStr">
        <is>
          <t>5月</t>
        </is>
      </c>
      <c r="K97" t="inlineStr">
        <is>
          <t>5월</t>
        </is>
      </c>
      <c r="L97" t="inlineStr">
        <is>
          <t>Maj</t>
        </is>
      </c>
      <c r="M97" t="inlineStr">
        <is>
          <t>May</t>
        </is>
      </c>
      <c r="N97" t="inlineStr">
        <is>
          <t>5月</t>
        </is>
      </c>
    </row>
    <row r="98">
      <c r="A98" t="inlineStr">
        <is>
          <t>m6</t>
        </is>
      </c>
      <c r="B98">
        <f>INDEX($C98:$N98,1,$B$1)</f>
        <v/>
      </c>
      <c r="C98" t="inlineStr">
        <is>
          <t>Jun</t>
        </is>
      </c>
      <c r="D98" t="inlineStr">
        <is>
          <t>Jun</t>
        </is>
      </c>
      <c r="E98" t="inlineStr">
        <is>
          <t>ژوئن</t>
        </is>
      </c>
      <c r="F98" t="inlineStr">
        <is>
          <t>يونيو</t>
        </is>
      </c>
      <c r="G98" t="inlineStr">
        <is>
          <t>Jun</t>
        </is>
      </c>
      <c r="H98" t="inlineStr">
        <is>
          <t>Juin</t>
        </is>
      </c>
      <c r="I98" t="inlineStr">
        <is>
          <t>Giu</t>
        </is>
      </c>
      <c r="J98" t="inlineStr">
        <is>
          <t>6月</t>
        </is>
      </c>
      <c r="K98" t="inlineStr">
        <is>
          <t>6월</t>
        </is>
      </c>
      <c r="L98" t="inlineStr">
        <is>
          <t>Qer</t>
        </is>
      </c>
      <c r="M98" t="inlineStr">
        <is>
          <t>Haz</t>
        </is>
      </c>
      <c r="N98" t="inlineStr">
        <is>
          <t>6月</t>
        </is>
      </c>
    </row>
    <row r="99">
      <c r="A99" t="inlineStr">
        <is>
          <t>m7</t>
        </is>
      </c>
      <c r="B99">
        <f>INDEX($C99:$N99,1,$B$1)</f>
        <v/>
      </c>
      <c r="C99" t="inlineStr">
        <is>
          <t>Jul</t>
        </is>
      </c>
      <c r="D99" t="inlineStr">
        <is>
          <t>Jul</t>
        </is>
      </c>
      <c r="E99" t="inlineStr">
        <is>
          <t>ژوئیه</t>
        </is>
      </c>
      <c r="F99" t="inlineStr">
        <is>
          <t>يوليو</t>
        </is>
      </c>
      <c r="G99" t="inlineStr">
        <is>
          <t>Jul</t>
        </is>
      </c>
      <c r="H99" t="inlineStr">
        <is>
          <t>Juil</t>
        </is>
      </c>
      <c r="I99" t="inlineStr">
        <is>
          <t>Lug</t>
        </is>
      </c>
      <c r="J99" t="inlineStr">
        <is>
          <t>7月</t>
        </is>
      </c>
      <c r="K99" t="inlineStr">
        <is>
          <t>7월</t>
        </is>
      </c>
      <c r="L99" t="inlineStr">
        <is>
          <t>Kor</t>
        </is>
      </c>
      <c r="M99" t="inlineStr">
        <is>
          <t>Tem</t>
        </is>
      </c>
      <c r="N99" t="inlineStr">
        <is>
          <t>7月</t>
        </is>
      </c>
    </row>
    <row r="100">
      <c r="A100" t="inlineStr">
        <is>
          <t>m8</t>
        </is>
      </c>
      <c r="B100">
        <f>INDEX($C100:$N100,1,$B$1)</f>
        <v/>
      </c>
      <c r="C100" t="inlineStr">
        <is>
          <t>Aug</t>
        </is>
      </c>
      <c r="D100" t="inlineStr">
        <is>
          <t>Aug</t>
        </is>
      </c>
      <c r="E100" t="inlineStr">
        <is>
          <t>اوت</t>
        </is>
      </c>
      <c r="F100" t="inlineStr">
        <is>
          <t>أغسطس</t>
        </is>
      </c>
      <c r="G100" t="inlineStr">
        <is>
          <t>Ago</t>
        </is>
      </c>
      <c r="H100" t="inlineStr">
        <is>
          <t>Août</t>
        </is>
      </c>
      <c r="I100" t="inlineStr">
        <is>
          <t>Ago</t>
        </is>
      </c>
      <c r="J100" t="inlineStr">
        <is>
          <t>8月</t>
        </is>
      </c>
      <c r="K100" t="inlineStr">
        <is>
          <t>8월</t>
        </is>
      </c>
      <c r="L100" t="inlineStr">
        <is>
          <t>Gus</t>
        </is>
      </c>
      <c r="M100" t="inlineStr">
        <is>
          <t>Ağu</t>
        </is>
      </c>
      <c r="N100" t="inlineStr">
        <is>
          <t>8月</t>
        </is>
      </c>
    </row>
    <row r="101">
      <c r="A101" t="inlineStr">
        <is>
          <t>m9</t>
        </is>
      </c>
      <c r="B101">
        <f>INDEX($C101:$N101,1,$B$1)</f>
        <v/>
      </c>
      <c r="C101" t="inlineStr">
        <is>
          <t>Sep</t>
        </is>
      </c>
      <c r="D101" t="inlineStr">
        <is>
          <t>Sep</t>
        </is>
      </c>
      <c r="E101" t="inlineStr">
        <is>
          <t>سپتامبر</t>
        </is>
      </c>
      <c r="F101" t="inlineStr">
        <is>
          <t>سبتمبر</t>
        </is>
      </c>
      <c r="G101" t="inlineStr">
        <is>
          <t>Sep</t>
        </is>
      </c>
      <c r="H101" t="inlineStr">
        <is>
          <t>Sept</t>
        </is>
      </c>
      <c r="I101" t="inlineStr">
        <is>
          <t>Set</t>
        </is>
      </c>
      <c r="J101" t="inlineStr">
        <is>
          <t>9月</t>
        </is>
      </c>
      <c r="K101" t="inlineStr">
        <is>
          <t>9월</t>
        </is>
      </c>
      <c r="L101" t="inlineStr">
        <is>
          <t>Sht</t>
        </is>
      </c>
      <c r="M101" t="inlineStr">
        <is>
          <t>Eyl</t>
        </is>
      </c>
      <c r="N101" t="inlineStr">
        <is>
          <t>9月</t>
        </is>
      </c>
    </row>
    <row r="102">
      <c r="A102" t="inlineStr">
        <is>
          <t>m10</t>
        </is>
      </c>
      <c r="B102">
        <f>INDEX($C102:$N102,1,$B$1)</f>
        <v/>
      </c>
      <c r="C102" t="inlineStr">
        <is>
          <t>Oct</t>
        </is>
      </c>
      <c r="D102" t="inlineStr">
        <is>
          <t>Okt</t>
        </is>
      </c>
      <c r="E102" t="inlineStr">
        <is>
          <t>اکتبر</t>
        </is>
      </c>
      <c r="F102" t="inlineStr">
        <is>
          <t>أكتوبر</t>
        </is>
      </c>
      <c r="G102" t="inlineStr">
        <is>
          <t>Oct</t>
        </is>
      </c>
      <c r="H102" t="inlineStr">
        <is>
          <t>Oct</t>
        </is>
      </c>
      <c r="I102" t="inlineStr">
        <is>
          <t>Ott</t>
        </is>
      </c>
      <c r="J102" t="inlineStr">
        <is>
          <t>10月</t>
        </is>
      </c>
      <c r="K102" t="inlineStr">
        <is>
          <t>10월</t>
        </is>
      </c>
      <c r="L102" t="inlineStr">
        <is>
          <t>Tet</t>
        </is>
      </c>
      <c r="M102" t="inlineStr">
        <is>
          <t>Eki</t>
        </is>
      </c>
      <c r="N102" t="inlineStr">
        <is>
          <t>10月</t>
        </is>
      </c>
    </row>
    <row r="103">
      <c r="A103" t="inlineStr">
        <is>
          <t>m11</t>
        </is>
      </c>
      <c r="B103">
        <f>INDEX($C103:$N103,1,$B$1)</f>
        <v/>
      </c>
      <c r="C103" t="inlineStr">
        <is>
          <t>Nov</t>
        </is>
      </c>
      <c r="D103" t="inlineStr">
        <is>
          <t>Nov</t>
        </is>
      </c>
      <c r="E103" t="inlineStr">
        <is>
          <t>نوامبر</t>
        </is>
      </c>
      <c r="F103" t="inlineStr">
        <is>
          <t>نوفمبر</t>
        </is>
      </c>
      <c r="G103" t="inlineStr">
        <is>
          <t>Nov</t>
        </is>
      </c>
      <c r="H103" t="inlineStr">
        <is>
          <t>Nov</t>
        </is>
      </c>
      <c r="I103" t="inlineStr">
        <is>
          <t>Nov</t>
        </is>
      </c>
      <c r="J103" t="inlineStr">
        <is>
          <t>11月</t>
        </is>
      </c>
      <c r="K103" t="inlineStr">
        <is>
          <t>11월</t>
        </is>
      </c>
      <c r="L103" t="inlineStr">
        <is>
          <t>Nën</t>
        </is>
      </c>
      <c r="M103" t="inlineStr">
        <is>
          <t>Kas</t>
        </is>
      </c>
      <c r="N103" t="inlineStr">
        <is>
          <t>11月</t>
        </is>
      </c>
    </row>
    <row r="104">
      <c r="A104" t="inlineStr">
        <is>
          <t>m12</t>
        </is>
      </c>
      <c r="B104">
        <f>INDEX($C104:$N104,1,$B$1)</f>
        <v/>
      </c>
      <c r="C104" t="inlineStr">
        <is>
          <t>Dec</t>
        </is>
      </c>
      <c r="D104" t="inlineStr">
        <is>
          <t>Dez</t>
        </is>
      </c>
      <c r="E104" t="inlineStr">
        <is>
          <t>دسامبر</t>
        </is>
      </c>
      <c r="F104" t="inlineStr">
        <is>
          <t>ديسمبر</t>
        </is>
      </c>
      <c r="G104" t="inlineStr">
        <is>
          <t>Dic</t>
        </is>
      </c>
      <c r="H104" t="inlineStr">
        <is>
          <t>Déc</t>
        </is>
      </c>
      <c r="I104" t="inlineStr">
        <is>
          <t>Dic</t>
        </is>
      </c>
      <c r="J104" t="inlineStr">
        <is>
          <t>12月</t>
        </is>
      </c>
      <c r="K104" t="inlineStr">
        <is>
          <t>12월</t>
        </is>
      </c>
      <c r="L104" t="inlineStr">
        <is>
          <t>Dhj</t>
        </is>
      </c>
      <c r="M104" t="inlineStr">
        <is>
          <t>Ara</t>
        </is>
      </c>
      <c r="N104" t="inlineStr">
        <is>
          <t>12月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Z3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CALCULATION ENGINE – DO NOT EDIT</t>
        </is>
      </c>
      <c r="Z1">
        <f>Lang!$B$15</f>
        <v/>
      </c>
    </row>
    <row r="2">
      <c r="A2" t="inlineStr">
        <is>
          <t>year</t>
        </is>
      </c>
      <c r="B2">
        <f>N(Dashboard!$H$7)</f>
        <v/>
      </c>
      <c r="Z2">
        <f>IF(Settings!$D$11="","",Settings!$D$11)</f>
        <v/>
      </c>
    </row>
    <row r="3">
      <c r="A3" t="inlineStr">
        <is>
          <t>mi</t>
        </is>
      </c>
      <c r="B3">
        <f>MAX(1,ROUND(SUMPRODUCT((Lang!$C$92:$N$104=Dashboard!$K$7)*(ROW(Lang!$C$92:$N$104)-91))/MAX(1,COUNTIF(Lang!$C$92:$N$104,Dashboard!$K$7)),0))</f>
        <v/>
      </c>
      <c r="Z3">
        <f>IF(Settings!$D$12="","",Settings!$D$12)</f>
        <v/>
      </c>
    </row>
    <row r="4">
      <c r="A4" t="inlineStr">
        <is>
          <t>a</t>
        </is>
      </c>
      <c r="B4">
        <f>IF(B3=1,DATE(B2,1,1),DATE(B2,B3-1,1))</f>
        <v/>
      </c>
      <c r="Z4">
        <f>IF(Settings!$D$13="","",Settings!$D$13)</f>
        <v/>
      </c>
    </row>
    <row r="5">
      <c r="A5" t="inlineStr">
        <is>
          <t>b</t>
        </is>
      </c>
      <c r="B5">
        <f>IF(B3=1,DATE(B2+1,1,1),EDATE(B4,1))</f>
        <v/>
      </c>
      <c r="Z5">
        <f>IF(Settings!$D$14="","",Settings!$D$14)</f>
        <v/>
      </c>
    </row>
    <row r="6">
      <c r="A6" t="inlineStr">
        <is>
          <t>crit</t>
        </is>
      </c>
      <c r="B6">
        <f>IF(OR(Dashboard!$O$7="",COUNTIF(Lang!$C$15:$N$15,Dashboard!$O$7)&gt;0),"*",Dashboard!$O$7)</f>
        <v/>
      </c>
      <c r="Z6">
        <f>IF(Settings!$D$15="","",Settings!$D$15)</f>
        <v/>
      </c>
    </row>
    <row r="7">
      <c r="Z7">
        <f>IF(Settings!$D$16="","",Settings!$D$16)</f>
        <v/>
      </c>
    </row>
    <row r="8">
      <c r="A8" t="inlineStr">
        <is>
          <t>rev</t>
        </is>
      </c>
      <c r="B8">
        <f>SUMIFS(Orders!$K$8:$K$5007,Orders!$A$8:$A$5007,"&gt;="&amp;$B$4,Orders!$A$8:$A$5007,"&lt;"&amp;$B$5,Orders!$C$8:$C$5007,$B$6)</f>
        <v/>
      </c>
      <c r="Z8">
        <f>IF(Settings!$D$17="","",Settings!$D$17)</f>
        <v/>
      </c>
    </row>
    <row r="9">
      <c r="A9" t="inlineStr">
        <is>
          <t>cm</t>
        </is>
      </c>
      <c r="B9">
        <f>SUMIFS(Orders!$N$8:$N$5007,Orders!$A$8:$A$5007,"&gt;="&amp;$B$4,Orders!$A$8:$A$5007,"&lt;"&amp;$B$5,Orders!$C$8:$C$5007,$B$6)</f>
        <v/>
      </c>
      <c r="Z9">
        <f>IF(Settings!$D$18="","",Settings!$D$18)</f>
        <v/>
      </c>
    </row>
    <row r="10">
      <c r="A10" t="inlineStr">
        <is>
          <t>n</t>
        </is>
      </c>
      <c r="B10">
        <f>COUNTIFS(Orders!$A$8:$A$5007,"&gt;="&amp;$B$4,Orders!$A$8:$A$5007,"&lt;"&amp;$B$5,Orders!$C$8:$C$5007,$B$6)</f>
        <v/>
      </c>
    </row>
    <row r="11">
      <c r="A11" t="inlineStr">
        <is>
          <t>ret</t>
        </is>
      </c>
      <c r="B11">
        <f>COUNTIFS(Orders!$A$8:$A$5007,"&gt;="&amp;$B$4,Orders!$A$8:$A$5007,"&lt;"&amp;$B$5,Orders!$C$8:$C$5007,$B$6,Orders!$P$8:$P$5007,1)</f>
        <v/>
      </c>
    </row>
    <row r="12">
      <c r="A12" t="inlineStr">
        <is>
          <t>ads</t>
        </is>
      </c>
      <c r="B12">
        <f>SUMIFS(Marketing!$C$8:$C$307,Marketing!$A$8:$A$307,"&gt;="&amp;$B$4,Marketing!$A$8:$A$307,"&lt;"&amp;$B$5,Marketing!$B$8:$B$307,$B$6)</f>
        <v/>
      </c>
    </row>
    <row r="13">
      <c r="A13" t="inlineStr">
        <is>
          <t>profit</t>
        </is>
      </c>
      <c r="B13">
        <f>B9-B12</f>
        <v/>
      </c>
    </row>
    <row r="19">
      <c r="A19" t="inlineStr">
        <is>
          <t>month</t>
        </is>
      </c>
      <c r="B19" t="inlineStr">
        <is>
          <t>lbl</t>
        </is>
      </c>
      <c r="C19" t="inlineStr">
        <is>
          <t>rev</t>
        </is>
      </c>
      <c r="D19" t="inlineStr">
        <is>
          <t>cm</t>
        </is>
      </c>
      <c r="E19" t="inlineStr">
        <is>
          <t>ads</t>
        </is>
      </c>
      <c r="F19" t="inlineStr">
        <is>
          <t>profit</t>
        </is>
      </c>
    </row>
    <row r="20">
      <c r="A20">
        <f>DATE($B$2,1,1)</f>
        <v/>
      </c>
      <c r="B20">
        <f>Lang!$B$93</f>
        <v/>
      </c>
      <c r="C20">
        <f>SUMIFS(Orders!$K$8:$K$5007,Orders!$A$8:$A$5007,"&gt;="&amp;DATE($B$2,1,1),Orders!$A$8:$A$5007,"&lt;"&amp;DATE($B$2,2,1),Orders!$C$8:$C$5007,$B$6)</f>
        <v/>
      </c>
      <c r="D20">
        <f>SUMIFS(Orders!$N$8:$N$5007,Orders!$A$8:$A$5007,"&gt;="&amp;DATE($B$2,1,1),Orders!$A$8:$A$5007,"&lt;"&amp;DATE($B$2,2,1),Orders!$C$8:$C$5007,$B$6)</f>
        <v/>
      </c>
      <c r="E20">
        <f>SUMIFS(Marketing!$C$8:$C$307,Marketing!$A$8:$A$307,"&gt;="&amp;DATE($B$2,1,1),Marketing!$A$8:$A$307,"&lt;"&amp;DATE($B$2,2,1),Marketing!$B$8:$B$307,$B$6)</f>
        <v/>
      </c>
      <c r="F20">
        <f>D20-E20</f>
        <v/>
      </c>
    </row>
    <row r="21">
      <c r="A21">
        <f>DATE($B$2,2,1)</f>
        <v/>
      </c>
      <c r="B21">
        <f>Lang!$B$94</f>
        <v/>
      </c>
      <c r="C21">
        <f>SUMIFS(Orders!$K$8:$K$5007,Orders!$A$8:$A$5007,"&gt;="&amp;DATE($B$2,2,1),Orders!$A$8:$A$5007,"&lt;"&amp;DATE($B$2,3,1),Orders!$C$8:$C$5007,$B$6)</f>
        <v/>
      </c>
      <c r="D21">
        <f>SUMIFS(Orders!$N$8:$N$5007,Orders!$A$8:$A$5007,"&gt;="&amp;DATE($B$2,2,1),Orders!$A$8:$A$5007,"&lt;"&amp;DATE($B$2,3,1),Orders!$C$8:$C$5007,$B$6)</f>
        <v/>
      </c>
      <c r="E21">
        <f>SUMIFS(Marketing!$C$8:$C$307,Marketing!$A$8:$A$307,"&gt;="&amp;DATE($B$2,2,1),Marketing!$A$8:$A$307,"&lt;"&amp;DATE($B$2,3,1),Marketing!$B$8:$B$307,$B$6)</f>
        <v/>
      </c>
      <c r="F21">
        <f>D21-E21</f>
        <v/>
      </c>
    </row>
    <row r="22">
      <c r="A22">
        <f>DATE($B$2,3,1)</f>
        <v/>
      </c>
      <c r="B22">
        <f>Lang!$B$95</f>
        <v/>
      </c>
      <c r="C22">
        <f>SUMIFS(Orders!$K$8:$K$5007,Orders!$A$8:$A$5007,"&gt;="&amp;DATE($B$2,3,1),Orders!$A$8:$A$5007,"&lt;"&amp;DATE($B$2,4,1),Orders!$C$8:$C$5007,$B$6)</f>
        <v/>
      </c>
      <c r="D22">
        <f>SUMIFS(Orders!$N$8:$N$5007,Orders!$A$8:$A$5007,"&gt;="&amp;DATE($B$2,3,1),Orders!$A$8:$A$5007,"&lt;"&amp;DATE($B$2,4,1),Orders!$C$8:$C$5007,$B$6)</f>
        <v/>
      </c>
      <c r="E22">
        <f>SUMIFS(Marketing!$C$8:$C$307,Marketing!$A$8:$A$307,"&gt;="&amp;DATE($B$2,3,1),Marketing!$A$8:$A$307,"&lt;"&amp;DATE($B$2,4,1),Marketing!$B$8:$B$307,$B$6)</f>
        <v/>
      </c>
      <c r="F22">
        <f>D22-E22</f>
        <v/>
      </c>
    </row>
    <row r="23">
      <c r="A23">
        <f>DATE($B$2,4,1)</f>
        <v/>
      </c>
      <c r="B23">
        <f>Lang!$B$96</f>
        <v/>
      </c>
      <c r="C23">
        <f>SUMIFS(Orders!$K$8:$K$5007,Orders!$A$8:$A$5007,"&gt;="&amp;DATE($B$2,4,1),Orders!$A$8:$A$5007,"&lt;"&amp;DATE($B$2,5,1),Orders!$C$8:$C$5007,$B$6)</f>
        <v/>
      </c>
      <c r="D23">
        <f>SUMIFS(Orders!$N$8:$N$5007,Orders!$A$8:$A$5007,"&gt;="&amp;DATE($B$2,4,1),Orders!$A$8:$A$5007,"&lt;"&amp;DATE($B$2,5,1),Orders!$C$8:$C$5007,$B$6)</f>
        <v/>
      </c>
      <c r="E23">
        <f>SUMIFS(Marketing!$C$8:$C$307,Marketing!$A$8:$A$307,"&gt;="&amp;DATE($B$2,4,1),Marketing!$A$8:$A$307,"&lt;"&amp;DATE($B$2,5,1),Marketing!$B$8:$B$307,$B$6)</f>
        <v/>
      </c>
      <c r="F23">
        <f>D23-E23</f>
        <v/>
      </c>
    </row>
    <row r="24">
      <c r="A24">
        <f>DATE($B$2,5,1)</f>
        <v/>
      </c>
      <c r="B24">
        <f>Lang!$B$97</f>
        <v/>
      </c>
      <c r="C24">
        <f>SUMIFS(Orders!$K$8:$K$5007,Orders!$A$8:$A$5007,"&gt;="&amp;DATE($B$2,5,1),Orders!$A$8:$A$5007,"&lt;"&amp;DATE($B$2,6,1),Orders!$C$8:$C$5007,$B$6)</f>
        <v/>
      </c>
      <c r="D24">
        <f>SUMIFS(Orders!$N$8:$N$5007,Orders!$A$8:$A$5007,"&gt;="&amp;DATE($B$2,5,1),Orders!$A$8:$A$5007,"&lt;"&amp;DATE($B$2,6,1),Orders!$C$8:$C$5007,$B$6)</f>
        <v/>
      </c>
      <c r="E24">
        <f>SUMIFS(Marketing!$C$8:$C$307,Marketing!$A$8:$A$307,"&gt;="&amp;DATE($B$2,5,1),Marketing!$A$8:$A$307,"&lt;"&amp;DATE($B$2,6,1),Marketing!$B$8:$B$307,$B$6)</f>
        <v/>
      </c>
      <c r="F24">
        <f>D24-E24</f>
        <v/>
      </c>
    </row>
    <row r="25">
      <c r="A25">
        <f>DATE($B$2,6,1)</f>
        <v/>
      </c>
      <c r="B25">
        <f>Lang!$B$98</f>
        <v/>
      </c>
      <c r="C25">
        <f>SUMIFS(Orders!$K$8:$K$5007,Orders!$A$8:$A$5007,"&gt;="&amp;DATE($B$2,6,1),Orders!$A$8:$A$5007,"&lt;"&amp;DATE($B$2,7,1),Orders!$C$8:$C$5007,$B$6)</f>
        <v/>
      </c>
      <c r="D25">
        <f>SUMIFS(Orders!$N$8:$N$5007,Orders!$A$8:$A$5007,"&gt;="&amp;DATE($B$2,6,1),Orders!$A$8:$A$5007,"&lt;"&amp;DATE($B$2,7,1),Orders!$C$8:$C$5007,$B$6)</f>
        <v/>
      </c>
      <c r="E25">
        <f>SUMIFS(Marketing!$C$8:$C$307,Marketing!$A$8:$A$307,"&gt;="&amp;DATE($B$2,6,1),Marketing!$A$8:$A$307,"&lt;"&amp;DATE($B$2,7,1),Marketing!$B$8:$B$307,$B$6)</f>
        <v/>
      </c>
      <c r="F25">
        <f>D25-E25</f>
        <v/>
      </c>
    </row>
    <row r="26">
      <c r="A26">
        <f>DATE($B$2,7,1)</f>
        <v/>
      </c>
      <c r="B26">
        <f>Lang!$B$99</f>
        <v/>
      </c>
      <c r="C26">
        <f>SUMIFS(Orders!$K$8:$K$5007,Orders!$A$8:$A$5007,"&gt;="&amp;DATE($B$2,7,1),Orders!$A$8:$A$5007,"&lt;"&amp;DATE($B$2,8,1),Orders!$C$8:$C$5007,$B$6)</f>
        <v/>
      </c>
      <c r="D26">
        <f>SUMIFS(Orders!$N$8:$N$5007,Orders!$A$8:$A$5007,"&gt;="&amp;DATE($B$2,7,1),Orders!$A$8:$A$5007,"&lt;"&amp;DATE($B$2,8,1),Orders!$C$8:$C$5007,$B$6)</f>
        <v/>
      </c>
      <c r="E26">
        <f>SUMIFS(Marketing!$C$8:$C$307,Marketing!$A$8:$A$307,"&gt;="&amp;DATE($B$2,7,1),Marketing!$A$8:$A$307,"&lt;"&amp;DATE($B$2,8,1),Marketing!$B$8:$B$307,$B$6)</f>
        <v/>
      </c>
      <c r="F26">
        <f>D26-E26</f>
        <v/>
      </c>
    </row>
    <row r="27">
      <c r="A27">
        <f>DATE($B$2,8,1)</f>
        <v/>
      </c>
      <c r="B27">
        <f>Lang!$B$100</f>
        <v/>
      </c>
      <c r="C27">
        <f>SUMIFS(Orders!$K$8:$K$5007,Orders!$A$8:$A$5007,"&gt;="&amp;DATE($B$2,8,1),Orders!$A$8:$A$5007,"&lt;"&amp;DATE($B$2,9,1),Orders!$C$8:$C$5007,$B$6)</f>
        <v/>
      </c>
      <c r="D27">
        <f>SUMIFS(Orders!$N$8:$N$5007,Orders!$A$8:$A$5007,"&gt;="&amp;DATE($B$2,8,1),Orders!$A$8:$A$5007,"&lt;"&amp;DATE($B$2,9,1),Orders!$C$8:$C$5007,$B$6)</f>
        <v/>
      </c>
      <c r="E27">
        <f>SUMIFS(Marketing!$C$8:$C$307,Marketing!$A$8:$A$307,"&gt;="&amp;DATE($B$2,8,1),Marketing!$A$8:$A$307,"&lt;"&amp;DATE($B$2,9,1),Marketing!$B$8:$B$307,$B$6)</f>
        <v/>
      </c>
      <c r="F27">
        <f>D27-E27</f>
        <v/>
      </c>
    </row>
    <row r="28">
      <c r="A28">
        <f>DATE($B$2,9,1)</f>
        <v/>
      </c>
      <c r="B28">
        <f>Lang!$B$101</f>
        <v/>
      </c>
      <c r="C28">
        <f>SUMIFS(Orders!$K$8:$K$5007,Orders!$A$8:$A$5007,"&gt;="&amp;DATE($B$2,9,1),Orders!$A$8:$A$5007,"&lt;"&amp;DATE($B$2,10,1),Orders!$C$8:$C$5007,$B$6)</f>
        <v/>
      </c>
      <c r="D28">
        <f>SUMIFS(Orders!$N$8:$N$5007,Orders!$A$8:$A$5007,"&gt;="&amp;DATE($B$2,9,1),Orders!$A$8:$A$5007,"&lt;"&amp;DATE($B$2,10,1),Orders!$C$8:$C$5007,$B$6)</f>
        <v/>
      </c>
      <c r="E28">
        <f>SUMIFS(Marketing!$C$8:$C$307,Marketing!$A$8:$A$307,"&gt;="&amp;DATE($B$2,9,1),Marketing!$A$8:$A$307,"&lt;"&amp;DATE($B$2,10,1),Marketing!$B$8:$B$307,$B$6)</f>
        <v/>
      </c>
      <c r="F28">
        <f>D28-E28</f>
        <v/>
      </c>
    </row>
    <row r="29">
      <c r="A29">
        <f>DATE($B$2,10,1)</f>
        <v/>
      </c>
      <c r="B29">
        <f>Lang!$B$102</f>
        <v/>
      </c>
      <c r="C29">
        <f>SUMIFS(Orders!$K$8:$K$5007,Orders!$A$8:$A$5007,"&gt;="&amp;DATE($B$2,10,1),Orders!$A$8:$A$5007,"&lt;"&amp;DATE($B$2,11,1),Orders!$C$8:$C$5007,$B$6)</f>
        <v/>
      </c>
      <c r="D29">
        <f>SUMIFS(Orders!$N$8:$N$5007,Orders!$A$8:$A$5007,"&gt;="&amp;DATE($B$2,10,1),Orders!$A$8:$A$5007,"&lt;"&amp;DATE($B$2,11,1),Orders!$C$8:$C$5007,$B$6)</f>
        <v/>
      </c>
      <c r="E29">
        <f>SUMIFS(Marketing!$C$8:$C$307,Marketing!$A$8:$A$307,"&gt;="&amp;DATE($B$2,10,1),Marketing!$A$8:$A$307,"&lt;"&amp;DATE($B$2,11,1),Marketing!$B$8:$B$307,$B$6)</f>
        <v/>
      </c>
      <c r="F29">
        <f>D29-E29</f>
        <v/>
      </c>
    </row>
    <row r="30">
      <c r="A30">
        <f>DATE($B$2,11,1)</f>
        <v/>
      </c>
      <c r="B30">
        <f>Lang!$B$103</f>
        <v/>
      </c>
      <c r="C30">
        <f>SUMIFS(Orders!$K$8:$K$5007,Orders!$A$8:$A$5007,"&gt;="&amp;DATE($B$2,11,1),Orders!$A$8:$A$5007,"&lt;"&amp;DATE($B$2,12,1),Orders!$C$8:$C$5007,$B$6)</f>
        <v/>
      </c>
      <c r="D30">
        <f>SUMIFS(Orders!$N$8:$N$5007,Orders!$A$8:$A$5007,"&gt;="&amp;DATE($B$2,11,1),Orders!$A$8:$A$5007,"&lt;"&amp;DATE($B$2,12,1),Orders!$C$8:$C$5007,$B$6)</f>
        <v/>
      </c>
      <c r="E30">
        <f>SUMIFS(Marketing!$C$8:$C$307,Marketing!$A$8:$A$307,"&gt;="&amp;DATE($B$2,11,1),Marketing!$A$8:$A$307,"&lt;"&amp;DATE($B$2,12,1),Marketing!$B$8:$B$307,$B$6)</f>
        <v/>
      </c>
      <c r="F30">
        <f>D30-E30</f>
        <v/>
      </c>
    </row>
    <row r="31">
      <c r="A31">
        <f>DATE($B$2,12,1)</f>
        <v/>
      </c>
      <c r="B31">
        <f>Lang!$B$104</f>
        <v/>
      </c>
      <c r="C31">
        <f>SUMIFS(Orders!$K$8:$K$5007,Orders!$A$8:$A$5007,"&gt;="&amp;DATE($B$2,12,1),Orders!$A$8:$A$5007,"&lt;"&amp;DATE($B$2+1,1,1),Orders!$C$8:$C$5007,$B$6)</f>
        <v/>
      </c>
      <c r="D31">
        <f>SUMIFS(Orders!$N$8:$N$5007,Orders!$A$8:$A$5007,"&gt;="&amp;DATE($B$2,12,1),Orders!$A$8:$A$5007,"&lt;"&amp;DATE($B$2+1,1,1),Orders!$C$8:$C$5007,$B$6)</f>
        <v/>
      </c>
      <c r="E31">
        <f>SUMIFS(Marketing!$C$8:$C$307,Marketing!$A$8:$A$307,"&gt;="&amp;DATE($B$2,12,1),Marketing!$A$8:$A$307,"&lt;"&amp;DATE($B$2+1,1,1),Marketing!$B$8:$B$307,$B$6)</f>
        <v/>
      </c>
      <c r="F31">
        <f>D31-E31</f>
        <v/>
      </c>
    </row>
    <row r="39">
      <c r="A39" t="inlineStr">
        <is>
          <t>channel</t>
        </is>
      </c>
      <c r="B39" t="inlineStr">
        <is>
          <t>lbl</t>
        </is>
      </c>
      <c r="C39" t="inlineStr">
        <is>
          <t>rev</t>
        </is>
      </c>
      <c r="D39" t="inlineStr">
        <is>
          <t>cm</t>
        </is>
      </c>
      <c r="E39" t="inlineStr">
        <is>
          <t>ads</t>
        </is>
      </c>
      <c r="F39" t="inlineStr">
        <is>
          <t>profit</t>
        </is>
      </c>
      <c r="G39" t="inlineStr">
        <is>
          <t>retRate</t>
        </is>
      </c>
      <c r="H39" t="inlineStr">
        <is>
          <t>chartP</t>
        </is>
      </c>
      <c r="I39" t="inlineStr">
        <is>
          <t>keyP</t>
        </is>
      </c>
      <c r="J39" t="inlineStr">
        <is>
          <t>keyR</t>
        </is>
      </c>
    </row>
    <row r="40">
      <c r="A40">
        <f>Settings!$D$11&amp;""</f>
        <v/>
      </c>
      <c r="B40">
        <f>IF(A40="", " ",A40)</f>
        <v/>
      </c>
      <c r="C40">
        <f>IF(A40="",0,SUMIFS(Orders!$K$8:$K$5007,Orders!$A$8:$A$5007,"&gt;="&amp;$B$4,Orders!$A$8:$A$5007,"&lt;"&amp;$B$5,Orders!$C$8:$C$5007,$A40))</f>
        <v/>
      </c>
      <c r="D40">
        <f>IF(A40="",0,SUMIFS(Orders!$N$8:$N$5007,Orders!$A$8:$A$5007,"&gt;="&amp;$B$4,Orders!$A$8:$A$5007,"&lt;"&amp;$B$5,Orders!$C$8:$C$5007,$A40))</f>
        <v/>
      </c>
      <c r="E40">
        <f>IF(A40="",0,SUMIFS(Marketing!$C$8:$C$307,Marketing!$A$8:$A$307,"&gt;="&amp;$B$4,Marketing!$A$8:$A$307,"&lt;"&amp;$B$5,Marketing!$B$8:$B$307,$A40))</f>
        <v/>
      </c>
      <c r="F40">
        <f>D40-E40</f>
        <v/>
      </c>
      <c r="G40">
        <f>IF(A40="",0,IFERROR(COUNTIFS(Orders!$A$8:$A$5007,"&gt;="&amp;$B$4,Orders!$A$8:$A$5007,"&lt;"&amp;$B$5,Orders!$C$8:$C$5007,$A40,Orders!$P$8:$P$5007,1)/COUNTIFS(Orders!$A$8:$A$5007,"&gt;="&amp;$B$4,Orders!$A$8:$A$5007,"&lt;"&amp;$B$5,Orders!$C$8:$C$5007,$A40),0))</f>
        <v/>
      </c>
      <c r="H40">
        <f>IF(A40="",NA(),F40)</f>
        <v/>
      </c>
      <c r="I40">
        <f>IF(A40="",-1E+99,F40)</f>
        <v/>
      </c>
      <c r="J40">
        <f>IF(A40="",-1,G40)</f>
        <v/>
      </c>
    </row>
    <row r="41">
      <c r="A41">
        <f>Settings!$D$12&amp;""</f>
        <v/>
      </c>
      <c r="B41">
        <f>IF(A41="", " ",A41)</f>
        <v/>
      </c>
      <c r="C41">
        <f>IF(A41="",0,SUMIFS(Orders!$K$8:$K$5007,Orders!$A$8:$A$5007,"&gt;="&amp;$B$4,Orders!$A$8:$A$5007,"&lt;"&amp;$B$5,Orders!$C$8:$C$5007,$A41))</f>
        <v/>
      </c>
      <c r="D41">
        <f>IF(A41="",0,SUMIFS(Orders!$N$8:$N$5007,Orders!$A$8:$A$5007,"&gt;="&amp;$B$4,Orders!$A$8:$A$5007,"&lt;"&amp;$B$5,Orders!$C$8:$C$5007,$A41))</f>
        <v/>
      </c>
      <c r="E41">
        <f>IF(A41="",0,SUMIFS(Marketing!$C$8:$C$307,Marketing!$A$8:$A$307,"&gt;="&amp;$B$4,Marketing!$A$8:$A$307,"&lt;"&amp;$B$5,Marketing!$B$8:$B$307,$A41))</f>
        <v/>
      </c>
      <c r="F41">
        <f>D41-E41</f>
        <v/>
      </c>
      <c r="G41">
        <f>IF(A41="",0,IFERROR(COUNTIFS(Orders!$A$8:$A$5007,"&gt;="&amp;$B$4,Orders!$A$8:$A$5007,"&lt;"&amp;$B$5,Orders!$C$8:$C$5007,$A41,Orders!$P$8:$P$5007,1)/COUNTIFS(Orders!$A$8:$A$5007,"&gt;="&amp;$B$4,Orders!$A$8:$A$5007,"&lt;"&amp;$B$5,Orders!$C$8:$C$5007,$A41),0))</f>
        <v/>
      </c>
      <c r="H41">
        <f>IF(A41="",NA(),F41)</f>
        <v/>
      </c>
      <c r="I41">
        <f>IF(A41="",-1E+99,F41)</f>
        <v/>
      </c>
      <c r="J41">
        <f>IF(A41="",-1,G41)</f>
        <v/>
      </c>
    </row>
    <row r="42">
      <c r="A42">
        <f>Settings!$D$13&amp;""</f>
        <v/>
      </c>
      <c r="B42">
        <f>IF(A42="", " ",A42)</f>
        <v/>
      </c>
      <c r="C42">
        <f>IF(A42="",0,SUMIFS(Orders!$K$8:$K$5007,Orders!$A$8:$A$5007,"&gt;="&amp;$B$4,Orders!$A$8:$A$5007,"&lt;"&amp;$B$5,Orders!$C$8:$C$5007,$A42))</f>
        <v/>
      </c>
      <c r="D42">
        <f>IF(A42="",0,SUMIFS(Orders!$N$8:$N$5007,Orders!$A$8:$A$5007,"&gt;="&amp;$B$4,Orders!$A$8:$A$5007,"&lt;"&amp;$B$5,Orders!$C$8:$C$5007,$A42))</f>
        <v/>
      </c>
      <c r="E42">
        <f>IF(A42="",0,SUMIFS(Marketing!$C$8:$C$307,Marketing!$A$8:$A$307,"&gt;="&amp;$B$4,Marketing!$A$8:$A$307,"&lt;"&amp;$B$5,Marketing!$B$8:$B$307,$A42))</f>
        <v/>
      </c>
      <c r="F42">
        <f>D42-E42</f>
        <v/>
      </c>
      <c r="G42">
        <f>IF(A42="",0,IFERROR(COUNTIFS(Orders!$A$8:$A$5007,"&gt;="&amp;$B$4,Orders!$A$8:$A$5007,"&lt;"&amp;$B$5,Orders!$C$8:$C$5007,$A42,Orders!$P$8:$P$5007,1)/COUNTIFS(Orders!$A$8:$A$5007,"&gt;="&amp;$B$4,Orders!$A$8:$A$5007,"&lt;"&amp;$B$5,Orders!$C$8:$C$5007,$A42),0))</f>
        <v/>
      </c>
      <c r="H42">
        <f>IF(A42="",NA(),F42)</f>
        <v/>
      </c>
      <c r="I42">
        <f>IF(A42="",-1E+99,F42)</f>
        <v/>
      </c>
      <c r="J42">
        <f>IF(A42="",-1,G42)</f>
        <v/>
      </c>
    </row>
    <row r="43">
      <c r="A43">
        <f>Settings!$D$14&amp;""</f>
        <v/>
      </c>
      <c r="B43">
        <f>IF(A43="", " ",A43)</f>
        <v/>
      </c>
      <c r="C43">
        <f>IF(A43="",0,SUMIFS(Orders!$K$8:$K$5007,Orders!$A$8:$A$5007,"&gt;="&amp;$B$4,Orders!$A$8:$A$5007,"&lt;"&amp;$B$5,Orders!$C$8:$C$5007,$A43))</f>
        <v/>
      </c>
      <c r="D43">
        <f>IF(A43="",0,SUMIFS(Orders!$N$8:$N$5007,Orders!$A$8:$A$5007,"&gt;="&amp;$B$4,Orders!$A$8:$A$5007,"&lt;"&amp;$B$5,Orders!$C$8:$C$5007,$A43))</f>
        <v/>
      </c>
      <c r="E43">
        <f>IF(A43="",0,SUMIFS(Marketing!$C$8:$C$307,Marketing!$A$8:$A$307,"&gt;="&amp;$B$4,Marketing!$A$8:$A$307,"&lt;"&amp;$B$5,Marketing!$B$8:$B$307,$A43))</f>
        <v/>
      </c>
      <c r="F43">
        <f>D43-E43</f>
        <v/>
      </c>
      <c r="G43">
        <f>IF(A43="",0,IFERROR(COUNTIFS(Orders!$A$8:$A$5007,"&gt;="&amp;$B$4,Orders!$A$8:$A$5007,"&lt;"&amp;$B$5,Orders!$C$8:$C$5007,$A43,Orders!$P$8:$P$5007,1)/COUNTIFS(Orders!$A$8:$A$5007,"&gt;="&amp;$B$4,Orders!$A$8:$A$5007,"&lt;"&amp;$B$5,Orders!$C$8:$C$5007,$A43),0))</f>
        <v/>
      </c>
      <c r="H43">
        <f>IF(A43="",NA(),F43)</f>
        <v/>
      </c>
      <c r="I43">
        <f>IF(A43="",-1E+99,F43)</f>
        <v/>
      </c>
      <c r="J43">
        <f>IF(A43="",-1,G43)</f>
        <v/>
      </c>
    </row>
    <row r="44">
      <c r="A44">
        <f>Settings!$D$15&amp;""</f>
        <v/>
      </c>
      <c r="B44">
        <f>IF(A44="", " ",A44)</f>
        <v/>
      </c>
      <c r="C44">
        <f>IF(A44="",0,SUMIFS(Orders!$K$8:$K$5007,Orders!$A$8:$A$5007,"&gt;="&amp;$B$4,Orders!$A$8:$A$5007,"&lt;"&amp;$B$5,Orders!$C$8:$C$5007,$A44))</f>
        <v/>
      </c>
      <c r="D44">
        <f>IF(A44="",0,SUMIFS(Orders!$N$8:$N$5007,Orders!$A$8:$A$5007,"&gt;="&amp;$B$4,Orders!$A$8:$A$5007,"&lt;"&amp;$B$5,Orders!$C$8:$C$5007,$A44))</f>
        <v/>
      </c>
      <c r="E44">
        <f>IF(A44="",0,SUMIFS(Marketing!$C$8:$C$307,Marketing!$A$8:$A$307,"&gt;="&amp;$B$4,Marketing!$A$8:$A$307,"&lt;"&amp;$B$5,Marketing!$B$8:$B$307,$A44))</f>
        <v/>
      </c>
      <c r="F44">
        <f>D44-E44</f>
        <v/>
      </c>
      <c r="G44">
        <f>IF(A44="",0,IFERROR(COUNTIFS(Orders!$A$8:$A$5007,"&gt;="&amp;$B$4,Orders!$A$8:$A$5007,"&lt;"&amp;$B$5,Orders!$C$8:$C$5007,$A44,Orders!$P$8:$P$5007,1)/COUNTIFS(Orders!$A$8:$A$5007,"&gt;="&amp;$B$4,Orders!$A$8:$A$5007,"&lt;"&amp;$B$5,Orders!$C$8:$C$5007,$A44),0))</f>
        <v/>
      </c>
      <c r="H44">
        <f>IF(A44="",NA(),F44)</f>
        <v/>
      </c>
      <c r="I44">
        <f>IF(A44="",-1E+99,F44)</f>
        <v/>
      </c>
      <c r="J44">
        <f>IF(A44="",-1,G44)</f>
        <v/>
      </c>
    </row>
    <row r="45">
      <c r="A45">
        <f>Settings!$D$16&amp;""</f>
        <v/>
      </c>
      <c r="B45">
        <f>IF(A45="", " ",A45)</f>
        <v/>
      </c>
      <c r="C45">
        <f>IF(A45="",0,SUMIFS(Orders!$K$8:$K$5007,Orders!$A$8:$A$5007,"&gt;="&amp;$B$4,Orders!$A$8:$A$5007,"&lt;"&amp;$B$5,Orders!$C$8:$C$5007,$A45))</f>
        <v/>
      </c>
      <c r="D45">
        <f>IF(A45="",0,SUMIFS(Orders!$N$8:$N$5007,Orders!$A$8:$A$5007,"&gt;="&amp;$B$4,Orders!$A$8:$A$5007,"&lt;"&amp;$B$5,Orders!$C$8:$C$5007,$A45))</f>
        <v/>
      </c>
      <c r="E45">
        <f>IF(A45="",0,SUMIFS(Marketing!$C$8:$C$307,Marketing!$A$8:$A$307,"&gt;="&amp;$B$4,Marketing!$A$8:$A$307,"&lt;"&amp;$B$5,Marketing!$B$8:$B$307,$A45))</f>
        <v/>
      </c>
      <c r="F45">
        <f>D45-E45</f>
        <v/>
      </c>
      <c r="G45">
        <f>IF(A45="",0,IFERROR(COUNTIFS(Orders!$A$8:$A$5007,"&gt;="&amp;$B$4,Orders!$A$8:$A$5007,"&lt;"&amp;$B$5,Orders!$C$8:$C$5007,$A45,Orders!$P$8:$P$5007,1)/COUNTIFS(Orders!$A$8:$A$5007,"&gt;="&amp;$B$4,Orders!$A$8:$A$5007,"&lt;"&amp;$B$5,Orders!$C$8:$C$5007,$A45),0))</f>
        <v/>
      </c>
      <c r="H45">
        <f>IF(A45="",NA(),F45)</f>
        <v/>
      </c>
      <c r="I45">
        <f>IF(A45="",-1E+99,F45)</f>
        <v/>
      </c>
      <c r="J45">
        <f>IF(A45="",-1,G45)</f>
        <v/>
      </c>
    </row>
    <row r="46">
      <c r="A46">
        <f>Settings!$D$17&amp;""</f>
        <v/>
      </c>
      <c r="B46">
        <f>IF(A46="", " ",A46)</f>
        <v/>
      </c>
      <c r="C46">
        <f>IF(A46="",0,SUMIFS(Orders!$K$8:$K$5007,Orders!$A$8:$A$5007,"&gt;="&amp;$B$4,Orders!$A$8:$A$5007,"&lt;"&amp;$B$5,Orders!$C$8:$C$5007,$A46))</f>
        <v/>
      </c>
      <c r="D46">
        <f>IF(A46="",0,SUMIFS(Orders!$N$8:$N$5007,Orders!$A$8:$A$5007,"&gt;="&amp;$B$4,Orders!$A$8:$A$5007,"&lt;"&amp;$B$5,Orders!$C$8:$C$5007,$A46))</f>
        <v/>
      </c>
      <c r="E46">
        <f>IF(A46="",0,SUMIFS(Marketing!$C$8:$C$307,Marketing!$A$8:$A$307,"&gt;="&amp;$B$4,Marketing!$A$8:$A$307,"&lt;"&amp;$B$5,Marketing!$B$8:$B$307,$A46))</f>
        <v/>
      </c>
      <c r="F46">
        <f>D46-E46</f>
        <v/>
      </c>
      <c r="G46">
        <f>IF(A46="",0,IFERROR(COUNTIFS(Orders!$A$8:$A$5007,"&gt;="&amp;$B$4,Orders!$A$8:$A$5007,"&lt;"&amp;$B$5,Orders!$C$8:$C$5007,$A46,Orders!$P$8:$P$5007,1)/COUNTIFS(Orders!$A$8:$A$5007,"&gt;="&amp;$B$4,Orders!$A$8:$A$5007,"&lt;"&amp;$B$5,Orders!$C$8:$C$5007,$A46),0))</f>
        <v/>
      </c>
      <c r="H46">
        <f>IF(A46="",NA(),F46)</f>
        <v/>
      </c>
      <c r="I46">
        <f>IF(A46="",-1E+99,F46)</f>
        <v/>
      </c>
      <c r="J46">
        <f>IF(A46="",-1,G46)</f>
        <v/>
      </c>
    </row>
    <row r="47">
      <c r="A47">
        <f>Settings!$D$18&amp;""</f>
        <v/>
      </c>
      <c r="B47">
        <f>IF(A47="", " ",A47)</f>
        <v/>
      </c>
      <c r="C47">
        <f>IF(A47="",0,SUMIFS(Orders!$K$8:$K$5007,Orders!$A$8:$A$5007,"&gt;="&amp;$B$4,Orders!$A$8:$A$5007,"&lt;"&amp;$B$5,Orders!$C$8:$C$5007,$A47))</f>
        <v/>
      </c>
      <c r="D47">
        <f>IF(A47="",0,SUMIFS(Orders!$N$8:$N$5007,Orders!$A$8:$A$5007,"&gt;="&amp;$B$4,Orders!$A$8:$A$5007,"&lt;"&amp;$B$5,Orders!$C$8:$C$5007,$A47))</f>
        <v/>
      </c>
      <c r="E47">
        <f>IF(A47="",0,SUMIFS(Marketing!$C$8:$C$307,Marketing!$A$8:$A$307,"&gt;="&amp;$B$4,Marketing!$A$8:$A$307,"&lt;"&amp;$B$5,Marketing!$B$8:$B$307,$A47))</f>
        <v/>
      </c>
      <c r="F47">
        <f>D47-E47</f>
        <v/>
      </c>
      <c r="G47">
        <f>IF(A47="",0,IFERROR(COUNTIFS(Orders!$A$8:$A$5007,"&gt;="&amp;$B$4,Orders!$A$8:$A$5007,"&lt;"&amp;$B$5,Orders!$C$8:$C$5007,$A47,Orders!$P$8:$P$5007,1)/COUNTIFS(Orders!$A$8:$A$5007,"&gt;="&amp;$B$4,Orders!$A$8:$A$5007,"&lt;"&amp;$B$5,Orders!$C$8:$C$5007,$A47),0))</f>
        <v/>
      </c>
      <c r="H47">
        <f>IF(A47="",NA(),F47)</f>
        <v/>
      </c>
      <c r="I47">
        <f>IF(A47="",-1E+99,F47)</f>
        <v/>
      </c>
      <c r="J47">
        <f>IF(A47="",-1,G47)</f>
        <v/>
      </c>
    </row>
    <row r="50">
      <c r="A50">
        <f>IF(LARGE($F$60:$F$359,1)&lt;-1E+98," ",INDEX($B$60:$B$359,MATCH(LARGE($F$60:$F$359,1),$F$60:$F$359,0)))</f>
        <v/>
      </c>
      <c r="B50">
        <f>IF(LARGE($F$60:$F$359,1)&lt;-1E+98,NA(),INDEX($D$60:$D$359,MATCH(LARGE($F$60:$F$359,1),$F$60:$F$359,0)))</f>
        <v/>
      </c>
    </row>
    <row r="51">
      <c r="A51">
        <f>IF(LARGE($F$60:$F$359,2)&lt;-1E+98," ",INDEX($B$60:$B$359,MATCH(LARGE($F$60:$F$359,2),$F$60:$F$359,0)))</f>
        <v/>
      </c>
      <c r="B51">
        <f>IF(LARGE($F$60:$F$359,2)&lt;-1E+98,NA(),INDEX($D$60:$D$359,MATCH(LARGE($F$60:$F$359,2),$F$60:$F$359,0)))</f>
        <v/>
      </c>
    </row>
    <row r="52">
      <c r="A52">
        <f>IF(LARGE($F$60:$F$359,3)&lt;-1E+98," ",INDEX($B$60:$B$359,MATCH(LARGE($F$60:$F$359,3),$F$60:$F$359,0)))</f>
        <v/>
      </c>
      <c r="B52">
        <f>IF(LARGE($F$60:$F$359,3)&lt;-1E+98,NA(),INDEX($D$60:$D$359,MATCH(LARGE($F$60:$F$359,3),$F$60:$F$359,0)))</f>
        <v/>
      </c>
    </row>
    <row r="53">
      <c r="A53">
        <f>IF(LARGE($F$60:$F$359,4)&lt;-1E+98," ",INDEX($B$60:$B$359,MATCH(LARGE($F$60:$F$359,4),$F$60:$F$359,0)))</f>
        <v/>
      </c>
      <c r="B53">
        <f>IF(LARGE($F$60:$F$359,4)&lt;-1E+98,NA(),INDEX($D$60:$D$359,MATCH(LARGE($F$60:$F$359,4),$F$60:$F$359,0)))</f>
        <v/>
      </c>
    </row>
    <row r="54">
      <c r="A54">
        <f>IF(LARGE($F$60:$F$359,5)&lt;-1E+98," ",INDEX($B$60:$B$359,MATCH(LARGE($F$60:$F$359,5),$F$60:$F$359,0)))</f>
        <v/>
      </c>
      <c r="B54">
        <f>IF(LARGE($F$60:$F$359,5)&lt;-1E+98,NA(),INDEX($D$60:$D$359,MATCH(LARGE($F$60:$F$359,5),$F$60:$F$359,0)))</f>
        <v/>
      </c>
    </row>
    <row r="55">
      <c r="A55">
        <f>IF(LARGE($F$60:$F$359,6)&lt;-1E+98," ",INDEX($B$60:$B$359,MATCH(LARGE($F$60:$F$359,6),$F$60:$F$359,0)))</f>
        <v/>
      </c>
      <c r="B55">
        <f>IF(LARGE($F$60:$F$359,6)&lt;-1E+98,NA(),INDEX($D$60:$D$359,MATCH(LARGE($F$60:$F$359,6),$F$60:$F$359,0)))</f>
        <v/>
      </c>
    </row>
    <row r="56">
      <c r="A56">
        <f>IF(LARGE($F$60:$F$359,7)&lt;-1E+98," ",INDEX($B$60:$B$359,MATCH(LARGE($F$60:$F$359,7),$F$60:$F$359,0)))</f>
        <v/>
      </c>
      <c r="B56">
        <f>IF(LARGE($F$60:$F$359,7)&lt;-1E+98,NA(),INDEX($D$60:$D$359,MATCH(LARGE($F$60:$F$359,7),$F$60:$F$359,0)))</f>
        <v/>
      </c>
    </row>
    <row r="57">
      <c r="A57">
        <f>IF(LARGE($F$60:$F$359,8)&lt;-1E+98," ",INDEX($B$60:$B$359,MATCH(LARGE($F$60:$F$359,8),$F$60:$F$359,0)))</f>
        <v/>
      </c>
      <c r="B57">
        <f>IF(LARGE($F$60:$F$359,8)&lt;-1E+98,NA(),INDEX($D$60:$D$359,MATCH(LARGE($F$60:$F$359,8),$F$60:$F$359,0)))</f>
        <v/>
      </c>
    </row>
    <row r="59">
      <c r="A59" t="inlineStr">
        <is>
          <t>sku</t>
        </is>
      </c>
      <c r="B59" t="inlineStr">
        <is>
          <t>name</t>
        </is>
      </c>
      <c r="C59" t="inlineStr">
        <is>
          <t>rev</t>
        </is>
      </c>
      <c r="D59" t="inlineStr">
        <is>
          <t>cm</t>
        </is>
      </c>
      <c r="E59" t="inlineStr">
        <is>
          <t>margin</t>
        </is>
      </c>
      <c r="F59" t="inlineStr">
        <is>
          <t>keyTop</t>
        </is>
      </c>
      <c r="G59" t="inlineStr">
        <is>
          <t>keyLow</t>
        </is>
      </c>
    </row>
    <row r="60">
      <c r="A60">
        <f>Products!$A$8&amp;""</f>
        <v/>
      </c>
      <c r="B60">
        <f>Products!$B$8&amp;""</f>
        <v/>
      </c>
      <c r="C60">
        <f>IF(A60="",0,SUMIFS(Orders!$K$8:$K$5007,Orders!$A$8:$A$5007,"&gt;="&amp;$B$4,Orders!$A$8:$A$5007,"&lt;"&amp;$B$5,Orders!$C$8:$C$5007,$B$6,Orders!$D$8:$D$5007,A60))</f>
        <v/>
      </c>
      <c r="D60">
        <f>IF(A60="",0,SUMIFS(Orders!$N$8:$N$5007,Orders!$A$8:$A$5007,"&gt;="&amp;$B$4,Orders!$A$8:$A$5007,"&lt;"&amp;$B$5,Orders!$C$8:$C$5007,$B$6,Orders!$D$8:$D$5007,A60))</f>
        <v/>
      </c>
      <c r="E60">
        <f>IF(C60=0,0,D60/C60)</f>
        <v/>
      </c>
      <c r="F60">
        <f>IF(A60="",-1E+99,D60+ROW()/1E+6)</f>
        <v/>
      </c>
      <c r="G60">
        <f>IF(C60&lt;=0,9,E60+ROW()/1E+9)</f>
        <v/>
      </c>
    </row>
    <row r="61">
      <c r="A61">
        <f>Products!$A$9&amp;""</f>
        <v/>
      </c>
      <c r="B61">
        <f>Products!$B$9&amp;""</f>
        <v/>
      </c>
      <c r="C61">
        <f>IF(A61="",0,SUMIFS(Orders!$K$8:$K$5007,Orders!$A$8:$A$5007,"&gt;="&amp;$B$4,Orders!$A$8:$A$5007,"&lt;"&amp;$B$5,Orders!$C$8:$C$5007,$B$6,Orders!$D$8:$D$5007,A61))</f>
        <v/>
      </c>
      <c r="D61">
        <f>IF(A61="",0,SUMIFS(Orders!$N$8:$N$5007,Orders!$A$8:$A$5007,"&gt;="&amp;$B$4,Orders!$A$8:$A$5007,"&lt;"&amp;$B$5,Orders!$C$8:$C$5007,$B$6,Orders!$D$8:$D$5007,A61))</f>
        <v/>
      </c>
      <c r="E61">
        <f>IF(C61=0,0,D61/C61)</f>
        <v/>
      </c>
      <c r="F61">
        <f>IF(A61="",-1E+99,D61+ROW()/1E+6)</f>
        <v/>
      </c>
      <c r="G61">
        <f>IF(C61&lt;=0,9,E61+ROW()/1E+9)</f>
        <v/>
      </c>
    </row>
    <row r="62">
      <c r="A62">
        <f>Products!$A$10&amp;""</f>
        <v/>
      </c>
      <c r="B62">
        <f>Products!$B$10&amp;""</f>
        <v/>
      </c>
      <c r="C62">
        <f>IF(A62="",0,SUMIFS(Orders!$K$8:$K$5007,Orders!$A$8:$A$5007,"&gt;="&amp;$B$4,Orders!$A$8:$A$5007,"&lt;"&amp;$B$5,Orders!$C$8:$C$5007,$B$6,Orders!$D$8:$D$5007,A62))</f>
        <v/>
      </c>
      <c r="D62">
        <f>IF(A62="",0,SUMIFS(Orders!$N$8:$N$5007,Orders!$A$8:$A$5007,"&gt;="&amp;$B$4,Orders!$A$8:$A$5007,"&lt;"&amp;$B$5,Orders!$C$8:$C$5007,$B$6,Orders!$D$8:$D$5007,A62))</f>
        <v/>
      </c>
      <c r="E62">
        <f>IF(C62=0,0,D62/C62)</f>
        <v/>
      </c>
      <c r="F62">
        <f>IF(A62="",-1E+99,D62+ROW()/1E+6)</f>
        <v/>
      </c>
      <c r="G62">
        <f>IF(C62&lt;=0,9,E62+ROW()/1E+9)</f>
        <v/>
      </c>
    </row>
    <row r="63">
      <c r="A63">
        <f>Products!$A$11&amp;""</f>
        <v/>
      </c>
      <c r="B63">
        <f>Products!$B$11&amp;""</f>
        <v/>
      </c>
      <c r="C63">
        <f>IF(A63="",0,SUMIFS(Orders!$K$8:$K$5007,Orders!$A$8:$A$5007,"&gt;="&amp;$B$4,Orders!$A$8:$A$5007,"&lt;"&amp;$B$5,Orders!$C$8:$C$5007,$B$6,Orders!$D$8:$D$5007,A63))</f>
        <v/>
      </c>
      <c r="D63">
        <f>IF(A63="",0,SUMIFS(Orders!$N$8:$N$5007,Orders!$A$8:$A$5007,"&gt;="&amp;$B$4,Orders!$A$8:$A$5007,"&lt;"&amp;$B$5,Orders!$C$8:$C$5007,$B$6,Orders!$D$8:$D$5007,A63))</f>
        <v/>
      </c>
      <c r="E63">
        <f>IF(C63=0,0,D63/C63)</f>
        <v/>
      </c>
      <c r="F63">
        <f>IF(A63="",-1E+99,D63+ROW()/1E+6)</f>
        <v/>
      </c>
      <c r="G63">
        <f>IF(C63&lt;=0,9,E63+ROW()/1E+9)</f>
        <v/>
      </c>
    </row>
    <row r="64">
      <c r="A64">
        <f>Products!$A$12&amp;""</f>
        <v/>
      </c>
      <c r="B64">
        <f>Products!$B$12&amp;""</f>
        <v/>
      </c>
      <c r="C64">
        <f>IF(A64="",0,SUMIFS(Orders!$K$8:$K$5007,Orders!$A$8:$A$5007,"&gt;="&amp;$B$4,Orders!$A$8:$A$5007,"&lt;"&amp;$B$5,Orders!$C$8:$C$5007,$B$6,Orders!$D$8:$D$5007,A64))</f>
        <v/>
      </c>
      <c r="D64">
        <f>IF(A64="",0,SUMIFS(Orders!$N$8:$N$5007,Orders!$A$8:$A$5007,"&gt;="&amp;$B$4,Orders!$A$8:$A$5007,"&lt;"&amp;$B$5,Orders!$C$8:$C$5007,$B$6,Orders!$D$8:$D$5007,A64))</f>
        <v/>
      </c>
      <c r="E64">
        <f>IF(C64=0,0,D64/C64)</f>
        <v/>
      </c>
      <c r="F64">
        <f>IF(A64="",-1E+99,D64+ROW()/1E+6)</f>
        <v/>
      </c>
      <c r="G64">
        <f>IF(C64&lt;=0,9,E64+ROW()/1E+9)</f>
        <v/>
      </c>
    </row>
    <row r="65">
      <c r="A65">
        <f>Products!$A$13&amp;""</f>
        <v/>
      </c>
      <c r="B65">
        <f>Products!$B$13&amp;""</f>
        <v/>
      </c>
      <c r="C65">
        <f>IF(A65="",0,SUMIFS(Orders!$K$8:$K$5007,Orders!$A$8:$A$5007,"&gt;="&amp;$B$4,Orders!$A$8:$A$5007,"&lt;"&amp;$B$5,Orders!$C$8:$C$5007,$B$6,Orders!$D$8:$D$5007,A65))</f>
        <v/>
      </c>
      <c r="D65">
        <f>IF(A65="",0,SUMIFS(Orders!$N$8:$N$5007,Orders!$A$8:$A$5007,"&gt;="&amp;$B$4,Orders!$A$8:$A$5007,"&lt;"&amp;$B$5,Orders!$C$8:$C$5007,$B$6,Orders!$D$8:$D$5007,A65))</f>
        <v/>
      </c>
      <c r="E65">
        <f>IF(C65=0,0,D65/C65)</f>
        <v/>
      </c>
      <c r="F65">
        <f>IF(A65="",-1E+99,D65+ROW()/1E+6)</f>
        <v/>
      </c>
      <c r="G65">
        <f>IF(C65&lt;=0,9,E65+ROW()/1E+9)</f>
        <v/>
      </c>
    </row>
    <row r="66">
      <c r="A66">
        <f>Products!$A$14&amp;""</f>
        <v/>
      </c>
      <c r="B66">
        <f>Products!$B$14&amp;""</f>
        <v/>
      </c>
      <c r="C66">
        <f>IF(A66="",0,SUMIFS(Orders!$K$8:$K$5007,Orders!$A$8:$A$5007,"&gt;="&amp;$B$4,Orders!$A$8:$A$5007,"&lt;"&amp;$B$5,Orders!$C$8:$C$5007,$B$6,Orders!$D$8:$D$5007,A66))</f>
        <v/>
      </c>
      <c r="D66">
        <f>IF(A66="",0,SUMIFS(Orders!$N$8:$N$5007,Orders!$A$8:$A$5007,"&gt;="&amp;$B$4,Orders!$A$8:$A$5007,"&lt;"&amp;$B$5,Orders!$C$8:$C$5007,$B$6,Orders!$D$8:$D$5007,A66))</f>
        <v/>
      </c>
      <c r="E66">
        <f>IF(C66=0,0,D66/C66)</f>
        <v/>
      </c>
      <c r="F66">
        <f>IF(A66="",-1E+99,D66+ROW()/1E+6)</f>
        <v/>
      </c>
      <c r="G66">
        <f>IF(C66&lt;=0,9,E66+ROW()/1E+9)</f>
        <v/>
      </c>
    </row>
    <row r="67">
      <c r="A67">
        <f>Products!$A$15&amp;""</f>
        <v/>
      </c>
      <c r="B67">
        <f>Products!$B$15&amp;""</f>
        <v/>
      </c>
      <c r="C67">
        <f>IF(A67="",0,SUMIFS(Orders!$K$8:$K$5007,Orders!$A$8:$A$5007,"&gt;="&amp;$B$4,Orders!$A$8:$A$5007,"&lt;"&amp;$B$5,Orders!$C$8:$C$5007,$B$6,Orders!$D$8:$D$5007,A67))</f>
        <v/>
      </c>
      <c r="D67">
        <f>IF(A67="",0,SUMIFS(Orders!$N$8:$N$5007,Orders!$A$8:$A$5007,"&gt;="&amp;$B$4,Orders!$A$8:$A$5007,"&lt;"&amp;$B$5,Orders!$C$8:$C$5007,$B$6,Orders!$D$8:$D$5007,A67))</f>
        <v/>
      </c>
      <c r="E67">
        <f>IF(C67=0,0,D67/C67)</f>
        <v/>
      </c>
      <c r="F67">
        <f>IF(A67="",-1E+99,D67+ROW()/1E+6)</f>
        <v/>
      </c>
      <c r="G67">
        <f>IF(C67&lt;=0,9,E67+ROW()/1E+9)</f>
        <v/>
      </c>
    </row>
    <row r="68">
      <c r="A68">
        <f>Products!$A$16&amp;""</f>
        <v/>
      </c>
      <c r="B68">
        <f>Products!$B$16&amp;""</f>
        <v/>
      </c>
      <c r="C68">
        <f>IF(A68="",0,SUMIFS(Orders!$K$8:$K$5007,Orders!$A$8:$A$5007,"&gt;="&amp;$B$4,Orders!$A$8:$A$5007,"&lt;"&amp;$B$5,Orders!$C$8:$C$5007,$B$6,Orders!$D$8:$D$5007,A68))</f>
        <v/>
      </c>
      <c r="D68">
        <f>IF(A68="",0,SUMIFS(Orders!$N$8:$N$5007,Orders!$A$8:$A$5007,"&gt;="&amp;$B$4,Orders!$A$8:$A$5007,"&lt;"&amp;$B$5,Orders!$C$8:$C$5007,$B$6,Orders!$D$8:$D$5007,A68))</f>
        <v/>
      </c>
      <c r="E68">
        <f>IF(C68=0,0,D68/C68)</f>
        <v/>
      </c>
      <c r="F68">
        <f>IF(A68="",-1E+99,D68+ROW()/1E+6)</f>
        <v/>
      </c>
      <c r="G68">
        <f>IF(C68&lt;=0,9,E68+ROW()/1E+9)</f>
        <v/>
      </c>
    </row>
    <row r="69">
      <c r="A69">
        <f>Products!$A$17&amp;""</f>
        <v/>
      </c>
      <c r="B69">
        <f>Products!$B$17&amp;""</f>
        <v/>
      </c>
      <c r="C69">
        <f>IF(A69="",0,SUMIFS(Orders!$K$8:$K$5007,Orders!$A$8:$A$5007,"&gt;="&amp;$B$4,Orders!$A$8:$A$5007,"&lt;"&amp;$B$5,Orders!$C$8:$C$5007,$B$6,Orders!$D$8:$D$5007,A69))</f>
        <v/>
      </c>
      <c r="D69">
        <f>IF(A69="",0,SUMIFS(Orders!$N$8:$N$5007,Orders!$A$8:$A$5007,"&gt;="&amp;$B$4,Orders!$A$8:$A$5007,"&lt;"&amp;$B$5,Orders!$C$8:$C$5007,$B$6,Orders!$D$8:$D$5007,A69))</f>
        <v/>
      </c>
      <c r="E69">
        <f>IF(C69=0,0,D69/C69)</f>
        <v/>
      </c>
      <c r="F69">
        <f>IF(A69="",-1E+99,D69+ROW()/1E+6)</f>
        <v/>
      </c>
      <c r="G69">
        <f>IF(C69&lt;=0,9,E69+ROW()/1E+9)</f>
        <v/>
      </c>
    </row>
    <row r="70">
      <c r="A70">
        <f>Products!$A$18&amp;""</f>
        <v/>
      </c>
      <c r="B70">
        <f>Products!$B$18&amp;""</f>
        <v/>
      </c>
      <c r="C70">
        <f>IF(A70="",0,SUMIFS(Orders!$K$8:$K$5007,Orders!$A$8:$A$5007,"&gt;="&amp;$B$4,Orders!$A$8:$A$5007,"&lt;"&amp;$B$5,Orders!$C$8:$C$5007,$B$6,Orders!$D$8:$D$5007,A70))</f>
        <v/>
      </c>
      <c r="D70">
        <f>IF(A70="",0,SUMIFS(Orders!$N$8:$N$5007,Orders!$A$8:$A$5007,"&gt;="&amp;$B$4,Orders!$A$8:$A$5007,"&lt;"&amp;$B$5,Orders!$C$8:$C$5007,$B$6,Orders!$D$8:$D$5007,A70))</f>
        <v/>
      </c>
      <c r="E70">
        <f>IF(C70=0,0,D70/C70)</f>
        <v/>
      </c>
      <c r="F70">
        <f>IF(A70="",-1E+99,D70+ROW()/1E+6)</f>
        <v/>
      </c>
      <c r="G70">
        <f>IF(C70&lt;=0,9,E70+ROW()/1E+9)</f>
        <v/>
      </c>
    </row>
    <row r="71">
      <c r="A71">
        <f>Products!$A$19&amp;""</f>
        <v/>
      </c>
      <c r="B71">
        <f>Products!$B$19&amp;""</f>
        <v/>
      </c>
      <c r="C71">
        <f>IF(A71="",0,SUMIFS(Orders!$K$8:$K$5007,Orders!$A$8:$A$5007,"&gt;="&amp;$B$4,Orders!$A$8:$A$5007,"&lt;"&amp;$B$5,Orders!$C$8:$C$5007,$B$6,Orders!$D$8:$D$5007,A71))</f>
        <v/>
      </c>
      <c r="D71">
        <f>IF(A71="",0,SUMIFS(Orders!$N$8:$N$5007,Orders!$A$8:$A$5007,"&gt;="&amp;$B$4,Orders!$A$8:$A$5007,"&lt;"&amp;$B$5,Orders!$C$8:$C$5007,$B$6,Orders!$D$8:$D$5007,A71))</f>
        <v/>
      </c>
      <c r="E71">
        <f>IF(C71=0,0,D71/C71)</f>
        <v/>
      </c>
      <c r="F71">
        <f>IF(A71="",-1E+99,D71+ROW()/1E+6)</f>
        <v/>
      </c>
      <c r="G71">
        <f>IF(C71&lt;=0,9,E71+ROW()/1E+9)</f>
        <v/>
      </c>
    </row>
    <row r="72">
      <c r="A72">
        <f>Products!$A$20&amp;""</f>
        <v/>
      </c>
      <c r="B72">
        <f>Products!$B$20&amp;""</f>
        <v/>
      </c>
      <c r="C72">
        <f>IF(A72="",0,SUMIFS(Orders!$K$8:$K$5007,Orders!$A$8:$A$5007,"&gt;="&amp;$B$4,Orders!$A$8:$A$5007,"&lt;"&amp;$B$5,Orders!$C$8:$C$5007,$B$6,Orders!$D$8:$D$5007,A72))</f>
        <v/>
      </c>
      <c r="D72">
        <f>IF(A72="",0,SUMIFS(Orders!$N$8:$N$5007,Orders!$A$8:$A$5007,"&gt;="&amp;$B$4,Orders!$A$8:$A$5007,"&lt;"&amp;$B$5,Orders!$C$8:$C$5007,$B$6,Orders!$D$8:$D$5007,A72))</f>
        <v/>
      </c>
      <c r="E72">
        <f>IF(C72=0,0,D72/C72)</f>
        <v/>
      </c>
      <c r="F72">
        <f>IF(A72="",-1E+99,D72+ROW()/1E+6)</f>
        <v/>
      </c>
      <c r="G72">
        <f>IF(C72&lt;=0,9,E72+ROW()/1E+9)</f>
        <v/>
      </c>
    </row>
    <row r="73">
      <c r="A73">
        <f>Products!$A$21&amp;""</f>
        <v/>
      </c>
      <c r="B73">
        <f>Products!$B$21&amp;""</f>
        <v/>
      </c>
      <c r="C73">
        <f>IF(A73="",0,SUMIFS(Orders!$K$8:$K$5007,Orders!$A$8:$A$5007,"&gt;="&amp;$B$4,Orders!$A$8:$A$5007,"&lt;"&amp;$B$5,Orders!$C$8:$C$5007,$B$6,Orders!$D$8:$D$5007,A73))</f>
        <v/>
      </c>
      <c r="D73">
        <f>IF(A73="",0,SUMIFS(Orders!$N$8:$N$5007,Orders!$A$8:$A$5007,"&gt;="&amp;$B$4,Orders!$A$8:$A$5007,"&lt;"&amp;$B$5,Orders!$C$8:$C$5007,$B$6,Orders!$D$8:$D$5007,A73))</f>
        <v/>
      </c>
      <c r="E73">
        <f>IF(C73=0,0,D73/C73)</f>
        <v/>
      </c>
      <c r="F73">
        <f>IF(A73="",-1E+99,D73+ROW()/1E+6)</f>
        <v/>
      </c>
      <c r="G73">
        <f>IF(C73&lt;=0,9,E73+ROW()/1E+9)</f>
        <v/>
      </c>
    </row>
    <row r="74">
      <c r="A74">
        <f>Products!$A$22&amp;""</f>
        <v/>
      </c>
      <c r="B74">
        <f>Products!$B$22&amp;""</f>
        <v/>
      </c>
      <c r="C74">
        <f>IF(A74="",0,SUMIFS(Orders!$K$8:$K$5007,Orders!$A$8:$A$5007,"&gt;="&amp;$B$4,Orders!$A$8:$A$5007,"&lt;"&amp;$B$5,Orders!$C$8:$C$5007,$B$6,Orders!$D$8:$D$5007,A74))</f>
        <v/>
      </c>
      <c r="D74">
        <f>IF(A74="",0,SUMIFS(Orders!$N$8:$N$5007,Orders!$A$8:$A$5007,"&gt;="&amp;$B$4,Orders!$A$8:$A$5007,"&lt;"&amp;$B$5,Orders!$C$8:$C$5007,$B$6,Orders!$D$8:$D$5007,A74))</f>
        <v/>
      </c>
      <c r="E74">
        <f>IF(C74=0,0,D74/C74)</f>
        <v/>
      </c>
      <c r="F74">
        <f>IF(A74="",-1E+99,D74+ROW()/1E+6)</f>
        <v/>
      </c>
      <c r="G74">
        <f>IF(C74&lt;=0,9,E74+ROW()/1E+9)</f>
        <v/>
      </c>
    </row>
    <row r="75">
      <c r="A75">
        <f>Products!$A$23&amp;""</f>
        <v/>
      </c>
      <c r="B75">
        <f>Products!$B$23&amp;""</f>
        <v/>
      </c>
      <c r="C75">
        <f>IF(A75="",0,SUMIFS(Orders!$K$8:$K$5007,Orders!$A$8:$A$5007,"&gt;="&amp;$B$4,Orders!$A$8:$A$5007,"&lt;"&amp;$B$5,Orders!$C$8:$C$5007,$B$6,Orders!$D$8:$D$5007,A75))</f>
        <v/>
      </c>
      <c r="D75">
        <f>IF(A75="",0,SUMIFS(Orders!$N$8:$N$5007,Orders!$A$8:$A$5007,"&gt;="&amp;$B$4,Orders!$A$8:$A$5007,"&lt;"&amp;$B$5,Orders!$C$8:$C$5007,$B$6,Orders!$D$8:$D$5007,A75))</f>
        <v/>
      </c>
      <c r="E75">
        <f>IF(C75=0,0,D75/C75)</f>
        <v/>
      </c>
      <c r="F75">
        <f>IF(A75="",-1E+99,D75+ROW()/1E+6)</f>
        <v/>
      </c>
      <c r="G75">
        <f>IF(C75&lt;=0,9,E75+ROW()/1E+9)</f>
        <v/>
      </c>
    </row>
    <row r="76">
      <c r="A76">
        <f>Products!$A$24&amp;""</f>
        <v/>
      </c>
      <c r="B76">
        <f>Products!$B$24&amp;""</f>
        <v/>
      </c>
      <c r="C76">
        <f>IF(A76="",0,SUMIFS(Orders!$K$8:$K$5007,Orders!$A$8:$A$5007,"&gt;="&amp;$B$4,Orders!$A$8:$A$5007,"&lt;"&amp;$B$5,Orders!$C$8:$C$5007,$B$6,Orders!$D$8:$D$5007,A76))</f>
        <v/>
      </c>
      <c r="D76">
        <f>IF(A76="",0,SUMIFS(Orders!$N$8:$N$5007,Orders!$A$8:$A$5007,"&gt;="&amp;$B$4,Orders!$A$8:$A$5007,"&lt;"&amp;$B$5,Orders!$C$8:$C$5007,$B$6,Orders!$D$8:$D$5007,A76))</f>
        <v/>
      </c>
      <c r="E76">
        <f>IF(C76=0,0,D76/C76)</f>
        <v/>
      </c>
      <c r="F76">
        <f>IF(A76="",-1E+99,D76+ROW()/1E+6)</f>
        <v/>
      </c>
      <c r="G76">
        <f>IF(C76&lt;=0,9,E76+ROW()/1E+9)</f>
        <v/>
      </c>
    </row>
    <row r="77">
      <c r="A77">
        <f>Products!$A$25&amp;""</f>
        <v/>
      </c>
      <c r="B77">
        <f>Products!$B$25&amp;""</f>
        <v/>
      </c>
      <c r="C77">
        <f>IF(A77="",0,SUMIFS(Orders!$K$8:$K$5007,Orders!$A$8:$A$5007,"&gt;="&amp;$B$4,Orders!$A$8:$A$5007,"&lt;"&amp;$B$5,Orders!$C$8:$C$5007,$B$6,Orders!$D$8:$D$5007,A77))</f>
        <v/>
      </c>
      <c r="D77">
        <f>IF(A77="",0,SUMIFS(Orders!$N$8:$N$5007,Orders!$A$8:$A$5007,"&gt;="&amp;$B$4,Orders!$A$8:$A$5007,"&lt;"&amp;$B$5,Orders!$C$8:$C$5007,$B$6,Orders!$D$8:$D$5007,A77))</f>
        <v/>
      </c>
      <c r="E77">
        <f>IF(C77=0,0,D77/C77)</f>
        <v/>
      </c>
      <c r="F77">
        <f>IF(A77="",-1E+99,D77+ROW()/1E+6)</f>
        <v/>
      </c>
      <c r="G77">
        <f>IF(C77&lt;=0,9,E77+ROW()/1E+9)</f>
        <v/>
      </c>
    </row>
    <row r="78">
      <c r="A78">
        <f>Products!$A$26&amp;""</f>
        <v/>
      </c>
      <c r="B78">
        <f>Products!$B$26&amp;""</f>
        <v/>
      </c>
      <c r="C78">
        <f>IF(A78="",0,SUMIFS(Orders!$K$8:$K$5007,Orders!$A$8:$A$5007,"&gt;="&amp;$B$4,Orders!$A$8:$A$5007,"&lt;"&amp;$B$5,Orders!$C$8:$C$5007,$B$6,Orders!$D$8:$D$5007,A78))</f>
        <v/>
      </c>
      <c r="D78">
        <f>IF(A78="",0,SUMIFS(Orders!$N$8:$N$5007,Orders!$A$8:$A$5007,"&gt;="&amp;$B$4,Orders!$A$8:$A$5007,"&lt;"&amp;$B$5,Orders!$C$8:$C$5007,$B$6,Orders!$D$8:$D$5007,A78))</f>
        <v/>
      </c>
      <c r="E78">
        <f>IF(C78=0,0,D78/C78)</f>
        <v/>
      </c>
      <c r="F78">
        <f>IF(A78="",-1E+99,D78+ROW()/1E+6)</f>
        <v/>
      </c>
      <c r="G78">
        <f>IF(C78&lt;=0,9,E78+ROW()/1E+9)</f>
        <v/>
      </c>
    </row>
    <row r="79">
      <c r="A79">
        <f>Products!$A$27&amp;""</f>
        <v/>
      </c>
      <c r="B79">
        <f>Products!$B$27&amp;""</f>
        <v/>
      </c>
      <c r="C79">
        <f>IF(A79="",0,SUMIFS(Orders!$K$8:$K$5007,Orders!$A$8:$A$5007,"&gt;="&amp;$B$4,Orders!$A$8:$A$5007,"&lt;"&amp;$B$5,Orders!$C$8:$C$5007,$B$6,Orders!$D$8:$D$5007,A79))</f>
        <v/>
      </c>
      <c r="D79">
        <f>IF(A79="",0,SUMIFS(Orders!$N$8:$N$5007,Orders!$A$8:$A$5007,"&gt;="&amp;$B$4,Orders!$A$8:$A$5007,"&lt;"&amp;$B$5,Orders!$C$8:$C$5007,$B$6,Orders!$D$8:$D$5007,A79))</f>
        <v/>
      </c>
      <c r="E79">
        <f>IF(C79=0,0,D79/C79)</f>
        <v/>
      </c>
      <c r="F79">
        <f>IF(A79="",-1E+99,D79+ROW()/1E+6)</f>
        <v/>
      </c>
      <c r="G79">
        <f>IF(C79&lt;=0,9,E79+ROW()/1E+9)</f>
        <v/>
      </c>
    </row>
    <row r="80">
      <c r="A80">
        <f>Products!$A$28&amp;""</f>
        <v/>
      </c>
      <c r="B80">
        <f>Products!$B$28&amp;""</f>
        <v/>
      </c>
      <c r="C80">
        <f>IF(A80="",0,SUMIFS(Orders!$K$8:$K$5007,Orders!$A$8:$A$5007,"&gt;="&amp;$B$4,Orders!$A$8:$A$5007,"&lt;"&amp;$B$5,Orders!$C$8:$C$5007,$B$6,Orders!$D$8:$D$5007,A80))</f>
        <v/>
      </c>
      <c r="D80">
        <f>IF(A80="",0,SUMIFS(Orders!$N$8:$N$5007,Orders!$A$8:$A$5007,"&gt;="&amp;$B$4,Orders!$A$8:$A$5007,"&lt;"&amp;$B$5,Orders!$C$8:$C$5007,$B$6,Orders!$D$8:$D$5007,A80))</f>
        <v/>
      </c>
      <c r="E80">
        <f>IF(C80=0,0,D80/C80)</f>
        <v/>
      </c>
      <c r="F80">
        <f>IF(A80="",-1E+99,D80+ROW()/1E+6)</f>
        <v/>
      </c>
      <c r="G80">
        <f>IF(C80&lt;=0,9,E80+ROW()/1E+9)</f>
        <v/>
      </c>
    </row>
    <row r="81">
      <c r="A81">
        <f>Products!$A$29&amp;""</f>
        <v/>
      </c>
      <c r="B81">
        <f>Products!$B$29&amp;""</f>
        <v/>
      </c>
      <c r="C81">
        <f>IF(A81="",0,SUMIFS(Orders!$K$8:$K$5007,Orders!$A$8:$A$5007,"&gt;="&amp;$B$4,Orders!$A$8:$A$5007,"&lt;"&amp;$B$5,Orders!$C$8:$C$5007,$B$6,Orders!$D$8:$D$5007,A81))</f>
        <v/>
      </c>
      <c r="D81">
        <f>IF(A81="",0,SUMIFS(Orders!$N$8:$N$5007,Orders!$A$8:$A$5007,"&gt;="&amp;$B$4,Orders!$A$8:$A$5007,"&lt;"&amp;$B$5,Orders!$C$8:$C$5007,$B$6,Orders!$D$8:$D$5007,A81))</f>
        <v/>
      </c>
      <c r="E81">
        <f>IF(C81=0,0,D81/C81)</f>
        <v/>
      </c>
      <c r="F81">
        <f>IF(A81="",-1E+99,D81+ROW()/1E+6)</f>
        <v/>
      </c>
      <c r="G81">
        <f>IF(C81&lt;=0,9,E81+ROW()/1E+9)</f>
        <v/>
      </c>
    </row>
    <row r="82">
      <c r="A82">
        <f>Products!$A$30&amp;""</f>
        <v/>
      </c>
      <c r="B82">
        <f>Products!$B$30&amp;""</f>
        <v/>
      </c>
      <c r="C82">
        <f>IF(A82="",0,SUMIFS(Orders!$K$8:$K$5007,Orders!$A$8:$A$5007,"&gt;="&amp;$B$4,Orders!$A$8:$A$5007,"&lt;"&amp;$B$5,Orders!$C$8:$C$5007,$B$6,Orders!$D$8:$D$5007,A82))</f>
        <v/>
      </c>
      <c r="D82">
        <f>IF(A82="",0,SUMIFS(Orders!$N$8:$N$5007,Orders!$A$8:$A$5007,"&gt;="&amp;$B$4,Orders!$A$8:$A$5007,"&lt;"&amp;$B$5,Orders!$C$8:$C$5007,$B$6,Orders!$D$8:$D$5007,A82))</f>
        <v/>
      </c>
      <c r="E82">
        <f>IF(C82=0,0,D82/C82)</f>
        <v/>
      </c>
      <c r="F82">
        <f>IF(A82="",-1E+99,D82+ROW()/1E+6)</f>
        <v/>
      </c>
      <c r="G82">
        <f>IF(C82&lt;=0,9,E82+ROW()/1E+9)</f>
        <v/>
      </c>
    </row>
    <row r="83">
      <c r="A83">
        <f>Products!$A$31&amp;""</f>
        <v/>
      </c>
      <c r="B83">
        <f>Products!$B$31&amp;""</f>
        <v/>
      </c>
      <c r="C83">
        <f>IF(A83="",0,SUMIFS(Orders!$K$8:$K$5007,Orders!$A$8:$A$5007,"&gt;="&amp;$B$4,Orders!$A$8:$A$5007,"&lt;"&amp;$B$5,Orders!$C$8:$C$5007,$B$6,Orders!$D$8:$D$5007,A83))</f>
        <v/>
      </c>
      <c r="D83">
        <f>IF(A83="",0,SUMIFS(Orders!$N$8:$N$5007,Orders!$A$8:$A$5007,"&gt;="&amp;$B$4,Orders!$A$8:$A$5007,"&lt;"&amp;$B$5,Orders!$C$8:$C$5007,$B$6,Orders!$D$8:$D$5007,A83))</f>
        <v/>
      </c>
      <c r="E83">
        <f>IF(C83=0,0,D83/C83)</f>
        <v/>
      </c>
      <c r="F83">
        <f>IF(A83="",-1E+99,D83+ROW()/1E+6)</f>
        <v/>
      </c>
      <c r="G83">
        <f>IF(C83&lt;=0,9,E83+ROW()/1E+9)</f>
        <v/>
      </c>
    </row>
    <row r="84">
      <c r="A84">
        <f>Products!$A$32&amp;""</f>
        <v/>
      </c>
      <c r="B84">
        <f>Products!$B$32&amp;""</f>
        <v/>
      </c>
      <c r="C84">
        <f>IF(A84="",0,SUMIFS(Orders!$K$8:$K$5007,Orders!$A$8:$A$5007,"&gt;="&amp;$B$4,Orders!$A$8:$A$5007,"&lt;"&amp;$B$5,Orders!$C$8:$C$5007,$B$6,Orders!$D$8:$D$5007,A84))</f>
        <v/>
      </c>
      <c r="D84">
        <f>IF(A84="",0,SUMIFS(Orders!$N$8:$N$5007,Orders!$A$8:$A$5007,"&gt;="&amp;$B$4,Orders!$A$8:$A$5007,"&lt;"&amp;$B$5,Orders!$C$8:$C$5007,$B$6,Orders!$D$8:$D$5007,A84))</f>
        <v/>
      </c>
      <c r="E84">
        <f>IF(C84=0,0,D84/C84)</f>
        <v/>
      </c>
      <c r="F84">
        <f>IF(A84="",-1E+99,D84+ROW()/1E+6)</f>
        <v/>
      </c>
      <c r="G84">
        <f>IF(C84&lt;=0,9,E84+ROW()/1E+9)</f>
        <v/>
      </c>
    </row>
    <row r="85">
      <c r="A85">
        <f>Products!$A$33&amp;""</f>
        <v/>
      </c>
      <c r="B85">
        <f>Products!$B$33&amp;""</f>
        <v/>
      </c>
      <c r="C85">
        <f>IF(A85="",0,SUMIFS(Orders!$K$8:$K$5007,Orders!$A$8:$A$5007,"&gt;="&amp;$B$4,Orders!$A$8:$A$5007,"&lt;"&amp;$B$5,Orders!$C$8:$C$5007,$B$6,Orders!$D$8:$D$5007,A85))</f>
        <v/>
      </c>
      <c r="D85">
        <f>IF(A85="",0,SUMIFS(Orders!$N$8:$N$5007,Orders!$A$8:$A$5007,"&gt;="&amp;$B$4,Orders!$A$8:$A$5007,"&lt;"&amp;$B$5,Orders!$C$8:$C$5007,$B$6,Orders!$D$8:$D$5007,A85))</f>
        <v/>
      </c>
      <c r="E85">
        <f>IF(C85=0,0,D85/C85)</f>
        <v/>
      </c>
      <c r="F85">
        <f>IF(A85="",-1E+99,D85+ROW()/1E+6)</f>
        <v/>
      </c>
      <c r="G85">
        <f>IF(C85&lt;=0,9,E85+ROW()/1E+9)</f>
        <v/>
      </c>
    </row>
    <row r="86">
      <c r="A86">
        <f>Products!$A$34&amp;""</f>
        <v/>
      </c>
      <c r="B86">
        <f>Products!$B$34&amp;""</f>
        <v/>
      </c>
      <c r="C86">
        <f>IF(A86="",0,SUMIFS(Orders!$K$8:$K$5007,Orders!$A$8:$A$5007,"&gt;="&amp;$B$4,Orders!$A$8:$A$5007,"&lt;"&amp;$B$5,Orders!$C$8:$C$5007,$B$6,Orders!$D$8:$D$5007,A86))</f>
        <v/>
      </c>
      <c r="D86">
        <f>IF(A86="",0,SUMIFS(Orders!$N$8:$N$5007,Orders!$A$8:$A$5007,"&gt;="&amp;$B$4,Orders!$A$8:$A$5007,"&lt;"&amp;$B$5,Orders!$C$8:$C$5007,$B$6,Orders!$D$8:$D$5007,A86))</f>
        <v/>
      </c>
      <c r="E86">
        <f>IF(C86=0,0,D86/C86)</f>
        <v/>
      </c>
      <c r="F86">
        <f>IF(A86="",-1E+99,D86+ROW()/1E+6)</f>
        <v/>
      </c>
      <c r="G86">
        <f>IF(C86&lt;=0,9,E86+ROW()/1E+9)</f>
        <v/>
      </c>
    </row>
    <row r="87">
      <c r="A87">
        <f>Products!$A$35&amp;""</f>
        <v/>
      </c>
      <c r="B87">
        <f>Products!$B$35&amp;""</f>
        <v/>
      </c>
      <c r="C87">
        <f>IF(A87="",0,SUMIFS(Orders!$K$8:$K$5007,Orders!$A$8:$A$5007,"&gt;="&amp;$B$4,Orders!$A$8:$A$5007,"&lt;"&amp;$B$5,Orders!$C$8:$C$5007,$B$6,Orders!$D$8:$D$5007,A87))</f>
        <v/>
      </c>
      <c r="D87">
        <f>IF(A87="",0,SUMIFS(Orders!$N$8:$N$5007,Orders!$A$8:$A$5007,"&gt;="&amp;$B$4,Orders!$A$8:$A$5007,"&lt;"&amp;$B$5,Orders!$C$8:$C$5007,$B$6,Orders!$D$8:$D$5007,A87))</f>
        <v/>
      </c>
      <c r="E87">
        <f>IF(C87=0,0,D87/C87)</f>
        <v/>
      </c>
      <c r="F87">
        <f>IF(A87="",-1E+99,D87+ROW()/1E+6)</f>
        <v/>
      </c>
      <c r="G87">
        <f>IF(C87&lt;=0,9,E87+ROW()/1E+9)</f>
        <v/>
      </c>
    </row>
    <row r="88">
      <c r="A88">
        <f>Products!$A$36&amp;""</f>
        <v/>
      </c>
      <c r="B88">
        <f>Products!$B$36&amp;""</f>
        <v/>
      </c>
      <c r="C88">
        <f>IF(A88="",0,SUMIFS(Orders!$K$8:$K$5007,Orders!$A$8:$A$5007,"&gt;="&amp;$B$4,Orders!$A$8:$A$5007,"&lt;"&amp;$B$5,Orders!$C$8:$C$5007,$B$6,Orders!$D$8:$D$5007,A88))</f>
        <v/>
      </c>
      <c r="D88">
        <f>IF(A88="",0,SUMIFS(Orders!$N$8:$N$5007,Orders!$A$8:$A$5007,"&gt;="&amp;$B$4,Orders!$A$8:$A$5007,"&lt;"&amp;$B$5,Orders!$C$8:$C$5007,$B$6,Orders!$D$8:$D$5007,A88))</f>
        <v/>
      </c>
      <c r="E88">
        <f>IF(C88=0,0,D88/C88)</f>
        <v/>
      </c>
      <c r="F88">
        <f>IF(A88="",-1E+99,D88+ROW()/1E+6)</f>
        <v/>
      </c>
      <c r="G88">
        <f>IF(C88&lt;=0,9,E88+ROW()/1E+9)</f>
        <v/>
      </c>
    </row>
    <row r="89">
      <c r="A89">
        <f>Products!$A$37&amp;""</f>
        <v/>
      </c>
      <c r="B89">
        <f>Products!$B$37&amp;""</f>
        <v/>
      </c>
      <c r="C89">
        <f>IF(A89="",0,SUMIFS(Orders!$K$8:$K$5007,Orders!$A$8:$A$5007,"&gt;="&amp;$B$4,Orders!$A$8:$A$5007,"&lt;"&amp;$B$5,Orders!$C$8:$C$5007,$B$6,Orders!$D$8:$D$5007,A89))</f>
        <v/>
      </c>
      <c r="D89">
        <f>IF(A89="",0,SUMIFS(Orders!$N$8:$N$5007,Orders!$A$8:$A$5007,"&gt;="&amp;$B$4,Orders!$A$8:$A$5007,"&lt;"&amp;$B$5,Orders!$C$8:$C$5007,$B$6,Orders!$D$8:$D$5007,A89))</f>
        <v/>
      </c>
      <c r="E89">
        <f>IF(C89=0,0,D89/C89)</f>
        <v/>
      </c>
      <c r="F89">
        <f>IF(A89="",-1E+99,D89+ROW()/1E+6)</f>
        <v/>
      </c>
      <c r="G89">
        <f>IF(C89&lt;=0,9,E89+ROW()/1E+9)</f>
        <v/>
      </c>
    </row>
    <row r="90">
      <c r="A90">
        <f>Products!$A$38&amp;""</f>
        <v/>
      </c>
      <c r="B90">
        <f>Products!$B$38&amp;""</f>
        <v/>
      </c>
      <c r="C90">
        <f>IF(A90="",0,SUMIFS(Orders!$K$8:$K$5007,Orders!$A$8:$A$5007,"&gt;="&amp;$B$4,Orders!$A$8:$A$5007,"&lt;"&amp;$B$5,Orders!$C$8:$C$5007,$B$6,Orders!$D$8:$D$5007,A90))</f>
        <v/>
      </c>
      <c r="D90">
        <f>IF(A90="",0,SUMIFS(Orders!$N$8:$N$5007,Orders!$A$8:$A$5007,"&gt;="&amp;$B$4,Orders!$A$8:$A$5007,"&lt;"&amp;$B$5,Orders!$C$8:$C$5007,$B$6,Orders!$D$8:$D$5007,A90))</f>
        <v/>
      </c>
      <c r="E90">
        <f>IF(C90=0,0,D90/C90)</f>
        <v/>
      </c>
      <c r="F90">
        <f>IF(A90="",-1E+99,D90+ROW()/1E+6)</f>
        <v/>
      </c>
      <c r="G90">
        <f>IF(C90&lt;=0,9,E90+ROW()/1E+9)</f>
        <v/>
      </c>
    </row>
    <row r="91">
      <c r="A91">
        <f>Products!$A$39&amp;""</f>
        <v/>
      </c>
      <c r="B91">
        <f>Products!$B$39&amp;""</f>
        <v/>
      </c>
      <c r="C91">
        <f>IF(A91="",0,SUMIFS(Orders!$K$8:$K$5007,Orders!$A$8:$A$5007,"&gt;="&amp;$B$4,Orders!$A$8:$A$5007,"&lt;"&amp;$B$5,Orders!$C$8:$C$5007,$B$6,Orders!$D$8:$D$5007,A91))</f>
        <v/>
      </c>
      <c r="D91">
        <f>IF(A91="",0,SUMIFS(Orders!$N$8:$N$5007,Orders!$A$8:$A$5007,"&gt;="&amp;$B$4,Orders!$A$8:$A$5007,"&lt;"&amp;$B$5,Orders!$C$8:$C$5007,$B$6,Orders!$D$8:$D$5007,A91))</f>
        <v/>
      </c>
      <c r="E91">
        <f>IF(C91=0,0,D91/C91)</f>
        <v/>
      </c>
      <c r="F91">
        <f>IF(A91="",-1E+99,D91+ROW()/1E+6)</f>
        <v/>
      </c>
      <c r="G91">
        <f>IF(C91&lt;=0,9,E91+ROW()/1E+9)</f>
        <v/>
      </c>
    </row>
    <row r="92">
      <c r="A92">
        <f>Products!$A$40&amp;""</f>
        <v/>
      </c>
      <c r="B92">
        <f>Products!$B$40&amp;""</f>
        <v/>
      </c>
      <c r="C92">
        <f>IF(A92="",0,SUMIFS(Orders!$K$8:$K$5007,Orders!$A$8:$A$5007,"&gt;="&amp;$B$4,Orders!$A$8:$A$5007,"&lt;"&amp;$B$5,Orders!$C$8:$C$5007,$B$6,Orders!$D$8:$D$5007,A92))</f>
        <v/>
      </c>
      <c r="D92">
        <f>IF(A92="",0,SUMIFS(Orders!$N$8:$N$5007,Orders!$A$8:$A$5007,"&gt;="&amp;$B$4,Orders!$A$8:$A$5007,"&lt;"&amp;$B$5,Orders!$C$8:$C$5007,$B$6,Orders!$D$8:$D$5007,A92))</f>
        <v/>
      </c>
      <c r="E92">
        <f>IF(C92=0,0,D92/C92)</f>
        <v/>
      </c>
      <c r="F92">
        <f>IF(A92="",-1E+99,D92+ROW()/1E+6)</f>
        <v/>
      </c>
      <c r="G92">
        <f>IF(C92&lt;=0,9,E92+ROW()/1E+9)</f>
        <v/>
      </c>
    </row>
    <row r="93">
      <c r="A93">
        <f>Products!$A$41&amp;""</f>
        <v/>
      </c>
      <c r="B93">
        <f>Products!$B$41&amp;""</f>
        <v/>
      </c>
      <c r="C93">
        <f>IF(A93="",0,SUMIFS(Orders!$K$8:$K$5007,Orders!$A$8:$A$5007,"&gt;="&amp;$B$4,Orders!$A$8:$A$5007,"&lt;"&amp;$B$5,Orders!$C$8:$C$5007,$B$6,Orders!$D$8:$D$5007,A93))</f>
        <v/>
      </c>
      <c r="D93">
        <f>IF(A93="",0,SUMIFS(Orders!$N$8:$N$5007,Orders!$A$8:$A$5007,"&gt;="&amp;$B$4,Orders!$A$8:$A$5007,"&lt;"&amp;$B$5,Orders!$C$8:$C$5007,$B$6,Orders!$D$8:$D$5007,A93))</f>
        <v/>
      </c>
      <c r="E93">
        <f>IF(C93=0,0,D93/C93)</f>
        <v/>
      </c>
      <c r="F93">
        <f>IF(A93="",-1E+99,D93+ROW()/1E+6)</f>
        <v/>
      </c>
      <c r="G93">
        <f>IF(C93&lt;=0,9,E93+ROW()/1E+9)</f>
        <v/>
      </c>
    </row>
    <row r="94">
      <c r="A94">
        <f>Products!$A$42&amp;""</f>
        <v/>
      </c>
      <c r="B94">
        <f>Products!$B$42&amp;""</f>
        <v/>
      </c>
      <c r="C94">
        <f>IF(A94="",0,SUMIFS(Orders!$K$8:$K$5007,Orders!$A$8:$A$5007,"&gt;="&amp;$B$4,Orders!$A$8:$A$5007,"&lt;"&amp;$B$5,Orders!$C$8:$C$5007,$B$6,Orders!$D$8:$D$5007,A94))</f>
        <v/>
      </c>
      <c r="D94">
        <f>IF(A94="",0,SUMIFS(Orders!$N$8:$N$5007,Orders!$A$8:$A$5007,"&gt;="&amp;$B$4,Orders!$A$8:$A$5007,"&lt;"&amp;$B$5,Orders!$C$8:$C$5007,$B$6,Orders!$D$8:$D$5007,A94))</f>
        <v/>
      </c>
      <c r="E94">
        <f>IF(C94=0,0,D94/C94)</f>
        <v/>
      </c>
      <c r="F94">
        <f>IF(A94="",-1E+99,D94+ROW()/1E+6)</f>
        <v/>
      </c>
      <c r="G94">
        <f>IF(C94&lt;=0,9,E94+ROW()/1E+9)</f>
        <v/>
      </c>
    </row>
    <row r="95">
      <c r="A95">
        <f>Products!$A$43&amp;""</f>
        <v/>
      </c>
      <c r="B95">
        <f>Products!$B$43&amp;""</f>
        <v/>
      </c>
      <c r="C95">
        <f>IF(A95="",0,SUMIFS(Orders!$K$8:$K$5007,Orders!$A$8:$A$5007,"&gt;="&amp;$B$4,Orders!$A$8:$A$5007,"&lt;"&amp;$B$5,Orders!$C$8:$C$5007,$B$6,Orders!$D$8:$D$5007,A95))</f>
        <v/>
      </c>
      <c r="D95">
        <f>IF(A95="",0,SUMIFS(Orders!$N$8:$N$5007,Orders!$A$8:$A$5007,"&gt;="&amp;$B$4,Orders!$A$8:$A$5007,"&lt;"&amp;$B$5,Orders!$C$8:$C$5007,$B$6,Orders!$D$8:$D$5007,A95))</f>
        <v/>
      </c>
      <c r="E95">
        <f>IF(C95=0,0,D95/C95)</f>
        <v/>
      </c>
      <c r="F95">
        <f>IF(A95="",-1E+99,D95+ROW()/1E+6)</f>
        <v/>
      </c>
      <c r="G95">
        <f>IF(C95&lt;=0,9,E95+ROW()/1E+9)</f>
        <v/>
      </c>
    </row>
    <row r="96">
      <c r="A96">
        <f>Products!$A$44&amp;""</f>
        <v/>
      </c>
      <c r="B96">
        <f>Products!$B$44&amp;""</f>
        <v/>
      </c>
      <c r="C96">
        <f>IF(A96="",0,SUMIFS(Orders!$K$8:$K$5007,Orders!$A$8:$A$5007,"&gt;="&amp;$B$4,Orders!$A$8:$A$5007,"&lt;"&amp;$B$5,Orders!$C$8:$C$5007,$B$6,Orders!$D$8:$D$5007,A96))</f>
        <v/>
      </c>
      <c r="D96">
        <f>IF(A96="",0,SUMIFS(Orders!$N$8:$N$5007,Orders!$A$8:$A$5007,"&gt;="&amp;$B$4,Orders!$A$8:$A$5007,"&lt;"&amp;$B$5,Orders!$C$8:$C$5007,$B$6,Orders!$D$8:$D$5007,A96))</f>
        <v/>
      </c>
      <c r="E96">
        <f>IF(C96=0,0,D96/C96)</f>
        <v/>
      </c>
      <c r="F96">
        <f>IF(A96="",-1E+99,D96+ROW()/1E+6)</f>
        <v/>
      </c>
      <c r="G96">
        <f>IF(C96&lt;=0,9,E96+ROW()/1E+9)</f>
        <v/>
      </c>
    </row>
    <row r="97">
      <c r="A97">
        <f>Products!$A$45&amp;""</f>
        <v/>
      </c>
      <c r="B97">
        <f>Products!$B$45&amp;""</f>
        <v/>
      </c>
      <c r="C97">
        <f>IF(A97="",0,SUMIFS(Orders!$K$8:$K$5007,Orders!$A$8:$A$5007,"&gt;="&amp;$B$4,Orders!$A$8:$A$5007,"&lt;"&amp;$B$5,Orders!$C$8:$C$5007,$B$6,Orders!$D$8:$D$5007,A97))</f>
        <v/>
      </c>
      <c r="D97">
        <f>IF(A97="",0,SUMIFS(Orders!$N$8:$N$5007,Orders!$A$8:$A$5007,"&gt;="&amp;$B$4,Orders!$A$8:$A$5007,"&lt;"&amp;$B$5,Orders!$C$8:$C$5007,$B$6,Orders!$D$8:$D$5007,A97))</f>
        <v/>
      </c>
      <c r="E97">
        <f>IF(C97=0,0,D97/C97)</f>
        <v/>
      </c>
      <c r="F97">
        <f>IF(A97="",-1E+99,D97+ROW()/1E+6)</f>
        <v/>
      </c>
      <c r="G97">
        <f>IF(C97&lt;=0,9,E97+ROW()/1E+9)</f>
        <v/>
      </c>
    </row>
    <row r="98">
      <c r="A98">
        <f>Products!$A$46&amp;""</f>
        <v/>
      </c>
      <c r="B98">
        <f>Products!$B$46&amp;""</f>
        <v/>
      </c>
      <c r="C98">
        <f>IF(A98="",0,SUMIFS(Orders!$K$8:$K$5007,Orders!$A$8:$A$5007,"&gt;="&amp;$B$4,Orders!$A$8:$A$5007,"&lt;"&amp;$B$5,Orders!$C$8:$C$5007,$B$6,Orders!$D$8:$D$5007,A98))</f>
        <v/>
      </c>
      <c r="D98">
        <f>IF(A98="",0,SUMIFS(Orders!$N$8:$N$5007,Orders!$A$8:$A$5007,"&gt;="&amp;$B$4,Orders!$A$8:$A$5007,"&lt;"&amp;$B$5,Orders!$C$8:$C$5007,$B$6,Orders!$D$8:$D$5007,A98))</f>
        <v/>
      </c>
      <c r="E98">
        <f>IF(C98=0,0,D98/C98)</f>
        <v/>
      </c>
      <c r="F98">
        <f>IF(A98="",-1E+99,D98+ROW()/1E+6)</f>
        <v/>
      </c>
      <c r="G98">
        <f>IF(C98&lt;=0,9,E98+ROW()/1E+9)</f>
        <v/>
      </c>
    </row>
    <row r="99">
      <c r="A99">
        <f>Products!$A$47&amp;""</f>
        <v/>
      </c>
      <c r="B99">
        <f>Products!$B$47&amp;""</f>
        <v/>
      </c>
      <c r="C99">
        <f>IF(A99="",0,SUMIFS(Orders!$K$8:$K$5007,Orders!$A$8:$A$5007,"&gt;="&amp;$B$4,Orders!$A$8:$A$5007,"&lt;"&amp;$B$5,Orders!$C$8:$C$5007,$B$6,Orders!$D$8:$D$5007,A99))</f>
        <v/>
      </c>
      <c r="D99">
        <f>IF(A99="",0,SUMIFS(Orders!$N$8:$N$5007,Orders!$A$8:$A$5007,"&gt;="&amp;$B$4,Orders!$A$8:$A$5007,"&lt;"&amp;$B$5,Orders!$C$8:$C$5007,$B$6,Orders!$D$8:$D$5007,A99))</f>
        <v/>
      </c>
      <c r="E99">
        <f>IF(C99=0,0,D99/C99)</f>
        <v/>
      </c>
      <c r="F99">
        <f>IF(A99="",-1E+99,D99+ROW()/1E+6)</f>
        <v/>
      </c>
      <c r="G99">
        <f>IF(C99&lt;=0,9,E99+ROW()/1E+9)</f>
        <v/>
      </c>
    </row>
    <row r="100">
      <c r="A100">
        <f>Products!$A$48&amp;""</f>
        <v/>
      </c>
      <c r="B100">
        <f>Products!$B$48&amp;""</f>
        <v/>
      </c>
      <c r="C100">
        <f>IF(A100="",0,SUMIFS(Orders!$K$8:$K$5007,Orders!$A$8:$A$5007,"&gt;="&amp;$B$4,Orders!$A$8:$A$5007,"&lt;"&amp;$B$5,Orders!$C$8:$C$5007,$B$6,Orders!$D$8:$D$5007,A100))</f>
        <v/>
      </c>
      <c r="D100">
        <f>IF(A100="",0,SUMIFS(Orders!$N$8:$N$5007,Orders!$A$8:$A$5007,"&gt;="&amp;$B$4,Orders!$A$8:$A$5007,"&lt;"&amp;$B$5,Orders!$C$8:$C$5007,$B$6,Orders!$D$8:$D$5007,A100))</f>
        <v/>
      </c>
      <c r="E100">
        <f>IF(C100=0,0,D100/C100)</f>
        <v/>
      </c>
      <c r="F100">
        <f>IF(A100="",-1E+99,D100+ROW()/1E+6)</f>
        <v/>
      </c>
      <c r="G100">
        <f>IF(C100&lt;=0,9,E100+ROW()/1E+9)</f>
        <v/>
      </c>
    </row>
    <row r="101">
      <c r="A101">
        <f>Products!$A$49&amp;""</f>
        <v/>
      </c>
      <c r="B101">
        <f>Products!$B$49&amp;""</f>
        <v/>
      </c>
      <c r="C101">
        <f>IF(A101="",0,SUMIFS(Orders!$K$8:$K$5007,Orders!$A$8:$A$5007,"&gt;="&amp;$B$4,Orders!$A$8:$A$5007,"&lt;"&amp;$B$5,Orders!$C$8:$C$5007,$B$6,Orders!$D$8:$D$5007,A101))</f>
        <v/>
      </c>
      <c r="D101">
        <f>IF(A101="",0,SUMIFS(Orders!$N$8:$N$5007,Orders!$A$8:$A$5007,"&gt;="&amp;$B$4,Orders!$A$8:$A$5007,"&lt;"&amp;$B$5,Orders!$C$8:$C$5007,$B$6,Orders!$D$8:$D$5007,A101))</f>
        <v/>
      </c>
      <c r="E101">
        <f>IF(C101=0,0,D101/C101)</f>
        <v/>
      </c>
      <c r="F101">
        <f>IF(A101="",-1E+99,D101+ROW()/1E+6)</f>
        <v/>
      </c>
      <c r="G101">
        <f>IF(C101&lt;=0,9,E101+ROW()/1E+9)</f>
        <v/>
      </c>
    </row>
    <row r="102">
      <c r="A102">
        <f>Products!$A$50&amp;""</f>
        <v/>
      </c>
      <c r="B102">
        <f>Products!$B$50&amp;""</f>
        <v/>
      </c>
      <c r="C102">
        <f>IF(A102="",0,SUMIFS(Orders!$K$8:$K$5007,Orders!$A$8:$A$5007,"&gt;="&amp;$B$4,Orders!$A$8:$A$5007,"&lt;"&amp;$B$5,Orders!$C$8:$C$5007,$B$6,Orders!$D$8:$D$5007,A102))</f>
        <v/>
      </c>
      <c r="D102">
        <f>IF(A102="",0,SUMIFS(Orders!$N$8:$N$5007,Orders!$A$8:$A$5007,"&gt;="&amp;$B$4,Orders!$A$8:$A$5007,"&lt;"&amp;$B$5,Orders!$C$8:$C$5007,$B$6,Orders!$D$8:$D$5007,A102))</f>
        <v/>
      </c>
      <c r="E102">
        <f>IF(C102=0,0,D102/C102)</f>
        <v/>
      </c>
      <c r="F102">
        <f>IF(A102="",-1E+99,D102+ROW()/1E+6)</f>
        <v/>
      </c>
      <c r="G102">
        <f>IF(C102&lt;=0,9,E102+ROW()/1E+9)</f>
        <v/>
      </c>
    </row>
    <row r="103">
      <c r="A103">
        <f>Products!$A$51&amp;""</f>
        <v/>
      </c>
      <c r="B103">
        <f>Products!$B$51&amp;""</f>
        <v/>
      </c>
      <c r="C103">
        <f>IF(A103="",0,SUMIFS(Orders!$K$8:$K$5007,Orders!$A$8:$A$5007,"&gt;="&amp;$B$4,Orders!$A$8:$A$5007,"&lt;"&amp;$B$5,Orders!$C$8:$C$5007,$B$6,Orders!$D$8:$D$5007,A103))</f>
        <v/>
      </c>
      <c r="D103">
        <f>IF(A103="",0,SUMIFS(Orders!$N$8:$N$5007,Orders!$A$8:$A$5007,"&gt;="&amp;$B$4,Orders!$A$8:$A$5007,"&lt;"&amp;$B$5,Orders!$C$8:$C$5007,$B$6,Orders!$D$8:$D$5007,A103))</f>
        <v/>
      </c>
      <c r="E103">
        <f>IF(C103=0,0,D103/C103)</f>
        <v/>
      </c>
      <c r="F103">
        <f>IF(A103="",-1E+99,D103+ROW()/1E+6)</f>
        <v/>
      </c>
      <c r="G103">
        <f>IF(C103&lt;=0,9,E103+ROW()/1E+9)</f>
        <v/>
      </c>
    </row>
    <row r="104">
      <c r="A104">
        <f>Products!$A$52&amp;""</f>
        <v/>
      </c>
      <c r="B104">
        <f>Products!$B$52&amp;""</f>
        <v/>
      </c>
      <c r="C104">
        <f>IF(A104="",0,SUMIFS(Orders!$K$8:$K$5007,Orders!$A$8:$A$5007,"&gt;="&amp;$B$4,Orders!$A$8:$A$5007,"&lt;"&amp;$B$5,Orders!$C$8:$C$5007,$B$6,Orders!$D$8:$D$5007,A104))</f>
        <v/>
      </c>
      <c r="D104">
        <f>IF(A104="",0,SUMIFS(Orders!$N$8:$N$5007,Orders!$A$8:$A$5007,"&gt;="&amp;$B$4,Orders!$A$8:$A$5007,"&lt;"&amp;$B$5,Orders!$C$8:$C$5007,$B$6,Orders!$D$8:$D$5007,A104))</f>
        <v/>
      </c>
      <c r="E104">
        <f>IF(C104=0,0,D104/C104)</f>
        <v/>
      </c>
      <c r="F104">
        <f>IF(A104="",-1E+99,D104+ROW()/1E+6)</f>
        <v/>
      </c>
      <c r="G104">
        <f>IF(C104&lt;=0,9,E104+ROW()/1E+9)</f>
        <v/>
      </c>
    </row>
    <row r="105">
      <c r="A105">
        <f>Products!$A$53&amp;""</f>
        <v/>
      </c>
      <c r="B105">
        <f>Products!$B$53&amp;""</f>
        <v/>
      </c>
      <c r="C105">
        <f>IF(A105="",0,SUMIFS(Orders!$K$8:$K$5007,Orders!$A$8:$A$5007,"&gt;="&amp;$B$4,Orders!$A$8:$A$5007,"&lt;"&amp;$B$5,Orders!$C$8:$C$5007,$B$6,Orders!$D$8:$D$5007,A105))</f>
        <v/>
      </c>
      <c r="D105">
        <f>IF(A105="",0,SUMIFS(Orders!$N$8:$N$5007,Orders!$A$8:$A$5007,"&gt;="&amp;$B$4,Orders!$A$8:$A$5007,"&lt;"&amp;$B$5,Orders!$C$8:$C$5007,$B$6,Orders!$D$8:$D$5007,A105))</f>
        <v/>
      </c>
      <c r="E105">
        <f>IF(C105=0,0,D105/C105)</f>
        <v/>
      </c>
      <c r="F105">
        <f>IF(A105="",-1E+99,D105+ROW()/1E+6)</f>
        <v/>
      </c>
      <c r="G105">
        <f>IF(C105&lt;=0,9,E105+ROW()/1E+9)</f>
        <v/>
      </c>
    </row>
    <row r="106">
      <c r="A106">
        <f>Products!$A$54&amp;""</f>
        <v/>
      </c>
      <c r="B106">
        <f>Products!$B$54&amp;""</f>
        <v/>
      </c>
      <c r="C106">
        <f>IF(A106="",0,SUMIFS(Orders!$K$8:$K$5007,Orders!$A$8:$A$5007,"&gt;="&amp;$B$4,Orders!$A$8:$A$5007,"&lt;"&amp;$B$5,Orders!$C$8:$C$5007,$B$6,Orders!$D$8:$D$5007,A106))</f>
        <v/>
      </c>
      <c r="D106">
        <f>IF(A106="",0,SUMIFS(Orders!$N$8:$N$5007,Orders!$A$8:$A$5007,"&gt;="&amp;$B$4,Orders!$A$8:$A$5007,"&lt;"&amp;$B$5,Orders!$C$8:$C$5007,$B$6,Orders!$D$8:$D$5007,A106))</f>
        <v/>
      </c>
      <c r="E106">
        <f>IF(C106=0,0,D106/C106)</f>
        <v/>
      </c>
      <c r="F106">
        <f>IF(A106="",-1E+99,D106+ROW()/1E+6)</f>
        <v/>
      </c>
      <c r="G106">
        <f>IF(C106&lt;=0,9,E106+ROW()/1E+9)</f>
        <v/>
      </c>
    </row>
    <row r="107">
      <c r="A107">
        <f>Products!$A$55&amp;""</f>
        <v/>
      </c>
      <c r="B107">
        <f>Products!$B$55&amp;""</f>
        <v/>
      </c>
      <c r="C107">
        <f>IF(A107="",0,SUMIFS(Orders!$K$8:$K$5007,Orders!$A$8:$A$5007,"&gt;="&amp;$B$4,Orders!$A$8:$A$5007,"&lt;"&amp;$B$5,Orders!$C$8:$C$5007,$B$6,Orders!$D$8:$D$5007,A107))</f>
        <v/>
      </c>
      <c r="D107">
        <f>IF(A107="",0,SUMIFS(Orders!$N$8:$N$5007,Orders!$A$8:$A$5007,"&gt;="&amp;$B$4,Orders!$A$8:$A$5007,"&lt;"&amp;$B$5,Orders!$C$8:$C$5007,$B$6,Orders!$D$8:$D$5007,A107))</f>
        <v/>
      </c>
      <c r="E107">
        <f>IF(C107=0,0,D107/C107)</f>
        <v/>
      </c>
      <c r="F107">
        <f>IF(A107="",-1E+99,D107+ROW()/1E+6)</f>
        <v/>
      </c>
      <c r="G107">
        <f>IF(C107&lt;=0,9,E107+ROW()/1E+9)</f>
        <v/>
      </c>
    </row>
    <row r="108">
      <c r="A108">
        <f>Products!$A$56&amp;""</f>
        <v/>
      </c>
      <c r="B108">
        <f>Products!$B$56&amp;""</f>
        <v/>
      </c>
      <c r="C108">
        <f>IF(A108="",0,SUMIFS(Orders!$K$8:$K$5007,Orders!$A$8:$A$5007,"&gt;="&amp;$B$4,Orders!$A$8:$A$5007,"&lt;"&amp;$B$5,Orders!$C$8:$C$5007,$B$6,Orders!$D$8:$D$5007,A108))</f>
        <v/>
      </c>
      <c r="D108">
        <f>IF(A108="",0,SUMIFS(Orders!$N$8:$N$5007,Orders!$A$8:$A$5007,"&gt;="&amp;$B$4,Orders!$A$8:$A$5007,"&lt;"&amp;$B$5,Orders!$C$8:$C$5007,$B$6,Orders!$D$8:$D$5007,A108))</f>
        <v/>
      </c>
      <c r="E108">
        <f>IF(C108=0,0,D108/C108)</f>
        <v/>
      </c>
      <c r="F108">
        <f>IF(A108="",-1E+99,D108+ROW()/1E+6)</f>
        <v/>
      </c>
      <c r="G108">
        <f>IF(C108&lt;=0,9,E108+ROW()/1E+9)</f>
        <v/>
      </c>
    </row>
    <row r="109">
      <c r="A109">
        <f>Products!$A$57&amp;""</f>
        <v/>
      </c>
      <c r="B109">
        <f>Products!$B$57&amp;""</f>
        <v/>
      </c>
      <c r="C109">
        <f>IF(A109="",0,SUMIFS(Orders!$K$8:$K$5007,Orders!$A$8:$A$5007,"&gt;="&amp;$B$4,Orders!$A$8:$A$5007,"&lt;"&amp;$B$5,Orders!$C$8:$C$5007,$B$6,Orders!$D$8:$D$5007,A109))</f>
        <v/>
      </c>
      <c r="D109">
        <f>IF(A109="",0,SUMIFS(Orders!$N$8:$N$5007,Orders!$A$8:$A$5007,"&gt;="&amp;$B$4,Orders!$A$8:$A$5007,"&lt;"&amp;$B$5,Orders!$C$8:$C$5007,$B$6,Orders!$D$8:$D$5007,A109))</f>
        <v/>
      </c>
      <c r="E109">
        <f>IF(C109=0,0,D109/C109)</f>
        <v/>
      </c>
      <c r="F109">
        <f>IF(A109="",-1E+99,D109+ROW()/1E+6)</f>
        <v/>
      </c>
      <c r="G109">
        <f>IF(C109&lt;=0,9,E109+ROW()/1E+9)</f>
        <v/>
      </c>
    </row>
    <row r="110">
      <c r="A110">
        <f>Products!$A$58&amp;""</f>
        <v/>
      </c>
      <c r="B110">
        <f>Products!$B$58&amp;""</f>
        <v/>
      </c>
      <c r="C110">
        <f>IF(A110="",0,SUMIFS(Orders!$K$8:$K$5007,Orders!$A$8:$A$5007,"&gt;="&amp;$B$4,Orders!$A$8:$A$5007,"&lt;"&amp;$B$5,Orders!$C$8:$C$5007,$B$6,Orders!$D$8:$D$5007,A110))</f>
        <v/>
      </c>
      <c r="D110">
        <f>IF(A110="",0,SUMIFS(Orders!$N$8:$N$5007,Orders!$A$8:$A$5007,"&gt;="&amp;$B$4,Orders!$A$8:$A$5007,"&lt;"&amp;$B$5,Orders!$C$8:$C$5007,$B$6,Orders!$D$8:$D$5007,A110))</f>
        <v/>
      </c>
      <c r="E110">
        <f>IF(C110=0,0,D110/C110)</f>
        <v/>
      </c>
      <c r="F110">
        <f>IF(A110="",-1E+99,D110+ROW()/1E+6)</f>
        <v/>
      </c>
      <c r="G110">
        <f>IF(C110&lt;=0,9,E110+ROW()/1E+9)</f>
        <v/>
      </c>
    </row>
    <row r="111">
      <c r="A111">
        <f>Products!$A$59&amp;""</f>
        <v/>
      </c>
      <c r="B111">
        <f>Products!$B$59&amp;""</f>
        <v/>
      </c>
      <c r="C111">
        <f>IF(A111="",0,SUMIFS(Orders!$K$8:$K$5007,Orders!$A$8:$A$5007,"&gt;="&amp;$B$4,Orders!$A$8:$A$5007,"&lt;"&amp;$B$5,Orders!$C$8:$C$5007,$B$6,Orders!$D$8:$D$5007,A111))</f>
        <v/>
      </c>
      <c r="D111">
        <f>IF(A111="",0,SUMIFS(Orders!$N$8:$N$5007,Orders!$A$8:$A$5007,"&gt;="&amp;$B$4,Orders!$A$8:$A$5007,"&lt;"&amp;$B$5,Orders!$C$8:$C$5007,$B$6,Orders!$D$8:$D$5007,A111))</f>
        <v/>
      </c>
      <c r="E111">
        <f>IF(C111=0,0,D111/C111)</f>
        <v/>
      </c>
      <c r="F111">
        <f>IF(A111="",-1E+99,D111+ROW()/1E+6)</f>
        <v/>
      </c>
      <c r="G111">
        <f>IF(C111&lt;=0,9,E111+ROW()/1E+9)</f>
        <v/>
      </c>
    </row>
    <row r="112">
      <c r="A112">
        <f>Products!$A$60&amp;""</f>
        <v/>
      </c>
      <c r="B112">
        <f>Products!$B$60&amp;""</f>
        <v/>
      </c>
      <c r="C112">
        <f>IF(A112="",0,SUMIFS(Orders!$K$8:$K$5007,Orders!$A$8:$A$5007,"&gt;="&amp;$B$4,Orders!$A$8:$A$5007,"&lt;"&amp;$B$5,Orders!$C$8:$C$5007,$B$6,Orders!$D$8:$D$5007,A112))</f>
        <v/>
      </c>
      <c r="D112">
        <f>IF(A112="",0,SUMIFS(Orders!$N$8:$N$5007,Orders!$A$8:$A$5007,"&gt;="&amp;$B$4,Orders!$A$8:$A$5007,"&lt;"&amp;$B$5,Orders!$C$8:$C$5007,$B$6,Orders!$D$8:$D$5007,A112))</f>
        <v/>
      </c>
      <c r="E112">
        <f>IF(C112=0,0,D112/C112)</f>
        <v/>
      </c>
      <c r="F112">
        <f>IF(A112="",-1E+99,D112+ROW()/1E+6)</f>
        <v/>
      </c>
      <c r="G112">
        <f>IF(C112&lt;=0,9,E112+ROW()/1E+9)</f>
        <v/>
      </c>
    </row>
    <row r="113">
      <c r="A113">
        <f>Products!$A$61&amp;""</f>
        <v/>
      </c>
      <c r="B113">
        <f>Products!$B$61&amp;""</f>
        <v/>
      </c>
      <c r="C113">
        <f>IF(A113="",0,SUMIFS(Orders!$K$8:$K$5007,Orders!$A$8:$A$5007,"&gt;="&amp;$B$4,Orders!$A$8:$A$5007,"&lt;"&amp;$B$5,Orders!$C$8:$C$5007,$B$6,Orders!$D$8:$D$5007,A113))</f>
        <v/>
      </c>
      <c r="D113">
        <f>IF(A113="",0,SUMIFS(Orders!$N$8:$N$5007,Orders!$A$8:$A$5007,"&gt;="&amp;$B$4,Orders!$A$8:$A$5007,"&lt;"&amp;$B$5,Orders!$C$8:$C$5007,$B$6,Orders!$D$8:$D$5007,A113))</f>
        <v/>
      </c>
      <c r="E113">
        <f>IF(C113=0,0,D113/C113)</f>
        <v/>
      </c>
      <c r="F113">
        <f>IF(A113="",-1E+99,D113+ROW()/1E+6)</f>
        <v/>
      </c>
      <c r="G113">
        <f>IF(C113&lt;=0,9,E113+ROW()/1E+9)</f>
        <v/>
      </c>
    </row>
    <row r="114">
      <c r="A114">
        <f>Products!$A$62&amp;""</f>
        <v/>
      </c>
      <c r="B114">
        <f>Products!$B$62&amp;""</f>
        <v/>
      </c>
      <c r="C114">
        <f>IF(A114="",0,SUMIFS(Orders!$K$8:$K$5007,Orders!$A$8:$A$5007,"&gt;="&amp;$B$4,Orders!$A$8:$A$5007,"&lt;"&amp;$B$5,Orders!$C$8:$C$5007,$B$6,Orders!$D$8:$D$5007,A114))</f>
        <v/>
      </c>
      <c r="D114">
        <f>IF(A114="",0,SUMIFS(Orders!$N$8:$N$5007,Orders!$A$8:$A$5007,"&gt;="&amp;$B$4,Orders!$A$8:$A$5007,"&lt;"&amp;$B$5,Orders!$C$8:$C$5007,$B$6,Orders!$D$8:$D$5007,A114))</f>
        <v/>
      </c>
      <c r="E114">
        <f>IF(C114=0,0,D114/C114)</f>
        <v/>
      </c>
      <c r="F114">
        <f>IF(A114="",-1E+99,D114+ROW()/1E+6)</f>
        <v/>
      </c>
      <c r="G114">
        <f>IF(C114&lt;=0,9,E114+ROW()/1E+9)</f>
        <v/>
      </c>
    </row>
    <row r="115">
      <c r="A115">
        <f>Products!$A$63&amp;""</f>
        <v/>
      </c>
      <c r="B115">
        <f>Products!$B$63&amp;""</f>
        <v/>
      </c>
      <c r="C115">
        <f>IF(A115="",0,SUMIFS(Orders!$K$8:$K$5007,Orders!$A$8:$A$5007,"&gt;="&amp;$B$4,Orders!$A$8:$A$5007,"&lt;"&amp;$B$5,Orders!$C$8:$C$5007,$B$6,Orders!$D$8:$D$5007,A115))</f>
        <v/>
      </c>
      <c r="D115">
        <f>IF(A115="",0,SUMIFS(Orders!$N$8:$N$5007,Orders!$A$8:$A$5007,"&gt;="&amp;$B$4,Orders!$A$8:$A$5007,"&lt;"&amp;$B$5,Orders!$C$8:$C$5007,$B$6,Orders!$D$8:$D$5007,A115))</f>
        <v/>
      </c>
      <c r="E115">
        <f>IF(C115=0,0,D115/C115)</f>
        <v/>
      </c>
      <c r="F115">
        <f>IF(A115="",-1E+99,D115+ROW()/1E+6)</f>
        <v/>
      </c>
      <c r="G115">
        <f>IF(C115&lt;=0,9,E115+ROW()/1E+9)</f>
        <v/>
      </c>
    </row>
    <row r="116">
      <c r="A116">
        <f>Products!$A$64&amp;""</f>
        <v/>
      </c>
      <c r="B116">
        <f>Products!$B$64&amp;""</f>
        <v/>
      </c>
      <c r="C116">
        <f>IF(A116="",0,SUMIFS(Orders!$K$8:$K$5007,Orders!$A$8:$A$5007,"&gt;="&amp;$B$4,Orders!$A$8:$A$5007,"&lt;"&amp;$B$5,Orders!$C$8:$C$5007,$B$6,Orders!$D$8:$D$5007,A116))</f>
        <v/>
      </c>
      <c r="D116">
        <f>IF(A116="",0,SUMIFS(Orders!$N$8:$N$5007,Orders!$A$8:$A$5007,"&gt;="&amp;$B$4,Orders!$A$8:$A$5007,"&lt;"&amp;$B$5,Orders!$C$8:$C$5007,$B$6,Orders!$D$8:$D$5007,A116))</f>
        <v/>
      </c>
      <c r="E116">
        <f>IF(C116=0,0,D116/C116)</f>
        <v/>
      </c>
      <c r="F116">
        <f>IF(A116="",-1E+99,D116+ROW()/1E+6)</f>
        <v/>
      </c>
      <c r="G116">
        <f>IF(C116&lt;=0,9,E116+ROW()/1E+9)</f>
        <v/>
      </c>
    </row>
    <row r="117">
      <c r="A117">
        <f>Products!$A$65&amp;""</f>
        <v/>
      </c>
      <c r="B117">
        <f>Products!$B$65&amp;""</f>
        <v/>
      </c>
      <c r="C117">
        <f>IF(A117="",0,SUMIFS(Orders!$K$8:$K$5007,Orders!$A$8:$A$5007,"&gt;="&amp;$B$4,Orders!$A$8:$A$5007,"&lt;"&amp;$B$5,Orders!$C$8:$C$5007,$B$6,Orders!$D$8:$D$5007,A117))</f>
        <v/>
      </c>
      <c r="D117">
        <f>IF(A117="",0,SUMIFS(Orders!$N$8:$N$5007,Orders!$A$8:$A$5007,"&gt;="&amp;$B$4,Orders!$A$8:$A$5007,"&lt;"&amp;$B$5,Orders!$C$8:$C$5007,$B$6,Orders!$D$8:$D$5007,A117))</f>
        <v/>
      </c>
      <c r="E117">
        <f>IF(C117=0,0,D117/C117)</f>
        <v/>
      </c>
      <c r="F117">
        <f>IF(A117="",-1E+99,D117+ROW()/1E+6)</f>
        <v/>
      </c>
      <c r="G117">
        <f>IF(C117&lt;=0,9,E117+ROW()/1E+9)</f>
        <v/>
      </c>
    </row>
    <row r="118">
      <c r="A118">
        <f>Products!$A$66&amp;""</f>
        <v/>
      </c>
      <c r="B118">
        <f>Products!$B$66&amp;""</f>
        <v/>
      </c>
      <c r="C118">
        <f>IF(A118="",0,SUMIFS(Orders!$K$8:$K$5007,Orders!$A$8:$A$5007,"&gt;="&amp;$B$4,Orders!$A$8:$A$5007,"&lt;"&amp;$B$5,Orders!$C$8:$C$5007,$B$6,Orders!$D$8:$D$5007,A118))</f>
        <v/>
      </c>
      <c r="D118">
        <f>IF(A118="",0,SUMIFS(Orders!$N$8:$N$5007,Orders!$A$8:$A$5007,"&gt;="&amp;$B$4,Orders!$A$8:$A$5007,"&lt;"&amp;$B$5,Orders!$C$8:$C$5007,$B$6,Orders!$D$8:$D$5007,A118))</f>
        <v/>
      </c>
      <c r="E118">
        <f>IF(C118=0,0,D118/C118)</f>
        <v/>
      </c>
      <c r="F118">
        <f>IF(A118="",-1E+99,D118+ROW()/1E+6)</f>
        <v/>
      </c>
      <c r="G118">
        <f>IF(C118&lt;=0,9,E118+ROW()/1E+9)</f>
        <v/>
      </c>
    </row>
    <row r="119">
      <c r="A119">
        <f>Products!$A$67&amp;""</f>
        <v/>
      </c>
      <c r="B119">
        <f>Products!$B$67&amp;""</f>
        <v/>
      </c>
      <c r="C119">
        <f>IF(A119="",0,SUMIFS(Orders!$K$8:$K$5007,Orders!$A$8:$A$5007,"&gt;="&amp;$B$4,Orders!$A$8:$A$5007,"&lt;"&amp;$B$5,Orders!$C$8:$C$5007,$B$6,Orders!$D$8:$D$5007,A119))</f>
        <v/>
      </c>
      <c r="D119">
        <f>IF(A119="",0,SUMIFS(Orders!$N$8:$N$5007,Orders!$A$8:$A$5007,"&gt;="&amp;$B$4,Orders!$A$8:$A$5007,"&lt;"&amp;$B$5,Orders!$C$8:$C$5007,$B$6,Orders!$D$8:$D$5007,A119))</f>
        <v/>
      </c>
      <c r="E119">
        <f>IF(C119=0,0,D119/C119)</f>
        <v/>
      </c>
      <c r="F119">
        <f>IF(A119="",-1E+99,D119+ROW()/1E+6)</f>
        <v/>
      </c>
      <c r="G119">
        <f>IF(C119&lt;=0,9,E119+ROW()/1E+9)</f>
        <v/>
      </c>
    </row>
    <row r="120">
      <c r="A120">
        <f>Products!$A$68&amp;""</f>
        <v/>
      </c>
      <c r="B120">
        <f>Products!$B$68&amp;""</f>
        <v/>
      </c>
      <c r="C120">
        <f>IF(A120="",0,SUMIFS(Orders!$K$8:$K$5007,Orders!$A$8:$A$5007,"&gt;="&amp;$B$4,Orders!$A$8:$A$5007,"&lt;"&amp;$B$5,Orders!$C$8:$C$5007,$B$6,Orders!$D$8:$D$5007,A120))</f>
        <v/>
      </c>
      <c r="D120">
        <f>IF(A120="",0,SUMIFS(Orders!$N$8:$N$5007,Orders!$A$8:$A$5007,"&gt;="&amp;$B$4,Orders!$A$8:$A$5007,"&lt;"&amp;$B$5,Orders!$C$8:$C$5007,$B$6,Orders!$D$8:$D$5007,A120))</f>
        <v/>
      </c>
      <c r="E120">
        <f>IF(C120=0,0,D120/C120)</f>
        <v/>
      </c>
      <c r="F120">
        <f>IF(A120="",-1E+99,D120+ROW()/1E+6)</f>
        <v/>
      </c>
      <c r="G120">
        <f>IF(C120&lt;=0,9,E120+ROW()/1E+9)</f>
        <v/>
      </c>
    </row>
    <row r="121">
      <c r="A121">
        <f>Products!$A$69&amp;""</f>
        <v/>
      </c>
      <c r="B121">
        <f>Products!$B$69&amp;""</f>
        <v/>
      </c>
      <c r="C121">
        <f>IF(A121="",0,SUMIFS(Orders!$K$8:$K$5007,Orders!$A$8:$A$5007,"&gt;="&amp;$B$4,Orders!$A$8:$A$5007,"&lt;"&amp;$B$5,Orders!$C$8:$C$5007,$B$6,Orders!$D$8:$D$5007,A121))</f>
        <v/>
      </c>
      <c r="D121">
        <f>IF(A121="",0,SUMIFS(Orders!$N$8:$N$5007,Orders!$A$8:$A$5007,"&gt;="&amp;$B$4,Orders!$A$8:$A$5007,"&lt;"&amp;$B$5,Orders!$C$8:$C$5007,$B$6,Orders!$D$8:$D$5007,A121))</f>
        <v/>
      </c>
      <c r="E121">
        <f>IF(C121=0,0,D121/C121)</f>
        <v/>
      </c>
      <c r="F121">
        <f>IF(A121="",-1E+99,D121+ROW()/1E+6)</f>
        <v/>
      </c>
      <c r="G121">
        <f>IF(C121&lt;=0,9,E121+ROW()/1E+9)</f>
        <v/>
      </c>
    </row>
    <row r="122">
      <c r="A122">
        <f>Products!$A$70&amp;""</f>
        <v/>
      </c>
      <c r="B122">
        <f>Products!$B$70&amp;""</f>
        <v/>
      </c>
      <c r="C122">
        <f>IF(A122="",0,SUMIFS(Orders!$K$8:$K$5007,Orders!$A$8:$A$5007,"&gt;="&amp;$B$4,Orders!$A$8:$A$5007,"&lt;"&amp;$B$5,Orders!$C$8:$C$5007,$B$6,Orders!$D$8:$D$5007,A122))</f>
        <v/>
      </c>
      <c r="D122">
        <f>IF(A122="",0,SUMIFS(Orders!$N$8:$N$5007,Orders!$A$8:$A$5007,"&gt;="&amp;$B$4,Orders!$A$8:$A$5007,"&lt;"&amp;$B$5,Orders!$C$8:$C$5007,$B$6,Orders!$D$8:$D$5007,A122))</f>
        <v/>
      </c>
      <c r="E122">
        <f>IF(C122=0,0,D122/C122)</f>
        <v/>
      </c>
      <c r="F122">
        <f>IF(A122="",-1E+99,D122+ROW()/1E+6)</f>
        <v/>
      </c>
      <c r="G122">
        <f>IF(C122&lt;=0,9,E122+ROW()/1E+9)</f>
        <v/>
      </c>
    </row>
    <row r="123">
      <c r="A123">
        <f>Products!$A$71&amp;""</f>
        <v/>
      </c>
      <c r="B123">
        <f>Products!$B$71&amp;""</f>
        <v/>
      </c>
      <c r="C123">
        <f>IF(A123="",0,SUMIFS(Orders!$K$8:$K$5007,Orders!$A$8:$A$5007,"&gt;="&amp;$B$4,Orders!$A$8:$A$5007,"&lt;"&amp;$B$5,Orders!$C$8:$C$5007,$B$6,Orders!$D$8:$D$5007,A123))</f>
        <v/>
      </c>
      <c r="D123">
        <f>IF(A123="",0,SUMIFS(Orders!$N$8:$N$5007,Orders!$A$8:$A$5007,"&gt;="&amp;$B$4,Orders!$A$8:$A$5007,"&lt;"&amp;$B$5,Orders!$C$8:$C$5007,$B$6,Orders!$D$8:$D$5007,A123))</f>
        <v/>
      </c>
      <c r="E123">
        <f>IF(C123=0,0,D123/C123)</f>
        <v/>
      </c>
      <c r="F123">
        <f>IF(A123="",-1E+99,D123+ROW()/1E+6)</f>
        <v/>
      </c>
      <c r="G123">
        <f>IF(C123&lt;=0,9,E123+ROW()/1E+9)</f>
        <v/>
      </c>
    </row>
    <row r="124">
      <c r="A124">
        <f>Products!$A$72&amp;""</f>
        <v/>
      </c>
      <c r="B124">
        <f>Products!$B$72&amp;""</f>
        <v/>
      </c>
      <c r="C124">
        <f>IF(A124="",0,SUMIFS(Orders!$K$8:$K$5007,Orders!$A$8:$A$5007,"&gt;="&amp;$B$4,Orders!$A$8:$A$5007,"&lt;"&amp;$B$5,Orders!$C$8:$C$5007,$B$6,Orders!$D$8:$D$5007,A124))</f>
        <v/>
      </c>
      <c r="D124">
        <f>IF(A124="",0,SUMIFS(Orders!$N$8:$N$5007,Orders!$A$8:$A$5007,"&gt;="&amp;$B$4,Orders!$A$8:$A$5007,"&lt;"&amp;$B$5,Orders!$C$8:$C$5007,$B$6,Orders!$D$8:$D$5007,A124))</f>
        <v/>
      </c>
      <c r="E124">
        <f>IF(C124=0,0,D124/C124)</f>
        <v/>
      </c>
      <c r="F124">
        <f>IF(A124="",-1E+99,D124+ROW()/1E+6)</f>
        <v/>
      </c>
      <c r="G124">
        <f>IF(C124&lt;=0,9,E124+ROW()/1E+9)</f>
        <v/>
      </c>
    </row>
    <row r="125">
      <c r="A125">
        <f>Products!$A$73&amp;""</f>
        <v/>
      </c>
      <c r="B125">
        <f>Products!$B$73&amp;""</f>
        <v/>
      </c>
      <c r="C125">
        <f>IF(A125="",0,SUMIFS(Orders!$K$8:$K$5007,Orders!$A$8:$A$5007,"&gt;="&amp;$B$4,Orders!$A$8:$A$5007,"&lt;"&amp;$B$5,Orders!$C$8:$C$5007,$B$6,Orders!$D$8:$D$5007,A125))</f>
        <v/>
      </c>
      <c r="D125">
        <f>IF(A125="",0,SUMIFS(Orders!$N$8:$N$5007,Orders!$A$8:$A$5007,"&gt;="&amp;$B$4,Orders!$A$8:$A$5007,"&lt;"&amp;$B$5,Orders!$C$8:$C$5007,$B$6,Orders!$D$8:$D$5007,A125))</f>
        <v/>
      </c>
      <c r="E125">
        <f>IF(C125=0,0,D125/C125)</f>
        <v/>
      </c>
      <c r="F125">
        <f>IF(A125="",-1E+99,D125+ROW()/1E+6)</f>
        <v/>
      </c>
      <c r="G125">
        <f>IF(C125&lt;=0,9,E125+ROW()/1E+9)</f>
        <v/>
      </c>
    </row>
    <row r="126">
      <c r="A126">
        <f>Products!$A$74&amp;""</f>
        <v/>
      </c>
      <c r="B126">
        <f>Products!$B$74&amp;""</f>
        <v/>
      </c>
      <c r="C126">
        <f>IF(A126="",0,SUMIFS(Orders!$K$8:$K$5007,Orders!$A$8:$A$5007,"&gt;="&amp;$B$4,Orders!$A$8:$A$5007,"&lt;"&amp;$B$5,Orders!$C$8:$C$5007,$B$6,Orders!$D$8:$D$5007,A126))</f>
        <v/>
      </c>
      <c r="D126">
        <f>IF(A126="",0,SUMIFS(Orders!$N$8:$N$5007,Orders!$A$8:$A$5007,"&gt;="&amp;$B$4,Orders!$A$8:$A$5007,"&lt;"&amp;$B$5,Orders!$C$8:$C$5007,$B$6,Orders!$D$8:$D$5007,A126))</f>
        <v/>
      </c>
      <c r="E126">
        <f>IF(C126=0,0,D126/C126)</f>
        <v/>
      </c>
      <c r="F126">
        <f>IF(A126="",-1E+99,D126+ROW()/1E+6)</f>
        <v/>
      </c>
      <c r="G126">
        <f>IF(C126&lt;=0,9,E126+ROW()/1E+9)</f>
        <v/>
      </c>
    </row>
    <row r="127">
      <c r="A127">
        <f>Products!$A$75&amp;""</f>
        <v/>
      </c>
      <c r="B127">
        <f>Products!$B$75&amp;""</f>
        <v/>
      </c>
      <c r="C127">
        <f>IF(A127="",0,SUMIFS(Orders!$K$8:$K$5007,Orders!$A$8:$A$5007,"&gt;="&amp;$B$4,Orders!$A$8:$A$5007,"&lt;"&amp;$B$5,Orders!$C$8:$C$5007,$B$6,Orders!$D$8:$D$5007,A127))</f>
        <v/>
      </c>
      <c r="D127">
        <f>IF(A127="",0,SUMIFS(Orders!$N$8:$N$5007,Orders!$A$8:$A$5007,"&gt;="&amp;$B$4,Orders!$A$8:$A$5007,"&lt;"&amp;$B$5,Orders!$C$8:$C$5007,$B$6,Orders!$D$8:$D$5007,A127))</f>
        <v/>
      </c>
      <c r="E127">
        <f>IF(C127=0,0,D127/C127)</f>
        <v/>
      </c>
      <c r="F127">
        <f>IF(A127="",-1E+99,D127+ROW()/1E+6)</f>
        <v/>
      </c>
      <c r="G127">
        <f>IF(C127&lt;=0,9,E127+ROW()/1E+9)</f>
        <v/>
      </c>
    </row>
    <row r="128">
      <c r="A128">
        <f>Products!$A$76&amp;""</f>
        <v/>
      </c>
      <c r="B128">
        <f>Products!$B$76&amp;""</f>
        <v/>
      </c>
      <c r="C128">
        <f>IF(A128="",0,SUMIFS(Orders!$K$8:$K$5007,Orders!$A$8:$A$5007,"&gt;="&amp;$B$4,Orders!$A$8:$A$5007,"&lt;"&amp;$B$5,Orders!$C$8:$C$5007,$B$6,Orders!$D$8:$D$5007,A128))</f>
        <v/>
      </c>
      <c r="D128">
        <f>IF(A128="",0,SUMIFS(Orders!$N$8:$N$5007,Orders!$A$8:$A$5007,"&gt;="&amp;$B$4,Orders!$A$8:$A$5007,"&lt;"&amp;$B$5,Orders!$C$8:$C$5007,$B$6,Orders!$D$8:$D$5007,A128))</f>
        <v/>
      </c>
      <c r="E128">
        <f>IF(C128=0,0,D128/C128)</f>
        <v/>
      </c>
      <c r="F128">
        <f>IF(A128="",-1E+99,D128+ROW()/1E+6)</f>
        <v/>
      </c>
      <c r="G128">
        <f>IF(C128&lt;=0,9,E128+ROW()/1E+9)</f>
        <v/>
      </c>
    </row>
    <row r="129">
      <c r="A129">
        <f>Products!$A$77&amp;""</f>
        <v/>
      </c>
      <c r="B129">
        <f>Products!$B$77&amp;""</f>
        <v/>
      </c>
      <c r="C129">
        <f>IF(A129="",0,SUMIFS(Orders!$K$8:$K$5007,Orders!$A$8:$A$5007,"&gt;="&amp;$B$4,Orders!$A$8:$A$5007,"&lt;"&amp;$B$5,Orders!$C$8:$C$5007,$B$6,Orders!$D$8:$D$5007,A129))</f>
        <v/>
      </c>
      <c r="D129">
        <f>IF(A129="",0,SUMIFS(Orders!$N$8:$N$5007,Orders!$A$8:$A$5007,"&gt;="&amp;$B$4,Orders!$A$8:$A$5007,"&lt;"&amp;$B$5,Orders!$C$8:$C$5007,$B$6,Orders!$D$8:$D$5007,A129))</f>
        <v/>
      </c>
      <c r="E129">
        <f>IF(C129=0,0,D129/C129)</f>
        <v/>
      </c>
      <c r="F129">
        <f>IF(A129="",-1E+99,D129+ROW()/1E+6)</f>
        <v/>
      </c>
      <c r="G129">
        <f>IF(C129&lt;=0,9,E129+ROW()/1E+9)</f>
        <v/>
      </c>
    </row>
    <row r="130">
      <c r="A130">
        <f>Products!$A$78&amp;""</f>
        <v/>
      </c>
      <c r="B130">
        <f>Products!$B$78&amp;""</f>
        <v/>
      </c>
      <c r="C130">
        <f>IF(A130="",0,SUMIFS(Orders!$K$8:$K$5007,Orders!$A$8:$A$5007,"&gt;="&amp;$B$4,Orders!$A$8:$A$5007,"&lt;"&amp;$B$5,Orders!$C$8:$C$5007,$B$6,Orders!$D$8:$D$5007,A130))</f>
        <v/>
      </c>
      <c r="D130">
        <f>IF(A130="",0,SUMIFS(Orders!$N$8:$N$5007,Orders!$A$8:$A$5007,"&gt;="&amp;$B$4,Orders!$A$8:$A$5007,"&lt;"&amp;$B$5,Orders!$C$8:$C$5007,$B$6,Orders!$D$8:$D$5007,A130))</f>
        <v/>
      </c>
      <c r="E130">
        <f>IF(C130=0,0,D130/C130)</f>
        <v/>
      </c>
      <c r="F130">
        <f>IF(A130="",-1E+99,D130+ROW()/1E+6)</f>
        <v/>
      </c>
      <c r="G130">
        <f>IF(C130&lt;=0,9,E130+ROW()/1E+9)</f>
        <v/>
      </c>
    </row>
    <row r="131">
      <c r="A131">
        <f>Products!$A$79&amp;""</f>
        <v/>
      </c>
      <c r="B131">
        <f>Products!$B$79&amp;""</f>
        <v/>
      </c>
      <c r="C131">
        <f>IF(A131="",0,SUMIFS(Orders!$K$8:$K$5007,Orders!$A$8:$A$5007,"&gt;="&amp;$B$4,Orders!$A$8:$A$5007,"&lt;"&amp;$B$5,Orders!$C$8:$C$5007,$B$6,Orders!$D$8:$D$5007,A131))</f>
        <v/>
      </c>
      <c r="D131">
        <f>IF(A131="",0,SUMIFS(Orders!$N$8:$N$5007,Orders!$A$8:$A$5007,"&gt;="&amp;$B$4,Orders!$A$8:$A$5007,"&lt;"&amp;$B$5,Orders!$C$8:$C$5007,$B$6,Orders!$D$8:$D$5007,A131))</f>
        <v/>
      </c>
      <c r="E131">
        <f>IF(C131=0,0,D131/C131)</f>
        <v/>
      </c>
      <c r="F131">
        <f>IF(A131="",-1E+99,D131+ROW()/1E+6)</f>
        <v/>
      </c>
      <c r="G131">
        <f>IF(C131&lt;=0,9,E131+ROW()/1E+9)</f>
        <v/>
      </c>
    </row>
    <row r="132">
      <c r="A132">
        <f>Products!$A$80&amp;""</f>
        <v/>
      </c>
      <c r="B132">
        <f>Products!$B$80&amp;""</f>
        <v/>
      </c>
      <c r="C132">
        <f>IF(A132="",0,SUMIFS(Orders!$K$8:$K$5007,Orders!$A$8:$A$5007,"&gt;="&amp;$B$4,Orders!$A$8:$A$5007,"&lt;"&amp;$B$5,Orders!$C$8:$C$5007,$B$6,Orders!$D$8:$D$5007,A132))</f>
        <v/>
      </c>
      <c r="D132">
        <f>IF(A132="",0,SUMIFS(Orders!$N$8:$N$5007,Orders!$A$8:$A$5007,"&gt;="&amp;$B$4,Orders!$A$8:$A$5007,"&lt;"&amp;$B$5,Orders!$C$8:$C$5007,$B$6,Orders!$D$8:$D$5007,A132))</f>
        <v/>
      </c>
      <c r="E132">
        <f>IF(C132=0,0,D132/C132)</f>
        <v/>
      </c>
      <c r="F132">
        <f>IF(A132="",-1E+99,D132+ROW()/1E+6)</f>
        <v/>
      </c>
      <c r="G132">
        <f>IF(C132&lt;=0,9,E132+ROW()/1E+9)</f>
        <v/>
      </c>
    </row>
    <row r="133">
      <c r="A133">
        <f>Products!$A$81&amp;""</f>
        <v/>
      </c>
      <c r="B133">
        <f>Products!$B$81&amp;""</f>
        <v/>
      </c>
      <c r="C133">
        <f>IF(A133="",0,SUMIFS(Orders!$K$8:$K$5007,Orders!$A$8:$A$5007,"&gt;="&amp;$B$4,Orders!$A$8:$A$5007,"&lt;"&amp;$B$5,Orders!$C$8:$C$5007,$B$6,Orders!$D$8:$D$5007,A133))</f>
        <v/>
      </c>
      <c r="D133">
        <f>IF(A133="",0,SUMIFS(Orders!$N$8:$N$5007,Orders!$A$8:$A$5007,"&gt;="&amp;$B$4,Orders!$A$8:$A$5007,"&lt;"&amp;$B$5,Orders!$C$8:$C$5007,$B$6,Orders!$D$8:$D$5007,A133))</f>
        <v/>
      </c>
      <c r="E133">
        <f>IF(C133=0,0,D133/C133)</f>
        <v/>
      </c>
      <c r="F133">
        <f>IF(A133="",-1E+99,D133+ROW()/1E+6)</f>
        <v/>
      </c>
      <c r="G133">
        <f>IF(C133&lt;=0,9,E133+ROW()/1E+9)</f>
        <v/>
      </c>
    </row>
    <row r="134">
      <c r="A134">
        <f>Products!$A$82&amp;""</f>
        <v/>
      </c>
      <c r="B134">
        <f>Products!$B$82&amp;""</f>
        <v/>
      </c>
      <c r="C134">
        <f>IF(A134="",0,SUMIFS(Orders!$K$8:$K$5007,Orders!$A$8:$A$5007,"&gt;="&amp;$B$4,Orders!$A$8:$A$5007,"&lt;"&amp;$B$5,Orders!$C$8:$C$5007,$B$6,Orders!$D$8:$D$5007,A134))</f>
        <v/>
      </c>
      <c r="D134">
        <f>IF(A134="",0,SUMIFS(Orders!$N$8:$N$5007,Orders!$A$8:$A$5007,"&gt;="&amp;$B$4,Orders!$A$8:$A$5007,"&lt;"&amp;$B$5,Orders!$C$8:$C$5007,$B$6,Orders!$D$8:$D$5007,A134))</f>
        <v/>
      </c>
      <c r="E134">
        <f>IF(C134=0,0,D134/C134)</f>
        <v/>
      </c>
      <c r="F134">
        <f>IF(A134="",-1E+99,D134+ROW()/1E+6)</f>
        <v/>
      </c>
      <c r="G134">
        <f>IF(C134&lt;=0,9,E134+ROW()/1E+9)</f>
        <v/>
      </c>
    </row>
    <row r="135">
      <c r="A135">
        <f>Products!$A$83&amp;""</f>
        <v/>
      </c>
      <c r="B135">
        <f>Products!$B$83&amp;""</f>
        <v/>
      </c>
      <c r="C135">
        <f>IF(A135="",0,SUMIFS(Orders!$K$8:$K$5007,Orders!$A$8:$A$5007,"&gt;="&amp;$B$4,Orders!$A$8:$A$5007,"&lt;"&amp;$B$5,Orders!$C$8:$C$5007,$B$6,Orders!$D$8:$D$5007,A135))</f>
        <v/>
      </c>
      <c r="D135">
        <f>IF(A135="",0,SUMIFS(Orders!$N$8:$N$5007,Orders!$A$8:$A$5007,"&gt;="&amp;$B$4,Orders!$A$8:$A$5007,"&lt;"&amp;$B$5,Orders!$C$8:$C$5007,$B$6,Orders!$D$8:$D$5007,A135))</f>
        <v/>
      </c>
      <c r="E135">
        <f>IF(C135=0,0,D135/C135)</f>
        <v/>
      </c>
      <c r="F135">
        <f>IF(A135="",-1E+99,D135+ROW()/1E+6)</f>
        <v/>
      </c>
      <c r="G135">
        <f>IF(C135&lt;=0,9,E135+ROW()/1E+9)</f>
        <v/>
      </c>
    </row>
    <row r="136">
      <c r="A136">
        <f>Products!$A$84&amp;""</f>
        <v/>
      </c>
      <c r="B136">
        <f>Products!$B$84&amp;""</f>
        <v/>
      </c>
      <c r="C136">
        <f>IF(A136="",0,SUMIFS(Orders!$K$8:$K$5007,Orders!$A$8:$A$5007,"&gt;="&amp;$B$4,Orders!$A$8:$A$5007,"&lt;"&amp;$B$5,Orders!$C$8:$C$5007,$B$6,Orders!$D$8:$D$5007,A136))</f>
        <v/>
      </c>
      <c r="D136">
        <f>IF(A136="",0,SUMIFS(Orders!$N$8:$N$5007,Orders!$A$8:$A$5007,"&gt;="&amp;$B$4,Orders!$A$8:$A$5007,"&lt;"&amp;$B$5,Orders!$C$8:$C$5007,$B$6,Orders!$D$8:$D$5007,A136))</f>
        <v/>
      </c>
      <c r="E136">
        <f>IF(C136=0,0,D136/C136)</f>
        <v/>
      </c>
      <c r="F136">
        <f>IF(A136="",-1E+99,D136+ROW()/1E+6)</f>
        <v/>
      </c>
      <c r="G136">
        <f>IF(C136&lt;=0,9,E136+ROW()/1E+9)</f>
        <v/>
      </c>
    </row>
    <row r="137">
      <c r="A137">
        <f>Products!$A$85&amp;""</f>
        <v/>
      </c>
      <c r="B137">
        <f>Products!$B$85&amp;""</f>
        <v/>
      </c>
      <c r="C137">
        <f>IF(A137="",0,SUMIFS(Orders!$K$8:$K$5007,Orders!$A$8:$A$5007,"&gt;="&amp;$B$4,Orders!$A$8:$A$5007,"&lt;"&amp;$B$5,Orders!$C$8:$C$5007,$B$6,Orders!$D$8:$D$5007,A137))</f>
        <v/>
      </c>
      <c r="D137">
        <f>IF(A137="",0,SUMIFS(Orders!$N$8:$N$5007,Orders!$A$8:$A$5007,"&gt;="&amp;$B$4,Orders!$A$8:$A$5007,"&lt;"&amp;$B$5,Orders!$C$8:$C$5007,$B$6,Orders!$D$8:$D$5007,A137))</f>
        <v/>
      </c>
      <c r="E137">
        <f>IF(C137=0,0,D137/C137)</f>
        <v/>
      </c>
      <c r="F137">
        <f>IF(A137="",-1E+99,D137+ROW()/1E+6)</f>
        <v/>
      </c>
      <c r="G137">
        <f>IF(C137&lt;=0,9,E137+ROW()/1E+9)</f>
        <v/>
      </c>
    </row>
    <row r="138">
      <c r="A138">
        <f>Products!$A$86&amp;""</f>
        <v/>
      </c>
      <c r="B138">
        <f>Products!$B$86&amp;""</f>
        <v/>
      </c>
      <c r="C138">
        <f>IF(A138="",0,SUMIFS(Orders!$K$8:$K$5007,Orders!$A$8:$A$5007,"&gt;="&amp;$B$4,Orders!$A$8:$A$5007,"&lt;"&amp;$B$5,Orders!$C$8:$C$5007,$B$6,Orders!$D$8:$D$5007,A138))</f>
        <v/>
      </c>
      <c r="D138">
        <f>IF(A138="",0,SUMIFS(Orders!$N$8:$N$5007,Orders!$A$8:$A$5007,"&gt;="&amp;$B$4,Orders!$A$8:$A$5007,"&lt;"&amp;$B$5,Orders!$C$8:$C$5007,$B$6,Orders!$D$8:$D$5007,A138))</f>
        <v/>
      </c>
      <c r="E138">
        <f>IF(C138=0,0,D138/C138)</f>
        <v/>
      </c>
      <c r="F138">
        <f>IF(A138="",-1E+99,D138+ROW()/1E+6)</f>
        <v/>
      </c>
      <c r="G138">
        <f>IF(C138&lt;=0,9,E138+ROW()/1E+9)</f>
        <v/>
      </c>
    </row>
    <row r="139">
      <c r="A139">
        <f>Products!$A$87&amp;""</f>
        <v/>
      </c>
      <c r="B139">
        <f>Products!$B$87&amp;""</f>
        <v/>
      </c>
      <c r="C139">
        <f>IF(A139="",0,SUMIFS(Orders!$K$8:$K$5007,Orders!$A$8:$A$5007,"&gt;="&amp;$B$4,Orders!$A$8:$A$5007,"&lt;"&amp;$B$5,Orders!$C$8:$C$5007,$B$6,Orders!$D$8:$D$5007,A139))</f>
        <v/>
      </c>
      <c r="D139">
        <f>IF(A139="",0,SUMIFS(Orders!$N$8:$N$5007,Orders!$A$8:$A$5007,"&gt;="&amp;$B$4,Orders!$A$8:$A$5007,"&lt;"&amp;$B$5,Orders!$C$8:$C$5007,$B$6,Orders!$D$8:$D$5007,A139))</f>
        <v/>
      </c>
      <c r="E139">
        <f>IF(C139=0,0,D139/C139)</f>
        <v/>
      </c>
      <c r="F139">
        <f>IF(A139="",-1E+99,D139+ROW()/1E+6)</f>
        <v/>
      </c>
      <c r="G139">
        <f>IF(C139&lt;=0,9,E139+ROW()/1E+9)</f>
        <v/>
      </c>
    </row>
    <row r="140">
      <c r="A140">
        <f>Products!$A$88&amp;""</f>
        <v/>
      </c>
      <c r="B140">
        <f>Products!$B$88&amp;""</f>
        <v/>
      </c>
      <c r="C140">
        <f>IF(A140="",0,SUMIFS(Orders!$K$8:$K$5007,Orders!$A$8:$A$5007,"&gt;="&amp;$B$4,Orders!$A$8:$A$5007,"&lt;"&amp;$B$5,Orders!$C$8:$C$5007,$B$6,Orders!$D$8:$D$5007,A140))</f>
        <v/>
      </c>
      <c r="D140">
        <f>IF(A140="",0,SUMIFS(Orders!$N$8:$N$5007,Orders!$A$8:$A$5007,"&gt;="&amp;$B$4,Orders!$A$8:$A$5007,"&lt;"&amp;$B$5,Orders!$C$8:$C$5007,$B$6,Orders!$D$8:$D$5007,A140))</f>
        <v/>
      </c>
      <c r="E140">
        <f>IF(C140=0,0,D140/C140)</f>
        <v/>
      </c>
      <c r="F140">
        <f>IF(A140="",-1E+99,D140+ROW()/1E+6)</f>
        <v/>
      </c>
      <c r="G140">
        <f>IF(C140&lt;=0,9,E140+ROW()/1E+9)</f>
        <v/>
      </c>
    </row>
    <row r="141">
      <c r="A141">
        <f>Products!$A$89&amp;""</f>
        <v/>
      </c>
      <c r="B141">
        <f>Products!$B$89&amp;""</f>
        <v/>
      </c>
      <c r="C141">
        <f>IF(A141="",0,SUMIFS(Orders!$K$8:$K$5007,Orders!$A$8:$A$5007,"&gt;="&amp;$B$4,Orders!$A$8:$A$5007,"&lt;"&amp;$B$5,Orders!$C$8:$C$5007,$B$6,Orders!$D$8:$D$5007,A141))</f>
        <v/>
      </c>
      <c r="D141">
        <f>IF(A141="",0,SUMIFS(Orders!$N$8:$N$5007,Orders!$A$8:$A$5007,"&gt;="&amp;$B$4,Orders!$A$8:$A$5007,"&lt;"&amp;$B$5,Orders!$C$8:$C$5007,$B$6,Orders!$D$8:$D$5007,A141))</f>
        <v/>
      </c>
      <c r="E141">
        <f>IF(C141=0,0,D141/C141)</f>
        <v/>
      </c>
      <c r="F141">
        <f>IF(A141="",-1E+99,D141+ROW()/1E+6)</f>
        <v/>
      </c>
      <c r="G141">
        <f>IF(C141&lt;=0,9,E141+ROW()/1E+9)</f>
        <v/>
      </c>
    </row>
    <row r="142">
      <c r="A142">
        <f>Products!$A$90&amp;""</f>
        <v/>
      </c>
      <c r="B142">
        <f>Products!$B$90&amp;""</f>
        <v/>
      </c>
      <c r="C142">
        <f>IF(A142="",0,SUMIFS(Orders!$K$8:$K$5007,Orders!$A$8:$A$5007,"&gt;="&amp;$B$4,Orders!$A$8:$A$5007,"&lt;"&amp;$B$5,Orders!$C$8:$C$5007,$B$6,Orders!$D$8:$D$5007,A142))</f>
        <v/>
      </c>
      <c r="D142">
        <f>IF(A142="",0,SUMIFS(Orders!$N$8:$N$5007,Orders!$A$8:$A$5007,"&gt;="&amp;$B$4,Orders!$A$8:$A$5007,"&lt;"&amp;$B$5,Orders!$C$8:$C$5007,$B$6,Orders!$D$8:$D$5007,A142))</f>
        <v/>
      </c>
      <c r="E142">
        <f>IF(C142=0,0,D142/C142)</f>
        <v/>
      </c>
      <c r="F142">
        <f>IF(A142="",-1E+99,D142+ROW()/1E+6)</f>
        <v/>
      </c>
      <c r="G142">
        <f>IF(C142&lt;=0,9,E142+ROW()/1E+9)</f>
        <v/>
      </c>
    </row>
    <row r="143">
      <c r="A143">
        <f>Products!$A$91&amp;""</f>
        <v/>
      </c>
      <c r="B143">
        <f>Products!$B$91&amp;""</f>
        <v/>
      </c>
      <c r="C143">
        <f>IF(A143="",0,SUMIFS(Orders!$K$8:$K$5007,Orders!$A$8:$A$5007,"&gt;="&amp;$B$4,Orders!$A$8:$A$5007,"&lt;"&amp;$B$5,Orders!$C$8:$C$5007,$B$6,Orders!$D$8:$D$5007,A143))</f>
        <v/>
      </c>
      <c r="D143">
        <f>IF(A143="",0,SUMIFS(Orders!$N$8:$N$5007,Orders!$A$8:$A$5007,"&gt;="&amp;$B$4,Orders!$A$8:$A$5007,"&lt;"&amp;$B$5,Orders!$C$8:$C$5007,$B$6,Orders!$D$8:$D$5007,A143))</f>
        <v/>
      </c>
      <c r="E143">
        <f>IF(C143=0,0,D143/C143)</f>
        <v/>
      </c>
      <c r="F143">
        <f>IF(A143="",-1E+99,D143+ROW()/1E+6)</f>
        <v/>
      </c>
      <c r="G143">
        <f>IF(C143&lt;=0,9,E143+ROW()/1E+9)</f>
        <v/>
      </c>
    </row>
    <row r="144">
      <c r="A144">
        <f>Products!$A$92&amp;""</f>
        <v/>
      </c>
      <c r="B144">
        <f>Products!$B$92&amp;""</f>
        <v/>
      </c>
      <c r="C144">
        <f>IF(A144="",0,SUMIFS(Orders!$K$8:$K$5007,Orders!$A$8:$A$5007,"&gt;="&amp;$B$4,Orders!$A$8:$A$5007,"&lt;"&amp;$B$5,Orders!$C$8:$C$5007,$B$6,Orders!$D$8:$D$5007,A144))</f>
        <v/>
      </c>
      <c r="D144">
        <f>IF(A144="",0,SUMIFS(Orders!$N$8:$N$5007,Orders!$A$8:$A$5007,"&gt;="&amp;$B$4,Orders!$A$8:$A$5007,"&lt;"&amp;$B$5,Orders!$C$8:$C$5007,$B$6,Orders!$D$8:$D$5007,A144))</f>
        <v/>
      </c>
      <c r="E144">
        <f>IF(C144=0,0,D144/C144)</f>
        <v/>
      </c>
      <c r="F144">
        <f>IF(A144="",-1E+99,D144+ROW()/1E+6)</f>
        <v/>
      </c>
      <c r="G144">
        <f>IF(C144&lt;=0,9,E144+ROW()/1E+9)</f>
        <v/>
      </c>
    </row>
    <row r="145">
      <c r="A145">
        <f>Products!$A$93&amp;""</f>
        <v/>
      </c>
      <c r="B145">
        <f>Products!$B$93&amp;""</f>
        <v/>
      </c>
      <c r="C145">
        <f>IF(A145="",0,SUMIFS(Orders!$K$8:$K$5007,Orders!$A$8:$A$5007,"&gt;="&amp;$B$4,Orders!$A$8:$A$5007,"&lt;"&amp;$B$5,Orders!$C$8:$C$5007,$B$6,Orders!$D$8:$D$5007,A145))</f>
        <v/>
      </c>
      <c r="D145">
        <f>IF(A145="",0,SUMIFS(Orders!$N$8:$N$5007,Orders!$A$8:$A$5007,"&gt;="&amp;$B$4,Orders!$A$8:$A$5007,"&lt;"&amp;$B$5,Orders!$C$8:$C$5007,$B$6,Orders!$D$8:$D$5007,A145))</f>
        <v/>
      </c>
      <c r="E145">
        <f>IF(C145=0,0,D145/C145)</f>
        <v/>
      </c>
      <c r="F145">
        <f>IF(A145="",-1E+99,D145+ROW()/1E+6)</f>
        <v/>
      </c>
      <c r="G145">
        <f>IF(C145&lt;=0,9,E145+ROW()/1E+9)</f>
        <v/>
      </c>
    </row>
    <row r="146">
      <c r="A146">
        <f>Products!$A$94&amp;""</f>
        <v/>
      </c>
      <c r="B146">
        <f>Products!$B$94&amp;""</f>
        <v/>
      </c>
      <c r="C146">
        <f>IF(A146="",0,SUMIFS(Orders!$K$8:$K$5007,Orders!$A$8:$A$5007,"&gt;="&amp;$B$4,Orders!$A$8:$A$5007,"&lt;"&amp;$B$5,Orders!$C$8:$C$5007,$B$6,Orders!$D$8:$D$5007,A146))</f>
        <v/>
      </c>
      <c r="D146">
        <f>IF(A146="",0,SUMIFS(Orders!$N$8:$N$5007,Orders!$A$8:$A$5007,"&gt;="&amp;$B$4,Orders!$A$8:$A$5007,"&lt;"&amp;$B$5,Orders!$C$8:$C$5007,$B$6,Orders!$D$8:$D$5007,A146))</f>
        <v/>
      </c>
      <c r="E146">
        <f>IF(C146=0,0,D146/C146)</f>
        <v/>
      </c>
      <c r="F146">
        <f>IF(A146="",-1E+99,D146+ROW()/1E+6)</f>
        <v/>
      </c>
      <c r="G146">
        <f>IF(C146&lt;=0,9,E146+ROW()/1E+9)</f>
        <v/>
      </c>
    </row>
    <row r="147">
      <c r="A147">
        <f>Products!$A$95&amp;""</f>
        <v/>
      </c>
      <c r="B147">
        <f>Products!$B$95&amp;""</f>
        <v/>
      </c>
      <c r="C147">
        <f>IF(A147="",0,SUMIFS(Orders!$K$8:$K$5007,Orders!$A$8:$A$5007,"&gt;="&amp;$B$4,Orders!$A$8:$A$5007,"&lt;"&amp;$B$5,Orders!$C$8:$C$5007,$B$6,Orders!$D$8:$D$5007,A147))</f>
        <v/>
      </c>
      <c r="D147">
        <f>IF(A147="",0,SUMIFS(Orders!$N$8:$N$5007,Orders!$A$8:$A$5007,"&gt;="&amp;$B$4,Orders!$A$8:$A$5007,"&lt;"&amp;$B$5,Orders!$C$8:$C$5007,$B$6,Orders!$D$8:$D$5007,A147))</f>
        <v/>
      </c>
      <c r="E147">
        <f>IF(C147=0,0,D147/C147)</f>
        <v/>
      </c>
      <c r="F147">
        <f>IF(A147="",-1E+99,D147+ROW()/1E+6)</f>
        <v/>
      </c>
      <c r="G147">
        <f>IF(C147&lt;=0,9,E147+ROW()/1E+9)</f>
        <v/>
      </c>
    </row>
    <row r="148">
      <c r="A148">
        <f>Products!$A$96&amp;""</f>
        <v/>
      </c>
      <c r="B148">
        <f>Products!$B$96&amp;""</f>
        <v/>
      </c>
      <c r="C148">
        <f>IF(A148="",0,SUMIFS(Orders!$K$8:$K$5007,Orders!$A$8:$A$5007,"&gt;="&amp;$B$4,Orders!$A$8:$A$5007,"&lt;"&amp;$B$5,Orders!$C$8:$C$5007,$B$6,Orders!$D$8:$D$5007,A148))</f>
        <v/>
      </c>
      <c r="D148">
        <f>IF(A148="",0,SUMIFS(Orders!$N$8:$N$5007,Orders!$A$8:$A$5007,"&gt;="&amp;$B$4,Orders!$A$8:$A$5007,"&lt;"&amp;$B$5,Orders!$C$8:$C$5007,$B$6,Orders!$D$8:$D$5007,A148))</f>
        <v/>
      </c>
      <c r="E148">
        <f>IF(C148=0,0,D148/C148)</f>
        <v/>
      </c>
      <c r="F148">
        <f>IF(A148="",-1E+99,D148+ROW()/1E+6)</f>
        <v/>
      </c>
      <c r="G148">
        <f>IF(C148&lt;=0,9,E148+ROW()/1E+9)</f>
        <v/>
      </c>
    </row>
    <row r="149">
      <c r="A149">
        <f>Products!$A$97&amp;""</f>
        <v/>
      </c>
      <c r="B149">
        <f>Products!$B$97&amp;""</f>
        <v/>
      </c>
      <c r="C149">
        <f>IF(A149="",0,SUMIFS(Orders!$K$8:$K$5007,Orders!$A$8:$A$5007,"&gt;="&amp;$B$4,Orders!$A$8:$A$5007,"&lt;"&amp;$B$5,Orders!$C$8:$C$5007,$B$6,Orders!$D$8:$D$5007,A149))</f>
        <v/>
      </c>
      <c r="D149">
        <f>IF(A149="",0,SUMIFS(Orders!$N$8:$N$5007,Orders!$A$8:$A$5007,"&gt;="&amp;$B$4,Orders!$A$8:$A$5007,"&lt;"&amp;$B$5,Orders!$C$8:$C$5007,$B$6,Orders!$D$8:$D$5007,A149))</f>
        <v/>
      </c>
      <c r="E149">
        <f>IF(C149=0,0,D149/C149)</f>
        <v/>
      </c>
      <c r="F149">
        <f>IF(A149="",-1E+99,D149+ROW()/1E+6)</f>
        <v/>
      </c>
      <c r="G149">
        <f>IF(C149&lt;=0,9,E149+ROW()/1E+9)</f>
        <v/>
      </c>
    </row>
    <row r="150">
      <c r="A150">
        <f>Products!$A$98&amp;""</f>
        <v/>
      </c>
      <c r="B150">
        <f>Products!$B$98&amp;""</f>
        <v/>
      </c>
      <c r="C150">
        <f>IF(A150="",0,SUMIFS(Orders!$K$8:$K$5007,Orders!$A$8:$A$5007,"&gt;="&amp;$B$4,Orders!$A$8:$A$5007,"&lt;"&amp;$B$5,Orders!$C$8:$C$5007,$B$6,Orders!$D$8:$D$5007,A150))</f>
        <v/>
      </c>
      <c r="D150">
        <f>IF(A150="",0,SUMIFS(Orders!$N$8:$N$5007,Orders!$A$8:$A$5007,"&gt;="&amp;$B$4,Orders!$A$8:$A$5007,"&lt;"&amp;$B$5,Orders!$C$8:$C$5007,$B$6,Orders!$D$8:$D$5007,A150))</f>
        <v/>
      </c>
      <c r="E150">
        <f>IF(C150=0,0,D150/C150)</f>
        <v/>
      </c>
      <c r="F150">
        <f>IF(A150="",-1E+99,D150+ROW()/1E+6)</f>
        <v/>
      </c>
      <c r="G150">
        <f>IF(C150&lt;=0,9,E150+ROW()/1E+9)</f>
        <v/>
      </c>
    </row>
    <row r="151">
      <c r="A151">
        <f>Products!$A$99&amp;""</f>
        <v/>
      </c>
      <c r="B151">
        <f>Products!$B$99&amp;""</f>
        <v/>
      </c>
      <c r="C151">
        <f>IF(A151="",0,SUMIFS(Orders!$K$8:$K$5007,Orders!$A$8:$A$5007,"&gt;="&amp;$B$4,Orders!$A$8:$A$5007,"&lt;"&amp;$B$5,Orders!$C$8:$C$5007,$B$6,Orders!$D$8:$D$5007,A151))</f>
        <v/>
      </c>
      <c r="D151">
        <f>IF(A151="",0,SUMIFS(Orders!$N$8:$N$5007,Orders!$A$8:$A$5007,"&gt;="&amp;$B$4,Orders!$A$8:$A$5007,"&lt;"&amp;$B$5,Orders!$C$8:$C$5007,$B$6,Orders!$D$8:$D$5007,A151))</f>
        <v/>
      </c>
      <c r="E151">
        <f>IF(C151=0,0,D151/C151)</f>
        <v/>
      </c>
      <c r="F151">
        <f>IF(A151="",-1E+99,D151+ROW()/1E+6)</f>
        <v/>
      </c>
      <c r="G151">
        <f>IF(C151&lt;=0,9,E151+ROW()/1E+9)</f>
        <v/>
      </c>
    </row>
    <row r="152">
      <c r="A152">
        <f>Products!$A$100&amp;""</f>
        <v/>
      </c>
      <c r="B152">
        <f>Products!$B$100&amp;""</f>
        <v/>
      </c>
      <c r="C152">
        <f>IF(A152="",0,SUMIFS(Orders!$K$8:$K$5007,Orders!$A$8:$A$5007,"&gt;="&amp;$B$4,Orders!$A$8:$A$5007,"&lt;"&amp;$B$5,Orders!$C$8:$C$5007,$B$6,Orders!$D$8:$D$5007,A152))</f>
        <v/>
      </c>
      <c r="D152">
        <f>IF(A152="",0,SUMIFS(Orders!$N$8:$N$5007,Orders!$A$8:$A$5007,"&gt;="&amp;$B$4,Orders!$A$8:$A$5007,"&lt;"&amp;$B$5,Orders!$C$8:$C$5007,$B$6,Orders!$D$8:$D$5007,A152))</f>
        <v/>
      </c>
      <c r="E152">
        <f>IF(C152=0,0,D152/C152)</f>
        <v/>
      </c>
      <c r="F152">
        <f>IF(A152="",-1E+99,D152+ROW()/1E+6)</f>
        <v/>
      </c>
      <c r="G152">
        <f>IF(C152&lt;=0,9,E152+ROW()/1E+9)</f>
        <v/>
      </c>
    </row>
    <row r="153">
      <c r="A153">
        <f>Products!$A$101&amp;""</f>
        <v/>
      </c>
      <c r="B153">
        <f>Products!$B$101&amp;""</f>
        <v/>
      </c>
      <c r="C153">
        <f>IF(A153="",0,SUMIFS(Orders!$K$8:$K$5007,Orders!$A$8:$A$5007,"&gt;="&amp;$B$4,Orders!$A$8:$A$5007,"&lt;"&amp;$B$5,Orders!$C$8:$C$5007,$B$6,Orders!$D$8:$D$5007,A153))</f>
        <v/>
      </c>
      <c r="D153">
        <f>IF(A153="",0,SUMIFS(Orders!$N$8:$N$5007,Orders!$A$8:$A$5007,"&gt;="&amp;$B$4,Orders!$A$8:$A$5007,"&lt;"&amp;$B$5,Orders!$C$8:$C$5007,$B$6,Orders!$D$8:$D$5007,A153))</f>
        <v/>
      </c>
      <c r="E153">
        <f>IF(C153=0,0,D153/C153)</f>
        <v/>
      </c>
      <c r="F153">
        <f>IF(A153="",-1E+99,D153+ROW()/1E+6)</f>
        <v/>
      </c>
      <c r="G153">
        <f>IF(C153&lt;=0,9,E153+ROW()/1E+9)</f>
        <v/>
      </c>
    </row>
    <row r="154">
      <c r="A154">
        <f>Products!$A$102&amp;""</f>
        <v/>
      </c>
      <c r="B154">
        <f>Products!$B$102&amp;""</f>
        <v/>
      </c>
      <c r="C154">
        <f>IF(A154="",0,SUMIFS(Orders!$K$8:$K$5007,Orders!$A$8:$A$5007,"&gt;="&amp;$B$4,Orders!$A$8:$A$5007,"&lt;"&amp;$B$5,Orders!$C$8:$C$5007,$B$6,Orders!$D$8:$D$5007,A154))</f>
        <v/>
      </c>
      <c r="D154">
        <f>IF(A154="",0,SUMIFS(Orders!$N$8:$N$5007,Orders!$A$8:$A$5007,"&gt;="&amp;$B$4,Orders!$A$8:$A$5007,"&lt;"&amp;$B$5,Orders!$C$8:$C$5007,$B$6,Orders!$D$8:$D$5007,A154))</f>
        <v/>
      </c>
      <c r="E154">
        <f>IF(C154=0,0,D154/C154)</f>
        <v/>
      </c>
      <c r="F154">
        <f>IF(A154="",-1E+99,D154+ROW()/1E+6)</f>
        <v/>
      </c>
      <c r="G154">
        <f>IF(C154&lt;=0,9,E154+ROW()/1E+9)</f>
        <v/>
      </c>
    </row>
    <row r="155">
      <c r="A155">
        <f>Products!$A$103&amp;""</f>
        <v/>
      </c>
      <c r="B155">
        <f>Products!$B$103&amp;""</f>
        <v/>
      </c>
      <c r="C155">
        <f>IF(A155="",0,SUMIFS(Orders!$K$8:$K$5007,Orders!$A$8:$A$5007,"&gt;="&amp;$B$4,Orders!$A$8:$A$5007,"&lt;"&amp;$B$5,Orders!$C$8:$C$5007,$B$6,Orders!$D$8:$D$5007,A155))</f>
        <v/>
      </c>
      <c r="D155">
        <f>IF(A155="",0,SUMIFS(Orders!$N$8:$N$5007,Orders!$A$8:$A$5007,"&gt;="&amp;$B$4,Orders!$A$8:$A$5007,"&lt;"&amp;$B$5,Orders!$C$8:$C$5007,$B$6,Orders!$D$8:$D$5007,A155))</f>
        <v/>
      </c>
      <c r="E155">
        <f>IF(C155=0,0,D155/C155)</f>
        <v/>
      </c>
      <c r="F155">
        <f>IF(A155="",-1E+99,D155+ROW()/1E+6)</f>
        <v/>
      </c>
      <c r="G155">
        <f>IF(C155&lt;=0,9,E155+ROW()/1E+9)</f>
        <v/>
      </c>
    </row>
    <row r="156">
      <c r="A156">
        <f>Products!$A$104&amp;""</f>
        <v/>
      </c>
      <c r="B156">
        <f>Products!$B$104&amp;""</f>
        <v/>
      </c>
      <c r="C156">
        <f>IF(A156="",0,SUMIFS(Orders!$K$8:$K$5007,Orders!$A$8:$A$5007,"&gt;="&amp;$B$4,Orders!$A$8:$A$5007,"&lt;"&amp;$B$5,Orders!$C$8:$C$5007,$B$6,Orders!$D$8:$D$5007,A156))</f>
        <v/>
      </c>
      <c r="D156">
        <f>IF(A156="",0,SUMIFS(Orders!$N$8:$N$5007,Orders!$A$8:$A$5007,"&gt;="&amp;$B$4,Orders!$A$8:$A$5007,"&lt;"&amp;$B$5,Orders!$C$8:$C$5007,$B$6,Orders!$D$8:$D$5007,A156))</f>
        <v/>
      </c>
      <c r="E156">
        <f>IF(C156=0,0,D156/C156)</f>
        <v/>
      </c>
      <c r="F156">
        <f>IF(A156="",-1E+99,D156+ROW()/1E+6)</f>
        <v/>
      </c>
      <c r="G156">
        <f>IF(C156&lt;=0,9,E156+ROW()/1E+9)</f>
        <v/>
      </c>
    </row>
    <row r="157">
      <c r="A157">
        <f>Products!$A$105&amp;""</f>
        <v/>
      </c>
      <c r="B157">
        <f>Products!$B$105&amp;""</f>
        <v/>
      </c>
      <c r="C157">
        <f>IF(A157="",0,SUMIFS(Orders!$K$8:$K$5007,Orders!$A$8:$A$5007,"&gt;="&amp;$B$4,Orders!$A$8:$A$5007,"&lt;"&amp;$B$5,Orders!$C$8:$C$5007,$B$6,Orders!$D$8:$D$5007,A157))</f>
        <v/>
      </c>
      <c r="D157">
        <f>IF(A157="",0,SUMIFS(Orders!$N$8:$N$5007,Orders!$A$8:$A$5007,"&gt;="&amp;$B$4,Orders!$A$8:$A$5007,"&lt;"&amp;$B$5,Orders!$C$8:$C$5007,$B$6,Orders!$D$8:$D$5007,A157))</f>
        <v/>
      </c>
      <c r="E157">
        <f>IF(C157=0,0,D157/C157)</f>
        <v/>
      </c>
      <c r="F157">
        <f>IF(A157="",-1E+99,D157+ROW()/1E+6)</f>
        <v/>
      </c>
      <c r="G157">
        <f>IF(C157&lt;=0,9,E157+ROW()/1E+9)</f>
        <v/>
      </c>
    </row>
    <row r="158">
      <c r="A158">
        <f>Products!$A$106&amp;""</f>
        <v/>
      </c>
      <c r="B158">
        <f>Products!$B$106&amp;""</f>
        <v/>
      </c>
      <c r="C158">
        <f>IF(A158="",0,SUMIFS(Orders!$K$8:$K$5007,Orders!$A$8:$A$5007,"&gt;="&amp;$B$4,Orders!$A$8:$A$5007,"&lt;"&amp;$B$5,Orders!$C$8:$C$5007,$B$6,Orders!$D$8:$D$5007,A158))</f>
        <v/>
      </c>
      <c r="D158">
        <f>IF(A158="",0,SUMIFS(Orders!$N$8:$N$5007,Orders!$A$8:$A$5007,"&gt;="&amp;$B$4,Orders!$A$8:$A$5007,"&lt;"&amp;$B$5,Orders!$C$8:$C$5007,$B$6,Orders!$D$8:$D$5007,A158))</f>
        <v/>
      </c>
      <c r="E158">
        <f>IF(C158=0,0,D158/C158)</f>
        <v/>
      </c>
      <c r="F158">
        <f>IF(A158="",-1E+99,D158+ROW()/1E+6)</f>
        <v/>
      </c>
      <c r="G158">
        <f>IF(C158&lt;=0,9,E158+ROW()/1E+9)</f>
        <v/>
      </c>
    </row>
    <row r="159">
      <c r="A159">
        <f>Products!$A$107&amp;""</f>
        <v/>
      </c>
      <c r="B159">
        <f>Products!$B$107&amp;""</f>
        <v/>
      </c>
      <c r="C159">
        <f>IF(A159="",0,SUMIFS(Orders!$K$8:$K$5007,Orders!$A$8:$A$5007,"&gt;="&amp;$B$4,Orders!$A$8:$A$5007,"&lt;"&amp;$B$5,Orders!$C$8:$C$5007,$B$6,Orders!$D$8:$D$5007,A159))</f>
        <v/>
      </c>
      <c r="D159">
        <f>IF(A159="",0,SUMIFS(Orders!$N$8:$N$5007,Orders!$A$8:$A$5007,"&gt;="&amp;$B$4,Orders!$A$8:$A$5007,"&lt;"&amp;$B$5,Orders!$C$8:$C$5007,$B$6,Orders!$D$8:$D$5007,A159))</f>
        <v/>
      </c>
      <c r="E159">
        <f>IF(C159=0,0,D159/C159)</f>
        <v/>
      </c>
      <c r="F159">
        <f>IF(A159="",-1E+99,D159+ROW()/1E+6)</f>
        <v/>
      </c>
      <c r="G159">
        <f>IF(C159&lt;=0,9,E159+ROW()/1E+9)</f>
        <v/>
      </c>
    </row>
    <row r="160">
      <c r="A160">
        <f>Products!$A$108&amp;""</f>
        <v/>
      </c>
      <c r="B160">
        <f>Products!$B$108&amp;""</f>
        <v/>
      </c>
      <c r="C160">
        <f>IF(A160="",0,SUMIFS(Orders!$K$8:$K$5007,Orders!$A$8:$A$5007,"&gt;="&amp;$B$4,Orders!$A$8:$A$5007,"&lt;"&amp;$B$5,Orders!$C$8:$C$5007,$B$6,Orders!$D$8:$D$5007,A160))</f>
        <v/>
      </c>
      <c r="D160">
        <f>IF(A160="",0,SUMIFS(Orders!$N$8:$N$5007,Orders!$A$8:$A$5007,"&gt;="&amp;$B$4,Orders!$A$8:$A$5007,"&lt;"&amp;$B$5,Orders!$C$8:$C$5007,$B$6,Orders!$D$8:$D$5007,A160))</f>
        <v/>
      </c>
      <c r="E160">
        <f>IF(C160=0,0,D160/C160)</f>
        <v/>
      </c>
      <c r="F160">
        <f>IF(A160="",-1E+99,D160+ROW()/1E+6)</f>
        <v/>
      </c>
      <c r="G160">
        <f>IF(C160&lt;=0,9,E160+ROW()/1E+9)</f>
        <v/>
      </c>
    </row>
    <row r="161">
      <c r="A161">
        <f>Products!$A$109&amp;""</f>
        <v/>
      </c>
      <c r="B161">
        <f>Products!$B$109&amp;""</f>
        <v/>
      </c>
      <c r="C161">
        <f>IF(A161="",0,SUMIFS(Orders!$K$8:$K$5007,Orders!$A$8:$A$5007,"&gt;="&amp;$B$4,Orders!$A$8:$A$5007,"&lt;"&amp;$B$5,Orders!$C$8:$C$5007,$B$6,Orders!$D$8:$D$5007,A161))</f>
        <v/>
      </c>
      <c r="D161">
        <f>IF(A161="",0,SUMIFS(Orders!$N$8:$N$5007,Orders!$A$8:$A$5007,"&gt;="&amp;$B$4,Orders!$A$8:$A$5007,"&lt;"&amp;$B$5,Orders!$C$8:$C$5007,$B$6,Orders!$D$8:$D$5007,A161))</f>
        <v/>
      </c>
      <c r="E161">
        <f>IF(C161=0,0,D161/C161)</f>
        <v/>
      </c>
      <c r="F161">
        <f>IF(A161="",-1E+99,D161+ROW()/1E+6)</f>
        <v/>
      </c>
      <c r="G161">
        <f>IF(C161&lt;=0,9,E161+ROW()/1E+9)</f>
        <v/>
      </c>
    </row>
    <row r="162">
      <c r="A162">
        <f>Products!$A$110&amp;""</f>
        <v/>
      </c>
      <c r="B162">
        <f>Products!$B$110&amp;""</f>
        <v/>
      </c>
      <c r="C162">
        <f>IF(A162="",0,SUMIFS(Orders!$K$8:$K$5007,Orders!$A$8:$A$5007,"&gt;="&amp;$B$4,Orders!$A$8:$A$5007,"&lt;"&amp;$B$5,Orders!$C$8:$C$5007,$B$6,Orders!$D$8:$D$5007,A162))</f>
        <v/>
      </c>
      <c r="D162">
        <f>IF(A162="",0,SUMIFS(Orders!$N$8:$N$5007,Orders!$A$8:$A$5007,"&gt;="&amp;$B$4,Orders!$A$8:$A$5007,"&lt;"&amp;$B$5,Orders!$C$8:$C$5007,$B$6,Orders!$D$8:$D$5007,A162))</f>
        <v/>
      </c>
      <c r="E162">
        <f>IF(C162=0,0,D162/C162)</f>
        <v/>
      </c>
      <c r="F162">
        <f>IF(A162="",-1E+99,D162+ROW()/1E+6)</f>
        <v/>
      </c>
      <c r="G162">
        <f>IF(C162&lt;=0,9,E162+ROW()/1E+9)</f>
        <v/>
      </c>
    </row>
    <row r="163">
      <c r="A163">
        <f>Products!$A$111&amp;""</f>
        <v/>
      </c>
      <c r="B163">
        <f>Products!$B$111&amp;""</f>
        <v/>
      </c>
      <c r="C163">
        <f>IF(A163="",0,SUMIFS(Orders!$K$8:$K$5007,Orders!$A$8:$A$5007,"&gt;="&amp;$B$4,Orders!$A$8:$A$5007,"&lt;"&amp;$B$5,Orders!$C$8:$C$5007,$B$6,Orders!$D$8:$D$5007,A163))</f>
        <v/>
      </c>
      <c r="D163">
        <f>IF(A163="",0,SUMIFS(Orders!$N$8:$N$5007,Orders!$A$8:$A$5007,"&gt;="&amp;$B$4,Orders!$A$8:$A$5007,"&lt;"&amp;$B$5,Orders!$C$8:$C$5007,$B$6,Orders!$D$8:$D$5007,A163))</f>
        <v/>
      </c>
      <c r="E163">
        <f>IF(C163=0,0,D163/C163)</f>
        <v/>
      </c>
      <c r="F163">
        <f>IF(A163="",-1E+99,D163+ROW()/1E+6)</f>
        <v/>
      </c>
      <c r="G163">
        <f>IF(C163&lt;=0,9,E163+ROW()/1E+9)</f>
        <v/>
      </c>
    </row>
    <row r="164">
      <c r="A164">
        <f>Products!$A$112&amp;""</f>
        <v/>
      </c>
      <c r="B164">
        <f>Products!$B$112&amp;""</f>
        <v/>
      </c>
      <c r="C164">
        <f>IF(A164="",0,SUMIFS(Orders!$K$8:$K$5007,Orders!$A$8:$A$5007,"&gt;="&amp;$B$4,Orders!$A$8:$A$5007,"&lt;"&amp;$B$5,Orders!$C$8:$C$5007,$B$6,Orders!$D$8:$D$5007,A164))</f>
        <v/>
      </c>
      <c r="D164">
        <f>IF(A164="",0,SUMIFS(Orders!$N$8:$N$5007,Orders!$A$8:$A$5007,"&gt;="&amp;$B$4,Orders!$A$8:$A$5007,"&lt;"&amp;$B$5,Orders!$C$8:$C$5007,$B$6,Orders!$D$8:$D$5007,A164))</f>
        <v/>
      </c>
      <c r="E164">
        <f>IF(C164=0,0,D164/C164)</f>
        <v/>
      </c>
      <c r="F164">
        <f>IF(A164="",-1E+99,D164+ROW()/1E+6)</f>
        <v/>
      </c>
      <c r="G164">
        <f>IF(C164&lt;=0,9,E164+ROW()/1E+9)</f>
        <v/>
      </c>
    </row>
    <row r="165">
      <c r="A165">
        <f>Products!$A$113&amp;""</f>
        <v/>
      </c>
      <c r="B165">
        <f>Products!$B$113&amp;""</f>
        <v/>
      </c>
      <c r="C165">
        <f>IF(A165="",0,SUMIFS(Orders!$K$8:$K$5007,Orders!$A$8:$A$5007,"&gt;="&amp;$B$4,Orders!$A$8:$A$5007,"&lt;"&amp;$B$5,Orders!$C$8:$C$5007,$B$6,Orders!$D$8:$D$5007,A165))</f>
        <v/>
      </c>
      <c r="D165">
        <f>IF(A165="",0,SUMIFS(Orders!$N$8:$N$5007,Orders!$A$8:$A$5007,"&gt;="&amp;$B$4,Orders!$A$8:$A$5007,"&lt;"&amp;$B$5,Orders!$C$8:$C$5007,$B$6,Orders!$D$8:$D$5007,A165))</f>
        <v/>
      </c>
      <c r="E165">
        <f>IF(C165=0,0,D165/C165)</f>
        <v/>
      </c>
      <c r="F165">
        <f>IF(A165="",-1E+99,D165+ROW()/1E+6)</f>
        <v/>
      </c>
      <c r="G165">
        <f>IF(C165&lt;=0,9,E165+ROW()/1E+9)</f>
        <v/>
      </c>
    </row>
    <row r="166">
      <c r="A166">
        <f>Products!$A$114&amp;""</f>
        <v/>
      </c>
      <c r="B166">
        <f>Products!$B$114&amp;""</f>
        <v/>
      </c>
      <c r="C166">
        <f>IF(A166="",0,SUMIFS(Orders!$K$8:$K$5007,Orders!$A$8:$A$5007,"&gt;="&amp;$B$4,Orders!$A$8:$A$5007,"&lt;"&amp;$B$5,Orders!$C$8:$C$5007,$B$6,Orders!$D$8:$D$5007,A166))</f>
        <v/>
      </c>
      <c r="D166">
        <f>IF(A166="",0,SUMIFS(Orders!$N$8:$N$5007,Orders!$A$8:$A$5007,"&gt;="&amp;$B$4,Orders!$A$8:$A$5007,"&lt;"&amp;$B$5,Orders!$C$8:$C$5007,$B$6,Orders!$D$8:$D$5007,A166))</f>
        <v/>
      </c>
      <c r="E166">
        <f>IF(C166=0,0,D166/C166)</f>
        <v/>
      </c>
      <c r="F166">
        <f>IF(A166="",-1E+99,D166+ROW()/1E+6)</f>
        <v/>
      </c>
      <c r="G166">
        <f>IF(C166&lt;=0,9,E166+ROW()/1E+9)</f>
        <v/>
      </c>
    </row>
    <row r="167">
      <c r="A167">
        <f>Products!$A$115&amp;""</f>
        <v/>
      </c>
      <c r="B167">
        <f>Products!$B$115&amp;""</f>
        <v/>
      </c>
      <c r="C167">
        <f>IF(A167="",0,SUMIFS(Orders!$K$8:$K$5007,Orders!$A$8:$A$5007,"&gt;="&amp;$B$4,Orders!$A$8:$A$5007,"&lt;"&amp;$B$5,Orders!$C$8:$C$5007,$B$6,Orders!$D$8:$D$5007,A167))</f>
        <v/>
      </c>
      <c r="D167">
        <f>IF(A167="",0,SUMIFS(Orders!$N$8:$N$5007,Orders!$A$8:$A$5007,"&gt;="&amp;$B$4,Orders!$A$8:$A$5007,"&lt;"&amp;$B$5,Orders!$C$8:$C$5007,$B$6,Orders!$D$8:$D$5007,A167))</f>
        <v/>
      </c>
      <c r="E167">
        <f>IF(C167=0,0,D167/C167)</f>
        <v/>
      </c>
      <c r="F167">
        <f>IF(A167="",-1E+99,D167+ROW()/1E+6)</f>
        <v/>
      </c>
      <c r="G167">
        <f>IF(C167&lt;=0,9,E167+ROW()/1E+9)</f>
        <v/>
      </c>
    </row>
    <row r="168">
      <c r="A168">
        <f>Products!$A$116&amp;""</f>
        <v/>
      </c>
      <c r="B168">
        <f>Products!$B$116&amp;""</f>
        <v/>
      </c>
      <c r="C168">
        <f>IF(A168="",0,SUMIFS(Orders!$K$8:$K$5007,Orders!$A$8:$A$5007,"&gt;="&amp;$B$4,Orders!$A$8:$A$5007,"&lt;"&amp;$B$5,Orders!$C$8:$C$5007,$B$6,Orders!$D$8:$D$5007,A168))</f>
        <v/>
      </c>
      <c r="D168">
        <f>IF(A168="",0,SUMIFS(Orders!$N$8:$N$5007,Orders!$A$8:$A$5007,"&gt;="&amp;$B$4,Orders!$A$8:$A$5007,"&lt;"&amp;$B$5,Orders!$C$8:$C$5007,$B$6,Orders!$D$8:$D$5007,A168))</f>
        <v/>
      </c>
      <c r="E168">
        <f>IF(C168=0,0,D168/C168)</f>
        <v/>
      </c>
      <c r="F168">
        <f>IF(A168="",-1E+99,D168+ROW()/1E+6)</f>
        <v/>
      </c>
      <c r="G168">
        <f>IF(C168&lt;=0,9,E168+ROW()/1E+9)</f>
        <v/>
      </c>
    </row>
    <row r="169">
      <c r="A169">
        <f>Products!$A$117&amp;""</f>
        <v/>
      </c>
      <c r="B169">
        <f>Products!$B$117&amp;""</f>
        <v/>
      </c>
      <c r="C169">
        <f>IF(A169="",0,SUMIFS(Orders!$K$8:$K$5007,Orders!$A$8:$A$5007,"&gt;="&amp;$B$4,Orders!$A$8:$A$5007,"&lt;"&amp;$B$5,Orders!$C$8:$C$5007,$B$6,Orders!$D$8:$D$5007,A169))</f>
        <v/>
      </c>
      <c r="D169">
        <f>IF(A169="",0,SUMIFS(Orders!$N$8:$N$5007,Orders!$A$8:$A$5007,"&gt;="&amp;$B$4,Orders!$A$8:$A$5007,"&lt;"&amp;$B$5,Orders!$C$8:$C$5007,$B$6,Orders!$D$8:$D$5007,A169))</f>
        <v/>
      </c>
      <c r="E169">
        <f>IF(C169=0,0,D169/C169)</f>
        <v/>
      </c>
      <c r="F169">
        <f>IF(A169="",-1E+99,D169+ROW()/1E+6)</f>
        <v/>
      </c>
      <c r="G169">
        <f>IF(C169&lt;=0,9,E169+ROW()/1E+9)</f>
        <v/>
      </c>
    </row>
    <row r="170">
      <c r="A170">
        <f>Products!$A$118&amp;""</f>
        <v/>
      </c>
      <c r="B170">
        <f>Products!$B$118&amp;""</f>
        <v/>
      </c>
      <c r="C170">
        <f>IF(A170="",0,SUMIFS(Orders!$K$8:$K$5007,Orders!$A$8:$A$5007,"&gt;="&amp;$B$4,Orders!$A$8:$A$5007,"&lt;"&amp;$B$5,Orders!$C$8:$C$5007,$B$6,Orders!$D$8:$D$5007,A170))</f>
        <v/>
      </c>
      <c r="D170">
        <f>IF(A170="",0,SUMIFS(Orders!$N$8:$N$5007,Orders!$A$8:$A$5007,"&gt;="&amp;$B$4,Orders!$A$8:$A$5007,"&lt;"&amp;$B$5,Orders!$C$8:$C$5007,$B$6,Orders!$D$8:$D$5007,A170))</f>
        <v/>
      </c>
      <c r="E170">
        <f>IF(C170=0,0,D170/C170)</f>
        <v/>
      </c>
      <c r="F170">
        <f>IF(A170="",-1E+99,D170+ROW()/1E+6)</f>
        <v/>
      </c>
      <c r="G170">
        <f>IF(C170&lt;=0,9,E170+ROW()/1E+9)</f>
        <v/>
      </c>
    </row>
    <row r="171">
      <c r="A171">
        <f>Products!$A$119&amp;""</f>
        <v/>
      </c>
      <c r="B171">
        <f>Products!$B$119&amp;""</f>
        <v/>
      </c>
      <c r="C171">
        <f>IF(A171="",0,SUMIFS(Orders!$K$8:$K$5007,Orders!$A$8:$A$5007,"&gt;="&amp;$B$4,Orders!$A$8:$A$5007,"&lt;"&amp;$B$5,Orders!$C$8:$C$5007,$B$6,Orders!$D$8:$D$5007,A171))</f>
        <v/>
      </c>
      <c r="D171">
        <f>IF(A171="",0,SUMIFS(Orders!$N$8:$N$5007,Orders!$A$8:$A$5007,"&gt;="&amp;$B$4,Orders!$A$8:$A$5007,"&lt;"&amp;$B$5,Orders!$C$8:$C$5007,$B$6,Orders!$D$8:$D$5007,A171))</f>
        <v/>
      </c>
      <c r="E171">
        <f>IF(C171=0,0,D171/C171)</f>
        <v/>
      </c>
      <c r="F171">
        <f>IF(A171="",-1E+99,D171+ROW()/1E+6)</f>
        <v/>
      </c>
      <c r="G171">
        <f>IF(C171&lt;=0,9,E171+ROW()/1E+9)</f>
        <v/>
      </c>
    </row>
    <row r="172">
      <c r="A172">
        <f>Products!$A$120&amp;""</f>
        <v/>
      </c>
      <c r="B172">
        <f>Products!$B$120&amp;""</f>
        <v/>
      </c>
      <c r="C172">
        <f>IF(A172="",0,SUMIFS(Orders!$K$8:$K$5007,Orders!$A$8:$A$5007,"&gt;="&amp;$B$4,Orders!$A$8:$A$5007,"&lt;"&amp;$B$5,Orders!$C$8:$C$5007,$B$6,Orders!$D$8:$D$5007,A172))</f>
        <v/>
      </c>
      <c r="D172">
        <f>IF(A172="",0,SUMIFS(Orders!$N$8:$N$5007,Orders!$A$8:$A$5007,"&gt;="&amp;$B$4,Orders!$A$8:$A$5007,"&lt;"&amp;$B$5,Orders!$C$8:$C$5007,$B$6,Orders!$D$8:$D$5007,A172))</f>
        <v/>
      </c>
      <c r="E172">
        <f>IF(C172=0,0,D172/C172)</f>
        <v/>
      </c>
      <c r="F172">
        <f>IF(A172="",-1E+99,D172+ROW()/1E+6)</f>
        <v/>
      </c>
      <c r="G172">
        <f>IF(C172&lt;=0,9,E172+ROW()/1E+9)</f>
        <v/>
      </c>
    </row>
    <row r="173">
      <c r="A173">
        <f>Products!$A$121&amp;""</f>
        <v/>
      </c>
      <c r="B173">
        <f>Products!$B$121&amp;""</f>
        <v/>
      </c>
      <c r="C173">
        <f>IF(A173="",0,SUMIFS(Orders!$K$8:$K$5007,Orders!$A$8:$A$5007,"&gt;="&amp;$B$4,Orders!$A$8:$A$5007,"&lt;"&amp;$B$5,Orders!$C$8:$C$5007,$B$6,Orders!$D$8:$D$5007,A173))</f>
        <v/>
      </c>
      <c r="D173">
        <f>IF(A173="",0,SUMIFS(Orders!$N$8:$N$5007,Orders!$A$8:$A$5007,"&gt;="&amp;$B$4,Orders!$A$8:$A$5007,"&lt;"&amp;$B$5,Orders!$C$8:$C$5007,$B$6,Orders!$D$8:$D$5007,A173))</f>
        <v/>
      </c>
      <c r="E173">
        <f>IF(C173=0,0,D173/C173)</f>
        <v/>
      </c>
      <c r="F173">
        <f>IF(A173="",-1E+99,D173+ROW()/1E+6)</f>
        <v/>
      </c>
      <c r="G173">
        <f>IF(C173&lt;=0,9,E173+ROW()/1E+9)</f>
        <v/>
      </c>
    </row>
    <row r="174">
      <c r="A174">
        <f>Products!$A$122&amp;""</f>
        <v/>
      </c>
      <c r="B174">
        <f>Products!$B$122&amp;""</f>
        <v/>
      </c>
      <c r="C174">
        <f>IF(A174="",0,SUMIFS(Orders!$K$8:$K$5007,Orders!$A$8:$A$5007,"&gt;="&amp;$B$4,Orders!$A$8:$A$5007,"&lt;"&amp;$B$5,Orders!$C$8:$C$5007,$B$6,Orders!$D$8:$D$5007,A174))</f>
        <v/>
      </c>
      <c r="D174">
        <f>IF(A174="",0,SUMIFS(Orders!$N$8:$N$5007,Orders!$A$8:$A$5007,"&gt;="&amp;$B$4,Orders!$A$8:$A$5007,"&lt;"&amp;$B$5,Orders!$C$8:$C$5007,$B$6,Orders!$D$8:$D$5007,A174))</f>
        <v/>
      </c>
      <c r="E174">
        <f>IF(C174=0,0,D174/C174)</f>
        <v/>
      </c>
      <c r="F174">
        <f>IF(A174="",-1E+99,D174+ROW()/1E+6)</f>
        <v/>
      </c>
      <c r="G174">
        <f>IF(C174&lt;=0,9,E174+ROW()/1E+9)</f>
        <v/>
      </c>
    </row>
    <row r="175">
      <c r="A175">
        <f>Products!$A$123&amp;""</f>
        <v/>
      </c>
      <c r="B175">
        <f>Products!$B$123&amp;""</f>
        <v/>
      </c>
      <c r="C175">
        <f>IF(A175="",0,SUMIFS(Orders!$K$8:$K$5007,Orders!$A$8:$A$5007,"&gt;="&amp;$B$4,Orders!$A$8:$A$5007,"&lt;"&amp;$B$5,Orders!$C$8:$C$5007,$B$6,Orders!$D$8:$D$5007,A175))</f>
        <v/>
      </c>
      <c r="D175">
        <f>IF(A175="",0,SUMIFS(Orders!$N$8:$N$5007,Orders!$A$8:$A$5007,"&gt;="&amp;$B$4,Orders!$A$8:$A$5007,"&lt;"&amp;$B$5,Orders!$C$8:$C$5007,$B$6,Orders!$D$8:$D$5007,A175))</f>
        <v/>
      </c>
      <c r="E175">
        <f>IF(C175=0,0,D175/C175)</f>
        <v/>
      </c>
      <c r="F175">
        <f>IF(A175="",-1E+99,D175+ROW()/1E+6)</f>
        <v/>
      </c>
      <c r="G175">
        <f>IF(C175&lt;=0,9,E175+ROW()/1E+9)</f>
        <v/>
      </c>
    </row>
    <row r="176">
      <c r="A176">
        <f>Products!$A$124&amp;""</f>
        <v/>
      </c>
      <c r="B176">
        <f>Products!$B$124&amp;""</f>
        <v/>
      </c>
      <c r="C176">
        <f>IF(A176="",0,SUMIFS(Orders!$K$8:$K$5007,Orders!$A$8:$A$5007,"&gt;="&amp;$B$4,Orders!$A$8:$A$5007,"&lt;"&amp;$B$5,Orders!$C$8:$C$5007,$B$6,Orders!$D$8:$D$5007,A176))</f>
        <v/>
      </c>
      <c r="D176">
        <f>IF(A176="",0,SUMIFS(Orders!$N$8:$N$5007,Orders!$A$8:$A$5007,"&gt;="&amp;$B$4,Orders!$A$8:$A$5007,"&lt;"&amp;$B$5,Orders!$C$8:$C$5007,$B$6,Orders!$D$8:$D$5007,A176))</f>
        <v/>
      </c>
      <c r="E176">
        <f>IF(C176=0,0,D176/C176)</f>
        <v/>
      </c>
      <c r="F176">
        <f>IF(A176="",-1E+99,D176+ROW()/1E+6)</f>
        <v/>
      </c>
      <c r="G176">
        <f>IF(C176&lt;=0,9,E176+ROW()/1E+9)</f>
        <v/>
      </c>
    </row>
    <row r="177">
      <c r="A177">
        <f>Products!$A$125&amp;""</f>
        <v/>
      </c>
      <c r="B177">
        <f>Products!$B$125&amp;""</f>
        <v/>
      </c>
      <c r="C177">
        <f>IF(A177="",0,SUMIFS(Orders!$K$8:$K$5007,Orders!$A$8:$A$5007,"&gt;="&amp;$B$4,Orders!$A$8:$A$5007,"&lt;"&amp;$B$5,Orders!$C$8:$C$5007,$B$6,Orders!$D$8:$D$5007,A177))</f>
        <v/>
      </c>
      <c r="D177">
        <f>IF(A177="",0,SUMIFS(Orders!$N$8:$N$5007,Orders!$A$8:$A$5007,"&gt;="&amp;$B$4,Orders!$A$8:$A$5007,"&lt;"&amp;$B$5,Orders!$C$8:$C$5007,$B$6,Orders!$D$8:$D$5007,A177))</f>
        <v/>
      </c>
      <c r="E177">
        <f>IF(C177=0,0,D177/C177)</f>
        <v/>
      </c>
      <c r="F177">
        <f>IF(A177="",-1E+99,D177+ROW()/1E+6)</f>
        <v/>
      </c>
      <c r="G177">
        <f>IF(C177&lt;=0,9,E177+ROW()/1E+9)</f>
        <v/>
      </c>
    </row>
    <row r="178">
      <c r="A178">
        <f>Products!$A$126&amp;""</f>
        <v/>
      </c>
      <c r="B178">
        <f>Products!$B$126&amp;""</f>
        <v/>
      </c>
      <c r="C178">
        <f>IF(A178="",0,SUMIFS(Orders!$K$8:$K$5007,Orders!$A$8:$A$5007,"&gt;="&amp;$B$4,Orders!$A$8:$A$5007,"&lt;"&amp;$B$5,Orders!$C$8:$C$5007,$B$6,Orders!$D$8:$D$5007,A178))</f>
        <v/>
      </c>
      <c r="D178">
        <f>IF(A178="",0,SUMIFS(Orders!$N$8:$N$5007,Orders!$A$8:$A$5007,"&gt;="&amp;$B$4,Orders!$A$8:$A$5007,"&lt;"&amp;$B$5,Orders!$C$8:$C$5007,$B$6,Orders!$D$8:$D$5007,A178))</f>
        <v/>
      </c>
      <c r="E178">
        <f>IF(C178=0,0,D178/C178)</f>
        <v/>
      </c>
      <c r="F178">
        <f>IF(A178="",-1E+99,D178+ROW()/1E+6)</f>
        <v/>
      </c>
      <c r="G178">
        <f>IF(C178&lt;=0,9,E178+ROW()/1E+9)</f>
        <v/>
      </c>
    </row>
    <row r="179">
      <c r="A179">
        <f>Products!$A$127&amp;""</f>
        <v/>
      </c>
      <c r="B179">
        <f>Products!$B$127&amp;""</f>
        <v/>
      </c>
      <c r="C179">
        <f>IF(A179="",0,SUMIFS(Orders!$K$8:$K$5007,Orders!$A$8:$A$5007,"&gt;="&amp;$B$4,Orders!$A$8:$A$5007,"&lt;"&amp;$B$5,Orders!$C$8:$C$5007,$B$6,Orders!$D$8:$D$5007,A179))</f>
        <v/>
      </c>
      <c r="D179">
        <f>IF(A179="",0,SUMIFS(Orders!$N$8:$N$5007,Orders!$A$8:$A$5007,"&gt;="&amp;$B$4,Orders!$A$8:$A$5007,"&lt;"&amp;$B$5,Orders!$C$8:$C$5007,$B$6,Orders!$D$8:$D$5007,A179))</f>
        <v/>
      </c>
      <c r="E179">
        <f>IF(C179=0,0,D179/C179)</f>
        <v/>
      </c>
      <c r="F179">
        <f>IF(A179="",-1E+99,D179+ROW()/1E+6)</f>
        <v/>
      </c>
      <c r="G179">
        <f>IF(C179&lt;=0,9,E179+ROW()/1E+9)</f>
        <v/>
      </c>
    </row>
    <row r="180">
      <c r="A180">
        <f>Products!$A$128&amp;""</f>
        <v/>
      </c>
      <c r="B180">
        <f>Products!$B$128&amp;""</f>
        <v/>
      </c>
      <c r="C180">
        <f>IF(A180="",0,SUMIFS(Orders!$K$8:$K$5007,Orders!$A$8:$A$5007,"&gt;="&amp;$B$4,Orders!$A$8:$A$5007,"&lt;"&amp;$B$5,Orders!$C$8:$C$5007,$B$6,Orders!$D$8:$D$5007,A180))</f>
        <v/>
      </c>
      <c r="D180">
        <f>IF(A180="",0,SUMIFS(Orders!$N$8:$N$5007,Orders!$A$8:$A$5007,"&gt;="&amp;$B$4,Orders!$A$8:$A$5007,"&lt;"&amp;$B$5,Orders!$C$8:$C$5007,$B$6,Orders!$D$8:$D$5007,A180))</f>
        <v/>
      </c>
      <c r="E180">
        <f>IF(C180=0,0,D180/C180)</f>
        <v/>
      </c>
      <c r="F180">
        <f>IF(A180="",-1E+99,D180+ROW()/1E+6)</f>
        <v/>
      </c>
      <c r="G180">
        <f>IF(C180&lt;=0,9,E180+ROW()/1E+9)</f>
        <v/>
      </c>
    </row>
    <row r="181">
      <c r="A181">
        <f>Products!$A$129&amp;""</f>
        <v/>
      </c>
      <c r="B181">
        <f>Products!$B$129&amp;""</f>
        <v/>
      </c>
      <c r="C181">
        <f>IF(A181="",0,SUMIFS(Orders!$K$8:$K$5007,Orders!$A$8:$A$5007,"&gt;="&amp;$B$4,Orders!$A$8:$A$5007,"&lt;"&amp;$B$5,Orders!$C$8:$C$5007,$B$6,Orders!$D$8:$D$5007,A181))</f>
        <v/>
      </c>
      <c r="D181">
        <f>IF(A181="",0,SUMIFS(Orders!$N$8:$N$5007,Orders!$A$8:$A$5007,"&gt;="&amp;$B$4,Orders!$A$8:$A$5007,"&lt;"&amp;$B$5,Orders!$C$8:$C$5007,$B$6,Orders!$D$8:$D$5007,A181))</f>
        <v/>
      </c>
      <c r="E181">
        <f>IF(C181=0,0,D181/C181)</f>
        <v/>
      </c>
      <c r="F181">
        <f>IF(A181="",-1E+99,D181+ROW()/1E+6)</f>
        <v/>
      </c>
      <c r="G181">
        <f>IF(C181&lt;=0,9,E181+ROW()/1E+9)</f>
        <v/>
      </c>
    </row>
    <row r="182">
      <c r="A182">
        <f>Products!$A$130&amp;""</f>
        <v/>
      </c>
      <c r="B182">
        <f>Products!$B$130&amp;""</f>
        <v/>
      </c>
      <c r="C182">
        <f>IF(A182="",0,SUMIFS(Orders!$K$8:$K$5007,Orders!$A$8:$A$5007,"&gt;="&amp;$B$4,Orders!$A$8:$A$5007,"&lt;"&amp;$B$5,Orders!$C$8:$C$5007,$B$6,Orders!$D$8:$D$5007,A182))</f>
        <v/>
      </c>
      <c r="D182">
        <f>IF(A182="",0,SUMIFS(Orders!$N$8:$N$5007,Orders!$A$8:$A$5007,"&gt;="&amp;$B$4,Orders!$A$8:$A$5007,"&lt;"&amp;$B$5,Orders!$C$8:$C$5007,$B$6,Orders!$D$8:$D$5007,A182))</f>
        <v/>
      </c>
      <c r="E182">
        <f>IF(C182=0,0,D182/C182)</f>
        <v/>
      </c>
      <c r="F182">
        <f>IF(A182="",-1E+99,D182+ROW()/1E+6)</f>
        <v/>
      </c>
      <c r="G182">
        <f>IF(C182&lt;=0,9,E182+ROW()/1E+9)</f>
        <v/>
      </c>
    </row>
    <row r="183">
      <c r="A183">
        <f>Products!$A$131&amp;""</f>
        <v/>
      </c>
      <c r="B183">
        <f>Products!$B$131&amp;""</f>
        <v/>
      </c>
      <c r="C183">
        <f>IF(A183="",0,SUMIFS(Orders!$K$8:$K$5007,Orders!$A$8:$A$5007,"&gt;="&amp;$B$4,Orders!$A$8:$A$5007,"&lt;"&amp;$B$5,Orders!$C$8:$C$5007,$B$6,Orders!$D$8:$D$5007,A183))</f>
        <v/>
      </c>
      <c r="D183">
        <f>IF(A183="",0,SUMIFS(Orders!$N$8:$N$5007,Orders!$A$8:$A$5007,"&gt;="&amp;$B$4,Orders!$A$8:$A$5007,"&lt;"&amp;$B$5,Orders!$C$8:$C$5007,$B$6,Orders!$D$8:$D$5007,A183))</f>
        <v/>
      </c>
      <c r="E183">
        <f>IF(C183=0,0,D183/C183)</f>
        <v/>
      </c>
      <c r="F183">
        <f>IF(A183="",-1E+99,D183+ROW()/1E+6)</f>
        <v/>
      </c>
      <c r="G183">
        <f>IF(C183&lt;=0,9,E183+ROW()/1E+9)</f>
        <v/>
      </c>
    </row>
    <row r="184">
      <c r="A184">
        <f>Products!$A$132&amp;""</f>
        <v/>
      </c>
      <c r="B184">
        <f>Products!$B$132&amp;""</f>
        <v/>
      </c>
      <c r="C184">
        <f>IF(A184="",0,SUMIFS(Orders!$K$8:$K$5007,Orders!$A$8:$A$5007,"&gt;="&amp;$B$4,Orders!$A$8:$A$5007,"&lt;"&amp;$B$5,Orders!$C$8:$C$5007,$B$6,Orders!$D$8:$D$5007,A184))</f>
        <v/>
      </c>
      <c r="D184">
        <f>IF(A184="",0,SUMIFS(Orders!$N$8:$N$5007,Orders!$A$8:$A$5007,"&gt;="&amp;$B$4,Orders!$A$8:$A$5007,"&lt;"&amp;$B$5,Orders!$C$8:$C$5007,$B$6,Orders!$D$8:$D$5007,A184))</f>
        <v/>
      </c>
      <c r="E184">
        <f>IF(C184=0,0,D184/C184)</f>
        <v/>
      </c>
      <c r="F184">
        <f>IF(A184="",-1E+99,D184+ROW()/1E+6)</f>
        <v/>
      </c>
      <c r="G184">
        <f>IF(C184&lt;=0,9,E184+ROW()/1E+9)</f>
        <v/>
      </c>
    </row>
    <row r="185">
      <c r="A185">
        <f>Products!$A$133&amp;""</f>
        <v/>
      </c>
      <c r="B185">
        <f>Products!$B$133&amp;""</f>
        <v/>
      </c>
      <c r="C185">
        <f>IF(A185="",0,SUMIFS(Orders!$K$8:$K$5007,Orders!$A$8:$A$5007,"&gt;="&amp;$B$4,Orders!$A$8:$A$5007,"&lt;"&amp;$B$5,Orders!$C$8:$C$5007,$B$6,Orders!$D$8:$D$5007,A185))</f>
        <v/>
      </c>
      <c r="D185">
        <f>IF(A185="",0,SUMIFS(Orders!$N$8:$N$5007,Orders!$A$8:$A$5007,"&gt;="&amp;$B$4,Orders!$A$8:$A$5007,"&lt;"&amp;$B$5,Orders!$C$8:$C$5007,$B$6,Orders!$D$8:$D$5007,A185))</f>
        <v/>
      </c>
      <c r="E185">
        <f>IF(C185=0,0,D185/C185)</f>
        <v/>
      </c>
      <c r="F185">
        <f>IF(A185="",-1E+99,D185+ROW()/1E+6)</f>
        <v/>
      </c>
      <c r="G185">
        <f>IF(C185&lt;=0,9,E185+ROW()/1E+9)</f>
        <v/>
      </c>
    </row>
    <row r="186">
      <c r="A186">
        <f>Products!$A$134&amp;""</f>
        <v/>
      </c>
      <c r="B186">
        <f>Products!$B$134&amp;""</f>
        <v/>
      </c>
      <c r="C186">
        <f>IF(A186="",0,SUMIFS(Orders!$K$8:$K$5007,Orders!$A$8:$A$5007,"&gt;="&amp;$B$4,Orders!$A$8:$A$5007,"&lt;"&amp;$B$5,Orders!$C$8:$C$5007,$B$6,Orders!$D$8:$D$5007,A186))</f>
        <v/>
      </c>
      <c r="D186">
        <f>IF(A186="",0,SUMIFS(Orders!$N$8:$N$5007,Orders!$A$8:$A$5007,"&gt;="&amp;$B$4,Orders!$A$8:$A$5007,"&lt;"&amp;$B$5,Orders!$C$8:$C$5007,$B$6,Orders!$D$8:$D$5007,A186))</f>
        <v/>
      </c>
      <c r="E186">
        <f>IF(C186=0,0,D186/C186)</f>
        <v/>
      </c>
      <c r="F186">
        <f>IF(A186="",-1E+99,D186+ROW()/1E+6)</f>
        <v/>
      </c>
      <c r="G186">
        <f>IF(C186&lt;=0,9,E186+ROW()/1E+9)</f>
        <v/>
      </c>
    </row>
    <row r="187">
      <c r="A187">
        <f>Products!$A$135&amp;""</f>
        <v/>
      </c>
      <c r="B187">
        <f>Products!$B$135&amp;""</f>
        <v/>
      </c>
      <c r="C187">
        <f>IF(A187="",0,SUMIFS(Orders!$K$8:$K$5007,Orders!$A$8:$A$5007,"&gt;="&amp;$B$4,Orders!$A$8:$A$5007,"&lt;"&amp;$B$5,Orders!$C$8:$C$5007,$B$6,Orders!$D$8:$D$5007,A187))</f>
        <v/>
      </c>
      <c r="D187">
        <f>IF(A187="",0,SUMIFS(Orders!$N$8:$N$5007,Orders!$A$8:$A$5007,"&gt;="&amp;$B$4,Orders!$A$8:$A$5007,"&lt;"&amp;$B$5,Orders!$C$8:$C$5007,$B$6,Orders!$D$8:$D$5007,A187))</f>
        <v/>
      </c>
      <c r="E187">
        <f>IF(C187=0,0,D187/C187)</f>
        <v/>
      </c>
      <c r="F187">
        <f>IF(A187="",-1E+99,D187+ROW()/1E+6)</f>
        <v/>
      </c>
      <c r="G187">
        <f>IF(C187&lt;=0,9,E187+ROW()/1E+9)</f>
        <v/>
      </c>
    </row>
    <row r="188">
      <c r="A188">
        <f>Products!$A$136&amp;""</f>
        <v/>
      </c>
      <c r="B188">
        <f>Products!$B$136&amp;""</f>
        <v/>
      </c>
      <c r="C188">
        <f>IF(A188="",0,SUMIFS(Orders!$K$8:$K$5007,Orders!$A$8:$A$5007,"&gt;="&amp;$B$4,Orders!$A$8:$A$5007,"&lt;"&amp;$B$5,Orders!$C$8:$C$5007,$B$6,Orders!$D$8:$D$5007,A188))</f>
        <v/>
      </c>
      <c r="D188">
        <f>IF(A188="",0,SUMIFS(Orders!$N$8:$N$5007,Orders!$A$8:$A$5007,"&gt;="&amp;$B$4,Orders!$A$8:$A$5007,"&lt;"&amp;$B$5,Orders!$C$8:$C$5007,$B$6,Orders!$D$8:$D$5007,A188))</f>
        <v/>
      </c>
      <c r="E188">
        <f>IF(C188=0,0,D188/C188)</f>
        <v/>
      </c>
      <c r="F188">
        <f>IF(A188="",-1E+99,D188+ROW()/1E+6)</f>
        <v/>
      </c>
      <c r="G188">
        <f>IF(C188&lt;=0,9,E188+ROW()/1E+9)</f>
        <v/>
      </c>
    </row>
    <row r="189">
      <c r="A189">
        <f>Products!$A$137&amp;""</f>
        <v/>
      </c>
      <c r="B189">
        <f>Products!$B$137&amp;""</f>
        <v/>
      </c>
      <c r="C189">
        <f>IF(A189="",0,SUMIFS(Orders!$K$8:$K$5007,Orders!$A$8:$A$5007,"&gt;="&amp;$B$4,Orders!$A$8:$A$5007,"&lt;"&amp;$B$5,Orders!$C$8:$C$5007,$B$6,Orders!$D$8:$D$5007,A189))</f>
        <v/>
      </c>
      <c r="D189">
        <f>IF(A189="",0,SUMIFS(Orders!$N$8:$N$5007,Orders!$A$8:$A$5007,"&gt;="&amp;$B$4,Orders!$A$8:$A$5007,"&lt;"&amp;$B$5,Orders!$C$8:$C$5007,$B$6,Orders!$D$8:$D$5007,A189))</f>
        <v/>
      </c>
      <c r="E189">
        <f>IF(C189=0,0,D189/C189)</f>
        <v/>
      </c>
      <c r="F189">
        <f>IF(A189="",-1E+99,D189+ROW()/1E+6)</f>
        <v/>
      </c>
      <c r="G189">
        <f>IF(C189&lt;=0,9,E189+ROW()/1E+9)</f>
        <v/>
      </c>
    </row>
    <row r="190">
      <c r="A190">
        <f>Products!$A$138&amp;""</f>
        <v/>
      </c>
      <c r="B190">
        <f>Products!$B$138&amp;""</f>
        <v/>
      </c>
      <c r="C190">
        <f>IF(A190="",0,SUMIFS(Orders!$K$8:$K$5007,Orders!$A$8:$A$5007,"&gt;="&amp;$B$4,Orders!$A$8:$A$5007,"&lt;"&amp;$B$5,Orders!$C$8:$C$5007,$B$6,Orders!$D$8:$D$5007,A190))</f>
        <v/>
      </c>
      <c r="D190">
        <f>IF(A190="",0,SUMIFS(Orders!$N$8:$N$5007,Orders!$A$8:$A$5007,"&gt;="&amp;$B$4,Orders!$A$8:$A$5007,"&lt;"&amp;$B$5,Orders!$C$8:$C$5007,$B$6,Orders!$D$8:$D$5007,A190))</f>
        <v/>
      </c>
      <c r="E190">
        <f>IF(C190=0,0,D190/C190)</f>
        <v/>
      </c>
      <c r="F190">
        <f>IF(A190="",-1E+99,D190+ROW()/1E+6)</f>
        <v/>
      </c>
      <c r="G190">
        <f>IF(C190&lt;=0,9,E190+ROW()/1E+9)</f>
        <v/>
      </c>
    </row>
    <row r="191">
      <c r="A191">
        <f>Products!$A$139&amp;""</f>
        <v/>
      </c>
      <c r="B191">
        <f>Products!$B$139&amp;""</f>
        <v/>
      </c>
      <c r="C191">
        <f>IF(A191="",0,SUMIFS(Orders!$K$8:$K$5007,Orders!$A$8:$A$5007,"&gt;="&amp;$B$4,Orders!$A$8:$A$5007,"&lt;"&amp;$B$5,Orders!$C$8:$C$5007,$B$6,Orders!$D$8:$D$5007,A191))</f>
        <v/>
      </c>
      <c r="D191">
        <f>IF(A191="",0,SUMIFS(Orders!$N$8:$N$5007,Orders!$A$8:$A$5007,"&gt;="&amp;$B$4,Orders!$A$8:$A$5007,"&lt;"&amp;$B$5,Orders!$C$8:$C$5007,$B$6,Orders!$D$8:$D$5007,A191))</f>
        <v/>
      </c>
      <c r="E191">
        <f>IF(C191=0,0,D191/C191)</f>
        <v/>
      </c>
      <c r="F191">
        <f>IF(A191="",-1E+99,D191+ROW()/1E+6)</f>
        <v/>
      </c>
      <c r="G191">
        <f>IF(C191&lt;=0,9,E191+ROW()/1E+9)</f>
        <v/>
      </c>
    </row>
    <row r="192">
      <c r="A192">
        <f>Products!$A$140&amp;""</f>
        <v/>
      </c>
      <c r="B192">
        <f>Products!$B$140&amp;""</f>
        <v/>
      </c>
      <c r="C192">
        <f>IF(A192="",0,SUMIFS(Orders!$K$8:$K$5007,Orders!$A$8:$A$5007,"&gt;="&amp;$B$4,Orders!$A$8:$A$5007,"&lt;"&amp;$B$5,Orders!$C$8:$C$5007,$B$6,Orders!$D$8:$D$5007,A192))</f>
        <v/>
      </c>
      <c r="D192">
        <f>IF(A192="",0,SUMIFS(Orders!$N$8:$N$5007,Orders!$A$8:$A$5007,"&gt;="&amp;$B$4,Orders!$A$8:$A$5007,"&lt;"&amp;$B$5,Orders!$C$8:$C$5007,$B$6,Orders!$D$8:$D$5007,A192))</f>
        <v/>
      </c>
      <c r="E192">
        <f>IF(C192=0,0,D192/C192)</f>
        <v/>
      </c>
      <c r="F192">
        <f>IF(A192="",-1E+99,D192+ROW()/1E+6)</f>
        <v/>
      </c>
      <c r="G192">
        <f>IF(C192&lt;=0,9,E192+ROW()/1E+9)</f>
        <v/>
      </c>
    </row>
    <row r="193">
      <c r="A193">
        <f>Products!$A$141&amp;""</f>
        <v/>
      </c>
      <c r="B193">
        <f>Products!$B$141&amp;""</f>
        <v/>
      </c>
      <c r="C193">
        <f>IF(A193="",0,SUMIFS(Orders!$K$8:$K$5007,Orders!$A$8:$A$5007,"&gt;="&amp;$B$4,Orders!$A$8:$A$5007,"&lt;"&amp;$B$5,Orders!$C$8:$C$5007,$B$6,Orders!$D$8:$D$5007,A193))</f>
        <v/>
      </c>
      <c r="D193">
        <f>IF(A193="",0,SUMIFS(Orders!$N$8:$N$5007,Orders!$A$8:$A$5007,"&gt;="&amp;$B$4,Orders!$A$8:$A$5007,"&lt;"&amp;$B$5,Orders!$C$8:$C$5007,$B$6,Orders!$D$8:$D$5007,A193))</f>
        <v/>
      </c>
      <c r="E193">
        <f>IF(C193=0,0,D193/C193)</f>
        <v/>
      </c>
      <c r="F193">
        <f>IF(A193="",-1E+99,D193+ROW()/1E+6)</f>
        <v/>
      </c>
      <c r="G193">
        <f>IF(C193&lt;=0,9,E193+ROW()/1E+9)</f>
        <v/>
      </c>
    </row>
    <row r="194">
      <c r="A194">
        <f>Products!$A$142&amp;""</f>
        <v/>
      </c>
      <c r="B194">
        <f>Products!$B$142&amp;""</f>
        <v/>
      </c>
      <c r="C194">
        <f>IF(A194="",0,SUMIFS(Orders!$K$8:$K$5007,Orders!$A$8:$A$5007,"&gt;="&amp;$B$4,Orders!$A$8:$A$5007,"&lt;"&amp;$B$5,Orders!$C$8:$C$5007,$B$6,Orders!$D$8:$D$5007,A194))</f>
        <v/>
      </c>
      <c r="D194">
        <f>IF(A194="",0,SUMIFS(Orders!$N$8:$N$5007,Orders!$A$8:$A$5007,"&gt;="&amp;$B$4,Orders!$A$8:$A$5007,"&lt;"&amp;$B$5,Orders!$C$8:$C$5007,$B$6,Orders!$D$8:$D$5007,A194))</f>
        <v/>
      </c>
      <c r="E194">
        <f>IF(C194=0,0,D194/C194)</f>
        <v/>
      </c>
      <c r="F194">
        <f>IF(A194="",-1E+99,D194+ROW()/1E+6)</f>
        <v/>
      </c>
      <c r="G194">
        <f>IF(C194&lt;=0,9,E194+ROW()/1E+9)</f>
        <v/>
      </c>
    </row>
    <row r="195">
      <c r="A195">
        <f>Products!$A$143&amp;""</f>
        <v/>
      </c>
      <c r="B195">
        <f>Products!$B$143&amp;""</f>
        <v/>
      </c>
      <c r="C195">
        <f>IF(A195="",0,SUMIFS(Orders!$K$8:$K$5007,Orders!$A$8:$A$5007,"&gt;="&amp;$B$4,Orders!$A$8:$A$5007,"&lt;"&amp;$B$5,Orders!$C$8:$C$5007,$B$6,Orders!$D$8:$D$5007,A195))</f>
        <v/>
      </c>
      <c r="D195">
        <f>IF(A195="",0,SUMIFS(Orders!$N$8:$N$5007,Orders!$A$8:$A$5007,"&gt;="&amp;$B$4,Orders!$A$8:$A$5007,"&lt;"&amp;$B$5,Orders!$C$8:$C$5007,$B$6,Orders!$D$8:$D$5007,A195))</f>
        <v/>
      </c>
      <c r="E195">
        <f>IF(C195=0,0,D195/C195)</f>
        <v/>
      </c>
      <c r="F195">
        <f>IF(A195="",-1E+99,D195+ROW()/1E+6)</f>
        <v/>
      </c>
      <c r="G195">
        <f>IF(C195&lt;=0,9,E195+ROW()/1E+9)</f>
        <v/>
      </c>
    </row>
    <row r="196">
      <c r="A196">
        <f>Products!$A$144&amp;""</f>
        <v/>
      </c>
      <c r="B196">
        <f>Products!$B$144&amp;""</f>
        <v/>
      </c>
      <c r="C196">
        <f>IF(A196="",0,SUMIFS(Orders!$K$8:$K$5007,Orders!$A$8:$A$5007,"&gt;="&amp;$B$4,Orders!$A$8:$A$5007,"&lt;"&amp;$B$5,Orders!$C$8:$C$5007,$B$6,Orders!$D$8:$D$5007,A196))</f>
        <v/>
      </c>
      <c r="D196">
        <f>IF(A196="",0,SUMIFS(Orders!$N$8:$N$5007,Orders!$A$8:$A$5007,"&gt;="&amp;$B$4,Orders!$A$8:$A$5007,"&lt;"&amp;$B$5,Orders!$C$8:$C$5007,$B$6,Orders!$D$8:$D$5007,A196))</f>
        <v/>
      </c>
      <c r="E196">
        <f>IF(C196=0,0,D196/C196)</f>
        <v/>
      </c>
      <c r="F196">
        <f>IF(A196="",-1E+99,D196+ROW()/1E+6)</f>
        <v/>
      </c>
      <c r="G196">
        <f>IF(C196&lt;=0,9,E196+ROW()/1E+9)</f>
        <v/>
      </c>
    </row>
    <row r="197">
      <c r="A197">
        <f>Products!$A$145&amp;""</f>
        <v/>
      </c>
      <c r="B197">
        <f>Products!$B$145&amp;""</f>
        <v/>
      </c>
      <c r="C197">
        <f>IF(A197="",0,SUMIFS(Orders!$K$8:$K$5007,Orders!$A$8:$A$5007,"&gt;="&amp;$B$4,Orders!$A$8:$A$5007,"&lt;"&amp;$B$5,Orders!$C$8:$C$5007,$B$6,Orders!$D$8:$D$5007,A197))</f>
        <v/>
      </c>
      <c r="D197">
        <f>IF(A197="",0,SUMIFS(Orders!$N$8:$N$5007,Orders!$A$8:$A$5007,"&gt;="&amp;$B$4,Orders!$A$8:$A$5007,"&lt;"&amp;$B$5,Orders!$C$8:$C$5007,$B$6,Orders!$D$8:$D$5007,A197))</f>
        <v/>
      </c>
      <c r="E197">
        <f>IF(C197=0,0,D197/C197)</f>
        <v/>
      </c>
      <c r="F197">
        <f>IF(A197="",-1E+99,D197+ROW()/1E+6)</f>
        <v/>
      </c>
      <c r="G197">
        <f>IF(C197&lt;=0,9,E197+ROW()/1E+9)</f>
        <v/>
      </c>
    </row>
    <row r="198">
      <c r="A198">
        <f>Products!$A$146&amp;""</f>
        <v/>
      </c>
      <c r="B198">
        <f>Products!$B$146&amp;""</f>
        <v/>
      </c>
      <c r="C198">
        <f>IF(A198="",0,SUMIFS(Orders!$K$8:$K$5007,Orders!$A$8:$A$5007,"&gt;="&amp;$B$4,Orders!$A$8:$A$5007,"&lt;"&amp;$B$5,Orders!$C$8:$C$5007,$B$6,Orders!$D$8:$D$5007,A198))</f>
        <v/>
      </c>
      <c r="D198">
        <f>IF(A198="",0,SUMIFS(Orders!$N$8:$N$5007,Orders!$A$8:$A$5007,"&gt;="&amp;$B$4,Orders!$A$8:$A$5007,"&lt;"&amp;$B$5,Orders!$C$8:$C$5007,$B$6,Orders!$D$8:$D$5007,A198))</f>
        <v/>
      </c>
      <c r="E198">
        <f>IF(C198=0,0,D198/C198)</f>
        <v/>
      </c>
      <c r="F198">
        <f>IF(A198="",-1E+99,D198+ROW()/1E+6)</f>
        <v/>
      </c>
      <c r="G198">
        <f>IF(C198&lt;=0,9,E198+ROW()/1E+9)</f>
        <v/>
      </c>
    </row>
    <row r="199">
      <c r="A199">
        <f>Products!$A$147&amp;""</f>
        <v/>
      </c>
      <c r="B199">
        <f>Products!$B$147&amp;""</f>
        <v/>
      </c>
      <c r="C199">
        <f>IF(A199="",0,SUMIFS(Orders!$K$8:$K$5007,Orders!$A$8:$A$5007,"&gt;="&amp;$B$4,Orders!$A$8:$A$5007,"&lt;"&amp;$B$5,Orders!$C$8:$C$5007,$B$6,Orders!$D$8:$D$5007,A199))</f>
        <v/>
      </c>
      <c r="D199">
        <f>IF(A199="",0,SUMIFS(Orders!$N$8:$N$5007,Orders!$A$8:$A$5007,"&gt;="&amp;$B$4,Orders!$A$8:$A$5007,"&lt;"&amp;$B$5,Orders!$C$8:$C$5007,$B$6,Orders!$D$8:$D$5007,A199))</f>
        <v/>
      </c>
      <c r="E199">
        <f>IF(C199=0,0,D199/C199)</f>
        <v/>
      </c>
      <c r="F199">
        <f>IF(A199="",-1E+99,D199+ROW()/1E+6)</f>
        <v/>
      </c>
      <c r="G199">
        <f>IF(C199&lt;=0,9,E199+ROW()/1E+9)</f>
        <v/>
      </c>
    </row>
    <row r="200">
      <c r="A200">
        <f>Products!$A$148&amp;""</f>
        <v/>
      </c>
      <c r="B200">
        <f>Products!$B$148&amp;""</f>
        <v/>
      </c>
      <c r="C200">
        <f>IF(A200="",0,SUMIFS(Orders!$K$8:$K$5007,Orders!$A$8:$A$5007,"&gt;="&amp;$B$4,Orders!$A$8:$A$5007,"&lt;"&amp;$B$5,Orders!$C$8:$C$5007,$B$6,Orders!$D$8:$D$5007,A200))</f>
        <v/>
      </c>
      <c r="D200">
        <f>IF(A200="",0,SUMIFS(Orders!$N$8:$N$5007,Orders!$A$8:$A$5007,"&gt;="&amp;$B$4,Orders!$A$8:$A$5007,"&lt;"&amp;$B$5,Orders!$C$8:$C$5007,$B$6,Orders!$D$8:$D$5007,A200))</f>
        <v/>
      </c>
      <c r="E200">
        <f>IF(C200=0,0,D200/C200)</f>
        <v/>
      </c>
      <c r="F200">
        <f>IF(A200="",-1E+99,D200+ROW()/1E+6)</f>
        <v/>
      </c>
      <c r="G200">
        <f>IF(C200&lt;=0,9,E200+ROW()/1E+9)</f>
        <v/>
      </c>
    </row>
    <row r="201">
      <c r="A201">
        <f>Products!$A$149&amp;""</f>
        <v/>
      </c>
      <c r="B201">
        <f>Products!$B$149&amp;""</f>
        <v/>
      </c>
      <c r="C201">
        <f>IF(A201="",0,SUMIFS(Orders!$K$8:$K$5007,Orders!$A$8:$A$5007,"&gt;="&amp;$B$4,Orders!$A$8:$A$5007,"&lt;"&amp;$B$5,Orders!$C$8:$C$5007,$B$6,Orders!$D$8:$D$5007,A201))</f>
        <v/>
      </c>
      <c r="D201">
        <f>IF(A201="",0,SUMIFS(Orders!$N$8:$N$5007,Orders!$A$8:$A$5007,"&gt;="&amp;$B$4,Orders!$A$8:$A$5007,"&lt;"&amp;$B$5,Orders!$C$8:$C$5007,$B$6,Orders!$D$8:$D$5007,A201))</f>
        <v/>
      </c>
      <c r="E201">
        <f>IF(C201=0,0,D201/C201)</f>
        <v/>
      </c>
      <c r="F201">
        <f>IF(A201="",-1E+99,D201+ROW()/1E+6)</f>
        <v/>
      </c>
      <c r="G201">
        <f>IF(C201&lt;=0,9,E201+ROW()/1E+9)</f>
        <v/>
      </c>
    </row>
    <row r="202">
      <c r="A202">
        <f>Products!$A$150&amp;""</f>
        <v/>
      </c>
      <c r="B202">
        <f>Products!$B$150&amp;""</f>
        <v/>
      </c>
      <c r="C202">
        <f>IF(A202="",0,SUMIFS(Orders!$K$8:$K$5007,Orders!$A$8:$A$5007,"&gt;="&amp;$B$4,Orders!$A$8:$A$5007,"&lt;"&amp;$B$5,Orders!$C$8:$C$5007,$B$6,Orders!$D$8:$D$5007,A202))</f>
        <v/>
      </c>
      <c r="D202">
        <f>IF(A202="",0,SUMIFS(Orders!$N$8:$N$5007,Orders!$A$8:$A$5007,"&gt;="&amp;$B$4,Orders!$A$8:$A$5007,"&lt;"&amp;$B$5,Orders!$C$8:$C$5007,$B$6,Orders!$D$8:$D$5007,A202))</f>
        <v/>
      </c>
      <c r="E202">
        <f>IF(C202=0,0,D202/C202)</f>
        <v/>
      </c>
      <c r="F202">
        <f>IF(A202="",-1E+99,D202+ROW()/1E+6)</f>
        <v/>
      </c>
      <c r="G202">
        <f>IF(C202&lt;=0,9,E202+ROW()/1E+9)</f>
        <v/>
      </c>
    </row>
    <row r="203">
      <c r="A203">
        <f>Products!$A$151&amp;""</f>
        <v/>
      </c>
      <c r="B203">
        <f>Products!$B$151&amp;""</f>
        <v/>
      </c>
      <c r="C203">
        <f>IF(A203="",0,SUMIFS(Orders!$K$8:$K$5007,Orders!$A$8:$A$5007,"&gt;="&amp;$B$4,Orders!$A$8:$A$5007,"&lt;"&amp;$B$5,Orders!$C$8:$C$5007,$B$6,Orders!$D$8:$D$5007,A203))</f>
        <v/>
      </c>
      <c r="D203">
        <f>IF(A203="",0,SUMIFS(Orders!$N$8:$N$5007,Orders!$A$8:$A$5007,"&gt;="&amp;$B$4,Orders!$A$8:$A$5007,"&lt;"&amp;$B$5,Orders!$C$8:$C$5007,$B$6,Orders!$D$8:$D$5007,A203))</f>
        <v/>
      </c>
      <c r="E203">
        <f>IF(C203=0,0,D203/C203)</f>
        <v/>
      </c>
      <c r="F203">
        <f>IF(A203="",-1E+99,D203+ROW()/1E+6)</f>
        <v/>
      </c>
      <c r="G203">
        <f>IF(C203&lt;=0,9,E203+ROW()/1E+9)</f>
        <v/>
      </c>
    </row>
    <row r="204">
      <c r="A204">
        <f>Products!$A$152&amp;""</f>
        <v/>
      </c>
      <c r="B204">
        <f>Products!$B$152&amp;""</f>
        <v/>
      </c>
      <c r="C204">
        <f>IF(A204="",0,SUMIFS(Orders!$K$8:$K$5007,Orders!$A$8:$A$5007,"&gt;="&amp;$B$4,Orders!$A$8:$A$5007,"&lt;"&amp;$B$5,Orders!$C$8:$C$5007,$B$6,Orders!$D$8:$D$5007,A204))</f>
        <v/>
      </c>
      <c r="D204">
        <f>IF(A204="",0,SUMIFS(Orders!$N$8:$N$5007,Orders!$A$8:$A$5007,"&gt;="&amp;$B$4,Orders!$A$8:$A$5007,"&lt;"&amp;$B$5,Orders!$C$8:$C$5007,$B$6,Orders!$D$8:$D$5007,A204))</f>
        <v/>
      </c>
      <c r="E204">
        <f>IF(C204=0,0,D204/C204)</f>
        <v/>
      </c>
      <c r="F204">
        <f>IF(A204="",-1E+99,D204+ROW()/1E+6)</f>
        <v/>
      </c>
      <c r="G204">
        <f>IF(C204&lt;=0,9,E204+ROW()/1E+9)</f>
        <v/>
      </c>
    </row>
    <row r="205">
      <c r="A205">
        <f>Products!$A$153&amp;""</f>
        <v/>
      </c>
      <c r="B205">
        <f>Products!$B$153&amp;""</f>
        <v/>
      </c>
      <c r="C205">
        <f>IF(A205="",0,SUMIFS(Orders!$K$8:$K$5007,Orders!$A$8:$A$5007,"&gt;="&amp;$B$4,Orders!$A$8:$A$5007,"&lt;"&amp;$B$5,Orders!$C$8:$C$5007,$B$6,Orders!$D$8:$D$5007,A205))</f>
        <v/>
      </c>
      <c r="D205">
        <f>IF(A205="",0,SUMIFS(Orders!$N$8:$N$5007,Orders!$A$8:$A$5007,"&gt;="&amp;$B$4,Orders!$A$8:$A$5007,"&lt;"&amp;$B$5,Orders!$C$8:$C$5007,$B$6,Orders!$D$8:$D$5007,A205))</f>
        <v/>
      </c>
      <c r="E205">
        <f>IF(C205=0,0,D205/C205)</f>
        <v/>
      </c>
      <c r="F205">
        <f>IF(A205="",-1E+99,D205+ROW()/1E+6)</f>
        <v/>
      </c>
      <c r="G205">
        <f>IF(C205&lt;=0,9,E205+ROW()/1E+9)</f>
        <v/>
      </c>
    </row>
    <row r="206">
      <c r="A206">
        <f>Products!$A$154&amp;""</f>
        <v/>
      </c>
      <c r="B206">
        <f>Products!$B$154&amp;""</f>
        <v/>
      </c>
      <c r="C206">
        <f>IF(A206="",0,SUMIFS(Orders!$K$8:$K$5007,Orders!$A$8:$A$5007,"&gt;="&amp;$B$4,Orders!$A$8:$A$5007,"&lt;"&amp;$B$5,Orders!$C$8:$C$5007,$B$6,Orders!$D$8:$D$5007,A206))</f>
        <v/>
      </c>
      <c r="D206">
        <f>IF(A206="",0,SUMIFS(Orders!$N$8:$N$5007,Orders!$A$8:$A$5007,"&gt;="&amp;$B$4,Orders!$A$8:$A$5007,"&lt;"&amp;$B$5,Orders!$C$8:$C$5007,$B$6,Orders!$D$8:$D$5007,A206))</f>
        <v/>
      </c>
      <c r="E206">
        <f>IF(C206=0,0,D206/C206)</f>
        <v/>
      </c>
      <c r="F206">
        <f>IF(A206="",-1E+99,D206+ROW()/1E+6)</f>
        <v/>
      </c>
      <c r="G206">
        <f>IF(C206&lt;=0,9,E206+ROW()/1E+9)</f>
        <v/>
      </c>
    </row>
    <row r="207">
      <c r="A207">
        <f>Products!$A$155&amp;""</f>
        <v/>
      </c>
      <c r="B207">
        <f>Products!$B$155&amp;""</f>
        <v/>
      </c>
      <c r="C207">
        <f>IF(A207="",0,SUMIFS(Orders!$K$8:$K$5007,Orders!$A$8:$A$5007,"&gt;="&amp;$B$4,Orders!$A$8:$A$5007,"&lt;"&amp;$B$5,Orders!$C$8:$C$5007,$B$6,Orders!$D$8:$D$5007,A207))</f>
        <v/>
      </c>
      <c r="D207">
        <f>IF(A207="",0,SUMIFS(Orders!$N$8:$N$5007,Orders!$A$8:$A$5007,"&gt;="&amp;$B$4,Orders!$A$8:$A$5007,"&lt;"&amp;$B$5,Orders!$C$8:$C$5007,$B$6,Orders!$D$8:$D$5007,A207))</f>
        <v/>
      </c>
      <c r="E207">
        <f>IF(C207=0,0,D207/C207)</f>
        <v/>
      </c>
      <c r="F207">
        <f>IF(A207="",-1E+99,D207+ROW()/1E+6)</f>
        <v/>
      </c>
      <c r="G207">
        <f>IF(C207&lt;=0,9,E207+ROW()/1E+9)</f>
        <v/>
      </c>
    </row>
    <row r="208">
      <c r="A208">
        <f>Products!$A$156&amp;""</f>
        <v/>
      </c>
      <c r="B208">
        <f>Products!$B$156&amp;""</f>
        <v/>
      </c>
      <c r="C208">
        <f>IF(A208="",0,SUMIFS(Orders!$K$8:$K$5007,Orders!$A$8:$A$5007,"&gt;="&amp;$B$4,Orders!$A$8:$A$5007,"&lt;"&amp;$B$5,Orders!$C$8:$C$5007,$B$6,Orders!$D$8:$D$5007,A208))</f>
        <v/>
      </c>
      <c r="D208">
        <f>IF(A208="",0,SUMIFS(Orders!$N$8:$N$5007,Orders!$A$8:$A$5007,"&gt;="&amp;$B$4,Orders!$A$8:$A$5007,"&lt;"&amp;$B$5,Orders!$C$8:$C$5007,$B$6,Orders!$D$8:$D$5007,A208))</f>
        <v/>
      </c>
      <c r="E208">
        <f>IF(C208=0,0,D208/C208)</f>
        <v/>
      </c>
      <c r="F208">
        <f>IF(A208="",-1E+99,D208+ROW()/1E+6)</f>
        <v/>
      </c>
      <c r="G208">
        <f>IF(C208&lt;=0,9,E208+ROW()/1E+9)</f>
        <v/>
      </c>
    </row>
    <row r="209">
      <c r="A209">
        <f>Products!$A$157&amp;""</f>
        <v/>
      </c>
      <c r="B209">
        <f>Products!$B$157&amp;""</f>
        <v/>
      </c>
      <c r="C209">
        <f>IF(A209="",0,SUMIFS(Orders!$K$8:$K$5007,Orders!$A$8:$A$5007,"&gt;="&amp;$B$4,Orders!$A$8:$A$5007,"&lt;"&amp;$B$5,Orders!$C$8:$C$5007,$B$6,Orders!$D$8:$D$5007,A209))</f>
        <v/>
      </c>
      <c r="D209">
        <f>IF(A209="",0,SUMIFS(Orders!$N$8:$N$5007,Orders!$A$8:$A$5007,"&gt;="&amp;$B$4,Orders!$A$8:$A$5007,"&lt;"&amp;$B$5,Orders!$C$8:$C$5007,$B$6,Orders!$D$8:$D$5007,A209))</f>
        <v/>
      </c>
      <c r="E209">
        <f>IF(C209=0,0,D209/C209)</f>
        <v/>
      </c>
      <c r="F209">
        <f>IF(A209="",-1E+99,D209+ROW()/1E+6)</f>
        <v/>
      </c>
      <c r="G209">
        <f>IF(C209&lt;=0,9,E209+ROW()/1E+9)</f>
        <v/>
      </c>
    </row>
    <row r="210">
      <c r="A210">
        <f>Products!$A$158&amp;""</f>
        <v/>
      </c>
      <c r="B210">
        <f>Products!$B$158&amp;""</f>
        <v/>
      </c>
      <c r="C210">
        <f>IF(A210="",0,SUMIFS(Orders!$K$8:$K$5007,Orders!$A$8:$A$5007,"&gt;="&amp;$B$4,Orders!$A$8:$A$5007,"&lt;"&amp;$B$5,Orders!$C$8:$C$5007,$B$6,Orders!$D$8:$D$5007,A210))</f>
        <v/>
      </c>
      <c r="D210">
        <f>IF(A210="",0,SUMIFS(Orders!$N$8:$N$5007,Orders!$A$8:$A$5007,"&gt;="&amp;$B$4,Orders!$A$8:$A$5007,"&lt;"&amp;$B$5,Orders!$C$8:$C$5007,$B$6,Orders!$D$8:$D$5007,A210))</f>
        <v/>
      </c>
      <c r="E210">
        <f>IF(C210=0,0,D210/C210)</f>
        <v/>
      </c>
      <c r="F210">
        <f>IF(A210="",-1E+99,D210+ROW()/1E+6)</f>
        <v/>
      </c>
      <c r="G210">
        <f>IF(C210&lt;=0,9,E210+ROW()/1E+9)</f>
        <v/>
      </c>
    </row>
    <row r="211">
      <c r="A211">
        <f>Products!$A$159&amp;""</f>
        <v/>
      </c>
      <c r="B211">
        <f>Products!$B$159&amp;""</f>
        <v/>
      </c>
      <c r="C211">
        <f>IF(A211="",0,SUMIFS(Orders!$K$8:$K$5007,Orders!$A$8:$A$5007,"&gt;="&amp;$B$4,Orders!$A$8:$A$5007,"&lt;"&amp;$B$5,Orders!$C$8:$C$5007,$B$6,Orders!$D$8:$D$5007,A211))</f>
        <v/>
      </c>
      <c r="D211">
        <f>IF(A211="",0,SUMIFS(Orders!$N$8:$N$5007,Orders!$A$8:$A$5007,"&gt;="&amp;$B$4,Orders!$A$8:$A$5007,"&lt;"&amp;$B$5,Orders!$C$8:$C$5007,$B$6,Orders!$D$8:$D$5007,A211))</f>
        <v/>
      </c>
      <c r="E211">
        <f>IF(C211=0,0,D211/C211)</f>
        <v/>
      </c>
      <c r="F211">
        <f>IF(A211="",-1E+99,D211+ROW()/1E+6)</f>
        <v/>
      </c>
      <c r="G211">
        <f>IF(C211&lt;=0,9,E211+ROW()/1E+9)</f>
        <v/>
      </c>
    </row>
    <row r="212">
      <c r="A212">
        <f>Products!$A$160&amp;""</f>
        <v/>
      </c>
      <c r="B212">
        <f>Products!$B$160&amp;""</f>
        <v/>
      </c>
      <c r="C212">
        <f>IF(A212="",0,SUMIFS(Orders!$K$8:$K$5007,Orders!$A$8:$A$5007,"&gt;="&amp;$B$4,Orders!$A$8:$A$5007,"&lt;"&amp;$B$5,Orders!$C$8:$C$5007,$B$6,Orders!$D$8:$D$5007,A212))</f>
        <v/>
      </c>
      <c r="D212">
        <f>IF(A212="",0,SUMIFS(Orders!$N$8:$N$5007,Orders!$A$8:$A$5007,"&gt;="&amp;$B$4,Orders!$A$8:$A$5007,"&lt;"&amp;$B$5,Orders!$C$8:$C$5007,$B$6,Orders!$D$8:$D$5007,A212))</f>
        <v/>
      </c>
      <c r="E212">
        <f>IF(C212=0,0,D212/C212)</f>
        <v/>
      </c>
      <c r="F212">
        <f>IF(A212="",-1E+99,D212+ROW()/1E+6)</f>
        <v/>
      </c>
      <c r="G212">
        <f>IF(C212&lt;=0,9,E212+ROW()/1E+9)</f>
        <v/>
      </c>
    </row>
    <row r="213">
      <c r="A213">
        <f>Products!$A$161&amp;""</f>
        <v/>
      </c>
      <c r="B213">
        <f>Products!$B$161&amp;""</f>
        <v/>
      </c>
      <c r="C213">
        <f>IF(A213="",0,SUMIFS(Orders!$K$8:$K$5007,Orders!$A$8:$A$5007,"&gt;="&amp;$B$4,Orders!$A$8:$A$5007,"&lt;"&amp;$B$5,Orders!$C$8:$C$5007,$B$6,Orders!$D$8:$D$5007,A213))</f>
        <v/>
      </c>
      <c r="D213">
        <f>IF(A213="",0,SUMIFS(Orders!$N$8:$N$5007,Orders!$A$8:$A$5007,"&gt;="&amp;$B$4,Orders!$A$8:$A$5007,"&lt;"&amp;$B$5,Orders!$C$8:$C$5007,$B$6,Orders!$D$8:$D$5007,A213))</f>
        <v/>
      </c>
      <c r="E213">
        <f>IF(C213=0,0,D213/C213)</f>
        <v/>
      </c>
      <c r="F213">
        <f>IF(A213="",-1E+99,D213+ROW()/1E+6)</f>
        <v/>
      </c>
      <c r="G213">
        <f>IF(C213&lt;=0,9,E213+ROW()/1E+9)</f>
        <v/>
      </c>
    </row>
    <row r="214">
      <c r="A214">
        <f>Products!$A$162&amp;""</f>
        <v/>
      </c>
      <c r="B214">
        <f>Products!$B$162&amp;""</f>
        <v/>
      </c>
      <c r="C214">
        <f>IF(A214="",0,SUMIFS(Orders!$K$8:$K$5007,Orders!$A$8:$A$5007,"&gt;="&amp;$B$4,Orders!$A$8:$A$5007,"&lt;"&amp;$B$5,Orders!$C$8:$C$5007,$B$6,Orders!$D$8:$D$5007,A214))</f>
        <v/>
      </c>
      <c r="D214">
        <f>IF(A214="",0,SUMIFS(Orders!$N$8:$N$5007,Orders!$A$8:$A$5007,"&gt;="&amp;$B$4,Orders!$A$8:$A$5007,"&lt;"&amp;$B$5,Orders!$C$8:$C$5007,$B$6,Orders!$D$8:$D$5007,A214))</f>
        <v/>
      </c>
      <c r="E214">
        <f>IF(C214=0,0,D214/C214)</f>
        <v/>
      </c>
      <c r="F214">
        <f>IF(A214="",-1E+99,D214+ROW()/1E+6)</f>
        <v/>
      </c>
      <c r="G214">
        <f>IF(C214&lt;=0,9,E214+ROW()/1E+9)</f>
        <v/>
      </c>
    </row>
    <row r="215">
      <c r="A215">
        <f>Products!$A$163&amp;""</f>
        <v/>
      </c>
      <c r="B215">
        <f>Products!$B$163&amp;""</f>
        <v/>
      </c>
      <c r="C215">
        <f>IF(A215="",0,SUMIFS(Orders!$K$8:$K$5007,Orders!$A$8:$A$5007,"&gt;="&amp;$B$4,Orders!$A$8:$A$5007,"&lt;"&amp;$B$5,Orders!$C$8:$C$5007,$B$6,Orders!$D$8:$D$5007,A215))</f>
        <v/>
      </c>
      <c r="D215">
        <f>IF(A215="",0,SUMIFS(Orders!$N$8:$N$5007,Orders!$A$8:$A$5007,"&gt;="&amp;$B$4,Orders!$A$8:$A$5007,"&lt;"&amp;$B$5,Orders!$C$8:$C$5007,$B$6,Orders!$D$8:$D$5007,A215))</f>
        <v/>
      </c>
      <c r="E215">
        <f>IF(C215=0,0,D215/C215)</f>
        <v/>
      </c>
      <c r="F215">
        <f>IF(A215="",-1E+99,D215+ROW()/1E+6)</f>
        <v/>
      </c>
      <c r="G215">
        <f>IF(C215&lt;=0,9,E215+ROW()/1E+9)</f>
        <v/>
      </c>
    </row>
    <row r="216">
      <c r="A216">
        <f>Products!$A$164&amp;""</f>
        <v/>
      </c>
      <c r="B216">
        <f>Products!$B$164&amp;""</f>
        <v/>
      </c>
      <c r="C216">
        <f>IF(A216="",0,SUMIFS(Orders!$K$8:$K$5007,Orders!$A$8:$A$5007,"&gt;="&amp;$B$4,Orders!$A$8:$A$5007,"&lt;"&amp;$B$5,Orders!$C$8:$C$5007,$B$6,Orders!$D$8:$D$5007,A216))</f>
        <v/>
      </c>
      <c r="D216">
        <f>IF(A216="",0,SUMIFS(Orders!$N$8:$N$5007,Orders!$A$8:$A$5007,"&gt;="&amp;$B$4,Orders!$A$8:$A$5007,"&lt;"&amp;$B$5,Orders!$C$8:$C$5007,$B$6,Orders!$D$8:$D$5007,A216))</f>
        <v/>
      </c>
      <c r="E216">
        <f>IF(C216=0,0,D216/C216)</f>
        <v/>
      </c>
      <c r="F216">
        <f>IF(A216="",-1E+99,D216+ROW()/1E+6)</f>
        <v/>
      </c>
      <c r="G216">
        <f>IF(C216&lt;=0,9,E216+ROW()/1E+9)</f>
        <v/>
      </c>
    </row>
    <row r="217">
      <c r="A217">
        <f>Products!$A$165&amp;""</f>
        <v/>
      </c>
      <c r="B217">
        <f>Products!$B$165&amp;""</f>
        <v/>
      </c>
      <c r="C217">
        <f>IF(A217="",0,SUMIFS(Orders!$K$8:$K$5007,Orders!$A$8:$A$5007,"&gt;="&amp;$B$4,Orders!$A$8:$A$5007,"&lt;"&amp;$B$5,Orders!$C$8:$C$5007,$B$6,Orders!$D$8:$D$5007,A217))</f>
        <v/>
      </c>
      <c r="D217">
        <f>IF(A217="",0,SUMIFS(Orders!$N$8:$N$5007,Orders!$A$8:$A$5007,"&gt;="&amp;$B$4,Orders!$A$8:$A$5007,"&lt;"&amp;$B$5,Orders!$C$8:$C$5007,$B$6,Orders!$D$8:$D$5007,A217))</f>
        <v/>
      </c>
      <c r="E217">
        <f>IF(C217=0,0,D217/C217)</f>
        <v/>
      </c>
      <c r="F217">
        <f>IF(A217="",-1E+99,D217+ROW()/1E+6)</f>
        <v/>
      </c>
      <c r="G217">
        <f>IF(C217&lt;=0,9,E217+ROW()/1E+9)</f>
        <v/>
      </c>
    </row>
    <row r="218">
      <c r="A218">
        <f>Products!$A$166&amp;""</f>
        <v/>
      </c>
      <c r="B218">
        <f>Products!$B$166&amp;""</f>
        <v/>
      </c>
      <c r="C218">
        <f>IF(A218="",0,SUMIFS(Orders!$K$8:$K$5007,Orders!$A$8:$A$5007,"&gt;="&amp;$B$4,Orders!$A$8:$A$5007,"&lt;"&amp;$B$5,Orders!$C$8:$C$5007,$B$6,Orders!$D$8:$D$5007,A218))</f>
        <v/>
      </c>
      <c r="D218">
        <f>IF(A218="",0,SUMIFS(Orders!$N$8:$N$5007,Orders!$A$8:$A$5007,"&gt;="&amp;$B$4,Orders!$A$8:$A$5007,"&lt;"&amp;$B$5,Orders!$C$8:$C$5007,$B$6,Orders!$D$8:$D$5007,A218))</f>
        <v/>
      </c>
      <c r="E218">
        <f>IF(C218=0,0,D218/C218)</f>
        <v/>
      </c>
      <c r="F218">
        <f>IF(A218="",-1E+99,D218+ROW()/1E+6)</f>
        <v/>
      </c>
      <c r="G218">
        <f>IF(C218&lt;=0,9,E218+ROW()/1E+9)</f>
        <v/>
      </c>
    </row>
    <row r="219">
      <c r="A219">
        <f>Products!$A$167&amp;""</f>
        <v/>
      </c>
      <c r="B219">
        <f>Products!$B$167&amp;""</f>
        <v/>
      </c>
      <c r="C219">
        <f>IF(A219="",0,SUMIFS(Orders!$K$8:$K$5007,Orders!$A$8:$A$5007,"&gt;="&amp;$B$4,Orders!$A$8:$A$5007,"&lt;"&amp;$B$5,Orders!$C$8:$C$5007,$B$6,Orders!$D$8:$D$5007,A219))</f>
        <v/>
      </c>
      <c r="D219">
        <f>IF(A219="",0,SUMIFS(Orders!$N$8:$N$5007,Orders!$A$8:$A$5007,"&gt;="&amp;$B$4,Orders!$A$8:$A$5007,"&lt;"&amp;$B$5,Orders!$C$8:$C$5007,$B$6,Orders!$D$8:$D$5007,A219))</f>
        <v/>
      </c>
      <c r="E219">
        <f>IF(C219=0,0,D219/C219)</f>
        <v/>
      </c>
      <c r="F219">
        <f>IF(A219="",-1E+99,D219+ROW()/1E+6)</f>
        <v/>
      </c>
      <c r="G219">
        <f>IF(C219&lt;=0,9,E219+ROW()/1E+9)</f>
        <v/>
      </c>
    </row>
    <row r="220">
      <c r="A220">
        <f>Products!$A$168&amp;""</f>
        <v/>
      </c>
      <c r="B220">
        <f>Products!$B$168&amp;""</f>
        <v/>
      </c>
      <c r="C220">
        <f>IF(A220="",0,SUMIFS(Orders!$K$8:$K$5007,Orders!$A$8:$A$5007,"&gt;="&amp;$B$4,Orders!$A$8:$A$5007,"&lt;"&amp;$B$5,Orders!$C$8:$C$5007,$B$6,Orders!$D$8:$D$5007,A220))</f>
        <v/>
      </c>
      <c r="D220">
        <f>IF(A220="",0,SUMIFS(Orders!$N$8:$N$5007,Orders!$A$8:$A$5007,"&gt;="&amp;$B$4,Orders!$A$8:$A$5007,"&lt;"&amp;$B$5,Orders!$C$8:$C$5007,$B$6,Orders!$D$8:$D$5007,A220))</f>
        <v/>
      </c>
      <c r="E220">
        <f>IF(C220=0,0,D220/C220)</f>
        <v/>
      </c>
      <c r="F220">
        <f>IF(A220="",-1E+99,D220+ROW()/1E+6)</f>
        <v/>
      </c>
      <c r="G220">
        <f>IF(C220&lt;=0,9,E220+ROW()/1E+9)</f>
        <v/>
      </c>
    </row>
    <row r="221">
      <c r="A221">
        <f>Products!$A$169&amp;""</f>
        <v/>
      </c>
      <c r="B221">
        <f>Products!$B$169&amp;""</f>
        <v/>
      </c>
      <c r="C221">
        <f>IF(A221="",0,SUMIFS(Orders!$K$8:$K$5007,Orders!$A$8:$A$5007,"&gt;="&amp;$B$4,Orders!$A$8:$A$5007,"&lt;"&amp;$B$5,Orders!$C$8:$C$5007,$B$6,Orders!$D$8:$D$5007,A221))</f>
        <v/>
      </c>
      <c r="D221">
        <f>IF(A221="",0,SUMIFS(Orders!$N$8:$N$5007,Orders!$A$8:$A$5007,"&gt;="&amp;$B$4,Orders!$A$8:$A$5007,"&lt;"&amp;$B$5,Orders!$C$8:$C$5007,$B$6,Orders!$D$8:$D$5007,A221))</f>
        <v/>
      </c>
      <c r="E221">
        <f>IF(C221=0,0,D221/C221)</f>
        <v/>
      </c>
      <c r="F221">
        <f>IF(A221="",-1E+99,D221+ROW()/1E+6)</f>
        <v/>
      </c>
      <c r="G221">
        <f>IF(C221&lt;=0,9,E221+ROW()/1E+9)</f>
        <v/>
      </c>
    </row>
    <row r="222">
      <c r="A222">
        <f>Products!$A$170&amp;""</f>
        <v/>
      </c>
      <c r="B222">
        <f>Products!$B$170&amp;""</f>
        <v/>
      </c>
      <c r="C222">
        <f>IF(A222="",0,SUMIFS(Orders!$K$8:$K$5007,Orders!$A$8:$A$5007,"&gt;="&amp;$B$4,Orders!$A$8:$A$5007,"&lt;"&amp;$B$5,Orders!$C$8:$C$5007,$B$6,Orders!$D$8:$D$5007,A222))</f>
        <v/>
      </c>
      <c r="D222">
        <f>IF(A222="",0,SUMIFS(Orders!$N$8:$N$5007,Orders!$A$8:$A$5007,"&gt;="&amp;$B$4,Orders!$A$8:$A$5007,"&lt;"&amp;$B$5,Orders!$C$8:$C$5007,$B$6,Orders!$D$8:$D$5007,A222))</f>
        <v/>
      </c>
      <c r="E222">
        <f>IF(C222=0,0,D222/C222)</f>
        <v/>
      </c>
      <c r="F222">
        <f>IF(A222="",-1E+99,D222+ROW()/1E+6)</f>
        <v/>
      </c>
      <c r="G222">
        <f>IF(C222&lt;=0,9,E222+ROW()/1E+9)</f>
        <v/>
      </c>
    </row>
    <row r="223">
      <c r="A223">
        <f>Products!$A$171&amp;""</f>
        <v/>
      </c>
      <c r="B223">
        <f>Products!$B$171&amp;""</f>
        <v/>
      </c>
      <c r="C223">
        <f>IF(A223="",0,SUMIFS(Orders!$K$8:$K$5007,Orders!$A$8:$A$5007,"&gt;="&amp;$B$4,Orders!$A$8:$A$5007,"&lt;"&amp;$B$5,Orders!$C$8:$C$5007,$B$6,Orders!$D$8:$D$5007,A223))</f>
        <v/>
      </c>
      <c r="D223">
        <f>IF(A223="",0,SUMIFS(Orders!$N$8:$N$5007,Orders!$A$8:$A$5007,"&gt;="&amp;$B$4,Orders!$A$8:$A$5007,"&lt;"&amp;$B$5,Orders!$C$8:$C$5007,$B$6,Orders!$D$8:$D$5007,A223))</f>
        <v/>
      </c>
      <c r="E223">
        <f>IF(C223=0,0,D223/C223)</f>
        <v/>
      </c>
      <c r="F223">
        <f>IF(A223="",-1E+99,D223+ROW()/1E+6)</f>
        <v/>
      </c>
      <c r="G223">
        <f>IF(C223&lt;=0,9,E223+ROW()/1E+9)</f>
        <v/>
      </c>
    </row>
    <row r="224">
      <c r="A224">
        <f>Products!$A$172&amp;""</f>
        <v/>
      </c>
      <c r="B224">
        <f>Products!$B$172&amp;""</f>
        <v/>
      </c>
      <c r="C224">
        <f>IF(A224="",0,SUMIFS(Orders!$K$8:$K$5007,Orders!$A$8:$A$5007,"&gt;="&amp;$B$4,Orders!$A$8:$A$5007,"&lt;"&amp;$B$5,Orders!$C$8:$C$5007,$B$6,Orders!$D$8:$D$5007,A224))</f>
        <v/>
      </c>
      <c r="D224">
        <f>IF(A224="",0,SUMIFS(Orders!$N$8:$N$5007,Orders!$A$8:$A$5007,"&gt;="&amp;$B$4,Orders!$A$8:$A$5007,"&lt;"&amp;$B$5,Orders!$C$8:$C$5007,$B$6,Orders!$D$8:$D$5007,A224))</f>
        <v/>
      </c>
      <c r="E224">
        <f>IF(C224=0,0,D224/C224)</f>
        <v/>
      </c>
      <c r="F224">
        <f>IF(A224="",-1E+99,D224+ROW()/1E+6)</f>
        <v/>
      </c>
      <c r="G224">
        <f>IF(C224&lt;=0,9,E224+ROW()/1E+9)</f>
        <v/>
      </c>
    </row>
    <row r="225">
      <c r="A225">
        <f>Products!$A$173&amp;""</f>
        <v/>
      </c>
      <c r="B225">
        <f>Products!$B$173&amp;""</f>
        <v/>
      </c>
      <c r="C225">
        <f>IF(A225="",0,SUMIFS(Orders!$K$8:$K$5007,Orders!$A$8:$A$5007,"&gt;="&amp;$B$4,Orders!$A$8:$A$5007,"&lt;"&amp;$B$5,Orders!$C$8:$C$5007,$B$6,Orders!$D$8:$D$5007,A225))</f>
        <v/>
      </c>
      <c r="D225">
        <f>IF(A225="",0,SUMIFS(Orders!$N$8:$N$5007,Orders!$A$8:$A$5007,"&gt;="&amp;$B$4,Orders!$A$8:$A$5007,"&lt;"&amp;$B$5,Orders!$C$8:$C$5007,$B$6,Orders!$D$8:$D$5007,A225))</f>
        <v/>
      </c>
      <c r="E225">
        <f>IF(C225=0,0,D225/C225)</f>
        <v/>
      </c>
      <c r="F225">
        <f>IF(A225="",-1E+99,D225+ROW()/1E+6)</f>
        <v/>
      </c>
      <c r="G225">
        <f>IF(C225&lt;=0,9,E225+ROW()/1E+9)</f>
        <v/>
      </c>
    </row>
    <row r="226">
      <c r="A226">
        <f>Products!$A$174&amp;""</f>
        <v/>
      </c>
      <c r="B226">
        <f>Products!$B$174&amp;""</f>
        <v/>
      </c>
      <c r="C226">
        <f>IF(A226="",0,SUMIFS(Orders!$K$8:$K$5007,Orders!$A$8:$A$5007,"&gt;="&amp;$B$4,Orders!$A$8:$A$5007,"&lt;"&amp;$B$5,Orders!$C$8:$C$5007,$B$6,Orders!$D$8:$D$5007,A226))</f>
        <v/>
      </c>
      <c r="D226">
        <f>IF(A226="",0,SUMIFS(Orders!$N$8:$N$5007,Orders!$A$8:$A$5007,"&gt;="&amp;$B$4,Orders!$A$8:$A$5007,"&lt;"&amp;$B$5,Orders!$C$8:$C$5007,$B$6,Orders!$D$8:$D$5007,A226))</f>
        <v/>
      </c>
      <c r="E226">
        <f>IF(C226=0,0,D226/C226)</f>
        <v/>
      </c>
      <c r="F226">
        <f>IF(A226="",-1E+99,D226+ROW()/1E+6)</f>
        <v/>
      </c>
      <c r="G226">
        <f>IF(C226&lt;=0,9,E226+ROW()/1E+9)</f>
        <v/>
      </c>
    </row>
    <row r="227">
      <c r="A227">
        <f>Products!$A$175&amp;""</f>
        <v/>
      </c>
      <c r="B227">
        <f>Products!$B$175&amp;""</f>
        <v/>
      </c>
      <c r="C227">
        <f>IF(A227="",0,SUMIFS(Orders!$K$8:$K$5007,Orders!$A$8:$A$5007,"&gt;="&amp;$B$4,Orders!$A$8:$A$5007,"&lt;"&amp;$B$5,Orders!$C$8:$C$5007,$B$6,Orders!$D$8:$D$5007,A227))</f>
        <v/>
      </c>
      <c r="D227">
        <f>IF(A227="",0,SUMIFS(Orders!$N$8:$N$5007,Orders!$A$8:$A$5007,"&gt;="&amp;$B$4,Orders!$A$8:$A$5007,"&lt;"&amp;$B$5,Orders!$C$8:$C$5007,$B$6,Orders!$D$8:$D$5007,A227))</f>
        <v/>
      </c>
      <c r="E227">
        <f>IF(C227=0,0,D227/C227)</f>
        <v/>
      </c>
      <c r="F227">
        <f>IF(A227="",-1E+99,D227+ROW()/1E+6)</f>
        <v/>
      </c>
      <c r="G227">
        <f>IF(C227&lt;=0,9,E227+ROW()/1E+9)</f>
        <v/>
      </c>
    </row>
    <row r="228">
      <c r="A228">
        <f>Products!$A$176&amp;""</f>
        <v/>
      </c>
      <c r="B228">
        <f>Products!$B$176&amp;""</f>
        <v/>
      </c>
      <c r="C228">
        <f>IF(A228="",0,SUMIFS(Orders!$K$8:$K$5007,Orders!$A$8:$A$5007,"&gt;="&amp;$B$4,Orders!$A$8:$A$5007,"&lt;"&amp;$B$5,Orders!$C$8:$C$5007,$B$6,Orders!$D$8:$D$5007,A228))</f>
        <v/>
      </c>
      <c r="D228">
        <f>IF(A228="",0,SUMIFS(Orders!$N$8:$N$5007,Orders!$A$8:$A$5007,"&gt;="&amp;$B$4,Orders!$A$8:$A$5007,"&lt;"&amp;$B$5,Orders!$C$8:$C$5007,$B$6,Orders!$D$8:$D$5007,A228))</f>
        <v/>
      </c>
      <c r="E228">
        <f>IF(C228=0,0,D228/C228)</f>
        <v/>
      </c>
      <c r="F228">
        <f>IF(A228="",-1E+99,D228+ROW()/1E+6)</f>
        <v/>
      </c>
      <c r="G228">
        <f>IF(C228&lt;=0,9,E228+ROW()/1E+9)</f>
        <v/>
      </c>
    </row>
    <row r="229">
      <c r="A229">
        <f>Products!$A$177&amp;""</f>
        <v/>
      </c>
      <c r="B229">
        <f>Products!$B$177&amp;""</f>
        <v/>
      </c>
      <c r="C229">
        <f>IF(A229="",0,SUMIFS(Orders!$K$8:$K$5007,Orders!$A$8:$A$5007,"&gt;="&amp;$B$4,Orders!$A$8:$A$5007,"&lt;"&amp;$B$5,Orders!$C$8:$C$5007,$B$6,Orders!$D$8:$D$5007,A229))</f>
        <v/>
      </c>
      <c r="D229">
        <f>IF(A229="",0,SUMIFS(Orders!$N$8:$N$5007,Orders!$A$8:$A$5007,"&gt;="&amp;$B$4,Orders!$A$8:$A$5007,"&lt;"&amp;$B$5,Orders!$C$8:$C$5007,$B$6,Orders!$D$8:$D$5007,A229))</f>
        <v/>
      </c>
      <c r="E229">
        <f>IF(C229=0,0,D229/C229)</f>
        <v/>
      </c>
      <c r="F229">
        <f>IF(A229="",-1E+99,D229+ROW()/1E+6)</f>
        <v/>
      </c>
      <c r="G229">
        <f>IF(C229&lt;=0,9,E229+ROW()/1E+9)</f>
        <v/>
      </c>
    </row>
    <row r="230">
      <c r="A230">
        <f>Products!$A$178&amp;""</f>
        <v/>
      </c>
      <c r="B230">
        <f>Products!$B$178&amp;""</f>
        <v/>
      </c>
      <c r="C230">
        <f>IF(A230="",0,SUMIFS(Orders!$K$8:$K$5007,Orders!$A$8:$A$5007,"&gt;="&amp;$B$4,Orders!$A$8:$A$5007,"&lt;"&amp;$B$5,Orders!$C$8:$C$5007,$B$6,Orders!$D$8:$D$5007,A230))</f>
        <v/>
      </c>
      <c r="D230">
        <f>IF(A230="",0,SUMIFS(Orders!$N$8:$N$5007,Orders!$A$8:$A$5007,"&gt;="&amp;$B$4,Orders!$A$8:$A$5007,"&lt;"&amp;$B$5,Orders!$C$8:$C$5007,$B$6,Orders!$D$8:$D$5007,A230))</f>
        <v/>
      </c>
      <c r="E230">
        <f>IF(C230=0,0,D230/C230)</f>
        <v/>
      </c>
      <c r="F230">
        <f>IF(A230="",-1E+99,D230+ROW()/1E+6)</f>
        <v/>
      </c>
      <c r="G230">
        <f>IF(C230&lt;=0,9,E230+ROW()/1E+9)</f>
        <v/>
      </c>
    </row>
    <row r="231">
      <c r="A231">
        <f>Products!$A$179&amp;""</f>
        <v/>
      </c>
      <c r="B231">
        <f>Products!$B$179&amp;""</f>
        <v/>
      </c>
      <c r="C231">
        <f>IF(A231="",0,SUMIFS(Orders!$K$8:$K$5007,Orders!$A$8:$A$5007,"&gt;="&amp;$B$4,Orders!$A$8:$A$5007,"&lt;"&amp;$B$5,Orders!$C$8:$C$5007,$B$6,Orders!$D$8:$D$5007,A231))</f>
        <v/>
      </c>
      <c r="D231">
        <f>IF(A231="",0,SUMIFS(Orders!$N$8:$N$5007,Orders!$A$8:$A$5007,"&gt;="&amp;$B$4,Orders!$A$8:$A$5007,"&lt;"&amp;$B$5,Orders!$C$8:$C$5007,$B$6,Orders!$D$8:$D$5007,A231))</f>
        <v/>
      </c>
      <c r="E231">
        <f>IF(C231=0,0,D231/C231)</f>
        <v/>
      </c>
      <c r="F231">
        <f>IF(A231="",-1E+99,D231+ROW()/1E+6)</f>
        <v/>
      </c>
      <c r="G231">
        <f>IF(C231&lt;=0,9,E231+ROW()/1E+9)</f>
        <v/>
      </c>
    </row>
    <row r="232">
      <c r="A232">
        <f>Products!$A$180&amp;""</f>
        <v/>
      </c>
      <c r="B232">
        <f>Products!$B$180&amp;""</f>
        <v/>
      </c>
      <c r="C232">
        <f>IF(A232="",0,SUMIFS(Orders!$K$8:$K$5007,Orders!$A$8:$A$5007,"&gt;="&amp;$B$4,Orders!$A$8:$A$5007,"&lt;"&amp;$B$5,Orders!$C$8:$C$5007,$B$6,Orders!$D$8:$D$5007,A232))</f>
        <v/>
      </c>
      <c r="D232">
        <f>IF(A232="",0,SUMIFS(Orders!$N$8:$N$5007,Orders!$A$8:$A$5007,"&gt;="&amp;$B$4,Orders!$A$8:$A$5007,"&lt;"&amp;$B$5,Orders!$C$8:$C$5007,$B$6,Orders!$D$8:$D$5007,A232))</f>
        <v/>
      </c>
      <c r="E232">
        <f>IF(C232=0,0,D232/C232)</f>
        <v/>
      </c>
      <c r="F232">
        <f>IF(A232="",-1E+99,D232+ROW()/1E+6)</f>
        <v/>
      </c>
      <c r="G232">
        <f>IF(C232&lt;=0,9,E232+ROW()/1E+9)</f>
        <v/>
      </c>
    </row>
    <row r="233">
      <c r="A233">
        <f>Products!$A$181&amp;""</f>
        <v/>
      </c>
      <c r="B233">
        <f>Products!$B$181&amp;""</f>
        <v/>
      </c>
      <c r="C233">
        <f>IF(A233="",0,SUMIFS(Orders!$K$8:$K$5007,Orders!$A$8:$A$5007,"&gt;="&amp;$B$4,Orders!$A$8:$A$5007,"&lt;"&amp;$B$5,Orders!$C$8:$C$5007,$B$6,Orders!$D$8:$D$5007,A233))</f>
        <v/>
      </c>
      <c r="D233">
        <f>IF(A233="",0,SUMIFS(Orders!$N$8:$N$5007,Orders!$A$8:$A$5007,"&gt;="&amp;$B$4,Orders!$A$8:$A$5007,"&lt;"&amp;$B$5,Orders!$C$8:$C$5007,$B$6,Orders!$D$8:$D$5007,A233))</f>
        <v/>
      </c>
      <c r="E233">
        <f>IF(C233=0,0,D233/C233)</f>
        <v/>
      </c>
      <c r="F233">
        <f>IF(A233="",-1E+99,D233+ROW()/1E+6)</f>
        <v/>
      </c>
      <c r="G233">
        <f>IF(C233&lt;=0,9,E233+ROW()/1E+9)</f>
        <v/>
      </c>
    </row>
    <row r="234">
      <c r="A234">
        <f>Products!$A$182&amp;""</f>
        <v/>
      </c>
      <c r="B234">
        <f>Products!$B$182&amp;""</f>
        <v/>
      </c>
      <c r="C234">
        <f>IF(A234="",0,SUMIFS(Orders!$K$8:$K$5007,Orders!$A$8:$A$5007,"&gt;="&amp;$B$4,Orders!$A$8:$A$5007,"&lt;"&amp;$B$5,Orders!$C$8:$C$5007,$B$6,Orders!$D$8:$D$5007,A234))</f>
        <v/>
      </c>
      <c r="D234">
        <f>IF(A234="",0,SUMIFS(Orders!$N$8:$N$5007,Orders!$A$8:$A$5007,"&gt;="&amp;$B$4,Orders!$A$8:$A$5007,"&lt;"&amp;$B$5,Orders!$C$8:$C$5007,$B$6,Orders!$D$8:$D$5007,A234))</f>
        <v/>
      </c>
      <c r="E234">
        <f>IF(C234=0,0,D234/C234)</f>
        <v/>
      </c>
      <c r="F234">
        <f>IF(A234="",-1E+99,D234+ROW()/1E+6)</f>
        <v/>
      </c>
      <c r="G234">
        <f>IF(C234&lt;=0,9,E234+ROW()/1E+9)</f>
        <v/>
      </c>
    </row>
    <row r="235">
      <c r="A235">
        <f>Products!$A$183&amp;""</f>
        <v/>
      </c>
      <c r="B235">
        <f>Products!$B$183&amp;""</f>
        <v/>
      </c>
      <c r="C235">
        <f>IF(A235="",0,SUMIFS(Orders!$K$8:$K$5007,Orders!$A$8:$A$5007,"&gt;="&amp;$B$4,Orders!$A$8:$A$5007,"&lt;"&amp;$B$5,Orders!$C$8:$C$5007,$B$6,Orders!$D$8:$D$5007,A235))</f>
        <v/>
      </c>
      <c r="D235">
        <f>IF(A235="",0,SUMIFS(Orders!$N$8:$N$5007,Orders!$A$8:$A$5007,"&gt;="&amp;$B$4,Orders!$A$8:$A$5007,"&lt;"&amp;$B$5,Orders!$C$8:$C$5007,$B$6,Orders!$D$8:$D$5007,A235))</f>
        <v/>
      </c>
      <c r="E235">
        <f>IF(C235=0,0,D235/C235)</f>
        <v/>
      </c>
      <c r="F235">
        <f>IF(A235="",-1E+99,D235+ROW()/1E+6)</f>
        <v/>
      </c>
      <c r="G235">
        <f>IF(C235&lt;=0,9,E235+ROW()/1E+9)</f>
        <v/>
      </c>
    </row>
    <row r="236">
      <c r="A236">
        <f>Products!$A$184&amp;""</f>
        <v/>
      </c>
      <c r="B236">
        <f>Products!$B$184&amp;""</f>
        <v/>
      </c>
      <c r="C236">
        <f>IF(A236="",0,SUMIFS(Orders!$K$8:$K$5007,Orders!$A$8:$A$5007,"&gt;="&amp;$B$4,Orders!$A$8:$A$5007,"&lt;"&amp;$B$5,Orders!$C$8:$C$5007,$B$6,Orders!$D$8:$D$5007,A236))</f>
        <v/>
      </c>
      <c r="D236">
        <f>IF(A236="",0,SUMIFS(Orders!$N$8:$N$5007,Orders!$A$8:$A$5007,"&gt;="&amp;$B$4,Orders!$A$8:$A$5007,"&lt;"&amp;$B$5,Orders!$C$8:$C$5007,$B$6,Orders!$D$8:$D$5007,A236))</f>
        <v/>
      </c>
      <c r="E236">
        <f>IF(C236=0,0,D236/C236)</f>
        <v/>
      </c>
      <c r="F236">
        <f>IF(A236="",-1E+99,D236+ROW()/1E+6)</f>
        <v/>
      </c>
      <c r="G236">
        <f>IF(C236&lt;=0,9,E236+ROW()/1E+9)</f>
        <v/>
      </c>
    </row>
    <row r="237">
      <c r="A237">
        <f>Products!$A$185&amp;""</f>
        <v/>
      </c>
      <c r="B237">
        <f>Products!$B$185&amp;""</f>
        <v/>
      </c>
      <c r="C237">
        <f>IF(A237="",0,SUMIFS(Orders!$K$8:$K$5007,Orders!$A$8:$A$5007,"&gt;="&amp;$B$4,Orders!$A$8:$A$5007,"&lt;"&amp;$B$5,Orders!$C$8:$C$5007,$B$6,Orders!$D$8:$D$5007,A237))</f>
        <v/>
      </c>
      <c r="D237">
        <f>IF(A237="",0,SUMIFS(Orders!$N$8:$N$5007,Orders!$A$8:$A$5007,"&gt;="&amp;$B$4,Orders!$A$8:$A$5007,"&lt;"&amp;$B$5,Orders!$C$8:$C$5007,$B$6,Orders!$D$8:$D$5007,A237))</f>
        <v/>
      </c>
      <c r="E237">
        <f>IF(C237=0,0,D237/C237)</f>
        <v/>
      </c>
      <c r="F237">
        <f>IF(A237="",-1E+99,D237+ROW()/1E+6)</f>
        <v/>
      </c>
      <c r="G237">
        <f>IF(C237&lt;=0,9,E237+ROW()/1E+9)</f>
        <v/>
      </c>
    </row>
    <row r="238">
      <c r="A238">
        <f>Products!$A$186&amp;""</f>
        <v/>
      </c>
      <c r="B238">
        <f>Products!$B$186&amp;""</f>
        <v/>
      </c>
      <c r="C238">
        <f>IF(A238="",0,SUMIFS(Orders!$K$8:$K$5007,Orders!$A$8:$A$5007,"&gt;="&amp;$B$4,Orders!$A$8:$A$5007,"&lt;"&amp;$B$5,Orders!$C$8:$C$5007,$B$6,Orders!$D$8:$D$5007,A238))</f>
        <v/>
      </c>
      <c r="D238">
        <f>IF(A238="",0,SUMIFS(Orders!$N$8:$N$5007,Orders!$A$8:$A$5007,"&gt;="&amp;$B$4,Orders!$A$8:$A$5007,"&lt;"&amp;$B$5,Orders!$C$8:$C$5007,$B$6,Orders!$D$8:$D$5007,A238))</f>
        <v/>
      </c>
      <c r="E238">
        <f>IF(C238=0,0,D238/C238)</f>
        <v/>
      </c>
      <c r="F238">
        <f>IF(A238="",-1E+99,D238+ROW()/1E+6)</f>
        <v/>
      </c>
      <c r="G238">
        <f>IF(C238&lt;=0,9,E238+ROW()/1E+9)</f>
        <v/>
      </c>
    </row>
    <row r="239">
      <c r="A239">
        <f>Products!$A$187&amp;""</f>
        <v/>
      </c>
      <c r="B239">
        <f>Products!$B$187&amp;""</f>
        <v/>
      </c>
      <c r="C239">
        <f>IF(A239="",0,SUMIFS(Orders!$K$8:$K$5007,Orders!$A$8:$A$5007,"&gt;="&amp;$B$4,Orders!$A$8:$A$5007,"&lt;"&amp;$B$5,Orders!$C$8:$C$5007,$B$6,Orders!$D$8:$D$5007,A239))</f>
        <v/>
      </c>
      <c r="D239">
        <f>IF(A239="",0,SUMIFS(Orders!$N$8:$N$5007,Orders!$A$8:$A$5007,"&gt;="&amp;$B$4,Orders!$A$8:$A$5007,"&lt;"&amp;$B$5,Orders!$C$8:$C$5007,$B$6,Orders!$D$8:$D$5007,A239))</f>
        <v/>
      </c>
      <c r="E239">
        <f>IF(C239=0,0,D239/C239)</f>
        <v/>
      </c>
      <c r="F239">
        <f>IF(A239="",-1E+99,D239+ROW()/1E+6)</f>
        <v/>
      </c>
      <c r="G239">
        <f>IF(C239&lt;=0,9,E239+ROW()/1E+9)</f>
        <v/>
      </c>
    </row>
    <row r="240">
      <c r="A240">
        <f>Products!$A$188&amp;""</f>
        <v/>
      </c>
      <c r="B240">
        <f>Products!$B$188&amp;""</f>
        <v/>
      </c>
      <c r="C240">
        <f>IF(A240="",0,SUMIFS(Orders!$K$8:$K$5007,Orders!$A$8:$A$5007,"&gt;="&amp;$B$4,Orders!$A$8:$A$5007,"&lt;"&amp;$B$5,Orders!$C$8:$C$5007,$B$6,Orders!$D$8:$D$5007,A240))</f>
        <v/>
      </c>
      <c r="D240">
        <f>IF(A240="",0,SUMIFS(Orders!$N$8:$N$5007,Orders!$A$8:$A$5007,"&gt;="&amp;$B$4,Orders!$A$8:$A$5007,"&lt;"&amp;$B$5,Orders!$C$8:$C$5007,$B$6,Orders!$D$8:$D$5007,A240))</f>
        <v/>
      </c>
      <c r="E240">
        <f>IF(C240=0,0,D240/C240)</f>
        <v/>
      </c>
      <c r="F240">
        <f>IF(A240="",-1E+99,D240+ROW()/1E+6)</f>
        <v/>
      </c>
      <c r="G240">
        <f>IF(C240&lt;=0,9,E240+ROW()/1E+9)</f>
        <v/>
      </c>
    </row>
    <row r="241">
      <c r="A241">
        <f>Products!$A$189&amp;""</f>
        <v/>
      </c>
      <c r="B241">
        <f>Products!$B$189&amp;""</f>
        <v/>
      </c>
      <c r="C241">
        <f>IF(A241="",0,SUMIFS(Orders!$K$8:$K$5007,Orders!$A$8:$A$5007,"&gt;="&amp;$B$4,Orders!$A$8:$A$5007,"&lt;"&amp;$B$5,Orders!$C$8:$C$5007,$B$6,Orders!$D$8:$D$5007,A241))</f>
        <v/>
      </c>
      <c r="D241">
        <f>IF(A241="",0,SUMIFS(Orders!$N$8:$N$5007,Orders!$A$8:$A$5007,"&gt;="&amp;$B$4,Orders!$A$8:$A$5007,"&lt;"&amp;$B$5,Orders!$C$8:$C$5007,$B$6,Orders!$D$8:$D$5007,A241))</f>
        <v/>
      </c>
      <c r="E241">
        <f>IF(C241=0,0,D241/C241)</f>
        <v/>
      </c>
      <c r="F241">
        <f>IF(A241="",-1E+99,D241+ROW()/1E+6)</f>
        <v/>
      </c>
      <c r="G241">
        <f>IF(C241&lt;=0,9,E241+ROW()/1E+9)</f>
        <v/>
      </c>
    </row>
    <row r="242">
      <c r="A242">
        <f>Products!$A$190&amp;""</f>
        <v/>
      </c>
      <c r="B242">
        <f>Products!$B$190&amp;""</f>
        <v/>
      </c>
      <c r="C242">
        <f>IF(A242="",0,SUMIFS(Orders!$K$8:$K$5007,Orders!$A$8:$A$5007,"&gt;="&amp;$B$4,Orders!$A$8:$A$5007,"&lt;"&amp;$B$5,Orders!$C$8:$C$5007,$B$6,Orders!$D$8:$D$5007,A242))</f>
        <v/>
      </c>
      <c r="D242">
        <f>IF(A242="",0,SUMIFS(Orders!$N$8:$N$5007,Orders!$A$8:$A$5007,"&gt;="&amp;$B$4,Orders!$A$8:$A$5007,"&lt;"&amp;$B$5,Orders!$C$8:$C$5007,$B$6,Orders!$D$8:$D$5007,A242))</f>
        <v/>
      </c>
      <c r="E242">
        <f>IF(C242=0,0,D242/C242)</f>
        <v/>
      </c>
      <c r="F242">
        <f>IF(A242="",-1E+99,D242+ROW()/1E+6)</f>
        <v/>
      </c>
      <c r="G242">
        <f>IF(C242&lt;=0,9,E242+ROW()/1E+9)</f>
        <v/>
      </c>
    </row>
    <row r="243">
      <c r="A243">
        <f>Products!$A$191&amp;""</f>
        <v/>
      </c>
      <c r="B243">
        <f>Products!$B$191&amp;""</f>
        <v/>
      </c>
      <c r="C243">
        <f>IF(A243="",0,SUMIFS(Orders!$K$8:$K$5007,Orders!$A$8:$A$5007,"&gt;="&amp;$B$4,Orders!$A$8:$A$5007,"&lt;"&amp;$B$5,Orders!$C$8:$C$5007,$B$6,Orders!$D$8:$D$5007,A243))</f>
        <v/>
      </c>
      <c r="D243">
        <f>IF(A243="",0,SUMIFS(Orders!$N$8:$N$5007,Orders!$A$8:$A$5007,"&gt;="&amp;$B$4,Orders!$A$8:$A$5007,"&lt;"&amp;$B$5,Orders!$C$8:$C$5007,$B$6,Orders!$D$8:$D$5007,A243))</f>
        <v/>
      </c>
      <c r="E243">
        <f>IF(C243=0,0,D243/C243)</f>
        <v/>
      </c>
      <c r="F243">
        <f>IF(A243="",-1E+99,D243+ROW()/1E+6)</f>
        <v/>
      </c>
      <c r="G243">
        <f>IF(C243&lt;=0,9,E243+ROW()/1E+9)</f>
        <v/>
      </c>
    </row>
    <row r="244">
      <c r="A244">
        <f>Products!$A$192&amp;""</f>
        <v/>
      </c>
      <c r="B244">
        <f>Products!$B$192&amp;""</f>
        <v/>
      </c>
      <c r="C244">
        <f>IF(A244="",0,SUMIFS(Orders!$K$8:$K$5007,Orders!$A$8:$A$5007,"&gt;="&amp;$B$4,Orders!$A$8:$A$5007,"&lt;"&amp;$B$5,Orders!$C$8:$C$5007,$B$6,Orders!$D$8:$D$5007,A244))</f>
        <v/>
      </c>
      <c r="D244">
        <f>IF(A244="",0,SUMIFS(Orders!$N$8:$N$5007,Orders!$A$8:$A$5007,"&gt;="&amp;$B$4,Orders!$A$8:$A$5007,"&lt;"&amp;$B$5,Orders!$C$8:$C$5007,$B$6,Orders!$D$8:$D$5007,A244))</f>
        <v/>
      </c>
      <c r="E244">
        <f>IF(C244=0,0,D244/C244)</f>
        <v/>
      </c>
      <c r="F244">
        <f>IF(A244="",-1E+99,D244+ROW()/1E+6)</f>
        <v/>
      </c>
      <c r="G244">
        <f>IF(C244&lt;=0,9,E244+ROW()/1E+9)</f>
        <v/>
      </c>
    </row>
    <row r="245">
      <c r="A245">
        <f>Products!$A$193&amp;""</f>
        <v/>
      </c>
      <c r="B245">
        <f>Products!$B$193&amp;""</f>
        <v/>
      </c>
      <c r="C245">
        <f>IF(A245="",0,SUMIFS(Orders!$K$8:$K$5007,Orders!$A$8:$A$5007,"&gt;="&amp;$B$4,Orders!$A$8:$A$5007,"&lt;"&amp;$B$5,Orders!$C$8:$C$5007,$B$6,Orders!$D$8:$D$5007,A245))</f>
        <v/>
      </c>
      <c r="D245">
        <f>IF(A245="",0,SUMIFS(Orders!$N$8:$N$5007,Orders!$A$8:$A$5007,"&gt;="&amp;$B$4,Orders!$A$8:$A$5007,"&lt;"&amp;$B$5,Orders!$C$8:$C$5007,$B$6,Orders!$D$8:$D$5007,A245))</f>
        <v/>
      </c>
      <c r="E245">
        <f>IF(C245=0,0,D245/C245)</f>
        <v/>
      </c>
      <c r="F245">
        <f>IF(A245="",-1E+99,D245+ROW()/1E+6)</f>
        <v/>
      </c>
      <c r="G245">
        <f>IF(C245&lt;=0,9,E245+ROW()/1E+9)</f>
        <v/>
      </c>
    </row>
    <row r="246">
      <c r="A246">
        <f>Products!$A$194&amp;""</f>
        <v/>
      </c>
      <c r="B246">
        <f>Products!$B$194&amp;""</f>
        <v/>
      </c>
      <c r="C246">
        <f>IF(A246="",0,SUMIFS(Orders!$K$8:$K$5007,Orders!$A$8:$A$5007,"&gt;="&amp;$B$4,Orders!$A$8:$A$5007,"&lt;"&amp;$B$5,Orders!$C$8:$C$5007,$B$6,Orders!$D$8:$D$5007,A246))</f>
        <v/>
      </c>
      <c r="D246">
        <f>IF(A246="",0,SUMIFS(Orders!$N$8:$N$5007,Orders!$A$8:$A$5007,"&gt;="&amp;$B$4,Orders!$A$8:$A$5007,"&lt;"&amp;$B$5,Orders!$C$8:$C$5007,$B$6,Orders!$D$8:$D$5007,A246))</f>
        <v/>
      </c>
      <c r="E246">
        <f>IF(C246=0,0,D246/C246)</f>
        <v/>
      </c>
      <c r="F246">
        <f>IF(A246="",-1E+99,D246+ROW()/1E+6)</f>
        <v/>
      </c>
      <c r="G246">
        <f>IF(C246&lt;=0,9,E246+ROW()/1E+9)</f>
        <v/>
      </c>
    </row>
    <row r="247">
      <c r="A247">
        <f>Products!$A$195&amp;""</f>
        <v/>
      </c>
      <c r="B247">
        <f>Products!$B$195&amp;""</f>
        <v/>
      </c>
      <c r="C247">
        <f>IF(A247="",0,SUMIFS(Orders!$K$8:$K$5007,Orders!$A$8:$A$5007,"&gt;="&amp;$B$4,Orders!$A$8:$A$5007,"&lt;"&amp;$B$5,Orders!$C$8:$C$5007,$B$6,Orders!$D$8:$D$5007,A247))</f>
        <v/>
      </c>
      <c r="D247">
        <f>IF(A247="",0,SUMIFS(Orders!$N$8:$N$5007,Orders!$A$8:$A$5007,"&gt;="&amp;$B$4,Orders!$A$8:$A$5007,"&lt;"&amp;$B$5,Orders!$C$8:$C$5007,$B$6,Orders!$D$8:$D$5007,A247))</f>
        <v/>
      </c>
      <c r="E247">
        <f>IF(C247=0,0,D247/C247)</f>
        <v/>
      </c>
      <c r="F247">
        <f>IF(A247="",-1E+99,D247+ROW()/1E+6)</f>
        <v/>
      </c>
      <c r="G247">
        <f>IF(C247&lt;=0,9,E247+ROW()/1E+9)</f>
        <v/>
      </c>
    </row>
    <row r="248">
      <c r="A248">
        <f>Products!$A$196&amp;""</f>
        <v/>
      </c>
      <c r="B248">
        <f>Products!$B$196&amp;""</f>
        <v/>
      </c>
      <c r="C248">
        <f>IF(A248="",0,SUMIFS(Orders!$K$8:$K$5007,Orders!$A$8:$A$5007,"&gt;="&amp;$B$4,Orders!$A$8:$A$5007,"&lt;"&amp;$B$5,Orders!$C$8:$C$5007,$B$6,Orders!$D$8:$D$5007,A248))</f>
        <v/>
      </c>
      <c r="D248">
        <f>IF(A248="",0,SUMIFS(Orders!$N$8:$N$5007,Orders!$A$8:$A$5007,"&gt;="&amp;$B$4,Orders!$A$8:$A$5007,"&lt;"&amp;$B$5,Orders!$C$8:$C$5007,$B$6,Orders!$D$8:$D$5007,A248))</f>
        <v/>
      </c>
      <c r="E248">
        <f>IF(C248=0,0,D248/C248)</f>
        <v/>
      </c>
      <c r="F248">
        <f>IF(A248="",-1E+99,D248+ROW()/1E+6)</f>
        <v/>
      </c>
      <c r="G248">
        <f>IF(C248&lt;=0,9,E248+ROW()/1E+9)</f>
        <v/>
      </c>
    </row>
    <row r="249">
      <c r="A249">
        <f>Products!$A$197&amp;""</f>
        <v/>
      </c>
      <c r="B249">
        <f>Products!$B$197&amp;""</f>
        <v/>
      </c>
      <c r="C249">
        <f>IF(A249="",0,SUMIFS(Orders!$K$8:$K$5007,Orders!$A$8:$A$5007,"&gt;="&amp;$B$4,Orders!$A$8:$A$5007,"&lt;"&amp;$B$5,Orders!$C$8:$C$5007,$B$6,Orders!$D$8:$D$5007,A249))</f>
        <v/>
      </c>
      <c r="D249">
        <f>IF(A249="",0,SUMIFS(Orders!$N$8:$N$5007,Orders!$A$8:$A$5007,"&gt;="&amp;$B$4,Orders!$A$8:$A$5007,"&lt;"&amp;$B$5,Orders!$C$8:$C$5007,$B$6,Orders!$D$8:$D$5007,A249))</f>
        <v/>
      </c>
      <c r="E249">
        <f>IF(C249=0,0,D249/C249)</f>
        <v/>
      </c>
      <c r="F249">
        <f>IF(A249="",-1E+99,D249+ROW()/1E+6)</f>
        <v/>
      </c>
      <c r="G249">
        <f>IF(C249&lt;=0,9,E249+ROW()/1E+9)</f>
        <v/>
      </c>
    </row>
    <row r="250">
      <c r="A250">
        <f>Products!$A$198&amp;""</f>
        <v/>
      </c>
      <c r="B250">
        <f>Products!$B$198&amp;""</f>
        <v/>
      </c>
      <c r="C250">
        <f>IF(A250="",0,SUMIFS(Orders!$K$8:$K$5007,Orders!$A$8:$A$5007,"&gt;="&amp;$B$4,Orders!$A$8:$A$5007,"&lt;"&amp;$B$5,Orders!$C$8:$C$5007,$B$6,Orders!$D$8:$D$5007,A250))</f>
        <v/>
      </c>
      <c r="D250">
        <f>IF(A250="",0,SUMIFS(Orders!$N$8:$N$5007,Orders!$A$8:$A$5007,"&gt;="&amp;$B$4,Orders!$A$8:$A$5007,"&lt;"&amp;$B$5,Orders!$C$8:$C$5007,$B$6,Orders!$D$8:$D$5007,A250))</f>
        <v/>
      </c>
      <c r="E250">
        <f>IF(C250=0,0,D250/C250)</f>
        <v/>
      </c>
      <c r="F250">
        <f>IF(A250="",-1E+99,D250+ROW()/1E+6)</f>
        <v/>
      </c>
      <c r="G250">
        <f>IF(C250&lt;=0,9,E250+ROW()/1E+9)</f>
        <v/>
      </c>
    </row>
    <row r="251">
      <c r="A251">
        <f>Products!$A$199&amp;""</f>
        <v/>
      </c>
      <c r="B251">
        <f>Products!$B$199&amp;""</f>
        <v/>
      </c>
      <c r="C251">
        <f>IF(A251="",0,SUMIFS(Orders!$K$8:$K$5007,Orders!$A$8:$A$5007,"&gt;="&amp;$B$4,Orders!$A$8:$A$5007,"&lt;"&amp;$B$5,Orders!$C$8:$C$5007,$B$6,Orders!$D$8:$D$5007,A251))</f>
        <v/>
      </c>
      <c r="D251">
        <f>IF(A251="",0,SUMIFS(Orders!$N$8:$N$5007,Orders!$A$8:$A$5007,"&gt;="&amp;$B$4,Orders!$A$8:$A$5007,"&lt;"&amp;$B$5,Orders!$C$8:$C$5007,$B$6,Orders!$D$8:$D$5007,A251))</f>
        <v/>
      </c>
      <c r="E251">
        <f>IF(C251=0,0,D251/C251)</f>
        <v/>
      </c>
      <c r="F251">
        <f>IF(A251="",-1E+99,D251+ROW()/1E+6)</f>
        <v/>
      </c>
      <c r="G251">
        <f>IF(C251&lt;=0,9,E251+ROW()/1E+9)</f>
        <v/>
      </c>
    </row>
    <row r="252">
      <c r="A252">
        <f>Products!$A$200&amp;""</f>
        <v/>
      </c>
      <c r="B252">
        <f>Products!$B$200&amp;""</f>
        <v/>
      </c>
      <c r="C252">
        <f>IF(A252="",0,SUMIFS(Orders!$K$8:$K$5007,Orders!$A$8:$A$5007,"&gt;="&amp;$B$4,Orders!$A$8:$A$5007,"&lt;"&amp;$B$5,Orders!$C$8:$C$5007,$B$6,Orders!$D$8:$D$5007,A252))</f>
        <v/>
      </c>
      <c r="D252">
        <f>IF(A252="",0,SUMIFS(Orders!$N$8:$N$5007,Orders!$A$8:$A$5007,"&gt;="&amp;$B$4,Orders!$A$8:$A$5007,"&lt;"&amp;$B$5,Orders!$C$8:$C$5007,$B$6,Orders!$D$8:$D$5007,A252))</f>
        <v/>
      </c>
      <c r="E252">
        <f>IF(C252=0,0,D252/C252)</f>
        <v/>
      </c>
      <c r="F252">
        <f>IF(A252="",-1E+99,D252+ROW()/1E+6)</f>
        <v/>
      </c>
      <c r="G252">
        <f>IF(C252&lt;=0,9,E252+ROW()/1E+9)</f>
        <v/>
      </c>
    </row>
    <row r="253">
      <c r="A253">
        <f>Products!$A$201&amp;""</f>
        <v/>
      </c>
      <c r="B253">
        <f>Products!$B$201&amp;""</f>
        <v/>
      </c>
      <c r="C253">
        <f>IF(A253="",0,SUMIFS(Orders!$K$8:$K$5007,Orders!$A$8:$A$5007,"&gt;="&amp;$B$4,Orders!$A$8:$A$5007,"&lt;"&amp;$B$5,Orders!$C$8:$C$5007,$B$6,Orders!$D$8:$D$5007,A253))</f>
        <v/>
      </c>
      <c r="D253">
        <f>IF(A253="",0,SUMIFS(Orders!$N$8:$N$5007,Orders!$A$8:$A$5007,"&gt;="&amp;$B$4,Orders!$A$8:$A$5007,"&lt;"&amp;$B$5,Orders!$C$8:$C$5007,$B$6,Orders!$D$8:$D$5007,A253))</f>
        <v/>
      </c>
      <c r="E253">
        <f>IF(C253=0,0,D253/C253)</f>
        <v/>
      </c>
      <c r="F253">
        <f>IF(A253="",-1E+99,D253+ROW()/1E+6)</f>
        <v/>
      </c>
      <c r="G253">
        <f>IF(C253&lt;=0,9,E253+ROW()/1E+9)</f>
        <v/>
      </c>
    </row>
    <row r="254">
      <c r="A254">
        <f>Products!$A$202&amp;""</f>
        <v/>
      </c>
      <c r="B254">
        <f>Products!$B$202&amp;""</f>
        <v/>
      </c>
      <c r="C254">
        <f>IF(A254="",0,SUMIFS(Orders!$K$8:$K$5007,Orders!$A$8:$A$5007,"&gt;="&amp;$B$4,Orders!$A$8:$A$5007,"&lt;"&amp;$B$5,Orders!$C$8:$C$5007,$B$6,Orders!$D$8:$D$5007,A254))</f>
        <v/>
      </c>
      <c r="D254">
        <f>IF(A254="",0,SUMIFS(Orders!$N$8:$N$5007,Orders!$A$8:$A$5007,"&gt;="&amp;$B$4,Orders!$A$8:$A$5007,"&lt;"&amp;$B$5,Orders!$C$8:$C$5007,$B$6,Orders!$D$8:$D$5007,A254))</f>
        <v/>
      </c>
      <c r="E254">
        <f>IF(C254=0,0,D254/C254)</f>
        <v/>
      </c>
      <c r="F254">
        <f>IF(A254="",-1E+99,D254+ROW()/1E+6)</f>
        <v/>
      </c>
      <c r="G254">
        <f>IF(C254&lt;=0,9,E254+ROW()/1E+9)</f>
        <v/>
      </c>
    </row>
    <row r="255">
      <c r="A255">
        <f>Products!$A$203&amp;""</f>
        <v/>
      </c>
      <c r="B255">
        <f>Products!$B$203&amp;""</f>
        <v/>
      </c>
      <c r="C255">
        <f>IF(A255="",0,SUMIFS(Orders!$K$8:$K$5007,Orders!$A$8:$A$5007,"&gt;="&amp;$B$4,Orders!$A$8:$A$5007,"&lt;"&amp;$B$5,Orders!$C$8:$C$5007,$B$6,Orders!$D$8:$D$5007,A255))</f>
        <v/>
      </c>
      <c r="D255">
        <f>IF(A255="",0,SUMIFS(Orders!$N$8:$N$5007,Orders!$A$8:$A$5007,"&gt;="&amp;$B$4,Orders!$A$8:$A$5007,"&lt;"&amp;$B$5,Orders!$C$8:$C$5007,$B$6,Orders!$D$8:$D$5007,A255))</f>
        <v/>
      </c>
      <c r="E255">
        <f>IF(C255=0,0,D255/C255)</f>
        <v/>
      </c>
      <c r="F255">
        <f>IF(A255="",-1E+99,D255+ROW()/1E+6)</f>
        <v/>
      </c>
      <c r="G255">
        <f>IF(C255&lt;=0,9,E255+ROW()/1E+9)</f>
        <v/>
      </c>
    </row>
    <row r="256">
      <c r="A256">
        <f>Products!$A$204&amp;""</f>
        <v/>
      </c>
      <c r="B256">
        <f>Products!$B$204&amp;""</f>
        <v/>
      </c>
      <c r="C256">
        <f>IF(A256="",0,SUMIFS(Orders!$K$8:$K$5007,Orders!$A$8:$A$5007,"&gt;="&amp;$B$4,Orders!$A$8:$A$5007,"&lt;"&amp;$B$5,Orders!$C$8:$C$5007,$B$6,Orders!$D$8:$D$5007,A256))</f>
        <v/>
      </c>
      <c r="D256">
        <f>IF(A256="",0,SUMIFS(Orders!$N$8:$N$5007,Orders!$A$8:$A$5007,"&gt;="&amp;$B$4,Orders!$A$8:$A$5007,"&lt;"&amp;$B$5,Orders!$C$8:$C$5007,$B$6,Orders!$D$8:$D$5007,A256))</f>
        <v/>
      </c>
      <c r="E256">
        <f>IF(C256=0,0,D256/C256)</f>
        <v/>
      </c>
      <c r="F256">
        <f>IF(A256="",-1E+99,D256+ROW()/1E+6)</f>
        <v/>
      </c>
      <c r="G256">
        <f>IF(C256&lt;=0,9,E256+ROW()/1E+9)</f>
        <v/>
      </c>
    </row>
    <row r="257">
      <c r="A257">
        <f>Products!$A$205&amp;""</f>
        <v/>
      </c>
      <c r="B257">
        <f>Products!$B$205&amp;""</f>
        <v/>
      </c>
      <c r="C257">
        <f>IF(A257="",0,SUMIFS(Orders!$K$8:$K$5007,Orders!$A$8:$A$5007,"&gt;="&amp;$B$4,Orders!$A$8:$A$5007,"&lt;"&amp;$B$5,Orders!$C$8:$C$5007,$B$6,Orders!$D$8:$D$5007,A257))</f>
        <v/>
      </c>
      <c r="D257">
        <f>IF(A257="",0,SUMIFS(Orders!$N$8:$N$5007,Orders!$A$8:$A$5007,"&gt;="&amp;$B$4,Orders!$A$8:$A$5007,"&lt;"&amp;$B$5,Orders!$C$8:$C$5007,$B$6,Orders!$D$8:$D$5007,A257))</f>
        <v/>
      </c>
      <c r="E257">
        <f>IF(C257=0,0,D257/C257)</f>
        <v/>
      </c>
      <c r="F257">
        <f>IF(A257="",-1E+99,D257+ROW()/1E+6)</f>
        <v/>
      </c>
      <c r="G257">
        <f>IF(C257&lt;=0,9,E257+ROW()/1E+9)</f>
        <v/>
      </c>
    </row>
    <row r="258">
      <c r="A258">
        <f>Products!$A$206&amp;""</f>
        <v/>
      </c>
      <c r="B258">
        <f>Products!$B$206&amp;""</f>
        <v/>
      </c>
      <c r="C258">
        <f>IF(A258="",0,SUMIFS(Orders!$K$8:$K$5007,Orders!$A$8:$A$5007,"&gt;="&amp;$B$4,Orders!$A$8:$A$5007,"&lt;"&amp;$B$5,Orders!$C$8:$C$5007,$B$6,Orders!$D$8:$D$5007,A258))</f>
        <v/>
      </c>
      <c r="D258">
        <f>IF(A258="",0,SUMIFS(Orders!$N$8:$N$5007,Orders!$A$8:$A$5007,"&gt;="&amp;$B$4,Orders!$A$8:$A$5007,"&lt;"&amp;$B$5,Orders!$C$8:$C$5007,$B$6,Orders!$D$8:$D$5007,A258))</f>
        <v/>
      </c>
      <c r="E258">
        <f>IF(C258=0,0,D258/C258)</f>
        <v/>
      </c>
      <c r="F258">
        <f>IF(A258="",-1E+99,D258+ROW()/1E+6)</f>
        <v/>
      </c>
      <c r="G258">
        <f>IF(C258&lt;=0,9,E258+ROW()/1E+9)</f>
        <v/>
      </c>
    </row>
    <row r="259">
      <c r="A259">
        <f>Products!$A$207&amp;""</f>
        <v/>
      </c>
      <c r="B259">
        <f>Products!$B$207&amp;""</f>
        <v/>
      </c>
      <c r="C259">
        <f>IF(A259="",0,SUMIFS(Orders!$K$8:$K$5007,Orders!$A$8:$A$5007,"&gt;="&amp;$B$4,Orders!$A$8:$A$5007,"&lt;"&amp;$B$5,Orders!$C$8:$C$5007,$B$6,Orders!$D$8:$D$5007,A259))</f>
        <v/>
      </c>
      <c r="D259">
        <f>IF(A259="",0,SUMIFS(Orders!$N$8:$N$5007,Orders!$A$8:$A$5007,"&gt;="&amp;$B$4,Orders!$A$8:$A$5007,"&lt;"&amp;$B$5,Orders!$C$8:$C$5007,$B$6,Orders!$D$8:$D$5007,A259))</f>
        <v/>
      </c>
      <c r="E259">
        <f>IF(C259=0,0,D259/C259)</f>
        <v/>
      </c>
      <c r="F259">
        <f>IF(A259="",-1E+99,D259+ROW()/1E+6)</f>
        <v/>
      </c>
      <c r="G259">
        <f>IF(C259&lt;=0,9,E259+ROW()/1E+9)</f>
        <v/>
      </c>
    </row>
    <row r="260">
      <c r="A260">
        <f>Products!$A$208&amp;""</f>
        <v/>
      </c>
      <c r="B260">
        <f>Products!$B$208&amp;""</f>
        <v/>
      </c>
      <c r="C260">
        <f>IF(A260="",0,SUMIFS(Orders!$K$8:$K$5007,Orders!$A$8:$A$5007,"&gt;="&amp;$B$4,Orders!$A$8:$A$5007,"&lt;"&amp;$B$5,Orders!$C$8:$C$5007,$B$6,Orders!$D$8:$D$5007,A260))</f>
        <v/>
      </c>
      <c r="D260">
        <f>IF(A260="",0,SUMIFS(Orders!$N$8:$N$5007,Orders!$A$8:$A$5007,"&gt;="&amp;$B$4,Orders!$A$8:$A$5007,"&lt;"&amp;$B$5,Orders!$C$8:$C$5007,$B$6,Orders!$D$8:$D$5007,A260))</f>
        <v/>
      </c>
      <c r="E260">
        <f>IF(C260=0,0,D260/C260)</f>
        <v/>
      </c>
      <c r="F260">
        <f>IF(A260="",-1E+99,D260+ROW()/1E+6)</f>
        <v/>
      </c>
      <c r="G260">
        <f>IF(C260&lt;=0,9,E260+ROW()/1E+9)</f>
        <v/>
      </c>
    </row>
    <row r="261">
      <c r="A261">
        <f>Products!$A$209&amp;""</f>
        <v/>
      </c>
      <c r="B261">
        <f>Products!$B$209&amp;""</f>
        <v/>
      </c>
      <c r="C261">
        <f>IF(A261="",0,SUMIFS(Orders!$K$8:$K$5007,Orders!$A$8:$A$5007,"&gt;="&amp;$B$4,Orders!$A$8:$A$5007,"&lt;"&amp;$B$5,Orders!$C$8:$C$5007,$B$6,Orders!$D$8:$D$5007,A261))</f>
        <v/>
      </c>
      <c r="D261">
        <f>IF(A261="",0,SUMIFS(Orders!$N$8:$N$5007,Orders!$A$8:$A$5007,"&gt;="&amp;$B$4,Orders!$A$8:$A$5007,"&lt;"&amp;$B$5,Orders!$C$8:$C$5007,$B$6,Orders!$D$8:$D$5007,A261))</f>
        <v/>
      </c>
      <c r="E261">
        <f>IF(C261=0,0,D261/C261)</f>
        <v/>
      </c>
      <c r="F261">
        <f>IF(A261="",-1E+99,D261+ROW()/1E+6)</f>
        <v/>
      </c>
      <c r="G261">
        <f>IF(C261&lt;=0,9,E261+ROW()/1E+9)</f>
        <v/>
      </c>
    </row>
    <row r="262">
      <c r="A262">
        <f>Products!$A$210&amp;""</f>
        <v/>
      </c>
      <c r="B262">
        <f>Products!$B$210&amp;""</f>
        <v/>
      </c>
      <c r="C262">
        <f>IF(A262="",0,SUMIFS(Orders!$K$8:$K$5007,Orders!$A$8:$A$5007,"&gt;="&amp;$B$4,Orders!$A$8:$A$5007,"&lt;"&amp;$B$5,Orders!$C$8:$C$5007,$B$6,Orders!$D$8:$D$5007,A262))</f>
        <v/>
      </c>
      <c r="D262">
        <f>IF(A262="",0,SUMIFS(Orders!$N$8:$N$5007,Orders!$A$8:$A$5007,"&gt;="&amp;$B$4,Orders!$A$8:$A$5007,"&lt;"&amp;$B$5,Orders!$C$8:$C$5007,$B$6,Orders!$D$8:$D$5007,A262))</f>
        <v/>
      </c>
      <c r="E262">
        <f>IF(C262=0,0,D262/C262)</f>
        <v/>
      </c>
      <c r="F262">
        <f>IF(A262="",-1E+99,D262+ROW()/1E+6)</f>
        <v/>
      </c>
      <c r="G262">
        <f>IF(C262&lt;=0,9,E262+ROW()/1E+9)</f>
        <v/>
      </c>
    </row>
    <row r="263">
      <c r="A263">
        <f>Products!$A$211&amp;""</f>
        <v/>
      </c>
      <c r="B263">
        <f>Products!$B$211&amp;""</f>
        <v/>
      </c>
      <c r="C263">
        <f>IF(A263="",0,SUMIFS(Orders!$K$8:$K$5007,Orders!$A$8:$A$5007,"&gt;="&amp;$B$4,Orders!$A$8:$A$5007,"&lt;"&amp;$B$5,Orders!$C$8:$C$5007,$B$6,Orders!$D$8:$D$5007,A263))</f>
        <v/>
      </c>
      <c r="D263">
        <f>IF(A263="",0,SUMIFS(Orders!$N$8:$N$5007,Orders!$A$8:$A$5007,"&gt;="&amp;$B$4,Orders!$A$8:$A$5007,"&lt;"&amp;$B$5,Orders!$C$8:$C$5007,$B$6,Orders!$D$8:$D$5007,A263))</f>
        <v/>
      </c>
      <c r="E263">
        <f>IF(C263=0,0,D263/C263)</f>
        <v/>
      </c>
      <c r="F263">
        <f>IF(A263="",-1E+99,D263+ROW()/1E+6)</f>
        <v/>
      </c>
      <c r="G263">
        <f>IF(C263&lt;=0,9,E263+ROW()/1E+9)</f>
        <v/>
      </c>
    </row>
    <row r="264">
      <c r="A264">
        <f>Products!$A$212&amp;""</f>
        <v/>
      </c>
      <c r="B264">
        <f>Products!$B$212&amp;""</f>
        <v/>
      </c>
      <c r="C264">
        <f>IF(A264="",0,SUMIFS(Orders!$K$8:$K$5007,Orders!$A$8:$A$5007,"&gt;="&amp;$B$4,Orders!$A$8:$A$5007,"&lt;"&amp;$B$5,Orders!$C$8:$C$5007,$B$6,Orders!$D$8:$D$5007,A264))</f>
        <v/>
      </c>
      <c r="D264">
        <f>IF(A264="",0,SUMIFS(Orders!$N$8:$N$5007,Orders!$A$8:$A$5007,"&gt;="&amp;$B$4,Orders!$A$8:$A$5007,"&lt;"&amp;$B$5,Orders!$C$8:$C$5007,$B$6,Orders!$D$8:$D$5007,A264))</f>
        <v/>
      </c>
      <c r="E264">
        <f>IF(C264=0,0,D264/C264)</f>
        <v/>
      </c>
      <c r="F264">
        <f>IF(A264="",-1E+99,D264+ROW()/1E+6)</f>
        <v/>
      </c>
      <c r="G264">
        <f>IF(C264&lt;=0,9,E264+ROW()/1E+9)</f>
        <v/>
      </c>
    </row>
    <row r="265">
      <c r="A265">
        <f>Products!$A$213&amp;""</f>
        <v/>
      </c>
      <c r="B265">
        <f>Products!$B$213&amp;""</f>
        <v/>
      </c>
      <c r="C265">
        <f>IF(A265="",0,SUMIFS(Orders!$K$8:$K$5007,Orders!$A$8:$A$5007,"&gt;="&amp;$B$4,Orders!$A$8:$A$5007,"&lt;"&amp;$B$5,Orders!$C$8:$C$5007,$B$6,Orders!$D$8:$D$5007,A265))</f>
        <v/>
      </c>
      <c r="D265">
        <f>IF(A265="",0,SUMIFS(Orders!$N$8:$N$5007,Orders!$A$8:$A$5007,"&gt;="&amp;$B$4,Orders!$A$8:$A$5007,"&lt;"&amp;$B$5,Orders!$C$8:$C$5007,$B$6,Orders!$D$8:$D$5007,A265))</f>
        <v/>
      </c>
      <c r="E265">
        <f>IF(C265=0,0,D265/C265)</f>
        <v/>
      </c>
      <c r="F265">
        <f>IF(A265="",-1E+99,D265+ROW()/1E+6)</f>
        <v/>
      </c>
      <c r="G265">
        <f>IF(C265&lt;=0,9,E265+ROW()/1E+9)</f>
        <v/>
      </c>
    </row>
    <row r="266">
      <c r="A266">
        <f>Products!$A$214&amp;""</f>
        <v/>
      </c>
      <c r="B266">
        <f>Products!$B$214&amp;""</f>
        <v/>
      </c>
      <c r="C266">
        <f>IF(A266="",0,SUMIFS(Orders!$K$8:$K$5007,Orders!$A$8:$A$5007,"&gt;="&amp;$B$4,Orders!$A$8:$A$5007,"&lt;"&amp;$B$5,Orders!$C$8:$C$5007,$B$6,Orders!$D$8:$D$5007,A266))</f>
        <v/>
      </c>
      <c r="D266">
        <f>IF(A266="",0,SUMIFS(Orders!$N$8:$N$5007,Orders!$A$8:$A$5007,"&gt;="&amp;$B$4,Orders!$A$8:$A$5007,"&lt;"&amp;$B$5,Orders!$C$8:$C$5007,$B$6,Orders!$D$8:$D$5007,A266))</f>
        <v/>
      </c>
      <c r="E266">
        <f>IF(C266=0,0,D266/C266)</f>
        <v/>
      </c>
      <c r="F266">
        <f>IF(A266="",-1E+99,D266+ROW()/1E+6)</f>
        <v/>
      </c>
      <c r="G266">
        <f>IF(C266&lt;=0,9,E266+ROW()/1E+9)</f>
        <v/>
      </c>
    </row>
    <row r="267">
      <c r="A267">
        <f>Products!$A$215&amp;""</f>
        <v/>
      </c>
      <c r="B267">
        <f>Products!$B$215&amp;""</f>
        <v/>
      </c>
      <c r="C267">
        <f>IF(A267="",0,SUMIFS(Orders!$K$8:$K$5007,Orders!$A$8:$A$5007,"&gt;="&amp;$B$4,Orders!$A$8:$A$5007,"&lt;"&amp;$B$5,Orders!$C$8:$C$5007,$B$6,Orders!$D$8:$D$5007,A267))</f>
        <v/>
      </c>
      <c r="D267">
        <f>IF(A267="",0,SUMIFS(Orders!$N$8:$N$5007,Orders!$A$8:$A$5007,"&gt;="&amp;$B$4,Orders!$A$8:$A$5007,"&lt;"&amp;$B$5,Orders!$C$8:$C$5007,$B$6,Orders!$D$8:$D$5007,A267))</f>
        <v/>
      </c>
      <c r="E267">
        <f>IF(C267=0,0,D267/C267)</f>
        <v/>
      </c>
      <c r="F267">
        <f>IF(A267="",-1E+99,D267+ROW()/1E+6)</f>
        <v/>
      </c>
      <c r="G267">
        <f>IF(C267&lt;=0,9,E267+ROW()/1E+9)</f>
        <v/>
      </c>
    </row>
    <row r="268">
      <c r="A268">
        <f>Products!$A$216&amp;""</f>
        <v/>
      </c>
      <c r="B268">
        <f>Products!$B$216&amp;""</f>
        <v/>
      </c>
      <c r="C268">
        <f>IF(A268="",0,SUMIFS(Orders!$K$8:$K$5007,Orders!$A$8:$A$5007,"&gt;="&amp;$B$4,Orders!$A$8:$A$5007,"&lt;"&amp;$B$5,Orders!$C$8:$C$5007,$B$6,Orders!$D$8:$D$5007,A268))</f>
        <v/>
      </c>
      <c r="D268">
        <f>IF(A268="",0,SUMIFS(Orders!$N$8:$N$5007,Orders!$A$8:$A$5007,"&gt;="&amp;$B$4,Orders!$A$8:$A$5007,"&lt;"&amp;$B$5,Orders!$C$8:$C$5007,$B$6,Orders!$D$8:$D$5007,A268))</f>
        <v/>
      </c>
      <c r="E268">
        <f>IF(C268=0,0,D268/C268)</f>
        <v/>
      </c>
      <c r="F268">
        <f>IF(A268="",-1E+99,D268+ROW()/1E+6)</f>
        <v/>
      </c>
      <c r="G268">
        <f>IF(C268&lt;=0,9,E268+ROW()/1E+9)</f>
        <v/>
      </c>
    </row>
    <row r="269">
      <c r="A269">
        <f>Products!$A$217&amp;""</f>
        <v/>
      </c>
      <c r="B269">
        <f>Products!$B$217&amp;""</f>
        <v/>
      </c>
      <c r="C269">
        <f>IF(A269="",0,SUMIFS(Orders!$K$8:$K$5007,Orders!$A$8:$A$5007,"&gt;="&amp;$B$4,Orders!$A$8:$A$5007,"&lt;"&amp;$B$5,Orders!$C$8:$C$5007,$B$6,Orders!$D$8:$D$5007,A269))</f>
        <v/>
      </c>
      <c r="D269">
        <f>IF(A269="",0,SUMIFS(Orders!$N$8:$N$5007,Orders!$A$8:$A$5007,"&gt;="&amp;$B$4,Orders!$A$8:$A$5007,"&lt;"&amp;$B$5,Orders!$C$8:$C$5007,$B$6,Orders!$D$8:$D$5007,A269))</f>
        <v/>
      </c>
      <c r="E269">
        <f>IF(C269=0,0,D269/C269)</f>
        <v/>
      </c>
      <c r="F269">
        <f>IF(A269="",-1E+99,D269+ROW()/1E+6)</f>
        <v/>
      </c>
      <c r="G269">
        <f>IF(C269&lt;=0,9,E269+ROW()/1E+9)</f>
        <v/>
      </c>
    </row>
    <row r="270">
      <c r="A270">
        <f>Products!$A$218&amp;""</f>
        <v/>
      </c>
      <c r="B270">
        <f>Products!$B$218&amp;""</f>
        <v/>
      </c>
      <c r="C270">
        <f>IF(A270="",0,SUMIFS(Orders!$K$8:$K$5007,Orders!$A$8:$A$5007,"&gt;="&amp;$B$4,Orders!$A$8:$A$5007,"&lt;"&amp;$B$5,Orders!$C$8:$C$5007,$B$6,Orders!$D$8:$D$5007,A270))</f>
        <v/>
      </c>
      <c r="D270">
        <f>IF(A270="",0,SUMIFS(Orders!$N$8:$N$5007,Orders!$A$8:$A$5007,"&gt;="&amp;$B$4,Orders!$A$8:$A$5007,"&lt;"&amp;$B$5,Orders!$C$8:$C$5007,$B$6,Orders!$D$8:$D$5007,A270))</f>
        <v/>
      </c>
      <c r="E270">
        <f>IF(C270=0,0,D270/C270)</f>
        <v/>
      </c>
      <c r="F270">
        <f>IF(A270="",-1E+99,D270+ROW()/1E+6)</f>
        <v/>
      </c>
      <c r="G270">
        <f>IF(C270&lt;=0,9,E270+ROW()/1E+9)</f>
        <v/>
      </c>
    </row>
    <row r="271">
      <c r="A271">
        <f>Products!$A$219&amp;""</f>
        <v/>
      </c>
      <c r="B271">
        <f>Products!$B$219&amp;""</f>
        <v/>
      </c>
      <c r="C271">
        <f>IF(A271="",0,SUMIFS(Orders!$K$8:$K$5007,Orders!$A$8:$A$5007,"&gt;="&amp;$B$4,Orders!$A$8:$A$5007,"&lt;"&amp;$B$5,Orders!$C$8:$C$5007,$B$6,Orders!$D$8:$D$5007,A271))</f>
        <v/>
      </c>
      <c r="D271">
        <f>IF(A271="",0,SUMIFS(Orders!$N$8:$N$5007,Orders!$A$8:$A$5007,"&gt;="&amp;$B$4,Orders!$A$8:$A$5007,"&lt;"&amp;$B$5,Orders!$C$8:$C$5007,$B$6,Orders!$D$8:$D$5007,A271))</f>
        <v/>
      </c>
      <c r="E271">
        <f>IF(C271=0,0,D271/C271)</f>
        <v/>
      </c>
      <c r="F271">
        <f>IF(A271="",-1E+99,D271+ROW()/1E+6)</f>
        <v/>
      </c>
      <c r="G271">
        <f>IF(C271&lt;=0,9,E271+ROW()/1E+9)</f>
        <v/>
      </c>
    </row>
    <row r="272">
      <c r="A272">
        <f>Products!$A$220&amp;""</f>
        <v/>
      </c>
      <c r="B272">
        <f>Products!$B$220&amp;""</f>
        <v/>
      </c>
      <c r="C272">
        <f>IF(A272="",0,SUMIFS(Orders!$K$8:$K$5007,Orders!$A$8:$A$5007,"&gt;="&amp;$B$4,Orders!$A$8:$A$5007,"&lt;"&amp;$B$5,Orders!$C$8:$C$5007,$B$6,Orders!$D$8:$D$5007,A272))</f>
        <v/>
      </c>
      <c r="D272">
        <f>IF(A272="",0,SUMIFS(Orders!$N$8:$N$5007,Orders!$A$8:$A$5007,"&gt;="&amp;$B$4,Orders!$A$8:$A$5007,"&lt;"&amp;$B$5,Orders!$C$8:$C$5007,$B$6,Orders!$D$8:$D$5007,A272))</f>
        <v/>
      </c>
      <c r="E272">
        <f>IF(C272=0,0,D272/C272)</f>
        <v/>
      </c>
      <c r="F272">
        <f>IF(A272="",-1E+99,D272+ROW()/1E+6)</f>
        <v/>
      </c>
      <c r="G272">
        <f>IF(C272&lt;=0,9,E272+ROW()/1E+9)</f>
        <v/>
      </c>
    </row>
    <row r="273">
      <c r="A273">
        <f>Products!$A$221&amp;""</f>
        <v/>
      </c>
      <c r="B273">
        <f>Products!$B$221&amp;""</f>
        <v/>
      </c>
      <c r="C273">
        <f>IF(A273="",0,SUMIFS(Orders!$K$8:$K$5007,Orders!$A$8:$A$5007,"&gt;="&amp;$B$4,Orders!$A$8:$A$5007,"&lt;"&amp;$B$5,Orders!$C$8:$C$5007,$B$6,Orders!$D$8:$D$5007,A273))</f>
        <v/>
      </c>
      <c r="D273">
        <f>IF(A273="",0,SUMIFS(Orders!$N$8:$N$5007,Orders!$A$8:$A$5007,"&gt;="&amp;$B$4,Orders!$A$8:$A$5007,"&lt;"&amp;$B$5,Orders!$C$8:$C$5007,$B$6,Orders!$D$8:$D$5007,A273))</f>
        <v/>
      </c>
      <c r="E273">
        <f>IF(C273=0,0,D273/C273)</f>
        <v/>
      </c>
      <c r="F273">
        <f>IF(A273="",-1E+99,D273+ROW()/1E+6)</f>
        <v/>
      </c>
      <c r="G273">
        <f>IF(C273&lt;=0,9,E273+ROW()/1E+9)</f>
        <v/>
      </c>
    </row>
    <row r="274">
      <c r="A274">
        <f>Products!$A$222&amp;""</f>
        <v/>
      </c>
      <c r="B274">
        <f>Products!$B$222&amp;""</f>
        <v/>
      </c>
      <c r="C274">
        <f>IF(A274="",0,SUMIFS(Orders!$K$8:$K$5007,Orders!$A$8:$A$5007,"&gt;="&amp;$B$4,Orders!$A$8:$A$5007,"&lt;"&amp;$B$5,Orders!$C$8:$C$5007,$B$6,Orders!$D$8:$D$5007,A274))</f>
        <v/>
      </c>
      <c r="D274">
        <f>IF(A274="",0,SUMIFS(Orders!$N$8:$N$5007,Orders!$A$8:$A$5007,"&gt;="&amp;$B$4,Orders!$A$8:$A$5007,"&lt;"&amp;$B$5,Orders!$C$8:$C$5007,$B$6,Orders!$D$8:$D$5007,A274))</f>
        <v/>
      </c>
      <c r="E274">
        <f>IF(C274=0,0,D274/C274)</f>
        <v/>
      </c>
      <c r="F274">
        <f>IF(A274="",-1E+99,D274+ROW()/1E+6)</f>
        <v/>
      </c>
      <c r="G274">
        <f>IF(C274&lt;=0,9,E274+ROW()/1E+9)</f>
        <v/>
      </c>
    </row>
    <row r="275">
      <c r="A275">
        <f>Products!$A$223&amp;""</f>
        <v/>
      </c>
      <c r="B275">
        <f>Products!$B$223&amp;""</f>
        <v/>
      </c>
      <c r="C275">
        <f>IF(A275="",0,SUMIFS(Orders!$K$8:$K$5007,Orders!$A$8:$A$5007,"&gt;="&amp;$B$4,Orders!$A$8:$A$5007,"&lt;"&amp;$B$5,Orders!$C$8:$C$5007,$B$6,Orders!$D$8:$D$5007,A275))</f>
        <v/>
      </c>
      <c r="D275">
        <f>IF(A275="",0,SUMIFS(Orders!$N$8:$N$5007,Orders!$A$8:$A$5007,"&gt;="&amp;$B$4,Orders!$A$8:$A$5007,"&lt;"&amp;$B$5,Orders!$C$8:$C$5007,$B$6,Orders!$D$8:$D$5007,A275))</f>
        <v/>
      </c>
      <c r="E275">
        <f>IF(C275=0,0,D275/C275)</f>
        <v/>
      </c>
      <c r="F275">
        <f>IF(A275="",-1E+99,D275+ROW()/1E+6)</f>
        <v/>
      </c>
      <c r="G275">
        <f>IF(C275&lt;=0,9,E275+ROW()/1E+9)</f>
        <v/>
      </c>
    </row>
    <row r="276">
      <c r="A276">
        <f>Products!$A$224&amp;""</f>
        <v/>
      </c>
      <c r="B276">
        <f>Products!$B$224&amp;""</f>
        <v/>
      </c>
      <c r="C276">
        <f>IF(A276="",0,SUMIFS(Orders!$K$8:$K$5007,Orders!$A$8:$A$5007,"&gt;="&amp;$B$4,Orders!$A$8:$A$5007,"&lt;"&amp;$B$5,Orders!$C$8:$C$5007,$B$6,Orders!$D$8:$D$5007,A276))</f>
        <v/>
      </c>
      <c r="D276">
        <f>IF(A276="",0,SUMIFS(Orders!$N$8:$N$5007,Orders!$A$8:$A$5007,"&gt;="&amp;$B$4,Orders!$A$8:$A$5007,"&lt;"&amp;$B$5,Orders!$C$8:$C$5007,$B$6,Orders!$D$8:$D$5007,A276))</f>
        <v/>
      </c>
      <c r="E276">
        <f>IF(C276=0,0,D276/C276)</f>
        <v/>
      </c>
      <c r="F276">
        <f>IF(A276="",-1E+99,D276+ROW()/1E+6)</f>
        <v/>
      </c>
      <c r="G276">
        <f>IF(C276&lt;=0,9,E276+ROW()/1E+9)</f>
        <v/>
      </c>
    </row>
    <row r="277">
      <c r="A277">
        <f>Products!$A$225&amp;""</f>
        <v/>
      </c>
      <c r="B277">
        <f>Products!$B$225&amp;""</f>
        <v/>
      </c>
      <c r="C277">
        <f>IF(A277="",0,SUMIFS(Orders!$K$8:$K$5007,Orders!$A$8:$A$5007,"&gt;="&amp;$B$4,Orders!$A$8:$A$5007,"&lt;"&amp;$B$5,Orders!$C$8:$C$5007,$B$6,Orders!$D$8:$D$5007,A277))</f>
        <v/>
      </c>
      <c r="D277">
        <f>IF(A277="",0,SUMIFS(Orders!$N$8:$N$5007,Orders!$A$8:$A$5007,"&gt;="&amp;$B$4,Orders!$A$8:$A$5007,"&lt;"&amp;$B$5,Orders!$C$8:$C$5007,$B$6,Orders!$D$8:$D$5007,A277))</f>
        <v/>
      </c>
      <c r="E277">
        <f>IF(C277=0,0,D277/C277)</f>
        <v/>
      </c>
      <c r="F277">
        <f>IF(A277="",-1E+99,D277+ROW()/1E+6)</f>
        <v/>
      </c>
      <c r="G277">
        <f>IF(C277&lt;=0,9,E277+ROW()/1E+9)</f>
        <v/>
      </c>
    </row>
    <row r="278">
      <c r="A278">
        <f>Products!$A$226&amp;""</f>
        <v/>
      </c>
      <c r="B278">
        <f>Products!$B$226&amp;""</f>
        <v/>
      </c>
      <c r="C278">
        <f>IF(A278="",0,SUMIFS(Orders!$K$8:$K$5007,Orders!$A$8:$A$5007,"&gt;="&amp;$B$4,Orders!$A$8:$A$5007,"&lt;"&amp;$B$5,Orders!$C$8:$C$5007,$B$6,Orders!$D$8:$D$5007,A278))</f>
        <v/>
      </c>
      <c r="D278">
        <f>IF(A278="",0,SUMIFS(Orders!$N$8:$N$5007,Orders!$A$8:$A$5007,"&gt;="&amp;$B$4,Orders!$A$8:$A$5007,"&lt;"&amp;$B$5,Orders!$C$8:$C$5007,$B$6,Orders!$D$8:$D$5007,A278))</f>
        <v/>
      </c>
      <c r="E278">
        <f>IF(C278=0,0,D278/C278)</f>
        <v/>
      </c>
      <c r="F278">
        <f>IF(A278="",-1E+99,D278+ROW()/1E+6)</f>
        <v/>
      </c>
      <c r="G278">
        <f>IF(C278&lt;=0,9,E278+ROW()/1E+9)</f>
        <v/>
      </c>
    </row>
    <row r="279">
      <c r="A279">
        <f>Products!$A$227&amp;""</f>
        <v/>
      </c>
      <c r="B279">
        <f>Products!$B$227&amp;""</f>
        <v/>
      </c>
      <c r="C279">
        <f>IF(A279="",0,SUMIFS(Orders!$K$8:$K$5007,Orders!$A$8:$A$5007,"&gt;="&amp;$B$4,Orders!$A$8:$A$5007,"&lt;"&amp;$B$5,Orders!$C$8:$C$5007,$B$6,Orders!$D$8:$D$5007,A279))</f>
        <v/>
      </c>
      <c r="D279">
        <f>IF(A279="",0,SUMIFS(Orders!$N$8:$N$5007,Orders!$A$8:$A$5007,"&gt;="&amp;$B$4,Orders!$A$8:$A$5007,"&lt;"&amp;$B$5,Orders!$C$8:$C$5007,$B$6,Orders!$D$8:$D$5007,A279))</f>
        <v/>
      </c>
      <c r="E279">
        <f>IF(C279=0,0,D279/C279)</f>
        <v/>
      </c>
      <c r="F279">
        <f>IF(A279="",-1E+99,D279+ROW()/1E+6)</f>
        <v/>
      </c>
      <c r="G279">
        <f>IF(C279&lt;=0,9,E279+ROW()/1E+9)</f>
        <v/>
      </c>
    </row>
    <row r="280">
      <c r="A280">
        <f>Products!$A$228&amp;""</f>
        <v/>
      </c>
      <c r="B280">
        <f>Products!$B$228&amp;""</f>
        <v/>
      </c>
      <c r="C280">
        <f>IF(A280="",0,SUMIFS(Orders!$K$8:$K$5007,Orders!$A$8:$A$5007,"&gt;="&amp;$B$4,Orders!$A$8:$A$5007,"&lt;"&amp;$B$5,Orders!$C$8:$C$5007,$B$6,Orders!$D$8:$D$5007,A280))</f>
        <v/>
      </c>
      <c r="D280">
        <f>IF(A280="",0,SUMIFS(Orders!$N$8:$N$5007,Orders!$A$8:$A$5007,"&gt;="&amp;$B$4,Orders!$A$8:$A$5007,"&lt;"&amp;$B$5,Orders!$C$8:$C$5007,$B$6,Orders!$D$8:$D$5007,A280))</f>
        <v/>
      </c>
      <c r="E280">
        <f>IF(C280=0,0,D280/C280)</f>
        <v/>
      </c>
      <c r="F280">
        <f>IF(A280="",-1E+99,D280+ROW()/1E+6)</f>
        <v/>
      </c>
      <c r="G280">
        <f>IF(C280&lt;=0,9,E280+ROW()/1E+9)</f>
        <v/>
      </c>
    </row>
    <row r="281">
      <c r="A281">
        <f>Products!$A$229&amp;""</f>
        <v/>
      </c>
      <c r="B281">
        <f>Products!$B$229&amp;""</f>
        <v/>
      </c>
      <c r="C281">
        <f>IF(A281="",0,SUMIFS(Orders!$K$8:$K$5007,Orders!$A$8:$A$5007,"&gt;="&amp;$B$4,Orders!$A$8:$A$5007,"&lt;"&amp;$B$5,Orders!$C$8:$C$5007,$B$6,Orders!$D$8:$D$5007,A281))</f>
        <v/>
      </c>
      <c r="D281">
        <f>IF(A281="",0,SUMIFS(Orders!$N$8:$N$5007,Orders!$A$8:$A$5007,"&gt;="&amp;$B$4,Orders!$A$8:$A$5007,"&lt;"&amp;$B$5,Orders!$C$8:$C$5007,$B$6,Orders!$D$8:$D$5007,A281))</f>
        <v/>
      </c>
      <c r="E281">
        <f>IF(C281=0,0,D281/C281)</f>
        <v/>
      </c>
      <c r="F281">
        <f>IF(A281="",-1E+99,D281+ROW()/1E+6)</f>
        <v/>
      </c>
      <c r="G281">
        <f>IF(C281&lt;=0,9,E281+ROW()/1E+9)</f>
        <v/>
      </c>
    </row>
    <row r="282">
      <c r="A282">
        <f>Products!$A$230&amp;""</f>
        <v/>
      </c>
      <c r="B282">
        <f>Products!$B$230&amp;""</f>
        <v/>
      </c>
      <c r="C282">
        <f>IF(A282="",0,SUMIFS(Orders!$K$8:$K$5007,Orders!$A$8:$A$5007,"&gt;="&amp;$B$4,Orders!$A$8:$A$5007,"&lt;"&amp;$B$5,Orders!$C$8:$C$5007,$B$6,Orders!$D$8:$D$5007,A282))</f>
        <v/>
      </c>
      <c r="D282">
        <f>IF(A282="",0,SUMIFS(Orders!$N$8:$N$5007,Orders!$A$8:$A$5007,"&gt;="&amp;$B$4,Orders!$A$8:$A$5007,"&lt;"&amp;$B$5,Orders!$C$8:$C$5007,$B$6,Orders!$D$8:$D$5007,A282))</f>
        <v/>
      </c>
      <c r="E282">
        <f>IF(C282=0,0,D282/C282)</f>
        <v/>
      </c>
      <c r="F282">
        <f>IF(A282="",-1E+99,D282+ROW()/1E+6)</f>
        <v/>
      </c>
      <c r="G282">
        <f>IF(C282&lt;=0,9,E282+ROW()/1E+9)</f>
        <v/>
      </c>
    </row>
    <row r="283">
      <c r="A283">
        <f>Products!$A$231&amp;""</f>
        <v/>
      </c>
      <c r="B283">
        <f>Products!$B$231&amp;""</f>
        <v/>
      </c>
      <c r="C283">
        <f>IF(A283="",0,SUMIFS(Orders!$K$8:$K$5007,Orders!$A$8:$A$5007,"&gt;="&amp;$B$4,Orders!$A$8:$A$5007,"&lt;"&amp;$B$5,Orders!$C$8:$C$5007,$B$6,Orders!$D$8:$D$5007,A283))</f>
        <v/>
      </c>
      <c r="D283">
        <f>IF(A283="",0,SUMIFS(Orders!$N$8:$N$5007,Orders!$A$8:$A$5007,"&gt;="&amp;$B$4,Orders!$A$8:$A$5007,"&lt;"&amp;$B$5,Orders!$C$8:$C$5007,$B$6,Orders!$D$8:$D$5007,A283))</f>
        <v/>
      </c>
      <c r="E283">
        <f>IF(C283=0,0,D283/C283)</f>
        <v/>
      </c>
      <c r="F283">
        <f>IF(A283="",-1E+99,D283+ROW()/1E+6)</f>
        <v/>
      </c>
      <c r="G283">
        <f>IF(C283&lt;=0,9,E283+ROW()/1E+9)</f>
        <v/>
      </c>
    </row>
    <row r="284">
      <c r="A284">
        <f>Products!$A$232&amp;""</f>
        <v/>
      </c>
      <c r="B284">
        <f>Products!$B$232&amp;""</f>
        <v/>
      </c>
      <c r="C284">
        <f>IF(A284="",0,SUMIFS(Orders!$K$8:$K$5007,Orders!$A$8:$A$5007,"&gt;="&amp;$B$4,Orders!$A$8:$A$5007,"&lt;"&amp;$B$5,Orders!$C$8:$C$5007,$B$6,Orders!$D$8:$D$5007,A284))</f>
        <v/>
      </c>
      <c r="D284">
        <f>IF(A284="",0,SUMIFS(Orders!$N$8:$N$5007,Orders!$A$8:$A$5007,"&gt;="&amp;$B$4,Orders!$A$8:$A$5007,"&lt;"&amp;$B$5,Orders!$C$8:$C$5007,$B$6,Orders!$D$8:$D$5007,A284))</f>
        <v/>
      </c>
      <c r="E284">
        <f>IF(C284=0,0,D284/C284)</f>
        <v/>
      </c>
      <c r="F284">
        <f>IF(A284="",-1E+99,D284+ROW()/1E+6)</f>
        <v/>
      </c>
      <c r="G284">
        <f>IF(C284&lt;=0,9,E284+ROW()/1E+9)</f>
        <v/>
      </c>
    </row>
    <row r="285">
      <c r="A285">
        <f>Products!$A$233&amp;""</f>
        <v/>
      </c>
      <c r="B285">
        <f>Products!$B$233&amp;""</f>
        <v/>
      </c>
      <c r="C285">
        <f>IF(A285="",0,SUMIFS(Orders!$K$8:$K$5007,Orders!$A$8:$A$5007,"&gt;="&amp;$B$4,Orders!$A$8:$A$5007,"&lt;"&amp;$B$5,Orders!$C$8:$C$5007,$B$6,Orders!$D$8:$D$5007,A285))</f>
        <v/>
      </c>
      <c r="D285">
        <f>IF(A285="",0,SUMIFS(Orders!$N$8:$N$5007,Orders!$A$8:$A$5007,"&gt;="&amp;$B$4,Orders!$A$8:$A$5007,"&lt;"&amp;$B$5,Orders!$C$8:$C$5007,$B$6,Orders!$D$8:$D$5007,A285))</f>
        <v/>
      </c>
      <c r="E285">
        <f>IF(C285=0,0,D285/C285)</f>
        <v/>
      </c>
      <c r="F285">
        <f>IF(A285="",-1E+99,D285+ROW()/1E+6)</f>
        <v/>
      </c>
      <c r="G285">
        <f>IF(C285&lt;=0,9,E285+ROW()/1E+9)</f>
        <v/>
      </c>
    </row>
    <row r="286">
      <c r="A286">
        <f>Products!$A$234&amp;""</f>
        <v/>
      </c>
      <c r="B286">
        <f>Products!$B$234&amp;""</f>
        <v/>
      </c>
      <c r="C286">
        <f>IF(A286="",0,SUMIFS(Orders!$K$8:$K$5007,Orders!$A$8:$A$5007,"&gt;="&amp;$B$4,Orders!$A$8:$A$5007,"&lt;"&amp;$B$5,Orders!$C$8:$C$5007,$B$6,Orders!$D$8:$D$5007,A286))</f>
        <v/>
      </c>
      <c r="D286">
        <f>IF(A286="",0,SUMIFS(Orders!$N$8:$N$5007,Orders!$A$8:$A$5007,"&gt;="&amp;$B$4,Orders!$A$8:$A$5007,"&lt;"&amp;$B$5,Orders!$C$8:$C$5007,$B$6,Orders!$D$8:$D$5007,A286))</f>
        <v/>
      </c>
      <c r="E286">
        <f>IF(C286=0,0,D286/C286)</f>
        <v/>
      </c>
      <c r="F286">
        <f>IF(A286="",-1E+99,D286+ROW()/1E+6)</f>
        <v/>
      </c>
      <c r="G286">
        <f>IF(C286&lt;=0,9,E286+ROW()/1E+9)</f>
        <v/>
      </c>
    </row>
    <row r="287">
      <c r="A287">
        <f>Products!$A$235&amp;""</f>
        <v/>
      </c>
      <c r="B287">
        <f>Products!$B$235&amp;""</f>
        <v/>
      </c>
      <c r="C287">
        <f>IF(A287="",0,SUMIFS(Orders!$K$8:$K$5007,Orders!$A$8:$A$5007,"&gt;="&amp;$B$4,Orders!$A$8:$A$5007,"&lt;"&amp;$B$5,Orders!$C$8:$C$5007,$B$6,Orders!$D$8:$D$5007,A287))</f>
        <v/>
      </c>
      <c r="D287">
        <f>IF(A287="",0,SUMIFS(Orders!$N$8:$N$5007,Orders!$A$8:$A$5007,"&gt;="&amp;$B$4,Orders!$A$8:$A$5007,"&lt;"&amp;$B$5,Orders!$C$8:$C$5007,$B$6,Orders!$D$8:$D$5007,A287))</f>
        <v/>
      </c>
      <c r="E287">
        <f>IF(C287=0,0,D287/C287)</f>
        <v/>
      </c>
      <c r="F287">
        <f>IF(A287="",-1E+99,D287+ROW()/1E+6)</f>
        <v/>
      </c>
      <c r="G287">
        <f>IF(C287&lt;=0,9,E287+ROW()/1E+9)</f>
        <v/>
      </c>
    </row>
    <row r="288">
      <c r="A288">
        <f>Products!$A$236&amp;""</f>
        <v/>
      </c>
      <c r="B288">
        <f>Products!$B$236&amp;""</f>
        <v/>
      </c>
      <c r="C288">
        <f>IF(A288="",0,SUMIFS(Orders!$K$8:$K$5007,Orders!$A$8:$A$5007,"&gt;="&amp;$B$4,Orders!$A$8:$A$5007,"&lt;"&amp;$B$5,Orders!$C$8:$C$5007,$B$6,Orders!$D$8:$D$5007,A288))</f>
        <v/>
      </c>
      <c r="D288">
        <f>IF(A288="",0,SUMIFS(Orders!$N$8:$N$5007,Orders!$A$8:$A$5007,"&gt;="&amp;$B$4,Orders!$A$8:$A$5007,"&lt;"&amp;$B$5,Orders!$C$8:$C$5007,$B$6,Orders!$D$8:$D$5007,A288))</f>
        <v/>
      </c>
      <c r="E288">
        <f>IF(C288=0,0,D288/C288)</f>
        <v/>
      </c>
      <c r="F288">
        <f>IF(A288="",-1E+99,D288+ROW()/1E+6)</f>
        <v/>
      </c>
      <c r="G288">
        <f>IF(C288&lt;=0,9,E288+ROW()/1E+9)</f>
        <v/>
      </c>
    </row>
    <row r="289">
      <c r="A289">
        <f>Products!$A$237&amp;""</f>
        <v/>
      </c>
      <c r="B289">
        <f>Products!$B$237&amp;""</f>
        <v/>
      </c>
      <c r="C289">
        <f>IF(A289="",0,SUMIFS(Orders!$K$8:$K$5007,Orders!$A$8:$A$5007,"&gt;="&amp;$B$4,Orders!$A$8:$A$5007,"&lt;"&amp;$B$5,Orders!$C$8:$C$5007,$B$6,Orders!$D$8:$D$5007,A289))</f>
        <v/>
      </c>
      <c r="D289">
        <f>IF(A289="",0,SUMIFS(Orders!$N$8:$N$5007,Orders!$A$8:$A$5007,"&gt;="&amp;$B$4,Orders!$A$8:$A$5007,"&lt;"&amp;$B$5,Orders!$C$8:$C$5007,$B$6,Orders!$D$8:$D$5007,A289))</f>
        <v/>
      </c>
      <c r="E289">
        <f>IF(C289=0,0,D289/C289)</f>
        <v/>
      </c>
      <c r="F289">
        <f>IF(A289="",-1E+99,D289+ROW()/1E+6)</f>
        <v/>
      </c>
      <c r="G289">
        <f>IF(C289&lt;=0,9,E289+ROW()/1E+9)</f>
        <v/>
      </c>
    </row>
    <row r="290">
      <c r="A290">
        <f>Products!$A$238&amp;""</f>
        <v/>
      </c>
      <c r="B290">
        <f>Products!$B$238&amp;""</f>
        <v/>
      </c>
      <c r="C290">
        <f>IF(A290="",0,SUMIFS(Orders!$K$8:$K$5007,Orders!$A$8:$A$5007,"&gt;="&amp;$B$4,Orders!$A$8:$A$5007,"&lt;"&amp;$B$5,Orders!$C$8:$C$5007,$B$6,Orders!$D$8:$D$5007,A290))</f>
        <v/>
      </c>
      <c r="D290">
        <f>IF(A290="",0,SUMIFS(Orders!$N$8:$N$5007,Orders!$A$8:$A$5007,"&gt;="&amp;$B$4,Orders!$A$8:$A$5007,"&lt;"&amp;$B$5,Orders!$C$8:$C$5007,$B$6,Orders!$D$8:$D$5007,A290))</f>
        <v/>
      </c>
      <c r="E290">
        <f>IF(C290=0,0,D290/C290)</f>
        <v/>
      </c>
      <c r="F290">
        <f>IF(A290="",-1E+99,D290+ROW()/1E+6)</f>
        <v/>
      </c>
      <c r="G290">
        <f>IF(C290&lt;=0,9,E290+ROW()/1E+9)</f>
        <v/>
      </c>
    </row>
    <row r="291">
      <c r="A291">
        <f>Products!$A$239&amp;""</f>
        <v/>
      </c>
      <c r="B291">
        <f>Products!$B$239&amp;""</f>
        <v/>
      </c>
      <c r="C291">
        <f>IF(A291="",0,SUMIFS(Orders!$K$8:$K$5007,Orders!$A$8:$A$5007,"&gt;="&amp;$B$4,Orders!$A$8:$A$5007,"&lt;"&amp;$B$5,Orders!$C$8:$C$5007,$B$6,Orders!$D$8:$D$5007,A291))</f>
        <v/>
      </c>
      <c r="D291">
        <f>IF(A291="",0,SUMIFS(Orders!$N$8:$N$5007,Orders!$A$8:$A$5007,"&gt;="&amp;$B$4,Orders!$A$8:$A$5007,"&lt;"&amp;$B$5,Orders!$C$8:$C$5007,$B$6,Orders!$D$8:$D$5007,A291))</f>
        <v/>
      </c>
      <c r="E291">
        <f>IF(C291=0,0,D291/C291)</f>
        <v/>
      </c>
      <c r="F291">
        <f>IF(A291="",-1E+99,D291+ROW()/1E+6)</f>
        <v/>
      </c>
      <c r="G291">
        <f>IF(C291&lt;=0,9,E291+ROW()/1E+9)</f>
        <v/>
      </c>
    </row>
    <row r="292">
      <c r="A292">
        <f>Products!$A$240&amp;""</f>
        <v/>
      </c>
      <c r="B292">
        <f>Products!$B$240&amp;""</f>
        <v/>
      </c>
      <c r="C292">
        <f>IF(A292="",0,SUMIFS(Orders!$K$8:$K$5007,Orders!$A$8:$A$5007,"&gt;="&amp;$B$4,Orders!$A$8:$A$5007,"&lt;"&amp;$B$5,Orders!$C$8:$C$5007,$B$6,Orders!$D$8:$D$5007,A292))</f>
        <v/>
      </c>
      <c r="D292">
        <f>IF(A292="",0,SUMIFS(Orders!$N$8:$N$5007,Orders!$A$8:$A$5007,"&gt;="&amp;$B$4,Orders!$A$8:$A$5007,"&lt;"&amp;$B$5,Orders!$C$8:$C$5007,$B$6,Orders!$D$8:$D$5007,A292))</f>
        <v/>
      </c>
      <c r="E292">
        <f>IF(C292=0,0,D292/C292)</f>
        <v/>
      </c>
      <c r="F292">
        <f>IF(A292="",-1E+99,D292+ROW()/1E+6)</f>
        <v/>
      </c>
      <c r="G292">
        <f>IF(C292&lt;=0,9,E292+ROW()/1E+9)</f>
        <v/>
      </c>
    </row>
    <row r="293">
      <c r="A293">
        <f>Products!$A$241&amp;""</f>
        <v/>
      </c>
      <c r="B293">
        <f>Products!$B$241&amp;""</f>
        <v/>
      </c>
      <c r="C293">
        <f>IF(A293="",0,SUMIFS(Orders!$K$8:$K$5007,Orders!$A$8:$A$5007,"&gt;="&amp;$B$4,Orders!$A$8:$A$5007,"&lt;"&amp;$B$5,Orders!$C$8:$C$5007,$B$6,Orders!$D$8:$D$5007,A293))</f>
        <v/>
      </c>
      <c r="D293">
        <f>IF(A293="",0,SUMIFS(Orders!$N$8:$N$5007,Orders!$A$8:$A$5007,"&gt;="&amp;$B$4,Orders!$A$8:$A$5007,"&lt;"&amp;$B$5,Orders!$C$8:$C$5007,$B$6,Orders!$D$8:$D$5007,A293))</f>
        <v/>
      </c>
      <c r="E293">
        <f>IF(C293=0,0,D293/C293)</f>
        <v/>
      </c>
      <c r="F293">
        <f>IF(A293="",-1E+99,D293+ROW()/1E+6)</f>
        <v/>
      </c>
      <c r="G293">
        <f>IF(C293&lt;=0,9,E293+ROW()/1E+9)</f>
        <v/>
      </c>
    </row>
    <row r="294">
      <c r="A294">
        <f>Products!$A$242&amp;""</f>
        <v/>
      </c>
      <c r="B294">
        <f>Products!$B$242&amp;""</f>
        <v/>
      </c>
      <c r="C294">
        <f>IF(A294="",0,SUMIFS(Orders!$K$8:$K$5007,Orders!$A$8:$A$5007,"&gt;="&amp;$B$4,Orders!$A$8:$A$5007,"&lt;"&amp;$B$5,Orders!$C$8:$C$5007,$B$6,Orders!$D$8:$D$5007,A294))</f>
        <v/>
      </c>
      <c r="D294">
        <f>IF(A294="",0,SUMIFS(Orders!$N$8:$N$5007,Orders!$A$8:$A$5007,"&gt;="&amp;$B$4,Orders!$A$8:$A$5007,"&lt;"&amp;$B$5,Orders!$C$8:$C$5007,$B$6,Orders!$D$8:$D$5007,A294))</f>
        <v/>
      </c>
      <c r="E294">
        <f>IF(C294=0,0,D294/C294)</f>
        <v/>
      </c>
      <c r="F294">
        <f>IF(A294="",-1E+99,D294+ROW()/1E+6)</f>
        <v/>
      </c>
      <c r="G294">
        <f>IF(C294&lt;=0,9,E294+ROW()/1E+9)</f>
        <v/>
      </c>
    </row>
    <row r="295">
      <c r="A295">
        <f>Products!$A$243&amp;""</f>
        <v/>
      </c>
      <c r="B295">
        <f>Products!$B$243&amp;""</f>
        <v/>
      </c>
      <c r="C295">
        <f>IF(A295="",0,SUMIFS(Orders!$K$8:$K$5007,Orders!$A$8:$A$5007,"&gt;="&amp;$B$4,Orders!$A$8:$A$5007,"&lt;"&amp;$B$5,Orders!$C$8:$C$5007,$B$6,Orders!$D$8:$D$5007,A295))</f>
        <v/>
      </c>
      <c r="D295">
        <f>IF(A295="",0,SUMIFS(Orders!$N$8:$N$5007,Orders!$A$8:$A$5007,"&gt;="&amp;$B$4,Orders!$A$8:$A$5007,"&lt;"&amp;$B$5,Orders!$C$8:$C$5007,$B$6,Orders!$D$8:$D$5007,A295))</f>
        <v/>
      </c>
      <c r="E295">
        <f>IF(C295=0,0,D295/C295)</f>
        <v/>
      </c>
      <c r="F295">
        <f>IF(A295="",-1E+99,D295+ROW()/1E+6)</f>
        <v/>
      </c>
      <c r="G295">
        <f>IF(C295&lt;=0,9,E295+ROW()/1E+9)</f>
        <v/>
      </c>
    </row>
    <row r="296">
      <c r="A296">
        <f>Products!$A$244&amp;""</f>
        <v/>
      </c>
      <c r="B296">
        <f>Products!$B$244&amp;""</f>
        <v/>
      </c>
      <c r="C296">
        <f>IF(A296="",0,SUMIFS(Orders!$K$8:$K$5007,Orders!$A$8:$A$5007,"&gt;="&amp;$B$4,Orders!$A$8:$A$5007,"&lt;"&amp;$B$5,Orders!$C$8:$C$5007,$B$6,Orders!$D$8:$D$5007,A296))</f>
        <v/>
      </c>
      <c r="D296">
        <f>IF(A296="",0,SUMIFS(Orders!$N$8:$N$5007,Orders!$A$8:$A$5007,"&gt;="&amp;$B$4,Orders!$A$8:$A$5007,"&lt;"&amp;$B$5,Orders!$C$8:$C$5007,$B$6,Orders!$D$8:$D$5007,A296))</f>
        <v/>
      </c>
      <c r="E296">
        <f>IF(C296=0,0,D296/C296)</f>
        <v/>
      </c>
      <c r="F296">
        <f>IF(A296="",-1E+99,D296+ROW()/1E+6)</f>
        <v/>
      </c>
      <c r="G296">
        <f>IF(C296&lt;=0,9,E296+ROW()/1E+9)</f>
        <v/>
      </c>
    </row>
    <row r="297">
      <c r="A297">
        <f>Products!$A$245&amp;""</f>
        <v/>
      </c>
      <c r="B297">
        <f>Products!$B$245&amp;""</f>
        <v/>
      </c>
      <c r="C297">
        <f>IF(A297="",0,SUMIFS(Orders!$K$8:$K$5007,Orders!$A$8:$A$5007,"&gt;="&amp;$B$4,Orders!$A$8:$A$5007,"&lt;"&amp;$B$5,Orders!$C$8:$C$5007,$B$6,Orders!$D$8:$D$5007,A297))</f>
        <v/>
      </c>
      <c r="D297">
        <f>IF(A297="",0,SUMIFS(Orders!$N$8:$N$5007,Orders!$A$8:$A$5007,"&gt;="&amp;$B$4,Orders!$A$8:$A$5007,"&lt;"&amp;$B$5,Orders!$C$8:$C$5007,$B$6,Orders!$D$8:$D$5007,A297))</f>
        <v/>
      </c>
      <c r="E297">
        <f>IF(C297=0,0,D297/C297)</f>
        <v/>
      </c>
      <c r="F297">
        <f>IF(A297="",-1E+99,D297+ROW()/1E+6)</f>
        <v/>
      </c>
      <c r="G297">
        <f>IF(C297&lt;=0,9,E297+ROW()/1E+9)</f>
        <v/>
      </c>
    </row>
    <row r="298">
      <c r="A298">
        <f>Products!$A$246&amp;""</f>
        <v/>
      </c>
      <c r="B298">
        <f>Products!$B$246&amp;""</f>
        <v/>
      </c>
      <c r="C298">
        <f>IF(A298="",0,SUMIFS(Orders!$K$8:$K$5007,Orders!$A$8:$A$5007,"&gt;="&amp;$B$4,Orders!$A$8:$A$5007,"&lt;"&amp;$B$5,Orders!$C$8:$C$5007,$B$6,Orders!$D$8:$D$5007,A298))</f>
        <v/>
      </c>
      <c r="D298">
        <f>IF(A298="",0,SUMIFS(Orders!$N$8:$N$5007,Orders!$A$8:$A$5007,"&gt;="&amp;$B$4,Orders!$A$8:$A$5007,"&lt;"&amp;$B$5,Orders!$C$8:$C$5007,$B$6,Orders!$D$8:$D$5007,A298))</f>
        <v/>
      </c>
      <c r="E298">
        <f>IF(C298=0,0,D298/C298)</f>
        <v/>
      </c>
      <c r="F298">
        <f>IF(A298="",-1E+99,D298+ROW()/1E+6)</f>
        <v/>
      </c>
      <c r="G298">
        <f>IF(C298&lt;=0,9,E298+ROW()/1E+9)</f>
        <v/>
      </c>
    </row>
    <row r="299">
      <c r="A299">
        <f>Products!$A$247&amp;""</f>
        <v/>
      </c>
      <c r="B299">
        <f>Products!$B$247&amp;""</f>
        <v/>
      </c>
      <c r="C299">
        <f>IF(A299="",0,SUMIFS(Orders!$K$8:$K$5007,Orders!$A$8:$A$5007,"&gt;="&amp;$B$4,Orders!$A$8:$A$5007,"&lt;"&amp;$B$5,Orders!$C$8:$C$5007,$B$6,Orders!$D$8:$D$5007,A299))</f>
        <v/>
      </c>
      <c r="D299">
        <f>IF(A299="",0,SUMIFS(Orders!$N$8:$N$5007,Orders!$A$8:$A$5007,"&gt;="&amp;$B$4,Orders!$A$8:$A$5007,"&lt;"&amp;$B$5,Orders!$C$8:$C$5007,$B$6,Orders!$D$8:$D$5007,A299))</f>
        <v/>
      </c>
      <c r="E299">
        <f>IF(C299=0,0,D299/C299)</f>
        <v/>
      </c>
      <c r="F299">
        <f>IF(A299="",-1E+99,D299+ROW()/1E+6)</f>
        <v/>
      </c>
      <c r="G299">
        <f>IF(C299&lt;=0,9,E299+ROW()/1E+9)</f>
        <v/>
      </c>
    </row>
    <row r="300">
      <c r="A300">
        <f>Products!$A$248&amp;""</f>
        <v/>
      </c>
      <c r="B300">
        <f>Products!$B$248&amp;""</f>
        <v/>
      </c>
      <c r="C300">
        <f>IF(A300="",0,SUMIFS(Orders!$K$8:$K$5007,Orders!$A$8:$A$5007,"&gt;="&amp;$B$4,Orders!$A$8:$A$5007,"&lt;"&amp;$B$5,Orders!$C$8:$C$5007,$B$6,Orders!$D$8:$D$5007,A300))</f>
        <v/>
      </c>
      <c r="D300">
        <f>IF(A300="",0,SUMIFS(Orders!$N$8:$N$5007,Orders!$A$8:$A$5007,"&gt;="&amp;$B$4,Orders!$A$8:$A$5007,"&lt;"&amp;$B$5,Orders!$C$8:$C$5007,$B$6,Orders!$D$8:$D$5007,A300))</f>
        <v/>
      </c>
      <c r="E300">
        <f>IF(C300=0,0,D300/C300)</f>
        <v/>
      </c>
      <c r="F300">
        <f>IF(A300="",-1E+99,D300+ROW()/1E+6)</f>
        <v/>
      </c>
      <c r="G300">
        <f>IF(C300&lt;=0,9,E300+ROW()/1E+9)</f>
        <v/>
      </c>
    </row>
    <row r="301">
      <c r="A301">
        <f>Products!$A$249&amp;""</f>
        <v/>
      </c>
      <c r="B301">
        <f>Products!$B$249&amp;""</f>
        <v/>
      </c>
      <c r="C301">
        <f>IF(A301="",0,SUMIFS(Orders!$K$8:$K$5007,Orders!$A$8:$A$5007,"&gt;="&amp;$B$4,Orders!$A$8:$A$5007,"&lt;"&amp;$B$5,Orders!$C$8:$C$5007,$B$6,Orders!$D$8:$D$5007,A301))</f>
        <v/>
      </c>
      <c r="D301">
        <f>IF(A301="",0,SUMIFS(Orders!$N$8:$N$5007,Orders!$A$8:$A$5007,"&gt;="&amp;$B$4,Orders!$A$8:$A$5007,"&lt;"&amp;$B$5,Orders!$C$8:$C$5007,$B$6,Orders!$D$8:$D$5007,A301))</f>
        <v/>
      </c>
      <c r="E301">
        <f>IF(C301=0,0,D301/C301)</f>
        <v/>
      </c>
      <c r="F301">
        <f>IF(A301="",-1E+99,D301+ROW()/1E+6)</f>
        <v/>
      </c>
      <c r="G301">
        <f>IF(C301&lt;=0,9,E301+ROW()/1E+9)</f>
        <v/>
      </c>
    </row>
    <row r="302">
      <c r="A302">
        <f>Products!$A$250&amp;""</f>
        <v/>
      </c>
      <c r="B302">
        <f>Products!$B$250&amp;""</f>
        <v/>
      </c>
      <c r="C302">
        <f>IF(A302="",0,SUMIFS(Orders!$K$8:$K$5007,Orders!$A$8:$A$5007,"&gt;="&amp;$B$4,Orders!$A$8:$A$5007,"&lt;"&amp;$B$5,Orders!$C$8:$C$5007,$B$6,Orders!$D$8:$D$5007,A302))</f>
        <v/>
      </c>
      <c r="D302">
        <f>IF(A302="",0,SUMIFS(Orders!$N$8:$N$5007,Orders!$A$8:$A$5007,"&gt;="&amp;$B$4,Orders!$A$8:$A$5007,"&lt;"&amp;$B$5,Orders!$C$8:$C$5007,$B$6,Orders!$D$8:$D$5007,A302))</f>
        <v/>
      </c>
      <c r="E302">
        <f>IF(C302=0,0,D302/C302)</f>
        <v/>
      </c>
      <c r="F302">
        <f>IF(A302="",-1E+99,D302+ROW()/1E+6)</f>
        <v/>
      </c>
      <c r="G302">
        <f>IF(C302&lt;=0,9,E302+ROW()/1E+9)</f>
        <v/>
      </c>
    </row>
    <row r="303">
      <c r="A303">
        <f>Products!$A$251&amp;""</f>
        <v/>
      </c>
      <c r="B303">
        <f>Products!$B$251&amp;""</f>
        <v/>
      </c>
      <c r="C303">
        <f>IF(A303="",0,SUMIFS(Orders!$K$8:$K$5007,Orders!$A$8:$A$5007,"&gt;="&amp;$B$4,Orders!$A$8:$A$5007,"&lt;"&amp;$B$5,Orders!$C$8:$C$5007,$B$6,Orders!$D$8:$D$5007,A303))</f>
        <v/>
      </c>
      <c r="D303">
        <f>IF(A303="",0,SUMIFS(Orders!$N$8:$N$5007,Orders!$A$8:$A$5007,"&gt;="&amp;$B$4,Orders!$A$8:$A$5007,"&lt;"&amp;$B$5,Orders!$C$8:$C$5007,$B$6,Orders!$D$8:$D$5007,A303))</f>
        <v/>
      </c>
      <c r="E303">
        <f>IF(C303=0,0,D303/C303)</f>
        <v/>
      </c>
      <c r="F303">
        <f>IF(A303="",-1E+99,D303+ROW()/1E+6)</f>
        <v/>
      </c>
      <c r="G303">
        <f>IF(C303&lt;=0,9,E303+ROW()/1E+9)</f>
        <v/>
      </c>
    </row>
    <row r="304">
      <c r="A304">
        <f>Products!$A$252&amp;""</f>
        <v/>
      </c>
      <c r="B304">
        <f>Products!$B$252&amp;""</f>
        <v/>
      </c>
      <c r="C304">
        <f>IF(A304="",0,SUMIFS(Orders!$K$8:$K$5007,Orders!$A$8:$A$5007,"&gt;="&amp;$B$4,Orders!$A$8:$A$5007,"&lt;"&amp;$B$5,Orders!$C$8:$C$5007,$B$6,Orders!$D$8:$D$5007,A304))</f>
        <v/>
      </c>
      <c r="D304">
        <f>IF(A304="",0,SUMIFS(Orders!$N$8:$N$5007,Orders!$A$8:$A$5007,"&gt;="&amp;$B$4,Orders!$A$8:$A$5007,"&lt;"&amp;$B$5,Orders!$C$8:$C$5007,$B$6,Orders!$D$8:$D$5007,A304))</f>
        <v/>
      </c>
      <c r="E304">
        <f>IF(C304=0,0,D304/C304)</f>
        <v/>
      </c>
      <c r="F304">
        <f>IF(A304="",-1E+99,D304+ROW()/1E+6)</f>
        <v/>
      </c>
      <c r="G304">
        <f>IF(C304&lt;=0,9,E304+ROW()/1E+9)</f>
        <v/>
      </c>
    </row>
    <row r="305">
      <c r="A305">
        <f>Products!$A$253&amp;""</f>
        <v/>
      </c>
      <c r="B305">
        <f>Products!$B$253&amp;""</f>
        <v/>
      </c>
      <c r="C305">
        <f>IF(A305="",0,SUMIFS(Orders!$K$8:$K$5007,Orders!$A$8:$A$5007,"&gt;="&amp;$B$4,Orders!$A$8:$A$5007,"&lt;"&amp;$B$5,Orders!$C$8:$C$5007,$B$6,Orders!$D$8:$D$5007,A305))</f>
        <v/>
      </c>
      <c r="D305">
        <f>IF(A305="",0,SUMIFS(Orders!$N$8:$N$5007,Orders!$A$8:$A$5007,"&gt;="&amp;$B$4,Orders!$A$8:$A$5007,"&lt;"&amp;$B$5,Orders!$C$8:$C$5007,$B$6,Orders!$D$8:$D$5007,A305))</f>
        <v/>
      </c>
      <c r="E305">
        <f>IF(C305=0,0,D305/C305)</f>
        <v/>
      </c>
      <c r="F305">
        <f>IF(A305="",-1E+99,D305+ROW()/1E+6)</f>
        <v/>
      </c>
      <c r="G305">
        <f>IF(C305&lt;=0,9,E305+ROW()/1E+9)</f>
        <v/>
      </c>
    </row>
    <row r="306">
      <c r="A306">
        <f>Products!$A$254&amp;""</f>
        <v/>
      </c>
      <c r="B306">
        <f>Products!$B$254&amp;""</f>
        <v/>
      </c>
      <c r="C306">
        <f>IF(A306="",0,SUMIFS(Orders!$K$8:$K$5007,Orders!$A$8:$A$5007,"&gt;="&amp;$B$4,Orders!$A$8:$A$5007,"&lt;"&amp;$B$5,Orders!$C$8:$C$5007,$B$6,Orders!$D$8:$D$5007,A306))</f>
        <v/>
      </c>
      <c r="D306">
        <f>IF(A306="",0,SUMIFS(Orders!$N$8:$N$5007,Orders!$A$8:$A$5007,"&gt;="&amp;$B$4,Orders!$A$8:$A$5007,"&lt;"&amp;$B$5,Orders!$C$8:$C$5007,$B$6,Orders!$D$8:$D$5007,A306))</f>
        <v/>
      </c>
      <c r="E306">
        <f>IF(C306=0,0,D306/C306)</f>
        <v/>
      </c>
      <c r="F306">
        <f>IF(A306="",-1E+99,D306+ROW()/1E+6)</f>
        <v/>
      </c>
      <c r="G306">
        <f>IF(C306&lt;=0,9,E306+ROW()/1E+9)</f>
        <v/>
      </c>
    </row>
    <row r="307">
      <c r="A307">
        <f>Products!$A$255&amp;""</f>
        <v/>
      </c>
      <c r="B307">
        <f>Products!$B$255&amp;""</f>
        <v/>
      </c>
      <c r="C307">
        <f>IF(A307="",0,SUMIFS(Orders!$K$8:$K$5007,Orders!$A$8:$A$5007,"&gt;="&amp;$B$4,Orders!$A$8:$A$5007,"&lt;"&amp;$B$5,Orders!$C$8:$C$5007,$B$6,Orders!$D$8:$D$5007,A307))</f>
        <v/>
      </c>
      <c r="D307">
        <f>IF(A307="",0,SUMIFS(Orders!$N$8:$N$5007,Orders!$A$8:$A$5007,"&gt;="&amp;$B$4,Orders!$A$8:$A$5007,"&lt;"&amp;$B$5,Orders!$C$8:$C$5007,$B$6,Orders!$D$8:$D$5007,A307))</f>
        <v/>
      </c>
      <c r="E307">
        <f>IF(C307=0,0,D307/C307)</f>
        <v/>
      </c>
      <c r="F307">
        <f>IF(A307="",-1E+99,D307+ROW()/1E+6)</f>
        <v/>
      </c>
      <c r="G307">
        <f>IF(C307&lt;=0,9,E307+ROW()/1E+9)</f>
        <v/>
      </c>
    </row>
    <row r="308">
      <c r="A308">
        <f>Products!$A$256&amp;""</f>
        <v/>
      </c>
      <c r="B308">
        <f>Products!$B$256&amp;""</f>
        <v/>
      </c>
      <c r="C308">
        <f>IF(A308="",0,SUMIFS(Orders!$K$8:$K$5007,Orders!$A$8:$A$5007,"&gt;="&amp;$B$4,Orders!$A$8:$A$5007,"&lt;"&amp;$B$5,Orders!$C$8:$C$5007,$B$6,Orders!$D$8:$D$5007,A308))</f>
        <v/>
      </c>
      <c r="D308">
        <f>IF(A308="",0,SUMIFS(Orders!$N$8:$N$5007,Orders!$A$8:$A$5007,"&gt;="&amp;$B$4,Orders!$A$8:$A$5007,"&lt;"&amp;$B$5,Orders!$C$8:$C$5007,$B$6,Orders!$D$8:$D$5007,A308))</f>
        <v/>
      </c>
      <c r="E308">
        <f>IF(C308=0,0,D308/C308)</f>
        <v/>
      </c>
      <c r="F308">
        <f>IF(A308="",-1E+99,D308+ROW()/1E+6)</f>
        <v/>
      </c>
      <c r="G308">
        <f>IF(C308&lt;=0,9,E308+ROW()/1E+9)</f>
        <v/>
      </c>
    </row>
    <row r="309">
      <c r="A309">
        <f>Products!$A$257&amp;""</f>
        <v/>
      </c>
      <c r="B309">
        <f>Products!$B$257&amp;""</f>
        <v/>
      </c>
      <c r="C309">
        <f>IF(A309="",0,SUMIFS(Orders!$K$8:$K$5007,Orders!$A$8:$A$5007,"&gt;="&amp;$B$4,Orders!$A$8:$A$5007,"&lt;"&amp;$B$5,Orders!$C$8:$C$5007,$B$6,Orders!$D$8:$D$5007,A309))</f>
        <v/>
      </c>
      <c r="D309">
        <f>IF(A309="",0,SUMIFS(Orders!$N$8:$N$5007,Orders!$A$8:$A$5007,"&gt;="&amp;$B$4,Orders!$A$8:$A$5007,"&lt;"&amp;$B$5,Orders!$C$8:$C$5007,$B$6,Orders!$D$8:$D$5007,A309))</f>
        <v/>
      </c>
      <c r="E309">
        <f>IF(C309=0,0,D309/C309)</f>
        <v/>
      </c>
      <c r="F309">
        <f>IF(A309="",-1E+99,D309+ROW()/1E+6)</f>
        <v/>
      </c>
      <c r="G309">
        <f>IF(C309&lt;=0,9,E309+ROW()/1E+9)</f>
        <v/>
      </c>
    </row>
    <row r="310">
      <c r="A310">
        <f>Products!$A$258&amp;""</f>
        <v/>
      </c>
      <c r="B310">
        <f>Products!$B$258&amp;""</f>
        <v/>
      </c>
      <c r="C310">
        <f>IF(A310="",0,SUMIFS(Orders!$K$8:$K$5007,Orders!$A$8:$A$5007,"&gt;="&amp;$B$4,Orders!$A$8:$A$5007,"&lt;"&amp;$B$5,Orders!$C$8:$C$5007,$B$6,Orders!$D$8:$D$5007,A310))</f>
        <v/>
      </c>
      <c r="D310">
        <f>IF(A310="",0,SUMIFS(Orders!$N$8:$N$5007,Orders!$A$8:$A$5007,"&gt;="&amp;$B$4,Orders!$A$8:$A$5007,"&lt;"&amp;$B$5,Orders!$C$8:$C$5007,$B$6,Orders!$D$8:$D$5007,A310))</f>
        <v/>
      </c>
      <c r="E310">
        <f>IF(C310=0,0,D310/C310)</f>
        <v/>
      </c>
      <c r="F310">
        <f>IF(A310="",-1E+99,D310+ROW()/1E+6)</f>
        <v/>
      </c>
      <c r="G310">
        <f>IF(C310&lt;=0,9,E310+ROW()/1E+9)</f>
        <v/>
      </c>
    </row>
    <row r="311">
      <c r="A311">
        <f>Products!$A$259&amp;""</f>
        <v/>
      </c>
      <c r="B311">
        <f>Products!$B$259&amp;""</f>
        <v/>
      </c>
      <c r="C311">
        <f>IF(A311="",0,SUMIFS(Orders!$K$8:$K$5007,Orders!$A$8:$A$5007,"&gt;="&amp;$B$4,Orders!$A$8:$A$5007,"&lt;"&amp;$B$5,Orders!$C$8:$C$5007,$B$6,Orders!$D$8:$D$5007,A311))</f>
        <v/>
      </c>
      <c r="D311">
        <f>IF(A311="",0,SUMIFS(Orders!$N$8:$N$5007,Orders!$A$8:$A$5007,"&gt;="&amp;$B$4,Orders!$A$8:$A$5007,"&lt;"&amp;$B$5,Orders!$C$8:$C$5007,$B$6,Orders!$D$8:$D$5007,A311))</f>
        <v/>
      </c>
      <c r="E311">
        <f>IF(C311=0,0,D311/C311)</f>
        <v/>
      </c>
      <c r="F311">
        <f>IF(A311="",-1E+99,D311+ROW()/1E+6)</f>
        <v/>
      </c>
      <c r="G311">
        <f>IF(C311&lt;=0,9,E311+ROW()/1E+9)</f>
        <v/>
      </c>
    </row>
    <row r="312">
      <c r="A312">
        <f>Products!$A$260&amp;""</f>
        <v/>
      </c>
      <c r="B312">
        <f>Products!$B$260&amp;""</f>
        <v/>
      </c>
      <c r="C312">
        <f>IF(A312="",0,SUMIFS(Orders!$K$8:$K$5007,Orders!$A$8:$A$5007,"&gt;="&amp;$B$4,Orders!$A$8:$A$5007,"&lt;"&amp;$B$5,Orders!$C$8:$C$5007,$B$6,Orders!$D$8:$D$5007,A312))</f>
        <v/>
      </c>
      <c r="D312">
        <f>IF(A312="",0,SUMIFS(Orders!$N$8:$N$5007,Orders!$A$8:$A$5007,"&gt;="&amp;$B$4,Orders!$A$8:$A$5007,"&lt;"&amp;$B$5,Orders!$C$8:$C$5007,$B$6,Orders!$D$8:$D$5007,A312))</f>
        <v/>
      </c>
      <c r="E312">
        <f>IF(C312=0,0,D312/C312)</f>
        <v/>
      </c>
      <c r="F312">
        <f>IF(A312="",-1E+99,D312+ROW()/1E+6)</f>
        <v/>
      </c>
      <c r="G312">
        <f>IF(C312&lt;=0,9,E312+ROW()/1E+9)</f>
        <v/>
      </c>
    </row>
    <row r="313">
      <c r="A313">
        <f>Products!$A$261&amp;""</f>
        <v/>
      </c>
      <c r="B313">
        <f>Products!$B$261&amp;""</f>
        <v/>
      </c>
      <c r="C313">
        <f>IF(A313="",0,SUMIFS(Orders!$K$8:$K$5007,Orders!$A$8:$A$5007,"&gt;="&amp;$B$4,Orders!$A$8:$A$5007,"&lt;"&amp;$B$5,Orders!$C$8:$C$5007,$B$6,Orders!$D$8:$D$5007,A313))</f>
        <v/>
      </c>
      <c r="D313">
        <f>IF(A313="",0,SUMIFS(Orders!$N$8:$N$5007,Orders!$A$8:$A$5007,"&gt;="&amp;$B$4,Orders!$A$8:$A$5007,"&lt;"&amp;$B$5,Orders!$C$8:$C$5007,$B$6,Orders!$D$8:$D$5007,A313))</f>
        <v/>
      </c>
      <c r="E313">
        <f>IF(C313=0,0,D313/C313)</f>
        <v/>
      </c>
      <c r="F313">
        <f>IF(A313="",-1E+99,D313+ROW()/1E+6)</f>
        <v/>
      </c>
      <c r="G313">
        <f>IF(C313&lt;=0,9,E313+ROW()/1E+9)</f>
        <v/>
      </c>
    </row>
    <row r="314">
      <c r="A314">
        <f>Products!$A$262&amp;""</f>
        <v/>
      </c>
      <c r="B314">
        <f>Products!$B$262&amp;""</f>
        <v/>
      </c>
      <c r="C314">
        <f>IF(A314="",0,SUMIFS(Orders!$K$8:$K$5007,Orders!$A$8:$A$5007,"&gt;="&amp;$B$4,Orders!$A$8:$A$5007,"&lt;"&amp;$B$5,Orders!$C$8:$C$5007,$B$6,Orders!$D$8:$D$5007,A314))</f>
        <v/>
      </c>
      <c r="D314">
        <f>IF(A314="",0,SUMIFS(Orders!$N$8:$N$5007,Orders!$A$8:$A$5007,"&gt;="&amp;$B$4,Orders!$A$8:$A$5007,"&lt;"&amp;$B$5,Orders!$C$8:$C$5007,$B$6,Orders!$D$8:$D$5007,A314))</f>
        <v/>
      </c>
      <c r="E314">
        <f>IF(C314=0,0,D314/C314)</f>
        <v/>
      </c>
      <c r="F314">
        <f>IF(A314="",-1E+99,D314+ROW()/1E+6)</f>
        <v/>
      </c>
      <c r="G314">
        <f>IF(C314&lt;=0,9,E314+ROW()/1E+9)</f>
        <v/>
      </c>
    </row>
    <row r="315">
      <c r="A315">
        <f>Products!$A$263&amp;""</f>
        <v/>
      </c>
      <c r="B315">
        <f>Products!$B$263&amp;""</f>
        <v/>
      </c>
      <c r="C315">
        <f>IF(A315="",0,SUMIFS(Orders!$K$8:$K$5007,Orders!$A$8:$A$5007,"&gt;="&amp;$B$4,Orders!$A$8:$A$5007,"&lt;"&amp;$B$5,Orders!$C$8:$C$5007,$B$6,Orders!$D$8:$D$5007,A315))</f>
        <v/>
      </c>
      <c r="D315">
        <f>IF(A315="",0,SUMIFS(Orders!$N$8:$N$5007,Orders!$A$8:$A$5007,"&gt;="&amp;$B$4,Orders!$A$8:$A$5007,"&lt;"&amp;$B$5,Orders!$C$8:$C$5007,$B$6,Orders!$D$8:$D$5007,A315))</f>
        <v/>
      </c>
      <c r="E315">
        <f>IF(C315=0,0,D315/C315)</f>
        <v/>
      </c>
      <c r="F315">
        <f>IF(A315="",-1E+99,D315+ROW()/1E+6)</f>
        <v/>
      </c>
      <c r="G315">
        <f>IF(C315&lt;=0,9,E315+ROW()/1E+9)</f>
        <v/>
      </c>
    </row>
    <row r="316">
      <c r="A316">
        <f>Products!$A$264&amp;""</f>
        <v/>
      </c>
      <c r="B316">
        <f>Products!$B$264&amp;""</f>
        <v/>
      </c>
      <c r="C316">
        <f>IF(A316="",0,SUMIFS(Orders!$K$8:$K$5007,Orders!$A$8:$A$5007,"&gt;="&amp;$B$4,Orders!$A$8:$A$5007,"&lt;"&amp;$B$5,Orders!$C$8:$C$5007,$B$6,Orders!$D$8:$D$5007,A316))</f>
        <v/>
      </c>
      <c r="D316">
        <f>IF(A316="",0,SUMIFS(Orders!$N$8:$N$5007,Orders!$A$8:$A$5007,"&gt;="&amp;$B$4,Orders!$A$8:$A$5007,"&lt;"&amp;$B$5,Orders!$C$8:$C$5007,$B$6,Orders!$D$8:$D$5007,A316))</f>
        <v/>
      </c>
      <c r="E316">
        <f>IF(C316=0,0,D316/C316)</f>
        <v/>
      </c>
      <c r="F316">
        <f>IF(A316="",-1E+99,D316+ROW()/1E+6)</f>
        <v/>
      </c>
      <c r="G316">
        <f>IF(C316&lt;=0,9,E316+ROW()/1E+9)</f>
        <v/>
      </c>
    </row>
    <row r="317">
      <c r="A317">
        <f>Products!$A$265&amp;""</f>
        <v/>
      </c>
      <c r="B317">
        <f>Products!$B$265&amp;""</f>
        <v/>
      </c>
      <c r="C317">
        <f>IF(A317="",0,SUMIFS(Orders!$K$8:$K$5007,Orders!$A$8:$A$5007,"&gt;="&amp;$B$4,Orders!$A$8:$A$5007,"&lt;"&amp;$B$5,Orders!$C$8:$C$5007,$B$6,Orders!$D$8:$D$5007,A317))</f>
        <v/>
      </c>
      <c r="D317">
        <f>IF(A317="",0,SUMIFS(Orders!$N$8:$N$5007,Orders!$A$8:$A$5007,"&gt;="&amp;$B$4,Orders!$A$8:$A$5007,"&lt;"&amp;$B$5,Orders!$C$8:$C$5007,$B$6,Orders!$D$8:$D$5007,A317))</f>
        <v/>
      </c>
      <c r="E317">
        <f>IF(C317=0,0,D317/C317)</f>
        <v/>
      </c>
      <c r="F317">
        <f>IF(A317="",-1E+99,D317+ROW()/1E+6)</f>
        <v/>
      </c>
      <c r="G317">
        <f>IF(C317&lt;=0,9,E317+ROW()/1E+9)</f>
        <v/>
      </c>
    </row>
    <row r="318">
      <c r="A318">
        <f>Products!$A$266&amp;""</f>
        <v/>
      </c>
      <c r="B318">
        <f>Products!$B$266&amp;""</f>
        <v/>
      </c>
      <c r="C318">
        <f>IF(A318="",0,SUMIFS(Orders!$K$8:$K$5007,Orders!$A$8:$A$5007,"&gt;="&amp;$B$4,Orders!$A$8:$A$5007,"&lt;"&amp;$B$5,Orders!$C$8:$C$5007,$B$6,Orders!$D$8:$D$5007,A318))</f>
        <v/>
      </c>
      <c r="D318">
        <f>IF(A318="",0,SUMIFS(Orders!$N$8:$N$5007,Orders!$A$8:$A$5007,"&gt;="&amp;$B$4,Orders!$A$8:$A$5007,"&lt;"&amp;$B$5,Orders!$C$8:$C$5007,$B$6,Orders!$D$8:$D$5007,A318))</f>
        <v/>
      </c>
      <c r="E318">
        <f>IF(C318=0,0,D318/C318)</f>
        <v/>
      </c>
      <c r="F318">
        <f>IF(A318="",-1E+99,D318+ROW()/1E+6)</f>
        <v/>
      </c>
      <c r="G318">
        <f>IF(C318&lt;=0,9,E318+ROW()/1E+9)</f>
        <v/>
      </c>
    </row>
    <row r="319">
      <c r="A319">
        <f>Products!$A$267&amp;""</f>
        <v/>
      </c>
      <c r="B319">
        <f>Products!$B$267&amp;""</f>
        <v/>
      </c>
      <c r="C319">
        <f>IF(A319="",0,SUMIFS(Orders!$K$8:$K$5007,Orders!$A$8:$A$5007,"&gt;="&amp;$B$4,Orders!$A$8:$A$5007,"&lt;"&amp;$B$5,Orders!$C$8:$C$5007,$B$6,Orders!$D$8:$D$5007,A319))</f>
        <v/>
      </c>
      <c r="D319">
        <f>IF(A319="",0,SUMIFS(Orders!$N$8:$N$5007,Orders!$A$8:$A$5007,"&gt;="&amp;$B$4,Orders!$A$8:$A$5007,"&lt;"&amp;$B$5,Orders!$C$8:$C$5007,$B$6,Orders!$D$8:$D$5007,A319))</f>
        <v/>
      </c>
      <c r="E319">
        <f>IF(C319=0,0,D319/C319)</f>
        <v/>
      </c>
      <c r="F319">
        <f>IF(A319="",-1E+99,D319+ROW()/1E+6)</f>
        <v/>
      </c>
      <c r="G319">
        <f>IF(C319&lt;=0,9,E319+ROW()/1E+9)</f>
        <v/>
      </c>
    </row>
    <row r="320">
      <c r="A320">
        <f>Products!$A$268&amp;""</f>
        <v/>
      </c>
      <c r="B320">
        <f>Products!$B$268&amp;""</f>
        <v/>
      </c>
      <c r="C320">
        <f>IF(A320="",0,SUMIFS(Orders!$K$8:$K$5007,Orders!$A$8:$A$5007,"&gt;="&amp;$B$4,Orders!$A$8:$A$5007,"&lt;"&amp;$B$5,Orders!$C$8:$C$5007,$B$6,Orders!$D$8:$D$5007,A320))</f>
        <v/>
      </c>
      <c r="D320">
        <f>IF(A320="",0,SUMIFS(Orders!$N$8:$N$5007,Orders!$A$8:$A$5007,"&gt;="&amp;$B$4,Orders!$A$8:$A$5007,"&lt;"&amp;$B$5,Orders!$C$8:$C$5007,$B$6,Orders!$D$8:$D$5007,A320))</f>
        <v/>
      </c>
      <c r="E320">
        <f>IF(C320=0,0,D320/C320)</f>
        <v/>
      </c>
      <c r="F320">
        <f>IF(A320="",-1E+99,D320+ROW()/1E+6)</f>
        <v/>
      </c>
      <c r="G320">
        <f>IF(C320&lt;=0,9,E320+ROW()/1E+9)</f>
        <v/>
      </c>
    </row>
    <row r="321">
      <c r="A321">
        <f>Products!$A$269&amp;""</f>
        <v/>
      </c>
      <c r="B321">
        <f>Products!$B$269&amp;""</f>
        <v/>
      </c>
      <c r="C321">
        <f>IF(A321="",0,SUMIFS(Orders!$K$8:$K$5007,Orders!$A$8:$A$5007,"&gt;="&amp;$B$4,Orders!$A$8:$A$5007,"&lt;"&amp;$B$5,Orders!$C$8:$C$5007,$B$6,Orders!$D$8:$D$5007,A321))</f>
        <v/>
      </c>
      <c r="D321">
        <f>IF(A321="",0,SUMIFS(Orders!$N$8:$N$5007,Orders!$A$8:$A$5007,"&gt;="&amp;$B$4,Orders!$A$8:$A$5007,"&lt;"&amp;$B$5,Orders!$C$8:$C$5007,$B$6,Orders!$D$8:$D$5007,A321))</f>
        <v/>
      </c>
      <c r="E321">
        <f>IF(C321=0,0,D321/C321)</f>
        <v/>
      </c>
      <c r="F321">
        <f>IF(A321="",-1E+99,D321+ROW()/1E+6)</f>
        <v/>
      </c>
      <c r="G321">
        <f>IF(C321&lt;=0,9,E321+ROW()/1E+9)</f>
        <v/>
      </c>
    </row>
    <row r="322">
      <c r="A322">
        <f>Products!$A$270&amp;""</f>
        <v/>
      </c>
      <c r="B322">
        <f>Products!$B$270&amp;""</f>
        <v/>
      </c>
      <c r="C322">
        <f>IF(A322="",0,SUMIFS(Orders!$K$8:$K$5007,Orders!$A$8:$A$5007,"&gt;="&amp;$B$4,Orders!$A$8:$A$5007,"&lt;"&amp;$B$5,Orders!$C$8:$C$5007,$B$6,Orders!$D$8:$D$5007,A322))</f>
        <v/>
      </c>
      <c r="D322">
        <f>IF(A322="",0,SUMIFS(Orders!$N$8:$N$5007,Orders!$A$8:$A$5007,"&gt;="&amp;$B$4,Orders!$A$8:$A$5007,"&lt;"&amp;$B$5,Orders!$C$8:$C$5007,$B$6,Orders!$D$8:$D$5007,A322))</f>
        <v/>
      </c>
      <c r="E322">
        <f>IF(C322=0,0,D322/C322)</f>
        <v/>
      </c>
      <c r="F322">
        <f>IF(A322="",-1E+99,D322+ROW()/1E+6)</f>
        <v/>
      </c>
      <c r="G322">
        <f>IF(C322&lt;=0,9,E322+ROW()/1E+9)</f>
        <v/>
      </c>
    </row>
    <row r="323">
      <c r="A323">
        <f>Products!$A$271&amp;""</f>
        <v/>
      </c>
      <c r="B323">
        <f>Products!$B$271&amp;""</f>
        <v/>
      </c>
      <c r="C323">
        <f>IF(A323="",0,SUMIFS(Orders!$K$8:$K$5007,Orders!$A$8:$A$5007,"&gt;="&amp;$B$4,Orders!$A$8:$A$5007,"&lt;"&amp;$B$5,Orders!$C$8:$C$5007,$B$6,Orders!$D$8:$D$5007,A323))</f>
        <v/>
      </c>
      <c r="D323">
        <f>IF(A323="",0,SUMIFS(Orders!$N$8:$N$5007,Orders!$A$8:$A$5007,"&gt;="&amp;$B$4,Orders!$A$8:$A$5007,"&lt;"&amp;$B$5,Orders!$C$8:$C$5007,$B$6,Orders!$D$8:$D$5007,A323))</f>
        <v/>
      </c>
      <c r="E323">
        <f>IF(C323=0,0,D323/C323)</f>
        <v/>
      </c>
      <c r="F323">
        <f>IF(A323="",-1E+99,D323+ROW()/1E+6)</f>
        <v/>
      </c>
      <c r="G323">
        <f>IF(C323&lt;=0,9,E323+ROW()/1E+9)</f>
        <v/>
      </c>
    </row>
    <row r="324">
      <c r="A324">
        <f>Products!$A$272&amp;""</f>
        <v/>
      </c>
      <c r="B324">
        <f>Products!$B$272&amp;""</f>
        <v/>
      </c>
      <c r="C324">
        <f>IF(A324="",0,SUMIFS(Orders!$K$8:$K$5007,Orders!$A$8:$A$5007,"&gt;="&amp;$B$4,Orders!$A$8:$A$5007,"&lt;"&amp;$B$5,Orders!$C$8:$C$5007,$B$6,Orders!$D$8:$D$5007,A324))</f>
        <v/>
      </c>
      <c r="D324">
        <f>IF(A324="",0,SUMIFS(Orders!$N$8:$N$5007,Orders!$A$8:$A$5007,"&gt;="&amp;$B$4,Orders!$A$8:$A$5007,"&lt;"&amp;$B$5,Orders!$C$8:$C$5007,$B$6,Orders!$D$8:$D$5007,A324))</f>
        <v/>
      </c>
      <c r="E324">
        <f>IF(C324=0,0,D324/C324)</f>
        <v/>
      </c>
      <c r="F324">
        <f>IF(A324="",-1E+99,D324+ROW()/1E+6)</f>
        <v/>
      </c>
      <c r="G324">
        <f>IF(C324&lt;=0,9,E324+ROW()/1E+9)</f>
        <v/>
      </c>
    </row>
    <row r="325">
      <c r="A325">
        <f>Products!$A$273&amp;""</f>
        <v/>
      </c>
      <c r="B325">
        <f>Products!$B$273&amp;""</f>
        <v/>
      </c>
      <c r="C325">
        <f>IF(A325="",0,SUMIFS(Orders!$K$8:$K$5007,Orders!$A$8:$A$5007,"&gt;="&amp;$B$4,Orders!$A$8:$A$5007,"&lt;"&amp;$B$5,Orders!$C$8:$C$5007,$B$6,Orders!$D$8:$D$5007,A325))</f>
        <v/>
      </c>
      <c r="D325">
        <f>IF(A325="",0,SUMIFS(Orders!$N$8:$N$5007,Orders!$A$8:$A$5007,"&gt;="&amp;$B$4,Orders!$A$8:$A$5007,"&lt;"&amp;$B$5,Orders!$C$8:$C$5007,$B$6,Orders!$D$8:$D$5007,A325))</f>
        <v/>
      </c>
      <c r="E325">
        <f>IF(C325=0,0,D325/C325)</f>
        <v/>
      </c>
      <c r="F325">
        <f>IF(A325="",-1E+99,D325+ROW()/1E+6)</f>
        <v/>
      </c>
      <c r="G325">
        <f>IF(C325&lt;=0,9,E325+ROW()/1E+9)</f>
        <v/>
      </c>
    </row>
    <row r="326">
      <c r="A326">
        <f>Products!$A$274&amp;""</f>
        <v/>
      </c>
      <c r="B326">
        <f>Products!$B$274&amp;""</f>
        <v/>
      </c>
      <c r="C326">
        <f>IF(A326="",0,SUMIFS(Orders!$K$8:$K$5007,Orders!$A$8:$A$5007,"&gt;="&amp;$B$4,Orders!$A$8:$A$5007,"&lt;"&amp;$B$5,Orders!$C$8:$C$5007,$B$6,Orders!$D$8:$D$5007,A326))</f>
        <v/>
      </c>
      <c r="D326">
        <f>IF(A326="",0,SUMIFS(Orders!$N$8:$N$5007,Orders!$A$8:$A$5007,"&gt;="&amp;$B$4,Orders!$A$8:$A$5007,"&lt;"&amp;$B$5,Orders!$C$8:$C$5007,$B$6,Orders!$D$8:$D$5007,A326))</f>
        <v/>
      </c>
      <c r="E326">
        <f>IF(C326=0,0,D326/C326)</f>
        <v/>
      </c>
      <c r="F326">
        <f>IF(A326="",-1E+99,D326+ROW()/1E+6)</f>
        <v/>
      </c>
      <c r="G326">
        <f>IF(C326&lt;=0,9,E326+ROW()/1E+9)</f>
        <v/>
      </c>
    </row>
    <row r="327">
      <c r="A327">
        <f>Products!$A$275&amp;""</f>
        <v/>
      </c>
      <c r="B327">
        <f>Products!$B$275&amp;""</f>
        <v/>
      </c>
      <c r="C327">
        <f>IF(A327="",0,SUMIFS(Orders!$K$8:$K$5007,Orders!$A$8:$A$5007,"&gt;="&amp;$B$4,Orders!$A$8:$A$5007,"&lt;"&amp;$B$5,Orders!$C$8:$C$5007,$B$6,Orders!$D$8:$D$5007,A327))</f>
        <v/>
      </c>
      <c r="D327">
        <f>IF(A327="",0,SUMIFS(Orders!$N$8:$N$5007,Orders!$A$8:$A$5007,"&gt;="&amp;$B$4,Orders!$A$8:$A$5007,"&lt;"&amp;$B$5,Orders!$C$8:$C$5007,$B$6,Orders!$D$8:$D$5007,A327))</f>
        <v/>
      </c>
      <c r="E327">
        <f>IF(C327=0,0,D327/C327)</f>
        <v/>
      </c>
      <c r="F327">
        <f>IF(A327="",-1E+99,D327+ROW()/1E+6)</f>
        <v/>
      </c>
      <c r="G327">
        <f>IF(C327&lt;=0,9,E327+ROW()/1E+9)</f>
        <v/>
      </c>
    </row>
    <row r="328">
      <c r="A328">
        <f>Products!$A$276&amp;""</f>
        <v/>
      </c>
      <c r="B328">
        <f>Products!$B$276&amp;""</f>
        <v/>
      </c>
      <c r="C328">
        <f>IF(A328="",0,SUMIFS(Orders!$K$8:$K$5007,Orders!$A$8:$A$5007,"&gt;="&amp;$B$4,Orders!$A$8:$A$5007,"&lt;"&amp;$B$5,Orders!$C$8:$C$5007,$B$6,Orders!$D$8:$D$5007,A328))</f>
        <v/>
      </c>
      <c r="D328">
        <f>IF(A328="",0,SUMIFS(Orders!$N$8:$N$5007,Orders!$A$8:$A$5007,"&gt;="&amp;$B$4,Orders!$A$8:$A$5007,"&lt;"&amp;$B$5,Orders!$C$8:$C$5007,$B$6,Orders!$D$8:$D$5007,A328))</f>
        <v/>
      </c>
      <c r="E328">
        <f>IF(C328=0,0,D328/C328)</f>
        <v/>
      </c>
      <c r="F328">
        <f>IF(A328="",-1E+99,D328+ROW()/1E+6)</f>
        <v/>
      </c>
      <c r="G328">
        <f>IF(C328&lt;=0,9,E328+ROW()/1E+9)</f>
        <v/>
      </c>
    </row>
    <row r="329">
      <c r="A329">
        <f>Products!$A$277&amp;""</f>
        <v/>
      </c>
      <c r="B329">
        <f>Products!$B$277&amp;""</f>
        <v/>
      </c>
      <c r="C329">
        <f>IF(A329="",0,SUMIFS(Orders!$K$8:$K$5007,Orders!$A$8:$A$5007,"&gt;="&amp;$B$4,Orders!$A$8:$A$5007,"&lt;"&amp;$B$5,Orders!$C$8:$C$5007,$B$6,Orders!$D$8:$D$5007,A329))</f>
        <v/>
      </c>
      <c r="D329">
        <f>IF(A329="",0,SUMIFS(Orders!$N$8:$N$5007,Orders!$A$8:$A$5007,"&gt;="&amp;$B$4,Orders!$A$8:$A$5007,"&lt;"&amp;$B$5,Orders!$C$8:$C$5007,$B$6,Orders!$D$8:$D$5007,A329))</f>
        <v/>
      </c>
      <c r="E329">
        <f>IF(C329=0,0,D329/C329)</f>
        <v/>
      </c>
      <c r="F329">
        <f>IF(A329="",-1E+99,D329+ROW()/1E+6)</f>
        <v/>
      </c>
      <c r="G329">
        <f>IF(C329&lt;=0,9,E329+ROW()/1E+9)</f>
        <v/>
      </c>
    </row>
    <row r="330">
      <c r="A330">
        <f>Products!$A$278&amp;""</f>
        <v/>
      </c>
      <c r="B330">
        <f>Products!$B$278&amp;""</f>
        <v/>
      </c>
      <c r="C330">
        <f>IF(A330="",0,SUMIFS(Orders!$K$8:$K$5007,Orders!$A$8:$A$5007,"&gt;="&amp;$B$4,Orders!$A$8:$A$5007,"&lt;"&amp;$B$5,Orders!$C$8:$C$5007,$B$6,Orders!$D$8:$D$5007,A330))</f>
        <v/>
      </c>
      <c r="D330">
        <f>IF(A330="",0,SUMIFS(Orders!$N$8:$N$5007,Orders!$A$8:$A$5007,"&gt;="&amp;$B$4,Orders!$A$8:$A$5007,"&lt;"&amp;$B$5,Orders!$C$8:$C$5007,$B$6,Orders!$D$8:$D$5007,A330))</f>
        <v/>
      </c>
      <c r="E330">
        <f>IF(C330=0,0,D330/C330)</f>
        <v/>
      </c>
      <c r="F330">
        <f>IF(A330="",-1E+99,D330+ROW()/1E+6)</f>
        <v/>
      </c>
      <c r="G330">
        <f>IF(C330&lt;=0,9,E330+ROW()/1E+9)</f>
        <v/>
      </c>
    </row>
    <row r="331">
      <c r="A331">
        <f>Products!$A$279&amp;""</f>
        <v/>
      </c>
      <c r="B331">
        <f>Products!$B$279&amp;""</f>
        <v/>
      </c>
      <c r="C331">
        <f>IF(A331="",0,SUMIFS(Orders!$K$8:$K$5007,Orders!$A$8:$A$5007,"&gt;="&amp;$B$4,Orders!$A$8:$A$5007,"&lt;"&amp;$B$5,Orders!$C$8:$C$5007,$B$6,Orders!$D$8:$D$5007,A331))</f>
        <v/>
      </c>
      <c r="D331">
        <f>IF(A331="",0,SUMIFS(Orders!$N$8:$N$5007,Orders!$A$8:$A$5007,"&gt;="&amp;$B$4,Orders!$A$8:$A$5007,"&lt;"&amp;$B$5,Orders!$C$8:$C$5007,$B$6,Orders!$D$8:$D$5007,A331))</f>
        <v/>
      </c>
      <c r="E331">
        <f>IF(C331=0,0,D331/C331)</f>
        <v/>
      </c>
      <c r="F331">
        <f>IF(A331="",-1E+99,D331+ROW()/1E+6)</f>
        <v/>
      </c>
      <c r="G331">
        <f>IF(C331&lt;=0,9,E331+ROW()/1E+9)</f>
        <v/>
      </c>
    </row>
    <row r="332">
      <c r="A332">
        <f>Products!$A$280&amp;""</f>
        <v/>
      </c>
      <c r="B332">
        <f>Products!$B$280&amp;""</f>
        <v/>
      </c>
      <c r="C332">
        <f>IF(A332="",0,SUMIFS(Orders!$K$8:$K$5007,Orders!$A$8:$A$5007,"&gt;="&amp;$B$4,Orders!$A$8:$A$5007,"&lt;"&amp;$B$5,Orders!$C$8:$C$5007,$B$6,Orders!$D$8:$D$5007,A332))</f>
        <v/>
      </c>
      <c r="D332">
        <f>IF(A332="",0,SUMIFS(Orders!$N$8:$N$5007,Orders!$A$8:$A$5007,"&gt;="&amp;$B$4,Orders!$A$8:$A$5007,"&lt;"&amp;$B$5,Orders!$C$8:$C$5007,$B$6,Orders!$D$8:$D$5007,A332))</f>
        <v/>
      </c>
      <c r="E332">
        <f>IF(C332=0,0,D332/C332)</f>
        <v/>
      </c>
      <c r="F332">
        <f>IF(A332="",-1E+99,D332+ROW()/1E+6)</f>
        <v/>
      </c>
      <c r="G332">
        <f>IF(C332&lt;=0,9,E332+ROW()/1E+9)</f>
        <v/>
      </c>
    </row>
    <row r="333">
      <c r="A333">
        <f>Products!$A$281&amp;""</f>
        <v/>
      </c>
      <c r="B333">
        <f>Products!$B$281&amp;""</f>
        <v/>
      </c>
      <c r="C333">
        <f>IF(A333="",0,SUMIFS(Orders!$K$8:$K$5007,Orders!$A$8:$A$5007,"&gt;="&amp;$B$4,Orders!$A$8:$A$5007,"&lt;"&amp;$B$5,Orders!$C$8:$C$5007,$B$6,Orders!$D$8:$D$5007,A333))</f>
        <v/>
      </c>
      <c r="D333">
        <f>IF(A333="",0,SUMIFS(Orders!$N$8:$N$5007,Orders!$A$8:$A$5007,"&gt;="&amp;$B$4,Orders!$A$8:$A$5007,"&lt;"&amp;$B$5,Orders!$C$8:$C$5007,$B$6,Orders!$D$8:$D$5007,A333))</f>
        <v/>
      </c>
      <c r="E333">
        <f>IF(C333=0,0,D333/C333)</f>
        <v/>
      </c>
      <c r="F333">
        <f>IF(A333="",-1E+99,D333+ROW()/1E+6)</f>
        <v/>
      </c>
      <c r="G333">
        <f>IF(C333&lt;=0,9,E333+ROW()/1E+9)</f>
        <v/>
      </c>
    </row>
    <row r="334">
      <c r="A334">
        <f>Products!$A$282&amp;""</f>
        <v/>
      </c>
      <c r="B334">
        <f>Products!$B$282&amp;""</f>
        <v/>
      </c>
      <c r="C334">
        <f>IF(A334="",0,SUMIFS(Orders!$K$8:$K$5007,Orders!$A$8:$A$5007,"&gt;="&amp;$B$4,Orders!$A$8:$A$5007,"&lt;"&amp;$B$5,Orders!$C$8:$C$5007,$B$6,Orders!$D$8:$D$5007,A334))</f>
        <v/>
      </c>
      <c r="D334">
        <f>IF(A334="",0,SUMIFS(Orders!$N$8:$N$5007,Orders!$A$8:$A$5007,"&gt;="&amp;$B$4,Orders!$A$8:$A$5007,"&lt;"&amp;$B$5,Orders!$C$8:$C$5007,$B$6,Orders!$D$8:$D$5007,A334))</f>
        <v/>
      </c>
      <c r="E334">
        <f>IF(C334=0,0,D334/C334)</f>
        <v/>
      </c>
      <c r="F334">
        <f>IF(A334="",-1E+99,D334+ROW()/1E+6)</f>
        <v/>
      </c>
      <c r="G334">
        <f>IF(C334&lt;=0,9,E334+ROW()/1E+9)</f>
        <v/>
      </c>
    </row>
    <row r="335">
      <c r="A335">
        <f>Products!$A$283&amp;""</f>
        <v/>
      </c>
      <c r="B335">
        <f>Products!$B$283&amp;""</f>
        <v/>
      </c>
      <c r="C335">
        <f>IF(A335="",0,SUMIFS(Orders!$K$8:$K$5007,Orders!$A$8:$A$5007,"&gt;="&amp;$B$4,Orders!$A$8:$A$5007,"&lt;"&amp;$B$5,Orders!$C$8:$C$5007,$B$6,Orders!$D$8:$D$5007,A335))</f>
        <v/>
      </c>
      <c r="D335">
        <f>IF(A335="",0,SUMIFS(Orders!$N$8:$N$5007,Orders!$A$8:$A$5007,"&gt;="&amp;$B$4,Orders!$A$8:$A$5007,"&lt;"&amp;$B$5,Orders!$C$8:$C$5007,$B$6,Orders!$D$8:$D$5007,A335))</f>
        <v/>
      </c>
      <c r="E335">
        <f>IF(C335=0,0,D335/C335)</f>
        <v/>
      </c>
      <c r="F335">
        <f>IF(A335="",-1E+99,D335+ROW()/1E+6)</f>
        <v/>
      </c>
      <c r="G335">
        <f>IF(C335&lt;=0,9,E335+ROW()/1E+9)</f>
        <v/>
      </c>
    </row>
    <row r="336">
      <c r="A336">
        <f>Products!$A$284&amp;""</f>
        <v/>
      </c>
      <c r="B336">
        <f>Products!$B$284&amp;""</f>
        <v/>
      </c>
      <c r="C336">
        <f>IF(A336="",0,SUMIFS(Orders!$K$8:$K$5007,Orders!$A$8:$A$5007,"&gt;="&amp;$B$4,Orders!$A$8:$A$5007,"&lt;"&amp;$B$5,Orders!$C$8:$C$5007,$B$6,Orders!$D$8:$D$5007,A336))</f>
        <v/>
      </c>
      <c r="D336">
        <f>IF(A336="",0,SUMIFS(Orders!$N$8:$N$5007,Orders!$A$8:$A$5007,"&gt;="&amp;$B$4,Orders!$A$8:$A$5007,"&lt;"&amp;$B$5,Orders!$C$8:$C$5007,$B$6,Orders!$D$8:$D$5007,A336))</f>
        <v/>
      </c>
      <c r="E336">
        <f>IF(C336=0,0,D336/C336)</f>
        <v/>
      </c>
      <c r="F336">
        <f>IF(A336="",-1E+99,D336+ROW()/1E+6)</f>
        <v/>
      </c>
      <c r="G336">
        <f>IF(C336&lt;=0,9,E336+ROW()/1E+9)</f>
        <v/>
      </c>
    </row>
    <row r="337">
      <c r="A337">
        <f>Products!$A$285&amp;""</f>
        <v/>
      </c>
      <c r="B337">
        <f>Products!$B$285&amp;""</f>
        <v/>
      </c>
      <c r="C337">
        <f>IF(A337="",0,SUMIFS(Orders!$K$8:$K$5007,Orders!$A$8:$A$5007,"&gt;="&amp;$B$4,Orders!$A$8:$A$5007,"&lt;"&amp;$B$5,Orders!$C$8:$C$5007,$B$6,Orders!$D$8:$D$5007,A337))</f>
        <v/>
      </c>
      <c r="D337">
        <f>IF(A337="",0,SUMIFS(Orders!$N$8:$N$5007,Orders!$A$8:$A$5007,"&gt;="&amp;$B$4,Orders!$A$8:$A$5007,"&lt;"&amp;$B$5,Orders!$C$8:$C$5007,$B$6,Orders!$D$8:$D$5007,A337))</f>
        <v/>
      </c>
      <c r="E337">
        <f>IF(C337=0,0,D337/C337)</f>
        <v/>
      </c>
      <c r="F337">
        <f>IF(A337="",-1E+99,D337+ROW()/1E+6)</f>
        <v/>
      </c>
      <c r="G337">
        <f>IF(C337&lt;=0,9,E337+ROW()/1E+9)</f>
        <v/>
      </c>
    </row>
    <row r="338">
      <c r="A338">
        <f>Products!$A$286&amp;""</f>
        <v/>
      </c>
      <c r="B338">
        <f>Products!$B$286&amp;""</f>
        <v/>
      </c>
      <c r="C338">
        <f>IF(A338="",0,SUMIFS(Orders!$K$8:$K$5007,Orders!$A$8:$A$5007,"&gt;="&amp;$B$4,Orders!$A$8:$A$5007,"&lt;"&amp;$B$5,Orders!$C$8:$C$5007,$B$6,Orders!$D$8:$D$5007,A338))</f>
        <v/>
      </c>
      <c r="D338">
        <f>IF(A338="",0,SUMIFS(Orders!$N$8:$N$5007,Orders!$A$8:$A$5007,"&gt;="&amp;$B$4,Orders!$A$8:$A$5007,"&lt;"&amp;$B$5,Orders!$C$8:$C$5007,$B$6,Orders!$D$8:$D$5007,A338))</f>
        <v/>
      </c>
      <c r="E338">
        <f>IF(C338=0,0,D338/C338)</f>
        <v/>
      </c>
      <c r="F338">
        <f>IF(A338="",-1E+99,D338+ROW()/1E+6)</f>
        <v/>
      </c>
      <c r="G338">
        <f>IF(C338&lt;=0,9,E338+ROW()/1E+9)</f>
        <v/>
      </c>
    </row>
    <row r="339">
      <c r="A339">
        <f>Products!$A$287&amp;""</f>
        <v/>
      </c>
      <c r="B339">
        <f>Products!$B$287&amp;""</f>
        <v/>
      </c>
      <c r="C339">
        <f>IF(A339="",0,SUMIFS(Orders!$K$8:$K$5007,Orders!$A$8:$A$5007,"&gt;="&amp;$B$4,Orders!$A$8:$A$5007,"&lt;"&amp;$B$5,Orders!$C$8:$C$5007,$B$6,Orders!$D$8:$D$5007,A339))</f>
        <v/>
      </c>
      <c r="D339">
        <f>IF(A339="",0,SUMIFS(Orders!$N$8:$N$5007,Orders!$A$8:$A$5007,"&gt;="&amp;$B$4,Orders!$A$8:$A$5007,"&lt;"&amp;$B$5,Orders!$C$8:$C$5007,$B$6,Orders!$D$8:$D$5007,A339))</f>
        <v/>
      </c>
      <c r="E339">
        <f>IF(C339=0,0,D339/C339)</f>
        <v/>
      </c>
      <c r="F339">
        <f>IF(A339="",-1E+99,D339+ROW()/1E+6)</f>
        <v/>
      </c>
      <c r="G339">
        <f>IF(C339&lt;=0,9,E339+ROW()/1E+9)</f>
        <v/>
      </c>
    </row>
    <row r="340">
      <c r="A340">
        <f>Products!$A$288&amp;""</f>
        <v/>
      </c>
      <c r="B340">
        <f>Products!$B$288&amp;""</f>
        <v/>
      </c>
      <c r="C340">
        <f>IF(A340="",0,SUMIFS(Orders!$K$8:$K$5007,Orders!$A$8:$A$5007,"&gt;="&amp;$B$4,Orders!$A$8:$A$5007,"&lt;"&amp;$B$5,Orders!$C$8:$C$5007,$B$6,Orders!$D$8:$D$5007,A340))</f>
        <v/>
      </c>
      <c r="D340">
        <f>IF(A340="",0,SUMIFS(Orders!$N$8:$N$5007,Orders!$A$8:$A$5007,"&gt;="&amp;$B$4,Orders!$A$8:$A$5007,"&lt;"&amp;$B$5,Orders!$C$8:$C$5007,$B$6,Orders!$D$8:$D$5007,A340))</f>
        <v/>
      </c>
      <c r="E340">
        <f>IF(C340=0,0,D340/C340)</f>
        <v/>
      </c>
      <c r="F340">
        <f>IF(A340="",-1E+99,D340+ROW()/1E+6)</f>
        <v/>
      </c>
      <c r="G340">
        <f>IF(C340&lt;=0,9,E340+ROW()/1E+9)</f>
        <v/>
      </c>
    </row>
    <row r="341">
      <c r="A341">
        <f>Products!$A$289&amp;""</f>
        <v/>
      </c>
      <c r="B341">
        <f>Products!$B$289&amp;""</f>
        <v/>
      </c>
      <c r="C341">
        <f>IF(A341="",0,SUMIFS(Orders!$K$8:$K$5007,Orders!$A$8:$A$5007,"&gt;="&amp;$B$4,Orders!$A$8:$A$5007,"&lt;"&amp;$B$5,Orders!$C$8:$C$5007,$B$6,Orders!$D$8:$D$5007,A341))</f>
        <v/>
      </c>
      <c r="D341">
        <f>IF(A341="",0,SUMIFS(Orders!$N$8:$N$5007,Orders!$A$8:$A$5007,"&gt;="&amp;$B$4,Orders!$A$8:$A$5007,"&lt;"&amp;$B$5,Orders!$C$8:$C$5007,$B$6,Orders!$D$8:$D$5007,A341))</f>
        <v/>
      </c>
      <c r="E341">
        <f>IF(C341=0,0,D341/C341)</f>
        <v/>
      </c>
      <c r="F341">
        <f>IF(A341="",-1E+99,D341+ROW()/1E+6)</f>
        <v/>
      </c>
      <c r="G341">
        <f>IF(C341&lt;=0,9,E341+ROW()/1E+9)</f>
        <v/>
      </c>
    </row>
    <row r="342">
      <c r="A342">
        <f>Products!$A$290&amp;""</f>
        <v/>
      </c>
      <c r="B342">
        <f>Products!$B$290&amp;""</f>
        <v/>
      </c>
      <c r="C342">
        <f>IF(A342="",0,SUMIFS(Orders!$K$8:$K$5007,Orders!$A$8:$A$5007,"&gt;="&amp;$B$4,Orders!$A$8:$A$5007,"&lt;"&amp;$B$5,Orders!$C$8:$C$5007,$B$6,Orders!$D$8:$D$5007,A342))</f>
        <v/>
      </c>
      <c r="D342">
        <f>IF(A342="",0,SUMIFS(Orders!$N$8:$N$5007,Orders!$A$8:$A$5007,"&gt;="&amp;$B$4,Orders!$A$8:$A$5007,"&lt;"&amp;$B$5,Orders!$C$8:$C$5007,$B$6,Orders!$D$8:$D$5007,A342))</f>
        <v/>
      </c>
      <c r="E342">
        <f>IF(C342=0,0,D342/C342)</f>
        <v/>
      </c>
      <c r="F342">
        <f>IF(A342="",-1E+99,D342+ROW()/1E+6)</f>
        <v/>
      </c>
      <c r="G342">
        <f>IF(C342&lt;=0,9,E342+ROW()/1E+9)</f>
        <v/>
      </c>
    </row>
    <row r="343">
      <c r="A343">
        <f>Products!$A$291&amp;""</f>
        <v/>
      </c>
      <c r="B343">
        <f>Products!$B$291&amp;""</f>
        <v/>
      </c>
      <c r="C343">
        <f>IF(A343="",0,SUMIFS(Orders!$K$8:$K$5007,Orders!$A$8:$A$5007,"&gt;="&amp;$B$4,Orders!$A$8:$A$5007,"&lt;"&amp;$B$5,Orders!$C$8:$C$5007,$B$6,Orders!$D$8:$D$5007,A343))</f>
        <v/>
      </c>
      <c r="D343">
        <f>IF(A343="",0,SUMIFS(Orders!$N$8:$N$5007,Orders!$A$8:$A$5007,"&gt;="&amp;$B$4,Orders!$A$8:$A$5007,"&lt;"&amp;$B$5,Orders!$C$8:$C$5007,$B$6,Orders!$D$8:$D$5007,A343))</f>
        <v/>
      </c>
      <c r="E343">
        <f>IF(C343=0,0,D343/C343)</f>
        <v/>
      </c>
      <c r="F343">
        <f>IF(A343="",-1E+99,D343+ROW()/1E+6)</f>
        <v/>
      </c>
      <c r="G343">
        <f>IF(C343&lt;=0,9,E343+ROW()/1E+9)</f>
        <v/>
      </c>
    </row>
    <row r="344">
      <c r="A344">
        <f>Products!$A$292&amp;""</f>
        <v/>
      </c>
      <c r="B344">
        <f>Products!$B$292&amp;""</f>
        <v/>
      </c>
      <c r="C344">
        <f>IF(A344="",0,SUMIFS(Orders!$K$8:$K$5007,Orders!$A$8:$A$5007,"&gt;="&amp;$B$4,Orders!$A$8:$A$5007,"&lt;"&amp;$B$5,Orders!$C$8:$C$5007,$B$6,Orders!$D$8:$D$5007,A344))</f>
        <v/>
      </c>
      <c r="D344">
        <f>IF(A344="",0,SUMIFS(Orders!$N$8:$N$5007,Orders!$A$8:$A$5007,"&gt;="&amp;$B$4,Orders!$A$8:$A$5007,"&lt;"&amp;$B$5,Orders!$C$8:$C$5007,$B$6,Orders!$D$8:$D$5007,A344))</f>
        <v/>
      </c>
      <c r="E344">
        <f>IF(C344=0,0,D344/C344)</f>
        <v/>
      </c>
      <c r="F344">
        <f>IF(A344="",-1E+99,D344+ROW()/1E+6)</f>
        <v/>
      </c>
      <c r="G344">
        <f>IF(C344&lt;=0,9,E344+ROW()/1E+9)</f>
        <v/>
      </c>
    </row>
    <row r="345">
      <c r="A345">
        <f>Products!$A$293&amp;""</f>
        <v/>
      </c>
      <c r="B345">
        <f>Products!$B$293&amp;""</f>
        <v/>
      </c>
      <c r="C345">
        <f>IF(A345="",0,SUMIFS(Orders!$K$8:$K$5007,Orders!$A$8:$A$5007,"&gt;="&amp;$B$4,Orders!$A$8:$A$5007,"&lt;"&amp;$B$5,Orders!$C$8:$C$5007,$B$6,Orders!$D$8:$D$5007,A345))</f>
        <v/>
      </c>
      <c r="D345">
        <f>IF(A345="",0,SUMIFS(Orders!$N$8:$N$5007,Orders!$A$8:$A$5007,"&gt;="&amp;$B$4,Orders!$A$8:$A$5007,"&lt;"&amp;$B$5,Orders!$C$8:$C$5007,$B$6,Orders!$D$8:$D$5007,A345))</f>
        <v/>
      </c>
      <c r="E345">
        <f>IF(C345=0,0,D345/C345)</f>
        <v/>
      </c>
      <c r="F345">
        <f>IF(A345="",-1E+99,D345+ROW()/1E+6)</f>
        <v/>
      </c>
      <c r="G345">
        <f>IF(C345&lt;=0,9,E345+ROW()/1E+9)</f>
        <v/>
      </c>
    </row>
    <row r="346">
      <c r="A346">
        <f>Products!$A$294&amp;""</f>
        <v/>
      </c>
      <c r="B346">
        <f>Products!$B$294&amp;""</f>
        <v/>
      </c>
      <c r="C346">
        <f>IF(A346="",0,SUMIFS(Orders!$K$8:$K$5007,Orders!$A$8:$A$5007,"&gt;="&amp;$B$4,Orders!$A$8:$A$5007,"&lt;"&amp;$B$5,Orders!$C$8:$C$5007,$B$6,Orders!$D$8:$D$5007,A346))</f>
        <v/>
      </c>
      <c r="D346">
        <f>IF(A346="",0,SUMIFS(Orders!$N$8:$N$5007,Orders!$A$8:$A$5007,"&gt;="&amp;$B$4,Orders!$A$8:$A$5007,"&lt;"&amp;$B$5,Orders!$C$8:$C$5007,$B$6,Orders!$D$8:$D$5007,A346))</f>
        <v/>
      </c>
      <c r="E346">
        <f>IF(C346=0,0,D346/C346)</f>
        <v/>
      </c>
      <c r="F346">
        <f>IF(A346="",-1E+99,D346+ROW()/1E+6)</f>
        <v/>
      </c>
      <c r="G346">
        <f>IF(C346&lt;=0,9,E346+ROW()/1E+9)</f>
        <v/>
      </c>
    </row>
    <row r="347">
      <c r="A347">
        <f>Products!$A$295&amp;""</f>
        <v/>
      </c>
      <c r="B347">
        <f>Products!$B$295&amp;""</f>
        <v/>
      </c>
      <c r="C347">
        <f>IF(A347="",0,SUMIFS(Orders!$K$8:$K$5007,Orders!$A$8:$A$5007,"&gt;="&amp;$B$4,Orders!$A$8:$A$5007,"&lt;"&amp;$B$5,Orders!$C$8:$C$5007,$B$6,Orders!$D$8:$D$5007,A347))</f>
        <v/>
      </c>
      <c r="D347">
        <f>IF(A347="",0,SUMIFS(Orders!$N$8:$N$5007,Orders!$A$8:$A$5007,"&gt;="&amp;$B$4,Orders!$A$8:$A$5007,"&lt;"&amp;$B$5,Orders!$C$8:$C$5007,$B$6,Orders!$D$8:$D$5007,A347))</f>
        <v/>
      </c>
      <c r="E347">
        <f>IF(C347=0,0,D347/C347)</f>
        <v/>
      </c>
      <c r="F347">
        <f>IF(A347="",-1E+99,D347+ROW()/1E+6)</f>
        <v/>
      </c>
      <c r="G347">
        <f>IF(C347&lt;=0,9,E347+ROW()/1E+9)</f>
        <v/>
      </c>
    </row>
    <row r="348">
      <c r="A348">
        <f>Products!$A$296&amp;""</f>
        <v/>
      </c>
      <c r="B348">
        <f>Products!$B$296&amp;""</f>
        <v/>
      </c>
      <c r="C348">
        <f>IF(A348="",0,SUMIFS(Orders!$K$8:$K$5007,Orders!$A$8:$A$5007,"&gt;="&amp;$B$4,Orders!$A$8:$A$5007,"&lt;"&amp;$B$5,Orders!$C$8:$C$5007,$B$6,Orders!$D$8:$D$5007,A348))</f>
        <v/>
      </c>
      <c r="D348">
        <f>IF(A348="",0,SUMIFS(Orders!$N$8:$N$5007,Orders!$A$8:$A$5007,"&gt;="&amp;$B$4,Orders!$A$8:$A$5007,"&lt;"&amp;$B$5,Orders!$C$8:$C$5007,$B$6,Orders!$D$8:$D$5007,A348))</f>
        <v/>
      </c>
      <c r="E348">
        <f>IF(C348=0,0,D348/C348)</f>
        <v/>
      </c>
      <c r="F348">
        <f>IF(A348="",-1E+99,D348+ROW()/1E+6)</f>
        <v/>
      </c>
      <c r="G348">
        <f>IF(C348&lt;=0,9,E348+ROW()/1E+9)</f>
        <v/>
      </c>
    </row>
    <row r="349">
      <c r="A349">
        <f>Products!$A$297&amp;""</f>
        <v/>
      </c>
      <c r="B349">
        <f>Products!$B$297&amp;""</f>
        <v/>
      </c>
      <c r="C349">
        <f>IF(A349="",0,SUMIFS(Orders!$K$8:$K$5007,Orders!$A$8:$A$5007,"&gt;="&amp;$B$4,Orders!$A$8:$A$5007,"&lt;"&amp;$B$5,Orders!$C$8:$C$5007,$B$6,Orders!$D$8:$D$5007,A349))</f>
        <v/>
      </c>
      <c r="D349">
        <f>IF(A349="",0,SUMIFS(Orders!$N$8:$N$5007,Orders!$A$8:$A$5007,"&gt;="&amp;$B$4,Orders!$A$8:$A$5007,"&lt;"&amp;$B$5,Orders!$C$8:$C$5007,$B$6,Orders!$D$8:$D$5007,A349))</f>
        <v/>
      </c>
      <c r="E349">
        <f>IF(C349=0,0,D349/C349)</f>
        <v/>
      </c>
      <c r="F349">
        <f>IF(A349="",-1E+99,D349+ROW()/1E+6)</f>
        <v/>
      </c>
      <c r="G349">
        <f>IF(C349&lt;=0,9,E349+ROW()/1E+9)</f>
        <v/>
      </c>
    </row>
    <row r="350">
      <c r="A350">
        <f>Products!$A$298&amp;""</f>
        <v/>
      </c>
      <c r="B350">
        <f>Products!$B$298&amp;""</f>
        <v/>
      </c>
      <c r="C350">
        <f>IF(A350="",0,SUMIFS(Orders!$K$8:$K$5007,Orders!$A$8:$A$5007,"&gt;="&amp;$B$4,Orders!$A$8:$A$5007,"&lt;"&amp;$B$5,Orders!$C$8:$C$5007,$B$6,Orders!$D$8:$D$5007,A350))</f>
        <v/>
      </c>
      <c r="D350">
        <f>IF(A350="",0,SUMIFS(Orders!$N$8:$N$5007,Orders!$A$8:$A$5007,"&gt;="&amp;$B$4,Orders!$A$8:$A$5007,"&lt;"&amp;$B$5,Orders!$C$8:$C$5007,$B$6,Orders!$D$8:$D$5007,A350))</f>
        <v/>
      </c>
      <c r="E350">
        <f>IF(C350=0,0,D350/C350)</f>
        <v/>
      </c>
      <c r="F350">
        <f>IF(A350="",-1E+99,D350+ROW()/1E+6)</f>
        <v/>
      </c>
      <c r="G350">
        <f>IF(C350&lt;=0,9,E350+ROW()/1E+9)</f>
        <v/>
      </c>
    </row>
    <row r="351">
      <c r="A351">
        <f>Products!$A$299&amp;""</f>
        <v/>
      </c>
      <c r="B351">
        <f>Products!$B$299&amp;""</f>
        <v/>
      </c>
      <c r="C351">
        <f>IF(A351="",0,SUMIFS(Orders!$K$8:$K$5007,Orders!$A$8:$A$5007,"&gt;="&amp;$B$4,Orders!$A$8:$A$5007,"&lt;"&amp;$B$5,Orders!$C$8:$C$5007,$B$6,Orders!$D$8:$D$5007,A351))</f>
        <v/>
      </c>
      <c r="D351">
        <f>IF(A351="",0,SUMIFS(Orders!$N$8:$N$5007,Orders!$A$8:$A$5007,"&gt;="&amp;$B$4,Orders!$A$8:$A$5007,"&lt;"&amp;$B$5,Orders!$C$8:$C$5007,$B$6,Orders!$D$8:$D$5007,A351))</f>
        <v/>
      </c>
      <c r="E351">
        <f>IF(C351=0,0,D351/C351)</f>
        <v/>
      </c>
      <c r="F351">
        <f>IF(A351="",-1E+99,D351+ROW()/1E+6)</f>
        <v/>
      </c>
      <c r="G351">
        <f>IF(C351&lt;=0,9,E351+ROW()/1E+9)</f>
        <v/>
      </c>
    </row>
    <row r="352">
      <c r="A352">
        <f>Products!$A$300&amp;""</f>
        <v/>
      </c>
      <c r="B352">
        <f>Products!$B$300&amp;""</f>
        <v/>
      </c>
      <c r="C352">
        <f>IF(A352="",0,SUMIFS(Orders!$K$8:$K$5007,Orders!$A$8:$A$5007,"&gt;="&amp;$B$4,Orders!$A$8:$A$5007,"&lt;"&amp;$B$5,Orders!$C$8:$C$5007,$B$6,Orders!$D$8:$D$5007,A352))</f>
        <v/>
      </c>
      <c r="D352">
        <f>IF(A352="",0,SUMIFS(Orders!$N$8:$N$5007,Orders!$A$8:$A$5007,"&gt;="&amp;$B$4,Orders!$A$8:$A$5007,"&lt;"&amp;$B$5,Orders!$C$8:$C$5007,$B$6,Orders!$D$8:$D$5007,A352))</f>
        <v/>
      </c>
      <c r="E352">
        <f>IF(C352=0,0,D352/C352)</f>
        <v/>
      </c>
      <c r="F352">
        <f>IF(A352="",-1E+99,D352+ROW()/1E+6)</f>
        <v/>
      </c>
      <c r="G352">
        <f>IF(C352&lt;=0,9,E352+ROW()/1E+9)</f>
        <v/>
      </c>
    </row>
    <row r="353">
      <c r="A353">
        <f>Products!$A$301&amp;""</f>
        <v/>
      </c>
      <c r="B353">
        <f>Products!$B$301&amp;""</f>
        <v/>
      </c>
      <c r="C353">
        <f>IF(A353="",0,SUMIFS(Orders!$K$8:$K$5007,Orders!$A$8:$A$5007,"&gt;="&amp;$B$4,Orders!$A$8:$A$5007,"&lt;"&amp;$B$5,Orders!$C$8:$C$5007,$B$6,Orders!$D$8:$D$5007,A353))</f>
        <v/>
      </c>
      <c r="D353">
        <f>IF(A353="",0,SUMIFS(Orders!$N$8:$N$5007,Orders!$A$8:$A$5007,"&gt;="&amp;$B$4,Orders!$A$8:$A$5007,"&lt;"&amp;$B$5,Orders!$C$8:$C$5007,$B$6,Orders!$D$8:$D$5007,A353))</f>
        <v/>
      </c>
      <c r="E353">
        <f>IF(C353=0,0,D353/C353)</f>
        <v/>
      </c>
      <c r="F353">
        <f>IF(A353="",-1E+99,D353+ROW()/1E+6)</f>
        <v/>
      </c>
      <c r="G353">
        <f>IF(C353&lt;=0,9,E353+ROW()/1E+9)</f>
        <v/>
      </c>
    </row>
    <row r="354">
      <c r="A354">
        <f>Products!$A$302&amp;""</f>
        <v/>
      </c>
      <c r="B354">
        <f>Products!$B$302&amp;""</f>
        <v/>
      </c>
      <c r="C354">
        <f>IF(A354="",0,SUMIFS(Orders!$K$8:$K$5007,Orders!$A$8:$A$5007,"&gt;="&amp;$B$4,Orders!$A$8:$A$5007,"&lt;"&amp;$B$5,Orders!$C$8:$C$5007,$B$6,Orders!$D$8:$D$5007,A354))</f>
        <v/>
      </c>
      <c r="D354">
        <f>IF(A354="",0,SUMIFS(Orders!$N$8:$N$5007,Orders!$A$8:$A$5007,"&gt;="&amp;$B$4,Orders!$A$8:$A$5007,"&lt;"&amp;$B$5,Orders!$C$8:$C$5007,$B$6,Orders!$D$8:$D$5007,A354))</f>
        <v/>
      </c>
      <c r="E354">
        <f>IF(C354=0,0,D354/C354)</f>
        <v/>
      </c>
      <c r="F354">
        <f>IF(A354="",-1E+99,D354+ROW()/1E+6)</f>
        <v/>
      </c>
      <c r="G354">
        <f>IF(C354&lt;=0,9,E354+ROW()/1E+9)</f>
        <v/>
      </c>
    </row>
    <row r="355">
      <c r="A355">
        <f>Products!$A$303&amp;""</f>
        <v/>
      </c>
      <c r="B355">
        <f>Products!$B$303&amp;""</f>
        <v/>
      </c>
      <c r="C355">
        <f>IF(A355="",0,SUMIFS(Orders!$K$8:$K$5007,Orders!$A$8:$A$5007,"&gt;="&amp;$B$4,Orders!$A$8:$A$5007,"&lt;"&amp;$B$5,Orders!$C$8:$C$5007,$B$6,Orders!$D$8:$D$5007,A355))</f>
        <v/>
      </c>
      <c r="D355">
        <f>IF(A355="",0,SUMIFS(Orders!$N$8:$N$5007,Orders!$A$8:$A$5007,"&gt;="&amp;$B$4,Orders!$A$8:$A$5007,"&lt;"&amp;$B$5,Orders!$C$8:$C$5007,$B$6,Orders!$D$8:$D$5007,A355))</f>
        <v/>
      </c>
      <c r="E355">
        <f>IF(C355=0,0,D355/C355)</f>
        <v/>
      </c>
      <c r="F355">
        <f>IF(A355="",-1E+99,D355+ROW()/1E+6)</f>
        <v/>
      </c>
      <c r="G355">
        <f>IF(C355&lt;=0,9,E355+ROW()/1E+9)</f>
        <v/>
      </c>
    </row>
    <row r="356">
      <c r="A356">
        <f>Products!$A$304&amp;""</f>
        <v/>
      </c>
      <c r="B356">
        <f>Products!$B$304&amp;""</f>
        <v/>
      </c>
      <c r="C356">
        <f>IF(A356="",0,SUMIFS(Orders!$K$8:$K$5007,Orders!$A$8:$A$5007,"&gt;="&amp;$B$4,Orders!$A$8:$A$5007,"&lt;"&amp;$B$5,Orders!$C$8:$C$5007,$B$6,Orders!$D$8:$D$5007,A356))</f>
        <v/>
      </c>
      <c r="D356">
        <f>IF(A356="",0,SUMIFS(Orders!$N$8:$N$5007,Orders!$A$8:$A$5007,"&gt;="&amp;$B$4,Orders!$A$8:$A$5007,"&lt;"&amp;$B$5,Orders!$C$8:$C$5007,$B$6,Orders!$D$8:$D$5007,A356))</f>
        <v/>
      </c>
      <c r="E356">
        <f>IF(C356=0,0,D356/C356)</f>
        <v/>
      </c>
      <c r="F356">
        <f>IF(A356="",-1E+99,D356+ROW()/1E+6)</f>
        <v/>
      </c>
      <c r="G356">
        <f>IF(C356&lt;=0,9,E356+ROW()/1E+9)</f>
        <v/>
      </c>
    </row>
    <row r="357">
      <c r="A357">
        <f>Products!$A$305&amp;""</f>
        <v/>
      </c>
      <c r="B357">
        <f>Products!$B$305&amp;""</f>
        <v/>
      </c>
      <c r="C357">
        <f>IF(A357="",0,SUMIFS(Orders!$K$8:$K$5007,Orders!$A$8:$A$5007,"&gt;="&amp;$B$4,Orders!$A$8:$A$5007,"&lt;"&amp;$B$5,Orders!$C$8:$C$5007,$B$6,Orders!$D$8:$D$5007,A357))</f>
        <v/>
      </c>
      <c r="D357">
        <f>IF(A357="",0,SUMIFS(Orders!$N$8:$N$5007,Orders!$A$8:$A$5007,"&gt;="&amp;$B$4,Orders!$A$8:$A$5007,"&lt;"&amp;$B$5,Orders!$C$8:$C$5007,$B$6,Orders!$D$8:$D$5007,A357))</f>
        <v/>
      </c>
      <c r="E357">
        <f>IF(C357=0,0,D357/C357)</f>
        <v/>
      </c>
      <c r="F357">
        <f>IF(A357="",-1E+99,D357+ROW()/1E+6)</f>
        <v/>
      </c>
      <c r="G357">
        <f>IF(C357&lt;=0,9,E357+ROW()/1E+9)</f>
        <v/>
      </c>
    </row>
    <row r="358">
      <c r="A358">
        <f>Products!$A$306&amp;""</f>
        <v/>
      </c>
      <c r="B358">
        <f>Products!$B$306&amp;""</f>
        <v/>
      </c>
      <c r="C358">
        <f>IF(A358="",0,SUMIFS(Orders!$K$8:$K$5007,Orders!$A$8:$A$5007,"&gt;="&amp;$B$4,Orders!$A$8:$A$5007,"&lt;"&amp;$B$5,Orders!$C$8:$C$5007,$B$6,Orders!$D$8:$D$5007,A358))</f>
        <v/>
      </c>
      <c r="D358">
        <f>IF(A358="",0,SUMIFS(Orders!$N$8:$N$5007,Orders!$A$8:$A$5007,"&gt;="&amp;$B$4,Orders!$A$8:$A$5007,"&lt;"&amp;$B$5,Orders!$C$8:$C$5007,$B$6,Orders!$D$8:$D$5007,A358))</f>
        <v/>
      </c>
      <c r="E358">
        <f>IF(C358=0,0,D358/C358)</f>
        <v/>
      </c>
      <c r="F358">
        <f>IF(A358="",-1E+99,D358+ROW()/1E+6)</f>
        <v/>
      </c>
      <c r="G358">
        <f>IF(C358&lt;=0,9,E358+ROW()/1E+9)</f>
        <v/>
      </c>
    </row>
    <row r="359">
      <c r="A359">
        <f>Products!$A$307&amp;""</f>
        <v/>
      </c>
      <c r="B359">
        <f>Products!$B$307&amp;""</f>
        <v/>
      </c>
      <c r="C359">
        <f>IF(A359="",0,SUMIFS(Orders!$K$8:$K$5007,Orders!$A$8:$A$5007,"&gt;="&amp;$B$4,Orders!$A$8:$A$5007,"&lt;"&amp;$B$5,Orders!$C$8:$C$5007,$B$6,Orders!$D$8:$D$5007,A359))</f>
        <v/>
      </c>
      <c r="D359">
        <f>IF(A359="",0,SUMIFS(Orders!$N$8:$N$5007,Orders!$A$8:$A$5007,"&gt;="&amp;$B$4,Orders!$A$8:$A$5007,"&lt;"&amp;$B$5,Orders!$C$8:$C$5007,$B$6,Orders!$D$8:$D$5007,A359))</f>
        <v/>
      </c>
      <c r="E359">
        <f>IF(C359=0,0,D359/C359)</f>
        <v/>
      </c>
      <c r="F359">
        <f>IF(A359="",-1E+99,D359+ROW()/1E+6)</f>
        <v/>
      </c>
      <c r="G359">
        <f>IF(C359&lt;=0,9,E359+ROW()/1E+9)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E7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Keywan Fakhri</dc:creator>
  <dc:title xmlns:dc="http://purl.org/dc/elements/1.1/">KeyOne E-Commerce Profit Tracker</dc:title>
  <dc:subject xmlns:dc="http://purl.org/dc/elements/1.1/">Profit per order, channel and product after fees, shipping, returns and ads</dc:subject>
  <dcterms:created xmlns:dcterms="http://purl.org/dc/terms/" xmlns:xsi="http://www.w3.org/2001/XMLSchema-instance" xsi:type="dcterms:W3CDTF">2026-10-16T10:51:40Z</dcterms:created>
  <dcterms:modified xmlns:dcterms="http://purl.org/dc/terms/" xmlns:xsi="http://www.w3.org/2001/XMLSchema-instance" xsi:type="dcterms:W3CDTF">2026-10-16T10:51:41Z</dcterms:modified>
  <cp:lastModifiedBy>Keywan Fakhri</cp:lastModifiedBy>
  <cp:keywords>KeyOne, Keywan Fakhri, keywanfakhri.com, E-Commerce, Onlineshop Gewinn, Deckungsbeitrag, ROAS, Amazon, Shopify</cp:keywords>
</cp:coreProperties>
</file>